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definedNames/>
  <calcPr/>
  <extLst>
    <ext uri="GoogleSheetsCustomDataVersion2">
      <go:sheetsCustomData xmlns:go="http://customooxmlschemas.google.com/" r:id="rId40" roundtripDataChecksum="FB42eDdPHHkY80HpRJD2ctPAMLqUxp+xZ9SDTV7A/9E="/>
    </ext>
  </extLst>
</workbook>
</file>

<file path=xl/sharedStrings.xml><?xml version="1.0" encoding="utf-8"?>
<sst xmlns="http://schemas.openxmlformats.org/spreadsheetml/2006/main" count="53280" uniqueCount="15633">
  <si>
    <t>Facultate:</t>
  </si>
  <si>
    <t>de Inginerie</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</si>
  <si>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</si>
  <si>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</si>
  <si>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</si>
  <si>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</si>
  <si>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</si>
  <si>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</si>
  <si>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</si>
  <si>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01.01.2024</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</si>
  <si>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</si>
  <si>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</si>
  <si>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</si>
  <si>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</si>
  <si>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</si>
  <si>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</si>
  <si>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</si>
  <si>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</si>
  <si>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</si>
  <si>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</si>
  <si>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</si>
  <si>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</si>
  <si>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</si>
  <si>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</si>
  <si>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</si>
  <si>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</si>
  <si>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</si>
  <si>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</si>
  <si>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</si>
  <si>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</si>
  <si>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</si>
  <si>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</si>
  <si>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</si>
  <si>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</si>
  <si>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</si>
  <si>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</si>
  <si>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</si>
  <si>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</si>
  <si>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</si>
  <si>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</si>
  <si>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</si>
  <si>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</si>
  <si>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</si>
  <si>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</si>
  <si>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</si>
  <si>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</si>
  <si>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</si>
  <si>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</si>
  <si>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</si>
  <si>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</si>
  <si>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</si>
  <si>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BRAD Remus Ovidiu</t>
  </si>
  <si>
    <t>FING2</t>
  </si>
  <si>
    <t>Cd doc Prof</t>
  </si>
  <si>
    <t>VINŢAN Maria</t>
  </si>
  <si>
    <t>Prof</t>
  </si>
  <si>
    <t>ZAMFIRESCU Bălă - Constantin</t>
  </si>
  <si>
    <t>FLOREA Adrian</t>
  </si>
  <si>
    <t>BOGDAN Mihai</t>
  </si>
  <si>
    <t>Conf</t>
  </si>
  <si>
    <t>BACIU Rodica</t>
  </si>
  <si>
    <t>BREAZU Macarie</t>
  </si>
  <si>
    <t>CREŢULESCU Radu George</t>
  </si>
  <si>
    <t>MORARIU Ionel Daniel</t>
  </si>
  <si>
    <t>GELLERT Arpad</t>
  </si>
  <si>
    <t>Cd doc</t>
  </si>
  <si>
    <t>BUTEAN Vasile Alexandru</t>
  </si>
  <si>
    <t>CIUREA Stelian</t>
  </si>
  <si>
    <t>Șl</t>
  </si>
  <si>
    <t>ILIE Constantin Beriliu</t>
  </si>
  <si>
    <t>COFARU Ileana Ioana</t>
  </si>
  <si>
    <t>DIODIU Ioan Lucian</t>
  </si>
  <si>
    <t>CRĂCIUNAŞ Gabriela</t>
  </si>
  <si>
    <t>STĂNESCU Dorel Mircea</t>
  </si>
  <si>
    <t>BOULEANU Iulian</t>
  </si>
  <si>
    <t>SPĂTARI Ovidiu Nicolae</t>
  </si>
  <si>
    <t>VIOREL Alina Cristina</t>
  </si>
  <si>
    <t>PITIC Antoniu Gabriel</t>
  </si>
  <si>
    <t>NEGHINĂ Mihai</t>
  </si>
  <si>
    <t>NEGHINĂ Elena Cătălina</t>
  </si>
  <si>
    <t>CRĂCIUNEAN Daniel Cristian</t>
  </si>
  <si>
    <t>Asist</t>
  </si>
  <si>
    <t>CHIŞ Radu</t>
  </si>
  <si>
    <t>DOROBANŢIU Alexandru</t>
  </si>
  <si>
    <t>BĂRGLĂZAN Adrian Alin</t>
  </si>
  <si>
    <t>CONSTANTINESCU Constantin</t>
  </si>
  <si>
    <t>PRECUP Ștefan Alexandru</t>
  </si>
  <si>
    <t>BĂDESCU Mircea</t>
  </si>
  <si>
    <t>FING3</t>
  </si>
  <si>
    <t>BARB Carmen</t>
  </si>
  <si>
    <t>BEJU Livia Dana</t>
  </si>
  <si>
    <t>BONDREA Ioan</t>
  </si>
  <si>
    <t>Cd. Doc. Prof</t>
  </si>
  <si>
    <t>BRATU MIHAELA</t>
  </si>
  <si>
    <t>BRĂNESCU HORIA</t>
  </si>
  <si>
    <t xml:space="preserve">BUTĂNESCU – VOLANIN Remus </t>
  </si>
  <si>
    <t>Lect</t>
  </si>
  <si>
    <t>CIOCA Lucian</t>
  </si>
  <si>
    <t>CIOCA Marius</t>
  </si>
  <si>
    <t xml:space="preserve">CIOFU Cristian Florin </t>
  </si>
  <si>
    <t>COFARU Nicolae Florin</t>
  </si>
  <si>
    <t>DAN Nicoleta</t>
  </si>
  <si>
    <t>DEAC Cristian</t>
  </si>
  <si>
    <t>DENEŞ Călin Ionel</t>
  </si>
  <si>
    <t>DOBROTĂ Dan</t>
  </si>
  <si>
    <t>DUMITRAŞCU BALDAU Iulia</t>
  </si>
  <si>
    <t>DUMITRAŞCU Dănuţ-Dumitru</t>
  </si>
  <si>
    <t>FĂLĂDĂU Alina</t>
  </si>
  <si>
    <t>FLEISCHER Wiegand</t>
  </si>
  <si>
    <t>FOIDAŞ Ion</t>
  </si>
  <si>
    <t>GRECU Valentin</t>
  </si>
  <si>
    <t>INŢĂ Marinela</t>
  </si>
  <si>
    <t>ISARIE Claudiu Laurenţiu</t>
  </si>
  <si>
    <t>KIFOR Claudiu</t>
  </si>
  <si>
    <t>LOBONŢ Lucian</t>
  </si>
  <si>
    <t>LUPU Diana</t>
  </si>
  <si>
    <t>MIRICESCU Dan</t>
  </si>
  <si>
    <t>MORARU Gina</t>
  </si>
  <si>
    <t>MUȚIU CĂLIN</t>
  </si>
  <si>
    <t>OLEKSIK Mihaela</t>
  </si>
  <si>
    <t>PETRUSE Radu Emanuil</t>
  </si>
  <si>
    <t>PÎRVU Bogdan</t>
  </si>
  <si>
    <t>POPA Daniela</t>
  </si>
  <si>
    <t>POPESCU Liliana</t>
  </si>
  <si>
    <t>PRODEA Laurenţiu</t>
  </si>
  <si>
    <t>ROŞCA Liviu Ion</t>
  </si>
  <si>
    <t>ROŞCA Nicolae</t>
  </si>
  <si>
    <t>ROTARU Ionela</t>
  </si>
  <si>
    <t>ROTARU Mihaela</t>
  </si>
  <si>
    <t>SĂVESCU Roxana</t>
  </si>
  <si>
    <t>STOICA Augustin</t>
  </si>
  <si>
    <t>ŞTEŢIU Mircea</t>
  </si>
  <si>
    <t>ŢÎŢU Mihail</t>
  </si>
  <si>
    <t>ZERBEŞ Mihai Victor</t>
  </si>
  <si>
    <t>Florea Adriana</t>
  </si>
  <si>
    <t>FING4</t>
  </si>
  <si>
    <t>prof.dr.ing.</t>
  </si>
  <si>
    <t>Florea Radu</t>
  </si>
  <si>
    <t>Manolea Daniel</t>
  </si>
  <si>
    <t>Breaz Radu</t>
  </si>
  <si>
    <t>Oleksik Valentin</t>
  </si>
  <si>
    <t>Pascu Adrian-Marius</t>
  </si>
  <si>
    <t>Racz Sever Gabriel</t>
  </si>
  <si>
    <t>Biris Cristina</t>
  </si>
  <si>
    <t>conf.dr.ing.</t>
  </si>
  <si>
    <t>Crenganis Mihai</t>
  </si>
  <si>
    <t>Chicea Anca</t>
  </si>
  <si>
    <t>Coman Diana</t>
  </si>
  <si>
    <t>Girjob Claudia Emilia</t>
  </si>
  <si>
    <t>Popp Ilie Octavian</t>
  </si>
  <si>
    <t>Avrigean Eugen</t>
  </si>
  <si>
    <t>Brad Raluca</t>
  </si>
  <si>
    <t>s.l.dr.ing.</t>
  </si>
  <si>
    <t>Chiliban Bogdan</t>
  </si>
  <si>
    <t>Coldea Alina</t>
  </si>
  <si>
    <t>Florea Marin</t>
  </si>
  <si>
    <t>Iridon Anca Madalina</t>
  </si>
  <si>
    <t>Matran Cristian</t>
  </si>
  <si>
    <t>Soare Sorin</t>
  </si>
  <si>
    <t>Burghelea Melania</t>
  </si>
  <si>
    <t>Vlad Dorin</t>
  </si>
  <si>
    <t>Vrinceanu Narcisa</t>
  </si>
  <si>
    <t>Barsan Alexandru</t>
  </si>
  <si>
    <t>Maroșan Iosif Adrian</t>
  </si>
  <si>
    <t>Popp Gabriela</t>
  </si>
  <si>
    <t>Popp Mihai</t>
  </si>
  <si>
    <t>Morariu Fineas</t>
  </si>
  <si>
    <t>asist.drd.ing.</t>
  </si>
  <si>
    <t>Petrascu Olivia-Laura</t>
  </si>
  <si>
    <t>Bleotu Robert-Marian</t>
  </si>
  <si>
    <t>Rusu Dan Mihai</t>
  </si>
  <si>
    <t>Preda Cosmin</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</si>
  <si>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</si>
  <si>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</si>
  <si>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</si>
  <si>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</si>
  <si>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</si>
  <si>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</si>
  <si>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</si>
  <si>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</si>
  <si>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</si>
  <si>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</si>
  <si>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</si>
  <si>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</si>
  <si>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</si>
  <si>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</si>
  <si>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</si>
  <si>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</si>
  <si>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</si>
  <si>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</si>
  <si>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</si>
  <si>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</si>
  <si>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</si>
  <si>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</si>
  <si>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</si>
  <si>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</si>
  <si>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</si>
  <si>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</si>
  <si>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</si>
  <si>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</si>
  <si>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</si>
  <si>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</si>
  <si>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</si>
  <si>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</si>
  <si>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</si>
  <si>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</si>
  <si>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</si>
  <si>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</si>
  <si>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</si>
  <si>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</si>
  <si>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Enhanced Wavelet Scattering Network for image inpainting detection</t>
  </si>
  <si>
    <t>Barglazan Adrian (ULBS) Brad Remus (ULBS)</t>
  </si>
  <si>
    <t xml:space="preserve"> Computation</t>
  </si>
  <si>
    <t>2079-3197</t>
  </si>
  <si>
    <t>https://www.webofscience.com/wos/woscc/full-record/WOS:001364154200001</t>
  </si>
  <si>
    <t>https://www.mdpi.com/2079-3197/12/11/228</t>
  </si>
  <si>
    <t xml:space="preserve"> https://doi.org/10.3390/computation12110228</t>
  </si>
  <si>
    <t>WOS:001364154200001</t>
  </si>
  <si>
    <t/>
  </si>
  <si>
    <t>ESCI</t>
  </si>
  <si>
    <t>A Comparative Study in Large Language Models Usage for Fake News Detection</t>
  </si>
  <si>
    <t>Repede Stefan Emil (ULBS) Brad Remus (ULBS)</t>
  </si>
  <si>
    <t>ADVANCES IN ARTIFICIAL INTELLIGENCE AND MACHINE LEARNING</t>
  </si>
  <si>
    <t>2582-9793</t>
  </si>
  <si>
    <t>https://www.webofscience.com/wos/woscc/full-record/WOS:001430347600001</t>
  </si>
  <si>
    <t>https://www.oajaiml.com/public/uploads/archivepdf/756844163.pdf</t>
  </si>
  <si>
    <t>https://dx.doi.org/10.54364/AAIML.2024.44163</t>
  </si>
  <si>
    <t>WOS:001430347600001</t>
  </si>
  <si>
    <t>2810-2823</t>
  </si>
  <si>
    <t>LLaMA 3 vs. State-of-the-Art Large Language Models: Performance in Detecting Nuanced Fake News</t>
  </si>
  <si>
    <t>Repede Stefan Emil (ULBS)  Brad Remus  (ULBS)</t>
  </si>
  <si>
    <t xml:space="preserve"> Computers</t>
  </si>
  <si>
    <t>2073-431X</t>
  </si>
  <si>
    <t>https://www.webofscience.com/wos/woscc/full-record/WOS:001364091900001</t>
  </si>
  <si>
    <t>https://www.mdpi.com/2073-431X/13/11/292</t>
  </si>
  <si>
    <t xml:space="preserve">https://doi.org/10.3390/computers13110292 </t>
  </si>
  <si>
    <t>WOS:001364091900001</t>
  </si>
  <si>
    <t>292</t>
  </si>
  <si>
    <t>Lung Sounds Anomaly
Detection with Respiratory
Cycle Segmentation</t>
  </si>
  <si>
    <t>Constantinescu Constantin  (ULBS), Brad Remus  (ULBS), Bărglăzan Adrian  (ULBS)</t>
  </si>
  <si>
    <t>Broad Research in Artificial Intelligence and Neuroscience</t>
  </si>
  <si>
    <t>2068-0473</t>
  </si>
  <si>
    <t>https://www.webofscience.com/wos/woscc/full-record/WOS:001365724000003</t>
  </si>
  <si>
    <t>https://www.edusoft.ro/brain/index.php/brain/article/view/1597</t>
  </si>
  <si>
    <t>http://dx.doi.org/10.70594/brain/15.3/14</t>
  </si>
  <si>
    <t>WOS:001365724000003</t>
  </si>
  <si>
    <t>188-196</t>
  </si>
  <si>
    <t>Wavelet Based Inpainting Detection</t>
  </si>
  <si>
    <t xml:space="preserve">Barglazan Adrian-Alin (ULBS) , Brad Remus (ULBS) </t>
  </si>
  <si>
    <t>Advances in Artificial Intelligence and Machine Learning</t>
  </si>
  <si>
    <t>https://www.webofscience.com/wos/woscc/full-record/WOS:001366480600001</t>
  </si>
  <si>
    <t>https://www.oajaiml.com/uploads/archivepdf/587143162.pdf</t>
  </si>
  <si>
    <t>https://dx.doi.org/10.54364/AAIML.2024.43162</t>
  </si>
  <si>
    <t>WOS:001366480600001</t>
  </si>
  <si>
    <t>2783-2809</t>
  </si>
  <si>
    <t>Beat the Heat: Syscall Attack Detection via Thermal Side Channel</t>
  </si>
  <si>
    <t>Vasilas, Teodora (ULBS), Bacila Claudiu (ULBS) and Brad Remus (ULBS)</t>
  </si>
  <si>
    <t xml:space="preserve">Future Internet </t>
  </si>
  <si>
    <t>1999-5903</t>
  </si>
  <si>
    <t>https://www.webofscience.com/wos/woscc/full-record/WOS:001343446600001</t>
  </si>
  <si>
    <t>https://www.mdpi.com/1999-5903/16/8/301</t>
  </si>
  <si>
    <t>https://doi.org/10.3390/fi16080301</t>
  </si>
  <si>
    <t>WOS:001343446600001</t>
  </si>
  <si>
    <t>301</t>
  </si>
  <si>
    <t>Deep reinforcement learning architectures for automatic organ segmentation</t>
  </si>
  <si>
    <t>Ogrean Valentin (ULBS), Brad Remus (ULBS)</t>
  </si>
  <si>
    <t>Biomedical Signal Processing and Control</t>
  </si>
  <si>
    <t>1746-8094</t>
  </si>
  <si>
    <t>https://www.webofscience.com/wos/woscc/full-record/WOS:001165335200001</t>
  </si>
  <si>
    <t>https://www.sciencedirect.com/science/article/pii/S1746809423013526</t>
  </si>
  <si>
    <t>https://doi.org/10.1016/j.bspc.2023.105919</t>
  </si>
  <si>
    <t>WOS:001165335200001</t>
  </si>
  <si>
    <t>Q1</t>
  </si>
  <si>
    <t>Architectural and Technological Approaches for Efficient Energy Management in Multicore Processors</t>
  </si>
  <si>
    <t>Buduleci Claudiu (ULBS), Gellert Arpad (ULBS), Florea Adrian (ULBS),  Brad Remus (ULBS)</t>
  </si>
  <si>
    <t xml:space="preserve">Computers </t>
  </si>
  <si>
    <t>https://www.webofscience.com/wos/woscc/full-record/WOS:001210864000001</t>
  </si>
  <si>
    <t>https://www.mdpi.com/2073-431X/13/4/84</t>
  </si>
  <si>
    <t>https://doi.org/10.3390/computers13040084</t>
  </si>
  <si>
    <t>WOS:001210864000001</t>
  </si>
  <si>
    <t>84</t>
  </si>
  <si>
    <t xml:space="preserve">Image Inpainting Forgery Detection: A Review </t>
  </si>
  <si>
    <t xml:space="preserve"> Bărglăzan Adrian  (ULBS), Brad Remus  (ULBS), Constantinescu Constantin  (ULBS)</t>
  </si>
  <si>
    <t xml:space="preserve"> Journal of Imaging</t>
  </si>
  <si>
    <t>2313-433X</t>
  </si>
  <si>
    <t>https://www.webofscience.com/wos/woscc/full-record/WOS:001168285900001</t>
  </si>
  <si>
    <t>https://www.mdpi.com/2313-433X/10/2/42</t>
  </si>
  <si>
    <t>https://doi.org/10.3390/jimaging10020042</t>
  </si>
  <si>
    <t>WOS:001168285900001</t>
  </si>
  <si>
    <t>42</t>
  </si>
  <si>
    <t>Q3</t>
  </si>
  <si>
    <t>Prosumer networks – A key enabler of control over renewable energy resources</t>
  </si>
  <si>
    <t>A. Florea (ULBS), L. Berntzen (University of South-Eastern Norway (USN), Borre, Norway), M. Vintan (ULBS), D. Stanescu (ULBS), D. Morariu (ULBS), C. Solea (ULBS), U. Fiore (University of Salerno (UniSa), Fisciano, Italy)</t>
  </si>
  <si>
    <t>Renewable Energy Focus</t>
  </si>
  <si>
    <t>1755-0084</t>
  </si>
  <si>
    <t>https://www.webofscience.com/wos/woscc/full-record/WOS:001339611500001</t>
  </si>
  <si>
    <t xml:space="preserve">https://www.sciencedirect.com/science/article/pii/S1755008424001121 </t>
  </si>
  <si>
    <t>10.1016/j.ref.2024.100648</t>
  </si>
  <si>
    <t>WOS:001339611500001</t>
  </si>
  <si>
    <t>1-14</t>
  </si>
  <si>
    <t>R12</t>
  </si>
  <si>
    <t>Q2 https://uefiscdi.gov.ro/scientometrie-reviste, https://uefiscdi.gov.ro/resource-861733-JCR.iunie.2024.pdf , pagina 522</t>
  </si>
  <si>
    <t>A Comparative Study on Prosumers Load Demand and Production Forecasting using Machine Learning and Time Series Techniques</t>
  </si>
  <si>
    <t>Claudiu SOLEA (ULBS), Corina HERA (ULBS), Adrian FLOREA (ULBS), Daniel MORARIU (ULBS), Dorel STANESCU (ULBS), Maria VINTAN (ULBS)</t>
  </si>
  <si>
    <t>The International Conference on Applied and Theoretical Electricity (ICATE 2024)</t>
  </si>
  <si>
    <t>Conference Proceedings</t>
  </si>
  <si>
    <t xml:space="preserve">Electronic ISSN: 2688-0962
Print on Demand(PoD) ISSN: 2376-4163 </t>
  </si>
  <si>
    <t>https://www.scopus.com/record/display.uri?eid=2-s2.0-85211566363&amp;origin=recordpage</t>
  </si>
  <si>
    <t>https://ieeexplore.ieee.org/document/10749434</t>
  </si>
  <si>
    <t xml:space="preserve">10.1109/ICATE62934.2024.10749434 </t>
  </si>
  <si>
    <t>1-7</t>
  </si>
  <si>
    <t>Craiova, Romania</t>
  </si>
  <si>
    <t>https://ieeexplore.ieee.org/xpl/conhome/10748557/proceeding</t>
  </si>
  <si>
    <t>Electricity consumption forecasting for sustainable smart cities using machine learning methods</t>
  </si>
  <si>
    <t>Darius Peteleaza (ULBS), Alexandru Matei(ULBS), Radu Sorostinean(ULBS), Arpad Gellert(ULBS), Ugo Fiore, Bala-Constantin Zamfirescu(ULBS), Francesco Palmieri</t>
  </si>
  <si>
    <t>Internet of Things</t>
  </si>
  <si>
    <t>oct</t>
  </si>
  <si>
    <t>2543-1536</t>
  </si>
  <si>
    <t>https://www.webofscience.com/wos/woscc/full-record/WOS:001294327500001</t>
  </si>
  <si>
    <t>https://www.sciencedirect.com/science/article/pii/S2542660524002634</t>
  </si>
  <si>
    <t>10.1016/j.iot.2024.101322</t>
  </si>
  <si>
    <t>WOS:001294327500001</t>
  </si>
  <si>
    <t>101322</t>
  </si>
  <si>
    <t>Estimating electricity consumption at city-level through advanced machine learning methods</t>
  </si>
  <si>
    <t>Gellert, A. (ULBS), Olaru, L. M.(ULBS), Florea, A.(ULBS), Cofaru, I. I.(ULBS), Fiore, U. (University of Salerno, Italy), &amp; Palmieri, F. (University of Salerno, Italy)</t>
  </si>
  <si>
    <t>Connection Science</t>
  </si>
  <si>
    <t>0954-0091</t>
  </si>
  <si>
    <t>https://www.webofscience.com/wos/woscc/full-record/WOS:001159748100001</t>
  </si>
  <si>
    <t>https://www.tandfonline.com/doi/full/10.1080/09540091.2024.2313852</t>
  </si>
  <si>
    <t>10.1080/09540091.2024.2313852</t>
  </si>
  <si>
    <t>WOS:001159748100001</t>
  </si>
  <si>
    <t>1-26</t>
  </si>
  <si>
    <t>Q2</t>
  </si>
  <si>
    <t>A competitive new multi-objective optimization genetic algorithm based on apparent front ranking</t>
  </si>
  <si>
    <t>Neghină, M. (ULBS), Dicoiu, A. I.(ULBS), Chiş, R.(ULBS), &amp; Florea, A. (ULBS).</t>
  </si>
  <si>
    <t>Engineering Applications of Artificial Intelligence</t>
  </si>
  <si>
    <t>June 2024, 107870</t>
  </si>
  <si>
    <t>0952-1976</t>
  </si>
  <si>
    <t>https://1510q1gpe-y-https-www-webofscience-com.z.e-nformation.ro/wos/woscc/full-record/WOS:001175344200001</t>
  </si>
  <si>
    <t>https://www.sciencedirect.com/science/article/pii/S0952197624000289?casa_token=5SvIp1hY4EMAAAAA:bLq9W2Hv1Tpc9UkTBFxQ93Uw-ePGP8pdeXSS157MrETvkHO1VSMocG6cCdr8jVJx82lIf6n2G60</t>
  </si>
  <si>
    <t>10.1016/j.engappai.2024.107870</t>
  </si>
  <si>
    <t>WOS:001175344200001</t>
  </si>
  <si>
    <t>Prosumer networks–A key enabler of control over renewable energy resources</t>
  </si>
  <si>
    <t>Florea, A. (ULBS), Berntzen, L. (University of SouthEastern Norway), Vintan, M.(ULBS), Stanescu, D.(ULBS), Morariu, D.(ULBS), Solea, C.(ULBS), &amp; Fiore, U. (University of Salerno).</t>
  </si>
  <si>
    <t xml:space="preserve">
RENEWABLE ENERGY FOCUS</t>
  </si>
  <si>
    <t>October 2024, 100648</t>
  </si>
  <si>
    <t>1878-0229</t>
  </si>
  <si>
    <t>https://1510q1hhb-y-https-www-webofscience-com.z.e-nformation.ro/wos/woscc/full-record/WOS:001339611500001</t>
  </si>
  <si>
    <t>https://www.sciencedirect.com/science/article/pii/S1755008424001121?casa_token=6_aLnbmNsBYAAAAA:5YapRICPWTQfvu5rAnEZT0OK5dqivncJseL3Olcux3M1N4ZE_YgSz3AVewo9olfH-t_USLGPgt8</t>
  </si>
  <si>
    <t>A systematic review of multi-objective evolutionary algorithms optimization frameworks</t>
  </si>
  <si>
    <t>Pătrăușanu, A. (ULBS), Florea, A. (ULBS), Neghină, M.(ULBS), Dicoiu, A.(ULBS), &amp; Chiș, R.(ULBS)</t>
  </si>
  <si>
    <t>Processes</t>
  </si>
  <si>
    <t xml:space="preserve">May, 869, 2024 </t>
  </si>
  <si>
    <t>2227-9717</t>
  </si>
  <si>
    <t>https://1510q1hhb-y-https-www-webofscience-com.z.e-nformation.ro/wos/woscc/full-record/WOS:001231181800001</t>
  </si>
  <si>
    <t>https://www.mdpi.com/2227-9717/12/5/869</t>
  </si>
  <si>
    <t>10.3390/pr12050869</t>
  </si>
  <si>
    <t>WOS:001231181800001</t>
  </si>
  <si>
    <t>1-23</t>
  </si>
  <si>
    <t>Monitoring and Predicting Air Quality with IoT Devices</t>
  </si>
  <si>
    <t>Banciu, C. (ULBS), Florea, A.(ULBS), &amp; Bogdan, R. (University Politecnica Timisoara)</t>
  </si>
  <si>
    <t>September, 1961, 2024</t>
  </si>
  <si>
    <t>https://1510q1inp-y-https-www-webofscience-com.z.e-nformation.ro/wos/woscc/full-record/WOS:001323182300001</t>
  </si>
  <si>
    <t>https://www.mdpi.com/2227-9717/12/9/1961</t>
  </si>
  <si>
    <t>10.3390/pr12091961</t>
  </si>
  <si>
    <t>WOS:001323182300001</t>
  </si>
  <si>
    <t>1-25</t>
  </si>
  <si>
    <t>Buduleci, C.(ULBS), Gellert, A.(ULBS), Florea, A.(ULBS), &amp; Brad, R.(ULBS)</t>
  </si>
  <si>
    <t>COMPUTERS</t>
  </si>
  <si>
    <t xml:space="preserve">April, 84, 2024 </t>
  </si>
  <si>
    <t>https://1510q1inp-y-https-www-webofscience-com.z.e-nformation.ro/wos/woscc/full-record/WOS:001210864000001</t>
  </si>
  <si>
    <t>10.3390/computers13040084</t>
  </si>
  <si>
    <t>1-21</t>
  </si>
  <si>
    <t>Improving Multicore Architectures by Selective Value Prediction of High-Latency Arithmetic Instructions</t>
  </si>
  <si>
    <t>ADVANCES IN ELECTRICAL AND COMPUTER ENGINEERING</t>
  </si>
  <si>
    <t>2, 2024</t>
  </si>
  <si>
    <t>1582-7445</t>
  </si>
  <si>
    <t>https://1510q1v6s-y-https-www-webofscience-com.z.e-nformation.ro/wos/woscc/full-record/WOS:001242091800007</t>
  </si>
  <si>
    <t>https://webspace.ulbsibiu.ro/arpad.gellert/html/aece_2024.pdf</t>
  </si>
  <si>
    <t>10.4316/AECE.2024.02007</t>
  </si>
  <si>
    <t>WOS:001242091800007</t>
  </si>
  <si>
    <t>61-72</t>
  </si>
  <si>
    <t>Q4</t>
  </si>
  <si>
    <t>Simulation-Based Learning for Agri-Food Industry: A Literature Review and Bibliometric Analysis</t>
  </si>
  <si>
    <t>Șipoș, A.(ULBS), Maniu, I.(ULBS), &amp; Florea, A.(ULBS)</t>
  </si>
  <si>
    <t>IFIP Advances in Information and Communication Technology</t>
  </si>
  <si>
    <t>1868-4238</t>
  </si>
  <si>
    <t>https://1510q1x4y-y-https-www-webofscience-com.z.e-nformation.ro/wos/woscc/full-record/WOS:001336711800018</t>
  </si>
  <si>
    <t>https://link.springer.com/chapter/10.1007/978-3-031-71743-7_18</t>
  </si>
  <si>
    <t>10.1007/978-3-031-71743-7_18</t>
  </si>
  <si>
    <t>WOS:001336711800018</t>
  </si>
  <si>
    <t>277-287</t>
  </si>
  <si>
    <t>25th IFIP WG 5.5 Working Conference on Virtual Enterprises (PRO-VE)</t>
  </si>
  <si>
    <t>Albi, Toulouse, France</t>
  </si>
  <si>
    <t>978-3-031-71741-3978-3-031-71739-0978-3-031-71738-3</t>
  </si>
  <si>
    <t>Leveraging Collaboration for Industry 5.0: Needs, Strategies and Future Directions</t>
  </si>
  <si>
    <t>Toncian, V. (Marquardt), Florea, A.(ULBS), David, A.(Marquardt), Morariu, D.(ULBS), &amp; Cretulescu, R.(ULBS)</t>
  </si>
  <si>
    <t>https://1510q1v6s-y-https-www-webofscience-com.z.e-nformation.ro/wos/woscc/full-record/WOS:001336708500021</t>
  </si>
  <si>
    <t>https://link.springer.com/chapter/10.1007/978-3-031-71739-0_21</t>
  </si>
  <si>
    <t>10.1007/978-3-031-71739-0_21</t>
  </si>
  <si>
    <t>WOS:001336708500021</t>
  </si>
  <si>
    <t>319-335</t>
  </si>
  <si>
    <t>Car suspension system design optimization through bio-inspired evolutionary algorithms</t>
  </si>
  <si>
    <t>Pătrăușanu, A. (ULBS), Florea, A. (ULBS), Neghină, M.(ULBS), Chiș, R.(ULBS), Dicoiu, A.(ULBS)</t>
  </si>
  <si>
    <t>2024 28TH INTERNATIONAL CONFERENCE ON SYSTEM THEORY, CONTROL AND COMPUTING, ICSTCC</t>
  </si>
  <si>
    <t>2372-1618</t>
  </si>
  <si>
    <t>https://1510q1x4y-y-https-www-webofscience-com.z.e-nformation.ro/wos/woscc/full-record/WOS:001440908400069</t>
  </si>
  <si>
    <t>https://ieeexplore.ieee.org/abstract/document/10744669/</t>
  </si>
  <si>
    <t>10.1109/ICSTCC62912.2024.10744669</t>
  </si>
  <si>
    <t>WOS:001440908400069</t>
  </si>
  <si>
    <t>420-425</t>
  </si>
  <si>
    <t>28TH INTERNATIONAL CONFERENCE ON SYSTEM THEORY, CONTROL AND COMPUTING, ICSTCC</t>
  </si>
  <si>
    <t>Sinaia, Romania</t>
  </si>
  <si>
    <t>979-8-3503-6430-9979-8-3503-6429-3</t>
  </si>
  <si>
    <t>A Comparative Study on Prosumers Load Demand and Production Forecasting Using Machine Learning and Time Series Techniques</t>
  </si>
  <si>
    <t>Solea, C. (ULBS), Hera, C.(ULBS), Florea, A.(ULBS), Morariu, D.(ULBS), Stanescu, D.(ULBS), &amp; Vintan, M. (ULBS)</t>
  </si>
  <si>
    <t>2024 International Conference on Applied and Theoretical Electricity (ICATE)</t>
  </si>
  <si>
    <t>2688-0962</t>
  </si>
  <si>
    <t>https://151091x55-y-https-www-scopus-com.z.e-nformation.ro/record/display.uri?eid=2-s2.0-85211566363&amp;origin=recordpage</t>
  </si>
  <si>
    <t>https://ieeexplore.ieee.org/abstract/document/10749434</t>
  </si>
  <si>
    <t>10.1109/ICATE62934.2024.10749434</t>
  </si>
  <si>
    <t>2024 International Conference on Applied and Theoretical Electricity, ICATE</t>
  </si>
  <si>
    <t>979-8-3503-8810-7/24</t>
  </si>
  <si>
    <t>Toncian, V (Marquardt) ; Florea, A (ULBS) ; David, A (Marquardt) ; Morariu, D (ULBS) ; Cretulescu, R (ULBS)</t>
  </si>
  <si>
    <t>NAVIGATING UNPREDICTABILITY: COLLABORATIVE NETWORKS IN NON-LINEAR WORLDS, PRO-VE</t>
  </si>
  <si>
    <t>https://1510q1kpt-y-https-www-webofscience-com.z.e-nformation.ro/wos/woscc/full-record/WOS:001336708500021</t>
  </si>
  <si>
    <t>DOI:10.1007/978-3-031-71739-0_21</t>
  </si>
  <si>
    <t>Albi, FRANCE</t>
  </si>
  <si>
    <t xml:space="preserve">Adrian Florea (ULBS), Lasse Berntzen(USN - Norway), Maria Vintan(ULBS), Dorel Stanescu(ULBS), Daniel Morariu(ULBS), Claudiu Solea(ULBS), Ugo Fiore (UniSa-Italy) </t>
  </si>
  <si>
    <t>https://1510q1kpt-y-https-www-webofscience-com.z.e-nformation.ro/wos/woscc/full-record/WOS:001339611500001</t>
  </si>
  <si>
    <t>https://www.sciencedirect.com/science/article/abs/pii/S1755008424001121?via%3Dihub</t>
  </si>
  <si>
    <t>DOI:10.1016/j.ref.2024.100648</t>
  </si>
  <si>
    <t>Q2/ESCI</t>
  </si>
  <si>
    <t>C. Solea (ULBS), C. Hera(ULBS), A. Florea(ULBS), D. Morariu(ULBS), D. Stanescu(ULBS) and M. Vintan(ULBS)</t>
  </si>
  <si>
    <t>ICATE 2024 - Proceedings</t>
  </si>
  <si>
    <t>https://151091kqt-y-https-www-scopus-com.z.e-nformation.ro/record/display.uri?eid=2-s2.0-85211566363&amp;origin=resultslist&amp;sort=plf-f&amp;src=s&amp;sot=b&amp;sdt=b&amp;s=TITLE-ABS-KEY%28A+Comparative+Study+on+Prosumers+Load+Demand+and+Production+Forecasting+Using+Machine+Learning+and+Time+Series+Techniques%29</t>
  </si>
  <si>
    <t>DOI:10.1109/ICATE62934.2024.10749434</t>
  </si>
  <si>
    <t>2024 International Conference on Applied and Theoretical Electricity, ICATE 2024</t>
  </si>
  <si>
    <t>Craiova- Romania</t>
  </si>
  <si>
    <t>979-835038810-7</t>
  </si>
  <si>
    <t>Arpad Gellert, Lorena-Maria Olaru, Adrian Florea, Ileana-Ioana Cofaru, Ugo Fiore, Francesco Palmieri</t>
  </si>
  <si>
    <t>2313852</t>
  </si>
  <si>
    <t>Claudiu Buduleci, Arpad Gellert, Adrian Florea, Remus Brad</t>
  </si>
  <si>
    <t>Computers</t>
  </si>
  <si>
    <t>Anomaly Detection in Smart Industrial Machinery Through Hidden Markov Models and Autoencoders</t>
  </si>
  <si>
    <t>Radu Sorostinean, Zaharia Burghelea, Arpad Gellert,</t>
  </si>
  <si>
    <t>IEEE Access</t>
  </si>
  <si>
    <t>2169-3536</t>
  </si>
  <si>
    <t>https://www.webofscience.com/wos/woscc/full-record/WOS:001230179100001</t>
  </si>
  <si>
    <t>https://ieeexplore.ieee.org/document/10530240</t>
  </si>
  <si>
    <t>10.1109/ACCESS.2024.3400970</t>
  </si>
  <si>
    <t>WOS:001230179100001</t>
  </si>
  <si>
    <t>69217-69228</t>
  </si>
  <si>
    <t>Advances in Electrical and Computer Engineering</t>
  </si>
  <si>
    <t>https://www.webofscience.com/wos/woscc/full-record/WOS:001242091800007</t>
  </si>
  <si>
    <t>https://aece.ro/abstractplus.php?year=2024&amp;number=2&amp;article=7</t>
  </si>
  <si>
    <t>Darius Peteleaza, Alexandru Matei, Radu Sorostinean, Arpad Gellert, Ugo Fiore, Bala-Constantin Zamfirescu, Francesco Palmieri</t>
  </si>
  <si>
    <t>The New European Bauhaus: Beautiful-Sustainable-Together in STARHAUS</t>
  </si>
  <si>
    <t>Petruț Bratu(UBB), Akhilesh Kumar (SINTEF - Norvegia) Srivastava, Alex Butean(ULBS), Letizia Vaccarella(U Sienna Italia)</t>
  </si>
  <si>
    <t>Transylvanian Review of Administrative Sciences</t>
  </si>
  <si>
    <t>73E</t>
  </si>
  <si>
    <t xml:space="preserve">Online ISSN: 2247-8310 | Print ISSN: 1842-2845 </t>
  </si>
  <si>
    <t>https://1510q20k3-y-https-www-webofscience-com.z.e-nformation.ro/wos/woscc/full-record/WOS:001406662200003</t>
  </si>
  <si>
    <t xml:space="preserve">https://rtsa.ro/tras/index.php/tras/article/view/784 </t>
  </si>
  <si>
    <t>https://doi.org/10.24193/tras.73E.3</t>
  </si>
  <si>
    <t>WOS:001406662200003</t>
  </si>
  <si>
    <t>1…16</t>
  </si>
  <si>
    <t>A digital twin concept for optimizing the use of high-temperature heat pumps to reduce waste in industrial renewable energy systems</t>
  </si>
  <si>
    <t>Alex Butean(ULBS) 
Juan Enriquez, 
Alexandru Matei(ULBS)
Antonio Rovira 
Rubén Barbero
Silvia Trevisan</t>
  </si>
  <si>
    <t>International Conference on Industry Sciences and Computer Science Innovation</t>
  </si>
  <si>
    <t>1877-0509</t>
  </si>
  <si>
    <t>https://1510a20ps-y-https-www-sciencedirect-com.z.e-nformation.ro/science/article/pii/S1877050924011037?via%3Dihub</t>
  </si>
  <si>
    <t>https://www.sciencedirect.com/science/article/pii/S1877050924011037?via%3Dihub</t>
  </si>
  <si>
    <t>https://doi.org/10.1016/j.procs.2024.05.087</t>
  </si>
  <si>
    <t>123..128</t>
  </si>
  <si>
    <t>Conferinta SCOPUS</t>
  </si>
  <si>
    <t>Porto, 
PortugaliaOnline</t>
  </si>
  <si>
    <t>1877-0509 
Published by 
ELSEVIER B.V.</t>
  </si>
  <si>
    <t xml:space="preserve">Gellert, A., Olaru, L. M., Florea, A., Cofaru, I. I., Fiore, U., &amp; Palmieri, F. </t>
  </si>
  <si>
    <t>https://doi.org/10.1080/09540091.2024.2313852</t>
  </si>
  <si>
    <t>Zona rosie Q1</t>
  </si>
  <si>
    <t>PARAMETRIZED CAD MODELLING OF THE PATHOLOGICAL HUMAN LOWER LIMB AFFECTED BY AXIAL DEVIATION IN STATIONARY POSITION AND DURING GAIT CYCLE</t>
  </si>
  <si>
    <t>Andrei-Horia BRĂNESCU (ULBS), Nicolae Florin COFARU (ULBS), Ileana Ioana COFARU (ULBS), Eugen AVRIGEAN (ULBS)</t>
  </si>
  <si>
    <t>ACTA TEHNICA NAPOCENSIS</t>
  </si>
  <si>
    <t>ISSN 1221 – 5872</t>
  </si>
  <si>
    <t>https://1510q17ib-y-https-www-webofscience-com.z.e-nformation.ro/wos/woscc/full-record/WOS:001328942700042</t>
  </si>
  <si>
    <t>https://atna-mam.utcluj.ro/index.php/Acta/article/view/2389/1854</t>
  </si>
  <si>
    <t>WOS:001328942700042</t>
  </si>
  <si>
    <t>341-346</t>
  </si>
  <si>
    <t>Wos indexat in ESCI</t>
  </si>
  <si>
    <t>The 15th INTERNATIONAL CONFERENCE ON MODERN TECHNOLOGIES IN MANUFACTURING - 18-20 October 2023 – Cluj-Napoca</t>
  </si>
  <si>
    <t>Cluj-Napoca</t>
  </si>
  <si>
    <t xml:space="preserve">A CAD-CAE MODELLING OF THE BIOMECHANICS OF THE BIPLANAR MEDIAL OPENING WEDGE HIGH TIBIAL OSTEOTOMY </t>
  </si>
  <si>
    <t>Nicolae Florin COFARU (ULBS), Ileana Ioana COFARU (ULBS), Andrei Horia BRĂNESCU (ULBS), Eugen AVRIGEAN (ULBS)</t>
  </si>
  <si>
    <t>https://1510q17ib-y-https-www-webofscience-com.z.e-nformation.ro/wos/woscc/full-record/WOS:001328942700043</t>
  </si>
  <si>
    <t>https://atna-mam.utcluj.ro/index.php/Acta/article/view/2390/1855</t>
  </si>
  <si>
    <t>WOS:001328942700043</t>
  </si>
  <si>
    <t>347-352</t>
  </si>
  <si>
    <t>DEVELOPMENT OF AN AUTOMATED SYSTEM CAPABLE OF GENERATING PRE-AND POST-OPERATIVE 3D MODELS OF DIFFERENT HALLUX VALGUS CONDITIONS.</t>
  </si>
  <si>
    <t>Andrei-Horia Brănescu (ULBS), Nicolae-Florin Cofaru (ULBS), Ileana-Ioana COFARU (ULBS), Adrian TRIF (UTC-N)</t>
  </si>
  <si>
    <t>Academic Journal of Manufacturing Engineering</t>
  </si>
  <si>
    <t>ISSN1583-7904</t>
  </si>
  <si>
    <t>https://1510917gv-y-https-www-scopus-com.z.e-nformation.ro/record/display.uri?eid=2-s2.0-85216075268&amp;origin=recordpage</t>
  </si>
  <si>
    <t>https://ajme.ro/PDF_AJME_2024_4/L5.pdf</t>
  </si>
  <si>
    <t>33-38</t>
  </si>
  <si>
    <t>SCOPUS</t>
  </si>
  <si>
    <t>A COMPARATIVE STUDY OF HIGH TIBIAL OSTEOTOMY
USING TAGUCHI METHOD</t>
  </si>
  <si>
    <t>Nicolae-Florin Cofaru (ULBS), Ileana-Ioana COFARU (ULBS), Andrei-Horia Brănescu (ULBS), Adrian TRIF (UTC-N)</t>
  </si>
  <si>
    <t>https://1510917gv-y-https-www-scopus-com.z.e-nformation.ro/record/display.uri?eid=2-s2.0-85214424920&amp;origin=recordpage</t>
  </si>
  <si>
    <t>https://ajme.ro/PDF_AJME_2024_4/L1.pdf</t>
  </si>
  <si>
    <t>5-10</t>
  </si>
  <si>
    <t>Analysis of the causes of power crises and theit impacts on energy security</t>
  </si>
  <si>
    <t>Nicolae Daniel Fîță(UPET), Dan Codrut Petrilean(UPET), Ioan Lucian Diodiu(ULBS), Andrei Cristian Rada(UPET), Adrian Mihai Schiopu(UPET), Florin Muresan-Grecu(UPET)</t>
  </si>
  <si>
    <t>FING 2</t>
  </si>
  <si>
    <t>Proceedings of International Conference on Electrical, Computer ad Energy Technologies – ICECET 2204, July 2024, Sydney, Australia, Publisher IEEE, Date added to IEEE Explore: 08 October 2024,</t>
  </si>
  <si>
    <t>https://ieeexplore.ieee.org/document/10698524</t>
  </si>
  <si>
    <t xml:space="preserve">www.icecet.com </t>
  </si>
  <si>
    <t>DOI: 10.1109/ICECET61485.2024.10698524</t>
  </si>
  <si>
    <t> 2024 International Conference on Electrical, Computer and Energy Technologies (ICECET</t>
  </si>
  <si>
    <t>Sidney</t>
  </si>
  <si>
    <t>979-8-3503-9592-1</t>
  </si>
  <si>
    <t>Operation of the Synchronous Motor with Surface Permanent Magnet in a Sensorless System with Speed Estimation</t>
  </si>
  <si>
    <t>Craciunas Gabriela (ULBS)</t>
  </si>
  <si>
    <t>Journal of Electrical and Electronics Engineering</t>
  </si>
  <si>
    <t>Vol. 17</t>
  </si>
  <si>
    <t>Nr.2</t>
  </si>
  <si>
    <t xml:space="preserve"> 1844-6035</t>
  </si>
  <si>
    <t>https://www.scopus.com/authid/detail.uri?authorId=15119222800</t>
  </si>
  <si>
    <t>https://electroinf.uoradea.ro/index.php/volumes-2/jeee-vol-17-no-2-oct-2024.html</t>
  </si>
  <si>
    <t>1/14/2025</t>
  </si>
  <si>
    <t>[Article] A competitive new multi-objective optimization genetic algorithm based on apparent front ranking</t>
  </si>
  <si>
    <t>Neghina, Mihai [ULBS] ; Dicoiu, Alina-Ioana [ULBS] ; Chis, Radu [ULBS] ; Florea, Adrian [ULBS]</t>
  </si>
  <si>
    <t>ENGINEERING APPLICATIONS OF ARTIFICIAL INTELLIGENCE</t>
  </si>
  <si>
    <t>https://www.webofscience.com/wos/woscc/full-record/WOS:001175344200001</t>
  </si>
  <si>
    <t>https://www.sciencedirect.com/science/article/pii/S0952197624000289</t>
  </si>
  <si>
    <t>Q1 Control and Systems Engineering
Q1 Electrical and Electronic Engineering
Q1 Artificial Intelligence</t>
  </si>
  <si>
    <t>[Review] A Systematic Review of Multi-Objective Evolutionary Algorithms Optimization Frameworks</t>
  </si>
  <si>
    <t>Pătrăușanu, Andrei [ULBS]; Florea, Adrian [ULBS]; Neghină, Mihai [ULBS]; Dicoiu, Alina [ULBS]; Chiș, Radu [ULBS]</t>
  </si>
  <si>
    <t>Processes (MDPI)</t>
  </si>
  <si>
    <t>12 (5)</t>
  </si>
  <si>
    <t>https://www.webofscience.com/wos/woscc/full-record/WOS:001231181800001</t>
  </si>
  <si>
    <t>Q2 Chemical Engineering (misc.)
Q3 Bioengineering
Q3 Process Chemistry and Technology</t>
  </si>
  <si>
    <t>[Conference Paper] Car suspension system design optimization through bio-inspired evolutionary algorithms</t>
  </si>
  <si>
    <t>ICSTCC 2024 - Proceedings</t>
  </si>
  <si>
    <t>https://www.webofscience.com/wos/woscc/full-record/WOS:001440908400069</t>
  </si>
  <si>
    <t>https://ieeexplore.ieee.org/document/10744669</t>
  </si>
  <si>
    <t>420 - 425</t>
  </si>
  <si>
    <t>979-835036429-3</t>
  </si>
  <si>
    <t>[Conference Paper] Statistical Method for Identification of Deformity Regions and Automatic Scoliosis Diagnosis</t>
  </si>
  <si>
    <t>Teodorescu, Rares Ştefan [ULBS]; Neghină, Mihai [ULBS]; Petruse, Radu Emanuil [ULBS]; Ćuković, Saša [ETH Zurich]</t>
  </si>
  <si>
    <t>IFMBE (EHB) - Proceeedings</t>
  </si>
  <si>
    <t>https://www.scopus.com/record/display.uri?eid=2-s2.0-85206473916&amp;origin=resultslist&amp;sort=plfdt-f&amp;listId=47630182&amp;listTypeValue=Docs&amp;src=s&amp;imp=t&amp;sid=dbe658f75d338ea7185eef1cbfd80fb3&amp;sot=sl&amp;sdt=sl&amp;sl=0&amp;relpos=3&amp;citeCnt=0&amp;searchTerm=</t>
  </si>
  <si>
    <t>https://link.springer.com/chapter/10.1007/978-3-031-62523-7_48?fromPaywallRec=true</t>
  </si>
  <si>
    <t>10.1007/978-3-031-62523-7_48</t>
  </si>
  <si>
    <t>434 - 443</t>
  </si>
  <si>
    <t>2023 (indexat 2024)</t>
  </si>
  <si>
    <t>Q4 Biomedical Engineering</t>
  </si>
  <si>
    <t>Bucuresti, Romania</t>
  </si>
  <si>
    <t>978-303162522-0</t>
  </si>
  <si>
    <t>May, 869, 2024</t>
  </si>
  <si>
    <t>Lung Sounds Anomaly Detection with Respiratory Cycle Segmentation</t>
  </si>
  <si>
    <t>Constantinescu Constantin (ULBS), BRAD Remus (ULBS), BARGLAZAN Adrian (ULBS)</t>
  </si>
  <si>
    <t xml:space="preserve">BRAIN-BROAD RESEARCH IN ARTIFICIAL INTELLIGENCE AND NEUROSCIENCE </t>
  </si>
  <si>
    <t xml:space="preserve">2068-0473 </t>
  </si>
  <si>
    <t>https://brain.edusoft.ro/index.php/brain/article/view/1597</t>
  </si>
  <si>
    <t xml:space="preserve">10.70594/brain/15.3/14 </t>
  </si>
  <si>
    <t>Image Inpainting Forgery Detection: A Review</t>
  </si>
  <si>
    <t xml:space="preserve">BARGLAZAN Adrian (ULBS)
Constantinescu Constantin (ULBS), BRAD Remus (ULBS), </t>
  </si>
  <si>
    <t>JOURNAL OF IMAGING</t>
  </si>
  <si>
    <t xml:space="preserve">2313-433X </t>
  </si>
  <si>
    <t xml:space="preserve">10.3390/jimaging10020042 </t>
  </si>
  <si>
    <t xml:space="preserve">BARGLAZAN Adrian (ULBS)
BRAD Remus (ULBS), </t>
  </si>
  <si>
    <t>https://www.oajaiml.com/archive/wavelet-based-inpainting-detection</t>
  </si>
  <si>
    <t>Enhanced Wavelet Scattering Network for Image Inpainting Detection</t>
  </si>
  <si>
    <t xml:space="preserve">Computation </t>
  </si>
  <si>
    <t>https://doi.org/10.3390/computation12110228</t>
  </si>
  <si>
    <t>Constantinescu Constantin (ULBS), BRAD Remus (ULBS), BĂRGLĂZAN Adrian (ULBS)</t>
  </si>
  <si>
    <t>10.3390/jimaging10020042</t>
  </si>
  <si>
    <t>Experimental Study of Self-Degrading Diverting Agent Particles Used for Improving Hydraulic Fracture Placement </t>
  </si>
  <si>
    <t xml:space="preserve">1. Foidas Ion -ULB Sibiu                           2. Trif Cosmin  -Romgaz                   3. Ganea A-Romgaz,                    </t>
  </si>
  <si>
    <t>https://doi.org/10.2118/217860-MS</t>
  </si>
  <si>
    <t>SPE International Conference and Exhibition on Formation Damage Control, Lafayette, Louisiana, USA, February 2024.</t>
  </si>
  <si>
    <t>Lafayette, Louisiana, USA</t>
  </si>
  <si>
    <t>ISBN: 978-1-959025-13-9</t>
  </si>
  <si>
    <t>Foidas Ion</t>
  </si>
  <si>
    <t>A Systematic Review of Living Labs in the Context of Sustainable Development with a Focus on Bioeconomy</t>
  </si>
  <si>
    <t>Lakatos, ES; Pacurariu, RL; Bîrgovan, AL; Cioca, LI; Szilagy, A; Moldovan, A; Rada, EC (Italia)</t>
  </si>
  <si>
    <t>Earth</t>
  </si>
  <si>
    <t>2673-4834</t>
  </si>
  <si>
    <t>https://www.webofscience.com/wos/woscc/full-record/WOS:001386889500001</t>
  </si>
  <si>
    <t>https://www.mdpi.com/2673-4834/5/4/42</t>
  </si>
  <si>
    <t>10.3390/earth5040042</t>
  </si>
  <si>
    <t>WOS:001386889500001</t>
  </si>
  <si>
    <t>812-843</t>
  </si>
  <si>
    <t>Cioca Lucian</t>
  </si>
  <si>
    <t>Electrochemical Corrosion Resistance of Al2O3-YSZ Coatings on Steel Substrates</t>
  </si>
  <si>
    <t>Cimpoesu, R; Lutcanu, M; Cazac, AM; Adomnitei, I; Bejinariu, C; Andrusca, L; Prelipceanu, M; Cioca, LI; Chicet, DL; Radu, AM; Cimpoesu, N</t>
  </si>
  <si>
    <t>APPLIED SCIENCES-BASEL</t>
  </si>
  <si>
    <t>2076-3417</t>
  </si>
  <si>
    <t>https://www.webofscience.com/wos/woscc/full-record/WOS:001376235400001</t>
  </si>
  <si>
    <t>https://www.mdpi.com/2076-3417/14/23/10877</t>
  </si>
  <si>
    <t>10.3390/app142310877</t>
  </si>
  <si>
    <t>WOS:001376235400001</t>
  </si>
  <si>
    <t>A REVIEW OF THE ADOPTION OF GREEN ENERGY IN HOUSEHOLDS FOR SUSTAINABLE DEVELOPMENT</t>
  </si>
  <si>
    <t>Druta, RM; Munteanu, RA; Koval, V (Ucraina); Kot, S (Polonia); Cioca, LI; Rada, EC (Italia); Lakatos, ES</t>
  </si>
  <si>
    <t>ACTA TECHNICA NAPOCENSIS SERIES-APPLIED MATHEMATICS MECHANICS AND ENGINEERING</t>
  </si>
  <si>
    <t>2393-2988</t>
  </si>
  <si>
    <t>https://www.webofscience.com/wos/woscc/full-record/WOS:001442810000011</t>
  </si>
  <si>
    <t>https://atna-mam.utcluj.ro/index.php/Acta/article/view/2549</t>
  </si>
  <si>
    <t>WOS:001442810000011</t>
  </si>
  <si>
    <t>681-694</t>
  </si>
  <si>
    <t>Impact of Personal Protective Equipment Use on Stress and Psychological Well-Being Among Firefighters: Systematic Review and Meta-Analysis</t>
  </si>
  <si>
    <t>Darabont, DC; Cioca, LI; Bejinariu, C; Badea, DO; Chivu, OR; Chis, TV</t>
  </si>
  <si>
    <t>Sustainability</t>
  </si>
  <si>
    <t>2071-1050</t>
  </si>
  <si>
    <t>https://www.webofscience.com/wos/woscc/full-record/WOS:001366118200001</t>
  </si>
  <si>
    <t>https://www.mdpi.com/2071-1050/16/22/9666</t>
  </si>
  <si>
    <t>10.3390/su16229666</t>
  </si>
  <si>
    <t>WOS:001366118200001</t>
  </si>
  <si>
    <t>Key Factors Influencing Consumer Choices in Wood-Based Recycled Products for Circular Construction Sector</t>
  </si>
  <si>
    <t>David, GM; Lakatos, ES; Bacali, L; Lakatos, GD; Danu, BA; Cioca, LI; Rada, EC (Italia)</t>
  </si>
  <si>
    <t>https://www.webofscience.com/wos/woscc/full-record/WOS:001341414200001</t>
  </si>
  <si>
    <t>https://www.mdpi.com/2071-1050/16/20/8767</t>
  </si>
  <si>
    <t>10.3390/su16208767</t>
  </si>
  <si>
    <t>WOS:001341414200001</t>
  </si>
  <si>
    <t>1-20</t>
  </si>
  <si>
    <t>BLOCKCHAIN TECHNOLOGY FOR ENHANCED TRACEABILITY AND SUSTAINABILITY OF PERSONAL PROTECTIVE EQUIPMENT IN ROMANIAN AGRICULTURE</t>
  </si>
  <si>
    <t>Badea, DO; Darabont, DC; Cioca, LI; Trifu, A; Barsan, VA (S.C. Continental)</t>
  </si>
  <si>
    <t>INMATEH-AGRICULTURAL ENGINEERING</t>
  </si>
  <si>
    <t>2068-2239</t>
  </si>
  <si>
    <t>https://www.webofscience.com/wos/woscc/full-record/WOS:001426096100041</t>
  </si>
  <si>
    <t>https://api.inmateh.eu/public/uploads/74-48-N1443-Daniel-Onut-BADEA8c3d2350-52b6-4923-a9fd-4f83d26a0358.pdf</t>
  </si>
  <si>
    <t>10.35633/inmateh-74-48</t>
  </si>
  <si>
    <t>WOS:001426096100041</t>
  </si>
  <si>
    <t>543-553</t>
  </si>
  <si>
    <t>TRENDS IN THE DEVELOPMENT OF CONSERVATION / ECOLOGICAL AGRICULTURE IN THE CONTEXT OF CURRENT CLIMATE CHANGE - A REVIEW</t>
  </si>
  <si>
    <t>Vladut, NV; Atanasov, A (Bulgaria); Ungureanu, N; Ivascu, LV; Cioca, LI; Popa, LD; Matei, G; Boruz, S; Cerempei, V (Moldova); Titei, V (Moldova); Nenciu, F; Milea, OE; Dumitru, S; Caba, I</t>
  </si>
  <si>
    <t>https://www.webofscience.com/wos/woscc/full-record/WOS:001419856000002</t>
  </si>
  <si>
    <t>https://api.inmateh.eu/public/uploads/74-86-N1532-Nicolae-Valentin-VL%C4%82DU%C8%9A4e3ee9f3-2ef1-4c35-aa5f-ad1f95850051.pdf</t>
  </si>
  <si>
    <t>10.35633/inmateh-74-86</t>
  </si>
  <si>
    <t>WOS:001419856000002</t>
  </si>
  <si>
    <t>980-1032</t>
  </si>
  <si>
    <t>An Innovative Management Framework for Smart Horticulture-The Integration of Hype Cycle Paradigm</t>
  </si>
  <si>
    <t>Boscoianu, M; Pop, S; Iagaru, P; Cioca, LI; Iagaru, R; Petre, IM</t>
  </si>
  <si>
    <t>Drones</t>
  </si>
  <si>
    <t>2504-446X</t>
  </si>
  <si>
    <t>https://www.webofscience.com/wos/woscc/full-record/WOS:001277563700001</t>
  </si>
  <si>
    <t>https://www.mdpi.com/2504-446X/8/7/291</t>
  </si>
  <si>
    <t>10.3390/drones8070291</t>
  </si>
  <si>
    <t>WOS:001277563700001</t>
  </si>
  <si>
    <t>1-17</t>
  </si>
  <si>
    <t>Mechanical Properties and Wear Resistance of Biodegradable ZnMgY Alloy</t>
  </si>
  <si>
    <t>Cimpoesu, N; Paleu, V; Panaghie, C; Roman, AM; Cazac, AM; Cioca, LI; Bejinariu, C; Lupescu, SC; Axinte, M; Popa, M; Zegan, G</t>
  </si>
  <si>
    <t>Metals</t>
  </si>
  <si>
    <t>2075-4701</t>
  </si>
  <si>
    <t>https://www.webofscience.com/wos/woscc/full-record/WOS:001277266300001</t>
  </si>
  <si>
    <t>https://www.mdpi.com/2075-4701/14/7/836</t>
  </si>
  <si>
    <t>10.3390/met14070836</t>
  </si>
  <si>
    <t>WOS:001277266300001</t>
  </si>
  <si>
    <t>1-15</t>
  </si>
  <si>
    <t>MODEL FOR THE PREDICTION OF PERFORMANCE WITH ECOINNOVATION CAPABILITY DEVELOPMENT CRITERIA: A MILITARY LOGISTIC REGRESSION ANALYSIS</t>
  </si>
  <si>
    <t>Badila, MI; Bârsan, G and Cioca, L</t>
  </si>
  <si>
    <t>POLISH JOURNAL OF MANAGEMENT STUDIES</t>
  </si>
  <si>
    <t>2081-7452</t>
  </si>
  <si>
    <t>https://www.webofscience.com/wos/woscc/full-record/WOS:001293879700005</t>
  </si>
  <si>
    <t>https://pjms.zim.pcz.pl/article/546187/en</t>
  </si>
  <si>
    <t>10.17512/pjms.2024.29.2.05</t>
  </si>
  <si>
    <t>WOS:001293879700005</t>
  </si>
  <si>
    <t>87-120</t>
  </si>
  <si>
    <t>ANALYZING THE IMPACT OF CEO SUCCESSION VIA HIERARCHICAL DISTURBANCE ON FIRMS GROWTH LIFE CYCLE: A MODERATING ROLE OF AGENCY COST</t>
  </si>
  <si>
    <t>Wang, DL (China); Palomino, PR (Spania); Cioca, LI; Shah, SGM (Spania)</t>
  </si>
  <si>
    <t>ROMANIAN JOURNAL OF ECONOMIC FORECASTING</t>
  </si>
  <si>
    <t>2537-6071</t>
  </si>
  <si>
    <t>https://www.webofscience.com/wos/woscc/full-record/WOS:001259846100004</t>
  </si>
  <si>
    <t>https://ipe.ro/new/rjef/rjef1_2024/rjef1_2024p66-86.pdf</t>
  </si>
  <si>
    <t>WOS:001259846100004</t>
  </si>
  <si>
    <t>66-86</t>
  </si>
  <si>
    <t>ANALYSIS AND MANAGEMENT OF ORGANIC AGRICULTURE DEVELOPMENT IN EASTERN EUROPEAN COUNTRIES</t>
  </si>
  <si>
    <t>Shmygol, N (Poland); Luczka, W (Poland); Gavkalova, N (Poland); Harbar, Z (Ucraina); Koval, V (Ucraina); Cioca, LI</t>
  </si>
  <si>
    <t>https://www.webofscience.com/wos/woscc/full-record/WOS:001198094300003</t>
  </si>
  <si>
    <t>https://api.inmateh.eu/public/uploads/72-25-N1187-Nadiia-SHMYGOLcc5f058b-7c64-460d-8996-3bf0217690bf.pdf</t>
  </si>
  <si>
    <t>10.35633/inmateh-72-25</t>
  </si>
  <si>
    <t>WOS:001198094300003</t>
  </si>
  <si>
    <t>265-279</t>
  </si>
  <si>
    <t>Assessment of Emerging Risks - is the INCDPM Method, Appropriate for the Assessment of Emerging Risks?</t>
  </si>
  <si>
    <t>Pârvu, AM and Cioca, LI</t>
  </si>
  <si>
    <t>PROCEEDINGS OF THE INTERNATIONAL CONFERENCE ON BUSINESS EXCELLENCE</t>
  </si>
  <si>
    <t>2558-9652</t>
  </si>
  <si>
    <t>https://www.webofscience.com/wos/woscc/full-record/WOS:001262084800044</t>
  </si>
  <si>
    <t>https://sciendo.com/article/10.2478/picbe-2024-0194</t>
  </si>
  <si>
    <t>10.2478/picbe-2024-0194,</t>
  </si>
  <si>
    <t>WOS:001262084800044</t>
  </si>
  <si>
    <t>2300-2310</t>
  </si>
  <si>
    <t>18th International Conference on Business Excellence (ICBE) - Smart Solutions for a Sustainable Future</t>
  </si>
  <si>
    <t>Bucuresti</t>
  </si>
  <si>
    <t>Eco-Innovative Military Procurement: An Alternative Futures Approach</t>
  </si>
  <si>
    <t>Badila, MI; Cioca, LI and Oltean, MD</t>
  </si>
  <si>
    <t>https://www.webofscience.com/wos/woscc/full-record/WOS:001262366300032</t>
  </si>
  <si>
    <t>https://sciendo.com/article/10.2478/picbe-2024-0219</t>
  </si>
  <si>
    <t>10.2478/picbe-2024-0219</t>
  </si>
  <si>
    <t>WOS:001262366300032</t>
  </si>
  <si>
    <t>2609-2627</t>
  </si>
  <si>
    <t>Sustainable Energy Safety Management Utilizing an Industry-Relative Assessment of Enterprise Equipment Technical Condition</t>
  </si>
  <si>
    <t>Hrinchenko, H (Ucraina); Prokopenko, O (Estonia); Shmygol, N (Poland); Koval, V (Ucraina); Filipishyna, L (Ucraina); Palii, S (Ucraina); Cioca, LI</t>
  </si>
  <si>
    <t>https://www.webofscience.com/wos/woscc/full-record/WOS:001151376000001</t>
  </si>
  <si>
    <t>https://www.mdpi.com/2071-1050/16/2/771</t>
  </si>
  <si>
    <t>10.3390/su16020771</t>
  </si>
  <si>
    <t>WOS:001151376000001</t>
  </si>
  <si>
    <t>Environmental impacts of tobacco product waste: An investigation on littering attitudes</t>
  </si>
  <si>
    <t>Lakatos, E. S.; Cioca, L. I.; Geng, Y. (China); Rada, E. C. (Italia)</t>
  </si>
  <si>
    <t>Circular Economy and Sustainability</t>
  </si>
  <si>
    <t>2730597X</t>
  </si>
  <si>
    <t>https://www.scopus.com/record/display.uri?eid=2-s2.0-85194559996&amp;origin=recordpage</t>
  </si>
  <si>
    <t>https://link.springer.com/article/10.1007/s43615-024-00372-8</t>
  </si>
  <si>
    <t>10.1007/s43615-024-00372-8</t>
  </si>
  <si>
    <t>2199 - 2220</t>
  </si>
  <si>
    <t>Boosting SWOT Analysis with Eco-Innovation Capability to Integrate Systematic Eco-Leadership Development for Military Leaders</t>
  </si>
  <si>
    <t>Badila, M.; Cioca, L. I.;</t>
  </si>
  <si>
    <t>Lecture Notes in Networks and Systems</t>
  </si>
  <si>
    <t>928 LNNS</t>
  </si>
  <si>
    <t>https://www.scopus.com/record/display.uri?eid=2-s2.0-85190656182&amp;origin=recordpage</t>
  </si>
  <si>
    <t>https://link.springer.com/chapter/10.1007/978-3-031-54671-6_7</t>
  </si>
  <si>
    <t>10.1007/978-3-031-54671-6_7</t>
  </si>
  <si>
    <t>83 - 100</t>
  </si>
  <si>
    <t>Design Thinking in Education: Evaluating the Impact on Student Entrepreneurship Competencies</t>
  </si>
  <si>
    <t>Lia Alexandra Baltador(ULBS), Valentin Grecu(ULBS), Nancy Diana Panța(ULBS), Anabella Maria Beju(ULBS)</t>
  </si>
  <si>
    <t>Education Sciences</t>
  </si>
  <si>
    <t>2227-7102</t>
  </si>
  <si>
    <t>https://1510q141z-y-https-www-webofscience-com.z.e-nformation.ro/wos/woscc/full-record/WOS:001387692300001</t>
  </si>
  <si>
    <t>https://www.mdpi.com/2227-7102/14/12/1311</t>
  </si>
  <si>
    <t>https://doi.org/10.3390/educsci14121311</t>
  </si>
  <si>
    <t>WOS:001387692300001</t>
  </si>
  <si>
    <t>1311</t>
  </si>
  <si>
    <t>Grecu Valentin</t>
  </si>
  <si>
    <t>Serum Interleukins 8, 17, and 33 as Potential Biomarkers of Colon Cancer</t>
  </si>
  <si>
    <t>Constantin-Dan Tâlvan, Liviuța Budișan, Elena-Teodora Tâlvan, Valentin Grecu, Oana Zănoagă, Cosmin Mihalache, Victor Cristea, Ioana Berindan-Neagoe, Călin Ilie Mohor</t>
  </si>
  <si>
    <t>Cancers</t>
  </si>
  <si>
    <t>2072-6694</t>
  </si>
  <si>
    <t>https://1510q141z-y-https-www-webofscience-com.z.e-nformation.ro/wos/woscc/full-record/WOS:001170103100001</t>
  </si>
  <si>
    <t>https://www.mdpi.com/2072-6694/16/4/745</t>
  </si>
  <si>
    <t>https://doi.org/10.3390/cancers16040745</t>
  </si>
  <si>
    <t>WOS:001170103100001</t>
  </si>
  <si>
    <t>745</t>
  </si>
  <si>
    <t>Exploring miRNA Profiles in Colon Cancer: A Focus on miR101-3p, miR106a-5p, and miR326</t>
  </si>
  <si>
    <t>Constantin-Dan Tâlvan, Elena-Teodora Tâlvan, Călin Ilie Mohor, Liviuța Budișan, Valentin Grecu, Manuela Mihalache, Oana Zănoagă, Sergiu Chira, Ioana Berindan-Neagoe, Victor Cristea, Cosmin Ioan Mohor</t>
  </si>
  <si>
    <t>https://1510q141z-y-https-www-webofscience-com.z.e-nformation.ro/wos/woscc/full-record/WOS:001254463200001</t>
  </si>
  <si>
    <t>https://www.mdpi.com/2072-6694/16/12/2285</t>
  </si>
  <si>
    <t>https://doi.org/10.3390/cancers16122285</t>
  </si>
  <si>
    <t>WOS:001254463200001</t>
  </si>
  <si>
    <t>2285</t>
  </si>
  <si>
    <t>Comparative Analysis of Mixed Reality and PowerPoint in Education: Tailoring Learning Approaches to Cognitive Profiles</t>
  </si>
  <si>
    <t>Radu Emanuil Petruse, Valentin Grecu, Marius-Bogdan Chiliban, Elena-Teodora Tâlvan</t>
  </si>
  <si>
    <t>Sensors</t>
  </si>
  <si>
    <t>1424-8220</t>
  </si>
  <si>
    <t>https://1510q141z-y-https-www-webofscience-com.z.e-nformation.ro/wos/woscc/full-record/WOS:001305513700001</t>
  </si>
  <si>
    <t>https://www.mdpi.com/1424-8220/24/16/5138</t>
  </si>
  <si>
    <t>https://doi.org/10.3390/s24165138</t>
  </si>
  <si>
    <t>WOS:001305513700001</t>
  </si>
  <si>
    <t>5138</t>
  </si>
  <si>
    <t>Exploring the Efficacy of Mixed Reality versus Traditional Methods in Higher Education: A Comparative Study</t>
  </si>
  <si>
    <t>Radu Emanuil Petruse, Valentin Grecu, Maja Gakić, Jorge Martin Gutierrez, Daniel Mara</t>
  </si>
  <si>
    <t>Applied Sciences</t>
  </si>
  <si>
    <t>https://1510q141z-y-https-www-webofscience-com.z.e-nformation.ro/wos/woscc/full-record/WOS:001160486300001</t>
  </si>
  <si>
    <t>https://www.mdpi.com/2076-3417/14/3/1050</t>
  </si>
  <si>
    <t>https://doi.org/10.3390/app14031050</t>
  </si>
  <si>
    <t>WOS:001160486300001</t>
  </si>
  <si>
    <t>1050</t>
  </si>
  <si>
    <t>Advanced use of waste rubber and fly ash to ensure an efficient circular economy</t>
  </si>
  <si>
    <t>OLEKSIK, M., DOBROTA, D., DIMULESCU, C. S., DUMITRASCU, O., PETRASCU, R. (toți ULBS)</t>
  </si>
  <si>
    <t>Ain Shams Engineering Journal</t>
  </si>
  <si>
    <t>2090-4479</t>
  </si>
  <si>
    <t>https://www.webofscience.com/wos/woscc/full-record/WOS:001132937700001</t>
  </si>
  <si>
    <t>https://www.sciencedirect.com/science/article/pii/S2090447923001533</t>
  </si>
  <si>
    <t>https://doi.org/10.1016/j.asej.2023.102264</t>
  </si>
  <si>
    <t>WOS:001132937700001</t>
  </si>
  <si>
    <t>102264</t>
  </si>
  <si>
    <t>Oleksik Mihaela</t>
  </si>
  <si>
    <t>Experimental and Numerical Investigations of the Fatigue Life of AA2024 Aluminium Alloy-Based Nanocomposite Reinforced by TiO2 Nanoparticles Under the Effect of Heat Treatment</t>
  </si>
  <si>
    <t>MAHAN, H. M. (Middle Technical University Baghdad), KONOVALOV, S. V. (Siberian State Industrial University), NAJM, S. M. (Budapest University of Technology and Economics), OLEKSIK, M. (ULBS), TRZEPIECINSKI, T (Rzeszow University of Technology)</t>
  </si>
  <si>
    <t>International Journal of Precision Engineering and Manufacturing</t>
  </si>
  <si>
    <t>2234-7593</t>
  </si>
  <si>
    <t>https://www.webofscience.com/wos/woscc/full-record/WOS:001085310000002</t>
  </si>
  <si>
    <t>https://link.springer.com/article/10.1007/s12541-023-00906-4</t>
  </si>
  <si>
    <t>DOI:10.1007/s12541-023-00906-4</t>
  </si>
  <si>
    <t>WOS:001085310000002</t>
  </si>
  <si>
    <t>141-153</t>
  </si>
  <si>
    <t>Finite element analysis of incremental forming process and experimental validation</t>
  </si>
  <si>
    <t>POPP, M. O., RUSU, G. P., OLEKSIK, M., OLEKSIK, V. (toți ULBS)</t>
  </si>
  <si>
    <t>Acta Technica Napocensis Series-Applied Mathematics Mechanics and Engineering</t>
  </si>
  <si>
    <t>1221-5872</t>
  </si>
  <si>
    <t>https://www.webofscience.com/wos/woscc/full-record/WOS:001328942700018</t>
  </si>
  <si>
    <t>https://atna-mam.utcluj.ro/index.php/Acta/article/view/2365</t>
  </si>
  <si>
    <t>-</t>
  </si>
  <si>
    <t>WOS:001328942700018</t>
  </si>
  <si>
    <t>147-150</t>
  </si>
  <si>
    <t>Mathematical Modeling of the Global Engineering Process for Optimizing Product Quality in the Aerospace Industry</t>
  </si>
  <si>
    <t xml:space="preserve">Țîțu, M.(ULBS), Pop, G.I.(UAC Baia Mare), Pop, A.B. (UTCN) </t>
  </si>
  <si>
    <t>Aerospace</t>
  </si>
  <si>
    <t>2226-4310</t>
  </si>
  <si>
    <t>https://0m10m1c92-y-https-www-webofscience-com.z.e-nformation.ro/wos/woscc/full-record/WOS:001340843200001</t>
  </si>
  <si>
    <t>https://doi.org/10.3390/aerospace11100804</t>
  </si>
  <si>
    <t>10.3390/aerospace11100804</t>
  </si>
  <si>
    <t>WOS:001340843200001</t>
  </si>
  <si>
    <t>17 p.</t>
  </si>
  <si>
    <t>Titu Mihail</t>
  </si>
  <si>
    <t>Product Development Anxiety: A Contingency Planning Model for Innovative Production Companies</t>
  </si>
  <si>
    <t>Dragomir, M.(UTCN), Țîțu, M.(ULBS), Bodi, Ș.(UTCN), Oșanu, T.(UTCN), Radu, A.(UTCN)</t>
  </si>
  <si>
    <t>https://0m10m1c92-y-https-www-webofscience-com.z.e-nformation.ro/wos/woscc/full-record/WOS:001277724700001</t>
  </si>
  <si>
    <t>https://www.mdpi.com/2071-1050/16/14/6251</t>
  </si>
  <si>
    <t>10.3390/su16146251</t>
  </si>
  <si>
    <t>WOS:001277724700001</t>
  </si>
  <si>
    <t>15 p.</t>
  </si>
  <si>
    <t>Influence of Machining Parameters on the Dimensional Accuracy of Drilled Holes in Engineering Plastics</t>
  </si>
  <si>
    <t>Pop, A.B. (UTCN), Țîțu, M.(ULBS), Ravai-Nagy, S.(Univ Nyiregyhaza HU), Daraba, C. (UTCN)</t>
  </si>
  <si>
    <t>Polymers</t>
  </si>
  <si>
    <t>2073-4360</t>
  </si>
  <si>
    <t>https://0m10m1c92-y-https-www-webofscience-com.z.e-nformation.ro/wos/woscc/full-record/WOS:001245278300001</t>
  </si>
  <si>
    <t>https://www.mdpi.com/2073-4360/16/11/1490</t>
  </si>
  <si>
    <t>10.3390/polym16111490</t>
  </si>
  <si>
    <t>WOS:001245278300001</t>
  </si>
  <si>
    <t>26 p.</t>
  </si>
  <si>
    <t>Enhancing EDM Productivity for Plastic Injection Mold Manufacturing: An Experimental Optimization Study</t>
  </si>
  <si>
    <t>Țîțu, M.(ULBS), Pop A.B.(UTCN)</t>
  </si>
  <si>
    <t>2073-4361</t>
  </si>
  <si>
    <t>https://0m10m1c92-y-https-www-webofscience-com.z.e-nformation.ro/wos/woscc/full-record/WOS:001351804900001</t>
  </si>
  <si>
    <t>https://www.mdpi.com/2073-4360/16/21/3019</t>
  </si>
  <si>
    <t>10.3390/polym16213019</t>
  </si>
  <si>
    <t xml:space="preserve">
WOS:001351804900001</t>
  </si>
  <si>
    <t>Cost Calculation and Deployment Strategies for Collaborative Robots in Production Lines: An Innovative and Sustainable Perspective in Knowledge-Based Organizations</t>
  </si>
  <si>
    <t>Țîțu, M.(ULBS), Gusan V.(UPB), Dragomir M.(UTCN), Pop A.B.(UTCN), Țîțu Ș.(IOCN)</t>
  </si>
  <si>
    <t>https://0m10m1ccx-y-https-www-webofscience-com.z.e-nformation.ro/wos/woscc/full-record/WOS:001269867700001</t>
  </si>
  <si>
    <t>https://www.mdpi.com/2071-1050/16/13/5292</t>
  </si>
  <si>
    <t>10.3390/su16135292</t>
  </si>
  <si>
    <t>WOS:001269867700001</t>
  </si>
  <si>
    <t>25 p.</t>
  </si>
  <si>
    <t>Data acquisition system for a hydroelectric turbine located linearly on the course of flowing water</t>
  </si>
  <si>
    <t>Bogorin-Predescu, A. (UPB), Țîțu, Ș.(IOCN), Țîțu, M.(ULBS)</t>
  </si>
  <si>
    <t>Metallurgy and Materials</t>
  </si>
  <si>
    <t>2300-1909</t>
  </si>
  <si>
    <t>https://0m10m1f1k-y-https-www-webofscience-com.z.e-nformation.ro/wos/woscc/full-record/WOS:001394594000045</t>
  </si>
  <si>
    <t>https://journals.pan.pl/dlibra/publication/151437/edition/133582/content/archives-of-metallurgy-and-materials-2024-vol-69-no-4-data-acquisition-system-for-a-hydroelectric-turbine-with-deformable-blades-br-bogorin-predescu-a-orcid-0009-0000-5947-5041-titu-s-orcid-0000-0001-5910-8137-titu-a-m-orcid-0000-0002-0054-6535?language=en</t>
  </si>
  <si>
    <t>10.24425/amm.2024.151437</t>
  </si>
  <si>
    <t>WOS:001394594000045</t>
  </si>
  <si>
    <t>1649-1657</t>
  </si>
  <si>
    <t>Contributions to the design of service indicators to support digitisation management the activity of service providers of interest local and area</t>
  </si>
  <si>
    <t>Deac-Șuteu, D.V. (UPB)Țîțu, M. (ULBS)</t>
  </si>
  <si>
    <t>ACTA TECHNICA NAPOCENSIS - Series: Applied Mathematics, Mechanics, and Engineering</t>
  </si>
  <si>
    <t>1221 – 5872</t>
  </si>
  <si>
    <t>https://0m10m1pcx-y-https-www-webofscience-com.z.e-nformation.ro/wos/woscc/full-record/WOS:001425211200012</t>
  </si>
  <si>
    <t>https://atna-mam.utcluj.ro/index.php/Acta/article/view/2524/1970</t>
  </si>
  <si>
    <t>WOS:001425211200012</t>
  </si>
  <si>
    <t>485-492</t>
  </si>
  <si>
    <t>CONTRIBUTIONS ON THE DESIGN OF TECHNO-ECONOMIC INDICATORS IN THE FRAMEWORK OF INTEGRATED SERVICE OF LOCAL AND ZONAL INTEREST</t>
  </si>
  <si>
    <t>https://0m10m1pcx-y-https-www-webofscience-com.z.e-nformation.ro/wos/woscc/full-record/WOS:001362561700003</t>
  </si>
  <si>
    <t>https://atna-mam.utcluj.ro/index.php/Acta/article/view/2418</t>
  </si>
  <si>
    <t>WOS:001362561700003</t>
  </si>
  <si>
    <t>497-504</t>
  </si>
  <si>
    <t>THE IMPACT OF NANOTECHNOLOGIES IN THE VIRTUAL WORLD</t>
  </si>
  <si>
    <t>Pirnau, Mironela (Univ. Titu Maiorescu), Pirnau, C. (UPB), Priescu, I.( Univ. Titu Maiorescu), Titu, M. (ULBS), Ghiculescu, D. (UPB), Ghenea, M.F.(UPB)</t>
  </si>
  <si>
    <t>https://0m10m1pcx-y-https-www-webofscience-com.z.e-nformation.ro/wos/woscc/full-record/WOS:001425211200002</t>
  </si>
  <si>
    <t>https://atna-mam.utcluj.ro/index.php/Acta/article/view/2514</t>
  </si>
  <si>
    <t>WOS:001425211200002</t>
  </si>
  <si>
    <t>393-402</t>
  </si>
  <si>
    <t>CHAIN TRANSMISSION MECHANISM USED TO REDUCE THE REACTION MOMENT FOR MACHINERY THAT PERFORMS ROTATIONAL MOVEMENT AROUND ITS OWN</t>
  </si>
  <si>
    <t>Wisznovszky, E.S.(Univ. Arad), Gerocs, A (Univ. Arad), Culda, L.I.(Univ. Arad), Komjaty, A.(Univ. Arad), Erdodi, G.M. (Univ. Arad), Titu, M.(ULBS)</t>
  </si>
  <si>
    <t>https://0m10m1pcx-y-https-www-webofscience-com.z.e-nformation.ro/wos/woscc/full-record/WOS:001398967500010</t>
  </si>
  <si>
    <t>https://atna-mam.utcluj.ro/index.php/Acta/article/view/2478</t>
  </si>
  <si>
    <t>WOS:001398967500010</t>
  </si>
  <si>
    <t>211-220</t>
  </si>
  <si>
    <t>A PROCESS CAPABILITY STUDY ON THE DRILLING OPERATION OF A SEAT TRACK USED IN AEROSPACE INDUSTRY</t>
  </si>
  <si>
    <t>Titu, M.(ULBS), Pop, A.B.(UTCN)</t>
  </si>
  <si>
    <t>1s</t>
  </si>
  <si>
    <t>https://0m10m1pcx-y-https-www-webofscience-com.z.e-nformation.ro/wos/woscc/full-record/WOS:001328942700023</t>
  </si>
  <si>
    <t>https://atna-mam.utcluj.ro/index.php/Acta/article/view/2370</t>
  </si>
  <si>
    <t>WOS:001328942700023</t>
  </si>
  <si>
    <t>179-188</t>
  </si>
  <si>
    <t>MODELING AND SIMULATION OF AN ULTRASONIC CONCENTRATOR USED IN A FEED SYSTEM FOR ULTRASONICALLY AIDED MICROEDM</t>
  </si>
  <si>
    <t>Cristea, B.I.(UPB), Ghiculescu, D.(UPB), Titu, M.(ULBS), Deopale C.C.(UPB)</t>
  </si>
  <si>
    <t>https://0m10m1pcx-y-https-www-webofscience-com.z.e-nformation.ro/wos/woscc/full-record/WOS:001250317300009</t>
  </si>
  <si>
    <t>https://atna-mam.utcluj.ro/index.php/Acta/article/view/2287</t>
  </si>
  <si>
    <t>WOS:001250317300009</t>
  </si>
  <si>
    <t>89-100</t>
  </si>
  <si>
    <t>Trends, challenges and opportunities of digital manufacturing in the age of Industry 4.0</t>
  </si>
  <si>
    <t>Pop, A.B. (UTCN), Țîțu, M.(ULBS), Drența, R.F.(UTCN)</t>
  </si>
  <si>
    <t>International Journal of Mechatronics and Applied Mechanics</t>
  </si>
  <si>
    <t>2559-6497</t>
  </si>
  <si>
    <t>https://0m10e1pie-y-https-www-scopus-com.z.e-nformation.ro/record/display.uri?eid=2-s2.0-85197340262&amp;origin=resultslist&amp;sort=plf-f&amp;src=s&amp;sot=b&amp;sdt=b&amp;s=TITLE-ABS-KEY%28Trends%2C+challenges+and+opportunities+of+digital+manufacturing+in+the+age+of+Industry+4.0%29&amp;relpos=2</t>
  </si>
  <si>
    <t>https://ijomam.com/wp-content/uploads/2024/06/pag.-50-57_TRENDS-CHALLENGES-AND-OPPORTUNITIES-OF-DIGITAL-MANUFACTURING-IN-THE-AGE-OF-INDUSTRY-4.0.pdf</t>
  </si>
  <si>
    <t>10.17683/ijomam/issue16.6</t>
  </si>
  <si>
    <t>50-57</t>
  </si>
  <si>
    <t>Characterization and evaluation of the experimental device for determining friction coefficients in mechanisms with bar elements</t>
  </si>
  <si>
    <t>Ravai-Nagy S. (UTCN), Pop A.B. (UTCN), Țîțu, M.(ULBS)</t>
  </si>
  <si>
    <t>https://0m10e1pie-y-https-www-scopus-com.z.e-nformation.ro/record/display.uri?eid=2-s2.0-85191304682&amp;origin=resultslist&amp;sort=plf-f&amp;src=s&amp;sid=b61a2a00c217e03b305a0eeefccd5695&amp;sot=b&amp;sdt=b&amp;s=TITLE-ABS-KEY%28Characterization+and+evaluation+of+the+experimental+device+for+determining+friction+coefficients+in+mechanisms+with+bar+elements%29&amp;sl=103&amp;sessionSearchId=b61a2a00c217e03b305a0eeefccd5695</t>
  </si>
  <si>
    <t>https://ijomam.com/wp-content/uploads/2024/03/pag.-61-69_CHARACTERIZATION-AND-EVALUATION-OF-THE-EXPERIMENTAL-DEVICE-FOR-DETERMINING-FRICTION-COEFFICIENTS-IN-MECHANISMS-WITH-BAR-ELEMENTS.pdf</t>
  </si>
  <si>
    <t>10.17683/ijomam/issue15.8</t>
  </si>
  <si>
    <t>61-69</t>
  </si>
  <si>
    <t>Experimental analysis of friction and sliding forces in the pure wheel-composite bar system</t>
  </si>
  <si>
    <t>Ravai-Nagy, S.(UTCN), Țîțu, M.(ULBS), Pop, A.B.(UTCN)</t>
  </si>
  <si>
    <t>https://0m10e1pie-y-https-www-scopus-com.z.e-nformation.ro/record/display.uri?eid=2-s2.0-85206885736&amp;origin=resultslist&amp;sort=plf-f&amp;src=s&amp;sid=b61a2a00c217e03b305a0eeefccd5695&amp;sot=b&amp;sdt=b&amp;s=TITLE-ABS-KEY%28Experimental+analysis+of+friction+and+sliding+forces+in+the+pure+wheel-composite+bar+system%29&amp;sl=143&amp;sessionSearchId=b61a2a00c217e03b305a0eeefccd5695</t>
  </si>
  <si>
    <t>https://ijomam.com/wp-content/uploads/2024/09/pag.-54-60_EXPERIMENTAL-ANALYSIS-OF-FRICTION-AND-SLIDING-FORCES-IN-THE-PURE-WHEEL-COMPOSITE-BAR-SYSTEM.pdf</t>
  </si>
  <si>
    <t>10.17683/ijomam/issue17.6</t>
  </si>
  <si>
    <t>54-60</t>
  </si>
  <si>
    <t>Comparative Study of Adhesives for Pull-Off Adhesion Testing in the Aerospace Industry</t>
  </si>
  <si>
    <t>Ravai-Nagy, S.(UTCN), Pop, A.B.(UTCN), Țîțu, M.(ULBS)</t>
  </si>
  <si>
    <t>https://0m10e1pie-y-https-www-scopus-com.z.e-nformation.ro/record/display.uri?eid=2-s2.0-85212458026&amp;origin=resultslist&amp;sort=plf-f&amp;src=s&amp;sot=b&amp;sdt=b&amp;s=TITLE-ABS-KEY%28Comparative+Study+of+Adhesives+for+Pull-Off+Adhesion+Testing+in+the+Aerospace+Industry%2C%29</t>
  </si>
  <si>
    <t>https://ijomam.com/wp-content/uploads/2024/12/pag.-67-74_COMPARATIVE-STUDY-OF-ADHESIVES-FOR-PULL-OFF-ADHESION-TESTING-IN-THE-AEROSPACE-INDUSTRY.pdf</t>
  </si>
  <si>
    <t>10.17683/ijomam/issue18.8</t>
  </si>
  <si>
    <t>67-74</t>
  </si>
  <si>
    <t>IOT system for acquiring ambient data using a dedicated portable platform</t>
  </si>
  <si>
    <t>Bogorin-Predescu, A.(UPB), Țîțu, M.(ULBS), Tertereanu, P.(UPB), Bâlc, D.(UPB), Gusan, V.(UPB)</t>
  </si>
  <si>
    <t>2559-6498</t>
  </si>
  <si>
    <t>https://0m10e1pie-y-https-www-scopus-com.z.e-nformation.ro/record/display.uri?eid=2-s2.0-85191301902&amp;origin=resultslist&amp;sort=plf-f&amp;src=s&amp;sot=b&amp;sdt=b&amp;s=TITLE-ABS-KEY%28IOT+system+for+acquiring+ambient+data+using+a+dedicated+portable+platform%29&amp;sessionSearchId=dbf9a064700281101a640e5f9d904d3a</t>
  </si>
  <si>
    <t>https://ijomam.com/wp-content/uploads/2024/03/pag.-45-53_IOT-SYSTEM-FOR-ACQUIRING-AMBIENT-DATA-USING-A-DEDICATED-PORTABLE-PLATFORM.pdf</t>
  </si>
  <si>
    <t>10.17683/ijomam/issue15.6</t>
  </si>
  <si>
    <t>45-53</t>
  </si>
  <si>
    <t>Flow management for software developers in the knowledge based organization from the automotive industry</t>
  </si>
  <si>
    <t>Bogorin-Predescu, A.(UPB), Țîțu, M.(ULBS), Pană M.M.(UPB)</t>
  </si>
  <si>
    <t>2559-6499</t>
  </si>
  <si>
    <t>https://0m10e1pie-y-https-www-scopus-com.z.e-nformation.ro/record/display.uri?eid=2-s2.0-85212458259&amp;origin=resultslist&amp;sort=plf-f&amp;src=s&amp;sot=b&amp;sdt=b&amp;s=TITLE-ABS-KEY%28Flow+management+for+software+developers+in+the+knowledge+based+organization+from+the+automotive+industry%29</t>
  </si>
  <si>
    <t>https://ijomam.com/wp-content/uploads/2024/12/pag.-44-51_FLOW-MANAGEMENT-FOR-SOFTWARE-DEVELOPERS-IN-THE-KNOWLEDGE-BASED-ORGANIZATION-FROM-THE-AUTOMOTIVE-INDUSTRY.pdf</t>
  </si>
  <si>
    <t>10.17683/ijomam/issue18.5</t>
  </si>
  <si>
    <t>44-51</t>
  </si>
  <si>
    <t>Autonomous mobile platform with UV Ray disinfection system, a modular and affordable solution for virus elimination</t>
  </si>
  <si>
    <t>Țîțu, M.(ULBS), Bâlc, D.(UPB), Gusan V.(UPB), Bogorin-Predescu A.(UPB), Tertereanu P.(UPB), Stanciu A.(UPB)</t>
  </si>
  <si>
    <t>2559-6500</t>
  </si>
  <si>
    <t>https://0m10e1pie-y-https-www-scopus-com.z.e-nformation.ro/record/display.uri?eid=2-s2.0-85191337159&amp;origin=resultslist&amp;sort=plf-f&amp;src=s&amp;sid=8ce82f6ed54948827fd0cc5cea96fac3&amp;sot=b&amp;sdt=b&amp;s=TITLE-ABS-KEY%28Autonomous+mobile+platform+with+UV+Ray+disinfection+system%2C+a+modular+and+affordable+solution+for+virus+elimination%29&amp;sl=119&amp;sessionSearchId=8ce82f6ed54948827fd0cc5cea96fac3</t>
  </si>
  <si>
    <t>https://ijomam.com/wp-content/uploads/2024/03/pag.-146-157_AUTONOMOUS-MOBILE-PLATFORM-WITH-UV-RAY-DISINFECTION-SYSTEM-A-MODULAR-AND-AFFORDABLE-SOLUTION-FOR-VIRUS-ELIMINATION.pdf</t>
  </si>
  <si>
    <t xml:space="preserve">10.17683/ijomam/issue15.17
</t>
  </si>
  <si>
    <t>146-157</t>
  </si>
  <si>
    <t>Communication management for the acquisition of data between the PC and a device called the Hydroelectric Turbine deployed linearly on the course of flowing water</t>
  </si>
  <si>
    <t>Țîțu, M.(ULBS), Bogorin-Predescu A.(UPB)</t>
  </si>
  <si>
    <t>2559-6501</t>
  </si>
  <si>
    <t>https://0m10e1pie-y-https-www-scopus-com.z.e-nformation.ro/record/display.uri?eid=2-s2.0-85206927306&amp;origin=resultslist&amp;sort=plf-f&amp;src=s&amp;sot=b&amp;sdt=b&amp;s=TITLE-ABS-KEY%28Communication+management+for+the+acquisition+of+data+between+the+PC+and+a+device+called+the+Hydroelectric+Turbine+deployed+linearly+on+the+course+of+flowing+water%29</t>
  </si>
  <si>
    <t>https://ijomam.com/wp-content/uploads/2024/09/pag.-166-177_COMMUNICATION-MANAGEMENT-FOR-THE-ACQUISITION-OF-DATA-BETWEEN-THE-PC-AND-A-DEVICE-CALLED-THE-HYDROELECTRIC-TURBINE-DEPLOYED-LINEARLY-ON-THE-COURSE-OF-FLOWING-WATER.pdf</t>
  </si>
  <si>
    <t xml:space="preserve">10.17683/ijomam/issue17.19
</t>
  </si>
  <si>
    <t>166-177</t>
  </si>
  <si>
    <t>From Industrial Robots to Collaborative Robots: Exploring the Transformation in the Collaborative Work Environment</t>
  </si>
  <si>
    <t>Gusan, V.(UPB), Țîțu, M.(ULBS), Bogorin-Predescu, A.(UPB), Tertereanu, P.(UPB), Bâlc, D.(UPB), Pop, A.B.(UTCN)</t>
  </si>
  <si>
    <t>2367-3370</t>
  </si>
  <si>
    <t>https://0m10m1pp1-y-https-www-webofscience-com.z.e-nformation.ro/wos/woscc/full-record/WOS:001315735300003</t>
  </si>
  <si>
    <t>https://0m10l1ppk-y-https-link-springer-com.z.e-nformation.ro/chapter/10.1007/978-3-031-66268-3_3</t>
  </si>
  <si>
    <t>10.1007/978-3-031-66268-3_3</t>
  </si>
  <si>
    <t>WOS:001315735300003</t>
  </si>
  <si>
    <t>32-41</t>
  </si>
  <si>
    <t>Conference Paper</t>
  </si>
  <si>
    <t>International Conference on New Technologies, Development and Application - Advanced Production Processes and Intelligent Systems</t>
  </si>
  <si>
    <t>Acad Sci &amp; Arts Bosnia &amp; Herzegovina, Sarajevo, BOSNIA &amp; HERCEG</t>
  </si>
  <si>
    <t>978-3-031-66267-6978-3-031-66268-3</t>
  </si>
  <si>
    <t>Integrated It Systems for the Management of Activities Related to Border Control at the Schengen Space</t>
  </si>
  <si>
    <t>Tertereanu, P.(UPB), Țîțu, M.(ULBS), Bogorin-Predescu, A.(UPB), Gusan, V.(UPB), Bâlc, D.(UPB), Pop, A.B.(UTCN)</t>
  </si>
  <si>
    <t>https://0m10m1pp1-y-https-www-webofscience-com.z.e-nformation.ro/wos/woscc/full-record/WOS:001315734000011</t>
  </si>
  <si>
    <t>https://link.springer.com/chapter/10.1007/978-3-031-66271-3_11</t>
  </si>
  <si>
    <t>10.1007/978-3-031-66271-3_11</t>
  </si>
  <si>
    <t>WOS:001315734000011</t>
  </si>
  <si>
    <t>98-107</t>
  </si>
  <si>
    <t>CFD Simulation of the Aerodynamic Characteristics of the NACA 0018 Symmetrical Profile</t>
  </si>
  <si>
    <t>Apostol, E.I.(UPB), Țîțu, M.(ULBS)</t>
  </si>
  <si>
    <t>2195-4356</t>
  </si>
  <si>
    <t>https://0m10e1pie-y-https-www-scopus-com.z.e-nformation.ro/record/display.uri?eid=2-s2.0-85187788582&amp;origin=resultslist&amp;sort=plf-f&amp;src=s&amp;sot=b&amp;sdt=b&amp;s=TITLE-ABS-KEY%28CFD+Simulation+of+the+Aerodynamic+Characteristics+of+the+NACA+0018+Symmetrical+Profile%29</t>
  </si>
  <si>
    <t>https://doi.org/10.1007/978-3-031-53991-6_32</t>
  </si>
  <si>
    <t>10.1007/978-3-031-53991-6_32</t>
  </si>
  <si>
    <t>423-431</t>
  </si>
  <si>
    <t xml:space="preserve">International Symposium for Production Research 2023 - ISPR2023 </t>
  </si>
  <si>
    <t>Antalya, Turkey</t>
  </si>
  <si>
    <t>978-303153990-9</t>
  </si>
  <si>
    <t>The Implication of Artificial Intelligence in The Safety and Security (Cyber Security) of Railway Transport</t>
  </si>
  <si>
    <t>Țîțu, M.(ULBS), Bulgariu, C.L.(UPB)</t>
  </si>
  <si>
    <t>0094-243X</t>
  </si>
  <si>
    <t>https://0m10e1pie-y-https-www-scopus-com.z.e-nformation.ro/record/display.uri?eid=2-s2.0-85196156817&amp;origin=resultslist&amp;sort=plf-f&amp;src=s&amp;sot=b&amp;sdt=b&amp;s=DOI%2810.1063%2F5.0198526%29&amp;sessionSearchId=02ba0d45e197ba6235eb1f4e94e9df50</t>
  </si>
  <si>
    <t>https://pubs.aip.org/aip/acp/article-abstract/2991/1/050061/3296900/The-implication-of-artificial-intelligence-in-the?redirectedFrom=fulltext</t>
  </si>
  <si>
    <t>10.1063/5.0198526</t>
  </si>
  <si>
    <t>4th International Conference on Green Engineering and Technology 2022, IConGETech 2022</t>
  </si>
  <si>
    <t>Seoul, South Korea</t>
  </si>
  <si>
    <t>Management of Organizational Change Within the Romanian Railway Industry</t>
  </si>
  <si>
    <t>Bulgariu C.-L.(UPB), Țîțu, M.(ULBS)</t>
  </si>
  <si>
    <t>https://0m10e1pie-y-https-www-scopus-com.z.e-nformation.ro/record/display.uri?eid=2-s2.0-85196151355&amp;origin=resultslist&amp;sort=plf-f&amp;src=s&amp;sot=b&amp;sdt=b&amp;s=DOI%2810.1063%2F5.0198525%29&amp;sessionSearchId=63df1fcbb46a2c5c14f48c7d9f39a1b6</t>
  </si>
  <si>
    <t>https://pubs.aip.org/aip/acp/article-abstract/2991/1/020029/3296730/Management-of-organizational-change-within-the?redirectedFrom=fulltext</t>
  </si>
  <si>
    <t>10.1063/5.0198525</t>
  </si>
  <si>
    <t>Contributions on the application of IDEF 0 modelling for collaborative design of information systems integration for local and area service process management</t>
  </si>
  <si>
    <t>Țîțu, M.(ULBS), Deac-Șuteu D.V.(UPB), Toderici M.I.(UPB), Pop A.B.(UTCN)</t>
  </si>
  <si>
    <t>https://0m10e1pie-y-https-www-scopus-com.z.e-nformation.ro/record/display.uri?eid=2-s2.0-85201178821&amp;origin=resultslist&amp;sort=plf-f&amp;src=s&amp;sot=b&amp;sdt=b&amp;s=DOI%2810.1109%2FECAI61503.2024.10607500%29</t>
  </si>
  <si>
    <t>https://ieeexplore.ieee.org/document/10607500</t>
  </si>
  <si>
    <t>10.1109/ECAI61503.2024.10607500</t>
  </si>
  <si>
    <t>16th International Conference on Electronics, Computers and Artificial Intelligence, ECAI 2024</t>
  </si>
  <si>
    <t>Iasi, Romania</t>
  </si>
  <si>
    <t>979-835037115-4</t>
  </si>
  <si>
    <t>A horizontal collaborative method for integrated Local and Area Public Interest Services by administrations and providers</t>
  </si>
  <si>
    <t>Deac-Șuteu, D.V.(UTCN), Țîțu, M.(ULBS), Pop, A.B.(UTCN), Toderici, M.I.(UPB)</t>
  </si>
  <si>
    <t>https://0m10e1pie-y-https-www-scopus-com.z.e-nformation.ro/record/display.uri?eid=2-s2.0-85201179182&amp;origin=resultslist&amp;sort=plf-f&amp;src=s&amp;sid=e23c7eb18905a17f9f96d261e013b854&amp;sot=b&amp;sdt=b&amp;s=DOI%2810.1109%2FECAI61503.2024.10607414%29&amp;sl=36&amp;sessionSearchId=e23c7eb18905a17f9f96d261e013b854</t>
  </si>
  <si>
    <t>https://ieeexplore.ieee.org/document/10607414</t>
  </si>
  <si>
    <t>10.1109/ECAI61503.2024.10607414</t>
  </si>
  <si>
    <t>Artificial Intelligence and Machine Learning. Use Cases for Organizations</t>
  </si>
  <si>
    <t>Țîțu, M.(ULBS), Toderici M.(UPB), Suteu D.V.D.(UPB), Popa M.(Univ. Alba Iulia), Stanciu A.(INCDMTM), Lungu F.-A.(UPB)</t>
  </si>
  <si>
    <t>https://0m10e1pie-y-https-www-scopus-com.z.e-nformation.ro/record/display.uri?eid=2-s2.0-85203192918&amp;origin=resultslist&amp;sort=plf-f&amp;src=s&amp;sid=e23c7eb18905a17f9f96d261e013b854&amp;sot=b&amp;sdt=b&amp;s=DOI%2810.1007%2F978-3-031-70670-7_22%29&amp;sl=36&amp;sessionSearchId=e23c7eb18905a17f9f96d261e013b854</t>
  </si>
  <si>
    <t>https://link.springer.com/chapter/10.1007/978-3-031-70670-7_22</t>
  </si>
  <si>
    <t>10.1007/978-3-031-70670-7_22</t>
  </si>
  <si>
    <t>248-259</t>
  </si>
  <si>
    <t>4th International Conference on Reliable Systems Engineering, ICoRSE 2024</t>
  </si>
  <si>
    <t>Bucharest, Romania</t>
  </si>
  <si>
    <t>978-303170669-1</t>
  </si>
  <si>
    <t>The Contribution of a Mechatronic System for With-Drawal and Arrangement of Microphone Cables in the Context of Audio System Optimization</t>
  </si>
  <si>
    <t>Țîțu, M.(ULBS), Bâlc D.(ULBS), Bogorin-Predescu A.(UPB), Bâlc E. (UPB)</t>
  </si>
  <si>
    <t>https://0m10e1pie-y-https-www-scopus-com.z.e-nformation.ro/record/display.uri?eid=2-s2.0-85203137370&amp;origin=resultslist&amp;sort=plf-f&amp;src=s&amp;sid=e23c7eb18905a17f9f96d261e013b854&amp;sot=b&amp;sdt=b&amp;s=DOI%2810.1007%2F978-3-031-70670-7_23%29&amp;sl=33&amp;sessionSearchId=e23c7eb18905a17f9f96d261e013b854</t>
  </si>
  <si>
    <t>https://link.springer.com/chapter/10.1007/978-3-031-70670-7_23</t>
  </si>
  <si>
    <t>10.1007/978-3-031-70670-7_23</t>
  </si>
  <si>
    <t>260-272</t>
  </si>
  <si>
    <t>Industry 4.0. Upsides and Downsides. Towards Industry 5.0</t>
  </si>
  <si>
    <t>Stanciu, A.(INCDMTM, Țîțu, M.(ULBS), Hrybiuk, O.(Kiev Technical University), Machado, J.(University of Minho Portugal)</t>
  </si>
  <si>
    <t>https://0m10e1rni-y-https-www-scopus-com.z.e-nformation.ro/record/display.uri?eid=2-s2.0-85203128283&amp;origin=resultslist&amp;sort=plf-f&amp;src=s&amp;sot=b&amp;sdt=b&amp;s=TITLE-ABS-KEY%28Industry+4.0.+Upsides+and+Downsides.+Towards+Industry+5.0%29&amp;relpos=1</t>
  </si>
  <si>
    <t>https://link.springer.com/chapter/10.1007/978-3-031-70670-7_7</t>
  </si>
  <si>
    <t>10.1007/978-3-031-70670-7_7</t>
  </si>
  <si>
    <t>84-93</t>
  </si>
  <si>
    <t>Improving Process, Ergonomics and Product Quality with Collaborative Robots Through Zero Manufacturing Change Time</t>
  </si>
  <si>
    <t>Gusan, V.(UPB), Țîțu, M. (ULBS)</t>
  </si>
  <si>
    <t>https://0m10e1rni-y-https-www-scopus-com.z.e-nformation.ro/record/display.uri?eid=2-s2.0-85190671488&amp;origin=resultslist&amp;sort=plf-f&amp;src=s&amp;sid=e46ae7d61662a1686a4d9a7c303ca675&amp;sot=b&amp;sdt=b&amp;s=DOI%2810.1007%2F978-3-031-54664-8_42%29&amp;sl=72&amp;sessionSearchId=e46ae7d61662a1686a4d9a7c303ca675</t>
  </si>
  <si>
    <t>https://link.springer.com/chapter/10.1007/978-3-031-54664-8_42</t>
  </si>
  <si>
    <t>10.1007/978-3-031-54664-8_42</t>
  </si>
  <si>
    <t>503-512</t>
  </si>
  <si>
    <t>17th International Conference on Interdisciplinarity in Engineering, INTER-ENG 2023</t>
  </si>
  <si>
    <t>Tg. Mures, Romania</t>
  </si>
  <si>
    <t>978-303154663-1</t>
  </si>
  <si>
    <t>Contributions to Improving Quality Management of Execution Processes to Ensure Collaboration Between Local and Area Service Providers</t>
  </si>
  <si>
    <t>Țîțu, M.(ULBS), Deac-Șuteu, D.V.(UPB), Toderici, M.I.(UPB)</t>
  </si>
  <si>
    <t>https://0m10e1rni-y-https-www-scopus-com.z.e-nformation.ro/record/display.uri?eid=2-s2.0-85190665649&amp;origin=resultslist&amp;sort=plf-f&amp;src=s&amp;sid=e46ae7d61662a1686a4d9a7c303ca675&amp;sot=b&amp;sdt=b&amp;s=DOI%2810.1007%2F978-3-031-54664-8_44%29&amp;sl=33&amp;sessionSearchId=e46ae7d61662a1686a4d9a7c303ca675</t>
  </si>
  <si>
    <t>https://link.springer.com/chapter/10.1007/978-3-031-54664-8_44</t>
  </si>
  <si>
    <t>10.1007/978-3-031-54664-8_44</t>
  </si>
  <si>
    <t>522-531</t>
  </si>
  <si>
    <t>Analysis of Al7136 surface roughness in end milling process based on discriminant analysis</t>
  </si>
  <si>
    <t>Pop, A.B.(UTCN), Țîțu, M.(ULBS)</t>
  </si>
  <si>
    <t>2474-3941</t>
  </si>
  <si>
    <t>https://0m10e1rni-y-https-www-scopus-com.z.e-nformation.ro/record/display.uri?eid=2-s2.0-85213324961&amp;origin=resultslist&amp;sort=plf-f&amp;src=s&amp;sid=e46ae7d61662a1686a4d9a7c303ca675&amp;sot=b&amp;sdt=b&amp;s=DOI%2810.21741%2F9781644903377-18%29&amp;sl=33&amp;sessionSearchId=e46ae7d61662a1686a4d9a7c303ca675</t>
  </si>
  <si>
    <t>https://mrforum.com/product/9781644903377-18/</t>
  </si>
  <si>
    <t xml:space="preserve">10.21741/9781644903377-18
</t>
  </si>
  <si>
    <t>135-142</t>
  </si>
  <si>
    <t>28th International Conference on Innovative Manufacturing Engineering and Energy, IManEE 2024</t>
  </si>
  <si>
    <t>Athens, Greece</t>
  </si>
  <si>
    <t>978-164490336-0</t>
  </si>
  <si>
    <t>Study of surface roughness variability in end milling of Al7136 alloy using row wise statistics analysis</t>
  </si>
  <si>
    <t>Țîțu, M.(ULBS), Pop, A.B.(UTCN)</t>
  </si>
  <si>
    <t>https://0m10e1rni-y-https-www-scopus-com.z.e-nformation.ro/record/display.uri?eid=2-s2.0-85213373772&amp;origin=resultslist&amp;sort=plf-f&amp;src=s&amp;sid=e46ae7d61662a1686a4d9a7c303ca675&amp;sot=b&amp;sdt=b&amp;s=DOI%2810.21741%2F9781644903377-19%29&amp;sl=33&amp;sessionSearchId=e46ae7d61662a1686a4d9a7c303ca675</t>
  </si>
  <si>
    <t>https://mrforum.com/product/9781644903377-19/</t>
  </si>
  <si>
    <t>10.21741/9781644903377-19</t>
  </si>
  <si>
    <t>143-150</t>
  </si>
  <si>
    <t>Implementation of CAD/CAM/CAE Systems for Improved Design and Manufacturing Processes in Industrial Organizations</t>
  </si>
  <si>
    <t>2502-0226</t>
  </si>
  <si>
    <t>https://0m10m1uzp-y-https-www-webofscience-com.z.e-nformation.ro/wos/woscc/full-record/WOS:001262084900013</t>
  </si>
  <si>
    <t>https://sciendo.com/article/10.2478/picbe-2024-0253</t>
  </si>
  <si>
    <t>10.2478/picbe-2024-0253</t>
  </si>
  <si>
    <t>WOS:001262084900013</t>
  </si>
  <si>
    <t>3069-3078</t>
  </si>
  <si>
    <t>Bucharest, ROMANIA</t>
  </si>
  <si>
    <t>Innovation and Digital Transformation in the Business Environment: A Case Study on Analyzing the Impact on Organizational Performance in a CAD Company</t>
  </si>
  <si>
    <t>https://0m10m1uzp-y-https-www-webofscience-com.z.e-nformation.ro/wos/woscc/full-record/WOS:001262084800035</t>
  </si>
  <si>
    <t>https://sciendo.com/article/10.2478/picbe-2024-0252</t>
  </si>
  <si>
    <t>10.2478/picbe-2024-0252</t>
  </si>
  <si>
    <t>WOS:001262084800035</t>
  </si>
  <si>
    <t>3059-3068</t>
  </si>
  <si>
    <t>Contributions on the interoperability of sub-national service provision through the integration of common procedures</t>
  </si>
  <si>
    <t>Deac-Șuteu, D.V.(UPB), Țîțu, M.(ULBS)</t>
  </si>
  <si>
    <t>https://0m10e1vp9-y-https-www-scopus-com.z.e-nformation.ro/record/display.uri?eid=2-s2.0-85210098336&amp;origin=resultslist&amp;sort=plf-f&amp;src=s&amp;sot=b&amp;sdt=b&amp;s=DOI%2810.1007%2F978-3-031-75923-9_26%29&amp;sessionSearchId=39c9686f7726ab9f6e5a8feae5850ae8</t>
  </si>
  <si>
    <t>https://link.springer.com/chapter/10.1007/978-3-031-75923-9_26</t>
  </si>
  <si>
    <t>10.1007/978-3-031-75923-9_26</t>
  </si>
  <si>
    <t>WOS:001430824900026</t>
  </si>
  <si>
    <t>382-397</t>
  </si>
  <si>
    <t>24th IFIP WG 5.4 International TRIZ Future Conference, TFC 2024</t>
  </si>
  <si>
    <t>Cluj Napoca, Romania</t>
  </si>
  <si>
    <t>The impact of Artificial Intelligence in the Project
Manager role</t>
  </si>
  <si>
    <t>Țîțu, M.(ULBS), Pană, M.M.(UPB), Moldoveanu, A.M.(UPB)</t>
  </si>
  <si>
    <t>https://0m10e1vp9-y-https-www-scopus-com.z.e-nformation.ro/record/display.uri?eid=2-s2.0-85210070694&amp;origin=resultslist&amp;sort=plf-f&amp;src=s&amp;sot=b&amp;sdt=b&amp;s=DOI%2810.1007%2F978-3-031-75923-9_27%29&amp;sessionSearchId=39c9686f7726ab9f6e5a8feae5850ae8</t>
  </si>
  <si>
    <t>https://link.springer.com/chapter/10.1007/978-3-031-75923-9_27</t>
  </si>
  <si>
    <t>10.1007/978-3-031-75923-9_27</t>
  </si>
  <si>
    <t>WOS:001430824900027</t>
  </si>
  <si>
    <t>398-416</t>
  </si>
  <si>
    <t>The Convergence of Corporate Sustainability and Social Responsibility in Modern Business Contexts: A Bibliometric Analysis.</t>
  </si>
  <si>
    <t>Gorski, A.-T., (ULBS), Dumitraşcu, D. D. (ULBS)</t>
  </si>
  <si>
    <t>FING 3</t>
  </si>
  <si>
    <t>Studies in Business and Economics</t>
  </si>
  <si>
    <t>SBE no.19(1) 2024</t>
  </si>
  <si>
    <t>Issue 1</t>
  </si>
  <si>
    <t>eISSN:2344-5416</t>
  </si>
  <si>
    <t xml:space="preserve">https://www.scopus.com/authid/detail.uri?authorId=57162750400 </t>
  </si>
  <si>
    <t>https://www.researchgate.net/publication/380780590_The_Convergence_of_Corporate_Sustainability_and_Social_Responsibility_in_Modern_Business_Contexts_A_Bibliometric_Analysis</t>
  </si>
  <si>
    <t>https://doi.org/10.2478/sbe-2024-0004</t>
  </si>
  <si>
    <t>pp.61–74</t>
  </si>
  <si>
    <t>May, 2024</t>
  </si>
  <si>
    <t>Scopus</t>
  </si>
  <si>
    <t>Dumitrascu Danut</t>
  </si>
  <si>
    <t>Influence of 45oV-type with collective ring turbulence promoters parameters of thermal performance of flat plate heat collector</t>
  </si>
  <si>
    <t>nil Kumar,  Priyanka, Sunil Kumar, Rajesh Maithani, Sachin Sharma, Tabish Alam, Md Irfanul Haque Siddiqui, Dan Dobrotă, Ionela Magdalena Rotaru</t>
  </si>
  <si>
    <t>Case Studies in Thermal Engineering</t>
  </si>
  <si>
    <t>2214-157X</t>
  </si>
  <si>
    <t>https://www.sciencedirect.com/science/article/pii/S2214157X24001448</t>
  </si>
  <si>
    <t>doi.org/10.1016/j.csite.2024.104113</t>
  </si>
  <si>
    <t>WOS:001181807300001</t>
  </si>
  <si>
    <t>104113</t>
  </si>
  <si>
    <t>Rotaru Ionela</t>
  </si>
  <si>
    <t>Enhancing lung cancer detection through hybrid features and machine learning hyperparameters optimization techniques</t>
  </si>
  <si>
    <t>Liangyu Li, Jing Yang, Lip Yee Por, Mohammad Shahbaz Khan, Rim Hamdaoui, Lal Hussain, Zahoor Iqbal, Ionela Magdalena Rotaru, Dan Dobrotă, Moutaz Aldrdery, Abdulfattah Omar</t>
  </si>
  <si>
    <t>Heliyon</t>
  </si>
  <si>
    <t>2405-8440</t>
  </si>
  <si>
    <t>https://www.sciencedirect.com/science/article/pii/S2405844024022230</t>
  </si>
  <si>
    <t>doi.org/10.1016/j.heliyon.2024.e26192</t>
  </si>
  <si>
    <t>WOS:001198734300001</t>
  </si>
  <si>
    <t>e26192</t>
  </si>
  <si>
    <t>A case study on single basin solar still augmented with wax filled metallic cylinders</t>
  </si>
  <si>
    <t>Pankaj Dumka, Krishna Gajula, Kamal Sharma, Dhananjay R. Mishra, Rishika Chauhan, Md Irfanul Haque Siddiqui, Dan Dobrotă, Ionela Magdalena Rotaru,</t>
  </si>
  <si>
    <t>2214157X</t>
  </si>
  <si>
    <t>https://www.sciencedirect.com/science/article/pii/S2214157X24008785?via%3Dihub</t>
  </si>
  <si>
    <t>https://doi.org/10.1016/j.csite.2024.104847</t>
  </si>
  <si>
    <t>WOS:001279991400001</t>
  </si>
  <si>
    <t>104847</t>
  </si>
  <si>
    <t>Ecodesign Enhancement of Polymeric Resins: Reinforcing with
 Synthetic and Natural Fibers Using Theory of Inventive Problem
 Solving-Algorithm of Inventive Problem Solving for Sustainable
 Composite Design</t>
  </si>
  <si>
    <t xml:space="preserve"> Dobrotă Dan (ULBS, FING3), Icociu Cristina Vasilica (Department of Robots and Production Systems, Faculty of Industrial Engineering and Robotics, National Unversity of Science and Technology Politehnica Bucharest), Lazăr Sergiu (ULBS), Racz Sever-Gabriel (ULBS, FING4), Moraru Gina-Maria (ULBS, FING3)</t>
  </si>
  <si>
    <t>Polymers 2024, 16, 3458</t>
  </si>
  <si>
    <t>ISSN 2073-4360</t>
  </si>
  <si>
    <t>https://www.mdpi.com/2073-4360/16/24/3458</t>
  </si>
  <si>
    <t>https://doi.org/10.3390/polym16243458</t>
  </si>
  <si>
    <t>WOS:001384010400001</t>
  </si>
  <si>
    <t>31</t>
  </si>
  <si>
    <t>Moraru Gina</t>
  </si>
  <si>
    <t>Branescu Horia</t>
  </si>
  <si>
    <t>Developing the 3D model of the human lower body
using the Skeleton System method</t>
  </si>
  <si>
    <t>Andrei-Horia Brănescu (ULBS), Dan-Mihai Rusu (UTC-N), Nicolae-Florin Cofaru (ULBS), Mihai-Raul Petrașcu (ULBS)</t>
  </si>
  <si>
    <t>IFMBE Proceedings</t>
  </si>
  <si>
    <t>ISSN
1680-0737</t>
  </si>
  <si>
    <t>https://1510917gv-y-https-www-scopus-com.z.e-nformation.ro/record/display.uri?eid=2-s2.0-85206466599&amp;origin=recordpage</t>
  </si>
  <si>
    <t xml:space="preserve">10.1007/978-3-031-62523-7_45
</t>
  </si>
  <si>
    <t>WOS:001434998400045</t>
  </si>
  <si>
    <t>409 - 417</t>
  </si>
  <si>
    <t>11th International Conference on E-Health and Bioengineering, EHB 2023</t>
  </si>
  <si>
    <t>București</t>
  </si>
  <si>
    <t>ISBN
978-303162522-0</t>
  </si>
  <si>
    <t>Geometrical and Dimensional Deviations of Fused Deposition Modelling (FDM) Additive-Manufactured Parts</t>
  </si>
  <si>
    <t>Petruse, Radu Emanuil, Carmen Simion,  Ioan Bondrea (ULBS)</t>
  </si>
  <si>
    <t>Metrology</t>
  </si>
  <si>
    <t>2673-8244</t>
  </si>
  <si>
    <t>https://www.webofscience.com/wos/woscc/full-record/WOS:001375067600001</t>
  </si>
  <si>
    <t>https://www.mdpi.com/2673-8244/4/3/25</t>
  </si>
  <si>
    <t>https://doi.org/10.3390/metrology4030025</t>
  </si>
  <si>
    <t>WOS:001375067600001</t>
  </si>
  <si>
    <t>411-429</t>
  </si>
  <si>
    <t>Petruse Radu</t>
  </si>
  <si>
    <t>Petruse, Radu Emanuil, Valentin Grecu, Marius-Bogdan Chiliban, and Elena-Teodora Tâlvan (ULBS)</t>
  </si>
  <si>
    <t>https://www.webofscience.com/wos/woscc/full-record/WOS:001305513700001</t>
  </si>
  <si>
    <t>WIRE ARC ADDITIVE MANUFACTURING COMPARED TO CONVENTIONAL SUBTRACTIVE MANUFACTURING</t>
  </si>
  <si>
    <t>Petruse, Radu Emanuil, Trifu Andrei Dorin,  Ioan Bondrea (ULBS)</t>
  </si>
  <si>
    <t>https://www.webofscience.com/wos/woscc/full-record/WOS:001328942700044</t>
  </si>
  <si>
    <t>WOS:001328942700044</t>
  </si>
  <si>
    <t>353-362</t>
  </si>
  <si>
    <t>Petruse, Radu Emanuil (ULBS), Valentin Grecu (ULBS), Maja Gakić, Jorge Martin Gutierrez, and Daniel Mara (ULBS)</t>
  </si>
  <si>
    <t>https://www.webofscience.com/wos/woscc/full-record/WOS:001160486300001</t>
  </si>
  <si>
    <t>Statistical Method for Identification of Deformity Regions and Automatic Scoliosis Diagnosis</t>
  </si>
  <si>
    <t>Teodorescu, R.Ş. (ULBS), Neghină, M.(ULBS), Petruse, R.E.(ULBS), Ćuković, S</t>
  </si>
  <si>
    <t>ADVANCES IN DIGITAL HEALTH AND MEDICAL BIOENGINEERING</t>
  </si>
  <si>
    <t>978-3-031-62522-0</t>
  </si>
  <si>
    <t>https://link.springer.com/chapter/10.1007/978-3-031-62523-7_48</t>
  </si>
  <si>
    <t>https://doi.org/10.1007/978-3-031-62523-7_48</t>
  </si>
  <si>
    <t xml:space="preserve">WOS:001434998400048 </t>
  </si>
  <si>
    <t>434–443</t>
  </si>
  <si>
    <t>11th International Conference on E-Health and Bioengineering (EHB)</t>
  </si>
  <si>
    <t>Enhancing Metal Forging Tools and Moulds: Advanced Repairs and Optimisation Using Directed Energy Deposition Hybrid Manufacturing</t>
  </si>
  <si>
    <t>Petruse, Radu Emanuil (ULBS), Mihai-Ciprian Langa</t>
  </si>
  <si>
    <t>https://www.webofscience.com/wos/woscc/full-record/WOS:001149159700001</t>
  </si>
  <si>
    <t>https://www.mdpi.com/2076-3417/14/2/567</t>
  </si>
  <si>
    <t>https://doi.org/10.3390/app14020567</t>
  </si>
  <si>
    <t>WOS:001149159700001</t>
  </si>
  <si>
    <t>DEVELOPING THE EMPLOYEES' EXPERTISE IN AUTOMOTIVE OFFSHORE BRANCHES</t>
  </si>
  <si>
    <t>Gal, M (Gal, Marius) ; Lobont, L (Lobont, Lucian) ; Kifor, C (Kifor, Claudiu, V)</t>
  </si>
  <si>
    <t>https://www.webofscience.com/wos/woscc/full-record/WOS:001425211200006</t>
  </si>
  <si>
    <t>https://www.atna-mam.utcluj.ro/index.php/Acta/article/view/2518</t>
  </si>
  <si>
    <t>WOS:001425211200006</t>
  </si>
  <si>
    <t>433-438</t>
  </si>
  <si>
    <t>Lobont Lucian</t>
  </si>
  <si>
    <t>Cofaru Nicolae</t>
  </si>
  <si>
    <t>Increasing the Reliability of Software Systems Using a Large-Language-Model-Based Solution for Onboarding</t>
  </si>
  <si>
    <t xml:space="preserve">Schuszter, IC (CERN, Univ. Petrosani),  Cioca, M </t>
  </si>
  <si>
    <t xml:space="preserve">
INVENTIONS</t>
  </si>
  <si>
    <t>2411-5134</t>
  </si>
  <si>
    <t>https://www.webofscience.com/wos/woscc/full-record/WOS:001305773600001</t>
  </si>
  <si>
    <t>https://www.mdpi.com/2411-5134/9/4/79</t>
  </si>
  <si>
    <t>DOI10.3390/inventions9040079</t>
  </si>
  <si>
    <t>WOS:001305773600001</t>
  </si>
  <si>
    <t>Cioca Marius</t>
  </si>
  <si>
    <t>Managing Critical Software Systems
through Efficient Monitoring Techniques</t>
  </si>
  <si>
    <t>Quality - Access to Success</t>
  </si>
  <si>
    <t>1582-2559</t>
  </si>
  <si>
    <t>https://www.scopus.com/record/display.uri?eid=2-s2.0-85209788171&amp;origin=recordpage</t>
  </si>
  <si>
    <t>https://calitatea.ro/ViewIssue.aspx</t>
  </si>
  <si>
    <t>https://doi.org/10.47750/QAS/25.203.01</t>
  </si>
  <si>
    <t>Developing Inclusive Models of Value Chain Financing</t>
  </si>
  <si>
    <t>Savescu R (ULBS)</t>
  </si>
  <si>
    <t>STUDIES IN BUSINESS AND ECONOMICS</t>
  </si>
  <si>
    <t>1842-4120</t>
  </si>
  <si>
    <t>https://1510qqp5k-y-https-www-webofscience-com.z.e-nformation.ro/wos/woscc/full-record/WOS:001228061000016</t>
  </si>
  <si>
    <t>https://sciendo.com/journal/SBE</t>
  </si>
  <si>
    <t>DOI10.2478/sbe-2024-0012</t>
  </si>
  <si>
    <t>WOS:001228061000016</t>
  </si>
  <si>
    <t>216-235</t>
  </si>
  <si>
    <t>Savescu Roxana</t>
  </si>
  <si>
    <t>Developing a Community-Based Participatory Research Program. From Concept to Outcomes</t>
  </si>
  <si>
    <t>https://1510qqp5k-y-https-www-webofscience-com.z.e-nformation.ro/wos/woscc/full-record/WOS:001310228300017</t>
  </si>
  <si>
    <t>DOI10.2478/sbe-2024-0033</t>
  </si>
  <si>
    <t>WOS:001310228300017</t>
  </si>
  <si>
    <t>199-214</t>
  </si>
  <si>
    <t>Exploring Digital Needs in the Centru Region, Romania: A Comparative Cross-Sectoral Study</t>
  </si>
  <si>
    <t>Ogrean Claudia (ULBS), Pirvu Bogdan-Constantin (ULBS), Herciu Mihaela(ULBS)</t>
  </si>
  <si>
    <t xml:space="preserve">
STUDIES IN BUSINESS AND ECONOMICS</t>
  </si>
  <si>
    <t>https://www.webofscience.com/wos/woscc/full-record/WOS:001403052700014</t>
  </si>
  <si>
    <t>https://magazines.ulbsibiu.ro/eccsf/RePEc/blg/journl/19320ogrean.pdf</t>
  </si>
  <si>
    <t>10.2478/sbe-2024-0060</t>
  </si>
  <si>
    <t>WOS:001403052700014</t>
  </si>
  <si>
    <t>348-368</t>
  </si>
  <si>
    <t>Pirvu Bogdan</t>
  </si>
  <si>
    <t>Implementation of a performance management system for environmental sustainability in an industrial organization</t>
  </si>
  <si>
    <t>Rada E.C. (University of Insubria, Varese, Italy),
Nicolae I.C. (Asociația Conexiuni, Sibiu, Romania),
Zerbes M.V.(Lucian Blaga University of Sibiu, Sibiu, Romania),
Tulbure A. (Lucian Blaga University of Sibiu, Sibiu, Romaniay),
Karaeva A. (University of Insubria, Varese, Italy),
Torretta V.(University of Insubria, Varese, Italy),
Giurea R. (Lucian Blaga University of Sibiu, Sibiu, Romania)</t>
  </si>
  <si>
    <t>Journal of Physics: Conference Series</t>
  </si>
  <si>
    <t>ISSN:1742-6588E-ISSN:1742-6596</t>
  </si>
  <si>
    <t>https://www.scopus.com/record/display.uri?eid=2-s2.0-85207233708&amp;origin=resultslist&amp;sort=plf-f&amp;src=s&amp;sot=anl&amp;sdt=aut&amp;s=AU-ID%28%22Zerbe%C8%99%2C+Mihai+Victor%22+55670980600%29&amp;sessionSearchId=f45a2cd8007fba72567296c1b9cddb96</t>
  </si>
  <si>
    <t>https://iopscience.iop.org/article/10.1088/1742-6596/2857/1/012030</t>
  </si>
  <si>
    <t>DOI 10.1088/1742-6596/2857/1/012030</t>
  </si>
  <si>
    <t>1-8</t>
  </si>
  <si>
    <t>Technologies and Materials for Renewable Energy, Environment and Sustainability</t>
  </si>
  <si>
    <t>Zerbes Mihai</t>
  </si>
  <si>
    <t>Developing a conceptual model for sustainable energy management systems in universities</t>
  </si>
  <si>
    <t>Alexandru Olteanu (Asociația Conexiuni, Sibiu, Romania); Claudiu Vasile Kifor (Lucian Blaga University of Sibiu, Sibiu, Romania); Mihai Victor Zerbes (Lucian Blaga University of Sibiu, Sibiu, Romania); Ramona Giurea (Lucian Blaga University of Sibiu, Sibiu, Romania); Anzhelika Karaeva (University of Insubria, Varese, Italia); Elena Cristina Rada (University of Insubria, Varese, Italia)</t>
  </si>
  <si>
    <t>https://www.scopus.com/record/display.uri?eid=2-s2.0-105001918945&amp;origin=resultslist&amp;sort=plf-f&amp;src=s&amp;sot=anl&amp;sdt=aut&amp;s=AU-ID%28%22Zerbe%C8%99%2C+Mihai+Victor%22+55670980600%29&amp;relpos=1</t>
  </si>
  <si>
    <t>https://ieeexplore.ieee.org/document/10921564/authors#authors</t>
  </si>
  <si>
    <t>10.1109/ATOMS60779.2024.10921564</t>
  </si>
  <si>
    <t>355 - 358</t>
  </si>
  <si>
    <t>2024 IEEE Conference on Advanced Topics on Measurement and Simulation, ATOMS 2024</t>
  </si>
  <si>
    <t>CONSTANTA</t>
  </si>
  <si>
    <t>979-835035837-7</t>
  </si>
  <si>
    <t xml:space="preserve">
Gal, M ; Lobont, L; Kifor, C. V. (ULBS)</t>
  </si>
  <si>
    <t>https://1510q1lce-y-https-www-webofscience-com.z.e-nformation.ro/wos/woscc/full-record/WOS:001425211200006</t>
  </si>
  <si>
    <t>https://atna-mam.utcluj.ro/index.php/Acta/article/viewFile/2518/1964</t>
  </si>
  <si>
    <t>Kifor Claudiu</t>
  </si>
  <si>
    <t>Automotive Cybersecurity: A Survey on Frameworks, Standards, and Testing and Monitoring Technologies</t>
  </si>
  <si>
    <t>Kifor, CV, Popescu, A. (ULBS)</t>
  </si>
  <si>
    <t>SENSORS</t>
  </si>
  <si>
    <t>https://1510q1lce-y-https-www-webofscience-com.z.e-nformation.ro/wos/woscc/full-record/WOS:001323267100001</t>
  </si>
  <si>
    <t>https://www.mdpi.com/1424-8220/24/18/6139</t>
  </si>
  <si>
    <t>10.3390/s24186139</t>
  </si>
  <si>
    <t xml:space="preserve">SMART ENERGY SYSTEM FOR SUSTAINABLE UNIVERSITIES </t>
  </si>
  <si>
    <t>Olteanu, A., Kifor, C.V., Zerbes, M. (ULBS)</t>
  </si>
  <si>
    <t>3S</t>
  </si>
  <si>
    <t>https://atna-mam.utcluj.ro/index.php/Acta/article/view/2597</t>
  </si>
  <si>
    <t>1209-1230</t>
  </si>
  <si>
    <t>Olteanu, A. (ULBS); Kifor C.V. (ULBS);  Zerbes M. (ULBS),; Giurea R.;  Karaeva A. (University of Insubria) ;  Rada E. (University of Insubria)</t>
  </si>
  <si>
    <t>979-8-3503-5837-7</t>
  </si>
  <si>
    <t>https://151091lk0-y-https-www-scopus-com.z.e-nformation.ro/record/display.uri?eid=2-s2.0-105001918945&amp;origin=resultslist&amp;sort=plf-f&amp;src=s&amp;sot=b&amp;sdt=b&amp;s=AUTH%28kifor%29&amp;relpos=1</t>
  </si>
  <si>
    <t>http://atoms2024.org/program.html</t>
  </si>
  <si>
    <t>355-358</t>
  </si>
  <si>
    <t xml:space="preserve">IEEE Conference on Advanced Topics on Measurement and Simulation, ATOMS </t>
  </si>
  <si>
    <t>Romania</t>
  </si>
  <si>
    <t>A case study on distillate output of solar still using toner waste powder coated absorber plate</t>
  </si>
  <si>
    <t>Hitesh Panchal, Pradeep Boka, Kamal Sharma , Md Irfanul Haque Siddiqui, Dan Dobrotă</t>
  </si>
  <si>
    <t>https://www.sciencedirect.com/science/article/pii/S2214157X23012091</t>
  </si>
  <si>
    <t>DOI 10.1016/j.csite.2023.103903</t>
  </si>
  <si>
    <t>WOS:001139587600001</t>
  </si>
  <si>
    <t>103903</t>
  </si>
  <si>
    <t>Dobrota Dan</t>
  </si>
  <si>
    <t>Mihaela Oleksik, Dan Dobrotă, Cristinel Sabin Dimulescu, Oana Dumitrașcu, Raul Petrașcu</t>
  </si>
  <si>
    <t>DOI 10.1016/j.asej.2023.102264</t>
  </si>
  <si>
    <t>Dynamic stability analysis of metro tunnel in layered weathered sandstone</t>
  </si>
  <si>
    <t>Mohd Shoeb, Sahil Ali Khan, Tabish Alam, Masood Ashraf Ali, Naveen Kumar Gupta, Md. Muslim Ansari, Mohammad Arif Kamal, Saboor Shaik, Sayed M. Eldin, Dan Dobrota</t>
  </si>
  <si>
    <t>https://www.sciencedirect.com/science/article/pii/S2090447923001478</t>
  </si>
  <si>
    <t>DOI 10.1016/j.asej.2023.102258</t>
  </si>
  <si>
    <t>WOS:001132685100001</t>
  </si>
  <si>
    <t>102258</t>
  </si>
  <si>
    <t>Novel entropy generation and optimization for hybrid nanofluid flow via ribbed surface parabolic trough collector</t>
  </si>
  <si>
    <t>Priyanka, Sunil Kumar, Anil Kumar, Tabish Alam, Md Irfanul Haque Siddiqui, Dan Dobrotă</t>
  </si>
  <si>
    <t>https://www.sciencedirect.com/science/article/pii/S2214157X24002624</t>
  </si>
  <si>
    <t>doi.org/10.1016/j.csite.2024.104231</t>
  </si>
  <si>
    <t>WOS:001218297100001</t>
  </si>
  <si>
    <t>104231</t>
  </si>
  <si>
    <t>Effect of TiB2 on the mechanical and tribological properties of marine grade Aluminum Alloy 5052: An experimental investigation</t>
  </si>
  <si>
    <t>Sheikh Aamir Farooq, Sheikh Haris Mukhtar, Ankush Raina, Mir Irfan Ul Haq, Md Irfanul Haque Siddiqui, Nida Naveed, Dan Dobrota</t>
  </si>
  <si>
    <t>Journal of Materials Research and Technology</t>
  </si>
  <si>
    <t>2238-7854</t>
  </si>
  <si>
    <t>https://www.sciencedirect.com/science/article/pii/S2238785424003995</t>
  </si>
  <si>
    <t>doi.org/10.1016/j.jmrt.2024.02.106</t>
  </si>
  <si>
    <t>WOS:001186250400001</t>
  </si>
  <si>
    <t>3749-3758</t>
  </si>
  <si>
    <t>Effect of oval rib parameters on heat transfer enhancement of TiO2/water nanofluid flow through parabolic trough collector</t>
  </si>
  <si>
    <t>Anil Kumar, Ram Kunwer, Ramesh Kumar Donga,  Priyanka, Sunil Kumar, Tabish Alam, Md Irfanul Haque Siddiqui, Dan Dobrotă</t>
  </si>
  <si>
    <t>https://www.sciencedirect.com/science/article/pii/S2214157X24001114</t>
  </si>
  <si>
    <t>doi.org/10.1016/j.csite.2024.104080</t>
  </si>
  <si>
    <t xml:space="preserve">
WOS:001186705500001</t>
  </si>
  <si>
    <t>104080</t>
  </si>
  <si>
    <t>Nanocomposite Marvels: Unveiling Breakthroughs in Photocatalytic Water Splitting for Enhanced Hydrogen Evolution</t>
  </si>
  <si>
    <t>Vikash Kumar, Gajendra Prasad Singh, Manish Kumar, Amit Kumar, Pooja Singh, Alok Kumar Ansu, Abhishek Sharma, Tabish Alam, Anil Singh Yadav, and Dan Dobrotă</t>
  </si>
  <si>
    <t>ACS Omega</t>
  </si>
  <si>
    <t>2470-1343</t>
  </si>
  <si>
    <t>https://pubs.acs.org/doi/full/10.1021/acsomega.3c07822</t>
  </si>
  <si>
    <t>doi.org/10.1021/acsomega.3c07822</t>
  </si>
  <si>
    <t>WOS:001161282300001</t>
  </si>
  <si>
    <t>6147–6164</t>
  </si>
  <si>
    <t>Investigating the influence of varying split injection profiles on stability of diesel engine operated under partially premixed mode with methanol</t>
  </si>
  <si>
    <t>Dipankar Kakati, Amit R. Patil, Nitin Ambhore, Kamal Sharma, Marc A. Rosen, Dan Dobrotă, Sonawane Chandrakant, Hitesh Panchal, Md Irfanul Haque Siddiqui, Rahul Banerjee</t>
  </si>
  <si>
    <t>Alexandria Engineering Journal</t>
  </si>
  <si>
    <t>1110-0168</t>
  </si>
  <si>
    <t>https://www.sciencedirect.com/science/article/pii/S1110016824000012</t>
  </si>
  <si>
    <t>doi.org/10.1016/j.aej.2024.01.001</t>
  </si>
  <si>
    <t>WOS:001170273900001</t>
  </si>
  <si>
    <t>216-229</t>
  </si>
  <si>
    <t>Effect of increasing bypass ratio on supersonic co-flowing jet with finite lip thickness</t>
  </si>
  <si>
    <t>V.G. Ganesan, R. Naren Shankar, K. Satish Kumar, Naveen Kumar Gupta, R. Balaji, Rahul Kumar, Tabish Alam, Dan Dobrotă</t>
  </si>
  <si>
    <t>International Journal of Heat and Fluid Flow</t>
  </si>
  <si>
    <t>0142-727X</t>
  </si>
  <si>
    <t>https://www.sciencedirect.com/science/article/pii/S0142727X24001115</t>
  </si>
  <si>
    <t>doi.org/10.1016/j.ijheatfluidflow.2024.109386</t>
  </si>
  <si>
    <t>WOS:001280519500001</t>
  </si>
  <si>
    <t>109386</t>
  </si>
  <si>
    <t>Reusability of Scrap Rubber, Tire Shredding, Recycled PVC and Fly Ash for Development of Composites with Vibration Damping Ability</t>
  </si>
  <si>
    <t>Dobrotă, D.; Dimulescu, C.S. (S.C: DIMECOSAb S.R.L.); Stăncioiu, A (UCB)</t>
  </si>
  <si>
    <t>https://www.mdpi.com/2073-4360/16/15/2167</t>
  </si>
  <si>
    <t>doi.org/10.3390/polym16152167</t>
  </si>
  <si>
    <t>WOS:001287057200001</t>
  </si>
  <si>
    <t>2167</t>
  </si>
  <si>
    <t>Ecodesign Enhancement of Polymeric Resins: Reinforcing with Synthetic and Natural Fibers Using Theory of Inventive Problem Solving-Algorithm of Inventive Problem Solving for Sustainable Composite Design</t>
  </si>
  <si>
    <t>Dobrotă, D.; Icociu, C.V.; Lazăr, S.; Racz, S.-G.; Moraru, G.-M</t>
  </si>
  <si>
    <t>doi.org/10.3390/polym16243458</t>
  </si>
  <si>
    <t>3458</t>
  </si>
  <si>
    <t>State of the Art in Incremental Forming: Process Variants, Tooling, Industrial Applications for Complex Part Manufacturing and Sustainability of the Process</t>
  </si>
  <si>
    <t>Popp, G. P. (ULBS), Racz, S. G. (ULBS), Breaz, R. E. (ULBS), Oleksik, V. S. (ULBS), Popp, M. O. (ULBS), Morar, D. E. (UTCN), Chicea, A. L. (ULBS), Popp, I. O. (ULBS)</t>
  </si>
  <si>
    <t>MATERIALS</t>
  </si>
  <si>
    <t>ISSN: 1996-1944</t>
  </si>
  <si>
    <t>https://www.webofscience.com/wos/woscc/full-record/WOS:001376431400001</t>
  </si>
  <si>
    <t>https://www.mdpi.com/1996-1944/17/23/5811</t>
  </si>
  <si>
    <t>https://doi.org/10.3390/ma17235811</t>
  </si>
  <si>
    <t>WOS:001376431400001</t>
  </si>
  <si>
    <t>Fuzzy Logic-Based Driving Decision for an Omnidirectional Mobile Robot Using a Simulink Dynamic Model</t>
  </si>
  <si>
    <t>Crenganiș, M. (ULBS), Breaz, R. E. (ULBS), Racz, S. G. (ULBS), Gîrjob, C. E. (ULBS), Biriș, C. M. (ULBS), Maroșan, A. (ULBS), Bârsan, A. (ULBS)</t>
  </si>
  <si>
    <t>APPLIED SCIENCES</t>
  </si>
  <si>
    <t> ISSN: 2076-3417</t>
  </si>
  <si>
    <t>https://www.webofscience.com/wos/woscc/full-record/WOS:001201112700001</t>
  </si>
  <si>
    <t>https://www.mdpi.com/2076-3417/14/7/3058</t>
  </si>
  <si>
    <t> https://doi.org/10.3390/app14073058</t>
  </si>
  <si>
    <t>WOS:001201112700001</t>
  </si>
  <si>
    <t>DIGITAL TWIN VIRTUAL APPROACH OF ROBOT BASED INCREMENTAL SHEET-METAL FORMING PROCESS</t>
  </si>
  <si>
    <t>Crenganis, M. (ULBS), Barsan, A. (ULBS), Breaz, R. (ULBS), Gîrjob, C. (ULBS), Popp, M. (ULBS)</t>
  </si>
  <si>
    <t>ISSN 1221-5872</t>
  </si>
  <si>
    <t>https://www.webofscience.com/wos/woscc/full-record/WOS:001398967500012</t>
  </si>
  <si>
    <t>https://atna-mam.utcluj.ro/index.php/Acta/article/view/2480</t>
  </si>
  <si>
    <t>WOS:001398967500012</t>
  </si>
  <si>
    <t>231-238</t>
  </si>
  <si>
    <t>RESEARCH ON THE INFLUENCE OF THE VENTILATION SLOTS AND THE THERMAL STUDY OF THE BRAKE DISC</t>
  </si>
  <si>
    <t>Preda, C. (ULBS), Bleotu, R. M. (ULBS), Breaz, R. E. (ULBS)</t>
  </si>
  <si>
    <t>https://www.webofscience.com/wos/woscc/full-record/WOS:001328942700035</t>
  </si>
  <si>
    <t>https://atna-mam.utcluj.ro/index.php/Acta/article/view/2382</t>
  </si>
  <si>
    <t>WOS:001328942700035</t>
  </si>
  <si>
    <t>289-298</t>
  </si>
  <si>
    <t>Development of a Digital Twin for the ABB IRB 1200 robot in sheet metal forming processes</t>
  </si>
  <si>
    <t>Petru, C. D. (ULBS), Crenganis, M. (ULBS), Breaz, R. E. (ULBS), Racz, S. G. (ULBS), Gîrjob, C. E. (ULBS), Drasovean, P. (ULBS)</t>
  </si>
  <si>
    <t>Procedia Computer Science</t>
  </si>
  <si>
    <t>ISSN 18770509</t>
  </si>
  <si>
    <t>https://151091gg4-y-https-www-scopus-com.z.e-nformation.ro/record/display.uri?eid=2-s2.0-85203354607&amp;origin=resultslist&amp;sort=plf-f&amp;src=s&amp;sid=863a79980142c7f7ee727b8c59ac3629&amp;sot=anl&amp;sdt=aut&amp;s=AU-ID%28%22Breaz%2C+Radu+Eugen%22+15077795200%29&amp;sl=38&amp;sessionSearchId=863a79980142c7f7ee727b8c59ac3629&amp;relpos=2</t>
  </si>
  <si>
    <t>https://www.sciencedirect.com/science/article/pii/S1877050924019720</t>
  </si>
  <si>
    <t>https://doi.org/10.1016/j.procs.2024.08.253</t>
  </si>
  <si>
    <t>228-235</t>
  </si>
  <si>
    <t>Conf. SCOPUS</t>
  </si>
  <si>
    <t>11th International Conference on Information Technology and Quantitative Management, ITQM 2024</t>
  </si>
  <si>
    <t>București, 23-25 august 2024</t>
  </si>
  <si>
    <t>Decision support methodology for the selection of industrial robots using BWM and TOPSIS methods</t>
  </si>
  <si>
    <t>Petru, C. D. (ULBS), Breaz, R. E. (ULBS), Racz, S. G. (ULBS), Crenganis, M. (ULBS), Gîrjob, C. E. (ULBS), Drasovean, P. (ULBS)</t>
  </si>
  <si>
    <t>https://151091gg4-y-https-www-scopus-com.z.e-nformation.ro/record/display.uri?eid=2-s2.0-85203319136&amp;origin=resultslist&amp;sort=plf-f&amp;src=s&amp;sid=863a79980142c7f7ee727b8c59ac3629&amp;sot=anl&amp;sdt=aut&amp;s=AU-ID%28%22Breaz%2C+Radu+Eugen%22+15077795200%29&amp;sl=38&amp;sessionSearchId=863a79980142c7f7ee727b8c59ac3629&amp;relpos=3</t>
  </si>
  <si>
    <t>https://www.sciencedirect.com/science/article/pii/S187705092401946X</t>
  </si>
  <si>
    <t>https://doi.org/10.1016/j.procs.2024.08.227</t>
  </si>
  <si>
    <t>43-50</t>
  </si>
  <si>
    <t>Exploring frontal impact behavior and absorbed energy of a novel car bumper beam construction solution</t>
  </si>
  <si>
    <t>BLEOTU, R. M., PREDA, C., OLEKSIK, V. (toți ULBS)</t>
  </si>
  <si>
    <t>https://www.webofscience.com/wos/woscc/full-record/WOS:001328942700036</t>
  </si>
  <si>
    <t>https://atna-mam.utcluj.ro/index.php/Acta/article/view/2383</t>
  </si>
  <si>
    <t>WOS:001328942700036</t>
  </si>
  <si>
    <t>299-308</t>
  </si>
  <si>
    <t>POPP, G. P. (ULBS), RACZ, S. G.(ULBS), BREAZ, R. E.(ULBS), OLEKSIK, V. S.(ULBS), POPP, M. O.(ULBS), MORAR, D. E. (Tech Univ Cluj Napoca), CHICEA, A. L.(ULBS), &amp; POPP, I. O. (ULBS)</t>
  </si>
  <si>
    <t>Materials</t>
  </si>
  <si>
    <t>1996-1944</t>
  </si>
  <si>
    <t>DOI:10.3390/ma17235811</t>
  </si>
  <si>
    <t>5811</t>
  </si>
  <si>
    <t>Improved Surface Quality with TiN-Coated Tool.</t>
  </si>
  <si>
    <t>COMAN, C. C. (Gheorghe Asachi Tech Univ Iasi), MAZURCHEVICI, S. N.  (Gheorghe Asachi Tech Univ Iasi), CIMPOESU, N.  (Gheorghe Asachi Tech Univ Iasi), CARAUSU, C.  (Gheorghe Asachi Tech Univ Iasi), OLEKSIK, V. S. (ULBS), NEDELCU, D.  (Gheorghe Asachi Tech Univ Iasi)</t>
  </si>
  <si>
    <t>Macromolecular symposia</t>
  </si>
  <si>
    <t>1022-1360</t>
  </si>
  <si>
    <t>https://www.webofscience.com/wos/woscc/full-record/WOS:001253176800016</t>
  </si>
  <si>
    <t>https://onlinelibrary.wiley.com/doi/10.1002/masy.202300203</t>
  </si>
  <si>
    <t>DOI:10.1002/masy.202300203</t>
  </si>
  <si>
    <t>WOS:001253176800016</t>
  </si>
  <si>
    <t>2300203</t>
  </si>
  <si>
    <t>CPCI-S</t>
  </si>
  <si>
    <t>Optimizing of the WEDM Technologies Used in Progressive Dies Manufacturing</t>
  </si>
  <si>
    <t>Andrei Horia Brănescu, Adrian Marius Pascu, Nicolae Florin Cofaru, Olivia Laura Petraşcu (toți ULBS)</t>
  </si>
  <si>
    <t>Machine and Industrial Design in Mechanical Engineering</t>
  </si>
  <si>
    <t>Vol XXII</t>
  </si>
  <si>
    <t>https://link.springer.com/book/10.1007/978-3-031-80512-7</t>
  </si>
  <si>
    <t>https://doi.org/10.1007/978-3-031-80512-7_58</t>
  </si>
  <si>
    <t>587-597</t>
  </si>
  <si>
    <t>Machine and Industrial Design in Mechanical Engineering (KOD24)</t>
  </si>
  <si>
    <t>23.05.24 - 26.05.24
Budapest</t>
  </si>
  <si>
    <t>Print ISBN: 978-3-031-80511-0
eBook ISBN: 978-3-031-80512-7</t>
  </si>
  <si>
    <t>Analysis on the Impact of Industrial Agents on 3D-printed Polymeric Materials in Soft Robotics</t>
  </si>
  <si>
    <t>Dan-Mihai Rusu, Olivia-Laura Petrașcu, Alexandru Bârsan, Timotei Morariu, Fineas Morariu, Adrian Pascu (toți ULBS)</t>
  </si>
  <si>
    <t>Materiale Plastice</t>
  </si>
  <si>
    <t>Vol 61</t>
  </si>
  <si>
    <t>Issue 4</t>
  </si>
  <si>
    <t>ISSN 0025-5289
e-ISSN 2668-8220</t>
  </si>
  <si>
    <t>https://revmaterialeplastice.ro/Articles.asp?ID=5743</t>
  </si>
  <si>
    <t>https://doi.org/10.37358/MP.24.4.5743</t>
  </si>
  <si>
    <t>52-62</t>
  </si>
  <si>
    <t>A simulation method for the one-time snap-fit assembly process of PA6 GF60 components</t>
  </si>
  <si>
    <t>Nicolae Ștefănoaea, Dan Mihai Rusu, Adrian Marius Pascu (toți ULBS)</t>
  </si>
  <si>
    <t>Engineering, Technology &amp; Applied Science Research</t>
  </si>
  <si>
    <t>Vol 14</t>
  </si>
  <si>
    <t>No. 1</t>
  </si>
  <si>
    <t>eISSN 1792-8036
pISSN 2241-4487</t>
  </si>
  <si>
    <t>https://etasr.com/index.php/ETASR/article/view/6715</t>
  </si>
  <si>
    <t>https://doi.org/10.48084/etasr.6715</t>
  </si>
  <si>
    <t>WOS:001173528400008</t>
  </si>
  <si>
    <t>12988-12992</t>
  </si>
  <si>
    <t>Damage of natural gas distribution steel pipelines caused by rigid bodies resulting from the excavation of laying trenches</t>
  </si>
  <si>
    <t>Ștefan Mihai Filip, Eugen Avrigean, Adrian Marius Pascu  (toți ULBS)</t>
  </si>
  <si>
    <t>https://etasr.com/index.php/ETASR/article/view/6716</t>
  </si>
  <si>
    <t>https://doi.org/10.48084/etasr.6716</t>
  </si>
  <si>
    <t>WOS:001173528400057</t>
  </si>
  <si>
    <t>12984-12987</t>
  </si>
  <si>
    <t>Collection of Key Bioresponsive Materials</t>
  </si>
  <si>
    <t>Petrascu, R.M. (ULBS), Racz, S. G. (ULBS), Rusu, D. M. (ULBS)</t>
  </si>
  <si>
    <t>ISSN 1680-0737</t>
  </si>
  <si>
    <t>https://1510q1hzm-y-https-www-webofscience-com.z.e-nformation.ro/wos/woscc/full-record/WOS:001434998400009</t>
  </si>
  <si>
    <t>https://link.springer.com/chapter/10.1007/978-3-031-62523-7_9</t>
  </si>
  <si>
    <t>https://doi.org/10.1007/978-3-031-62523-7_9</t>
  </si>
  <si>
    <t>WOS:001434998400009</t>
  </si>
  <si>
    <t>81-92</t>
  </si>
  <si>
    <t>CPCI</t>
  </si>
  <si>
    <t>Iași, Romania</t>
  </si>
  <si>
    <t>ISBN 978-3-031-62522-0978-3-031-62523-7</t>
  </si>
  <si>
    <t>Dobrotă, D. (ULBS), Icociu, C.V. (UNSTPB), Lazăr, S. (ULBS), Racz, S.-G. (ULBS), Moraru, G.-M. (ULBS)</t>
  </si>
  <si>
    <t>POLYMERS</t>
  </si>
  <si>
    <t xml:space="preserve"> ISSN: 2073-4360</t>
  </si>
  <si>
    <t>https://1510q1hzm-y-https-www-webofscience-com.z.e-nformation.ro/wos/woscc/full-record/WOS:001384010400001</t>
  </si>
  <si>
    <t>1-31</t>
  </si>
  <si>
    <t>Fuzzy Logic-based Driving Decision for an Omnidirectional Mobile Robot
Using a Simulink Dynamic Model</t>
  </si>
  <si>
    <t>Crenganiș Mihai, Breaz Radu, Racz Sever Gabriel, Gîrjob Claudia, Biriș Cristina, Maroșan Adrian, Bârsan Alexandru</t>
  </si>
  <si>
    <t>ISSN 2072-666X</t>
  </si>
  <si>
    <t>https://doi.org/10.3390/app14073058</t>
  </si>
  <si>
    <t>3058</t>
  </si>
  <si>
    <t>Mihai CRENGANIȘ, Alexandru BÂRSAN, Radu BREAZ, Claudia GÎRJOB, Mihai POPP</t>
  </si>
  <si>
    <t>ACTA TECHNICA NAPOCENSIS - Series: APPLIED MATHEMATICS, MECHANICS, and ENGINEERING</t>
  </si>
  <si>
    <t>SIMULINK BASED DYNAMIC MODEL FOR MECANUM DRIVE AUTONOMOUS MOBILE PLATFORMS CONSIDERING FRICTION FORCES</t>
  </si>
  <si>
    <t>Mihai CRENGANIȘ, Claudia Emilia GÎRJOB, Dan Mihai RUSU, Alexandru BÂRSAN</t>
  </si>
  <si>
    <t>https://www.webofscience.com/wos/woscc/full-record/WOS:001398967500020</t>
  </si>
  <si>
    <t>https://atna-mam.utcluj.ro/index.php/Acta/article/view/2488</t>
  </si>
  <si>
    <t>WOS:001398967500020</t>
  </si>
  <si>
    <t>297-308</t>
  </si>
  <si>
    <t>Mihai Crenganiș, Radu-Eugen Breaz, Sever-Gabriel Racz, Claudia-Emilia Gîrjob, Cristina-Maria Biriș, Adrian Maroșan, Alexandru Bârsan</t>
  </si>
  <si>
    <t>eISSN: 2076-3417</t>
  </si>
  <si>
    <t>DOI: 10.3390/app14073058</t>
  </si>
  <si>
    <t>Claudiu-Damian Petru, Mihai Crenganiș, Radu-Eugen Breaz, Sever-Gabriel Racz, Claudia-Emilia Gîrjob, Paula Drașovean</t>
  </si>
  <si>
    <t>https://www.sciencedirect.com/science/article/pii/S1877050924019720?via%3Dihub</t>
  </si>
  <si>
    <t>DOI:10.1016/j.procs.2024.08.253</t>
  </si>
  <si>
    <t>Claudiu-Damian Petru, Radu-Eugen Breaz, Sever-Gabriel Racz, Mihai Crenganiș, Claudia-Emilia Gîrjob, Paula Drașovean</t>
  </si>
  <si>
    <t>https://www.scopus.com/record/display.uri?eid=2-s2.0-85203319136&amp;origin=recordpage</t>
  </si>
  <si>
    <t>DOI: 10.1016/j.procs.2024.08.227</t>
  </si>
  <si>
    <t>Popp, G.-P.; Racz, S.-G.; Breaz, R.-E.; Oleksik, V.Ș.; Popp, M.-O.; Morar, D.-E.; Chicea, A.-L.; Popp, I.-O.</t>
  </si>
  <si>
    <t>/doi.org/10.3390/ma17235811</t>
  </si>
  <si>
    <t>Rheological behavior of the synovial fluid: a mathematical challenge</t>
  </si>
  <si>
    <t>Ouerfelli Noureddine (Univ TunisManar,Tunisia),Vrinceanu Narcisa (ULBS), Mliki Ezzedine (Imam Abdulrahman Bin Faisal Univ,Saudi Arabia), Amin Kamal A. (Imam Abdulrahman Bin Faisal Univ,Saudi Arabia), Snoussi Lotfi (Univ Carthage,Tunis  Tunisia), Coman Diana  (ULBS), Mrabet Dalila (Univ Tunis El Manar, Fac Medecine, Tunisia)</t>
  </si>
  <si>
    <t>Frontiers in Materials</t>
  </si>
  <si>
    <t>2296-8016</t>
  </si>
  <si>
    <t>https://www.webofscience.com/wos/woscc/full-record/WOS:001293760300001</t>
  </si>
  <si>
    <t>file:///C:/Users/hp/Downloads/fmats-11-1386694%20(1).pdf</t>
  </si>
  <si>
    <t>https://doi.org/10.3389/fmats.2024.1386694</t>
  </si>
  <si>
    <t>WOS:001293760300001</t>
  </si>
  <si>
    <t>1386694</t>
  </si>
  <si>
    <t>Girjob Claudia</t>
  </si>
  <si>
    <t>DIGITAL TWIN VIRTUAL APPROACH OF ROBOT BASED
INCREMENTAL SHEET-METAL FORMING PROCESS</t>
  </si>
  <si>
    <t>ACTA TECHNICA NAPOCENSIS</t>
  </si>
  <si>
    <t>Crenganiș, Mihai, Radu-Eugen Breaz, Sever-Gabriel Racz, Claudia-Emilia Gîrjob, Cristina-Maria Biriș, Adrian Maroșan,  Alexandru Bârsan</t>
  </si>
  <si>
    <t>WOS:1201112700001</t>
  </si>
  <si>
    <t>SIMULINK BASED DYNAMIC MODEL FOR MECANUM DRIVE
AUTONOMOUS MOBILE PLATFORMS CONSIDERING FRICTION
FORCES</t>
  </si>
  <si>
    <t>State-of-the-Art in Incremental Forming: Process Variants, Tooling,
Industrial Applications for Complex Part Manufacturing and Sustainability of
the Process</t>
  </si>
  <si>
    <t>Gabriela-Petruța Popp, Sever-Gabriel Racz, Radu-Eugen Breaz,
Valentin Ștefan Oleksik, Mihai-Octavian Popp, Dana-Elena Morar (UTCN), Anca-Lucia
Chicea, Ilie-Octavian Popp ULBS</t>
  </si>
  <si>
    <t>Materials ID: materials-3289885</t>
  </si>
  <si>
    <t>Manufacturing Processes and Systems</t>
  </si>
  <si>
    <t>17 Issue 23</t>
  </si>
  <si>
    <t>1996-194</t>
  </si>
  <si>
    <t>25 pagini 5811</t>
  </si>
  <si>
    <t>Branescu, AH ; Cofaru, NF; Cofaru, II ; Avrigean, E</t>
  </si>
  <si>
    <t xml:space="preserve">
ACTA TECHNICA NAPOCENSIS SERIES-APPLIED MATHEMATICS MECHANICS AND ENGINEERING</t>
  </si>
  <si>
    <t>https://atna-mam.utcluj.ro/index.php/Acta/article/view/2389</t>
  </si>
  <si>
    <t>A CAD-CAE MODELLING OF THE BIOMECHANICS OF THE BIPLANAR MEDIAL OPENING WEDGE HIGH TIBIAL OSTEOTOMY</t>
  </si>
  <si>
    <t>Cofaru, NF; Cofaru, II ; Branescu, AH ; Avrigean, E</t>
  </si>
  <si>
    <t>https://atna-mam.utcluj.ro/index.php/Acta/article/view/2390</t>
  </si>
  <si>
    <t>Damage to Natural Gas Distribution Steel Pipelines caused by Rigid Bodies resulting from the Excavation of Laying Trenches</t>
  </si>
  <si>
    <t>Stefan-Mihai Filip, Eugen Avrigean, Adrian-Marius Pascu</t>
  </si>
  <si>
    <t>Radu Emanuil Petruse (Universitatea "Lucian Blaga" Sibiu), Valentin Grecu (Universitatea "Lucian Blaga" Sibiu), Marius-Bogdan Chiliban (Universitatea "Lucian Blaga" Sibiu), Elena-Teodora Tâlvan (Universitatea "Lucian Blaga" Sibiu)</t>
  </si>
  <si>
    <t>FING 4</t>
  </si>
  <si>
    <t>Collection optics of JT-60SA edge Thomson scattering diagnostic</t>
  </si>
  <si>
    <t>D'Isa, F. A., Fassina, A., Giudicotti, L., Soare, S., Tojo, H., Ohtani, Y., Akimitsu, M., Crescenzio, G., Girardini, M., Slemer, A., Grossi, A., Mazzarolo, E., Pasqualotto, R.</t>
  </si>
  <si>
    <t>REVIEW OF SCIENTIFIC INSTRUMENTS</t>
  </si>
  <si>
    <t>0034-6748</t>
  </si>
  <si>
    <t>https://www.webofscience.com/wos/woscc/full-record/WOS:001297358100008</t>
  </si>
  <si>
    <t>https://pubs.aip.org/aip/rsi/article-abstract/95/8/083541/3309171/Collection-optics-of-JT-60SA-edge-Thomson?redirectedFrom=fulltext</t>
  </si>
  <si>
    <t>10.1063/5.0219396</t>
  </si>
  <si>
    <t>001297358100008</t>
  </si>
  <si>
    <t>Special Topic on Proceedings of the 25th Topical Conference on High-Temperature Plasma Diagnostics</t>
  </si>
  <si>
    <t>Asheville, NC, USA</t>
  </si>
  <si>
    <t>A fractional perspective on the transmission dynamics of a parasitic infection, considering the impact of both strong and weak immunity</t>
  </si>
  <si>
    <t>Tang, TQ  [Shou Univ, E Da Hosp, Dept Internal Med, Kaohsiung, Taiwan; Shou Univ, Coll Med, Sch Med, Kaohsiung, Taiwan; Natl Tsing Hua Univ, Int Intercollegiate PhD Program, Hsinchu, Taiwan; Shou Univ, E Da Hosp, Dept Family &amp; Community Med, Kaohsiung, Taiwan; Natl Tsing Hua Univ, Dept Engn &amp; Syst Sci, Hsinchu, Taiwan] ; Jan, R [Univ Tenaga Nas, Inst Energy Infrastruct IEI, Coll Engn, Dept Civil Engn, Putrajaya Campus, Kajang, Selangor, Malaysia] ; Shah, Z  [Univ Lakki Marwat, Dept Math Sci, Lakki Marwat, KPK, Pakistan] ; Vrinceanu, N  [Lucian Blaga Univ Sibiu, Fac Engn, Dept Ind Machines &amp; Equipments, Sibiu, Romania] ; Tanasescu, C  [Lucian Blaga Univ Sibiu, Fac Med, Preclin Dept, Sibiu, Romania; Romania Sibiu Cty Clin Emergency Hosp, Dept Surg, Sibiu, Romania] ; Jan, A [Xi An Jiao Tong Univ, Sch Basic Med Sci, Dept Pathogen Microbiol &amp; Immunol, Hlth Sci Ctr, Xian, Peoples R China]</t>
  </si>
  <si>
    <t>PLOSONE</t>
  </si>
  <si>
    <t>1932-6203</t>
  </si>
  <si>
    <t>https://1510q1hg0-y-https-www-webofscience-com.z.e-nformation.ro/wos/woscc/full-record/WOS:001209049000015</t>
  </si>
  <si>
    <t>https://pubmed.ncbi.nlm.nih.gov/38656969/</t>
  </si>
  <si>
    <t>10.1371/journal.pone.0297967</t>
  </si>
  <si>
    <t>WOS:001209049000015</t>
  </si>
  <si>
    <t>Antimicrobial Activity of Artemisia dracunculus Oil-Loaded Agarose/Poly(Vinyl Alcohol) Hydrogel for Bio-Applications</t>
  </si>
  <si>
    <t xml:space="preserve">Rîmbu, CM  [Iasi Ion Ionescu de la Brad Iasi Univ Life Sci, Dept Publ Hlth, 8 Sadoveanu Alley, Iasi 707027, Romania] ; Serbezeanu, D  [Petru Poni Inst M] ; Vlad-Bubulac, T  [Petru Poni Inst Macromol Chem, Dept Polycondensat &amp; Thermally Stable Polymers, Grigore Gh Voda Alley 41A, Iasi 700487, Romania] ; Suflet, DM  [Petru Poni Inst M] ; Motrescu, I  [Iasi Ion Ionescu Brad Univ Life Sci, Dept Exact Sci, 3 Sadoveanu Alley, Iasi 700490, Romania] ; Lungoci, C  [4] ; Robu, T  [Iasi Ion Ionescu Brad Univ Life Sci, Dept Plant Sci, 3 Sadoveanu Alley, Iasi 700490, Romania] ; Vrînceanu, N  [Lucian Blaga Univ Sibiu, Fac Engn, Dept Ind Machines &amp; Equipments, 10 Victoriei Blvd, Sibiu 550024, Romania] ; Grecu, M  [ Iasi Ion Ionescu Brad Univ Life Sci, Dept Pharmacol, 8 Sadoveanu Alley, Iasi 707027, Romania] ; Cozma, AP  [Iasi Ion Ionescu Brad Univ Life Sci, Dept Exact Sci, 3 Sadoveanu Alley, Iasi 700490, Romania] ;  Fotea, L  [ Ion Ionescu Brad Univ Life Sci, Dept Anim Resources &amp; Technol, Iasi 700490, Romania] ; Anita, DC  [Ion Ionescu Brad Univ Life Sci, Reg Ctr Adv Res Emerging Dis Zoonoses &amp; Food Safet, 3 Mihail Sadoveanu Alley, Iasi 700490, Romania] ; Popovici, I  [Iasi Ion Ionescu Brad Univ Life Sci, Dept Preclin, 8 Sadoveanu Alley, Iasi 707027, Romania] ; Horhogea, CE  [Iasi Ion Ionescu de la Brad Iasi Univ Life Sci, Dept Publ Hlth, 8 Sadoveanu Alley, Iasi 707027, Romania] </t>
  </si>
  <si>
    <t>GELS</t>
  </si>
  <si>
    <t>2310-2861</t>
  </si>
  <si>
    <t>https://1510q0xux-y-https-www-webofscience-com.z.e-nformation.ro/wos/woscc/full-record/WOS:001151905600001</t>
  </si>
  <si>
    <t>https://www.mdpi.com/2310-2861/10/1/26</t>
  </si>
  <si>
    <t>10.3390/gels10010026</t>
  </si>
  <si>
    <t>WOS:001151905600001</t>
  </si>
  <si>
    <t>Computational modelling of micropolar blood-based magnetised hybrid nanofluid flow over a porous curved surface in the presence of artificial bacteria</t>
  </si>
  <si>
    <t>Deebani, W  [King Abdulaziz Univ, Coll Sci &amp; Arts, Dept Math, Rabigh, Saudi Arabia] ; Shah, Z  [Univ Lakki Marwat, Dept Math Sci, Lakki Marwat, Pakistan] ; Rooman, M  [Univ Lakki Marwat, Dept Math Sci, Lakki Marwat, Pakistan] ; Khan, NU [Univ Lakki Marwat, Dept Math Sci, Lakki Marwat, Pakistan] ; Vrinceanu, N  [Lucian Blaga Univ Sibiu, Fac Engn, Dept Ind Machines &amp; Equipment, Sibiu, Romania] ; Shutaywi, M [King Abdulaziz Univ, Coll Sci &amp; Arts, Dept Math, Rabigh, Saudi Arabia]</t>
  </si>
  <si>
    <t>FRONTIERS IN CHEMISTRY</t>
  </si>
  <si>
    <t>2296-2646</t>
  </si>
  <si>
    <t>https://1510q1hg0-y-https-www-webofscience-com.z.e-nformation.ro/wos/woscc/full-record/WOS:001250498600001</t>
  </si>
  <si>
    <t>https://www.sciencedirect.com/science/article/pii/S2214157X24006683</t>
  </si>
  <si>
    <t>10.3389/fchem.2024.1397066</t>
  </si>
  <si>
    <t>WOS:001250498600001</t>
  </si>
  <si>
    <t>Computational study of double diffusive MHD natural convection flow of non-Newtonian fluid between concentric cylinders</t>
  </si>
  <si>
    <t>Khan, MS [Univ Lakki Marwat, Dept Math Sci, Lakki Marwat 28420, Kpk, Pakistan] ; Ahmad, S [Jiangsu Univ, Sch Energy &amp; Power Engn, Zhenjiang 212013, Peoples R China] ; Shah, Z [Univ Lakki Marwat, Dept Math Sci, Lakki Marwat 28420, Kpk, Pakistan] ; Alshehri, A [King Abdulaziz Univ, Fac Sci, Dept Math, Jeddah 21589, Saudi Arabia] ; Vrinceanu, N [Lucian Blaga Univ Sibiu, Fac Engn, Dept Ind Machines &amp; Equipments, 10 Victoriei Blvd, Sibiu, Romania] ; AL Garalleh, H  [Univ Business &amp; Technol, Coll Engn, Dept Math Sci, Jeddah 21361, Saudi Arabia]</t>
  </si>
  <si>
    <t>RESULTS IN ENGINEERING</t>
  </si>
  <si>
    <t>2590-1230</t>
  </si>
  <si>
    <t>https://1510q1ipc-y-https-www-webofscience-com.z.e-nformation.ro/wos/woscc/full-record/WOS:001204028600001</t>
  </si>
  <si>
    <t>https://www.sciencedirect.com/science/article/pii/S2590123024001786</t>
  </si>
  <si>
    <t>10.1016/j.rineng.2024.101925</t>
  </si>
  <si>
    <t>WOS:001204028600001</t>
  </si>
  <si>
    <t>Darcy-Forchheimer MHD rotationally symmetric micropolar hybrid-nanofluid flow with melting heat transfer over a radially stretchable porous rotating disk</t>
  </si>
  <si>
    <t>Shah, ZH  [Univ Lakki Marwat, Dept Math Sci, Lakki Marwat 28420, Khyber Pakhtunk, Pakistan] ; Sulaiman, M  [COMSATS Univ Islamabad, Dept Math, Attock Campus,Kamra Rd, Attock 43600, Pakistan] ; Dawar, A  [Abdul Wali Khan Univ, Dept Math, Mardan 23200, Khyber Pakhtunk, Pakistan] ; Alshehri, MH  [King Saud Univ, Coll Sci, Dept Math, POB 2455, Riyadh 11451, Saudi Arabia] ; Vrinceanu, N  [Lucian Blaga Univ Sibiu, Fac Engn, Dept Ind Machines &amp; Equipments, 10 Victoriei Blvd, Sibiu 550024, Romania]</t>
  </si>
  <si>
    <t>JOURNAL OF THERMAL ANALYSIS AND CALORIMETRY</t>
  </si>
  <si>
    <t>1388-6150</t>
  </si>
  <si>
    <t>https://1510q1ipc-y-https-www-webofscience-com.z.e-nformation.ro/wos/woscc/full-record/WOS:001190459800001</t>
  </si>
  <si>
    <t>https://link.springer.com/article/10.1007/s10973-024-12986-z</t>
  </si>
  <si>
    <t>10.1007/s10973-024-12986-z</t>
  </si>
  <si>
    <t>WOS:001190459800001</t>
  </si>
  <si>
    <t>Dual numerical solutions of Casson SA-hybrid nanofluid toward a stagnation point flow over stretching/shrinking cylinder</t>
  </si>
  <si>
    <t>Fadhel, MA [Al Muthanna Univ, Coll Educ Pure Sci, Math Dept, Samawah 66001, Iraq] ; Asghar, A [Univ Utara Malaysia, Sch Quantitat Sci, UUM Coll Arts &amp; Sci, Sintok, Kedah Darul Ama, Malaysia] ; Lund, LA [Sindh Agr Univ, KCAET Khairpur Mirs, Tandojam Sindh 70060, Pakistan] ; Shah, ZH [Univ Lakki Marwat, Dept Math Sci, Lakki Marwat 28420, Khyber Pakhtunk, Pakistan] ; Vrinceanu, N  [Lucian Blaga Univ Sibiu, Fac Engn, Dept Ind Machines &amp; Equipments, 10 Victoriei Blvd, Sibiu, Romania] ; Tirth, V  [King Khalid Univ, Coll Engn, Mech Engn Dept, Abha 61421, Asir, Saudi Arabia; King Khalid Univ, Res Ctr Adv Mat Sci RCAMS, Abha 61413, Asir, Saudi Arabia]</t>
  </si>
  <si>
    <t>NANOTECHNOLOGY REVIEWS</t>
  </si>
  <si>
    <t>2191-9089</t>
  </si>
  <si>
    <t>https://1510q1ipc-y-https-www-webofscience-com.z.e-nformation.ro/wos/woscc/full-record/WOS:001162198300001</t>
  </si>
  <si>
    <t>https://www.degruyterbrill.com/document/doi/10.1515/ntrev-2023-0191/html?srsltid=AfmBOopg4yG_LHDGFJhGOH8SFoebndau3LfnIMK2JjnSuIWqe0R7p52G</t>
  </si>
  <si>
    <t>10.1515/ntrev-2023-0191</t>
  </si>
  <si>
    <t>WOS:001162198300001</t>
  </si>
  <si>
    <t>Dual solutions of magnetized radiative flow of Casson Nanofluid over a stretching/shrinking cylinder: Stability analysis</t>
  </si>
  <si>
    <t>Soomro, AM  [Sindh Agr Univ, KCAET Khairpur Mirs, Sindh 70060, Pakistan] ; Fadhel, MA  [Univ Al Muthanna, Coll Educ Pure Sci, Math Dept, Samawa 66001, Iraq] ; Lund, LA  [Sindh Agr Univ, KCAET Khairpur Mirs, Sindh 70060, Pakistan] ; Shah, Z  [Univ Lakki Marwat, Dept Math Sci, Lakki Marwat 28420, Khyber Pakhtunk, Pakistan] ; Alshehri, MH [King Saud Univ, Coll Sci, Dept Math, POB 2455, Riyadh 11451, Saudi Arabia] ; Vrinceanu, N [Lucian Blaga Univ Sibiu, Fac Engn, Dept Ind Machines &amp; Equipments, 10 Victoriei Blvd, Sibiu, Romania]</t>
  </si>
  <si>
    <t>HELIYON</t>
  </si>
  <si>
    <t>https://1510q1hg0-y-https-www-webofscience-com.z.e-nformation.ro/wos/woscc/full-record/WOS:001233374400001</t>
  </si>
  <si>
    <t>https://pubmed.ncbi.nlm.nih.gov/38665553/</t>
  </si>
  <si>
    <t>10.1016/j.heliyon.2024.e29696</t>
  </si>
  <si>
    <t>WOS:001233374400001</t>
  </si>
  <si>
    <t>Electro Viscous and Cattaneo-Christov Heat Flux Impact on Hybrid Nanofluid Flow Over a Rotating Disk</t>
  </si>
  <si>
    <t>Shah, ZH [Univ Lakki Marwat, Dept Math Sci, Khyber Pakhtunkhwa, Lakki Marwat 28420, Pakistan] ; Sulaiman, M  [COMSATS Intitute Informat Technol, Dept Math, Attock 43600, Pakistan] ; Khan, W  [Hazara Univ, Dept Math &amp; Stat, Mansehra 21120, KP, Pakistan] ; Alshehri, MH  [King Saud Univ, Coll Sci, Dept Math, POB 2455, Riyadh 11451, Saudi Arabia] ; Vrinceanu, N  [Lucian Blaga Univ Sibiu, Fac Engn, Dept Ind Machines &amp; Equipments, 10 Victoriei Blvd, Sibiu, Romania]</t>
  </si>
  <si>
    <t>INTERNATIONAL JOURNAL OF THEORETICAL PHYSICS</t>
  </si>
  <si>
    <t>0020-7748</t>
  </si>
  <si>
    <t>https://1510q1f12-y-https-www-webofscience-com.z.e-nformation.ro/wos/woscc/full-record/WOS:001371548000001</t>
  </si>
  <si>
    <t>https://link.springer.com/article/10.1007/s10773-024-05827-0</t>
  </si>
  <si>
    <t>10.1007/s10773-024-05827-0</t>
  </si>
  <si>
    <t>WOS:001371548000001</t>
  </si>
  <si>
    <t>Entropy driven optimization of non-linear radiative chemically reactive sutterby nanofluid flow in presence of gyrotactic micro-organism with Hall effect and activation energy</t>
  </si>
  <si>
    <t>Jameel, M. [Univ Lakki Marwat, Dept Math Sci, Lakki Marwat 28420, Khyber Pakhtunk, Pakistan] ; Shah, ZH  [Univ Lakki Marwat, Dept Math Sci, Lakki Marwat 28420, Khyber Pakhtunk, Pakistan] ; Rooman, M  [Univ Lakki Marwat, Dept Math Sci, Lakki Marwat 28420, Khyber Pakhtunk, Pakistan] ; Alshehri, MH [King Saud Univ, Coll Sci, Dept Math, POB 2455, Riyadh 11451, Saudi Arabia] ; Vrinceanu, N [Univ Sibiu, Fac Engn, Dept Ind Machines &amp; Equipments, Lucian Blaga,10 Victoriei Blvd, Sibiu, Romania] ; Antonescu, E [Lucian Blaga Univ Sibiu, Preclin Dept, Fac Med, Sibiu, Romania]</t>
  </si>
  <si>
    <t>SCIENTIFIC REPORTS</t>
  </si>
  <si>
    <t>2045-2322</t>
  </si>
  <si>
    <t>https://1510q1hg0-y-https-www-webofscience-com.z.e-nformation.ro/wos/woscc/full-record/WOS:001372606600028</t>
  </si>
  <si>
    <t>https://www.nature.com/articles/s41598-024-81932-8</t>
  </si>
  <si>
    <t>10.1038/s41598-024-81932-8</t>
  </si>
  <si>
    <t>WOS:001372606600028</t>
  </si>
  <si>
    <t>Exploring the dynamics of HIV and CD4+ T-cells with non-integer derivatives involving nonsingular and nonlocal kernel</t>
  </si>
  <si>
    <t>Shutaywi, M [King Abdulaziz Univ, Coll Sci &amp; Arts, Dept Math, POB 344, Rabigh 21911, Saudi Arabia] ; Shah, Z [Univ Lakki Marwat, Dept Math Sci, Lakki Marwat 28420, Kpk, Pakistan] ; Vrinceanu, N [Lucian Blaga Univ Sibiu, Fac Engn, Dept Ind Machines &amp; Equipments, 10 Victoriei Blvd, Sibiu, Romania] ; Jan, R [Univ Tenaga Nas, Inst Energy Infrastruct IEI, Coll Engn, Dept Civil Engn, Putrajaya Campus,Jalan IKRAM UNITEN, Kajang 43000, Selangor, Malaysia; Near East Univ TRNC, Math Res Ctr, Mersin 10, TR-99138 Nicosia, Turkiye] ; Deebani, W [King Abdulaziz Univ, Coll Sci &amp; Arts, Dept Math, POB 344, Rabigh 21911, Saudi Arabia]</t>
  </si>
  <si>
    <t>https://1510q1hg0-y-https-www-webofscience-com.z.e-nformation.ro/wos/woscc/full-record/WOS:001339153400038</t>
  </si>
  <si>
    <t>https://www.nature.com/articles/s41598-024-73580-9</t>
  </si>
  <si>
    <t>10.1038/s41598-024-73580-9</t>
  </si>
  <si>
    <t>WOS:001339153400038</t>
  </si>
  <si>
    <t>Ferromagnetic effect on Casson nanofluid flow and transport phenomena across a bi-directional Riga sensor device: Darcy-Forchheimer model</t>
  </si>
  <si>
    <t>Panda, S  [Siksha O Anusandhan Deemed Univ, Dept Ctr Data Sci, Bhubaneswar 751030, Odisha, India] ; Shamshuddin, M [SR Univ, Dept Comp Sci &amp; Artificial Intelligence Math, Warangal 506371, Telangana, India] ; Pattnaik, PK  [Odisha Univ Technol &amp; Res, Dept Math, Bhubaneswar 751029, Odisha, India] ; Mishra, SR  [Siksha O Anusandhan Deemed Univ, Dept Math, ITER, Bhubaneswar 751030, Odisha, India] ; Shah, ZH  [Univ Lakki Marwat, Dept Math Sci, Lakki Marwat 28420, Khyber Pakhtunk, Pakistan] ; Alshehri, MH  [King Saud Univ, Dept Math, Coll Sci, POB 2455, Riyadh 11451, Saudi Arabia] ; Vrinceanu, N  [Lucian Blaga Univ Sibiu, Fac Engn, Dept Ind Machines &amp; Equipments, 10 Victoriei Blvd, Sibiu 550024, Romania]</t>
  </si>
  <si>
    <t>https://1510q1hg0-y-https-www-webofscience-com.z.e-nformation.ro/wos/woscc/full-record/WOS:001250670200001</t>
  </si>
  <si>
    <t>https://www.degruyterbrill.com/document/doi/10.1515/ntrev-2024-0021/html?lang=en</t>
  </si>
  <si>
    <t>10.1515/ntrev-2024-0021</t>
  </si>
  <si>
    <t>WOS:001250670200001</t>
  </si>
  <si>
    <t>Fuzzy TOPSIS optimization of MHD trihybrid nanofluid in heat pipes</t>
  </si>
  <si>
    <t>Raza, J  [COMSATS Univ Islamabad, Vehari Campus, Islamabad 61100, Pakistan] ; Lund, LA [Sindh Agr Univ, KCAET Khairpur Mirs, Tandojam Sindh 70060, Pakistan] ; Ashraf, H [COMSATS Univ Islamabad, Vehari Campus, Islamabad 61100, Pakistan] ; Shah, ZH  [Univ Lakki Marwat, Dept Math Sci, Lakki Marwat 28420, Khyber Pakhtunk, Pakistan] ; Alshehri, MH  [King Saud Univ, Coll Sci, Dept Math, POB 2455, Riyadh 11451, Saudi Arabia] ; Vrinceanu, N [Lucian Blaga Univ Sibiu, Fac Engn, Dept Ind Machines &amp; Equipments, 10 Victoriei Blvd, Sibiu, Romania]</t>
  </si>
  <si>
    <t>CASE STUDIES IN THERMAL ENGINEERING</t>
  </si>
  <si>
    <t>https://1510q1hg0-y-https-www-webofscience-com.z.e-nformation.ro/wos/woscc/full-record/WOS:001360125100001</t>
  </si>
  <si>
    <t>https://www.sciencedirect.com/science/article/pii/S2214157X24015247</t>
  </si>
  <si>
    <t>10.1016/j.csite.2024.105493</t>
  </si>
  <si>
    <t>WOS:001360125100001</t>
  </si>
  <si>
    <t>Gyrotactic microorganism's and heat transfer analysis of water conveying MHD SWCNT nanoparticles using fourth-grade fluid model over Riga plate</t>
  </si>
  <si>
    <t>Shah, ZH  [Univ Lakki Marwat, Dept Math Sci, Lakki Marwat 28420, Khyber Pakhtunk, Pakistan] ; Sulaiman, M  [COMSATS Univ Islamabad, Dept Math, Attock Campus,Kamra Rd, Attock 43600, Pakistan] ; Khan, W  [Hazara Univ, Dept Math, Mansehra, Kpk, Pakistan] ; Vrinceanu, N  [Lucian Blaga Univ Sibiu, Fac Engn, Dept Ind Machines &amp; Equipments, 10 Victoriei Blvd, Sibiu, Romania] ; Alshehri, MH  [King Saud Univ, Coll Sci, Dept Math, POB 2455, Riyadh 11451, Saudi Arabia]</t>
  </si>
  <si>
    <t>https://1510q1ipc-y-https-www-webofscience-com.z.e-nformation.ro/wos/woscc/full-record/WOS:001198726700001</t>
  </si>
  <si>
    <t>https://www.sciencedirect.com/science/article/pii/S2214157X24001503</t>
  </si>
  <si>
    <t>10.1016/j.csite.2024.104119</t>
  </si>
  <si>
    <t>WOS:001198726700001</t>
  </si>
  <si>
    <t>Impact of Hall current on radiative Ree-Eyring nanofluid flow across rectangular frame with Joule and viscous dissipation effects</t>
  </si>
  <si>
    <t>Yousaf, S [Univ Lakki Marwat, Dept Math Sci, Lakki Marwat 28420, Khyber Pakhtunk, Pakistan] ; Shah, ZH  [Univ Lakki Marwat, Dept Math Sci, Lakki Marwat 28420, Khyber Pakhtunk, Pakistan] ; Rooman, M [Univ Lakki Marwat, Dept Math Sci, Lakki Marwat 28420, Khyber Pakhtunk, Pakistan] ; Alshehri, MH  [King Saud Univ, Coll Sci, Dept Math, Riyadh, Saudi Arabia] ; Ullah, A [Khan Univ Mardan, Dept Phys, Mardan, Khyber Pakhtunk, Pakistan] ; Antonescu, E (Antonescu, Elisabeta) [Lucian Blaga Univ Sibiu, Fac Med, Preclin Dept, Sibiu, Romania] ; Vrinceanu, N (Vrinceanu, Narcisa) [ Lucian Blaga Univ Sibiu, Fac Engn, Dept Ind Machines &amp; Equipments, Sibiu, Romania]</t>
  </si>
  <si>
    <t>ADVANCES IN MECHANICAL ENGINEERING</t>
  </si>
  <si>
    <t>1687-8132</t>
  </si>
  <si>
    <t>https://1510q1hg0-y-https-www-webofscience-com.z.e-nformation.ro/wos/woscc/full-record/WOS:001375933600001</t>
  </si>
  <si>
    <t>https://journals.sagepub.com/doi/full/10.1177/16878132241304609</t>
  </si>
  <si>
    <t>10.1177/16878132241304609</t>
  </si>
  <si>
    <t>WOS:001375933600001</t>
  </si>
  <si>
    <t>Insights into dengue transmission modeling: Index of memory, carriers, and vaccination dynamics explored via non-integer derivative</t>
  </si>
  <si>
    <t>Jan, R  [Univ Tenaga Nas, Inst Energy Infrastruct IEI, Coll Engn, Dept Civil Engn, Putrajaya Campus,Jalan IKRAM UNITEN, Kajang 43000, Selangor, Malaysia] ; Ahmad, I  [Univ Tenaga Nas, Inst Informat &amp; Comp Energy IICE, Kajang, Selangor, Malaysia] ; Ahmad, H  [Islamic Univ Madinah, Fac Sci, Dept Math, Madinah, Saudi Arabia
4 Near East Univ, Operat Res Ctr Healthcare, TRNC Mersin 10, TR-99138 Nicosia, Turkiye
5 Azerbaijan Univ, Dept Math &amp; Informat, Jeyhun Hajibeyli St,71, AZ-1007 Baku, Azerbaijan] ; Vrinceanu, N  [Lucian Blaga Univ Sibiu, Fac Engn, Dept Ind Machines &amp; Equipments, 10 Victoriei Blvd, Sibiu, Romania] ; Hasegan, AG  [Lucian Blaga Univ Sibiu, Fac Med, 2A Lucian Blaga Str, Sibiu 550169, Romania]</t>
  </si>
  <si>
    <t>AIMS BIOENGINEERING</t>
  </si>
  <si>
    <t>2375-1495</t>
  </si>
  <si>
    <t>https://1510q1ipc-y-https-www-webofscience-com.z.e-nformation.ro/wos/woscc/full-record/WOS:001189577600001</t>
  </si>
  <si>
    <t>https://www.aimspress.com/article/doi/10.3934/bioeng.2024004</t>
  </si>
  <si>
    <t>10.3934/bioeng.2024004</t>
  </si>
  <si>
    <t>WOS:001189577600001</t>
  </si>
  <si>
    <t>44-65</t>
  </si>
  <si>
    <t>Investigation of convective heat transport in a Carreau hybrid nanofluid between two stretchable rotatory disks</t>
  </si>
  <si>
    <t>Shamshuddin, M  [SR Univ, Sch Comp Sci &amp; Artificial Intelligence, Dept Math, Warangal- 50631, Telangana, India] ; Shah, ZH  [Univ Lakki Marwat, Dept Math Sci, Lakki Marwat 28420, Khyber Pakhtunk, Pakistan] ; Usman [Abdul Wali Khan Univ Mardan, Dept Math, Khyber Pakhtunkhwa, Pakistan] ; Saeed, A [Abdul Wali Khan Univ Mardan, Dept Math, Khyber Pakhtunkhwa, Pakistan] ; Alshehri, MH [King Saud Univ, Coll Sci, Dept Math, PO Box 2455, Riyadh 11451, Saudi Arabia] ; Vrinceanu, N  [Lucian Blaga Univ, Fac Engn, Machines &amp; Ind Equipments Dept, 10 Victoriei Blvd, Sibiu 550024, Romania] ; Antonescu, E  [Lucian Blaga Univ Sibiu, Fac Med, Preclin Dept, Sibiu 550024, Romania]</t>
  </si>
  <si>
    <t>OPEN PHYSICS</t>
  </si>
  <si>
    <t>2391-5471</t>
  </si>
  <si>
    <t>https://1510q1hg0-y-https-www-webofscience-com.z.e-nformation.ro/wos/woscc/full-record/WOS:001347035000001</t>
  </si>
  <si>
    <t>https://www.degruyterbrill.com/document/doi/10.1515/phys-2024-0078/html</t>
  </si>
  <si>
    <t>10.1515/phys-2024-0078</t>
  </si>
  <si>
    <t>WOS:001347035000001</t>
  </si>
  <si>
    <t>Modeling and analysis of the transmission of avian spirochetosis with non-singular and non-local kernel</t>
  </si>
  <si>
    <t>Tang, TQ  [Natl Tsing Hua Univ, Int Intercollegiate PhD Program, Hsinchu, Taiwan; E Da Hosp, Dept Internal Med, Kaohsiung, Taiwan; Shou Univ, Coll Med, Sch Med, Kaohsiung, Taiwan; E Da Hosp, Dept Family &amp; Community Med, Kaohsiung, Taiwan; Natl Tsing Hua Univ, Dept Engn &amp; Syst Sci, Hsinchu, Taiwan] ; Rehman, ZU [Univ Swabi, Dept Math, Swabi, Pakistan] ; Shah, ZH  [Univ Lakki Marwat, Dept Math Sci, Lakki Marwat, Khyber Pakhtunk, Pakistan] ; Jan, RS (Jan, Rashid) [Univ Swabi, Dept Math, Swabi, Pakistan] ; Vrinceanu, N [Lucian Blaga Univ Sibiu, Fac Engn, Dept Ind Machines &amp; Equipments, Sibiu, Romania] ; Racheriu, M (Racheriu, Mihaela) [Lucian Blaga Univ Sibiu, Med Fac, Sibiu, Romania; Cty Clin Emergency Hosp, Sibiu, Romania]</t>
  </si>
  <si>
    <t>COMPUTER METHODS IN BIOMECHANICS AND BIOMEDICAL ENGINEERING</t>
  </si>
  <si>
    <t>1025-5842</t>
  </si>
  <si>
    <t>https://1510q1ipc-y-https-www-webofscience-com.z.e-nformation.ro/wos/woscc/full-record/WOS:001000618000001</t>
  </si>
  <si>
    <t>https://www.tandfonline.com/doi/full/10.1080/10255842.2023.2213370</t>
  </si>
  <si>
    <t>10.1080/10255842.2023.2213370</t>
  </si>
  <si>
    <t>WOS:001000618000001</t>
  </si>
  <si>
    <t>Natural convection heat transfer of a hybrid nanofluid in a permeable quadrantal enclosure with heat generation</t>
  </si>
  <si>
    <t>Khan, MS  [Univ Lakki Marwat, Dept Math Sci, Lakki Marwat 28420, KPK, Pakistan] ; Ahmad, S  [Jiangsu Univ, Sch Energy &amp; Power Engn, Zhenjiang 212013, Peoples R China] ; Shah, ZH  [Univ Lakki Marwat, Dept Math Sci, Lakki Marwat 28420, KPK, Pakistan]] ; Vrinceanu, N  [Lucian Blaga Univ Sibiu, Fac Engn, Dept Ind Machines &amp; Equipments, 10 Victoriei Blvd, Sibiu, Romania] ; Alshehri, MH  [King Saud Univ, Coll Sci, Dept Math, POB 2455, Riyadh 11451, Saudi Arabia]</t>
  </si>
  <si>
    <t>https://1510q1ipc-y-https-www-webofscience-com.z.e-nformation.ro/wos/woscc/full-record/WOS:001209098600001</t>
  </si>
  <si>
    <t>https://www.sciencedirect.com/science/article/pii/S2214157X24002387</t>
  </si>
  <si>
    <t>10.1016/j.csite.2024.104207</t>
  </si>
  <si>
    <t>WOS:001209098600001</t>
  </si>
  <si>
    <t>Numerical investigation of sodium alginate-alumina/copper radiative hybrid nanofluid flow over a power law stretching/shrinking sheet with suction effect: A study of dual solutions</t>
  </si>
  <si>
    <t>Shah, ZH  [Univ Lakki Marwat, Dept Math Sci, Lakki Marwat 28420, Khyber Pakhtunk, Pakistan] ; Asghar, A  [Univ Utara Malaysia, UUM Coll Arts &amp; Sci, Sch Quantitat Sci, UUM Sintok, Kedah 06010, Darul Aman, Malaysia] ; Ying, TY  [2] ; Lund, LA  [Sindh Agr Univ, KCAET Khairpur Mirs, Tandojam 70060, Sindh, Pakistan] ; Alshehri, A  [King Abdulaziz Univ, Fac Sci, Dept Math, Jeddah 21589, Saudi Arabia] ; Vrinceanu, N  [Lucian Blaga Univ Sibiu, Fac Engn, Dept Ind Machines &amp; Equipments, 10 Victoriei Blvd, Sibiu, Romania]</t>
  </si>
  <si>
    <t>https://1510q1ipc-y-https-www-webofscience-com.z.e-nformation.ro/wos/woscc/full-record/WOS:001183777300001</t>
  </si>
  <si>
    <t>https://www.sciencedirect.com/science/article/pii/S2590123024001348</t>
  </si>
  <si>
    <t>10.1016/j.rineng.2024.101881</t>
  </si>
  <si>
    <t>WOS:001183777300001</t>
  </si>
  <si>
    <t>Numerical simulation and irreversibility analysis of nanofluid flow within a solar absorber duct equipped with a novel turbulator</t>
  </si>
  <si>
    <t>Sheikholeslami, M (Babol Noshirvani Univ Technol, Renewable Energy Syst &amp; Nanofluid Applicat Heat Tr, Babol, Iran
2 Babol Noshirvani Univ Technol, Dept Mech Engn, Babol, Iran) ; Shah, ZH (Univ Lakki Marwat, Dept Math Sci, Lakki Marwat 28420, Khyber Pakhtunk, Pakistan) ; Saeed, A (Abdul Wali Khan Univ, Dept Math, Mardan 23200, Khyber Pakhtunk, Pakistan) ; Vrinceanu, N (Lucian Blaga Univ Sibiu, Fac Engn, Dept Ind Machines &amp; Equipments, 10 Victoriei Blvd, Sibiu, Romania); Suliman, M (COMSATS Univ Islamabad, Dept Math, Attock Campus,Kamra Rd, Attock 43600, Pakistan)</t>
  </si>
  <si>
    <t>RESULTS IN PHYSICS</t>
  </si>
  <si>
    <t>2211-3797</t>
  </si>
  <si>
    <t>https://1510q0xux-y-https-www-webofscience-com.z.e-nformation.ro/wos/woscc/full-record/WOS:001144135200001</t>
  </si>
  <si>
    <t>https://www.sciencedirect.com/science/article/pii/S2211379723010641</t>
  </si>
  <si>
    <t>10.1016/j.rinp.2023.107271</t>
  </si>
  <si>
    <t>WOS:001144135200001</t>
  </si>
  <si>
    <t>Numerical simulation and stability analysis of radiative magnetized hybridized ferrofluid flow with acute magnetic force over shrinking/ stretching surface</t>
  </si>
  <si>
    <t>Deebani, W  [King Abdulaziz Univ, Coll Sci &amp; Arts, Dept Math, POB 344, Rabigh 21911, Saudi Arabia] ; Yashkun, U  [Sukkur IBA Univ, Dept Math &amp; Social Sci, Sukkur, Pakistan] ; Dero, S  [Univ Sindh, Inst Math &amp; Comp Sci, Jamshoro 76080, Sindh, Pakistan] ; Lund, LA  [Sindh Agr Univ, KCAET Khairpur Mirs, Tandojam 70060, Sindh, Pakistan] ; Shah, ZH  [Univ Lakki Marwat, Dept Math Sci, Lakki Marwat 28420, Khyber Pakhtunk, Pakistan] ; Vrinceanu, N  [Lucian Blaga Univ Sibiu, Fac Engn, Dept Ind Machines &amp; Equipments, 10 Victoriei Blvd, Sibiu, Romania] ; Shutaywi, M  [King Abdulaziz Univ, Coll Sci &amp; Arts, Dept Math, POB 344, Rabigh 21911, Saudi Arabia]</t>
  </si>
  <si>
    <t>https://1510q1hg0-y-https-www-webofscience-com.z.e-nformation.ro/wos/woscc/full-record/WOS:001243589100001</t>
  </si>
  <si>
    <t>https://www.sciencedirect.com/science/article/pii/S259012302400570X</t>
  </si>
  <si>
    <t>10.1016/j.rineng.2024.102315</t>
  </si>
  <si>
    <t>WOS:001243589100001</t>
  </si>
  <si>
    <t>Optimization of heat transfer in a channel with stretching walls using a magnetized tetra-hybrid nanofluid</t>
  </si>
  <si>
    <t>Shutaywi, M [King Abdulaziz Univ, Coll Sci &amp; Arts, Dept Math, Rabigh, Saudi Arabia] ; Raza, J [COMSATS Univ Islamabad, Dept Math, Vehari Campus Pakistan, Islamabad, Pakistan] ; Lund, LA [Univ Lakki Marwat, Dept Math Sci, Lakki Marwat 28420, Khyber Pakhtunk, Pakistan] ; Shah, ZH [Univ Lakki Marwat, Dept Math Sci, Lakki Marwat 28420, Khyber Pakhtunk, Pakistan; King Saud Univ, Coll Sci, Dept Math, Riyadh, Saudi Arabia] ; Vrinceanu, N [Lucian Blaga Univers Sibiu, Fac Engn, Dept Ind Machines &amp; Equipments, Sibiu, Romania] ; Deebani, W [King Abdulaziz Univ, Coll Sci &amp; Arts, Dept Math, Rabigh, Saudi Arabia]</t>
  </si>
  <si>
    <t>https://1510q1iw7-y-https-www-webofscience-com.z.e-nformation.ro/wos/woscc/full-record/WOS:001393068000001</t>
  </si>
  <si>
    <t>https://journals.sagepub.com/doi/10.1177/16878132241293959</t>
  </si>
  <si>
    <t>10.1177/16878132241293959</t>
  </si>
  <si>
    <t>WOS:001393068000001</t>
  </si>
  <si>
    <t>Optimization of heat transfer rate of trihybrid nanofluid Embedded between two horizontal coaxial cylinders by RSM</t>
  </si>
  <si>
    <t>Raza, J  [COMSATS Univ Islamabad, Vehari Campus, Islamabad 61100, Pakistan] ; Mustafa, F  [COMSATS Univ Islamabad, Vehari Campus, Islamabad 61100, Pakistan] ; Lund, LA  [Sindh Agr Univ, KCAET Khairpur Mirs, Tandojam Sindh 70060, Pakistan] ; Shah, ZH [Univ Lakki Marwat, Dept Math Sci, Lakki Marwat 28420, Khyber Pakhtunk, Pakistan] ; Alshehri, MH  [King Saud Univ, Coll Sci, Dept Math, POB 2455, Riyadh 11451, Saudi Arabia] ; Vrinceanu, N  [Lucian Blaga Univ Sibiu, Fac Engn, Dept Ind Machines &amp; Equipments, 10 Victoriei Blvd, Sibiu, Romania]</t>
  </si>
  <si>
    <t>https://1510q1hg0-y-https-www-webofscience-com.z.e-nformation.ro/wos/woscc/full-record/WOS:001258282700001</t>
  </si>
  <si>
    <t>10.1016/j.csite.2024.104637</t>
  </si>
  <si>
    <t>WOS:001258282700001</t>
  </si>
  <si>
    <t>Plane symmetric sources of gravitational waves and their conservation laws</t>
  </si>
  <si>
    <t>Ali, F. [Kohat Univ Sci &amp; Technol, Inst Numer Sci, Kohat, Pakistan] ; Shah, Z. [Univ Lakki Marwat, Dept Math Sci, Lakki Marwat 28420, Khyber Pakhtunk, Pakistan] ; Vrinceanu, N [Lucian Blaga Univ Sibiu, Fac Engn, Dept Ind Machines &amp; Equipments, 10 Victoriei Blvd, Bucharest, Romania] ; Alshehri, MH. [King Saud Univ, Coll Sci, Dept Math, POB 2455, Riyadh 11451, Saudi Arabia]</t>
  </si>
  <si>
    <t>INDIAN JOURNAL OF PHYSICS</t>
  </si>
  <si>
    <t>0973-1458</t>
  </si>
  <si>
    <t>https://1510q1hg0-y-https-www-webofscience-com.z.e-nformation.ro/wos/woscc/full-record/WOS:001375581200001</t>
  </si>
  <si>
    <t>https://link.springer.com/article/10.1007/s12648-024-03493-w</t>
  </si>
  <si>
    <t>10.1007/s12648-024-03493-w</t>
  </si>
  <si>
    <t>WOS:001375581200001</t>
  </si>
  <si>
    <t>2024</t>
  </si>
  <si>
    <t>Rayleigh-Benard convection and sensitivity analysis of magnetized couple stress water conveying bionanofluid flow with thermal diffusivities effect</t>
  </si>
  <si>
    <t>Khan, MS  [Univ Lakki Marwat, Dept Math Sci, Lakki Marwat 28420, Kpk, Pakistan] ; Shah, ZH  [Univ Lakki Marwat, Dept Math Sci, Lakki Marwat 28420, Kpk, Pakistan] ; Rooman, M  [Univ Lakki Marwat, Dept Math Sci, Lakki Marwat 28420, Kpk, Pakistan] ; AL Garalleh, H  [Univ Business &amp; Technol, Coll Engn, Dept Math Sci, Jeddah 21361, Saudi Arabia] ; Vrinceanu, N [Lucian Blaga Univ Sibiu, Fac Engn, Dept Ind Machines &amp; Equipments, 10 Victoriei Blvd, Sibiu, Romania] ; Khan, W  [Hazara Univ, Dept Math, Mansehra, Kpk, Pakistan]</t>
  </si>
  <si>
    <t>https://1510q1hg0-y-https-www-webofscience-com.z.e-nformation.ro/wos/woscc/full-record/WOS:001288679700001</t>
  </si>
  <si>
    <t>https://www.sciencedirect.com/science/article/pii/S2590123024009071</t>
  </si>
  <si>
    <t>10.1016/j.rineng.2024.102652</t>
  </si>
  <si>
    <t>WOS:001288679700001</t>
  </si>
  <si>
    <t>Rheological analysis of magnetized trihybrid nanofluid drug carriers in unsteady blood flow through a single-stenotic artery</t>
  </si>
  <si>
    <t>Zaman, T [Univ Lakki Marwat, Dept Math Sci, Khyber 28420, Pakhtunkhwa, Pakistan] ; Shah, Z [Univ Lakki Marwat, Dept Math Sci, Khyber 28420, Pakhtunkhwa, Pakistan] ; Rooman, M [Univ Lakki Marwat, Dept Math Sci, Khyber 28420, Pakhtunkhwa, Pakistan] ; Khan, W  [Hazara Univ Mansehra, Dept Math, Khyber, Pakhtunkhwa, Pakistan] ; Alshehri, MH  [King Saud Univ, Coll Sci, Dept Math, POB 2455, Riyadh 11451, Saudi Arabia] ; Vrinceanu, N  [Lucian Blaga Univ Sibiu, Fac Engn, Dept Ind Machines &amp; Equipments, 10 Victoriei Blvd, Sibiu, Romania]</t>
  </si>
  <si>
    <t>CHINESE JOURNAL OF PHYSICS</t>
  </si>
  <si>
    <t>0577-9073</t>
  </si>
  <si>
    <t>https://1510q1hg0-y-https-www-webofscience-com.z.e-nformation.ro/wos/woscc/full-record/WOS:001297613700001</t>
  </si>
  <si>
    <t>https://www.sciencedirect.com/science/article/abs/pii/S0577907324003034</t>
  </si>
  <si>
    <t>10.1016/j.cjph.2024.08.002</t>
  </si>
  <si>
    <t>WOS:001297613700001</t>
  </si>
  <si>
    <t>Ouerfelli, N  [Univ Tunis Manar, Inst Super Technol Med Tunis, Lab Biophys &amp; Technol Med LR13ES07, Tunis, Tunisia] ; Vrinceanu, N  [Lucian Blaga Univ Sibiu, Dept Ind Machines &amp; Equipments, Fac Engn, Sibiu, Romania] ; Mliki, E  [Imam Abdulrahman Bin Faisal Univ, Coll Sci, Dept Math, Dammam, Saudi Arabia] ; Amin, KA  [Imam Abdulrahman Bin Faisal Univ, Coll Sci, Basic &amp; Appl Sci Res Ctr BASRC, Dept Chem, Dammam, Saudi Arabia] ; Snoussi, L  [Univ Carthage, Res &amp; Technol Ctr Energy CRTEn, Thermal Proc Lab LPT, Tunis 2050, Tunisia] ; Coman, D  [Lucian Blaga Univ Sibiu, Dept Ind Machines &amp; Equipments, Fac Engn, Sibiu, Romania,] ; Mrabet, D  [Univ Tunis El Manar, Fac Medecine Tunis, Dept Rhumatol, Lab Immunol &amp; Rhumatol,EPS La Rabta, Tunis, Tunisia]</t>
  </si>
  <si>
    <t>FRONTIERS IN MATERIALS</t>
  </si>
  <si>
    <t>https://1510q1hg0-y-https-www-webofscience-com.z.e-nformation.ro/wos/woscc/full-record/WOS:001293760300001</t>
  </si>
  <si>
    <t>https://www.frontiersin.org/journals/materials/articles/10.3389/fmats.2024.1386694/full</t>
  </si>
  <si>
    <t>10.3389/fmats.2024.1386694</t>
  </si>
  <si>
    <t>Dan-Mihai Rusu, Olivia-Laura Petrascu, Alexandru Barsan, Timotei Morariu, Fineas Morariu, Adrian Marius Pascu</t>
  </si>
  <si>
    <t>2668-8220</t>
  </si>
  <si>
    <t>https://www.webofscience.com/wos/woscc/full-record/WOS:001399755900005</t>
  </si>
  <si>
    <t>WOS:001399755900005</t>
  </si>
  <si>
    <t>Crenganis, M.; Breaz, R.E.; Racz, S.G.; Girjob, C.E.; Biris, CM; Marosan, A.; Bârsan, A. (Departamentul de Mașini și Echipamente Industriale, Facultatea de Inginerie, Universitatea Lucian Blaga din Sibiu, Victoriei 10, 550024 Sibiu, România)</t>
  </si>
  <si>
    <t>MDPI- Applied Sciences</t>
  </si>
  <si>
    <t>2076‑3417</t>
  </si>
  <si>
    <t>10.3390/app14073058</t>
  </si>
  <si>
    <t>State of the art in incremental forming: process variants, tooling, industrial applications for complex part manufacturing and sustainability of the process</t>
  </si>
  <si>
    <t>Gabriela-Petruța Popp, Sever-Gabriel Racz, Radu-Eugen Breaz, Valentin Ștefan Oleksik, Mihai-Octavian Popp, Dana-Elena Morar, Anca-Lucia Chicea, Ilie-Octavian Popp</t>
  </si>
  <si>
    <t>10.3390/ma17235811</t>
  </si>
  <si>
    <t>25 pagini</t>
  </si>
  <si>
    <t>Mihai-Octavian Popp, Gabriela-Petruța Rusu, Valentin Ștefan Oleksik, Mihaela Oleksik</t>
  </si>
  <si>
    <t>ACTA TECHNICA NAPOCENSIS-Series: APPLIED MATHEMATICS, MECHANICS, and ENGINEERING</t>
  </si>
  <si>
    <t>de la 147 până la 150</t>
  </si>
  <si>
    <t>Digital twin virtual approach of robot based incremental sheet-metal forming process</t>
  </si>
  <si>
    <t>Mihai Crenganis; Alexandru Bârsan; Radu Breaz; Claudia Gîrjob; Mihai Popp</t>
  </si>
  <si>
    <t>de la 231 până la 238</t>
  </si>
  <si>
    <t>Dan-Mihai Rusu (Lucian Blaga University of Sibiu), Olivia-Laura Petrascu (Lucian Blaga University of Sibiu), Alexandru Barsan (Lucian Blaga University of Sibiu), Timotei Morariu (Lucian Blaga University of Sibiu), Fineas Morariu (Lucian Blaga University of Sibiu), Adrian Marius Pascu (Lucian Blaga University of Sibiu)</t>
  </si>
  <si>
    <t>Andrei Horia Brănescu, Adrian Marius Pascu, Nicolae Florin Cofaru, Olivia-Laura Petraşcu</t>
  </si>
  <si>
    <t>https://www.scopus.com/record/display.uri?eid=2-s2.0-85215568241&amp;origin=resultslist&amp;sort=plf-f&amp;src=s&amp;sid=e56afb2c73a538a51d7d980c6ec40c86&amp;sot=anl&amp;sdt=aut&amp;s=AU-ID%28%22Petra%C5%9Fcu%2C+Olivia+Laura%22+57754980500%29&amp;sl=43&amp;sessionSearchId=e56afb2c73a538a51d7d980c6ec40c86</t>
  </si>
  <si>
    <t>https://link.springer.com/chapter/10.1007/978-3-031-80512-7_58</t>
  </si>
  <si>
    <t>10.1007/978-3-031-80512-7_58</t>
  </si>
  <si>
    <t xml:space="preserve">Rusu Dan Mihai, Petrașcu Olivia-Laura , Barsan Alexandru, Morariu Timotei, Morariu Fineas, Pascu Adrian Marius </t>
  </si>
  <si>
    <t>https://www.scopus.com/record/display.uri?eid=2-s2.0-85215665060&amp;origin=resultslist&amp;sort=plf-f&amp;src=s&amp;sid=e56afb2c73a538a51d7d980c6ec40c86&amp;sot=anl&amp;sdt=aut&amp;s=AU-ID%28%22Petra%C5%9Fcu%2C+Olivia+Laura%22+57754980500%29&amp;sl=43&amp;sessionSearchId=e56afb2c73a538a51d7d980c6ec40c86&amp;relpos=1</t>
  </si>
  <si>
    <t>https://revmaterialeplastice.ro/pdf/5%20RUSU%204%2024.pdf</t>
  </si>
  <si>
    <t>Research on the influence of the ventilation slots and the thermal study if the brake disc</t>
  </si>
  <si>
    <t>PREDA C., BLEOTU R.M., BREAZ R.E. (toți ULBS)</t>
  </si>
  <si>
    <t>1328942700035</t>
  </si>
  <si>
    <t>MTeM 2023</t>
  </si>
  <si>
    <t>9781510852525</t>
  </si>
  <si>
    <t>001328942700036</t>
  </si>
  <si>
    <t>A Simulation Method for the One-time Snap-fit Assembly Process of PA6 GF60 - Components</t>
  </si>
  <si>
    <t>Nicolae Stefanoaea, Dan-Mihai Rusu, Adrian-Marius Pascu</t>
  </si>
  <si>
    <t>2241-4487</t>
  </si>
  <si>
    <t>https://www.webofscience.com/wos/woscc/full-record/WOS:001173528400008</t>
  </si>
  <si>
    <t>DOI:https://doi.org/10.48084/etasr.6715.</t>
  </si>
  <si>
    <t>12988–12992</t>
  </si>
  <si>
    <t>Analysis on the Impact of Industrial Agents on 3D-printed Polymeric Materials in Soft Robotics.</t>
  </si>
  <si>
    <t>Dan-Mihai Rusu, Olivia-Laura Petrascu, Alexandru Barsan, Timotei Morariu,Fineas Morariu, Adrian Pascu</t>
  </si>
  <si>
    <t>0025-5289</t>
  </si>
  <si>
    <t xml:space="preserve">https://revmaterialeplastice.ro/Articles.asp?ID=5743 </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</si>
  <si>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</si>
  <si>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</si>
  <si>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</si>
  <si>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</si>
  <si>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</si>
  <si>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</si>
  <si>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</si>
  <si>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</si>
  <si>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</si>
  <si>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</si>
  <si>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</si>
  <si>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</si>
  <si>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</si>
  <si>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Cioca, L. I.; Ivascu, L.; Filip, F. G.; Banciu, D.</t>
  </si>
  <si>
    <t>Digital Transformation: Technology, Tools, and Studies</t>
  </si>
  <si>
    <t>Springer</t>
  </si>
  <si>
    <t>978-3-031-55952-5</t>
  </si>
  <si>
    <t>5p/pag</t>
  </si>
  <si>
    <t>Badila, M. I.; Cioca, L. I.</t>
  </si>
  <si>
    <t>Digital Enhancement of the Military Decision-Making Processes</t>
  </si>
  <si>
    <t>10p/pag</t>
  </si>
  <si>
    <t>Bratu, M. L.; Cioca, L. I.</t>
  </si>
  <si>
    <t>Promoting Self-image in the Online Environment</t>
  </si>
  <si>
    <t>20</t>
  </si>
  <si>
    <t>Ivascu, L.; Cioca, L. I.; Banciu, D.; Filip. F. G.</t>
  </si>
  <si>
    <t>Digital Transformation: Exploring the Impact of Digital Transformation on Organizational Processes</t>
  </si>
  <si>
    <t>978-3-031-63337-9</t>
  </si>
  <si>
    <t>233</t>
  </si>
  <si>
    <t>Nerisanu, R. A.; Cioca, L. I.</t>
  </si>
  <si>
    <t>A Better Life in Digital World: Using Eye-Gaze Technology to Enhance Life Quality of Physically Disabled People</t>
  </si>
  <si>
    <t>32</t>
  </si>
  <si>
    <t>Cioca, L. I.; Milea (Parvu), A.</t>
  </si>
  <si>
    <t>The Role of Digitalization in the Circular Economy</t>
  </si>
  <si>
    <t>16</t>
  </si>
  <si>
    <t>Nicolescu Ovidiu (pensionar), Oprean Constantin (pensionar), Titu Aurel Mihail (ULBS), Vaduva Sebastian (Univ Emanuel Oradea) - EDITOR</t>
  </si>
  <si>
    <t>Romanian Management Theory and Practice</t>
  </si>
  <si>
    <t>Editura SPRINGER</t>
  </si>
  <si>
    <t>978-3-031-60342-6</t>
  </si>
  <si>
    <t>Titu Aurel Mihail (ULBS), Oprean Constantin (pensionar), Pop Alina Bianca (UTCN), Titu Stefan (IOCN), 
Ceocea Costel (Pensionar), Dragomir Camelia Cristina (Univ Transilvania BV)</t>
  </si>
  <si>
    <t>Romanian Management Theory and Practice - "The Culture of Quality
and the Organizational Behavior
of Knowledge Organizations in the COVID
Context"</t>
  </si>
  <si>
    <t>21-38</t>
  </si>
  <si>
    <t>Popa Maria (UAB), Glevitzky Ioana (Sanitary), Glevitzky Mirel (UAB), Popa Dorin Victor (UAB), Popa Doriana Maria (Hospital), Titu Aurel Mihail (ULBS), Oprean Constantin (pensionar), Achim Moise Ioan (pensionar)</t>
  </si>
  <si>
    <t>Romanian Management Theory and Practice - "Modern Instrument for Nonconformities’
Management Within Quality Management
Systems"</t>
  </si>
  <si>
    <t>99-120</t>
  </si>
  <si>
    <t>Mircea Boscoianu Mircea (Univ Transilvania BV), Ceocea Costel (pensionar), Titu Aurel Mihail (ULBS)</t>
  </si>
  <si>
    <t>Romanian Management Theory and Practice - "Adapting Strategies of Portfolio
Management to VUCA Environments:
The Case of Romania"</t>
  </si>
  <si>
    <t>179-195</t>
  </si>
  <si>
    <t xml:space="preserve">Levente Bakos (Univ.Sapientia, Cluj Napoca), Danut-Dumitru Dumitrascu (ULBS) </t>
  </si>
  <si>
    <t>Management, Innovation and Entrepreneurship in Challenging Global TimesContradictions of Objectives During Organizational Crisis, Cap.2. Contradictions of Objectives During Organizational Crisis, https://doi.org/10.1007/978-3-031-47164-3_20</t>
  </si>
  <si>
    <t>ISBN 978-3-031-47163-6, ISBN 978-3-031-47164-3 (eBook)</t>
  </si>
  <si>
    <t>15-28</t>
  </si>
  <si>
    <t>Oana Georgiana Andronic (ULBS), Danut, Dumitrascu (ULBS)</t>
  </si>
  <si>
    <t>Management, Innovation and Entrepreneurship in Challenging Global Times, Cap 20.Elements of the Harzburg Management Model as a Vector for Increasing Employee Motivation, https://doi.org/10.1007/978-3-031-47164-3_20</t>
  </si>
  <si>
    <t>257-270</t>
  </si>
  <si>
    <t xml:space="preserve">Andra-Teodora Gorski (ULBS), Danut-Dumitru Dumitrascu (ULBS) </t>
  </si>
  <si>
    <t xml:space="preserve">Sustainable Approaches and Business Challenges in Times of Crisis, Cap. Exploring Research Trends in Sustainable Business Models: A Bibliometric Analysis, https://doi.org/10.1007/978-3-031-48288-5_1 </t>
  </si>
  <si>
    <t>https://link.springer.com/chapter/10.1007/978-3-031-48288-5_1, Electronic ISSN
2198-7254
Print ISSN
2198-7246</t>
  </si>
  <si>
    <t>1-27</t>
  </si>
  <si>
    <t>Bratu Mihaela Laura (ULBS), Cioca Lucian-Ionel (ULBS)</t>
  </si>
  <si>
    <t>Digital Transformation</t>
  </si>
  <si>
    <t>978-3-031-55951-8</t>
  </si>
  <si>
    <t>137-158</t>
  </si>
  <si>
    <t>Bratu Mihaela</t>
  </si>
  <si>
    <t>Karupppasamy Subburaj, Sunpreet Singh, Saša Ćukovicˊ, Kamalpreet Sandhu, Gerrit Meixner, Radu Emanuil Petruse (ULBS)</t>
  </si>
  <si>
    <t>Smart VR/AR/MR Systems for Professionals</t>
  </si>
  <si>
    <t>CRC Press (Taylor and Francis Group)</t>
  </si>
  <si>
    <t>978-1-032-30651-3</t>
  </si>
  <si>
    <t>5*204</t>
  </si>
  <si>
    <t>Radu Emanuil Petruse (ULBS),  Gerrit Meixner, Saša Ćukovicˊ</t>
  </si>
  <si>
    <t>10*33</t>
  </si>
  <si>
    <t>NAJM S.M. (Kirkuk Technical Institute, Northern Technical University), OLEKSIK V. (ULBS), TRZEPIECIŃSKI T. (Faculty of Mechanical Engineering and Aeronautics, Rzeszow University of Technology)</t>
  </si>
  <si>
    <t>Analysis and Optimization of Sheet Metal Forming Processes. (titlul capitolului: Applications of Incremental Sheet Forming), DOI: 10.1201/9781003441755-7</t>
  </si>
  <si>
    <t>978-104002731-8, 978-103257941-2</t>
  </si>
  <si>
    <t>128-146</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</si>
  <si>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</si>
  <si>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</si>
  <si>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</si>
  <si>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</si>
  <si>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</si>
  <si>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</si>
  <si>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</si>
  <si>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</si>
  <si>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</si>
  <si>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</si>
  <si>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</si>
  <si>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</si>
  <si>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</si>
  <si>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</si>
  <si>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</si>
  <si>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</si>
  <si>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</si>
  <si>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</si>
  <si>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Brad Remus</t>
  </si>
  <si>
    <t>Rethinking Co-creation of Digital and Environmental Policy 
in Systems of Multilevel Governance” (RECODE MLG), project number 101177521/23.09.2024, financed 
by Horizon Europe</t>
  </si>
  <si>
    <t>HORIZON-CL2-2024-DEMOCRACY-01-02</t>
  </si>
  <si>
    <t>Partener</t>
  </si>
  <si>
    <t>Universitatea din Agder, Norvegia</t>
  </si>
  <si>
    <t>271513 Euro</t>
  </si>
  <si>
    <t>Zamfirescu Bala-Constantin</t>
  </si>
  <si>
    <t xml:space="preserve"> CHATS2024  Euristica Confuziei in Statii Autonome de Instruire </t>
  </si>
  <si>
    <t>PN-IV-P7-7.1-PED2024-1427</t>
  </si>
  <si>
    <t>Coordonator</t>
  </si>
  <si>
    <t>Neghina Mihai</t>
  </si>
  <si>
    <t>https://uefiscdi.gov.ro/resource-864446-D1_Rezultate-finale.pdf</t>
  </si>
  <si>
    <t>NA</t>
  </si>
  <si>
    <t>ECOSISTEM DE FABRICAȚIE CU SUPORT
DE PREDICȚIE ADAPTIVĂ</t>
  </si>
  <si>
    <t>PN-IV-P1-PCE-2023-0993</t>
  </si>
  <si>
    <t>Gellert Arpad</t>
  </si>
  <si>
    <t>https://uefiscdi.gov.ro/resource-864281-PCE2023-REZULTATE-FINALE_INFORMATICA.pdf</t>
  </si>
  <si>
    <t>Sistem de gestiune a energiei pentru clădiri
verzi augmentat cu metode avansate de
predicție</t>
  </si>
  <si>
    <t>PN-IV-P7-7.1-PED2024-0786</t>
  </si>
  <si>
    <t>https://uefiscdi.gov.ro/resource-864473-D2_Rezultate-finale.pdf</t>
  </si>
  <si>
    <t>Florea Adrian</t>
  </si>
  <si>
    <t>Rethinking Co-creation of Digital and Environmental Policy in Systems of Multilevel Governance
2025-01-01 to 2027-12-31 | Grant
European Commission (Brussels, BE) https://app.dimensions.ai/details/grant/grant.14364617
GRANT_NUMBER: 101177521</t>
  </si>
  <si>
    <t>Horizon Europe, HORIZON-CL2-2024-DEMOCRACY-01-02 (Multilevel governance in times of digital and climate transitions)</t>
  </si>
  <si>
    <t>https://ec.europa.eu/info/funding-tenders/opportunities/portal/screen/myarea/projects/101177521/program/43108390/details</t>
  </si>
  <si>
    <t>271,513 Euro</t>
  </si>
  <si>
    <t>Infrastructura națională de comunicare cuantică a României - RoNaQCI</t>
  </si>
  <si>
    <t>Ministry of Research, Innovation and Digitalization - UEFISCDI, project number PN-IV-P8-8.2-EUD-2024-0011, within PNCDI IV</t>
  </si>
  <si>
    <t>https://uefiscdi.gov.ro/resource-864864-Listing-2-MCID_07.10.2024-postat-pe-site.pdf</t>
  </si>
  <si>
    <t>130,326.00 Lei</t>
  </si>
  <si>
    <t>ROMANIA - REVOLUTIONIZING OPERATIONS AND METHODOLOGIES IN AGRICULTURE THROUGH NEW
INNOVATIVE APPROACHES</t>
  </si>
  <si>
    <t>Horizon Europe, HORIZON-WIDERA-2023-ACCESS-07, HORIZON CSA, Project: 101186848 — ROMANIA</t>
  </si>
  <si>
    <t>https://ec.europa.eu/research/participants/grants/101186848?ticket=ST-20511592-LNKaoVsATVNzsezzrcWapdRjr8cJspavIdofVg278zoKaV5lsAUiRSuzQLGxY99Kwd2bSVpmNxoBzk6bkQsBHc6W-yntOf97TTHqf5zk6HmOl3s-zkFxbHg82TgAqGEtbEgTHhZq0i7eOzJKKqYvPDlJZ4UB4wvCRRTqI72kHmozdWh2KEZAe4ct48W7yeZ2ZVItzS0#!/processes</t>
  </si>
  <si>
    <t>nefinantat</t>
  </si>
  <si>
    <t>985,000 Euro</t>
  </si>
  <si>
    <t>FEDICE - Fostering Excellence in Digital Innovation through Collaborative Education</t>
  </si>
  <si>
    <t>Digital Europe Program, DIGITAL-2023-SKILLS-05, DIGITAL-2023-SKILLS-05-SPECIALEDU</t>
  </si>
  <si>
    <t>https://ec.europa.eu/research/participants/grants/101190018#!/processes</t>
  </si>
  <si>
    <t>Ecosistem de fabricație cu suport de predicție adaptivă</t>
  </si>
  <si>
    <t>PN-IV-P1-PCE-2023</t>
  </si>
  <si>
    <t>https://uefiscdi.gov.ro/resource-861585-PCE_REZULTATE-PRELIMINARE_INFORMATICA.pdf%20</t>
  </si>
  <si>
    <t>1200000 lei</t>
  </si>
  <si>
    <t>Sistem de gestiune a energiei pentru clădiri verzi augmentat cu metode avansate de predicție</t>
  </si>
  <si>
    <t>PN-IV-P7-7.1-PED-2024</t>
  </si>
  <si>
    <t>580050 lei</t>
  </si>
  <si>
    <t>CHATS: Euristica Confuziei in Statii Autonome de Instruire</t>
  </si>
  <si>
    <t>Neghină Mihai</t>
  </si>
  <si>
    <t>725000 lei</t>
  </si>
  <si>
    <t>Sistem Inteligent pentru Detecția Asistată a Cancerului Cervical din Imagini de Papanicolau
(PN-IV-P7-7.1-PTE-2024-0768)</t>
  </si>
  <si>
    <t>UEFISCDI</t>
  </si>
  <si>
    <t>Manuela Amuzescu (Centrul Medical Aide-Sante Bucuresti); Responsabil ULBS: Mihai Neghina</t>
  </si>
  <si>
    <t>https://uefiscdi.gov.ro/proiect-de-transfer-la-operatorul-economic</t>
  </si>
  <si>
    <t>199940 RON</t>
  </si>
  <si>
    <t>0.8 * 
(5 * 200)</t>
  </si>
  <si>
    <t>CHATS: Euristica Confuziei in Statii Autonome de Instruire 
(PN-IV-P7-7.1-PED-2024-1427)</t>
  </si>
  <si>
    <t>Mihai Neghina</t>
  </si>
  <si>
    <t xml:space="preserve">https://uefiscdi.gov.ro/proiect-experimental-demonstrativ </t>
  </si>
  <si>
    <t>Screeningul inovativ al scoliozei asistat de inteligența artificială si tehnologii de realitate imersivă
(PN-IV-P7-7.1-PED-2024-2610)</t>
  </si>
  <si>
    <t>Radu Emanuil Petruse</t>
  </si>
  <si>
    <t>Ecosistem de fabricație cu suport de predicție adaptivă 
(PN-IV-P1-PCE-2023-0993)</t>
  </si>
  <si>
    <t>Arpad Gellert</t>
  </si>
  <si>
    <t>FIGN2</t>
  </si>
  <si>
    <t>https://uefiscdi.gov.ro/proiecte-de-cercetare-exploratorie-pce</t>
  </si>
  <si>
    <t>EXTRAA (2)  EXTended Reality Augmentation for Academia</t>
  </si>
  <si>
    <t>XR2Learn</t>
  </si>
  <si>
    <t>Beneficiar</t>
  </si>
  <si>
    <t>https://xr2learn.eu/open-call-2-winners/</t>
  </si>
  <si>
    <t>EXTRAA (1)  EXTended Reality Augmentation for Academia</t>
  </si>
  <si>
    <t>XR4ED</t>
  </si>
  <si>
    <t>https://xr4ed.eu/open-calls/</t>
  </si>
  <si>
    <t>NEGHINĂ Cătălina</t>
  </si>
  <si>
    <t>Precup Stefan-Alexandru</t>
  </si>
  <si>
    <t>“CHATS: Euristica Confuziei in Statii Autonome de Instruire”</t>
  </si>
  <si>
    <t>Proiect experimental demonstrativ 2024</t>
  </si>
  <si>
    <t>https://uefiscdi.gov.ro/proiect-experimental-demonstrativ</t>
  </si>
  <si>
    <t>https://uefiscdi.gov.ro/resource-867502-eligibilitate_preliminara_site_05.03.pdf</t>
  </si>
  <si>
    <t>ECOSISTEM DE FABRICAȚIE CU SUPORT DE PREDICȚIE ADAPTIVĂ</t>
  </si>
  <si>
    <t>Proiect de cercetare exploratorie</t>
  </si>
  <si>
    <t>https://uefiscdi.gov.ro/resource-863896-pce-2023_lista-proiecte-depuse.pdf</t>
  </si>
  <si>
    <t>ScolioSAVE</t>
  </si>
  <si>
    <t>PN-IV-INO-PED-2024-1</t>
  </si>
  <si>
    <t>https://uefiscdi.gov.ro/resource-864418-D4_Rezultate-finale.pdf</t>
  </si>
  <si>
    <t>722,500.00 Lei</t>
  </si>
  <si>
    <t>CHATS2024  Euristica Confuziei in Statii Autonome de Instruire</t>
  </si>
  <si>
    <t>Mihai Neghină</t>
  </si>
  <si>
    <t>EXTended Reality Augmentation for Academia</t>
  </si>
  <si>
    <t>60.000 € </t>
  </si>
  <si>
    <t>EXTRAA</t>
  </si>
  <si>
    <t>XR4Ed</t>
  </si>
  <si>
    <t xml:space="preserve">43312,5€ </t>
  </si>
  <si>
    <t>Bogdan-Constantin Pirvu</t>
  </si>
  <si>
    <t>“CHATS: Euristica Confuziei in
Statii Autonome de Instruire”</t>
  </si>
  <si>
    <t>PN-IV-P7-7.1-PED-2024-1427</t>
  </si>
  <si>
    <t>https://uefiscdi.gov.ro/resource-864169-D1_26.11.2024.pdf</t>
  </si>
  <si>
    <t>Pîrvu Bogdan</t>
  </si>
  <si>
    <t>TechConnect - Festival Regional de Inovație si Transfer Tehnologic</t>
  </si>
  <si>
    <t>PN-IV-P7-7.4-FTT-2024-0055</t>
  </si>
  <si>
    <t>https://uefiscdi.gov.ro/resource-864000-Rezultate_finale_site.pdf</t>
  </si>
  <si>
    <t>70.875,00</t>
  </si>
  <si>
    <t xml:space="preserve">Kifor C. V. </t>
  </si>
  <si>
    <t>Sistem automat de testare a securității cibernetice în industria auto</t>
  </si>
  <si>
    <t>UEFISCDI/PED2024</t>
  </si>
  <si>
    <t>Dobrotă Dan</t>
  </si>
  <si>
    <t>ECO-DESIGNUL PRODUSELOR DIN MATERIALE 
COMPOZITE CU MATRICE POLIMERICĂ</t>
  </si>
  <si>
    <t>PCE 2023</t>
  </si>
  <si>
    <t xml:space="preserve">FING3 </t>
  </si>
  <si>
    <t>Materiale compozite durabile realizate din 
deșeuri de cauciuc, clorură de polivinil și 
cenușă zburătoare</t>
  </si>
  <si>
    <t>PED 2024</t>
  </si>
  <si>
    <t>PN-IV-P7-7.1-PED-2024-0518/Reactor fotocatalitic pentru purificarea aerului</t>
  </si>
  <si>
    <t>Proiect Experimental Demonstrativ PED 2024</t>
  </si>
  <si>
    <t>750.000 lei/150.000 Euro</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</si>
  <si>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</si>
  <si>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</si>
  <si>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</si>
  <si>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</si>
  <si>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</si>
  <si>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</si>
  <si>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</si>
  <si>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</si>
  <si>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</si>
  <si>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</si>
  <si>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</si>
  <si>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</si>
  <si>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</si>
  <si>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</si>
  <si>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</si>
  <si>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</si>
  <si>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</si>
  <si>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</si>
  <si>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Nusrat Sharmin (ULBS) and Remus Brad (ULBS)</t>
  </si>
  <si>
    <t>Optimal filter estimation for Lucas-Kanade optical flow</t>
  </si>
  <si>
    <t>Alfarano, A., Maiano, L., Papa, L., &amp; Amerini, I. (2024). Estimating optical flow: A comprehensive review of the state of the art. Computer Vision and Image Understanding, 104160.</t>
  </si>
  <si>
    <t>https://www.sciencedirect.com/science/article/pii/S1077314224002418</t>
  </si>
  <si>
    <t>WoS</t>
  </si>
  <si>
    <t>Hattori, K., Oki, K., Sugita, A., Sugiyama, T., &amp; Chun, P. J. (2024). Deep learning-based corrosion inspection of long-span bridges with BIM integration. Heliyon, 10(15).</t>
  </si>
  <si>
    <t>https://www.cell.com/heliyon/pdf/S2405-8440(24)11339-4.pdf</t>
  </si>
  <si>
    <t>Chowdhury, J. H., Liu, Q., &amp; Ramanna, S. (2024). Simple histogram equalization technique improves performance of VGG models on facial emotion recognition datasets. Algorithms, 17(6), 238.</t>
  </si>
  <si>
    <t>https://www.mdpi.com/1999-4893/17/6/238</t>
  </si>
  <si>
    <t>Altowairqi, S., Luo, S., Greer, P., &amp; Chen, S. (2024). Efficient Crowd Anomaly Detection Using Sparse Feature Tracking and Neural Network. Applied Sciences, 14(9), 3928.</t>
  </si>
  <si>
    <t>https://www.mdpi.com/2076-3417/14/9/3928</t>
  </si>
  <si>
    <t>Gandhi, B., Mihaylova, L., &amp; Dogramadzi, S. (2024). Head tracking using an optical soft tactile sensing surface. Frontiers in Robotics and AI, 11, 1410858.</t>
  </si>
  <si>
    <t>https://www.frontiersin.org/journals/robotics-and-ai/articles/10.3389/frobt.2024.1410858/full</t>
  </si>
  <si>
    <t>Lee, J., Kim, M., Yun, G. S., Kim, M., Kwon, J. M., Kim, J., ... &amp; In, Y. (2024). Microtearing mode in electron temperature pedestal evolution and collapse of KSTAR H-mode plasmas. Physics of Plasmas, 31(9).</t>
  </si>
  <si>
    <t>https://pubs.aip.org/aip/pop/article/31/9/092504/3311724</t>
  </si>
  <si>
    <t>Shumilo, L., &amp; Skakun, S. (2024). Optical flow of temperature reveals climate change patterns for agriculture and forestry. Remote Sensing Applications: Society and Environment, 34, 101198.</t>
  </si>
  <si>
    <t>https://www.sciencedirect.com/science/article/pii/S2352938524000624</t>
  </si>
  <si>
    <t>Wang, Y., Zhang, Z., Huang, Y., &amp; Su, Y. (2024). High Precision Pose Estimation for Uncooperative Targets Based on Monocular Vision and 1D Laser Fusion. The Journal of the Astronautical Sciences, 71(5), 43.</t>
  </si>
  <si>
    <t>https://link.springer.com/article/10.1007/s40295-024-00461-8</t>
  </si>
  <si>
    <t>Leonid Shumilo, Sergii Skakun, Optical flow of temperature reveals climate change patterns for agriculture and forestry, Remote Sensing Applications: Society and Environment, Volume 34, 2024, 101198, ISSN 2352-9385</t>
  </si>
  <si>
    <t>https://doi.org/10.1016/j.rsase.2024.101198.</t>
  </si>
  <si>
    <t>Cosmin A. Basca (ULBS), Mihai Talos (ULBS) and Remus Brad (ULBS)</t>
  </si>
  <si>
    <t>Randomized hough transform for ellipse detection with result clustering</t>
  </si>
  <si>
    <t>Zhou, H., Han, L., Zhu, S., &amp; Yan, H. (2024). A high-precision ellipse detection method based on quadrant representation and top-down fitting. Pattern Recognition, 154, 110603.</t>
  </si>
  <si>
    <t>https://www.sciencedirect.com/science/article/pii/S0031320324003546?casa_token=CVfC7JZCF2YAAAAA:Wwap3CuKy4qi-YTVVj4M0TacI8jKaPLI_wfvOwzE1TPJB39_SrxAGf4R21KXVNhF2d7QAiy-pw</t>
  </si>
  <si>
    <t>Zhao, M., Jia, X., Ma, L., Hu, L. M., &amp; Yan, D. M. (2024). Coherent chord computation and cross ratio for accurate ellipse detection. Pattern Recognition, 146, 109983.</t>
  </si>
  <si>
    <t>https://www.sciencedirect.com/science/article/pii/S0031320323006817?casa_token=eE9Sf417emUAAAAA:vGz0oD1Md2vWWPoEFeKNZ8IcizVveVMHlvwnhiCnLibh5w0ZcPMh9TUJvYlzltVHxRhsWH0ffg</t>
  </si>
  <si>
    <t>P Tătulea (IndSoft), F Călin(IndSoft), R Brad (ULBS), L Brâncovean (IndSoft), M Greavu (IndSoft)</t>
  </si>
  <si>
    <t>An image feature-based method for parking lot occupancy</t>
  </si>
  <si>
    <t>Zhang, Z., Fei, Y., &amp; Fu, D. (2024). A deep reinforcement learning traffic control model for Pedestrian and vehicle evacuation in the parking lot. Physica A: Statistical Mechanics and its Applications, 646, 129876.</t>
  </si>
  <si>
    <t>https://www.sciencedirect.com/science/article/abs/pii/S0378437124003856?via%3Dihub</t>
  </si>
  <si>
    <t>Mishra, S., &amp; Yadav, D. K. (2024). Vehicle detection in high density traffic surveillance data using YOLO. v5. Recent Advances in Electrical &amp; Electronic Engineering (Formerly Recent Patents on Electrical &amp; Electronic Engineering), 17(2), 216-227.</t>
  </si>
  <si>
    <t>https://www.benthamdirect.com/content/journals/raeeng/10.2174/2352096516666230428103829</t>
  </si>
  <si>
    <t>Sayar, A., &amp; Mustacoglu, A. F. (2024). Street-Based Parking Lot Detection With Image Processing And Deep Learning. Signal, Image and Video Processing, 18(Suppl 1), 945-952.</t>
  </si>
  <si>
    <t>https://link.springer.com/article/10.1007/s11760-024-03206-0</t>
  </si>
  <si>
    <t>Nusrat Fatema (ULBS) and Remus Brad (ULBS)</t>
  </si>
  <si>
    <t>Attacks and counterattacks on wireless sensor networks</t>
  </si>
  <si>
    <t>Dehury, M. K., Mohanta, B. K., &amp; Chedup, S. (2024). Security Issues and Challenges in Deploying a CPS Using WSN. Information Technology Security: Modern Trends and Challenges, 25-46.</t>
  </si>
  <si>
    <t>https://link.springer.com/chapter/10.1007/978-981-97-0407-1_2</t>
  </si>
  <si>
    <t>Elena Bebeselea-Sterp (NTT DATA), Raluca Brad (ULBS) and Remus Brad  (ULBS)</t>
  </si>
  <si>
    <t>A Comparative Study of Stereovision Algorithms</t>
  </si>
  <si>
    <t>Yaqoob, I., &amp; Bajwa, I. S. (2024). Performance evaluation of mobile stereonet for real time navigation in autonomous mobile robots. Multimedia Tools and Applications, 83(12), 35043-35072.</t>
  </si>
  <si>
    <t>https://link.springer.com/article/10.1007/s11042-023-16710-1</t>
  </si>
  <si>
    <t>Remus Brad (ULBS), I. A. Letia (UTCluj)</t>
  </si>
  <si>
    <t>Cloud motion detection from infrared satellite images</t>
  </si>
  <si>
    <t>Xie, B., Dong, J., Liu, C., &amp; Cheng, W. (2024). MEHGNet: a multi-feature extraction and high-resolution generative network for satellite cloud image sequence prediction. Earth Science Informatics, 17(5), 4931-4948.</t>
  </si>
  <si>
    <t>https://link.springer.com/article/10.1007/s12145-024-01432-1</t>
  </si>
  <si>
    <t>Bogdan Mihai Neamțu (ULBS), Gabriela Visa (Research and Telemedicine Center in Pediatric Neurology, Pediatric Clinical Hospital Sibiu), Ionela Maniu (ULBS), Maria Livia Ognean (ULBS), Rubén Pérez-Elvira (Spain), Andrei Dragomir (Research and Telemedicine Center in Pediatric Neurology, Pediatric Clinical Hospital Sibiu), Maria Agudo (Spain), Ciprian Radu Șofariu (Research and Telemedicine Center in Pediatric Neurology, Pediatric Clinical Hospital Sibiu), Mihaela Gheonea (University of Medicine and Pharmacy of Craiova), Antoniu Pitic (ULBS), Remus Brad (ULBS), Claudiu Matei (ULBS), Minodora Teodoru (ULBS), Ciprian Băcilă (ULBS)</t>
  </si>
  <si>
    <t>A decision-tree approach to assist in forecasting the outcomes of the neonatal brain injury</t>
  </si>
  <si>
    <t>Nino-Sandoval, T. C., Doria-Martinez, A. M., Escobar, R. A. V., Sánchez, E. L., Rojas, I. B., Álvarez, L. C. V., ... &amp; Támara-Patiño, L. M. (2024). Efficacy of the methods of age determination using artificial intelligence in panoramic radiographs—a systematic review. International Journal of Legal Medicine, 138(4), 1459-1496.</t>
  </si>
  <si>
    <t>https://link.springer.com/article/10.1007/s00414-024-03162-x</t>
  </si>
  <si>
    <t>Ali, A. M., Alkhamees, A. A., Hallit, S., Al-Dwaikat, T. N., Khatatbeh, H., &amp; Al-Dossary, S. A. (2024). The Depression Anxiety Stress Scale 8: Investigating its cutoff scores in relevance to loneliness and burnout among dementia family caregivers. Scientific Reports, 14(1), 13075.</t>
  </si>
  <si>
    <t>https://www.nature.com/articles/s41598-024-60127-1</t>
  </si>
  <si>
    <t>Raluca Vreja (ULBS) and Remus Brad (ULBS)</t>
  </si>
  <si>
    <t>Image inpainting methods evaluation and improvement</t>
  </si>
  <si>
    <t>Barcelos, I. M., Rabelo, T. B., Bernardini, F., Monteiro, R. S., &amp; Fernandes, L. A. (2024). From past to present: A tertiary investigation of twenty-four years of image inpainting. Computers &amp; Graphics, 104010.</t>
  </si>
  <si>
    <t>https://www.sciencedirect.com/science/article/abs/pii/S0097849324001456?via%3Dihub</t>
  </si>
  <si>
    <t>Alexandru Dorobanțiu (ULBS), Valentin Ogrean (ULBS), Remus Brad (ULBS)</t>
  </si>
  <si>
    <t>Coronary centerline extraction from ccta using 3d-unet</t>
  </si>
  <si>
    <t>Xu, G., Xie, W., Lin, X., Liu, Y., Hang, R., Sun, W., ... &amp; Dong, C. (2024). Detection of three-dimensional structures of oceanic eddies using artificial intelligence. Ocean Modelling, 102385.</t>
  </si>
  <si>
    <t>https://www.sciencedirect.com/science/article/abs/pii/S1463500324000726?via%3Dihub</t>
  </si>
  <si>
    <t>Deng, F., Cheng, T., Huang, Y., Chen, Z., &amp; Han, Q. (2024). Evaluation of urban underground space via automated constraint identification and hybrid analysis. Tunnelling and Underground Space Technology, 153, 106005.</t>
  </si>
  <si>
    <t>https://www.sciencedirect.com/science/article/abs/pii/S0886779824004231?via%3Dihub</t>
  </si>
  <si>
    <t>Sveinsson Cepero, N., &amp; Shadden, S. C. (2024). SeqSeg: Learning Local Segments for Automatic Vascular Model Construction. Annals of Biomedical Engineering, 1-22.</t>
  </si>
  <si>
    <t>https://link.springer.com/article/10.1007/s10439-024-03611-z</t>
  </si>
  <si>
    <t>Saeed, H., &amp; Skalski, A. (2024). Vessel Geometry Estimation for Patients with Peripheral Artery Disease. Sensors (Basel, Switzerland), 24(19), 6441.</t>
  </si>
  <si>
    <t>https://www.mdpi.com/1424-8220/24/19/6441</t>
  </si>
  <si>
    <t>Constantin Constantinescu (ULBS), Remus Brad (ULBS)</t>
  </si>
  <si>
    <t>An overview of sound features in time and frequency domain</t>
  </si>
  <si>
    <t>Balingbing, C., Kirchner, S., Siebald, H., Van Hung, N., &amp; Hensel, O. (2024). Determining the sound signatures of insect pests in stored rice grain using an inexpensive acoustic system. Food Security, 16(6), 1529-1538.</t>
  </si>
  <si>
    <t>https://link.springer.com/article/10.1007/s12571-024-01493-6</t>
  </si>
  <si>
    <t>Adrian-Alin Barglazan (ULBS), Remus Brad (ULBS), Constantin Constantinescu (ULBS)</t>
  </si>
  <si>
    <t>Image inpainting forgery detection: A review</t>
  </si>
  <si>
    <t>Ding, X., Deng, Y., Zhao, Y., &amp; Zhu, W. (2024). AFTLNet: An efficient adaptive forgery traces learning network for deep image inpainting localization. Journal of Information Security and Applications, 84, 103825.</t>
  </si>
  <si>
    <t>https://www.sciencedirect.com/science/article/pii/S2214212624001285?casa_token=u-fU7z_ES0AAAAAA:JKOICkjRgG4msr1n8aR-K3fBG8JMOU3tTIZlGFxGuWTOq8AQgN8ZzNgQoEZsEKzZ1f86vnIK2g</t>
  </si>
  <si>
    <t>Chirosca, G., Rădvan, R., Mușat, S., Pop, M., &amp; Chirosca, A. (2024). Machine Learning Models for Artist Classification of Cultural Heritage Sketches. Applied Sciences, 15(1), 212.</t>
  </si>
  <si>
    <t>https://www.mdpi.com/2076-3417/15/1/212</t>
  </si>
  <si>
    <t>Mary, L. H., Titus, A., Priscilla, M., Sailaja, K., &amp; Be, A. H. (2024, May). An Improved Hybrid Deep Learning Strategy to Predict Digital Image Forgery using Artificial Intelligence Principle. In 2024 International Conference on Advances in Computing, Communication and Applied Informatics (ACCAI) (pp. 1-6). IEEE.</t>
  </si>
  <si>
    <t>https://ieeexplore.ieee.org/iel8/10601631/10601667/10602342.pdf?casa_token=52dIvucORVkAAAAA:lif4Dd4EKstqDFkzu9EUbC-qC0YeVgx41XQFxLGZ7HETzLE4cK5Gb_ErDw6hMq_9RUeYQSazDAWw</t>
  </si>
  <si>
    <t>Ștefan Emil Repede (ULBS), Remus Brad (ULBS)</t>
  </si>
  <si>
    <t>A comparison of artificial intelligence models used for fake news detection</t>
  </si>
  <si>
    <t>De la Torre Vico, R., Magán-Carrión, R., &amp; Rodríguez-Gómez, R. A. (2024, October). Exploring the use of LLMs to understand network traces. In International Conference on EUropean Transnational Education (pp. 122-131). Cham: Springer Nature Switzerland.</t>
  </si>
  <si>
    <t>https://link.springer.com/chapter/10.1007/978-3-031-75016-8_12</t>
  </si>
  <si>
    <t>Reddy, G. M., Vasanth, M., Reddy, P. C. S. S. B., Abhishek, J., &amp; Venkateswarlu, B. (2024, October). From Data to Insight: Hybrid Models for Fake News Detection using Generative AI and Web Comparison. In 2024 2nd International Conference on Self Sustainable Artificial Intelligence Systems (ICSSAS) (pp. 9-17). IEEE.</t>
  </si>
  <si>
    <t>https://www.scopus.com/record/display.uri?eid=2-s2.0-85213376064&amp;origin=resultslist&amp;sort=plf-f&amp;src=s&amp;sot=b&amp;sdt=b&amp;s=TITLE-ABS-KEY%28From+Data+to+Insight%3A+Hybrid+Models+for+Fake+News+Detection+using+Generative+AI+and+Web+Comparison%29</t>
  </si>
  <si>
    <t>Valentin Ogrean (ULBS), Remus Brad (ULBS)</t>
  </si>
  <si>
    <t>Multi-Organ Segmentation in Low-Resource Architecture</t>
  </si>
  <si>
    <t>Maguluri, L. P., Chouhan, K., Balamurali, R., Rani, R., Hashmi, A., Kiran, A., &amp; Rajaram, A. (2024). Adversarial deep learning for improved abdominal organ segmentation in CT scans. Multimedia Tools and Applications, 83(35), 82107-82129.</t>
  </si>
  <si>
    <t>https://link.springer.com/article/10.1007/s11042-024-18578-1</t>
  </si>
  <si>
    <t>Du, W., Guo, H., Chen, B., Cui, M., Zhang, T., Sun, D., &amp; Ma, H. (2024). Cascaded‐TOARNet: A cascaded framework based on mixed attention and multiscale information for thoracic OARs segmentation. Medical Physics, 51(5), 3405-3420.</t>
  </si>
  <si>
    <t>https://aapm.onlinelibrary.wiley.com/doi/abs/10.1002/mp.16881</t>
  </si>
  <si>
    <t>Guérendel, C., Petrychenko, L., Chupetlovska, K., Bodalal, Z., Beets-Tan, R. G., &amp; Benson, S. (2024). Generalizability, robustness, and correction bias of segmentations of thoracic organs at risk in CT images. European Radiology, 1-12.</t>
  </si>
  <si>
    <t>https://www.webofscience.com/wos/woscc/full-record/WOS:001387224000001</t>
  </si>
  <si>
    <t>Cristina Modrângă (ULBS), Raluca Brad (ULBS), Remus Brad (ULBS)</t>
  </si>
  <si>
    <t>Fabric Defect Detection Using Fourier Transform and Gabor Filters</t>
  </si>
  <si>
    <t>Bai, Z., &amp; Jing, J. (2024). Mobile-Deeplab: a lightweight pixel segmentation-based method for fabric defect detection. Journal of Intelligent Manufacturing, 35(7), 3315-3330.</t>
  </si>
  <si>
    <t>https://idp.springer.com/authorize/casa?redirect_uri=https://link.springer.com/article/10.1007/s10845-023-02205-1&amp;casa_token=rlbwoudw0VsAAAAA:zUcplvtzGtxCp5qb2dzWj_sDrSvC60Vq9ejjqRFdMca4mJ8gDk6LWR2IIPl0c1n8uwhqEMkr6OawpIFc</t>
  </si>
  <si>
    <t>Gu, M., Zhou, J., Pan, R., &amp; Gao, W. (2024). DF-YOLO: An attempt on enhancing generalization in fabric defect detection based on YOLO network. Textile Research Journal, 00405175241269163.</t>
  </si>
  <si>
    <t>https://journals.sagepub.com/doi/10.1177/00405175241269163</t>
  </si>
  <si>
    <t>Valentin Ogrean (ULBS), Alexandru Dorobantiu (ULBS), Remus Brad (ULBS)</t>
  </si>
  <si>
    <t>Deep Learning Architectures and Techniques for Multi-organ Segmentation</t>
  </si>
  <si>
    <t>Helaly, H. A., Badawy, M., &amp; Haikal, A. Y. (2024). A review of deep learning approaches in clinical and healthcare systems based on medical image analysis. Multimedia Tools and Applications, 83(12), 36039-36080.</t>
  </si>
  <si>
    <t>https://link.springer.com/article/10.1007/s11042-023-16605-1</t>
  </si>
  <si>
    <t>Syed Usama Bukhari (ULBS), Ioan Bondrea (ULBS), Remus Brad (ULBS)</t>
  </si>
  <si>
    <t>Automated PCB Inspection System</t>
  </si>
  <si>
    <t>Šiktar, L., Šuligoj, F., Švaco, M., &amp; Ćaran, B. (2024, May). Modern Quality Control: Integrating Computer Vision in Inspection of PCB Elements. In International Conference on Robotics in Alpe-Adria Danube Region (pp. 55-64). Cham: Springer Nature Switzerland.</t>
  </si>
  <si>
    <t>https://link.springer.com/chapter/10.1007/978-3-031-59257-7_6</t>
  </si>
  <si>
    <t>Teodora Vasilas (ULBS), Claudiu Bacila (ULBS), Remus Brad (ULBS)</t>
  </si>
  <si>
    <t>Benelhaouare, A. Z., Mellal, I., Oumlaz, M., &amp; Lakhssassi, A. (2024). Mitigating Thermal Side-Channel Vulnerabilities in FPGA-Based SiP Systems Through Advanced Thermal Management and Security Integration Using Thermal Digital Twin (TDT) Technology. Electronics, 13(21), 4176.</t>
  </si>
  <si>
    <t>https://www.mdpi.com/2079-9292/13/21/4176</t>
  </si>
  <si>
    <t>Paula Tatulea (Indsoft), Florina Calin (Indsoft), Remus Brad (ULBS), Lucian Brâncovean (Indsoft), Mircea Greavu (Indsoft)</t>
  </si>
  <si>
    <t>Smart City Parking Lot Occupancy Solution</t>
  </si>
  <si>
    <t>Carra, M., Bianchi, S., Rainieri, G., &amp; Barabino, B. (1987, June). Parking demand diagnosis by automated payment transaction (APT) data: an application in a small-sized tourist city. In European Conference on Object-Oriented Programming (pp. 313-327). Cham: Springer Nature Switzerland.</t>
  </si>
  <si>
    <t>https://link.springer.com/book/10.1007/978-3-031-62478-0#page=308</t>
  </si>
  <si>
    <t xml:space="preserve">Solea, C. (ULBS), Toader, D.  (UP Timisoara), Vintan, M. (ULBS),  Greconici, M. (UP Timisoara), Vesa, D. (UP Timisoara), Tatai, I. (UP Timisoara) </t>
  </si>
  <si>
    <t>The influence of insulation active power losses on the single line-to-ground fault in medium voltage electrical networks with resonant grounding</t>
  </si>
  <si>
    <t xml:space="preserve">Krzysztof Kuliński,  Adam Heyduk -  Ground Fault in Medium-Voltage Power Networks with an Isolated Neutral Point: Spectral and Wavelet Analysis of Selected Cases in an Example Industrial Network Modeled in the ATP-EMTP Package , Energies 2024, 17(7), 1532; https://doi.org/10.3390/en17071532 (registering DOI) </t>
  </si>
  <si>
    <t>https://www.mdpi.com/1996-1073/17/7/1532, https://doi.org/10.3390/en17071532</t>
  </si>
  <si>
    <t>WoS, Scopus</t>
  </si>
  <si>
    <t>Toader, D.  (UP Timisoara), Greconici, M. (UPT), Vesa, D. (UPT), Vintan, M., Solea, C.(UPT)</t>
  </si>
  <si>
    <t>Analysis of the influence of the insulation parameters of medium voltage electrical networks and of the petersen coil on the single-phase-to-ground fault current</t>
  </si>
  <si>
    <t>Zhao, Y., Wu, J., Li, H.
Chen, Z., Zhang, J., Fault Section Localization in Distribution System Based on IMA-IWOA Algorithm, 2024 IEEE 6th International Conference on Power, Intelligent Computing and Systems, ICPICS 2024, pp. 1614–1619, DOI
10.1109/ICPICS62053.2024.10797157</t>
  </si>
  <si>
    <t>https://www.scopus.com/record/display.uri?eid=2-s2.0-85216224291&amp;origin=resultslist&amp;sort=plf-f&amp;src=s&amp;sot=mulcite&amp;sdt=mulcite&amp;cluster=scopubyr%2C%222024%22%2Ct&amp;s=REFEID%282-s2.0-85106259502%29&amp;citeCnt=1&amp;relpos=1</t>
  </si>
  <si>
    <t>Toader, D. (UP Timisoara); Greconici, M. (UP Timisoara); Vesa, D. (UP Timisoara); Vintan, M. (ULBS); Solea, C. (ULBS); Maghet, A. (UP Timisoara); Tatai, I. (UP Timisoara)</t>
  </si>
  <si>
    <t>The Influence of the Characteristics of the Medium Voltage Network on the Single Line-to-Ground Fault Current in the Resistor Grounded Neutral Networks</t>
  </si>
  <si>
    <t>Lewi, I., Nugroho, B.S.,
Banjarnahor, K.M., Hariyanto, N., Adaptable Ground Fault Relay Protection for Neutral Grounding Resistor in Transformers and Generator: A Study in Indonesian Context, International Journal on Electrical Engineering and Informatics
, 16(3), pp. 496–518, DOI
10.15676/ijeei.2024.16.3.10</t>
  </si>
  <si>
    <t>https://www.scopus.com/record/display.uri?eid=2-s2.0-85208116617&amp;origin=resultslist&amp;sort=plf-f&amp;src=s&amp;sot=mulcite&amp;sdt=mulcite&amp;cluster=scopubyr%2C%222024%22%2Ct&amp;s=REFEID%282-s2.0-85112732941%29&amp;citeCnt=1</t>
  </si>
  <si>
    <t xml:space="preserve">Gellert, A., Vințan M., Vintan L., </t>
  </si>
  <si>
    <t>Perceptron-based selective load value prediction in a multicore architecture</t>
  </si>
  <si>
    <t>Buduleci, C., Gellert, A.,
Florea, A., Brad, R., Improving Multicore Architectures by Selective Value Prediction of High-Latency Arithmetic Instructions, Advances in Electrical and Computer Engineering
, 24(2), pp. 61–72, DOI
10.4316/AECE.2024.02007</t>
  </si>
  <si>
    <t>https://www.scopus.com/record/display.uri?eid=2-s2.0-85191685636&amp;origin=resultslist&amp;sort=plf-f&amp;src=s&amp;sot=mulcite&amp;sdt=mulcite&amp;cluster=scopubyr%2C%222024%22%2Ct&amp;s=REFEID%282-s2.0-85076820493%29&amp;citeCnt=1&amp;sessionSearchId=1cac15f923056e3d4b5d6e1934aafdbd</t>
  </si>
  <si>
    <t>Vinţan, M.</t>
  </si>
  <si>
    <t>A comparative parametric analysis of the ground fault current distribution on overhead transmission lines</t>
  </si>
  <si>
    <t>Saeednia, H., Ramezani, N., A simplified approach to calculate the earth fault current division factor passing through the substation grounding system, Scientia Iranica
, 31(17), pp. 1479–1489, DOI
10.24200/sci.2022.57886.5458</t>
  </si>
  <si>
    <t>https://www.scopus.com/record/display.uri?eid=2-s2.0-85212523077&amp;origin=resultslist&amp;sort=plf-f&amp;src=s&amp;sot=mulcite&amp;sdt=mulcite&amp;cluster=scopubyr%2C%222024%22%2Ct&amp;s=REFEID%282-s2.0-84960083733%29&amp;citeCnt=1&amp;sessionSearchId=769e944a5d7bb610b3546ac2b9bcbcba</t>
  </si>
  <si>
    <t>BC Pirvu (DFKI), CB Zamfirescu (ULBS/DFKI), D Gorecky(DFKI)</t>
  </si>
  <si>
    <t>Engineering insights from an anthropocentric cyber-physical system: A case study for an assembly station</t>
  </si>
  <si>
    <t>Daixing Lu, Yuanjun He, Yubo Wang, Lei Yang. Remote multiplatform robot arm digital twin system based on OPC UA and Unity engine. Proceedings Volume 12981, Ninth International Symposium on Sensors, Mechatronics, and Automation System (ISSMAS 2023); 1298138 (2024)</t>
  </si>
  <si>
    <t>https://www.spiedigitallibrary.org/conference-proceedings-of-spie/12981/1298138/Remote-multiplatform-robot-arm-digital-twin-system-based-on-OPC/10.1117/12.3014896.short</t>
  </si>
  <si>
    <t>Edyta Karolina Szczepaniuk, Hubert Szczepaniuk. Cybersecurity Risk Management Framework for Cyber-physical Systems. Emerging Trends for Securing Cyber Physical Systems and the Internet of Things</t>
  </si>
  <si>
    <t>https://www.taylorfrancis.com/chapters/edit/10.1201/9781003474111-7/cybersecurity-risk-management-framework-cyber-physical-systems-edyta-karolina-szczepaniuk-hubert-szczepaniuk</t>
  </si>
  <si>
    <t>Shiquan Ling, Yanglang Yuan, Danqi Yan, Yuquan Leng, Yiming Rong, George Q. Huang. RHYTHMS: Real-time Data-driven Human-machine Synchronization for Proactive Ergonomic Risk Mitigation in the Context of Industry 4.0 and Beyond. Robotics and Computer-Integrated Manufacturing
Volume 87, June 2024, 102709</t>
  </si>
  <si>
    <t>https://www.sciencedirect.com/science/article/pii/S0736584523001849</t>
  </si>
  <si>
    <t>WOS</t>
  </si>
  <si>
    <t>Bin Islam, SO; Lughmani, WA; ...; Khalid, A. A connective framework to minimize the anxiety of collaborative Cyber-Physical System. International Journal of Computer Integrated Manufacturing 
Volume 37, 2024 - Issue 4: Artificial Intelligence in Advanced Manufacturing</t>
  </si>
  <si>
    <t>https://www.tandfonline.com/doi/full/10.1080/0951192X.2022.2163294</t>
  </si>
  <si>
    <t xml:space="preserve">Wahab, A; Khan, US; (...); Nawaz, R. Improved Accuracy for Subject-Dependent and Subject-Independent Deep Learning-Based SSVEP BCI Classification: A User-Friendly Approach. IEEE Access </t>
  </si>
  <si>
    <t>https://ieeexplore.ieee.org/abstract/document/10634158</t>
  </si>
  <si>
    <t>Lou, SH; Hu, ZX; (...); Lv, C. Human-Cyber-Physical System for Industry 5.0: A Review From a Human-Centric Perspective. IEEE TRANSACTIONS ON AUTOMATION SCIENCE AND ENGINEERING</t>
  </si>
  <si>
    <t>https://ieeexplore.ieee.org/abstract/document/10424976</t>
  </si>
  <si>
    <t>FG Filip (AR), CB Zamfirescu(ULBS), C Ciurea (ASE)</t>
  </si>
  <si>
    <t>Computer-supported collaborative decision-making, Springer.</t>
  </si>
  <si>
    <t>Shi, Y; Qu, Y; (...); Wang, YN. Improved credit risk prediction based on an integrated graph representation learning approach with graph transformation. European Journal of Operational Research. Volume 315, Issue 2, 1 June 2024, Pages 786-801</t>
  </si>
  <si>
    <t>https://www.sciencedirect.com/science/article/pii/S0377221723009785</t>
  </si>
  <si>
    <t>Quezada, LE; López-Ospina, HA; (...); Palominos, PI. A Method for Formulating a Manufacturing Strategy Using Fuzzy DEMATEL and Fuzzy VIKOR. Engineering Management Journal Volume 36, 2024 - Issue 2</t>
  </si>
  <si>
    <t>https://www.tandfonline.com/doi/full/10.1080/10429247.2023.2224707</t>
  </si>
  <si>
    <t>Akello, C.K., Nabukenya, J. UCD–CE Integration: A Hybrid Approach to Reinforcing User Involvement in Systems Requirements Elicitation and Analysis Tasks. Group Decis Negot 33, 1355–1403 (2024)</t>
  </si>
  <si>
    <t>https://link.springer.com/article/10.1007/s10726-024-09897-7</t>
  </si>
  <si>
    <t>Zanchett, PS and Rabelo, RJ. Towards a Reference Architecture for Collaborative Decision Support Systems for Natural Disasters Management. 25th IFIP WG 5.5 Working Conference on Virtual Enterprises (PRO-VE)
2024</t>
  </si>
  <si>
    <t>https://link.springer.com/chapter/10.1007/978-3-031-71739-0_14</t>
  </si>
  <si>
    <t>Belciug, S., Mihai, T. Bayesian Neural Networks for predicting the severity of symptoms: a case study. Procedia Computer Science, 242, pp. 654–661, 2024</t>
  </si>
  <si>
    <t>https://www.sciencedirect.com/science/article/pii/S1877050924018453</t>
  </si>
  <si>
    <t>Radulescu, C.Z., Radulescu, M., Boncea, R. A Linear Trade-off Group TOPSIS method with application for Internet of Things devices ranking. Procedia Computer Science, 242, pp. 528–535, 2024.</t>
  </si>
  <si>
    <t>https://www.sciencedirect.com/science/article/pii/S1877050924018180</t>
  </si>
  <si>
    <t>Buzdugan, A., Capatana, G. Advances in Developing a Decision Support System for Cyber Risk Management. Studies in Systems, Decision and Control, 534, pp. 203–211, 2024.</t>
  </si>
  <si>
    <t>https://link.springer.com/chapter/10.1007/978-3-031-62158-1_12</t>
  </si>
  <si>
    <t>Bărbat, B.E. 21st Century Artificial Intelligence Tackling Climate Instability. Cybernetic Modelling of Living Systems. Studies in Systems, Decision and Control, 534, pp. 3–13, 2024.</t>
  </si>
  <si>
    <t>https://link.springer.com/chapter/10.1007/978-3-031-62158-1_1</t>
  </si>
  <si>
    <t>CB ZAMFIRESCU(ULBS/DFKI), BC PÂRVU(DFKI), J SCHLICK(DFKI), D ZÜHLKE(DFKI)</t>
  </si>
  <si>
    <t>Preliminary Insides for an Anthropocentric Cyber-physical Reference Architecture of the Smart Factory, Studies in Informatics and Control-ICI Bucharest 22 (3), 269-278</t>
  </si>
  <si>
    <t>Zhao, WB; Hu, JH; (...); Zhang, WZ. Cyber-Physical Scheduling System for Multiobjective Scheduling Optimization of a Suspension Chain Workshop Using the Improved Non-Dominated Sorting Genetic Algorithm II.  Machines; Basel Vol. 12, Iss. 9,  (2024): 666.</t>
  </si>
  <si>
    <t>https://www.proquest.com/docview/3110573715?pq-origsite=gscholar&amp;fromopenview=true&amp;sourcetype=Scholarly%20Journals</t>
  </si>
  <si>
    <t>BC Pîrvu (ULBS), CB Zamfirescu (ULBS)</t>
  </si>
  <si>
    <t>Smart factory in the context of 4th industrial revolution: challenges and opportunities for Romania, IOP conference series: Materials science and engineering 227 (1), 012094</t>
  </si>
  <si>
    <t>Parkouhi, SV; Ghadikolaei, AS; (...); Salimi, N Smart manufacturing implementation: identifying barriers and their related stakeholders and components of technology, Journal of Science and Technology Policy Management</t>
  </si>
  <si>
    <t>https://www.emerald.com/insight/content/doi/10.1108/jstpm-09-2023-0148/full/html</t>
  </si>
  <si>
    <t>Fewella, LN. Smartification furniture manufacturing: A furniture prototype with thermal-based sensors. Results in Engineering
Volume 24, December 2024, 103508</t>
  </si>
  <si>
    <t>https://www.sciencedirect.com/science/article/pii/S2590123024017602</t>
  </si>
  <si>
    <t>Lai, C.S., Chundran, U., Hashim, S., Lee, M.F., Ana, A. Integrating the elements of IR4.0 into teaching and learning: are polytechnic lecturers ready. International Journal of Public Sector Performance ManagementVol. 14, No. 3-4</t>
  </si>
  <si>
    <t>https://www.inderscienceonline.com/doi/abs/10.1504/IJPSPM.2024.142349</t>
  </si>
  <si>
    <t>Ng, C.Z., Lai, C.S. Training models and challenges for ageing workers in the era of IR 4.0. AIP Conf. Proc. 3199, 020003 (2024)</t>
  </si>
  <si>
    <t>https://pubs.aip.org/aip/acp/article-abstract/3199/1/020003/3308262/Training-models-and-challenges-for-ageing-workers</t>
  </si>
  <si>
    <t>CB Zamfirescu (ULBS/DFKI), BC Pirvu (DFKI), D Gorecky(DFKI), H Chakravarthy(DFKI)</t>
  </si>
  <si>
    <t>Human-centred assembly: a case study for an anthropocentric cyber-physical system, Procedia Technology 15, 90-98</t>
  </si>
  <si>
    <t>Bernabei, M and Costantino, F. Adaptive automation: Status of research and future challenges, Robotics and Computer-Integrated Manufacturing Volume 88, August 2024, 102724</t>
  </si>
  <si>
    <t>https://www.sciencedirect.com/science/article/pii/S0736584524000103</t>
  </si>
  <si>
    <t>Castagnoli, R; Cugno, M; (...); Cugno, A. A New Research Agenda for Human-Centric Manufacturing: A Systematic Literature Review.  IEEE Transactions on Engineering Management ( Volume: 71)</t>
  </si>
  <si>
    <t>https://ieeexplore.ieee.org/abstract/document/10721234</t>
  </si>
  <si>
    <t>Li, Y. et al . Scenario-Driven Cyber-Physical-Social System: Intelligent Workflow Generation Based on Capability. WWW '24: Companion Proceedings of the ACM Web Conference, 2024, Pages 1047 - 1050.</t>
  </si>
  <si>
    <t>https://dl.acm.org/doi/abs/10.1145/3589335.3651246</t>
  </si>
  <si>
    <t>A Matei (ULBS), D Circa (ULBS), BC Zamfirescu (ULBS)</t>
  </si>
  <si>
    <t>Digital Twin for automated guided vehicles fleet management, Procedia Computer Science 199, 1363-1369</t>
  </si>
  <si>
    <t>Rayhana, R; Bai, L; (...); Liu, Z Digital Twin Models: Functions, Challenges, and Industry Applications, IEEE Journal of Radio Frequency Identification ( Volume: 8)</t>
  </si>
  <si>
    <t>https://ieeexplore.ieee.org/abstract/document/10498081</t>
  </si>
  <si>
    <t>Kargar, SM; Yordanov, B; (...); Asadipour, A Emerging Trends in Realistic Robotic Simulations: A Comprehensive Systematic Literature Review, IEEE Access ( Volume: 12)</t>
  </si>
  <si>
    <t>https://ieeexplore.ieee.org/abstract/document/10538106</t>
  </si>
  <si>
    <t>Kováts, P and Skapinyecz, R. A Combined Capacity Planning and Simulation Approach for the Optimization of AGV Systems in Complex Production Logistics Environments, Logistics 2024, 8(4), 121</t>
  </si>
  <si>
    <t>https://www.mdpi.com/2305-6290/8/4/121</t>
  </si>
  <si>
    <t>Aouani, S; Marangé, P; (...); Traore, MK. Contributions of Digital Twins Services to the Implementation of the Circular Economy, 25th IFIP WG 5.5 Working Conference on Virtual Enterprises (PRO-VE)
2024</t>
  </si>
  <si>
    <t>https://link.springer.com/chapter/10.1007/978-3-031-71743-7_10</t>
  </si>
  <si>
    <t>Gago, RM; Galassi, M; (...); Freitas, GM. A survey on robot fleet management systems for industrial processes. 2024 Latin American Robotics Symposium (LARS)</t>
  </si>
  <si>
    <t>https://ieeexplore.ieee.org/abstract/document/10786445</t>
  </si>
  <si>
    <t>Schulze, L and Li, L. Digital Twin and Simulation Analyses for Process Optimization of an Automated Guided Vehicle System. May 2024
TEHNICKI GLASNIK-TECHNICAL JOURNAL 18 (2) , pp.282-288</t>
  </si>
  <si>
    <t>https://hrcak.srce.hr/316913</t>
  </si>
  <si>
    <t>Tubis, A. Risk Analysis in Internal Transport Systems in Logistics 4.0 	
Lecture Notes in Intelligent Transportation and Infrastructure
, Part F3235, pp. 1–239</t>
  </si>
  <si>
    <t>https://link.springer.com/chapter/10.1007/978-3-031-64920-2_4</t>
  </si>
  <si>
    <t>Paladini, L; Meloni, E; (...); De Magistris, G A Robot Fleet Management System for the Energy Industry, EUROPEAN ROBOTICS FORUM 2024, ERF, VOL 2 33 , pp.292-296</t>
  </si>
  <si>
    <t>https://link.springer.com/chapter/10.1007/978-3-031-76428-8_54</t>
  </si>
  <si>
    <t>A Gellert (ULBS), CB Zamfirescu (ULBS)</t>
  </si>
  <si>
    <t>Using two-level context-based predictors for assembly assistance in smart factories, International conference on computers communications and control, 167-176</t>
  </si>
  <si>
    <t>Claeys, A; Hoedt, S; (...); Cottyn, J. Assessing assembly instructions quality using operator behavior, INTERNATIONAL JOURNAL OF ADVANCED MANUFACTURING TECHNOLOGY 135 (9-10) , pp.4531-4548</t>
  </si>
  <si>
    <t>https://link.springer.com/article/10.1007/s00170-024-14740-z</t>
  </si>
  <si>
    <t>P Samuel (ULBS), VR Alexandru(ULBS), M Alexandru(ULBS), CB Zamfirescu (ULBS)</t>
  </si>
  <si>
    <t>Architectural issues in implementing a distributed control system for an industry 4.0 Prototype</t>
  </si>
  <si>
    <t>Jose, J.,Mathew, V. Internet of Things – A Model for Data Analytics of KPI Platform in Continuous Process Industry, 	
Informatica (Slovenia), 48(1), pp. 119–130</t>
  </si>
  <si>
    <t>https://informatica.si/index.php/informatica/article/view/3826</t>
  </si>
  <si>
    <t>Collaborative decision-making: concepts, methods, and supporting information and communication technologies, International Conference on Production Research, 90-106</t>
  </si>
  <si>
    <t>I Ganea, G Căpățână. Intelligent Support System “Biostatistical Modeling of Data in the Field of Plant Physiology”, 	
Studies in Systems, Decision and Control
, 534, pp. 265–286</t>
  </si>
  <si>
    <t>https://link.springer.com/chapter/10.1007/978-3-031-62158-1_16</t>
  </si>
  <si>
    <t>A Iakovets, V Andrusyshyn. Design of a Decision-Making Model for Engineering Education, EAI/Springer Innovations in Communication and Computing, pp. 33–46</t>
  </si>
  <si>
    <t>https://link.springer.com/chapter/10.1007/978-3-031-59238-6_3</t>
  </si>
  <si>
    <t>A Matei (ULBS), SA Precup(ULBS), D Circa(ULBS), A Gellert(ULBS), CB Zamfirescu(ULBS)</t>
  </si>
  <si>
    <t>Estimating travel time for autonomous mobile robots through long short-term memory, Mathematics 11 (7), 1723</t>
  </si>
  <si>
    <t>M Mohammadpour et al, Optimal charging scheduling for Indoor Autonomous Vehicles in manufacturing operations, Advanced Engineering Informatics
Volume 62, Part C, October 2024, 102804</t>
  </si>
  <si>
    <t>https://www.sciencedirect.com/science/article/pii/S147403462400452X</t>
  </si>
  <si>
    <t>Stefan-Alexandru Precup (ULBS), Snehal Walunj (DFKI), Arpad Gellert (ULBS), Christiane Plociennik (DFKI), Jibinraj Antony(DFKI), Constantin-Bala Zamfirescu(ULBS), Martin Ruskowski (DFKI)</t>
  </si>
  <si>
    <t>Recognising worker intentions by assembly step prediction, 2023 IEEE 28th international conference on emerging technologies and factory automation (ETFA)</t>
  </si>
  <si>
    <t>Sanjay Kumar Dwivedi et al, Prediction of High-Level Actions from the Sequence of Atomic Actions in Assembly Line Workstations,  2024 IEEE 29th International Conference on Emerging Technologies and Factory Automation (ETFA)</t>
  </si>
  <si>
    <t>https://ieeexplore.ieee.org/abstract/document/10710857/authors#authors</t>
  </si>
  <si>
    <t xml:space="preserve">Lesia Mochurad et al. Machine Learning Models for the Recognition of 
Commands in Smart Home Technologies, SMARTINDUSTRY-2024: International Conference on Smart Automation &amp; Robotics for Future Industry, April 18 - 
20, 2024, Lviv, Ukraine </t>
  </si>
  <si>
    <t>https://ceur-ws.org/Vol-3699/paper5.pdf</t>
  </si>
  <si>
    <t>Darius Peteleaza(ULBS), Alexandru Matei(ULBS), Radu Sorostinean(ULBS), Arpad Gellert(ULBS), Ugo Fiore, Bala-Constantin Zamfirescu(ULBS), Francesco Palmieri</t>
  </si>
  <si>
    <t>Electricity consumption forecasting for sustainable smart cities using machine learning methods, Internet of Things</t>
  </si>
  <si>
    <t>Q Luo, J Ye, J Liang, Q Zhou. Behavior Analysis and Safety Management of Workers in Limited Space Based on Machine Learning. 2024 International Conference on Industrial IoT, Big Data and Supply Chain (IIoTBDSC)</t>
  </si>
  <si>
    <t>https://ieeexplore.ieee.org/abstract/document/10873252</t>
  </si>
  <si>
    <t>B Tundys, T Wiśniewski. Smart City and Sustainable Energy—Evidence from the European Union Capital Cities, Energies, 2024</t>
  </si>
  <si>
    <t>https://www.mdpi.com/1996-1073/17/18/4678</t>
  </si>
  <si>
    <t>MI Joha, MM Rahman, MS Nazim, YM Jang. A Secure IIoT Environment That Integrates AI-Driven Real-Time Short-Term Active and Reactive Load Forecasting with Anomaly Detection: A Real-World Application, Sensors, 2024</t>
  </si>
  <si>
    <t>https://www.mdpi.com/1424-8220/24/23/7440</t>
  </si>
  <si>
    <t>Prasad Talasila, Daniel-Cristian Crăciunean (ULBS), Pirvu Bogdan-Constantin (ULBS), Peter Gorm Larsen, Constantin Zamfirescu(ULBS), Alea Scovill</t>
  </si>
  <si>
    <t>Comparison between the hubcap and digitbrain platforms for model-based design and evaluation of digital twins</t>
  </si>
  <si>
    <t>M AbdElSalam et al. A Digital Twin prototype for traffic sign recognition of a learning-enabled autonomous vehicle, CEUR Workshop Proceedings, 3645</t>
  </si>
  <si>
    <t>https://arxiv.org/abs/2402.09097</t>
  </si>
  <si>
    <t>MH Kristensen et al. Runtime Verification of Autonomous Systems Utilizing Digital Twins as a Service, Proceedings - 2024 IEEE International Conference on Autonomic Computing and Self-Organizing Systems Companion, ACSOS-C 2024, pp. 121–127</t>
  </si>
  <si>
    <t>https://ieeexplore.ieee.org/abstract/document/10766085</t>
  </si>
  <si>
    <t>M Neghina (ULBS), CB Zamfirescu(ULBS), PG Larsen, K Lausdahl, K Pierce</t>
  </si>
  <si>
    <t>Multi-paradigm discrete-event modelling and co-simulation of cyber-physical systems, Studies in Informatics and Control 27 (1), 33-42</t>
  </si>
  <si>
    <t>Zhou, B; Liu, ZT and Su, HY. 5G Networks Enabling Cooperative Autonomous Vehicle Localization: A Survey. IEEE Transactions on Intelligent Transportation Systems ( Volume: 25, Issue: 11, November 2024)</t>
  </si>
  <si>
    <t>https://ieeexplore.ieee.org/abstract/document/10584443</t>
  </si>
  <si>
    <t>Tomaszewska E.J. (Univ. of Bialystok), Florea A.(ULBS)</t>
  </si>
  <si>
    <t>Tomaszewska E.J., Florea A., Urban smart mobility in the scientific literature — bibliometric analysis, Engineering Management in Production and Services, Volume 10, Issue 2, 2018, ISSN 2543-6597, Ed. Bialystok University of Technology, Faculty of Engineering Management, International Society for Manufacturing, Service and Management Engineering, Poland, DOI: 10.2478/emj-2018-0010.</t>
  </si>
  <si>
    <t>Anwar, A. H. M. M., &amp; Oakil, A. T. (2024). Smart Transportation systems in Smart Cities: Practices, challenges, and opportunities for Saudi cities. Smart Cities, 315.</t>
  </si>
  <si>
    <t>https://library.oapen.org/bitstream/handle/20.500.12657/76728/1/978-3-031-35664-3.pdf#page=321</t>
  </si>
  <si>
    <t>SPRINGER</t>
  </si>
  <si>
    <t>Kayisu, A. K., Mikusova, M., Bokoro, P. N., &amp; Kyamakya, K. (2024). Exploring Smart Mobility Potential in Kinshasa (DR-Congo) as a Contribution to Mastering Traffic Congestion and Improving Road Safety: A Comprehensive Feasibility Assessment. Sustainability, 16(21), 9371.</t>
  </si>
  <si>
    <t>https://www.mdpi.com/2071-1050/16/21/9371</t>
  </si>
  <si>
    <t>Yang, R., &amp; Zhen, F. (2024). Smart city development Models: A cross-cultural regional analysis from theory to practice. Research in Globalization, 8, 100221.</t>
  </si>
  <si>
    <t>https://www.sciencedirect.com/science/article/pii/S2590051X24000303</t>
  </si>
  <si>
    <t>Biancuzzi, H., Massaro, M., &amp; Bagnoli, C. (2024). Smart mobility in Venice: an ecosystem perspective. Journal of Cleaner Production, 434, 140096.</t>
  </si>
  <si>
    <t>https://www.sciencedirect.com/science/article/pii/S0959652623042543</t>
  </si>
  <si>
    <t>Modarelli, G., Sadraei, R., &amp; Rainero, C. (2024). How to perceive sustainable moving and smart mobility today?: A cross-national comparative longitudinal perspective and the controversy of alternative transport systems. Journal of Cleaner Production, 468, 143121.</t>
  </si>
  <si>
    <t>https://www.sciencedirect.com/science/article/pii/S0959652624025708</t>
  </si>
  <si>
    <t>Abbasi, F. A., Ngouna, R. H., Memon, M. A., Al Reshan, M. S., Sulaiman, A., &amp; Shaikh, A. (2024). Fostering UAM implementation: from bibliometric analysis to insightful knowledge on the demand. Social Network Analysis and Mining, 14(1), 80.</t>
  </si>
  <si>
    <t>https://link.springer.com/article/10.1007/s13278-024-01210-3</t>
  </si>
  <si>
    <t>Bucurica, S., Nancoff, A. S., Moraru, M. V., Bucurica, A., Socol, C., Balaban, D. V., ... &amp; Jinga, M. (2024). Digestive amyloidosis trends: clinical, pathological, and imaging characteristics. Biomedicines, 12(11), 2630.</t>
  </si>
  <si>
    <t>https://www.mdpi.com/2227-9059/12/11/2630</t>
  </si>
  <si>
    <t>Almaghlouth, T., Gazder, U., &amp; Abudayyeh, O. (2024). Need for smart mobility and challenges and opportunities for transitioning toward it in car-dependent countries: insights from literature. Sci. J. Silesian Univ. Technol. Ser. Transp, 122, 21-47.</t>
  </si>
  <si>
    <t>https://sjsutst.polsl.pl/archives/2024/vol122/021_SJSUTST122_2024_Almaghlouth_Gazder_Abudayyeh.pdf</t>
  </si>
  <si>
    <t>Bulto, T. W., Chebo, A. K., Werku, B. C., Debele, K. N., &amp; Kloos, H. (2024). Visualization and Analysis of Urban Air Quality Management Using Bibliometric Techniques and Social Network Analysis for the Period 1975 to 2022: A Review. Environmental health insights, 18, 11786302241252733.</t>
  </si>
  <si>
    <t>https://journals.sagepub.com/doi/abs/10.1177/11786302241252733</t>
  </si>
  <si>
    <t>Aliyah, K., Romadlon, F., Winati, F. D., &amp; Hamid, A. (2024, February). Examining Trans Banyumas’ Passenger Accessibilities Against Smart Mobility Initiatives. In 2nd International Conference on Railway and Transportation 2023 (ICORT 2023) (pp. 350-360). Atlantis Press.</t>
  </si>
  <si>
    <t>https://www.atlantis-press.com/proceedings/icort-23/125998524</t>
  </si>
  <si>
    <t>SPRINGER NATURE</t>
  </si>
  <si>
    <t>Biswas, S., &amp; Roychowdhury, K. (2024). Paratransit services and women mobility in urban areas: a scoping review. SN Social Sciences, 4(11), 196.</t>
  </si>
  <si>
    <t>https://link.springer.com/article/10.1007/s43545-024-00997-4</t>
  </si>
  <si>
    <t>Anschütz, C., Ebner, K., &amp; Smolnik, S. (2024). A (I) Link to the past: Creating engaging smart mobility systems using AI-generated gamification elements.</t>
  </si>
  <si>
    <t>https://aisel.aisnet.org/icis2024/user_behav/user_behav/21/</t>
  </si>
  <si>
    <t>GoogleScholar</t>
  </si>
  <si>
    <t>Gwiaździński, E., Kalińska-Kula, M., &amp; Pinto, L. M. (2024). Smart city management from the perspective of inhabitants as the creative consumers of urban space. Creativity Studies, 17(2), 435-446.</t>
  </si>
  <si>
    <t>https://transport.vilniustech.lt/index.php/CS/article/view/18634</t>
  </si>
  <si>
    <t>Romadlon, F., Saintika, Y., Aliyah, K., &amp; Hamid, A. (2024, September). Projecting the Needs of Intelligent Transportation System (ITS) Based on Comfort and Security Views of Trans Jateng's Women Ridership. In 2024 International Conference on ICT for Smart Society (ICISS) (pp. 1-6). IEEE.</t>
  </si>
  <si>
    <t>https://ieeexplore.ieee.org/abstract/document/10751342/</t>
  </si>
  <si>
    <t>Budna, K. (2024, November). A Proposal for a Sustainable and Smart Mobility Maturity Model Based on Smart City Maturity Models. In Proceedings of the Future Technologies Conference (pp. 364-371). Cham: Springer Nature Switzerland.</t>
  </si>
  <si>
    <t>https://link.springer.com/chapter/10.1007/978-3-031-73122-8_23</t>
  </si>
  <si>
    <t>Warchoł-Jakubowska, A., Szwoch, I., Szczeciński, P., Krejtz, I., &amp; Krejtz, K. (2024). Accessible Public Transport: A Case Study of Warsaw. Transforming Media Accessibility in Europe: Digital Media, Education and City Space Accessibility Contexts, 21-38.</t>
  </si>
  <si>
    <t>https://library.oapen.org/bitstream/handle/20.500.12657/93233/978-3-031-60049-4.pdf?sequence=1#page=36</t>
  </si>
  <si>
    <t>Anastasia Panori, Chapter 6 - Digital space in the forefront of twin transition, In Smart Cities,
Digitally Disrupted Space, Elsevier, 2024,
Pages 117-137, ISBN 9780443141508</t>
  </si>
  <si>
    <t xml:space="preserve">
https://doi.org/10.1016/B978-0-443-14150-8.00002-X</t>
  </si>
  <si>
    <t>Alfirević, N., Rendulić, D., &amp; Fošner, A. (2024, June). Bibliometric Analysis of the South East European SDG4 Research. In International Symposium on Sustainable Urban Development (pp. 416-428). Cham: Springer Nature Switzerland.</t>
  </si>
  <si>
    <t>https://link.springer.com/chapter/10.1007/978-3-031-71076-6_25</t>
  </si>
  <si>
    <t>Lorenz A., Madeja N., Leyh C., Sustainable Smart Cities: A Comprehensive Framework for Sustainability Assessment of Intelligent Transport Systems (2024) Lecture Notes in Business Information Processing, 504 LNBIP, pp. 205 - 223, DOI: 10.1007/978-3-031-61657-0_10</t>
  </si>
  <si>
    <t>https://link.springer.com/chapter/10.1007/978-3-031-61657-0_10</t>
  </si>
  <si>
    <t>Yang, R., &amp; Zhen, F. Research in Globalization.</t>
  </si>
  <si>
    <t>https://www.academia.edu/download/116565146/Smart_City_Development_Models_A_Cross_cultural_Regional_Analysis_from_Theory_to_Practice.pdf</t>
  </si>
  <si>
    <t>Nicolaescu, S. S. (ULBS), Florea, A. (FING2), Kifor, C. V. (ULBS), Fiore, U. (UniSa), Cocan, N. (UiPath company), Receu, I. (Sobis company), Zanetti, P. (Univ. of Pathenope)</t>
  </si>
  <si>
    <t>Nicolaescu, S. S., Florea, A., Kifor, C. V., Fiore, U., Cocan, N., Receu, I., &amp; Zanetti, P. (2020). Human capital evaluation in knowledge-based organizations based on big data analytics. Future Generation Computer Systems, 111, 654-667.</t>
  </si>
  <si>
    <t>Burkard, M. F., &amp; Fontoura, L. M. (2024). Towards Effective People Management in Software Projects: A Comprehensive Catalog of Good Practices. International Journal of Software Engineering and Knowledge Engineering, 34(11), 1693-1715.</t>
  </si>
  <si>
    <t>https://www.worldscientific.com/doi/abs/10.1142/S021819402430001X</t>
  </si>
  <si>
    <t>Blašková, M., Figurska, I., Blaško, R., &amp; Sokół, A. (2024). BUILDING AWARENESS OF THE ROLE OF KNOWLEDGE: RISKS OF KNOWLEDGE FOR PUBLIC SECURITY AND ORGANISATIONS. Journal of Entrepreneurship &amp; Sustainability Issues, 12(1).</t>
  </si>
  <si>
    <t>https://jssidoi.org/jesi/uploads/articles/45/Blaskova_Building_awareness_of_the_role_of_knowledge_risks_of_knowledge_for_public_security_and_organisations.pdf</t>
  </si>
  <si>
    <t>Zhou, G., Xu, H., Jiang, C., Deng, S., Chen, L., &amp; Zhang, Z. (2024). Has the Digital Economy Improved the Urban Land Green Use Efficiency? Evidence from the National Big Data Comprehensive Pilot Zone Policy. Land, 13(7), 960.</t>
  </si>
  <si>
    <t>https://www.mdpi.com/2073-445X/13/7/960</t>
  </si>
  <si>
    <t>WoS, SCOPUS</t>
  </si>
  <si>
    <t>Brodny, J., &amp; Tutak, M. (2024). A multi-criteria measurement and assessment of human capital development in EU-27 countries: A 10-year perspective. Journal of Open Innovation: Technology, Market, and Complexity, 10(4), 100394.</t>
  </si>
  <si>
    <t>https://www.sciencedirect.com/science/article/pii/S2199853124001884</t>
  </si>
  <si>
    <t>Belizón, M. J., Majarín, D., &amp; Aguado, D. (2024). Human resources analytics in practice: A knowledge discovery process. European Management Review, 21(3), 659-677.</t>
  </si>
  <si>
    <t>https://onlinelibrary.wiley.com/doi/abs/10.1111/emre.12605</t>
  </si>
  <si>
    <t>Rosso, F., &amp; Garcia-Salirrosas, E. (2024). The influence of quality culture on the intention to use Competence-Based people management software: An extension of the UTAUT model, Revista Ibérica de Sistemas e Tecnologias de Informação, (E69), 465-477.</t>
  </si>
  <si>
    <t>https://repositorio.autonoma.edu.pe/handle/20.500.13067/3288</t>
  </si>
  <si>
    <t>Bishnoi, R., &amp; Vikas, S. (2024). ROLE OF DATA ANALYTICS IN HUMAN RESOURCE MANAGEMENT: A REVIEW AND BIBLIOMETRIC ANALYSIS. Tec Empresarial, 6(1).</t>
  </si>
  <si>
    <t>https://revistastecac.cr/index.php/TEC/article/view/59</t>
  </si>
  <si>
    <t>Resler, M., Renkas, J., &amp; Rusyn, I. (2024). Current Trends in the Development of Reporting in the Sphere of Investments in Human Capital.</t>
  </si>
  <si>
    <t>http://dspace-s.msu.edu.ua:8080/handle/123456789/11679
https://journal.qubahan.com/index.php/qaj/article/view/262</t>
  </si>
  <si>
    <t>Indoria, P., Chishti, M. D., &amp; Junaid, A. B. (2025). Charting Human Capital's Course: Seizing Opportunities and Tackling Challenges in the Industry 5.0 Landscape. The Future of Small Business in Industry 5.0, 133-162.</t>
  </si>
  <si>
    <t>https://www.igi-global.com/chapter/charting-human-capitals-course/366170</t>
  </si>
  <si>
    <t>Gellert, A. (FING2), Florea, A. (FING2), Fiore, U. (UniSa), Palmieri, F. (UniSa), &amp; Zanetti, P. (UniSa)</t>
  </si>
  <si>
    <t>Gellert, A., Florea, A., Fiore, U., Palmieri, F., &amp; Zanetti, P. (2019). A study on forecasting electricity production and consumption in smart cities and factories. International Journal of Information Management, 49, 546-556.</t>
  </si>
  <si>
    <t>Falcke, L., Zobel, A. K., Yoo, Y., &amp; Tucci, C. (2024). Digital sustainability strategies: Digitally enabled and digital-first innovation for net zero. Academy of Management Perspectives, (ja), amp-2023.</t>
  </si>
  <si>
    <t>https://journals.aom.org/doi/abs/10.5465/amp.2023.0169</t>
  </si>
  <si>
    <t>Halim, W. H. H. W. A., Zailani, S., Shaharudin, M. R., &amp; Rahman, M. K. (2024). Factors Affecting the Consumers’ Energy-Conserving Behaviours on Solar-Plus-Storage (SPS) Systems’ Adoption for Sustainable Electricity Consumption: A Case in Malaysia. Energy Efficiency, 17(7), 73.</t>
  </si>
  <si>
    <t>https://link.springer.com/article/10.1007/s12053-024-10251-8</t>
  </si>
  <si>
    <t>Mutombo, N. M. A., Numbi, B. P., &amp; Tafticht, T. (2024). Total electricity generation dynamics analysis and renewable energy impacts in South Africa. Energy Science &amp; Engineering, 12(10), 4010-4026.</t>
  </si>
  <si>
    <t>https://scijournals.onlinelibrary.wiley.com/doi/abs/10.1002/ese3.1906</t>
  </si>
  <si>
    <t>Khan, N., &amp; Khan, S. U. (2024). Deep Autoencoder-Based Hybrid Network for Building Energy Consumption Forecasting. Computer Systems Science &amp; Engineering, 48(1).</t>
  </si>
  <si>
    <t>https://www.researchgate.net/profile/Noman-Khan-23/publication/374912116_Deep_Autoencoder-Based_Hybrid_Network_for_Building_Energy_Consumption_Forecasting/links/65b1b33e6c7ad06ab4279d4a/Deep-Autoencoder-Based-Hybrid-Network-for-Building-Energy-Consumption-Forecasting.pdf</t>
  </si>
  <si>
    <t>Poojitha, S. A., &amp; Ravindranath, K. (2024). Optimal usage of resources through quality aware scheduling in containers based cloud computing environment. Scalable Computing: Practice and Experience, 25(2), 1235-1245.</t>
  </si>
  <si>
    <t>https://scpe.org/index.php/scpe/article/view/2655</t>
  </si>
  <si>
    <t>Gellert, A. (ULBS), Fiore, U. (UniSa), Florea, A. (ULBS), Chis, R. (ULBS), &amp; Palmieri, F. (UniSa)</t>
  </si>
  <si>
    <t>Gellert, A., Fiore, U., Florea, A., Chis, R., &amp; Palmieri, F. (2022). Forecasting electricity consumption and production in smart homes through statistical methods. Sustainable Cities and Society, 76, 103426.</t>
  </si>
  <si>
    <t>Tariq, R., Mohammed, A., Alshibani, A., &amp; Ramírez-Montoya, M. S. (2024). Complex artificial intelligence models for energy sustainability in educational buildings. Scientific Reports, 14(1), 15020.</t>
  </si>
  <si>
    <t>https://www.nature.com/articles/s41598-024-65727-5</t>
  </si>
  <si>
    <t>Wang, Y., Li, H., Jahanger, A., Li, Q., Wang, B., &amp; Balsalobre-Lorente, D. (2024). A novel ensemble electricity load forecasting system based on a decomposition-selection-optimization strategy. Energy, 312, 133524.</t>
  </si>
  <si>
    <t>https://www.sciencedirect.com/science/article/pii/S0360544224033000</t>
  </si>
  <si>
    <t>Sefene, E. M., Chen, C. C. A., Tsai, Y. H., Lai, T. H., &amp; Huang, D. X. (2024). Assessment of sustainable and machinable performance metrics of monocrystalline silicon carbide wafer with electrophoretic-assisted multi-diamond wire sawing. The International Journal of Advanced Manufacturing Technology, 133(1), 701-718.</t>
  </si>
  <si>
    <t>https://link.springer.com/article/10.1007/s00170-024-13664-y</t>
  </si>
  <si>
    <t>Saglam, M., Lv, X., Spataru, C., &amp; Karaman, O. A. (2024). Instantaneous electricity peak load forecasting using optimization and machine learning. Energies, 17(4), 777.</t>
  </si>
  <si>
    <t>https://www.mdpi.com/1996-1073/17/4/777</t>
  </si>
  <si>
    <t>Wang, Z., Yao, D., Shi, Y., Fan, Z., Liang, Y., Wang, Y., &amp; Li, H. (2024). A two-stage electricity consumption forecasting method integrated hybrid algorithms and multiple factors. Electric Power Systems Research, 234, 110600.</t>
  </si>
  <si>
    <t>https://www.sciencedirect.com/science/article/pii/S0378779624004863</t>
  </si>
  <si>
    <t>Sefene, E. M., Wang, S. H. M., &amp; Chen, C. C. A. (2024). Analysis of contact length and temperature effect in rocking mode diamond wire sawing of monocrystalline silicon carbide wafer. Manufacturing Letters, 41, 641-652.</t>
  </si>
  <si>
    <t>https://www.sciencedirect.com/science/article/pii/S2213846324001457</t>
  </si>
  <si>
    <t>Xiao, J. W., Fang, H., &amp; Wang, Y. W. (2024). Short-term residential load forecasting via pooling-ensemble model with smoothing clustering. IEEE Transactions on Artificial Intelligence.</t>
  </si>
  <si>
    <t>https://ieeexplore.ieee.org/abstract/document/10466636/</t>
  </si>
  <si>
    <t>Nastić, F., Jurišević, N., Nikolić, D., &amp; Končalović, D. (2024). Harnessing open data for hourly power generation forecasting in newly commissioned photovoltaic power plants. Energy for Sustainable Development, 81, 101512.</t>
  </si>
  <si>
    <t>https://www.sciencedirect.com/science/article/pii/S0973082624001388</t>
  </si>
  <si>
    <t>Gerassimenko, A., De Moor, L., &amp; Defau, L. (2024). Forecasting residential real estate prices and energy usage in Flanders. International Journal of Housing Markets and Analysis.</t>
  </si>
  <si>
    <t>https://www.emerald.com/insight/content/doi/10.1108/ijhma-07-2024-0105/full/html</t>
  </si>
  <si>
    <t>Khorani, E., Pain, S. L., Niewelt, T., Bonilla, R. S., Rahman, T., Grant, N. E., &amp; Murphy, J. D. (2024). Hierarchical Time-Series Approaches for Photovoltaic System Performance Forecasting With Sparse Datasets. IEEE Journal of Photovoltaics.</t>
  </si>
  <si>
    <t>https://ieeexplore.ieee.org/abstract/document/10735343/</t>
  </si>
  <si>
    <t>Ibude, F., Otebolaku, A., Ameh, J. E., &amp; Ikpehai, A. (2024). Multi-Timescale Energy Consumption Management in Smart Buildings Using Hybrid Deep Artificial Neural Networks. Journal of Low Power Electronics and Applications, 14(4), 54.</t>
  </si>
  <si>
    <t>https://www.mdpi.com/2079-9268/14/4/54</t>
  </si>
  <si>
    <t>Kuyumani, E. M., Hasan, A. N., &amp; Shongwe, T. C. (2024). A Combined Model of Convolutional Neural Network and Bidirectional Long Short-Term Memory with Attention Mechanism for Load Harmonics Forecasting. Energies, 17(11), 2658.</t>
  </si>
  <si>
    <t>https://www.mdpi.com/1996-1073/17/11/2658</t>
  </si>
  <si>
    <t>Kodali, Y., &amp; Kumar, Y. V. P. (2024). ANOVA-Based Variance Analysis in Smart Home Energy Consumption Data Using a Case Study of Darmstadt Smart City, Germany. Engineering Proceedings, 82(1), 31.</t>
  </si>
  <si>
    <t>https://www.mdpi.com/2673-4591/82/1/31</t>
  </si>
  <si>
    <t>Chen, K., &amp; Zhu, W. (2024). The Utilization of a Multi-Layer Perceptron Model for Estimation of the Heating Load. International Journal of Advanced Computer Science &amp; Applications, 15(6).</t>
  </si>
  <si>
    <t>https://search.ebscohost.com/login.aspx?direct=true&amp;profile=ehost&amp;scope=site&amp;authtype=crawler&amp;jrnl=2158107X&amp;AN=178397226&amp;h=3799Zklv9ueIm4Lmq8QRHS93yX5gN14DRklO0PM4suQCV1IJajOWPtLzQviZ3OaoYxi7FkrakbZ4skb7ztUZpQ%3D%3D&amp;crl=c</t>
  </si>
  <si>
    <t>Padmanabhuni, S. S., Pradeep, K. G. M., Akkisetti, S. P., &amp; Jayalaxmi, G. (2025). Harmonizing Renewable Energy, IoT, and Economic Prosperity: A Multifaceted Analysis. Sustainable Smart Homes and Buildings with Internet of Things, 271-289.</t>
  </si>
  <si>
    <t>https://onlinelibrary.wiley.com/doi/abs/10.1002/9781394231522.ch16</t>
  </si>
  <si>
    <t>Mohanaprakash, T. A., Mutharasu, M., Saravanan, T., Raja, S., &amp; Angeline, V. S. A. (2024). Enhancing energy efficiency in smart cities: advanced ANN and decision tree model for solar energy with IoT and cloud server. International Journal of Intelligent Systems and Applications in Engineering, 12(2), 10-19.</t>
  </si>
  <si>
    <t>https://151091imw-y-https-www-scopus-com.z.e-nformation.ro/record/display.uri?eid=2-s2.0-85185905792&amp;origin=resultslist&amp;sort=plf-f&amp;src=s&amp;sot=cite&amp;sdt=cl&amp;cluster=scopubyr%2C%222024%22%2Ct&amp;s=ref%282-s2.0-85116928900%29&amp;sessionSearchId=12978d6cd25dbf5e2bb11006182efe66&amp;relpos=25</t>
  </si>
  <si>
    <t>Połap, D., Srivastava, G., &amp; Jaszcz, A. (2023). Energy consumption prediction model for smart homes via decentralized federated learning with LSTM. IEEE Transactions on Consumer Electronics, 70(1), 990-999.</t>
  </si>
  <si>
    <t>https://ieeexplore.ieee.org/abstract/document/10288152?casa_token=e35S46tjW2EAAAAA:HFxCRDGuGIpHVer9ZRJI7tTshDrmQf_ZMSxfBme8Fg9zAcx-SiF7BFBUrUaE5kaFK0EP97z4s0Y</t>
  </si>
  <si>
    <t>Qiao, Q., Yunusa-Kaltungo, A., Zhai, Y., &amp; Alghanmi, A. (2024). Overview of Key Methodologies for Predicting Energy Consumption in Buildings. In Key Themes in Energy Management: A Compilation of Current Practices, Research Advances, and Future Opportunities (pp. 355-372). Cham: Springer Nature Switzerland.</t>
  </si>
  <si>
    <t>https://link.springer.com/chapter/10.1007/978-3-031-58086-4_17</t>
  </si>
  <si>
    <t>Acharjya, P. P., Koley, S., &amp; Barman, S. (Eds.). (2024). Machine Learning and Computer Vision for Renewable Energy.pp. 1–333, IGI Global.</t>
  </si>
  <si>
    <t>https://books.google.es/books?hl=ro&amp;lr=&amp;id=s90FEQAAQBAJ&amp;oi=fnd&amp;pg=PR1&amp;dq=Machine+learning+and+computer+vision+for+renewable+energy&amp;ots=MKIjBT96Zy&amp;sig=d3Mm0irF1S9cIQP48oR-K6hP1E0&amp;redir_esc=y#v=onepage&amp;q=Machine%20learning%20and%20computer%20vision%20for%20renewable%20energy&amp;f=false</t>
  </si>
  <si>
    <t>Makatjane, K., Xaba, D., &amp; Seitshiro, M. B. (2024). Electricity Demand Forecasting using Dual Stream TBATS-CNN-LSTM Architecture, pp. 206-226, IGI Global.</t>
  </si>
  <si>
    <t>https://www.igi-global.com/chapter/electricity-demand-forecasting-using-dual-stream-tbats-cnn-lstm-architecture/346064</t>
  </si>
  <si>
    <t>Jothi, B., Jeyasudha, J., Sujatha, M., Jayalakshmi, M., Yamsani, N., &amp; Aarthi, C. (2024). Analysis of Network Performance Using Markov Autoregressive and ARIMAX Models Using Optimization. In Emerging Advancements in AI and Big Data Technologies in Business and Society (pp. 282-298). IGI Global.</t>
  </si>
  <si>
    <t>https://www.igi-global.com/chapter/analysis-of-network-performance-using-markov-autoregressive-and-arimax-models-using-optimization/351271</t>
  </si>
  <si>
    <t>Karagiannis, D. (Univ. of Vienna), Buchmann, R. A. (UBB Cluj), Boucher, X. (EMSE), Cavalieri, S. (Univ. of Bergamo), Florea, A. (ULBS), Kiritsis, D. (SCI-STI-DK),  Lee, M. (Chonbuk University)</t>
  </si>
  <si>
    <t>Karagiannis, D., Buchmann, R. A., Boucher, X., Cavalieri, S., Florea, A., Kiritsis, D., &amp; Lee, M. (2020). OMiLAB: a smart innovation environment for digital engineers. In Boosting Collaborative Networks 4.0: 21st IFIP WG 5.5 Working Conference on Virtual Enterprises, PRO-VE 2020, Valencia, Spain, November 23–25, 2020, Proceedings 21 (pp. 273-282). Springer International Publishing.</t>
  </si>
  <si>
    <t>Völz, A., &amp; Vaidian, I. (2024). Digital transformation through conceptual modeling: The nemo summer school use case.</t>
  </si>
  <si>
    <t>http://eprints.cs.univie.ac.at/8076/1/Modellierung2024_Submission_30.pdf</t>
  </si>
  <si>
    <t>Utz, W. (2024). Collaborative Modeling Method Prototyping Using Digital Design Thinking with Scene2Model. In Metamodeling: Applications and Trajectories to the Future: Essays in Honor of Dimitris Karagiannis (pp. 173-184). Cham: Springer Nature Switzerland.</t>
  </si>
  <si>
    <t>https://link.springer.com/chapter/10.1007/978-3-031-56862-6_12</t>
  </si>
  <si>
    <t xml:space="preserve">Jurczuk, A. (Univ. of Byalistok), &amp; Florea, A. (ULBS) </t>
  </si>
  <si>
    <t>Jurczuk, A., &amp; Florea, A. (2022). Future-oriented digital skills for process design and automation. Human Technology, 18(2), 122-142.</t>
  </si>
  <si>
    <t>Poulose, S., Bhattacharjee, B., &amp; Chakravorty, A. (2024). Determinants and drivers of change for digital transformation and digitalization in human resource management: a systematic literature review and conceptual framework building. Management Review Quarterly, 1-26.</t>
  </si>
  <si>
    <t>https://link.springer.com/article/10.1007/s11301-024-00423-2</t>
  </si>
  <si>
    <t>Sułkowski, Ł., Kolasińska-Morawska, K., Brzozowska, M., Morawski, P., &amp; Seliga, R. (2024). Application of e-learning platforms by higher education institutions during the COVID-19 pandemic: the Polish perspective.</t>
  </si>
  <si>
    <t>https://ruj.uj.edu.pl/entities/publication/5ccaf81c-43ce-46d3-83dc-7353ea92c446</t>
  </si>
  <si>
    <t>Crețu R.-F., Țuțui D., Banța V.-C., Șerban E.C., Barna L.-E.-L., Crețu R.-C., EFFECTS OF ARTIFICIAL INTELLIGENCE-BASED TECHNOLOGIES IMPLEMENTATION ON THE SKILLS NEEDED IN THE AUTOMOTIVE INDUSTRY - A BIBLIOMETRIC ANALYSIS (2024), Amfiteatru Economic, 26 (67), pp. 658 - 673, DOI: 10.24818/EA/2024/67/801</t>
  </si>
  <si>
    <t>https://www.amfiteatrueconomic.ro/temp/Articol_3337.pdf</t>
  </si>
  <si>
    <t>Ponce, P., Anthony, B., Bradley, R., Maldonado-Romo, J., Méndez, J. I., Montesinos, L., &amp; Molina, A. (2024). Developing a virtual reality and AI-based framework for advanced digital manufacturing and nearshoring opportunities in Mexico. Scientific Reports, 14(1), 11214.</t>
  </si>
  <si>
    <t>https://www.nature.com/articles/s41598-024-61514-4</t>
  </si>
  <si>
    <t>Subaveerapandiyan, A., &amp; Shimray, S. R. (2024). The Evolution of Job Displacement in the Age of AI and Automation: A Bibliometric Review (1984–2024). Open Information Science, 8(1), 20240010.</t>
  </si>
  <si>
    <t>https://www.degruyterbrill.com/document/doi/10.1515/opis-2024-0010/html</t>
  </si>
  <si>
    <t>Babashahi, L., Barbosa, C. E., Lima, Y., Lyra, A., Salazar, H., Argôlo, M., ... &amp; Souza, J. M. D. (2024). AI in the workplace: A systematic review of skill transformation in the industry. Administrative Sciences, 14(6), 127.</t>
  </si>
  <si>
    <t>https://www.mdpi.com/2076-3387/14/6/127</t>
  </si>
  <si>
    <t>Voronenko, I., Bohush, A., Voronenko, O., Klymenko, N., Kostenko, I., Kudrina, O., &amp; Bozhkova, V. (2024). DIGITAL TRANSFORMATION, Knowledge and Performance Management, 8(1), pp. 74–90.</t>
  </si>
  <si>
    <t>https://www.businessperspectives.org/images/pdf/applications/publishing/templates/article/assets/19894/KPM_2024_1_Voronenko.pdf</t>
  </si>
  <si>
    <t>Bokayev, B., Davletbayeva, Z., Sadykova, K., Balmanova, A., &amp; Baktiyarova, G. (2024). Assessing communication competencies of public servants in Kazakhstan: Current status and approaches for enhancement. Problems and Perspectives in Management, 22(2), 667.</t>
  </si>
  <si>
    <t>https://www.businessperspectives.org/images/pdf/applications/publishing/templates/article/assets/20331/PPM_2024_02_Bokayev.pdf</t>
  </si>
  <si>
    <t>Zhou, Y., &amp; Cheng, K. Y. (2024). Empowering the Future of Construction and Quantity Surveying Professionals: Unveiling the Skills Revolution in New Zealand's Construction Industry. In Engaged Learning and Innovative Teaching in Higher Education: Digital Technology, Professional Competence, and Teaching Pedagogies (pp. 131-158). Singapore: Springer Nature Singapore.</t>
  </si>
  <si>
    <t>https://link.springer.com/chapter/10.1007/978-981-97-2171-9_9</t>
  </si>
  <si>
    <t>Chytilová, E., Talíř, M., Straková, J., &amp; Dobrovič, J. (2024). Impact of digital procurement on economic resilience of enterprises during COVID-19. Journal of International Studies (2071-8330), 17(1).</t>
  </si>
  <si>
    <t>https://www.ceeol.com/search/article-detail?id=1236167</t>
  </si>
  <si>
    <t>OLIVEIRA-LIMA J.A. (CTS/UNINOVA), MORAIS R. (CTS/UNINOVA), MARTINS J.F. (CTS/UNINOVA), FLOREA A. (ULBS), LIMA C. (UFOPA)</t>
  </si>
  <si>
    <t>OLIVEIRA-LIMA J.A., MORAIS R., MARTINS J.F., FLOREA A., LIMA C. - Load forecast on intelligent buildings based on temporary occupancy monitoring, Energy and Buildings 2016, Volume 116, 15 March 2016, Pages 512–521, Elsevier, Received date: 4-5-2015, Revised date: 20-1-2016, Accepted date: 21-1-2016, Available online 22 January 2016, DOI 10.1016/j.enbuild.2016.01.028.</t>
  </si>
  <si>
    <t>Amilludin, M., Rahman, A. A., Arfah Ahmad, M. F. M. A. H., Hashim, N., &amp; Facta, M. A Comparative Study of Building Energy Consumption Prediction Methods. Journal of Advanced Research in Fluid Mechanics and Thermal Sciences, 123(1).</t>
  </si>
  <si>
    <t>https://shibata.yubetsu.com/article/fGwdgzkq</t>
  </si>
  <si>
    <t>Kumar, A., Nandal, R., &amp; Joshi, K. (2023, December). A Structured Literature Review and Meta-analysis of Forecasting Methods for Energy Consumption in Smart Buildings. In International Conference on Advanced Computing and Intelligent Technologies (pp. 37-62). Singapore: Springer Nature Singapore.</t>
  </si>
  <si>
    <t>https://link.springer.com/chapter/10.1007/978-981-97-1961-7_3</t>
  </si>
  <si>
    <t>Gellert A.(ULBS), Florea A. (ULBS), Fiore U. (UniSa), Paolo Zanetti (Univ. of Parthenope), Vintan L. (ULBS)</t>
  </si>
  <si>
    <t>Gellert, A., Florea, A., Fiore, U., Zanetti, P., &amp; Vintan, L. (2019). Performance and energy optimisation in CPUs through fuzzy knowledge representation. Information Sciences, 476, 375-391.</t>
  </si>
  <si>
    <t>Mohandes, M., Khan, S. A., Rehman, S., Al-Shaikhi, A., Liu, B., &amp; Iqbal, K. (2024, December). A Preliminary Empirical Analysis of Termination Criteria in the Genetic Algorithms for Wind Farm Micrositing. In 2024 6th International Symposium on Advanced Electrical and Communication Technologies (ISAECT) (pp. 1-6). IEEE.</t>
  </si>
  <si>
    <t>https://ieeexplore.ieee.org/document/10799606</t>
  </si>
  <si>
    <t>Fiore, U. (UniSa), Florea, A. (ULBS), &amp; Pérez Lechuga, G. (Univ Autonoma Estado Hidalgo)</t>
  </si>
  <si>
    <t>Fiore, U., Florea, A., &amp; Pérez Lechuga, G. (2019). An interdisciplinary review of smart vehicular traffic and its applications and challenges. Journal of Sensor and Actuator Networks, 8(1), 13.</t>
  </si>
  <si>
    <t>Liu, Y., &amp; Zhao, Y. (2024). A blockchain-enabled Framework for Vehicular Data sensing: enhancing information freshness. IEEE Transactions on Vehicular Technology.</t>
  </si>
  <si>
    <t>https://ieeexplore.ieee.org/abstract/document/10568361?casa_token=AxJZx67CpBkAAAAA:ZxOZB4pZwH6XvoZtcfVqSgK8UldDxFVrgPBn3wuT4pplwGVkrFTwx0-hzil-CtzAGugp3boRsnE.</t>
  </si>
  <si>
    <t>Alanazi, F., &amp; Alenezi, M. (2024). Interoperability for intelligent traffic management systems in smart cities. International Journal of Electrical and Computer Engineering (IJECE), 14(2), 1864-1874.</t>
  </si>
  <si>
    <t>https://d1wqtxts1xzle7.cloudfront.net/112788397/65_34450_IJECE_DB_F-libre.pdf?1711520872=&amp;response-content-disposition=inline%3B+filename%3DInteroperability_for_intelligent_traffic.pdf&amp;Expires=1745236720&amp;Signature=cxEzw1nR8ntbOqJzTCeL8km7Kg0Xvt59LOce-a-TJk7mqAq4VxFCQOxiOEGNPHNlIj1jJd1kTfp9RceoPdAz0RrSlhGMvoLykyIlq38GJY3w94q~ALcV1D7vZg-p-VMB61xGXu7mOKLm4AbRclEwakXKTH-ibwGlh~rkRSLU~DeepKCLHis~KAhaKVoANNbNN-gULgo70akIFUjKuz10UhikUHUvyoruQrCsvSR-77R4~rumXsoJ5QmZNvSv3C6J7pRnXRU3ewOEnq2XAwvvNDXTSNS~l2wkd83e0R68-~I2g9JQipjrslHlc9coaIj2Rx2XWjfhJhfDne~DpRbtqA__&amp;Key-Pair-Id=APKAJLOHF5GGSLRBV4ZA</t>
  </si>
  <si>
    <t>Gowri, P., Sivapriya, G., Venkateswaran, K., Sridhar, N., Indhumathi, N., &amp; Sathya, M. (2024, June). Adaptive Traffic Control Using Machine Learning Algorithm. In 2024 15th International Conference on Computing Communication and Networking Technologies (ICCCNT) (pp. 1-5). IEEE.</t>
  </si>
  <si>
    <t>https://ieeexplore.ieee.org/stamp/stamp.jsp?tp=&amp;arnumber=10724651</t>
  </si>
  <si>
    <t>Grecu, V. (ULBS), Ciobotea, R. I. G. (Endava company), &amp; Florea, A. (ULBS)</t>
  </si>
  <si>
    <t>Grecu, V., Ciobotea, R. I. G., &amp; Florea, A. (2020). Software application for organizational sustainability performance assessment. Sustainability, 12(11), 4435.</t>
  </si>
  <si>
    <t>Qiang, Y., &amp; Pa, N. C. (2024). Sustainable Software Solutions: A Tool Integrating Life Cycle Analysis and ISO Quality Models. International Journal on Advanced Science, Engineering &amp; Information Technology, 14(5).</t>
  </si>
  <si>
    <t>http://psasir.upm.edu.my/id/eprint/115609/1/115609.pdf</t>
  </si>
  <si>
    <t xml:space="preserve">Florea, A. (ULBS), &amp; Fleaca, V. (ULBS) </t>
  </si>
  <si>
    <t>Florea, A., &amp; Fleaca, V. (2020, October). Implementing an embedded system to identify possible COVID-19 suspects using thermovision cameras. In 2020 24th International Conference on System Theory, Control and Computing (ICSTCC) (pp. 322-327). IEEE.</t>
  </si>
  <si>
    <t>Canilang, H. M. O., Caliwag, A. C., Camacho, J. R. C., Lim, W., &amp; Maier, M. (2023). Edge TMS: Optimized Real-Time Temperature Monitoring Systems Deployed on Edge AI Devices. IEEE Internet of Things Journal, 11(2), 2490-2506.</t>
  </si>
  <si>
    <t>https://ieeexplore.ieee.org/document/10173681</t>
  </si>
  <si>
    <t>Kifor, C. V. (ULBS), Nicolaescu, S. S. (ULBS), Florea, A. (ULBS), Săvescu, R. F. (ULBS), Receu, I. (Sobis company), Ţîrlea, A. V. (ULBS), &amp; Dănuţ, R. E. (ULBS)</t>
  </si>
  <si>
    <t>Kifor, C. V., Nicolaescu, S. S., Florea, A., Săvescu, R. F., Receu, I., Ţîrlea, A. V., &amp; Dănuţ, R. E. (2021). Workforce analytics in teleworking. IEEE Access, 9, 156451-156464.</t>
  </si>
  <si>
    <t>Autsadee, Y., Jeevan, J., Mohd Salleh, N. H., &amp; Othman, M. R. (2024). Digital wind of changes: navigating competitiveness in the maritime sector through the transformation in human resource development. Maritime Business Review, 9(3), 204-228.</t>
  </si>
  <si>
    <t>https://www.emerald.com/insight/content/doi/10.1108/mabr-11-2023-0079/full/html</t>
  </si>
  <si>
    <t>Lee, J. Y., &amp; Lee, Y. (2024). Integrative literature review on people analytics and implications from the perspective of human resource development. Human Resource Development Review, 23(1), 58-87.</t>
  </si>
  <si>
    <t>https://journals.sagepub.com/doi/full/10.1177/15344843231217181?casa_token=-p2xX1cYTu4AAAAA%3AAH6_wNiuSjeEzEt1K8ePgoseHnSndnGRAwyZwQ8bYR5TL2kZBW-pyXqaBjuU8_80_3vweAtNtRw</t>
  </si>
  <si>
    <t>Belizón, M. J., Majarín, D., &amp; Aguado, D. (2024). Human resources analytics in practice: A knowledge discovery process. European Management Review, 21(3), 659-677.</t>
  </si>
  <si>
    <t>https://onlinelibrary.wiley.com/doi/full/10.1111/emre.12605</t>
  </si>
  <si>
    <t>Yan, X., Zhang, J., Gao, S. P., &amp; Guo, Y. (2023). Beyond the bandwidth limit: A tutorial on low-noise amplifier circuits for advanced systems based on III–V process. IEEE Transactions on Circuits and Systems II: Express Briefs, 71(3), 1644-1649.</t>
  </si>
  <si>
    <t>https://ieeexplore.ieee.org/document/10339661</t>
  </si>
  <si>
    <t>Chhetri, S. D., Kumar, D., &amp; Ranabhat, D. (2024). Investigating research in human resource analytics through the lens of systematic literature review. Human Systems Management, 43(5), 755-771.</t>
  </si>
  <si>
    <t>https://journals.sagepub.com/doi/full/10.3233/HSM-230004</t>
  </si>
  <si>
    <t xml:space="preserve">Florea, A. (ULBS), Sipos, A.(ULBS), &amp; Stoisor, M. C.(ULBS) </t>
  </si>
  <si>
    <t>Florea, A., Sipos, A., &amp; Stoisor, M. C. (2022). Applying AI Tools for Modeling, Predicting and Managing the White Wine Fermentation Process. Fermentation, 8(4), 137.</t>
  </si>
  <si>
    <t>Izquierdo-Bueno, I., Moraga, J., Cantoral, J. M., Carbú, M., Garrido, C., &amp; González-Rodríguez, V. E. (2024). Smart Viniculture: Applying Artificial Intelligence for Improved Winemaking and Risk Management. Applied Sciences, 14(22), 10277.</t>
  </si>
  <si>
    <t>https://www.mdpi.com/2076-3417/14/22/10277</t>
  </si>
  <si>
    <t>Coleman, R., Nelson, J., &amp; Boulton, R. (2024). Methods for Parameter Estimation in Wine Fermentation Models. Fermentation, 10(8), 386.</t>
  </si>
  <si>
    <t>https://www.mdpi.com/2311-5637/10/8/386</t>
  </si>
  <si>
    <t>Nelson, J., &amp; Boulton, R. (2024). Models for Wine Fermentation and Their Suitability for Commercial Applications. Fermentation, 10(6), 269.</t>
  </si>
  <si>
    <t>https://www.mdpi.com/2311-5637/10/6/269</t>
  </si>
  <si>
    <t>Kiatkittipong, W., &amp; Lim, J. W. (2024). Reinventing Processes for Sustainability via Process Intensification and Integration. Processes, 12(1), 63.</t>
  </si>
  <si>
    <t>https://psecommunity.org/wp-content/plugins/wpor/includes/file/2406/LAPSE-2024.1148-1v1.pdf</t>
  </si>
  <si>
    <t>Kovačević, I., Orić, M., Tolić, I. H., &amp; Nyarko, E. K.. Predicting the Specific Gravity of Must During Fermentation Using Machine Learning Models. In International Conference on Organization and Technology of Maintenance (pp. 351-363). Cham: Springer Nature Switzerland, January 2024.</t>
  </si>
  <si>
    <t>https://link.springer.com/chapter/10.1007/978-3-031-51494-4_29</t>
  </si>
  <si>
    <t>Révész, A. (Univ. College London, UK), Bunting, L. (University of Gothenburg, Sweden), Florea, A. (ULBS), Gilabert, R. University of Barcelona, Barcelona, Spain, Hård af Segerstad, Y.(University of Gothenburg, Sweden), Mihu, I. P.(ULBS), Cliff Parry (British Council Greece, Athens, Greece), Laura Benton (Univ. College London, UK), Asimina Vasalou (Univ. College London, UK)</t>
  </si>
  <si>
    <t>Révész, A., Bunting, L., Florea, A., Gilabert, R., Hård af Segerstad, Y., Mihu, I. P., ... &amp; Vasalou, A. (2021). The effects of multiple‐exposure textual enhancement on child L2 learners’ development in derivational morphology: A multi‐site study. Tesol Quarterly, 55(3), 901-930.</t>
  </si>
  <si>
    <t>Santos, S. (2024). Input enhancement type, intake, and reading comprehension in portuguese foreign language. Millenium, (25), 5.</t>
  </si>
  <si>
    <t>https://dialnet.unirioja.es/servlet/articulo?codigo=9710340</t>
  </si>
  <si>
    <t xml:space="preserve">Pătrăușanu, A.(ULBS), Florea, A(ULBS)., Neghină, M.(ULBS), Dicoiu, A.(ULBS), &amp; Chiș (ULBS) </t>
  </si>
  <si>
    <t>Pătrăușanu, A., Florea, A., Neghină, M., Dicoiu, A., &amp; Chiș, R. (2024). A systematic review of multi-objective evolutionary algorithms optimization frameworks. Processes, 12(5), 869.</t>
  </si>
  <si>
    <t>Destouet, C., Tlahig, H., Bettayeb, B., &amp; Mazari, B. (2024). Multi-objective sustainable flexible job shop scheduling problem: Balancing economic, ecological, and social criteria. Computers &amp; Industrial Engineering, 195, 110419.</t>
  </si>
  <si>
    <t>https://www.sciencedirect.com/science/article/pii/S0360835224005400?casa_token=nijp1z4RQKcAAAAA:X_XxnJPPAnc3Y_3Qk3d9uvvmylrRxIHLPqNe7LDU4TUHVTwmzd3383x7pEj4mPWh8vVV1U_b</t>
  </si>
  <si>
    <t>Zhang, C., Song, Z., Yang, Y., Zhang, C., &amp; Guo, Y. (2024). A Decomposition-based multi-objective flying foxes optimization algorithm and its applications. Biomimetics, 9(7), 417.</t>
  </si>
  <si>
    <t>https://pmc.ncbi.nlm.nih.gov/articles/PMC11274698/</t>
  </si>
  <si>
    <t>Alshehri, K., Basirati, M., Sapsford, D., Harbottle, M., &amp; Cleall, P. (2024). Nature-based secondary resource recovery under climate change uncertainty: a robust multi-objective optimisation methodology. Sustainability, 16(16), 7220.</t>
  </si>
  <si>
    <t>https://www.mdpi.com/2071-1050/16/16/7220</t>
  </si>
  <si>
    <t>Pishchalnikov, R. Y., Chesalin, D. D., Kurkov, V. A., Razjivin, A. P., Gudkov, S. V., Grishin, A. A., ... &amp; Izmailov, A. Y. (2024). Classification of Fungal Pigments by Simulating Their Optical Properties Using Evolutionary Optimization. Mathematics (2227-7390), 12(23).</t>
  </si>
  <si>
    <t>https://openurl.ebsco.com/EPDB%3Agcd%3A16%3A23722896/detailv2?sid=ebsco%3Aplink%3Ascholar&amp;id=ebsco%3Agcd%3A181656473&amp;crl=c&amp;link_origin=scholar.google.com</t>
  </si>
  <si>
    <t>Sakharov, M., Koledina, K., &amp; Gubaydullin, I. (2024). Optimal Control of Hydrocarbons’ Hydrogenation with Catalysts. Mathematics, 12(22), 3570.</t>
  </si>
  <si>
    <t>https://www.proquest.com/docview/3133327459?pq-origsite=gscholar&amp;fromopenview=true</t>
  </si>
  <si>
    <t xml:space="preserve">Neghină, M.(ULBS), Dicoiu, A.(ULBS), Chiș R. (ULBS), Florea A. (ULBS) </t>
  </si>
  <si>
    <t>Neghină, M., Dicoiu, A. I., Chiş, R., &amp; Florea, A. (2024). A competitive new multi-objective optimization genetic algorithm based on apparent front ranking. Engineering Applications of Artificial Intelligence, 132, 107870.</t>
  </si>
  <si>
    <t>Yin, Y., Jiang, S., Li, Q., Wang, B., Hu, H., &amp; Guo, L. (2025). Research on the establishment of load spectrum for fatigue damage assessment of high-speed train bogie frame. Measurement, 251, 117080.</t>
  </si>
  <si>
    <t>https://www.sciencedirect.com/science/article/pii/S0263224125004397?casa_token=DdFz7rR1HV8AAAAA:dK3lrN9986Io6oZIMa8hix4Bbz6Ios895RR-T94olxeGRsJwGd9aKxgC_m0CPqiTFRpMGYoX</t>
  </si>
  <si>
    <t>Wang, Z., Li, J., Liu, X., Zhang, S., Lin, Y., &amp; Tan, J. (2025). Diameter-adjustable mandrel for thin-wall tube bending and its domain knowledge-integrated optimization design framework. Engineering Applications of Artificial Intelligence, 139, 109634.</t>
  </si>
  <si>
    <t>https://www.sciencedirect.com/science/article/pii/S0952197624017925?casa_token=_2Els96_alIAAAAA:ZLwVQpgilqPXqTrFa3M14d6qejot7SvMph1H97qDiP7rCFORZCp7fLc2j6rob1xhJEETEIt3</t>
  </si>
  <si>
    <t>Tan, J., Peng, S., &amp; Liu, E. (2024). Spatio-temporal distribution and peak prediction of energy consumption and carbon emissions of residential buildings in China. Applied Energy, 376, 124330.</t>
  </si>
  <si>
    <t>https://www.sciencedirect.com/science/article/pii/S0306261924017136?casa_token=LHqKDty9DlAAAAAA:B7BHim4sHbeEYfuHkOJ4ybH7cnwlvjiRKKqTpwxr2ojegLyxzyZF809PgIciR_OL2-EH39Jr</t>
  </si>
  <si>
    <t>Sa'adah, A., Saragih, R., &amp; Handayani, D. (2024). Optimal control design of the COVID-19 model based on Lyapunov function and genetic algorithm. International Journal of Electrical &amp; Computer Engineering (2088-8708), 14(5).</t>
  </si>
  <si>
    <t>https://openurl.ebsco.com/EPDB%3Agcd%3A5%3A19524213/detailv2?sid=ebsco%3Aplink%3Ascholar&amp;id=ebsco%3Agcd%3A179593845&amp;crl=c&amp;link_origin=scholar.google.com</t>
  </si>
  <si>
    <t>Florea, A. (ULBS), Popa, D. I.(ULBS), Morariu, D.(ULBS), Maniu, I.(ULBS), Berntzen, L.(University of SouthEastern Norway), &amp; Fiore, U. (University of Salerno, Italy)</t>
  </si>
  <si>
    <t>Florea, A., Popa, D. I., Morariu, D., Maniu, I., Berntzen, L., &amp; Fiore, U. (2024). Digital farming based on a smart and user‐friendly IoT irrigation system: A conifer nursery case study. IET Cyber‐Physical Systems: Theory &amp; Applications, 9(2), 150-168.</t>
  </si>
  <si>
    <t>Lachgar, N., Saikouk, H., Essabbar, M., Berrajaa, A., &amp; El Hilali Alaoui, A. (2025). PRISMA-Guided Systematic Review on the Adoption of Artificial Intelligence and Embedded Systems for Smart Irrigation. Pure and Applied Geophysics, 1-50.</t>
  </si>
  <si>
    <t>https://link.springer.com/article/10.1007/s00024-025-03707-0</t>
  </si>
  <si>
    <t>Jeong, U., Han, S. H., Kim, D., Kim, S., &amp; Cheong, E. J. (2024). Exploring the Efficient Irrigation Period for Larix kaempferi Seedlings in Nursery Pots in Greenhouse Conditions Using Optical Measurements. Forests, 15(8), 1303.</t>
  </si>
  <si>
    <t>https://www.mdpi.com/1999-4907/15/8/1303</t>
  </si>
  <si>
    <t>Alzghoul, A., Alhanatleh, H., Alnajdawi, S., Alghizzawi, M., &amp; mohammad Al Htibat, A. (2024, December). Actual Role of Cybersecurity Awareness and Knowledge to Drive Digital Technology Adoption for Enhance Sustainable Development: Engineering Industry Setting. In 2024 International Conference on Decision Aid Sciences and Applications (DASA) (pp. 1-5). IEEE.</t>
  </si>
  <si>
    <t>https://ieeexplore.ieee.org/abstract/document/10836494</t>
  </si>
  <si>
    <t>Raj, M. M. P., &amp; Vijayakumar, J. (2024, January). Turmeric Farm Monitoring and Automation Using Deep Learning and Fuzzy Logic on Raspberry Pi: A Low-cost and Energy Efficient Solution. In 2024 Fourth International Conference on Advances in Electrical, Computing, Communication and Sustainable Technologies (ICAECT) (pp. 1-8). IEEE.</t>
  </si>
  <si>
    <t>https://ieeexplore.ieee.org/stamp/stamp.jsp?tp=&amp;arnumber=10469659</t>
  </si>
  <si>
    <t>Villagomez, R. B., Abele, D. V., &amp; Mauricio, D. (2024, September). Potato Crop Irrigation System in Peru Based on IoT and Machine Learning. In 2024 IEEE ANDESCON (pp. 1-6). IEEE.</t>
  </si>
  <si>
    <t>https://ieeexplore.ieee.org/stamp/stamp.jsp?tp=&amp;arnumber=10755749</t>
  </si>
  <si>
    <t>Șipoș, A. (ULBS), Maniu, I.(ULBS), &amp; Florea, A.(ULBS)</t>
  </si>
  <si>
    <t>Șipoș, A., Maniu, I., &amp; Florea, A. (2024, September). Simulation-Based Learning for Agri-Food Industry: A Literature Review and Bibliometric Analysis. In Working Conference on Virtual Enterprises (pp. 277-287). Cham: Springer Nature Switzerland.</t>
  </si>
  <si>
    <t>Fiore, U.(Univ. of Salerno, Italy), Florea, A.(ULBS), Kifor, C. V.(ULBS), &amp; Zanetti, P(Univ. of Naples Parthenope)</t>
  </si>
  <si>
    <t>Fiore, U., Florea, A., Kifor, C. V., &amp; Zanetti, P. (2021). Digitization, Epistemic Proximity, and the Education System: Insights from a Bibliometric Analysis. Journal of Risk and Financial Management, 14(6), 267.</t>
  </si>
  <si>
    <t>BUTEAN, A.(ULBS), OLESCU, M. L.(ULBS), TOCU, N. A.(ULBS), &amp; FLOREA, A.(ULBS)</t>
  </si>
  <si>
    <t>BUTEAN, A., OLESCU, M. L., TOCU, N. A., &amp; FLOREA, A. (2019). Improving Training Methods for Industry Workers though AI Assisted Multi-Stage Virtual Reality Simulations. eLearning &amp; Software for Education, 1.</t>
  </si>
  <si>
    <t>Dolly, M., Nimbarte, A., &amp; Wuest, T. (2024). The effects of gamification for manufacturing (GfM) on workers and production in industrial assembly. Robotics and Computer-Integrated Manufacturing, 88, 102722.</t>
  </si>
  <si>
    <t>https://www.sciencedirect.com/science/article/abs/pii/S0736584524000085?via%3Dihub</t>
  </si>
  <si>
    <t>Akter, N., Molnar, A., &amp; Georgakopoulos, D. (2024). Toward Improving Human Training by Combining Wearable Full-Body IoT Sensors and Machine Learning. Sensors, 24(22), 7351.</t>
  </si>
  <si>
    <t>https://www.mdpi.com/1424-8220/24/22/7351</t>
  </si>
  <si>
    <t>Sipos, A.(ULBS), Florea, A.(ULBS), Arsin, M.(ULBS), &amp; Fiore, U. (Univ. of Naples, Parthenope)</t>
  </si>
  <si>
    <t>Sipos, A., Florea, A., Arsin, M., &amp; Fiore, U. (2020). Using Neural Networks to Obtain Indirect Information about the State Variables in an Alcoholic Fermentation Process. Processes 2021, 9, 74.</t>
  </si>
  <si>
    <t>Moya-Almeida, V., Diezma-Iglesias, B., Correa-Hernando, E., Vaquero-Miguel, C., &amp; Alvarado-Arias, N. (2024). Setpoint temperature estimation to achieve target solvent concentrations in S. cerevisiae fermentations using inverse neural networks and fuzzy logic. Engineering Applications of Artificial Intelligence, 127, 107248.</t>
  </si>
  <si>
    <t>https://www.sciencedirect.com/science/article/abs/pii/S095219762301432X?via%3Dihub</t>
  </si>
  <si>
    <t xml:space="preserve">Florea, A.(ULBS), Gellert, A.(ULBS), Florea, D(National College Samuel v. Brukenthal)., &amp; Florea, A. C.(National College Samuel v. Brukenthal) </t>
  </si>
  <si>
    <t>Florea, A., Gellert, A., Florea, D., &amp; Florea, A. C. (2016). TEACHING PROGRAMMING BY DEVELOPING GAMES IN ALICE. eLearning &amp; Software for Education, (1).</t>
  </si>
  <si>
    <t>Rodríguez, JP; Cecchi, LA, Logic Programming in Primary School: Facing Computer Science at an Early Age, 2024 L LATIN AMERICAN COMPUTER CONFERENCE, CLEI 2024, http://dx.doi.org/10.1109/CLEI64178.2024.10700103</t>
  </si>
  <si>
    <t>https://ieeexplore.ieee.org/document/10700103</t>
  </si>
  <si>
    <t>Bogdan Mihai (ULBS)</t>
  </si>
  <si>
    <t xml:space="preserve">Sampling rate and aliasing on a virtual laboratory </t>
  </si>
  <si>
    <t>De Calheiros Velozo Joana, Habets Jeroen, Designing daily-life research combining experience sampling method with parallel data, Psychological medicine, Open Access, Volume 54, Issue 1, Pages 98 - 107, 01 January 2024</t>
  </si>
  <si>
    <t>https://www.scopus.com/record/display.uri?eid=2-s2.0-85184148138&amp;origin=resultslist&amp;sort=plf-f&amp;src=s&amp;sid=43218c90701cc30a3798dbd431c179a2&amp;sot=b&amp;sdt=b&amp;s=TITLE-ABS-KEY%28Designing+daily-life+research+combining+experience+sampling+method+with+parallel+data%29&amp;sl=100&amp;sessionSearchId=43218c90701cc30a3798dbd431c179a2&amp;relpos=0</t>
  </si>
  <si>
    <t>Sampling rate and aliasing on a virtual laboratory</t>
  </si>
  <si>
    <t>Anna M. Langener, Björn S. Siepe, A template and tutorial for preregistering studies using passive
smartphone measures, August 2024, Behavior Research Methods
DOI: 10.3758/s13428-024-02474-5
License CC BY 4.0</t>
  </si>
  <si>
    <t>https://www.scopus.com/record/display.uri?eid=2-s2.0-85200543676&amp;origin=SingleRecordEmailAlert&amp;dgcid=raven_sc_authcite_en_us_email&amp;txGid=e2d20c7258daad885310faa3d23b81dd</t>
  </si>
  <si>
    <t>Measurement experiment, using NI USB-6008 data acquisition</t>
  </si>
  <si>
    <t>Wagner Rossi de Oliveira Filho,
Geraldo Lúcio de Faria,
Ronilson Rocha,
Sidney Cardoso de Araújo, Students’ project for instrumentation and automation of a manually operated torsion testing machine with educational purposes, International Journal of Mechanical Engineering Education, Volume 52, Issue 2, Pages 157 - 171, April 2024</t>
  </si>
  <si>
    <t>https://www.scopus.com/record/display.uri?eid=2-s2.0-85162652132&amp;origin=resultslist&amp;sort=plf-f&amp;cite=2-s2.0-79959299468&amp;src=s&amp;imp=t&amp;sid=61f1d718f608b974b34ceb10eb034cd5&amp;sot=cite&amp;sdt=a&amp;sl=0&amp;relpos=0&amp;citeCnt=0&amp;searchTerm=</t>
  </si>
  <si>
    <t>Virtual Signal Generator using the NI-USB 6008 Data Acquisition Devices</t>
  </si>
  <si>
    <t>Zia Mohy Ud Din; Muhammad Omar Cheema; Jahan Zeb Gul; Fawad Salam Khan, Integration of LabVIEW and DAQ Card for Development of Electrogastrogram Simulator,  2024 2nd International Conference on Computing and Data Analytics (ICCDA), Date of Conference: 12-13 November 2024</t>
  </si>
  <si>
    <t>https://www.scopus.com/record/display.uri?eid=2-s2.0-85219086273&amp;origin=resultslist&amp;sort=plf-f&amp;src=s&amp;sot=b&amp;sdt=b&amp;s=TITLE-ABS-KEY%28Integration+of+LabVIEW+and+DAQ+Card+for+Development+of+Electrogastrogram+Simulator%29</t>
  </si>
  <si>
    <t xml:space="preserve">Muhammad Omar Cheema; Jahan Zeb Gul; Fawad Salam Khan, A Novel DAQ Card-Based Electrohysterogram Simulator for Obstetric Studies, 2024 2nd International Conference on Computing and Data Analytics (ICCDA), Date of Conference: 12-13 November 2024
</t>
  </si>
  <si>
    <t>https://www.scopus.com/record/display.uri?eid=2-s2.0-85219116872&amp;origin=resultslist&amp;sort=plf-f&amp;src=s&amp;sot=b&amp;sdt=b&amp;s=TITLE-ABS-KEY%28A+Novel+DAQ+Card-Based+Electrohysterogram+Simulator+for+Obstetric+Studies%29</t>
  </si>
  <si>
    <t>Autonomous robot for fire detection and extinguishing</t>
  </si>
  <si>
    <t>Suprapto B.Y., Dwijayanti S., Wijaya P.K, Mapping System Autonomous Electric Vehicle Based on Lidar-Sensor Using Hector SLAM Algorithm, Journal of Electrical and Electronics Engineering, Volume 17, Issue 1, Pages 43 - 48, May 2024.</t>
  </si>
  <si>
    <t>https://www.scopus.com/record/display.uri?eid=2-s2.0-85198373526&amp;origin=SingleRecordEmailAlert&amp;dgcid=raven_sc_authcite_en_us_email&amp;txGid=4436d36a64d437b693c7fb27c5315896</t>
  </si>
  <si>
    <t>How to use the DHT22 sensor for measuring temperature and humidity with the arduino board</t>
  </si>
  <si>
    <t>Sedlakova V., Hudak R., Ferencik N., Kneppo P., Development and Prototyping of an Arduino UNO System for Studying Light Effects on Mesenchymal Stem Cell, 17th IEEE International Scientific Conference on Informatics, INFORMATICS 2024</t>
  </si>
  <si>
    <t>https://www.scopus.com/record/display.uri?eid=2-s2.0-105000828571&amp;origin=SingleRecordEmailAlert&amp;dgcid=raven_sc_authcite_en_us_email&amp;txGid=75a5e8dc356d2b4797a99bd4b68ab872</t>
  </si>
  <si>
    <t>Home alarm system with arduino and LabVIEW</t>
  </si>
  <si>
    <t>H Jin, W Fan, X Chen, W You, R Ye, Automatic detection system for steel skeleton size based on machine vision, Rev. Sci. Instrum. 95, 035120 (2024), )
https://doi.org/10.1063/5.0187198</t>
  </si>
  <si>
    <t>https://www.scopus.com/record/display.uri?eid=2-s2.0-85188495242&amp;origin=resultslist&amp;sort=plf-f&amp;src=s&amp;sid=f8f5852f4170a6e8e82dcdb6164dc46b&amp;sot=b&amp;sdt=b&amp;s=TITLE-ABS-KEY%28Automatic+detection+system+for+steel+skeleton+size+based+on+machine+vision%29&amp;sl=99&amp;sessionSearchId=f8f5852f4170a6e8e82dcdb6164dc46b&amp;relpos=0</t>
  </si>
  <si>
    <t>Crețulescu Radu (ULBS), 
Morariu Daniel (ULBS), 
Breazu Macarie (ULBS),
Volovici Daniel (ULBS)</t>
  </si>
  <si>
    <t>DBSCAN Algorithm for Document Clustering</t>
  </si>
  <si>
    <t>Qin, Yulei, et al. "Unleashing the power of data tsunami: A comprehensive survey on data assessment and selection for instruction tuning of language models." arXiv preprint arXiv:2408.02085 (2024).</t>
  </si>
  <si>
    <t>https://www.scopus.com/record/display.uri?eid=2-s2.0-105000188469&amp;origin=resultslist</t>
  </si>
  <si>
    <t>Cheddak, Asma, et al. "BERTopic for enhanced idea management and topic generation in Brainstorming Sessions." Information 15.6 (2024): 365.</t>
  </si>
  <si>
    <t>https://www.scopus.com/record/display.uri?eid=2-s2.0-85196875860&amp;origin=resultslist</t>
  </si>
  <si>
    <t>Crețulescu Radu (ULBS), 
Morariu Daniel (ULBS), 
Breazu Macarie (ULBS),
Daniel Volovici (ULBS)</t>
  </si>
  <si>
    <t>Dastour, Hatef, et al. "Active Fire Clustering and Spatiotemporal Dynamic Models for Forest Fire Management." Fire 7.10 (2024): 355.</t>
  </si>
  <si>
    <t>https://www.scopus.com/record/display.uri?eid=2-s2.0-85207676613&amp;origin=resultslist</t>
  </si>
  <si>
    <t>Hanifa, Aida, et al. "Analyzing Views on Presidential Candidates for Election 2024 Based on the Instagram and X Platforms with Text Clustering." Procedia Computer Science 245 (2024): 730-739.</t>
  </si>
  <si>
    <t>https://www.scopus.com/record/display.uri?eid=2-s2.0-85213062883&amp;origin=resultslist</t>
  </si>
  <si>
    <t>Tabassum, Kaifa, and Zhalok Rahman. "Optical Mark Recognition with Object Detection and Clustering." 2024 6th International Conference on Electrical Engineering and Information &amp; Communication Technology (ICEEICT). IEEE, 2024.</t>
  </si>
  <si>
    <t>https://www.scopus.com/record/display.uri?eid=2-s2.0-85195241790&amp;origin=resultslist</t>
  </si>
  <si>
    <t>Pattanayak, Pradipta Kumar, Rudra M. Tripathy, and Sudarsan Padhy. "A Semi-supervised Approach of Cluster-Based Topic Modeling for Effective Tweet Hashtag Recommendation." SN Computer Science 5.7 (2024): 951.</t>
  </si>
  <si>
    <t>https://www.scopus.com/record/display.uri?eid=2-s2.0-85206393578&amp;origin=resultslist</t>
  </si>
  <si>
    <t>Economopoulou, Emmanouela-Electra, et al. "Efficient Energy Disaggregation Using DBSCAN: A Novel Approach for Enhanced Energy Management." IFIP International Conference on Artificial Intelligence Applications and Innovations. Cham: Springer Nature Switzerland, 2024.</t>
  </si>
  <si>
    <t>https://www.scopus.com/record/display.uri?eid=2-s2.0-85199158884&amp;origin=resultslist</t>
  </si>
  <si>
    <t>Tadikamalla, Sai Sanjana, et al. "Efficient Data Summarization Using Contemporary Clustering Techniques." 2024 IEEE 3rd World Conference on Applied Intelligence and Computing (AIC). IEEE, 2024.</t>
  </si>
  <si>
    <t>https://www.scopus.com/record/display.uri?eid=2-s2.0-85210267219&amp;origin=resultslist</t>
  </si>
  <si>
    <t>Oleksandr Laktionov, Alina Yanko, Nazar Pedchenko, "Identification of air targets using a hybrid clustering algorithm", Eastern-European Journal of Enterprise Technologies, 5(4 (131)):89-95, 2024</t>
  </si>
  <si>
    <t>https://www.scopus.com/record/display.uri?eid=2-s2.0-85209233115&amp;origin=resultslist</t>
  </si>
  <si>
    <t>Morariu Daniel (ULBS), 
Crețulescu Radu (ULBS), 
Breazu Macarie (ULBS)</t>
  </si>
  <si>
    <t>The WEKA Multilayer Perceptron Classifier</t>
  </si>
  <si>
    <t>Andersen, Linnea K., and Benjamin J. Reading. "A supervised machine learning workflow for the reduction of highly dimensional biological data." Artificial Intelligence in the Life Sciences 5 (2024): 100090.</t>
  </si>
  <si>
    <t>https://www.scopus.com/record/display.uri?eid=2-s2.0-85180365771&amp;origin=resultslist</t>
  </si>
  <si>
    <t>Kamińska, Dorota, et al. "The Role of Selected Speech Signal Characteristics in Discriminating Unipolar and Bipolar Disorders." Sensors 24.14 (2024): 4721.</t>
  </si>
  <si>
    <t>https://www.scopus.com/record/display.uri?eid=2-s2.0-85199768552&amp;origin=resultslist</t>
  </si>
  <si>
    <t>Feature selection in document classification</t>
  </si>
  <si>
    <t>Sağbaş, Ensar Arif. "A novel two-stage wrapper feature selection approach based on greedy search for text sentiment classification." Neurocomputing 590 (2024): 127729.</t>
  </si>
  <si>
    <t>https://www.scopus.com/record/display.uri?eid=2-s2.0-85191652913&amp;origin=resultslist</t>
  </si>
  <si>
    <t>Breazu Macarie (ULBS),
Morariu Daniel (ULBS),
Crețulescu Radu (ULBS), 
Pitic Antoniu (ULBS),
Bărlăzan Adrian (ULBS)</t>
  </si>
  <si>
    <t>In search for the simplest example that proves Huffman coding overperforms Shannon-Fano coding</t>
  </si>
  <si>
    <t>Prakash, Febin, Vaishali Singh, and Ashendra Kumar Saxena. "An Evaluation of Arithmetic and Huffman Coding in Data Compression &amp; Source Coding." 2024 International Conference on Optimization Computing and Wireless Communication (ICOCWC). IEEE, 2024.</t>
  </si>
  <si>
    <t>https://www.scopus.com/record/display.uri?eid=2-s2.0-85190302558&amp;origin=resultslist</t>
  </si>
  <si>
    <t>Morariu, D.(ULBS); Crețulescu, R (ULBS).; Breazu, M (ULBS</t>
  </si>
  <si>
    <t xml:space="preserve">The weka multilayer perceptron classifier </t>
  </si>
  <si>
    <t>Andersen, Linnea K., and Benjamin J. Reading. "A supervised machine learning workflow for the reduction of highly dimensional biological data." Artificial Intelligence in the Life Sciences 5 (2024):  DOI:10.1016/j.ailsci.2023.100090</t>
  </si>
  <si>
    <t>https://151091l1y-y-https-www-scopus-com.z.e-nformation.ro/record/display.uri?eid=2-s2.0-85180365771&amp;origin=resultslist&amp;sort=plf-f&amp;src=s&amp;sot=b&amp;sdt=b&amp;s=TITLE-ABS-KEY%28A+supervised+machine+learning+workflow+for+the+reduction+of+highly+dimensional+biological+data%29</t>
  </si>
  <si>
    <t>Kamińska, D., Kamińska, O., Sochacka, M., &amp; Sokół-Szawłowska, M. (2024). The Role of Selected Speech Signal Characteristics in Discriminating Unipolar and Bipolar Disorders. Sensors, 24(14), 4721</t>
  </si>
  <si>
    <t>https://1510q1l1z-y-https-www-webofscience-com.z.e-nformation.ro/wos/woscc/full-record/WOS:001277529200001</t>
  </si>
  <si>
    <t>Morariu, D.(ULBS); Crețulescu, R (ULBS).; Breazu, M (ULBS), Volovici D. (ULBS)</t>
  </si>
  <si>
    <t xml:space="preserve">DBSCAN ALGORITHM FOR DOCUMENT CLUSTERING </t>
  </si>
  <si>
    <t>Unleashing the Power of Data Tsunami: A Comprehensive Survey on Data Assessment and Selection for Instruction Tuning of Language Models, Qin, Yulei;Yang, Yuncheng;Guo, Pengcheng;Li, Gang; Shao, Hang; Shi, Yuchen; Xu, Zihan; Gu, Yun; Li, Ke; Sun, Xing;</t>
  </si>
  <si>
    <t>https://151091l1y-y-https-www-scopus-com.z.e-nformation.ro/record/display.uri?eid=2-s2.0-105000188469&amp;origin=resultslist&amp;sort=plf-f&amp;src=s&amp;sot=b&amp;sdt=b&amp;s=TITLE-ABS-KEY%28Unleashing+the+power+of+data+tsunami%3A+A+comprehensive+survey+on+data+assessment%29&amp;sessionSearchId=37d37e95c2d4e169950c991ba9f6f9d5</t>
  </si>
  <si>
    <t>Cheddak, Asma, et al. "BERTopic for enhanced idea management and topic generation in Brainstorming Sessions." Information 15.6 (2024): DOI: 10.3390/info15060365</t>
  </si>
  <si>
    <t>https://1510q1l1z-y-https-www-webofscience-com.z.e-nformation.ro/wos/woscc/full-record/WOS:001255711100001</t>
  </si>
  <si>
    <t>Hambley, Alexander, et al. "Optimising web accessibility evaluation: Population sourcing methods for web accessibility evaluation." International Journal of Human-Computer Studies 198 (2025): DOI: 10.1016/j.ijhcs.2025.103472.</t>
  </si>
  <si>
    <t>https://1510q1l1z-y-https-www-webofscience-com.z.e-nformation.ro/wos/woscc/full-record/WOS:001435079000001</t>
  </si>
  <si>
    <t>Dastour, Hatef, et al. "Active Fire Clustering and Spatiotemporal Dynamic Models for Forest Fire Management." Fire 7.10 (2024): DOI: 10.3390/fire7100355</t>
  </si>
  <si>
    <t>https://1510q1l1z-y-https-www-webofscience-com.z.e-nformation.ro/wos/woscc/full-record/WOS:001342562000001</t>
  </si>
  <si>
    <t>Hanifa, Aida, et al. "Analyzing Views on Presidential Candidates for Election 2024 Based on the Instagram and X Platforms with Text Clustering." Procedia Computer Science 10.1016/j.procs.2024.10.299 (2024): 730-739</t>
  </si>
  <si>
    <t>https://151091l1y-y-https-www-scopus-com.z.e-nformation.ro/record/display.uri?eid=2-s2.0-85213062883&amp;origin=resultslist&amp;sort=plf-f&amp;src=s&amp;sot=b&amp;sdt=b&amp;s=TITLE-ABS-KEY%28Analyzing+Views+on+Presidential+Candidates+for+Election+2024%29</t>
  </si>
  <si>
    <t>Tabassum, Kaifa, and Zhalok Rahman. "Optical Mark Recognition with Object Detection and Clustering." 2024 6th International Conference on Electrical Engineering and Information &amp; Communication Technology (ICEEICT). IEEE, 2024.DOI: 10.1109/ICEEICT62016.2024.10534561</t>
  </si>
  <si>
    <t>https://151091l1y-y-https-www-scopus-com.z.e-nformation.ro/record/display.uri?eid=2-s2.0-85195241790&amp;origin=resultslist&amp;sort=plf-f&amp;src=s&amp;sot=b&amp;sdt=b&amp;s=TITLE-ABS-KEY%28Optical+Mark+Recognition+with+Object+Detection+and+Clustering%29&amp;relpos=1</t>
  </si>
  <si>
    <t>Economopoulou, Emmanouela-Electra, et al. "Efficient Energy Disaggregation Using DBSCAN: A Novel Approach for Enhanced Energy Management." IFIP International Conference on Artificial Intelligence Applications and Innovations. Cham: Springer Nature Switzerland, 2024.DOI: 10.1007/978-3-031-63227-3_16</t>
  </si>
  <si>
    <t>https://151091l1y-y-https-www-scopus-com.z.e-nformation.ro/record/display.uri?eid=2-s2.0-85199158884&amp;origin=resultslist&amp;sort=plf-f&amp;src=s&amp;sot=b&amp;sdt=b&amp;s=TITLE-ABS-KEY%28Efficient+Energy+Disaggregation+Using+DBSCAN%3A+A+Novel+Approach%29&amp;sessionSearchId=12c88c1795c938d7d94f6b891d061a68&amp;relpos=1</t>
  </si>
  <si>
    <t>Tadikamalla, Sai Sanjana, et al. "Efficient Data Summarization Using Contemporary Clustering Techniques." 2024 IEEE 3rd World Conference on Applied Intelligence and Computing (AIC). IEEE, 2024. DOI: 10.1109/AIC61668.2024.10731033</t>
  </si>
  <si>
    <t>https://151091l1y-y-https-www-scopus-com.z.e-nformation.ro/record/display.uri?eid=2-s2.0-85210267219&amp;origin=resultslist&amp;sort=plf-f&amp;src=s&amp;sot=b&amp;sdt=b&amp;s=TITLE-ABS-KEY%28Efficient+Data+Summarization+Using+Contemporary+Clustering+Techniques%29&amp;sessionSearchId=f89f790e93e02854499d5c3e408c85c9</t>
  </si>
  <si>
    <t>Hu, Yang, and Pezhman Ghadimi. "In-Depth Analysis of Recall Initiators of Medical Devices with a Machine Learning-Natural Language Processing Tool."2024, DOI: 10.5220/0012900600003822</t>
  </si>
  <si>
    <t>https://151091l1y-y-https-www-scopus-com.z.e-nformation.ro/record/display.uri?eid=2-s2.0-105002147461&amp;origin=resultslist&amp;sort=plf-f&amp;src=s&amp;sot=b&amp;sdt=b&amp;s=TITLE-ABS-KEY%28In-Depth+Analysis+of+Recall+Initiators+of+Medical+Devices+with+a+Machine+Learning-Natural+Language+Processing%29</t>
  </si>
  <si>
    <t>M Breazu (ULBS), D Morariu (ULBS), RG Cretulescu (ULBS), A Pitic(ULBS)</t>
  </si>
  <si>
    <t>Prakash, Febin, Vaishali Singh, and Ashendra Kumar Saxena. "An Evaluation of Arithmetic and Huffman Coding in Data Compression &amp; Source Coding." 2024 International Conference on Optimization Computing and Wireless Communication (ICOCWC). IEEE, 2024. DOI: 10.1109/ICOCWC60930.2024.10470768</t>
  </si>
  <si>
    <t>https://151091l1y-y-https-www-scopus-com.z.e-nformation.ro/record/display.uri?eid=2-s2.0-85190302558&amp;origin=resultslist&amp;sort=plf-f&amp;src=s&amp;sot=b&amp;sdt=b&amp;s=TITLE-ABS-KEY%28An+Evaluation+of+Arithmetic+and+Huffman+Coding+in+Data+Compression+%26+Source+Coding%29&amp;sessionSearchId=826f05e9ee8384e0e0eb9cd3b21340b6</t>
  </si>
  <si>
    <t>Morariu, D(ULBS); Vintan, LN(ULBS) and Tresp, V(SIEMENS Germania)</t>
  </si>
  <si>
    <t>Feature Selection Methods for an Improved SVM Classifier</t>
  </si>
  <si>
    <t>Data driven simulations for accurately predicting thermodynamic properties of H2 during geological storage, Soltanian, MR (Soltanian, Mohamad Reza) ; Bemani, A (Bemani, Amin) ; Moeini, F (Moeini, Farzad)  ; Ershadnia, R (Ershadnia, Reza); Yang, ZJ (Yang, Zhijie) ; Du, ZY (Du, Zhengyang) ; Yin, HC (Yin, Huichao)  ; Dai, ZX (Dai, Zhenxue) , FUEL, Volume362, DOI10.1016/j.fuel.2023.130768</t>
  </si>
  <si>
    <t>https://1510q1kpt-y-https-www-webofscience-com.z.e-nformation.ro/wos/woscc/full-record/WOS:001150802800001</t>
  </si>
  <si>
    <t>Comparison of convolutional neural network and support vector machine for identification of forest types and burned areas, Li, BX (Li, Boxin) ; Ren, HE (Ren, Hong-e) ; Dong, PL (Dong, Pinliang); Tian, J (Tian, Jing) , 
JOURNAL OF APPLIED REMOTE SENSING, Volume18, Issue1, DOI10.1117/1.JRS.18.014531</t>
  </si>
  <si>
    <t>https://1510q1kpt-y-https-www-webofscience-com.z.e-nformation.ro/wos/woscc/full-record/WOS:001271750200038</t>
  </si>
  <si>
    <t>Wos</t>
  </si>
  <si>
    <t>Adrian Florea(ULBS), Daniel-Ioan Popa(ULBS), Daniel Morariu(ULBS), Ionela Maniu(ULBS), Lasse Berntzen(USN-Norway), Ugo Fiore(UNIBG-Italy)</t>
  </si>
  <si>
    <t>Digital farming based on a smart and user-friendly IoT irrigation system: A conifer nursery case study</t>
  </si>
  <si>
    <t>Exploring the Efficient Irrigation Period for Larix kaempferi Seedlings in Nursery Pots in Greenhouse Conditions Using Optical Measurements, Jeong, U (Jeong, Ukhan) [1] ; Han, SH (Han, Seung Hyun) [2] ; Kim, D (Kim, Dohee) [1] ; Kim, S (Kim, Sohyun) [1] ; Cheong, EJ (Cheong, Eun Ju) [1], FORESTS, Volume15 Issue8, DOI10.3390/f15081303</t>
  </si>
  <si>
    <t>https://1510q1kpt-y-https-www-webofscience-com.z.e-nformation.ro/wos/woscc/full-record/WOS:001307367500001</t>
  </si>
  <si>
    <t>Potato crop irrigation system in Peru based on IoT and machine learning, Villagomez, RB (Villagomez, Rafael Bravo) [1] ; Abele, DV (Abele, Diego Vasquez) [1] ; Mauricio, D (Mauricio, David), 2024 IEEE ANDESCON, DOI10.1109/ANDESCON61840.2024.10755749</t>
  </si>
  <si>
    <t>https://1510q1kpt-y-https-www-webofscience-com.z.e-nformation.ro/wos/woscc/full-record/WOS:001417553200061</t>
  </si>
  <si>
    <t>Actual Role of Cybersecurity Awareness and Knowledge to Drive Digital Technology Adoption for Enhance Sustainable Development: Engineering Industry Setting, Alzghoul, Amro;Alhanatleh, Hasan;Alnajdawi, Sakher; Alghizzawi, Mahmoud; Al Htibat, Ameen Mohammad, 2024 International Conference on Decision Aid Sciences and Applications, DASA 2024</t>
  </si>
  <si>
    <t>https://151091kqt-y-https-www-scopus-com.z.e-nformation.ro/record/display.uri?eid=2-s2.0-85217220227&amp;origin=resultslist&amp;sort=plf-f&amp;src=s&amp;sot=mulcite&amp;sdt=mulcite&amp;cluster=scopubyr%2C%222024%22%2Ct&amp;s=REFEID%282-s2.0-85156192538%29&amp;citeCnt=1&amp;relpos=1#metrics</t>
  </si>
  <si>
    <t>Turmeric Farm Monitoring and Automation Using Deep Learning and Fuzzy Logic on Raspberry Pi: A Low-cost and Energy Efficient Solution, Mervin Paul Raj M.;Vijayakumar J;, 2024 4th International Conference on Advances in Electrical, Computing, Communication and Sustainable Technologies, ICAECT 2024</t>
  </si>
  <si>
    <t>https://151091kqt-y-https-www-scopus-com.z.e-nformation.ro/record/display.uri?eid=2-s2.0-85190145631&amp;origin=resultslist&amp;sort=plf-f&amp;src=s&amp;sot=mulcite&amp;sdt=mulcite&amp;cluster=scopubyr%2C%222024%22%2Ct&amp;s=REFEID%282-s2.0-85156192538%29&amp;citeCnt=1&amp;relpos=3</t>
  </si>
  <si>
    <t>Lachgar, Nisrine, et al. "PRISMA-Guided Systematic Review on the Adoption of Artificial Intelligence and Embedded Systems for Smart Irrigation." Pure and Applied Geophysics (2025): 1-50. DOI:10.1007/s00024-025-03707-0</t>
  </si>
  <si>
    <t>https://1510q1l1z-y-https-www-webofscience-com.z.e-nformation.ro/wos/woscc/full-record/WOS:001456268200001</t>
  </si>
  <si>
    <t>Meng, Hann(ULBS)
Morariu, Daniel(ULBS)</t>
  </si>
  <si>
    <t>Khmer character recognition using artificial neural network</t>
  </si>
  <si>
    <t xml:space="preserve">Theme of Khmer document classification in the field of agriculture based on the use of Naïve Bayes method with keywords, Sovila, Srun;Tak, Kean;Chamroen, Khim;Begun, Olga V.;Dmitrieva, Irina A.;Send mail to Dmitrieva I.A.;
Overchenko, Elena S.;, E3S Web of Conferences, </t>
  </si>
  <si>
    <t>https://151091kqt-y-https-www-scopus-com.z.e-nformation.ro/record/display.uri?eid=2-s2.0-85186964435&amp;origin=resultslist&amp;sort=plf-f&amp;src=s&amp;sot=mulcite&amp;sdt=mulcite&amp;cluster=scopubyr%2C%222024%22%2Ct&amp;s=REFEID%282-s2.0-84949926074%29&amp;citeCnt=1</t>
  </si>
  <si>
    <t>A Bărbulescu (ULBS), D Morariu(ULBS)</t>
  </si>
  <si>
    <t>Part of Speech Tagging Using Hidden Markov Models</t>
  </si>
  <si>
    <t>Sabonsolin, Jeneffer A., Shaneth C. Ambat, and Ace C. Lagman. "A Cebuano Parts-of-Speech (POS) Tagger Using Hidden Markov Model (HMM) Applied to News Text Genre." TENCON 2024-2024 IEEE Region 10 Conference (TENCON). IEEE, 2024.DOI: 10.1109/TENCON61640.2024.10902693</t>
  </si>
  <si>
    <t>https://151091l1y-y-https-www-scopus-com.z.e-nformation.ro/record/display.uri?eid=2-s2.0-105000268427&amp;origin=resultslist&amp;sort=plf-f&amp;src=s&amp;sot=b&amp;sdt=b&amp;s=TITLE-ABS-KEY%28A+Cebuano+Parts-of-Speech%29</t>
  </si>
  <si>
    <t>Arpad Gellert, Ugo Fiore, Adrian Florea, Radu Chis, Francesco Palmieri</t>
  </si>
  <si>
    <t>Forecasting Electricity Consumption and Production in Smart Homes through Statistical Methods, Sustainable Cities and Society, Vol. 76, ISSN 2210-6707 (ISI Thomson Journals IF=7.587, Scopus), January 2022</t>
  </si>
  <si>
    <t>T. Mohanaprakash, M. Mutharasu, T. Saravanan, S. Raja, A.A.V. Sweety, Enhancing Energy Efficiency in Smart Cities: Advanced ANN and Decision Tree Model for Solar Energy with IoT and Cloud Server, International Journal of Intelligent Systems and Applications in Engineering, Vol. 12, Issue 2, pp. 10-19, 2024.</t>
  </si>
  <si>
    <t>https://ijisae.org/index.php/IJISAE/article/view/4201</t>
  </si>
  <si>
    <t>Radu Sorostinean, Arpad Gellert, Bogdan-Constantin Pirvu</t>
  </si>
  <si>
    <t>Assembly Assistance System with Decision Trees and Ensemble Learning, Sensors, Vol. 21, Issue 11, ISSN 1424-8220 (ISI Thomson Journals IF=3.275, Scopus, DBLP), DOI 10.3390/s21113580, p. 3580, May 2021</t>
  </si>
  <si>
    <t>Priya Bijalwan, Ashulekha Gupta, Anubhav Mendiratta, Amar Johri, Mohammad Asif, Predicting the Productivity of Municipality Workers: A Comparison of Six Machine Learning Algorithms, Economies, Vol. 12, Issue 1, p. 16, January 2024.</t>
  </si>
  <si>
    <t>https://www.mdpi.com/2227-7099/12/1/16</t>
  </si>
  <si>
    <t>Lorena M. Olaru, Arpad Gellert, Ugo Fiore, Francesco Palmieri</t>
  </si>
  <si>
    <t>Electricity Production and Consumption Modeling through Fuzzy Logic, International Journal of Intelligent Systems, Vol. 37, Issue 11, ISSN 0884-8173 (ISI Thomson Journals IF=8.993, DBLP, Scopus), DOI 10.1002/int.22942, pp. 8348-8364, November 2022</t>
  </si>
  <si>
    <t>Arunava Bandyopadhyay, Bishal Dey Sarkar, Md. Emran Hossain, Soumen Rej, Mohidul Alam Mallick, Modelling and forecasting India's electricity consumption using artificial neural networks, OPEC Energy Review, January 2024.</t>
  </si>
  <si>
    <t>https://onlinelibrary.wiley.com/doi/abs/10.1111/opec.12295</t>
  </si>
  <si>
    <t>Arpad Gellert, Constantin-Bala Zamfirescu</t>
  </si>
  <si>
    <t>Assembly support systems with Markov predictors, Journal of Decision Systems, Vol. 29, No. S1, ISSN 1246-0125 (indexed ISI, Scopus, DBLP), DOI: 10.1080/12460125.2020.1788798, pp. 63-70, July 2020</t>
  </si>
  <si>
    <t>Marcello Urgo, Francesco Berardinucci, Pai Zheng, Lihui Wang, AI-Based Pose Estimation of Human Operators in Manufacturing Environments, CIRP Novel Topics in Production Engineering, Vol. 1, pp. 3-38, February 2024.</t>
  </si>
  <si>
    <t>https://link.springer.com/chapter/10.1007/978-3-031-54034-9_1</t>
  </si>
  <si>
    <t>Mustafa Saglam, Xiaojing Lv, Catalina Spataru, Omer Ali Karaman, Instantaneous Electricity Peak Load Forecasting Using Optimization and Machine Learning, Energies, Vol. 17, Issue 4, p. 777, February 2024.</t>
  </si>
  <si>
    <t>Arpad Gellert, Adrian Florea, Ugo Fiore, Francesco Palmieri, Paolo Zanetti</t>
  </si>
  <si>
    <t>A study on forecasting electricity production and consumption in smart cities and factories, International Journal of Information Management, Elsevier, DOI 10.1016/j.ijinfomgt.2019.01.006, ISSN 0268-4012 (ISI Thomson Journals IF=5.063, Scopus, DBLP), Vol. 49, pages 546-556, December 2019</t>
  </si>
  <si>
    <t>S.A. Poojitha, K. Ravindranath, Optimal Usage of Resources through Quality Aware Scheduling in Containers based Cloud Computing Environment, Scalable Computing: Practice and Experience, Vol. 25, No. 2, February 2024.</t>
  </si>
  <si>
    <t>Jiang-Wen Xiao, Hongliang Fang, Yan-Wu Wang, Short-Term Residential Load Forecasting via Pooling-Ensemble Model with Smoothing Clustering, IEEE Transactions on Artificial Intelligence, March 2024.</t>
  </si>
  <si>
    <t>https://ieeexplore.ieee.org/document/10466636</t>
  </si>
  <si>
    <t>Adrian Florea, Arpad Gellert</t>
  </si>
  <si>
    <t>Different Approaches for Solving Optimization Problems using Interactive e-Learning Tools, The 10th International Scientific Conference "eLearning and Software for Education" (eLSE 2014), ISSN 2066-026X (indexed ISI), Vol. 2, Bucharest, April 2014.</t>
  </si>
  <si>
    <t>Andrei Patrausanu, Adrian Florea, Mihai Neghină, Alina Dicoiu, Radu Chis, A Systematic Review of Multi-Objective Evolutionary Algorithms Optimization Frameworks, Processes, Vol. 12, Issue 5, p. 869, April 2024.</t>
  </si>
  <si>
    <t>Arpad Gellert, Stefan-Alexandru Precup, Bogdan-Constantin Pirvu, Ugo Fiore, Constantin-Bala Zamfirescu, Francesco Palmieri</t>
  </si>
  <si>
    <t>An Empirical Evaluation of Prediction by Partial Matching in Assembly Assistance Systems, Applied Sciences, Vol. 11, Issue 7, ISSN 2076-3417 (ISI Thomson Journals IF=2.474, Scopus), DOI 10.3390/app11073278, p. 3278, Switzerland, April 2021</t>
  </si>
  <si>
    <t>Pooja Goyal, Md Khorrom Khan, Natnael Teshome, Brendan Geary, Renee Bryce, Context Data Compact Prediction Tree (CD-CPT): Transforming User Experience Through Predictive Analysis, 9th International Conference on Internet of Things, Big Data and Security (IoTBDS 2024), pp. 166-173, Angers, France, April 2024.</t>
  </si>
  <si>
    <t>https://www.scitepress.org/Documents/2024/126158/</t>
  </si>
  <si>
    <t>Stefan-Alexandru Precup, Snehal Walunj, Arpad Gellert, Christiane Plociennik, Jibinraj Antony, Constantin-Bala Zamfirescu, Martin Ruskowski</t>
  </si>
  <si>
    <t>Recognising Worker Intentions by Assembly Step Prediction, 28th International Conference on Emerging Technologies and Factory Automation (ETFA), ISBN 979-8-3503-3990-1 (indexed Scopus, DBLP), Sinaia, September 2023.</t>
  </si>
  <si>
    <t>Lesia Mochurad, Viktoriia Babii, Michal Greguš, Machine Learning Models for the Recognition of Commands in Smart Home Technologies, International Conference on Smart Automation &amp; Robotics for Future Industry, Lviv, Ukraine, April 2024.</t>
  </si>
  <si>
    <t>Katleho Makatjane, Ditebo Xaba, Modisane Bennett Seitshiro, Electricity Demand Forecasting using Dual Stream TBATS-CNN-LSTM Architecture, Machine Learning and Computer Vision for Renewable Energy, May 2024.</t>
  </si>
  <si>
    <t>https://ouci.dntb.gov.ua/en/works/7BdOWaJl/</t>
  </si>
  <si>
    <t>Eyob Messele Sefene, Chao-Chang Arthur Chen, Yueh-Hsun Tsai, Ting-Huan Lai, Ding-Xuan Huang, Assessment of sustainable and machinable performance metrics of monocrystalline silicon carbide wafer with electrophoretic-assisted multi-diamond wire sawing, The International Journal of Advanced Manufacturing Technology, May 2024.</t>
  </si>
  <si>
    <t>Excellence M. Kuyumani, Ali N. Hasan, Thokozani C. Shongwe, A Combined Model of Convolutional Neural Network and Bidirectional Long Short-Term Memory with Attention Mechanism for Load Harmonics Forecasting, Energies, Vol. 17, Issue 11, p. 2658, May 2024.</t>
  </si>
  <si>
    <t>Alexandru Matei, Nicolae-Adrian Tocu, Constantin-Bala Zamfirescu, Arpad Gellert, Mihai Neghina</t>
  </si>
  <si>
    <t>Engineering a Digital Twin for Manual Assembling, 10th International Symposium on Leveraging Applications of Formal Methods (ISoLA 2020), published in Leveraging Applications of Formal Methods, Verification and Validation: Tools and Trends, Lecture Notes in Computer Science, Vol. 12479, ISBN 978-3-030-83722-8 (indexed ISI, DBLP, Scopus), pp. 140-152, Springer, Cham, 2021.</t>
  </si>
  <si>
    <t>Julia Bitencourt, Ana Wooley, Gregory Harris, Verification and validation of digital twins: a systematic literature review for manufacturing applications, International Journal of Production Research, May 2024.</t>
  </si>
  <si>
    <t>https://www.tandfonline.com/doi/full/10.1080/00207543.2024.2357741</t>
  </si>
  <si>
    <t>Vinit Hegiste, Snehal Walunj, Jibinraj Antony, Tatjana Legler, Martin Ruskowski, Enhancing Object Detection with Hybrid dataset in Manufacturing Environments: Comparing Federated Learning to Conventional Techniques, 1st International Conference on Innovative Engineering Sciences and Technological Research, Muscat, Oman, May 2024.</t>
  </si>
  <si>
    <t>https://www.arxiv.org/pdf/2408.08974</t>
  </si>
  <si>
    <t>Adrian Florea, Claudiu Buduleci, Radu Chis, Arpad Gellert, Lucian Vintan</t>
  </si>
  <si>
    <t>Enhancing the Sniper Simulator with Thermal Measurement, The 18th International Conference on System Theory, Control and Computing, ISBN 978-1-4799-4602-0 (Scopus, IEEE Xplore), Sinaia, October 2014</t>
  </si>
  <si>
    <t>Mihai Neghina, Alina-Ioana Dicoiu, Radu Chis, Adrian Florea, A competitive new multi-objective optimization genetic algorithm based on apparent front ranking, Engineering Applications of Artificial Intelligence, Vol. 132, p. 107870, June 2024.</t>
  </si>
  <si>
    <t>https://dl.acm.org/doi/10.1016/j.engappai.2024.107870</t>
  </si>
  <si>
    <t>Arpad Gellert, Adrian Florea, Ugo Fiore, Paolo Zanetti, Lucian Vintan</t>
  </si>
  <si>
    <t>Performance and Energy Optimisation in CPUs through Fuzzy Knowledge Representation, Information Sciences, Elsevier, Vol. 476, ISSN 0020-0255 (ISI Thomson Journals IF=4.832, Scopus, DBLP, EBSCO), DOI 10.1016/j.ins.2018.03.029, pages 375-391, February 2019</t>
  </si>
  <si>
    <t>Rasikh Tariq, Awsan Mohammed, Adel Alshibani, Maria Soledad Ramírez-Montoya, Complex artificial intelligence models for energy sustainability in educational buildings, Scientific Reports, Vol. 14, p. 15020, July 2024.</t>
  </si>
  <si>
    <t>Arpad Gellert, Darius Sarbu, Stefan-Alexandru Precup, Alexandru Matei, Dragos Circa, Constantin-Bala Zamfirescu</t>
  </si>
  <si>
    <t>Estimation of Missing LiDAR Data for Accurate AGV Localization, IEEE Access, Vol. 10, ISSN 2169-3536 (ISI Thomson Journals IF=3.367, DBLP, Scopus), DOI 10.1109/ACCESS.2022.3185763, pp. 68416-68428, June 2022</t>
  </si>
  <si>
    <t>Bei Zhou, Zhitao Liu, Hongye Su, 5G Networks Enabling Cooperative Autonomous Vehicle Localization: A Survey, IEEE Transactions on Intelligent Transportation Systems, July 2024.</t>
  </si>
  <si>
    <t>https://ieeexplore.ieee.org/document/10584443</t>
  </si>
  <si>
    <t>B. Jothi, Jeyasudha J., Sujatha M., Jayalakshmi M., Nagendar Yamsani, Aarthi C., Analysis of Network Performance Using Markov Autoregressive and ARIMAX Models Using Optimization, Emerging Advancements in AI and Big Data Technologies in Business and Society, pp. 282-298, July 2024.</t>
  </si>
  <si>
    <t>https://www.igi-global.com/gateway/chapter/351271</t>
  </si>
  <si>
    <t>Qingyao Qiao, Akilu Yunusa-Kaltungo, Yue Zhai, Ashraf Alghanmi, Overview of Key Methodologies for Predicting Energy Consumption in Buildings, Key Themes in Energy Management, Lecture Notes in Energy, Vol. 100, pp. 355-372, July 2024.</t>
  </si>
  <si>
    <t>https://ouci.dntb.gov.ua/en/works/ldOvky04/</t>
  </si>
  <si>
    <t>Jiang-Wen Xiao, Hongliang Fang, Yan-Wu Wang, Short-Term Residential Load Forecasting Via Pooling-Ensemble Model with Smoothing Clustering, IEEE Transactions on Artificial Intelligence, Vol. 5, Issue 7, July 2024.</t>
  </si>
  <si>
    <t>Ioan Z. Mihu, Arpad Gellert, Horia V. Caprita</t>
  </si>
  <si>
    <t>Improved Methods of Geometric Shape Recognition Using Fuzzy and Neural Techniques, Proceedings of the 6th International Conference on Technical Informatics (CONTI 2004), Transactions on Automatic Control and Computer Science, Vol. 49(63), No. 4, ISSN 1224-600X (indexed CiteSeerX, COPERNICUS, VINITI), pp. 99-104, Timisoara, May 2004.</t>
  </si>
  <si>
    <t>Archana Boob, Mansi Radke, Leveraging two-level deep learning classifiers for 2D shape recognition to automatically solve geometry math word problems, Pattern Analysis and Applications, Vol. 27, p. 102, August 2024.</t>
  </si>
  <si>
    <t>https://link.springer.com/article/10.1007/s10044-024-01321-9</t>
  </si>
  <si>
    <t>Yee Yeng Liau, Kwangyeol Ryu, Monitoring model for enhancing adaptability in human-robot collaborative mold assembly, International Journal of Computer Integrated Manufacturing, August 2024.</t>
  </si>
  <si>
    <t>https://www.tandfonline.com/doi/full/10.1080/0951192X.2024.2386994</t>
  </si>
  <si>
    <t>Wan Hasbul Hadi Wan Abdul Halim, Suhaiza Zailani, Mohd Rizaimy Shaharudin, Muhammad Khalilur Rahman, Factors Affecting the Consumers’ Energy-Conserving Behaviours on Solar-Plus-Storage (SPS) Systems’ Adoption for Sustainable Electricity Consumption: A Case in Malaysia, Energy Efficiency, Vol. 17, Issue 7, p. 73, August 2024.</t>
  </si>
  <si>
    <t>Adrian Florea, Arpad Gellert, Delilah Florea, Adrian-Cristian Florea</t>
  </si>
  <si>
    <t>Teaching Programming by Developing Games in Alice, The 12th International Scientific Conference "eLearning and Software for Education" (eLSE 2016), ISSN 2066-026X (indexed ISI), Vol. 1, DOI 10.12753/2066-026X-16-073, pp. 503-510, Bucharest, April 2016.</t>
  </si>
  <si>
    <t>Jorge P. Rodriguez, Laura A. Cecchi, Logic Programming in Primary School: Facing Computer Science at an Early Age, 2024 L Latin American Computer Conference, Buenos Aires, Argentina, August 2024.</t>
  </si>
  <si>
    <t>Ze Wang, Degui Yao, Ying Shi, Zhexin Fan, Yun Liang, Yuanyuan Wang, Hao Li, A two-stage electricity consumption forecasting method integrated hybrid algorithms and multiple factors, Electric Power Systems Research, Vol. 234, p. 110600, September 2024.</t>
  </si>
  <si>
    <t>Ntumba Marc‐Alain Mutombo, Bubele Papy Numbi, Tahar Tafticht, Total electricity generation dynamics analysis and renewable energy impacts in South Africa, Energy Science &amp; Engineering, September 2024.</t>
  </si>
  <si>
    <t>https://scijournals.onlinelibrary.wiley.com/doi/full/10.1002/ese3.1906</t>
  </si>
  <si>
    <t>Electricity consumption forecasting for sustainable smart cities using machine learning methods, Internet of Things, Vol. 27, ISSN 2543-1536 (ISI IF=6.0, Scopus, DBLP), DOI 10.1016/j.iot.2024.101322, p. 101322, October 2024.</t>
  </si>
  <si>
    <t>Blanka Tundys, Tomasz Wiśniewski, Smart City and Sustainable Energy – Evidence from the European Union Capital Cities, Energies, Vol. 17, Issue 18, September 2024.</t>
  </si>
  <si>
    <t>Radu Sorostinean, Zaharia Burghelea, Arpad Gellert</t>
  </si>
  <si>
    <t>Anomaly Detection in Smart Industrial Machinery Through Hidden Markov Models and Autoencoders, IEEE Access, Vol. 12, ISSN 2169-3536 (ISI IF=3.9, Scopus, DBLP), DOI 10.1109/ACCESS.2024.3400970, pp. 69217-69228, May 2024.</t>
  </si>
  <si>
    <t>Mingu Jeon, In-Ho Choi, Seung-Woo Seo, Seong-Woo Kim, Extremely Rare Anomaly Detection Pipeline in Semiconductor Bonding Process with Digital Twin-driven Data Augmentation Method, IEEE Transactions on Components, Packaging and Manufacturing Technology, September 2024.</t>
  </si>
  <si>
    <t>https://ieeexplore.ieee.org/document/10666700</t>
  </si>
  <si>
    <t>Sanjay Kumar Dwivedi, Hiroto Nagayoshi, Hiroki Ohashi, Prediction of High-Level Actions from the Sequence of Atomic Actions in Assembly Line Workstations, 29th International Conference on Emerging Technologies and Factory Automation, Padova, Italy, September 2024.</t>
  </si>
  <si>
    <t>https://ieeexplore.ieee.org/document/10710857</t>
  </si>
  <si>
    <t>Qifeng Luo, Jiehong Ye, Jingming Liang, Qiang Zhou, Behavior Analysis and Safety Management of Workers in Limited Space Based on Machine Learning, 2024 International Conference on Industrial IoT, Big Data and Supply Chain (IIoTBDSC), Wuhan, China, September 2024.</t>
  </si>
  <si>
    <t>https://ieeexplore.ieee.org/document/10873252</t>
  </si>
  <si>
    <t>Edris Khorani, Sophie L. Pain, Tim Niewelt, Ruy S. Bonilla, Tasmiat Rahman, Nicholas E. Grant, John D. Murphy, Hierarchical time-series approaches for photovoltaic systems performance forecasting with sparse datasets, IEEE Journal of Photovoltaics, Vol.15, Issue 1, pp. 173-180, October 2024.</t>
  </si>
  <si>
    <t>https://wrap.warwick.ac.uk/id/eprint/187909/</t>
  </si>
  <si>
    <t>Alexandru Matei, Stefan-Alexandru Precup, Dragos Circa, Arpad Gellert, Constantin-Bala Zamfirescu</t>
  </si>
  <si>
    <t>Estimating Travel Time for Autonomous Mobile Robots through Long Short-Term Memory, Mathematics, Vol. 11, Issue 7, ISSN 2227-7390 (ISI IF=2.592, Scopus), DOI 10.3390/math11071723, p. 1723, April 2023.</t>
  </si>
  <si>
    <t>Mohammad Mohammadpour, Bilel Allani, Sousso Kelouwani, Messaoud Ahmed Ouameur, Lotfi Zeghmi, Ali Amamou, Hossein Bahmanabadi, Optimal charging scheduling for Indoor Autonomous Vehicles in manufacturing operations, Advanced Engineering Informatics, Vol. 62, Part C, p. 102804, October 2024.</t>
  </si>
  <si>
    <t>Isaiah Nassiuma, Yee Mey Goh, Ella-Mae Hubbard, Positive and Negative Reinforcement Nudges for Human-Robot Collaboration using a Mixed Reality Interface, Proceedings of the European Conference on Cognitive Ergonomics 2024, p. 30, Paris, France, October 2024.</t>
  </si>
  <si>
    <t>https://dl.acm.org/doi/abs/10.1145/3673805.3673844</t>
  </si>
  <si>
    <t>Adrian Florea, Lasse Berntzen, Maria Vintan, Dorel Stanescu, Daniel Morariu, Claudiu Solea, Ugo Fiore, Prosumer networks – A key enabler of control over renewable energy resources, Renewable Energy Focus, p. 100648, October 2024.</t>
  </si>
  <si>
    <t>https://www.sciencedirect.com/science/article/pii/S1755008424001121</t>
  </si>
  <si>
    <t>Arpad Gellert, Adrian Florea</t>
  </si>
  <si>
    <t>Web Prefetching through Efficient Prediction by Partial Matching, World Wide Web Journal, Vol. 19, Issue 5, ISSN 1386-145X (ISI IF=1.405, DBLP, Scopus, EBSCO, ACM Digital Library), DOI 10.1007/s11280-015-0367-8, pp. 921-932, USA, September 2016.</t>
  </si>
  <si>
    <t>Adeyimi Abel Ajibesin, Narasimha Rao Vajjhala, Ernest Joel, Sandip Rakshit, Predictive Web Prefetching: A Combined Approach Using Clustering Algorithms and WEKA in High-Traffic Settings, Artificial Intelligence in Internet of Things (IoT): Key Digital Trends, Lecture Notes in Networks and Systems, Vol. 1072, pp. 221–231, October 2024.</t>
  </si>
  <si>
    <t>https://link.springer.com/chapter/10.1007/978-981-97-5786-2_17</t>
  </si>
  <si>
    <t>Eyob Messele Sefene, Steve Hsueh-Ming Wang, Chao-Chang Arthur Chen, Analysis of contact length and temperature effect in rocking mode diamond wire sawing of monocrystalline silicon carbide wafer, Manufacturing Letters, Vol. 41, pp. 641-652, October 2024.</t>
  </si>
  <si>
    <t>Ying Wang, Hongmin Li, Atif Jahanger, Qiwei Li, Biao Wang, Daniel Balsalobre Lorente, A novel ensemble electricity load forecasting system based on a decomposition-selection-optimization strategy, Energy, p. 133524, October 2024.</t>
  </si>
  <si>
    <t>You-Shyang Chen, Ying-Hsun Hung, Mike Yau-Jung Lee, Jieh-Ren Chang, Chien-Ku Lin, Tai-Wen Wang, Advanced Study: Improving the Quality of Cooling Water Towers’ Conductivity Using a Fuzzy PID Control Model, Mathematics, Vol. 12, Issue 20, p. 3296, October 2024.</t>
  </si>
  <si>
    <t>https://www.mdpi.com/2227-7390/12/20/3296</t>
  </si>
  <si>
    <t>Claudiu Solea, Corina Hera, Adrian Florea, Daniel Morariu, Dorel Stanescu, Maria Vintan, A Comparative Study on Prosumers Load Demand and Production Forecasting Using Machine Learning and Time Series Techniques, 2024 International Conference on Applied and Theoretical Electricity, Craiova, Romania, October 2024.</t>
  </si>
  <si>
    <t>Alesia Gerassimenko, Lieven De Moor, Laurens Defau, Forecasting residential real estate prices and energy usage in Flanders, International Journal of Housing Markets and Analysis, October 2024.</t>
  </si>
  <si>
    <t>Favour Ibude, Abayomi Otebolaku, Jude E. Ameh, Augustine Ikpehai, Multi-Timescale Energy Consumption Management in Smart Buildings Using Hybrid Deep Artificial Neural Networks, Journal of Low Power Electronics and Applications, Vol. 14, Issue 4, p. 54, November 2024.</t>
  </si>
  <si>
    <t>Using Two-Level Context-Based Predictors for Assembly Assistance in Smart Factories, Intelligent Methods in Computing, Communications and Control: 8th International Conference on Computers Communications and Control, Book series: Advances in Intelligent Systems and Computing, Springer, ISSN: 2194-5357 (indexed ISI, Scopus), DOI 10.1007/978-3-030-53651-0_14, pp. 167-176, May 2020.</t>
  </si>
  <si>
    <t>Arno Claeys, Steven Hoedt, El-Houssaine Aghezzaf, Johannes Cottyn, Assessing assembly instructions quality using operator behavior, The International Journal of Advanced Manufacturing Technology, November 2024.</t>
  </si>
  <si>
    <t>Md. Ibne Joha, Md Minhazur Rahman, Md Shahriar Nazim, Yeong Min Jang, A Secure IIoT Environment That Integrates AI-Driven Real-Time Short-Term Active and Reactive Load Forecasting with Anomaly Detection: A Real-World Application, Sensors, Vol. 24, Issue 23, p. 7440, November 2024.</t>
  </si>
  <si>
    <t>Ibomoiye Domor Mienye, Theo G. Swart, A Comprehensive Review of Deep Learning: Architectures, Recent Advances, and Applications, Information, Vol. 15, Issue 12, p. 755, November 2024.</t>
  </si>
  <si>
    <t>https://www.mdpi.com/2078-2489/15/12/755</t>
  </si>
  <si>
    <t>Tomorn Soontornnapar, Tuchsanai Ploysuwan, A novel approach to enhanced fall detection using STFT and magnitude features with CNN autoencoder, Neural Computing and Applications, December 2024.</t>
  </si>
  <si>
    <t>https://link.springer.com/article/10.1007/s00521-024-10845-4</t>
  </si>
  <si>
    <t>Mohamed Mohandes, Salman A. Khan, Shafiqur Rehman, Ali Al-Shaikhi, Bo Liu, Kashif Iqbal, A Preliminary Empirical Analysis of Termination Criteria in the Genetic Algorithms for Wind Farm Micrositing, 6th International Symposium on Advanced Electrical and Communication Technologies, Alkhobar, Saudi Arabia, December 2024.</t>
  </si>
  <si>
    <t>Rubina Akter, Majid Gholami Shirkoohi, Jing Wang, Walter Mérida, An efficient hybrid deep neural network model for multi-horizon forecasting of power loads in academic buildings, Energy and Buildings, Vol. 329, p. 115217, December 2024.</t>
  </si>
  <si>
    <t>https://www.sciencedirect.com/science/article/pii/S0378778824013331</t>
  </si>
  <si>
    <t>Lukas Falcke, Ann-Kristin Zobel, Youngjin Yoo, Christopher Tucci, Digital Sustainability Strategies: Digitally Enabled and Digital-First Innovation for Net Zero, Academy of Management Perspectives, 2024.</t>
  </si>
  <si>
    <t>https://ouci.dntb.gov.ua/en/works/7AKLdY1l/</t>
  </si>
  <si>
    <t>Ken Chen, Wenyao Zhu, The Utilization of a Multi-Layer Perceptron Model for Estimation of the Heating Load, International Journal of Advanced Computer Science &amp; Applications, Vol. 15, Issue 6, p. 116, 2024.</t>
  </si>
  <si>
    <t>https://thesai.org/Downloads/Volume15No6/Paper_14-The_Utilization_of_a_Multi_Layer_Perceptron_Model.pdf</t>
  </si>
  <si>
    <t>Anca Morar (UPB),Alin Moldoveanu (UPB),Irina Mocanu(UPB),Florica Moldoveanu (UPB), Ion Emilian Radoi(UPB), Victor Asavei(UPB), Gradinaru, Alexandru(UPB), Alex Butean(ULBS)</t>
  </si>
  <si>
    <t>A Comprehensive Survey of Indoor Localization Methods Based on Computer Vision</t>
  </si>
  <si>
    <t>Zhao, LJ (Zhao, Lingjun) ; Yang, QL (Yang, Qinglin) ; Huang, HK (Huang, Huakun) ; Guo, LT (Guo, Longtao) ; Jiang, S (Jiang, Shan), Intelligent wireless sensing driven metaverse: A survey, Computer Communications, 
Volume214, Page46-56, Jan 2024</t>
  </si>
  <si>
    <t>https://www.webofscience.com/wos/woscc/full-record/WOS:001126190000001</t>
  </si>
  <si>
    <t>Cao, HJ (Cao, Hongji) ; Wang, YJ (Wang, Yunjia) ; Bi, JX (Bi, Jingxue) ; Zhang, YS (Zhang, Yinsong) ; Yao, GB (Yao, Guobiao) ; Feng, YG (Feng, Yougui) ; Si, MH (Si, Minghao), LOS compensation and trusted NLOS recognition assisted WiFi RTT indoor positioning algorithm, Expert Systems with Applications, 2024, Ianuarie</t>
  </si>
  <si>
    <t>https://www.webofscience.com/wos/woscc/full-record/WOS:001137772900001</t>
  </si>
  <si>
    <t>Carro-Lagoa, A (Carro-Lagoa, Angel) ; Barral, V (Barral, Valentin) ; González-López, M (Gonzalez-Lopez, Miguel) ; Escudero, CJ (Escudero, Carlos J.) ; Castedo, L (Castedo, Luis), Multicamera edge-computing system for persons indoor location and tracking, Internet of Things, Volume 24, Feb 2024</t>
  </si>
  <si>
    <t>https://www.webofscience.com/wos/woscc/full-record/WOS:001165491400001</t>
  </si>
  <si>
    <t xml:space="preserve">Kaiser, S (Kaiser, Susanna) ; Sand, S (Sand, Stephan) ; Linkiewicz, M (Linkiewicz, Magdalena) ; Meissner, H (Meissner, Henry) ; Baumbach, D (Baumbach, Dirk) ; Berger, R (Berger, Ralf), An Overall First Responder Tracking and Coordination Framework, IT Professional, Volume 25, Issue 6, Pag 38-44,Published 11 2023, Indexed 2024-03-06 </t>
  </si>
  <si>
    <t>https://www.webofscience.com/wos/woscc/full-record/WOS:001167350100012</t>
  </si>
  <si>
    <t>Butean, A (Butean, Alexandru) ; Olescu, ML (Olescu, Marco Leon) ; Tocu, NA (Tocu, Nicolae Adrian) ; Florea, A (Florea, Adrian)</t>
  </si>
  <si>
    <t>Improving Training Methods for Industry Workers though AI Assisted Multi-Stage Virtual Reality Simulations</t>
  </si>
  <si>
    <t>Dolly, M (Dolly, Makenzie) ; Nimbarte, A (Nimbarte, Ashish) ; Wuest, T (Wuest, Thorsten), The effects of gamification for manufacturing (GfM) on workers and production in industrial assembly, Volume 88, Published Ian 2024, Indexed 2024-03-08</t>
  </si>
  <si>
    <t>https://www.webofscience.com/wos/woscc/full-record/WOS:001170877400001</t>
  </si>
  <si>
    <t>Guo, DX (Guo, Dingxu) ; Zhang, DY (Zhang, Dengyin) ; Jin, XF (Jin, Xiaofei) ; Lu, SH (Lu, Songhao),Improve Indoor Localization Accuracy by Enriching CSI Fingerprints with CDPM, IEEE 2023 35TH CHINESE CONTROL AND DECISION CONFERENCE, CCDC, 1451-1457, Published 2023, Indexed 2024-03-23</t>
  </si>
  <si>
    <t>https://www.webofscience.com/wos/woscc/full-record/WOS:001116704301111</t>
  </si>
  <si>
    <t>Liu, Y (Liu, Yu) ; Wang, ST (Wang, Shuting) ; Xie, YL (Xie, Yuanlong) ; Xiong, TF (Xiong, Tifan) ; Wu, MY (Wu, Mingyuan), A Review of Sensing Technologies for Indoor Autonomous Mobile Robots, SENSORS, Volume24, Issue4 , Published Feb 2024, Indexed
2024-03-16</t>
  </si>
  <si>
    <t>https://www.webofscience.com/wos/woscc/full-record/WOS:001172386100001</t>
  </si>
  <si>
    <t>Schmidt, SO (Schmidt, Sven Ole) ; Cimdins, M (Cimdins, Marco) ; John, F (John, Fabian) ; Hellbrück, H (Hellbrueck, Horst), SALOS-A UWB Single-Anchor Indoor Localization System Based on a Statistical Multipath Propagation Model, SENSORS, Volume24, Issue4 , Published and Indexed Apr 2024</t>
  </si>
  <si>
    <t>https://www.webofscience.com/wos/woscc/full-record/WOS:001210090200001</t>
  </si>
  <si>
    <t>Morar, A (Morar, Anca) ; Balutoiu, MA (Balutoiu, Maria Anca) ; Moldoveanu, A (Moldoveanu, Alin) ; Moldoveanu, F (Moldoveanu, Florica) ; Butean, A (Butean, Alex) ; Asavei, V (Asavei, Victor)</t>
  </si>
  <si>
    <t>Evaluation of the ARCore indoor localization technology</t>
  </si>
  <si>
    <t>Kapinus, M (Kapinus, Michal) ; Beran, V (Beran, Vitezslav) ; Materna, Z (Materna, Zdenek) ; Bambusek, D (Bambusek, Daniel), 
ROBOTICS AND COMPUTER-INTEGRATED MANUFACTURING, 
Indexed 2024-05-31</t>
  </si>
  <si>
    <t xml:space="preserve">https://www.webofscience.com/wos/woscc/full-record/WOS:001229669000001 </t>
  </si>
  <si>
    <t>Butean, A (Butean, Alexandru)  David, A (David, Alexandru)  Buduleci, C (Buduleci, Claudiu)  Dalian, A (Dalian, Andrei)</t>
  </si>
  <si>
    <t>Auxilum Medicine: a cloud based platform for real-time monitoring medical devices</t>
  </si>
  <si>
    <t xml:space="preserve">Fischer, GS (Fischer, Gabriel Souto) [1] ; Ramos, GD (Ramos, Gabriel de Oliveira) [1] ; da Costa, CA (da Costa, Cristiano Andre) [1] ; Alberti, AM (Alberti, Antonio Marcos) [2] ; Griebler, D (Griebler, Dalvan) [3] ; Singh, D (Singh, Dhananjay) [4] ; Righi, RD (Righi, Rodrigo da Rosa) [1]. Multi-Hospital Management: Combining Vital Signs IoT Data and the Elasticity Technique to Support Healthcare 4.0. 
2024-07-03 </t>
  </si>
  <si>
    <t>https://www.webofscience.com/wos/woscc/full-record/WOS:001255998200001</t>
  </si>
  <si>
    <t>Jinga, N (Jinga, Nicolae) [1] ; Moldoveanu, F (Moldoveanu, Florica) [1] ; Moldoveanu, A (Moldoveanu, Alin) [1] ; Morar, A (Morar, Anca) [1] ; Mocanu, I (Mocanu, Irina) [1] ; Butean, A (Butean, Alexandru) [2]</t>
  </si>
  <si>
    <t>VOICE METRICS FOR DISCOURSE QUALITY ANALYSIS</t>
  </si>
  <si>
    <t>Jinga, Nicolae; Anghel, Ana Magdalena; Moldoveanu, Florica; Moldoveanu, Alin; Morar, Anca; et al.
Electronics, Volume13, Issue11, JUN 2024</t>
  </si>
  <si>
    <t>https://www.webofscience.com/wos/woscc/full-record/WOS:001245380100001</t>
  </si>
  <si>
    <t>Abraha, AT (Abraha, Assefa Tesfay) ; Wang, B (Wang, Bang), A Survey on Scalable Wireless Indoor Localization: Techniques, Approaches and Directions, Springer WIRELESS PERSONAL COMMUNICATIONS, June 2024</t>
  </si>
  <si>
    <t>https://www.webofscience.com/wos/woscc/full-record/WOS:001258065400011</t>
  </si>
  <si>
    <t>Balan, O (Balan, Oana) ; Moldoveanu, A (Moldoveanu, Alin) ; Butean, A (Butean, Alexandru) ; Moldoveanu, F (Moldoveanu, Florica) ; Negoi, I (Negoi, Ionut)</t>
  </si>
  <si>
    <t>COMPARATIVE RESEARCH ON SOUND LOCALIZATION ACCURACY IN THE FREE-FIELD AND VIRTUAL AUDITORY DISPLAYS</t>
  </si>
  <si>
    <t>Nepal, A (Nepal, Ajapa) ; Godavarthi, E (Godavarthi, Eesha) ; Ajit, A (Ajit, Anaswara) ; Prabhu, P (Prabhu, Prashanth) ; Nisha, KV (Nisha, K. V.), Auditory Spatial Perception as a Function of Recreational Noise Exposure in Gen-Z Adults with Normal Hearing, 
INDIAN JOURNAL OF OTOLARYNGOLOGY AND HEAD &amp; NECK SURGERY, Aug 2024</t>
  </si>
  <si>
    <t>https://www.webofscience.com/wos/woscc/full-record/WOS:001297594600004</t>
  </si>
  <si>
    <t>Ahmad, A (Ahmad, Afnan) ; Sohn, G (Sohn, Gunho), Deep Adaptive Network for WiFi-Ba, RECENT ADVANCES IN 3D GEOINFORMATION SCIENCE, 3D GEOINFO , Indexed 2024-08-17</t>
  </si>
  <si>
    <t>https://www.webofscience.com/wos/woscc/full-record/WOS:001264764900038</t>
  </si>
  <si>
    <t>Li, CX (Li, Chenxi) ; Zhang, Y (Zhang, Yong) ; Qiao, J (Qiao, Jia) ; Gao, R (Gao, Rui) ; Liu, KX (Liu, Kaixin) ; Zhang, YD (Zhang, Yide), LSTM-Based Error Correction for Reducing UWB Measurement Errors, PROCEEDINGS OF THE 13TH INTERNATIONAL CONFERENCE ON COMPUTER ENGINEERING AND NETWORKS, VOL II, CENET 2023, Indexed 2024-09-13</t>
  </si>
  <si>
    <t>https://www.webofscience.com/wos/woscc/full-record/WOS:001286666300052</t>
  </si>
  <si>
    <t>Zhang, HC (Zhang, Haichao) ; Xu, Y (Xu, Yi) ; Lu, HS (Lu, Hongsheng) ; Shimizu, T (Shimizu, Takayuki) ; Fu, Y (Fu, Yun), Layout Sequence Prediction From Noisy Mobile Modality, PROCEEDINGS OF THE 31ST ACM INTERNATIONAL CONFERENCE ON MULTIMEDIA, MM 2023, Indexed 2024-07-31</t>
  </si>
  <si>
    <t>https://www.webofscience.com/wos/woscc/full-record/WOS:001199449104006</t>
  </si>
  <si>
    <t>Elsisi, M (Elsisi, Mahmoud) ; Rusidi, AL (Rusidi, Akhmad Lutfi) ; Tran, MQ (Tran, Minh-Quang) ; Su, CL (Su, Chun-Lien) ; Ali, MN (Ali, Mahmoud N.), Robust Indoor Positioning of Automated Guided Vehicles in Internet of Things Networks With Deep Convolution Neural Network Considering Adversarial Attacks, IEEE TRANSACTIONS ON VEHICULAR TECHNOLOGY, 
JUN 2024
Indexed
2024-07-28</t>
  </si>
  <si>
    <t>https://www.webofscience.com/wos/woscc/full-record/WOS:001252619600127</t>
  </si>
  <si>
    <t>Horejsí, P (Horejsi, Petr) ; Machác, T (Machac, Tomas) ; Simon, M (Simon, Michal), Reliability and Accuracy of Indoor Warehouse Navigation Using Augmented Reality, IEEE Access, Published
2024
Indexed
2024-07-26</t>
  </si>
  <si>
    <t>https://www.webofscience.com/wos/woscc/full-record/WOS:001272140900001</t>
  </si>
  <si>
    <t>Wu, Haiping; Junginger, Steffen; Roddelkopf, Thomas; Liu, Hui; Thurow, Kerstin, BLE beacons for sample position estimation in a life science automation laboratory, 
Transportation Safety And Environment, Volume6, Issue 3, 2024</t>
  </si>
  <si>
    <t>https://www.webofscience.com/wos/woscc/full-record/WOS:001262419200002</t>
  </si>
  <si>
    <t>Xu, Shihao; Chen, Ruizhi; Guo, Guangyi; Li, Zheng; Qian, Long; et al.IALoc: Audio-Chirp-Based Indoor Tracking System Free From IMU Sensors Dependence, 
Ieee Internet Of Things Journal, Volume11, Issue4Page, 6171-6184, 2024</t>
  </si>
  <si>
    <t>https://www.webofscience.com/wos/woscc/full-record/WOS:001196533200047</t>
  </si>
  <si>
    <t>Kerdjidj, Oussama; Himeur, Yassine; Sohail, Shahab Saquib; Amira, Abbes; Fadli, Fodil; et al.
Ieee Access,
Uncovering the Potential of Indoor Localization: Role of Deep and Transfer Learning, 
IEEE ACCESS , Page73980-74010, Vol 12, 2024</t>
  </si>
  <si>
    <t>https://www.webofscience.com/wos/woscc/full-record/WOS:001237348900001</t>
  </si>
  <si>
    <t>Valiollahi, Sepideh; Rodriguez, Ignacio; Zhang, Weifan; Sharma, Himanshu; Mogensen, Preben
Ieee Access, Experimental Evaluation and Modeling of the Accuracy of Real-Time Locating Systems for Industrial Use, 
IEEE ACCESS
Volume12, Page, 75366-75383</t>
  </si>
  <si>
    <t>https://www.webofscience.com/wos/woscc/full-record/WOS:001237361700001</t>
  </si>
  <si>
    <t>Jing, Xiaoqing; Yu, Chun; Yue, Kun; Lu, Liangyou; Gao, Nan; et al., AngleSizer: Enhancing Spatial Scale Perception for the Visually Impaired with an Interactive Smartphone Assistant, 
Proceedings Of The Acm On Interactive Mobile Wearable And Ubiquitous Technologies-imwut, Volume 8 , Issue 3, Sept 2024</t>
  </si>
  <si>
    <t>https://www.webofscience.com/wos/woscc/full-record/WOS:001318773600002</t>
  </si>
  <si>
    <t>Soteriou, Charalambos; Kyrkou, Christos; Kolios, Panayiotis S. Closing the Sim-to-Real Gap: Enhancing Autonomous Precision Landing of UAVs with Detection-Informed Deep Reinforcement Learning
Deep Learning Theory And Applications, Pt I, Delta, Volum e2171 Page176-190 2024</t>
  </si>
  <si>
    <t>https://www.webofscience.com/wos/woscc/full-record/WOS:001315775600011</t>
  </si>
  <si>
    <t>Chen, Lu; Li, Gun; Xie, Weisi; Tan, Jie; Li, Yang; et al., A Survey of Computer Vision Detection, Visual SLAM Algorithms, and Their Applications in Energy-Efficient Autonomous Systems, Volume17 Issue 20
Energies, 2024</t>
  </si>
  <si>
    <t>https://www.webofscience.com/wos/woscc/full-record/WOS:001341782300001</t>
  </si>
  <si>
    <t>Bi, Jingxue; Zhao, Meiqi; Zheng, Guoqiang; Chen, Taoyi; Cao, Hongji; et al., Exploiting high-precision AoA estimation method using CSI from a single WiFi station, Volume 228, Article 109750
Signal Processing, 2024</t>
  </si>
  <si>
    <t>https://www.webofscience.com/wos/woscc/full-record/WOS:001349900100001</t>
  </si>
  <si>
    <t>Akter, Nazia; Molnar, Andreea; Georgakopoulos, Dimitrios, Toward Improving Human Training by Combining Wearable Full-Body IoT Sensors and Machine Learning, Volume 24 Issue 22
Sensors 2024</t>
  </si>
  <si>
    <t>https://www.webofscience.com/wos/woscc/full-record/WOS:001366538900001</t>
  </si>
  <si>
    <t>Ledmaoui, Younes; El Maghraoui, Adila; El Aroussi, Mohamed; Saadane, Rachid, Enhanced Fault Detection in Photovoltaic Panels Using CNN-Based Classification with PyQt5 Implementation, Volume 24 Issue 22
Sensors 2024</t>
  </si>
  <si>
    <t>https://www.webofscience.com/wos/woscc/full-record/WOS:001366496100001</t>
  </si>
  <si>
    <t>Song, Song; Wu, Po; Liu, Yejun; Zhao, Lun; Wu, Tingwei; et al., Implementation of an indoor optical camera communication and localization fusion system using infrared LED markers, Volume 32, Issue 23, Page 41361-41375
Optics Express, 2024</t>
  </si>
  <si>
    <t>https://www.webofscience.com/wos/woscc/full-record/WOS:001356368400004</t>
  </si>
  <si>
    <t>Gellert, A., Olaru, L. M., Florea, A., Cofaru, I. I., Fiore, U., &amp; Palmieri, F.</t>
  </si>
  <si>
    <t xml:space="preserve"> Estimating electricity consumption at city-level through advanced machine learning methods. Connection Science, 36(1), 2313852.</t>
  </si>
  <si>
    <t>Peteleaza, D., Matei, A., Sorostinean, R., Gellert, A., Fiore, U., Zamfirescu, B. C., &amp; Palmieri, F. (2024). Electricity consumption forecasting for sustainable smart cities using machine learning methods. Internet of Things, 27, 101322.</t>
  </si>
  <si>
    <t>Peteleaza, D., Matei, A., Sorostinean, R., Gellert, A., Fiore, U., Zamfirescu, B. C., &amp; Palmieri, F. Internet of Things.</t>
  </si>
  <si>
    <t>https://www.researchgate.net/profile/Darius-Peteleaza/publication/383022552_Electricity_consumption_forecasting_for_sustainable_smart_cities_using_machine_learning_methods/links/66be21e72ff54d6c9ed3947e/Electricity-consumption-forecasting-for-sustainable-smart-cities-using-machine-learning-methods.pdf</t>
  </si>
  <si>
    <t>Matejic, M., Blagojevic, M., Cofaru, I. I., Kostic, N., Petrovic, N., &amp; Marjanovic, N.</t>
  </si>
  <si>
    <t>Determining efficiency of cycloid reducers using different calculation methods. In MATEC Web of Conferences (Vol. 290, p. 01008). EDP Sciences.</t>
  </si>
  <si>
    <t>Antoniak, P., &amp; Bednarczyk, S. (2024). Determination of mechanical power loss of the output mechanisms with serially arranged rollers in cycloidal gears while taking into account manufacturing tolerances. Machines, 12(5), 345.</t>
  </si>
  <si>
    <t>https://www.mdpi.com/2075-1702/12/5/345</t>
  </si>
  <si>
    <t>Florea, A., Cofaru, I., Patrausanu, A., Cofaru, N.(ulbs), &amp; Fiore, U (Università degli Studi di Salerno, Salerno, Italy)</t>
  </si>
  <si>
    <t>Superposition of populations in multi-objective evolutionary optimization of car suspensions.</t>
  </si>
  <si>
    <t>Pătrăușanu, A., Florea, A., Neghină, M., Dicoiu, A., &amp; Chiș, R. (2024). A systematic review of multi-objective evolutionary algorithms optimization frameworks. Processes, 12(5), 869.</t>
  </si>
  <si>
    <t>Buduleci, C., Gellert, A., Florea, A., &amp; Brad, R. (2024). Architectural and Technological Approaches for Efficient Energy Management in Multicore Processors. Computers, 13(4), 84.</t>
  </si>
  <si>
    <t>Pătrăuşanu, A., Florea, A., Neghină, M., Chiş, R., &amp; Dicoiu, A. (2024, October). Car suspension system design optimization through bio-inspired evolutionary algorithms. In 2024 28th International Conference on System Theory, Control and Computing (ICSTCC) (pp. 420-425). IEEE.</t>
  </si>
  <si>
    <t>https://ieeexplore.ieee.org/abstract/document/10744669</t>
  </si>
  <si>
    <t xml:space="preserve">Florea, A., Cofaru, I. I., ROMAN, L., &amp; Cofaru, N. (2016).(ULBS) </t>
  </si>
  <si>
    <t>Applying the Multi-objective Optimization Techniques in the Design of Suspension Systems. Journal of Digital Information Management, 14(6).</t>
  </si>
  <si>
    <t xml:space="preserve">Cofaru, N. F., Cofaru, I. I., Petruse, R. E.(ULBS), Rackov, M.(UNIVERISTY FROM NOVI SAD), Blagojevic, M., &amp; Marjanovic, N.(UNIVERSITY KRAGUEVAC)  </t>
  </si>
  <si>
    <t>Parametrised Design of a Cutting Device Used for High Tibial Osteotomy</t>
  </si>
  <si>
    <t>Bodzás, S., &amp; Szanyi, G. (2024, September). Geometric analysis and design of circular form tools. In Journal of Physics: Conference Series (Vol. 2848, No. 1, p. 012012). IOP Publishing.</t>
  </si>
  <si>
    <t>https://iopscience.iop.org/article/10.1088/1742-6596/2848/1/012012/meta</t>
  </si>
  <si>
    <t>Helbet, R (STS)., Bechet, P.(AFT), Monda, V., Miclaus, S (AFT)., Bouleanu, I (ULBS).</t>
  </si>
  <si>
    <t>Low-cost sensor based on SDR platforms for TETRA signals monitoring</t>
  </si>
  <si>
    <t>C. A. Finalis, I. G. P. Astawa, B. Aswoyo, A. Budikarso, I. Anisah and F. Nadziroh, "Performance Analysis of Terrestrial Radio Signal Receiver Using RTL-SDR GNU Radio Based on Raspberry Pi," 2024 International Electronics Symposium (IES), Denpasar, Indonesia, 2024, pp. 215-221, doi: 10.1109/IES63037.2024.10665841.</t>
  </si>
  <si>
    <t xml:space="preserve">https://151092iul-y-https-www-scopus-com.z.e-nformation.ro/record/display.uri?eid=2-s2.0-85204944352&amp;origin=resultslist&amp;sort=plf-f&amp;src=s&amp;sot=b&amp;sdt=b&amp;s=TITLE-ABS-KEY%28Performance+Analysis+of+Terrestrial+Radio+Signal+Receiver+Using+RTL-SDR+GNU+Radio+Based+on+Raspberry+Pi%29, https://ieeexplore.ieee.org/abstract/document/10665841, </t>
  </si>
  <si>
    <t>Bechet, A. C., Helbet, R., Bouleanu, I., Sarbu, A., Miclaus, S., &amp; Bechet, P.</t>
  </si>
  <si>
    <t>Low cost solution based on software defined radio for the RF exposure assessment: A performance analysis. 2019 11th international symposium on advanced topics in electrical engineering (ATEE). IEEE, 2019</t>
  </si>
  <si>
    <t>Korkmaz, E., Aerts, S., Coesoij, R., Bhatt, C. R., Velghe, M., Colussi, L., ... &amp; Bolte, J. (2024). A comprehensive review of 5G NR RF-EMF exposure assessment technologies: fundamentals, advancements, challenges, niches, and implications. Environmental research, 119524.</t>
  </si>
  <si>
    <t>https://151092iul-y-https-www-scopus-com.z.e-nformation.ro/record/display.uri?eid=2-s2.0-85199484786&amp;origin=resultslist&amp;sort=plf-f&amp;src=s&amp;sot=b&amp;sdt=b&amp;s=TITLE-ABS-KEY%28A+comprehensive+review+of+5G+NR+RF-EMF+exposure+assessment+technologies%3A+fundamentals%2C+advancements%2C+challenges%2C+niches%2C+and+implications%29, https://www.sciencedirect.com/science/article/pii/S0013935124014294</t>
  </si>
  <si>
    <t>Science direct, Scopus</t>
  </si>
  <si>
    <t>Low cost solution based on software defined radio for the RF exposure assessment: A performance analysis. 2019 11th international symposium on advanced topics in electrical engineering (ATEE). IEEE, 2020</t>
  </si>
  <si>
    <t>Korkmaz, E., Aerts, S., Coesoij, R. A., Bhatt, C. R., Velghe, M., Colussi, L., ... &amp; Bolte, J. (2024). A comprehensive review of 5G NR RF-EMF exposure assessment technologies.</t>
  </si>
  <si>
    <t>https://repository.tudelft.nl/record/uuid:134e733c-b180-4bb7-9a2f-eae88d9ae955</t>
  </si>
  <si>
    <t>Viorel Alina Cristina, Viorel I.A, Strete Larisa</t>
  </si>
  <si>
    <t>On the Calculation of the Carter factor in slotted electric machines</t>
  </si>
  <si>
    <t>Schubert, M, Ponick, B, Reduction of Eddy Current Losses in Additively Manufactured Synchronous Reluctance Rotors, 2024 27TH INTERNATIONAL SYMPOSIUM ON POWER ELECTRONICS, ELECTRICAL DRIVES, AUTOMATION AND MOTION, SPEEDAM 2024</t>
  </si>
  <si>
    <t>https://www.webofscience.com/wos/woscc/full-record/WOS:001295095900208</t>
  </si>
  <si>
    <t>PITIC, ANTONIU-GABRIEL (ULBS); 
Mihu, Cantemir; 
BAYRAKTAR, Dorin</t>
  </si>
  <si>
    <t>Drivers of Digital Transformation and their Impact on Organizational Management</t>
  </si>
  <si>
    <t>Huda M. Elmatsani, Ida Widianingsih, Supriana Suwanda, Exploring the evolution of leadership in government: a bibliometric study from e-government era into the digital age, 2024</t>
  </si>
  <si>
    <t>https://www.webofscience.com/api/gateway?GWVersion=2&amp;SrcApp=gradis_backend&amp;SrcAuth=WosAPI&amp;DestLinkType=FullRecord&amp;DestApp=WOS_CPL&amp;KeyUT=WOS:001335317800001</t>
  </si>
  <si>
    <t>Flavia Michelotto, Luiz Antonio Joia, Organizational Digital Transformation Readiness: An Exploratory Investigation, 2024</t>
  </si>
  <si>
    <t>https://www.webofscience.com/api/gateway?GWVersion=2&amp;SrcApp=gradis_backend&amp;SrcAuth=WosAPI&amp;DestLinkType=FullRecord&amp;DestApp=WOS_CPL&amp;KeyUT=WOS:001386914300001</t>
  </si>
  <si>
    <t>Gustavo A. Cruz-Martinez, Alejandro Vega-Munoz, Pablo Toledo-Aceituno, Analysis of Studies on Digital Strategy: Bibliometric Research of Three Decades, 2024</t>
  </si>
  <si>
    <t>https://www.webofscience.com/api/gateway?GWVersion=2&amp;SrcApp=gradis_backend&amp;SrcAuth=WosAPI&amp;DestLinkType=FullRecord&amp;DestApp=WOS_CPL&amp;KeyUT=WOS:001341580600001</t>
  </si>
  <si>
    <t>Helena Rodrigues Ferreira, Arnaldo Santos, Henrique S. Mamede, Key Factors for the Implementation of Technologies Supporting Talent Management, 2024</t>
  </si>
  <si>
    <t>https://www.webofscience.com/api/gateway?GWVersion=2&amp;SrcApp=gradis_backend&amp;SrcAuth=WosAPI&amp;DestLinkType=FullRecord&amp;DestApp=WOS_CPL&amp;KeyUT=WOS:001445604600014</t>
  </si>
  <si>
    <t>Siti Nur Azizah, S. Suradi, Irma Yuliani, The Influence of Digital Transformation in Speeding Up the Empowerment of the Muslim Women's Economy to Improve the Performance of Micro, Small, and Medium Enterprises (MSMEs) in Ponorogo, 2024</t>
  </si>
  <si>
    <t>https://www.webofscience.com/api/gateway?GWVersion=2&amp;SrcApp=gradis_backend&amp;SrcAuth=WosAPI&amp;DestLinkType=FullRecord&amp;DestApp=WOS_CPL&amp;KeyUT=WOS:001352788100006</t>
  </si>
  <si>
    <t>PITIC, ANTONIU-GABRIEL; 
BACILA, IONUT CIPRIAN; OGNEAN, MARIA LIVIA; TEODORU, MINODORA; MATEI, CLAUDIU; NEAMTU, MIHAI BOGDAN; BRAD, REMUS OVIDIU; MANIU, IONELAVisa, Gabriela; Agudo, Maria; Pérez-Elvira, Rubén; Dragomir, Andrei; Șofariu, Ciprian Radu; Gheonea, Mihaela</t>
  </si>
  <si>
    <t>A Decision-Tree Approach to Assist in Forecasting the Outcomes of the Neonatal Brain Injury</t>
  </si>
  <si>
    <t>Amira Mohammed Ali, Abdulmajeed A. Alkhamees, Saeed A. Al-Dossary, The Depression Anxiety Stress Scale 8: investigating its cutoff scores in relevance to loneliness and burnout among dementia family caregivers, 2024</t>
  </si>
  <si>
    <t>https://www.webofscience.com/api/gateway?GWVersion=2&amp;SrcApp=gradis_backend&amp;SrcAuth=WosAPI&amp;DestLinkType=FullRecord&amp;DestApp=WOS_CPL&amp;KeyUT=WOS:001244410300024</t>
  </si>
  <si>
    <t>Tania Camila Nino-Sandoval, Ana Milena Doria-Martinez, Liliana Marcela Tamara-Patino, Efficacy of the methods of age determination using artificial intelligence in panoramic radiographs - a systematic review, 2024</t>
  </si>
  <si>
    <t>https://www.webofscience.com/api/gateway?GWVersion=2&amp;SrcApp=gradis_backend&amp;SrcAuth=WosAPI&amp;DestLinkType=FullRecord&amp;DestApp=WOS_CPL&amp;KeyUT=WOS:001170375900002</t>
  </si>
  <si>
    <t>Victoria Birlutiu, Bogdan Neamtu, Rares-Mircea Birlutiu, Identification of Factors Associated with Mortality in the Elderly Population with SARS-CoV-2 Infection: Results from a Longitudinal Observational Study from Romania, 2024</t>
  </si>
  <si>
    <t>https://www.webofscience.com/api/gateway?GWVersion=2&amp;SrcApp=gradis_backend&amp;SrcAuth=WosAPI&amp;DestLinkType=FullRecord&amp;DestApp=WOS_CPL&amp;KeyUT=WOS:001175108800001</t>
  </si>
  <si>
    <t>Tan J., Peng S., Liu E.
AUTHOR FULL NAMES: Tan, Jiayi (58804823700); Peng, Shanbi (8631190900); Liu, Enbin (9636042500)
58804823700; 8631190900; 9636042500
Spatio-temporal distribution and peak prediction of energy consumption and carbon emissions of residential buildings in China
(2024) Applied Energy, 376, art. no. 124330</t>
  </si>
  <si>
    <t>https://www.scopus.com/inward/record.uri?eid=2-s2.0-85202146604&amp;doi=10.1016%2fj.apenergy.2024.124330&amp;partnerID=40&amp;md5=d87e95f9cada287fed3f8b37aee8d44a</t>
  </si>
  <si>
    <t>Sa’adah A., Saragih R., Handayani D.
AUTHOR FULL NAMES: Sa’adah, Aminatus (58776228800); Saragih, Roberd (55931149800); Handayani, Dewi (57196476364)
58776228800; 55931149800; 57196476364
Optimal control design of the COVID-19 model based on Lyapunov function and genetic algorithm
(2024) International Journal of Electrical and Computer Engineering, 14 (5), pp. 5117 - 5130</t>
  </si>
  <si>
    <t>https://www.scopus.com/inward/record.uri?eid=2-s2.0-85201044768&amp;doi=10.11591%2fijece.v14i5.pp5117-5130&amp;partnerID=40&amp;md5=d279f415af3b2c55ed4e97b4b8f097e8</t>
  </si>
  <si>
    <t>A Systematic Review of Multi-Objective Evolutionary Algorithms Optimization Frameworks</t>
  </si>
  <si>
    <t>Alshehri K., Basirati M., Sapsford D., Harbottle M., Cleall P.
AUTHOR FULL NAMES: Alshehri, Khaled (57936675200); Basirati, Mohadese (57224252297); Sapsford, Devin (23012420800); Harbottle, Michael (12770958300); Cleall, Peter (6603271515)
57936675200; 57224252297; 23012420800; 12770958300; 6603271515
Nature-Based Secondary Resource Recovery under Climate Change Uncertainty: A Robust Multi-Objective Optimisation Methodology
(2024) Sustainability (Switzerland), 16 (16), art. no. 7220</t>
  </si>
  <si>
    <t>https://www.scopus.com/inward/record.uri?eid=2-s2.0-85202626582&amp;doi=10.3390%2fsu16167220&amp;partnerID=40&amp;md5=3f3bf05d204eed454cc7e512677c44dd</t>
  </si>
  <si>
    <t>Pishchalnikov R.Y., Chesalin D.D., Kurkov V.A., Razjivin A.P., Gudkov S.V., Grishin A.A., Dorokhov A.S., Izmailov A.Y.
AUTHOR FULL NAMES: Pishchalnikov, Roman Y. (6506568034); Chesalin, Denis D. (57218279124); Kurkov, Vasiliy A. (57854410800); Razjivin, Andrei P. (6603794637); Gudkov, Sergey V. (6603181937); Grishin, Andrey A. (59581125800); Dorokhov, Alexey S. (57218106496); Izmailov, Andrey Yu. (59157813200)
6506568034; 57218279124; 57854410800; 6603794637; 6603181937; 59581125800; 57218106496; 59157813200
Classification of Fungal Pigments by Simulating Their Optical Properties Using Evolutionary Optimization
(2024) Mathematics, 12 (23), art. no. 3844</t>
  </si>
  <si>
    <t>https://www.scopus.com/inward/record.uri?eid=2-s2.0-85211783732&amp;doi=10.3390%2fmath12233844&amp;partnerID=40&amp;md5=a009cd4f61091e14789a66c7b510fd45</t>
  </si>
  <si>
    <t>Zhang C., Song Z., Yang Y., Zhang C., Guo Y.
AUTHOR FULL NAMES: Zhang, Chen (57223599605); Song, Ziyun (58680817400); Yang, Yufei (58417028500); Zhang, Changsheng (56571634100); Guo, Ying (57198926289)
57223599605; 58680817400; 58417028500; 56571634100; 57198926289
A Decomposition-Based Multi-Objective Flying Foxes Optimization Algorithm and Its Applications
(2024) Biomimetics, 9 (7), art. no. 417</t>
  </si>
  <si>
    <t>https://www.scopus.com/inward/record.uri?eid=2-s2.0-85199664348&amp;doi=10.3390%2fbiomimetics9070417&amp;partnerID=40&amp;md5=e76174428a24c4f28b1986130050b18e</t>
  </si>
  <si>
    <t>Sakharov M., Koledina K., Gubaydullin I.
AUTHOR FULL NAMES: Sakharov, Maxim (56077878700); Koledina, Kamila (56005881200); Gubaydullin, Irek (58001024800)
56077878700; 56005881200; 58001024800
Optimal Control of Hydrocarbons’ Hydrogenation with Catalysts
(2024) Mathematics, 12 (22), art. no. 3570</t>
  </si>
  <si>
    <t>https://www.scopus.com/inward/record.uri?eid=2-s2.0-85210451122&amp;doi=10.3390%2fmath12223570&amp;partnerID=40&amp;md5=f6acb29a412b0fa32894f79def43a1fc</t>
  </si>
  <si>
    <t>Destouet C., Tlahig H., Bettayeb B., Mazari B.
AUTHOR FULL NAMES: Destouet, Candice (58097939000); Tlahig, Houda (26323409500); Bettayeb, Belgacem (23982271700); Mazari, Bélahcène (16743990200)
58097939000; 26323409500; 23982271700; 16743990200
Multi-objective sustainable flexible job shop scheduling problem: Balancing economic, ecological, and social criteria
(2024) Computers and Industrial Engineering, 195, art. no. 110419</t>
  </si>
  <si>
    <t>https://www.scopus.com/inward/record.uri?eid=2-s2.0-85200115614&amp;doi=10.1016%2fj.cie.2024.110419&amp;partnerID=40&amp;md5=a06c5f2b72b0e03463269245c12f528c</t>
  </si>
  <si>
    <t>M. Neghină [ULBS], A. Matei [ULBS], C. Zamfirescu [ULBS]</t>
  </si>
  <si>
    <t>Multimodal emotion detection from multiple data streams for improved decision making</t>
  </si>
  <si>
    <t>Yerkin A., Shamoi P., Kadyrgali E.
AUTHOR FULL NAMES: Yerkin, Adilet (58968273900); Shamoi, Pakizar (55535413600); Kadyrgali, Elnara (58968496000)
58968273900; 55535413600; 58968496000
Sentiment and Emotion-Aware Multi-Criteria Fuzzy Group Decision Making System
(2024) Frontiers in Artificial Intelligence and Applications, 398, pp. 9 - 19</t>
  </si>
  <si>
    <t xml:space="preserve">https://www.scopus.com/inward/record.uri?eid=2-s2.0-85217177188&amp;doi=10.3233%2fFAIA241397&amp;partnerID=40&amp;md5=c1e53b15a6b2d75fa7a010c181b88842
</t>
  </si>
  <si>
    <t>Wang K., Lu J., Liu A., Zhang G.
AUTHOR FULL NAMES: Wang, Kun (57219550061); Lu, Jie (7601559842); Liu, Anjin (56489214200); Zhang, Guangquan (7405270696)
57219550061; 7601559842; 56489214200; 7405270696
An Augmented Learning Approach for Multiple Data Streams Under Concept Drift
(2024) Lecture Notes in Computer Science (including subseries Lecture Notes in Artificial Intelligence and Lecture Notes in Bioinformatics), 14471 LNAI, pp. 391 - 402</t>
  </si>
  <si>
    <t>https://www.scopus.com/inward/record.uri?eid=2-s2.0-85178638877&amp;doi=10.1007%2f978-981-99-8388-9_32&amp;partnerID=40&amp;md5=596133a2a9628c9c1aed383467b37d8a</t>
  </si>
  <si>
    <t>Guinea-Cabrera M.A., Holgado-Terriza J.A.
AUTHOR FULL NAMES: Guinea-Cabrera, Miguel A. (59179684300); Holgado-Terriza, Juan A. (6506726693)
59179684300; 6506726693
Digital Twins in Software Engineering—A Systematic Literature Review and Vision
(2024) Applied Sciences (Switzerland), 14 (3), art. no. 977</t>
  </si>
  <si>
    <t>https://www.scopus.com/inward/record.uri?eid=2-s2.0-85196390166&amp;doi=10.3390%2fapp14030977&amp;partnerID=40&amp;md5=ecbc063e9bde45af4ec17eb3bbd52a07</t>
  </si>
  <si>
    <t>Matei, Alexandru [ULBS]; Ţocu, Nicolae-Adrian [ULBS]; Zamfirescu, Constantin-Bălă [ULBS]; Gellert, Arpad [ULBS]; Neghină, Mihai [ULBS]</t>
  </si>
  <si>
    <t>Engineering a Digital Twin for Manual Assembling</t>
  </si>
  <si>
    <t>Liau Y.Y., Ryu K.
AUTHOR FULL NAMES: Liau, Yee Yeng (57201851455); Ryu, Kwangyeol (10039307700)
57201851455; 10039307700
Monitoring model for enhancing adaptability in human–robot collaborative mold assembly
(2024) International Journal of Computer Integrated Manufacturing</t>
  </si>
  <si>
    <t>https://www.scopus.com/inward/record.uri?eid=2-s2.0-85200958211&amp;doi=10.1080%2f0951192X.2024.2386994&amp;partnerID=40&amp;md5=7f9409eb8c66bebdf9afefec45da9725</t>
  </si>
  <si>
    <t>Govoreanu, Valentin Catalin [ULBS]; Neghina, Mihai [ULBS]</t>
  </si>
  <si>
    <t>Speech Emotion Recognition method using time-stretching in the Preprocessing Phase and Artificial Neural Network Classifiers</t>
  </si>
  <si>
    <t>Jiao K., Yun F., Hao X., Wang G., Yao S., Jia P., Wang X., Wang L.
AUTHOR FULL NAMES: Jiao, Kefeng (57338604100); Yun, Feihong (55977574000); Hao, Xiaoquan (57338012200); Wang, Gang (56668946200); Yao, Shaoming (35622629200); Jia, Peng (58846252700); Wang, Xiangyu (57205203368); Wang, Liquan (12796855500)
57338604100; 55977574000; 57338012200; 56668946200; 35622629200; 58846252700; 57205203368; 12796855500
Multi-objective optimization of sealing structure of subsea pipeline connector based on developed FE model, sensitivity analysis, surrogate model and NSGA-II
(2024) Journal of the Brazilian Society of Mechanical Sciences and Engineering, 46 (2), art. no. 101</t>
  </si>
  <si>
    <t>https://www.scopus.com/inward/record.uri?eid=2-s2.0-85183332257&amp;doi=10.1007%2fs40430-023-04643-7&amp;partnerID=40&amp;md5=46e4c1e74a5f5bb12094b101312c9ca0</t>
  </si>
  <si>
    <t>Nair A., Vadher H., Patel P., Vyas T., Bhatt C., Bruno A.
AUTHOR FULL NAMES: Nair, Anuja (57195484798); Vadher, Himanshu (59308198000); Patel, Pal (59307738200); Vyas, Tarjni (57053018000); Bhatt, Chintan (56209228700); Bruno, Alessandro (7102246682)
57195484798; 59308198000; 59307738200; 57053018000; 56209228700; 7102246682
Lung sound disease detection using attention over pre-trained efficientnet architecture
(2024) Multimedia Tools and Applications</t>
  </si>
  <si>
    <t>https://www.scopus.com/inward/record.uri?eid=2-s2.0-85202785739&amp;doi=10.1007%2fs11042-024-20078-1&amp;partnerID=40&amp;md5=27fc9ebf8e5f38991491fa346c80bd42</t>
  </si>
  <si>
    <t>Neghina, Mihai [ULBS]; Zamfirescu, Constantin-Bala [ULBS]; Larsen, Peter Gorm [AU-DEN]; Lausdahl, Kenneth [AU-DEN]; Pierce, Ken [NU-UK]</t>
  </si>
  <si>
    <t>Multi-paradigm discrete-event modelling and co-simulation of cyber-physical systems</t>
  </si>
  <si>
    <t>Qosja M., Meckel S., Obermaisser R.
AUTHOR FULL NAMES: Qosja, Mario (57226315856); Meckel, Simon (57192209512); Obermaisser, Roman (9733588000)
57226315856; 57192209512; 9733588000
Discrete-Event Co-Simulation Interface for Time-Triggered Organic Computing
(2024) International IEEE Conference  proceedings, IS, (2024)</t>
  </si>
  <si>
    <t>https://www.scopus.com/inward/record.uri?eid=2-s2.0-85208423234&amp;doi=10.1109%2fIS61756.2024.10705166&amp;partnerID=40&amp;md5=ae1d7c842af0245fb0e13cc328365bdc</t>
  </si>
  <si>
    <t>Neghina, M. [ULBS], Rasche, C. [UPB], Ciuc, M. [UPB], Sultana, A. [UPB] Tiganesteanu, C. [UPB]</t>
  </si>
  <si>
    <t>Automatic detection
of cervical cells in pap-smear images using polar transform and k-means segmentation</t>
  </si>
  <si>
    <t>Rastogi D., Bhargava D.S., Agarwal R.
AUTHOR FULL NAMES: Rastogi, Divya (58893954000); Bhargava, Deep Shikha (35239566500); Agarwal, Rajeev (57192985539)
58893954000; 35239566500; 57192985539
Prediction Analysis of Cervical Cancer Using Image Processing
(2024) 2024 1st International Conference on Advanced Computing and Emerging Technologies, ACET 2024</t>
  </si>
  <si>
    <t>https://www.scopus.com/inward/record.uri?eid=2-s2.0-85210090355&amp;doi=10.1109%2fACET61898.2024.10730237&amp;partnerID=40&amp;md5=1cbbaef0fda0d6df6d096e8ab2e861bc</t>
  </si>
  <si>
    <t>Rasche, Christoph [UPB]; Ţigăneşteanu, Ciprian [UPB]; Neghină, Mihai [ULBS]; Sultana, Alina [UPB]</t>
  </si>
  <si>
    <t>Cervical nuclei classification: Feature engineering versus deep belief network</t>
  </si>
  <si>
    <t>Kumar T.S., Rajendran P., Santhiyakumari N., Kumarganesh S., Sundari L.M., Elango S., Shaik M.B., Sagayam K.M., Güunerhan H., Emadifar H.
AUTHOR FULL NAMES: Kumar, T. Senthil (57224729893); Rajendran, P. (57212397497); Santhiyakumari, N. (25655276400); Kumarganesh, S. (56826097300); Sundari, L. Mohana (57223086821); Elango, S. (59415459300); Shaik, Mahaboob Basha (59133114200); Sagayam, K. Martin (56938711400); Güunerhan, Hatıra (59133114300); Emadifar, Homan (57214220885)
57224729893; 57212397497; 25655276400; 56826097300; 57223086821; 59415459300; 59133114200; 56938711400; 59133114300; 57214220885
Analysis of Computational Methods for Diagnosis of Cervical Cancer – A Review
(2024) Applied Mathematics and Information Sciences, 18 (4), pp. 795 - 809</t>
  </si>
  <si>
    <t>https://www.scopus.com/inward/record.uri?eid=2-s2.0-85193548628&amp;doi=10.18576%2famis%2f180412&amp;partnerID=40&amp;md5=155e33ab8711258919dd9dc07dff5864</t>
  </si>
  <si>
    <t>Neagoe, Victor-Emil [UPB]; Neghina, Catalina-Elena [ULBS]; Neghina, Mihai [ULBS]</t>
  </si>
  <si>
    <t>Ant colony optimization for logistic regression and its application to wine quality assessment</t>
  </si>
  <si>
    <t>Yaqoob A.A., Rodeen W.M.
AUTHOR FULL NAMES: Yaqoob, Asmaa Ayoob (57478545200); Rodeen, Waleed Meiya (57226725334)
57478545200; 57226725334
Artificial Intelligence Simulation of Ant Colony and Decision Tree in Terms Sustainability
(2024) Lecture Notes in Networks and Systems, 1033 LNNS, pp. 342 - 351</t>
  </si>
  <si>
    <t>https://www.scopus.com/inward/record.uri?eid=2-s2.0-85199769747&amp;doi=10.1007%2f978-3-031-63717-9_22&amp;partnerID=40&amp;md5=4c6bce715955132e049e1306108661dd</t>
  </si>
  <si>
    <t>Bitencourt, Julia &amp; Wooley, Ana &amp; Harris, Gregory. (2024). Verification and validation of digital twins: a systematic literature review for manufacturing applications. International Journal of Production Research. 63. 1-29. 10.1080/00207543.2024.2357741.</t>
  </si>
  <si>
    <t>Sultana, A. [UPB]
 Balazs, H., [UPB]
Ovreiu, S.,[UPB]
Oprisescu, S.,[UPB] 
Neghina, C. [ULBS]</t>
  </si>
  <si>
    <t>Infantile Hemangioma Detection using Deep Learning</t>
  </si>
  <si>
    <t>Mohamed, N., Rabie, T.
Digital Imaging and Artificial Intelligence in Infantile Hemangioma: A Systematic Literature Review
Biomimetics, 9(11),663, 2024</t>
  </si>
  <si>
    <t>https://www.scopus.com/results/citedbyresults.uri?sort=plf-f&amp;src=s&amp;citedAuthorId=42161939400&amp;imp=t&amp;sid=943c8c26bc200f862391348855dfa0fb&amp;sot=cite&amp;sdt=cite&amp;cluster=scopubyr%2c%222024%22%2ct&amp;sl=0&amp;origin=authorProfile&amp;zone=highChart&amp;txGid=843dd21d09107b54bb5856a1b12a5709</t>
  </si>
  <si>
    <t>Neagoe, V.-E., [UPB]
Neghina, C.-E. [ULBS]</t>
  </si>
  <si>
    <t>An Artificial Bee Colony Approach for Classification of Remote Sensing Imagery </t>
  </si>
  <si>
    <t>Pillay, T.L., Saha, A.K.A
 Review of Metaheuristic Optimization Techniques for Effective Energy Conservation in Buildings
Energies17(7),1547, 2024</t>
  </si>
  <si>
    <t>https://www.scopus.com/record/display.uri?eid=2-s2.0-85190065483&amp;origin=resultslist&amp;sort=plf-f&amp;src=s&amp;citedAuthorId=42161939400&amp;imp=t&amp;sid=943c8c26bc200f862391348855dfa0fb&amp;sot=cite&amp;sdt=cite&amp;cluster=scopubyr%2c%222024%22%2ct&amp;sl=0&amp;relpos=1&amp;citeCnt=4&amp;searchTerm=</t>
  </si>
  <si>
    <t>Horvath, B [UPB] 
Neghina, C [ULBS]
Griparis, A [UPB]
Sultana, A [UPB]</t>
  </si>
  <si>
    <t>Automatic Detection of Infantile Hemangioma using Convolutional Neural Network Approach</t>
  </si>
  <si>
    <t>https://www.webofscience.com/wos/woscc/full-record/WOS:001366899300001</t>
  </si>
  <si>
    <t>Precup, SA. (ULBS), Gellert, A. (ULBS), Dorobantiu, A (ULBS)., Zamfirescu, CB. (ULBS)</t>
  </si>
  <si>
    <t>Assembly Process Modeling Through Long Short-Term Memory</t>
  </si>
  <si>
    <t>R. Sorostinean, Z. Burghelea and A. Gellert, "Anomaly Detection in Smart Industrial Machinery Through Hidden Markov Models and Autoencoders," in IEEE Access, vol. 12, pp. 69217-69228, 2024, doi: 10.1109/ACCESS.2024.3400970.</t>
  </si>
  <si>
    <t>https://1510q2zmv-y-https-www-webofscience-com.z.e-nformation.ro/wos/woscc/full-record/WOS:001230179100001</t>
  </si>
  <si>
    <t>Coronary Centerline Extraction from CCTA Using 3D-UNet</t>
  </si>
  <si>
    <t>Guangjun Xu, Wenhong Xie, Xiayan Lin, Yu Liu, Renlong Hang, Wenjin Sun, Dazhao Liu, Changming Dong, "Detection of three-dimensional structures of oceanic eddies using artificial intelligence", Ocean Modelling, Volume 190, 2024, 102385, ISSN 1463-5003, https://doi.org/10.1016/j.ocemod.2024.102385</t>
  </si>
  <si>
    <t>https://151092zmz-y-https-www-scopus-com.z.e-nformation.ro/record/display.uri?eid=2-s2.0-85193573473&amp;origin=resultslist&amp;sort=plf-f&amp;src=s&amp;sot=b&amp;sdt=b&amp;s=TITLE-ABS-KEY%28Detection+of+three-dimensional+structures+of+oceanic+eddies+using+artificial+intelligence%29</t>
  </si>
  <si>
    <t>Precup, S.-A.; Gellert, A.; Matei, A.; Gita, M.; Zamfirescu, C.-B. Towards an Assembly Support System with Dynamic Bayesian Network. Appl. Sci. 2022, 12, 985.</t>
  </si>
  <si>
    <t>https://1510q2zmv-y-https-www-webofscience-com.z.e-nformation.ro/wos/woscc/full-record/WOS:000756222700001</t>
  </si>
  <si>
    <t>Gellert, A.; Precup, S.-A.; Matei, A.; Pirvu, B.-C.; Zamfirescu, C.-B. Real-Time Assembly Support System with Hidden Markov Model and Hybrid Extensions. Mathematics 2022, 10, 2725.</t>
  </si>
  <si>
    <t>https://1510q2zmv-y-https-www-webofscience-com.z.e-nformation.ro/wos/woscc/full-record/WOS:000839704000001</t>
  </si>
  <si>
    <t>Gellert, A.; Sorostinean, R.; Pirvu, B.-C. Robust Assembly Assistance Using Informed Tree Search with Markov Chains. Sensors 2022, 22, 495.</t>
  </si>
  <si>
    <t>https://1510q2zmv-y-https-www-webofscience-com.z.e-nformation.ro/wos/woscc/full-record/WOS:000757074100001</t>
  </si>
  <si>
    <t>Stefan-Alexandru Precup, Snehal Walunj, Arpad Gellert, Christiane Plociennik, Jibinraj Antony, Constantin-Bala Zamfirescu, Martin Ruskowski, "Recognising Worker Intentions by Assembly Step Prediction," 2023 IEEE 28th International Conference on Emerging Technologies and Factory Automation (ETFA), Sinaia, Romania, 2023, pp. 1-8, doi: 10.1109/ETFA54631.2023.10275423.</t>
  </si>
  <si>
    <t>https://www.scopus.com/record/display.uri?eid=2-s2.0-85175452820&amp;origin=resultslist&amp;sort=plf-f&amp;src=s&amp;citedAuthorId=57208330359&amp;imp=t&amp;sid=eecfb8770f75a30d5e33ce4926fa9e57&amp;sot=cite&amp;sdt=cite&amp;cluster=scopubyr%2c%222023%22%2ct&amp;sl=0&amp;relpos=8&amp;citeCnt=1&amp;searchTerm=</t>
  </si>
  <si>
    <t>Precup S.-A., Matei A., Walunj S., Gellert A., Plociennik C., Zamfirescu C.-B., "Collaborative exploitation of various AI methods in adaptive assembly assistance systems", (2023) Procedia Computer Science, 221, pp. 1170 - 1177, DOI: 10.1016/j.procs.2023.08.103</t>
  </si>
  <si>
    <t>https://www.scopus.com/record/display.uri?eid=2-s2.0-85171736406&amp;origin=resultslist&amp;sort=plf-f&amp;src=s&amp;citedAuthorId=57208330359&amp;imp=t&amp;sid=eecfb8770f75a30d5e33ce4926fa9e57&amp;sot=cite&amp;sdt=cite&amp;cluster=scopubyr%2c%222023%22%2ct&amp;sl=0&amp;relpos=9&amp;citeCnt=0&amp;searchTerm=</t>
  </si>
  <si>
    <t>Wu X., Geng Y., Wang X., Zhang J., Xia L., "Continuous extraction of coronary artery centerline from cardiac CTA images using a regression-based method", (2023) Mathematical Biosciences and Engineering, 20 (3), pp. 4988 - 5003, DOI: 10.3934/mbe.2023231</t>
  </si>
  <si>
    <t>https://www.scopus.com/record/display.uri?eid=2-s2.0-85145985304&amp;origin=resultslist&amp;sort=plf-f&amp;src=s&amp;citedAuthorId=57208330359&amp;imp=t&amp;sid=eecfb8770f75a30d5e33ce4926fa9e57&amp;sot=cite&amp;sdt=cite&amp;cluster=scopubyr%2c%222023%22%2ct&amp;sl=0&amp;relpos=10&amp;citeCnt=2&amp;searchTerm=</t>
  </si>
  <si>
    <t>Deng, Fei; Cheng, Tianxiao; Huang, Yu;Chen, Zhiyi;Han, Qingding;, "Evaluation of urban underground space via automated constraint identification and hybrid analysis", (2024) Tunnelling and Underground Space Technology, Volume 153, Article number 106005, 
DOI: 10.1016/j.tust.2024.106005</t>
  </si>
  <si>
    <t>https://www.scopus.com/inward/record.uri?eid=2-s2.0-85201097316&amp;doi=10.1016%2fj.tust.2024.106005&amp;partnerID=40&amp;md5=237bcde161e96c8c557ee0591abaf947</t>
  </si>
  <si>
    <t>Saeed H., Skalski A. "Vessel Geometry Estimation for Patients with Peripheral Artery Disease" (2024) Sensors, 24 (19), art. no. 6441, DOI: 10.3390/s24196441</t>
  </si>
  <si>
    <t>https://www.scopus.com/inward/record.uri?eid=2-s2.0-85206459009&amp;doi=10.3390%2fs24196441&amp;partnerID=40&amp;md5=cfc92cfd29d75f7cdbe2e5a1ee53409e</t>
  </si>
  <si>
    <t>Helaly H.A., Badawy M., Haikal A.Y. "A review of deep learning approaches in clinical and healthcare systems based on medical image analysis" (2024) Multimedia Tools and Applications, 83 (12), pp. 36039 - 36080, DOI: 10.1007/s11042-023-16605-1</t>
  </si>
  <si>
    <t>https://www.scopus.com/inward/record.uri?eid=2-s2.0-85173040127&amp;doi=10.1007%2fs11042-023-16605-1&amp;partnerID=40&amp;md5=6fc7faa6388614f1364557e0a10d8c64</t>
  </si>
  <si>
    <t>Sharma, Akriti; Dorobantiu, Alexandru (ULBS); Ali, Saquib; Iliceto, Mario; Stensen, Mette H.; Delbarre, Erwan; Riegler, Michael A; Hammer, HL</t>
  </si>
  <si>
    <t>Deep learning methods to forecasting human embryo development in time-lapse videos</t>
  </si>
  <si>
    <t>Kalyani, K., Deshpande, P.S. "A deep learning model for predicting blastocyst formation from cleavage-stage human embryos using time-lapse images". SCIENTIFIC REPORTS 14, 28019 (2024). DOI: 10.1038/s41598-024-79175-8</t>
  </si>
  <si>
    <t>https://www.nature.com/articles/s41598-024-79175-8</t>
  </si>
  <si>
    <t xml:space="preserve">BARGLAZAN Adrian (ULBS),
Constantinescu Constantin (ULBS), BRAD Remus (ULBS), </t>
  </si>
  <si>
    <t>From past to present: A tertiary investigation of twenty-four years of image inpainting, COMPUTERS &amp; GRAPHICS-UK, Iany Macedo Barcelos, Taís Bruno Rabelo, Flavia Bernardini, Rodrigo Salvador Monteiro, Leandro Augusto Frata Fernandes</t>
  </si>
  <si>
    <t>https://www.sciencedirect.com/science/article/pii/S0097849324001456</t>
  </si>
  <si>
    <t>An Improved Hybrid Deep Learning Strategy to Predict Digital Image Forgery using Artificial Intelligence Principle, IEEEXplore, Hubert Mary, L and Titus, Anita and Priscilla, M. and Sailaja, K. and Hajira Be, A. B</t>
  </si>
  <si>
    <t>https://ieeexplore.ieee.org/document/10602342</t>
  </si>
  <si>
    <t>Constantinescu Constantin (ULBS), BRAD Remus (ULBS)</t>
  </si>
  <si>
    <t xml:space="preserve">An Overview on Sound Features in Time and Frequency Domain </t>
  </si>
  <si>
    <t xml:space="preserve">Emotion Classification from Speech Waveform Using Machine Learning and Deep Learning Techniques, Pai, Smitha Narendra and Shanthi, Punnath Balakrishnan and Hegde, Shivaprasad, Current Applied Science and Technology </t>
  </si>
  <si>
    <t>https://li01.tci-thaijo.org/index.php/cast/article/view/257184</t>
  </si>
  <si>
    <t>Determining the sound signatures of insect pests in stored rice grain using an inexpensive acoustic system, Balingbing, Carlito and Kirchner, Sascha and Siebald, Hubertus and Van Hung, Nguyen and Hensel, Oliver, Food Security</t>
  </si>
  <si>
    <t xml:space="preserve"> Arpad Gellert (ULBS), Stefan-Alexandru Precup(ULBS) ,Bogdan-Constantin Pirvu (ULBS),Ugo Fiore (UNISA),Constantin-Bala Zamfirescu (ULBS) and Francesco Palmieri (UNISA)</t>
  </si>
  <si>
    <t>An Empirical Evaluation of Prediction by Partial Matching in Assembly Assistance Systems</t>
  </si>
  <si>
    <t>Goyal, P., Khan, M. K., Teshome, N., Geary, B., &amp; Bryce, R. C. (2024). Context Data Compact Prediction Tree (CD-CPT): Transforming User Experience Through Predictive Analysis. In IoTBDS (pp. 166-173).</t>
  </si>
  <si>
    <t>https://www.scopus.com/pages/publications/85193966136</t>
  </si>
  <si>
    <t>Arpad Gellert (ULBS); Darius Sarbu (ULBS); Stefan-Alexandru Precup (ULBS); Alexandru Matei (ULBS); Dragos Circa(ULBS); Constantin-Bala Zamfirescu(ULBS)</t>
  </si>
  <si>
    <t>Estimation of Missing LiDAR Data for Accurate AGV Localization</t>
  </si>
  <si>
    <t>Bei Zhou, Zhitao Liu, Hongye Su, "5G Networks Enabling Cooperative Autonomous Vehicle Localization: A Survey", IEEE Transactions on Intelligent Transportation Systems, vol.25, no.11, pp.15291-15313, 2024.</t>
  </si>
  <si>
    <t>https://www.webofscience.com/wos/woscc/full-record/WOS:001263397200001</t>
  </si>
  <si>
    <t>Stefan-Alexandru Precup (ULBS), Arpad Gellert (ULBS), Alexandru Dorobantiu (ULBS) &amp; Constantin-Bala Zamfirescu (ULBS)</t>
  </si>
  <si>
    <t>R. Sorostinean, Z. Burghelea and A. Gellert, "Anomaly Detection in Smart Industrial Machinery Through Hidden Markov Models and Autoencoders," in IEEE Access, vol. 12, pp. 69217-69228, 2024, doi: 10.1109/ACCESS.2024.3400970</t>
  </si>
  <si>
    <t>Precup, Stefan-Alexandru (ULBS), Snehal Walunj(DFKI), Arpad Gellert(ULBS), Christiane Plociennik(DFKI), Jibinraj Antony(DFKI), Constantin-Bala Zamfirescu(ULBS), and Martin Ruskowsk (DFKI)</t>
  </si>
  <si>
    <t>Recognising Worker Intentions by Assembly Step Prediction</t>
  </si>
  <si>
    <t>V. Hegiste, S. Walunj, J. Antony, T. Legler and M. Ruskowski, "Enhancing Object Detection with Hybrid dataset in Manufacturing Environments: Comparing Federated Learning to Conventional Techniques," 2024 1st International Conference on Innovative Engineering Sciences and Technological Research (ICIESTR), Muscat, Oman, 2024, pp. 1-6, doi: 10.1109/ICIESTR60916.2024.10798269.</t>
  </si>
  <si>
    <t>https://www.scopus.com/pages/publications/85204122007</t>
  </si>
  <si>
    <t>S. K. Dwivedi, H. Nagayoshi and H. Ohashi, "Prediction of High-Level Actions from the Sequence of Atomic Actions in Assembly Line Workstations," 2024 IEEE 29th International Conference on Emerging Technologies and Factory Automation (ETFA), Padova, Italy, 2024, pp. 1-8, doi: 10.1109/ETFA61755.2024.10710857.</t>
  </si>
  <si>
    <t>https://www.scopus.com/pages/publications/85207828225</t>
  </si>
  <si>
    <t>Walunj, S., Mashhaditafreshi, N., Pahlevannejad, P., Wagner, A., Ruskowski, M. (2025). Human-Robot Interaction Through Egocentric Hand Gesture Recognition. In: Alexopoulos, K., Makris, S., Stavropoulos, P. (eds) Advances in Artificial Intelligence in Manufacturing II. ESAIM 2024. Lecture Notes in Mechanical Engineering. Springer, Cham. https://doi.org/10.1007/978-3-031-86489-6_14</t>
  </si>
  <si>
    <t>https://www.scopus.com/pages/publications/105001241321</t>
  </si>
  <si>
    <t>Matei, Alexandru (ULBS), Stefan-Alexandru Precup(ULBS), Dragos Circa(ULBS), Arpad Gellert(ULBS), and Constantin-Bala Zamfirescu(ULBS)</t>
  </si>
  <si>
    <t>Estimating Travel Time for Autonomous Mobile Robots through Long Short-Term Memory</t>
  </si>
  <si>
    <t>Mohammadpour, M., Allani, B., Kelouwani, S., Ouameur, M.A., Zeghmi, L., Amamou, A. and Bahmanabadi, H., 2024. Optimal charging scheduling for Indoor Autonomous Vehicles in manufacturing operations. Advanced Engineering Informatics, 62, p.102804.</t>
  </si>
  <si>
    <t>https://www.webofscience.com/wos/woscc/full-record/WOS:001314781400001</t>
  </si>
  <si>
    <t>Torretta, V (Italia); Rada, EC (Italia); Ragazzi, M (Italia); Trulli, E (Italia); Istrate, IA; Cioca, LI</t>
  </si>
  <si>
    <t>Treatment and disposal of tyres: Two EU approaches. A review</t>
  </si>
  <si>
    <t>Kuru, G; Goksuzoglu, M; Investigating pyrolytic carbon black in natural rubber compounds: rheological, mechanical and dynamic effects; JOURNAL OF RUBBER RESEARCH</t>
  </si>
  <si>
    <t>https://link.springer.com/article/10.1007/s42464-024-00292-0</t>
  </si>
  <si>
    <t xml:space="preserve">
Modgil, S; Singh, RK; Blockchain-enabled value creation for circular supply chain in the tyre industry; INTERNATIONAL JOURNAL OF LOGISTICS MANAGEMENT</t>
  </si>
  <si>
    <t>https://www.emerald.com/insight/content/doi/10.1108/ijlm-08-2023-0350/full/html</t>
  </si>
  <si>
    <t>Ecemis, AS; Madenci, E; Karalar, M; Fayed, S; Althaqafi, E; Özkiliç, YO; Bending Performance of Reinforced Concrete Beams with Rubber as Form of Fiber from Waste Tires; MATERIALS</t>
  </si>
  <si>
    <t>https://www.mdpi.com/1996-1944/17/20/4958</t>
  </si>
  <si>
    <t>Achouri, IE; Zeghloul, T; Medles, K; Simonelli, T; Le-Clerc, C; Dascalescu, L; Experimental Modeling and Optimization of the Tribo-Electrostatic Separation of PET Fibers From End-of-Life Tires; IEEE TRANSACTIONS ON INDUSTRY APPLICATIONS</t>
  </si>
  <si>
    <t>https://ieeexplore.ieee.org/document/10603425/</t>
  </si>
  <si>
    <t>Chowdhury, MF; Khanum, MUKH; Rahman, MA; Rahman, MM; Kabir, SMF; Rahaman, MH; Mondal, MIH; Naidu, R; Dynamic intercalation of methylene blue in BC-MgFe-HT composite: Unveiling adsorption mechanisms for efficient wastewater treatment; GROUNDWATER FOR SUSTAINABLE DEVELOPMENT</t>
  </si>
  <si>
    <t>https://www.webofscience.com/wos/woscc/full-record/WOS:001300377600001</t>
  </si>
  <si>
    <t>Pei, Y; Han, B; Kumar, D; Adams, SD; Khoo, SY; Norton, M; Kouzani, AZ; Mechanical processes for recycling of End-of-Life Tyres; SUSTAINABLE MATERIALS AND TECHNOLOGIES</t>
  </si>
  <si>
    <t>https://www.sciencedirect.com/science/article/pii/S2214993724002306?via%3Dihub</t>
  </si>
  <si>
    <t>Fiamingo, A; Abate, G; Chiaro, G; Massimino, MR; HS-Small Constitutive Model for Innovative Geomaterials: Effectiveness and Limits; INTERNATIONAL JOURNAL OF GEOMECHANICS</t>
  </si>
  <si>
    <t>https://ascelibrary.org/doi/10.1061/IJGNAI.GMENG-9308</t>
  </si>
  <si>
    <t>Yang, L; Sun, SH; Yu, XF; Xu, Z; Lu, YB; Shi, XY; Song, YH; Wang, DL; Zuo, M; Zheng, Q; Modified waste rubber powders filled styrene butadiene rubber toward the combination of high elasticity and low mechanical hysteresis; COMPOSITES COMMUNICATIONS</t>
  </si>
  <si>
    <t>https://www.sciencedirect.com/science/article/pii/S2452213924001694?via%3Dihub</t>
  </si>
  <si>
    <t xml:space="preserve">
Riekstins, A; Haritonovs, V; Straupe, V; Izaks, R; Merijs-Meri, R; Zicans, J; Comparative environmental and economic assessment of a road pavement containing multiple sustainable materials and technologies; CONSTRUCTION AND BUILDING MATERIALS</t>
  </si>
  <si>
    <t>https://www.webofscience.com/wos/woscc/full-record/WOS:001292468400001</t>
  </si>
  <si>
    <t>Mayer, PM; Moran, KD; Miller, EL; Brander, SM; Harper, S; Garcia-Jaramillo, M; Carrasco-Navarro, V; Ho, KT; Burgess, RM; Hampton, LMT; Granek, EF; McCauley, M; McIntyre, JK; Kolodziej, EP; Hu, XM; Williams, AJ; Beckingham, BA; Jackson, ME; Sanders-Smith, RD; Fender, CL; King, GA; Bollman, M; Kaushal, SS; Cunningham, BE; Hutton, SJ; Lang, J; Goss, HV; Siddiqui, S; Sutton, R; Lin, D; Mendez, M; Where the rubber meets the road: Emerging environmental impacts of tire wear particles and their chemical cocktails; SCIENCE OF THE TOTAL ENVIRONMENT</t>
  </si>
  <si>
    <t>https://www.sciencedirect.com/science/article/pii/S0048969724012920?via%3Dihub</t>
  </si>
  <si>
    <t>Han, XY; Zhou, SS; Chen, AJ; Feng, LY; Ji, YT; Wang, ZH; Sun, S; Li, KL; Xia, XZ; Zhang, Q; Analytical evaluation of stress-strain behavior of rubberized concrete incorporating waste tire crumb rubber; JOURNAL OF CLEANER PRODUCTION</t>
  </si>
  <si>
    <t>https://www.sciencedirect.com/science/article/pii/S0959652624014112?via%3Dihub</t>
  </si>
  <si>
    <t>Padilla, L; Diaz, A; Anzules, W; Eco-management of end-of-life tires: Advances and challenges for the Ecuadorian case; WASTE MANAGEMENT &amp; RESEARCH</t>
  </si>
  <si>
    <t>https://journals.sagepub.com/doi/10.1177/0734242X241237104</t>
  </si>
  <si>
    <t>Rauch, R; Kiros, Y; Engvall, K; Kantarelis, E; Brito, P; Nobre, C; Santos, S; Graefe, PA; Hydrogen from Waste Gasification; HYDROGEN</t>
  </si>
  <si>
    <t>https://www.mdpi.com/2673-4141/5/1/6</t>
  </si>
  <si>
    <t>Pitilakis, D; Anastasiadis, A ; Vratsikidis, A; Kapouniaris, A; Configuration of a gravel-rubber geotechnical seismic isolation system from laboratory and field tests; SOIL DYNAMICS AND EARTHQUAKE ENGINEERING</t>
  </si>
  <si>
    <t>https://www.sciencedirect.com/science/article/pii/S0267726124000150?via%3Dihub</t>
  </si>
  <si>
    <t>Anna, AB; Lukomska-Szarek, J; Brzezinski, S; MUNICIPAL WASTE MANAGEMENT IN THE CONTEXT OF ECONOMIC AND ORGANISATIONAL CONDITIONS AT THE LOCAL LEVEL IN POLAND; ECONOMICS AND ENVIRONMENT</t>
  </si>
  <si>
    <t>https://ekonomiaisrodowisko.pl/index.php/journal/article/view/630</t>
  </si>
  <si>
    <t>Mwanza, BG; Telukdarie, A; Extended producer responsibility policies: the nexus for the circular economy; INTERNATIONAL JOURNAL OF ENVIRONMENT AND SUSTAINABLE DEVELOPMENT</t>
  </si>
  <si>
    <t>https://www.inderscienceonline.com/doi/abs/10.1504/IJESD.2024.141831</t>
  </si>
  <si>
    <t>Jayasooriya, VM; Dasuni, PDP; Multi criteria decision analysis for the identification of feasible rubber waste management alternatives for tire manufacturing industry: a Sri Lankan case study with TOPSIS and SWING; INTERNATIONAL JOURNAL OF ENVIRONMENT AND WASTE MANAGEMENT</t>
  </si>
  <si>
    <t>https://www.inderscienceonline.com/doi/abs/10.1504/IJEWM.2024.137522</t>
  </si>
  <si>
    <t>Soprych, P; Czerski, G; Grzywacz, P; Studies on the Thermochemical Conversion of Waste Tyre Rubber-A Review; ENERGIES</t>
  </si>
  <si>
    <t>https://www.mdpi.com/1996-1073/17/1/14</t>
  </si>
  <si>
    <t>Akkenzheyeva, A; Haritonovs, V; Bussurmanova, A; Merijs-Meri, R; Imanbayev, Y; Riekstins, A; Serikbayeva, A; Sydykov, S; Aimova, M; Mustapayeva, G; Study of the Viscoelastic and Rheological Properties of Rubber-Bitumen Binders Obtained from Rubber Waste; POLYMERS</t>
  </si>
  <si>
    <t>https://www.mdpi.com/2073-4360/16/1/114</t>
  </si>
  <si>
    <t>Ferronato, N (Italia); Rada, EC; Portillo, MAG (Bolivia); Cioca, LI; Ragazzi, M (Italia); Torretta, V (Italia)</t>
  </si>
  <si>
    <t>Introduction of the circular economy within developing regions: A comparative analysis of advantages and opportunities for waste valorization</t>
  </si>
  <si>
    <t>Simpson, M; Oduro-Appiah, K; Gunsilius, E; Dias, SM; Scheinberg, A; Shifting perceptions of informal operators in the service and value chains: A retrospective of 40 years of observation and advocacy for informal recyclers and waste service providers, through the eyes of five global participant-researchers; WASTE MANAGEMENT &amp; RESEARCH</t>
  </si>
  <si>
    <t>https://journals.sagepub.com/doi/10.1177/0734242X241280076</t>
  </si>
  <si>
    <t>Moghadaspoor, B; Tavakkoli-Moghaddam, R; Bozorgi-Amiri, A; Allahviranloo, T; Energy-resilient closed-loop supply chain design managed by the 3PL provider: A pick-up strategy and data envelopment analysis, JOURNAL OF INDUSTRIAL INFORMATION INTEGRATION, Volume 44, 2024</t>
  </si>
  <si>
    <t>https://www.webofscience.com/wos/woscc/full-record/WOS:001421878000001</t>
  </si>
  <si>
    <t xml:space="preserve">
Castagnoli, A; Salem, AM; Desideri, U; Pecorini, I; Environmental assessment of gasification and green hydrogen potential role in waste management decarbonization; JOURNAL OF CLEANER PRODUCTION</t>
  </si>
  <si>
    <t>https://www.sciencedirect.com/science/article/pii/S0959652624036230?via%3Dihub</t>
  </si>
  <si>
    <t xml:space="preserve">
Sanchis-Perucho, P; Roig-Ferrer, A; García-Gabarda, L; Borrás, L; Direct membrane filtration of municipal wastewater: Assessment of different fouling control strategies to enhance its energy, environmental and economic viability; JOURNAL OF ENVIRONMENTAL CHEMICAL ENGINEERING</t>
  </si>
  <si>
    <t>https://www.sciencedirect.com/science/article/pii/S2213343724028884?via%3Dihub</t>
  </si>
  <si>
    <t xml:space="preserve">
Pellejero, G; Rodríguez, R; Tellería, M; Gallego, L; Aschkar, G; Garcia-Navarro, FJ; Ballesta, RJ; Organic fertilization enhances the crop yield and quality of zapallo tetsukabuto; SCIENTIA HORTICULTURAE</t>
  </si>
  <si>
    <t>https://www.sciencedirect.com/science/article/pii/S0304423824009191?via%3Dihub</t>
  </si>
  <si>
    <t>Ferronato, N; Rada, EC; Portillo, MAG; Cioca, LI; Ragazzi, M; Torretta, V</t>
  </si>
  <si>
    <t>Pricopoaia, O; Lupasc, A; Mihai, IO; Implications of Innovative Strategies for Sustainable Entrepreneurship-Solutions to Combat Climate Change; SUSTAINABILITY</t>
  </si>
  <si>
    <t>https://www.mdpi.com/2071-1050/16/22/9742</t>
  </si>
  <si>
    <t>Hidalgo-Crespo, J; Rivas-García, P; Garcia-Balandrán, EE; Albalate-Ramírez, A; Quintero-Herrera, S; Velastegui-Montoya, A; Rivas, JLA; Soto, M; Validating Circular End-of-Life Strategies for Domestic Post-Consumer Materials in the Latin American Region: A Life Cycle Assessment Approach; ENVIRONMENTS</t>
  </si>
  <si>
    <t>https://www.mdpi.com/2076-3298/11/11/228</t>
  </si>
  <si>
    <t>Eising-Mertsch, L; Savaget, P; Zomer, T; Brophy, A; Frames of systems change in sustainability transformations: Lessons from sociotechnical systems and circular economy case studies; JOURNAL OF CLEANER PRODUCTION</t>
  </si>
  <si>
    <t>https://www.sciencedirect.com/science/article/pii/S0959652624034255?via%3Dihub</t>
  </si>
  <si>
    <t>Santomasi, G; Todaro, F; Petrella, A; Notarnicola, M; van Velzen, EUT; Mechanical Recycling of PET Multi-Layer Post-Consumer Packaging: Effects of Impurity Content; RECYCLING</t>
  </si>
  <si>
    <t>https://www.mdpi.com/2313-4321/9/5/93</t>
  </si>
  <si>
    <t>Ignat, G; Sargu, L; Prigoreanu, I; Sargu, N; Ulinici, A; Bordeianu, GD; Assessing the Sustainability of Agricultural Bioenergy Potential in the European Union; ENERGIES</t>
  </si>
  <si>
    <t>https://www.mdpi.com/1996-1073/17/19/4879</t>
  </si>
  <si>
    <t>Godifredo, J; Ruiz, L; Hernández, S; Serralta, J; Barat, R; Recovering Nitrogen from Anaerobic Membrane Bioreactor Permeate Using a Natural Zeolite Ion Exchange Column; WATER</t>
  </si>
  <si>
    <t>https://www.mdpi.com/2073-4441/16/19/2820</t>
  </si>
  <si>
    <t>Aryanfar, Y; Castellanos, HG; Hammoodi, KA; Farifteh, M; Keçebas, A; Ghasemlou, SM; Mammadova, A; Yengejeh, EA; Neghabi, ZH; Cleaner and sustainable circular economy approaches for bio-based product recovery from industrial effluents in a biorefinery; ENVIRONMENTAL PROGRESS &amp; SUSTAINABLE ENERGY</t>
  </si>
  <si>
    <t>https://aiche.onlinelibrary.wiley.com/doi/10.1002/ep.14483</t>
  </si>
  <si>
    <t>Gallego-Schmid, A; López-Eccher, C; Muñoz, E; Salvador, R; Cano-Londoño, NA; Barros, MV; Bernal, DC; Mendoza, JMF; Nadal, A; Guerrera, AB; Circular economy in Latin America and the Caribbean: Drivers, opportunities, barriers and strategies; SUSTAINABLE PRODUCTION AND CONSUMPTION</t>
  </si>
  <si>
    <t>https://www.sciencedirect.com/science/article/pii/S235255092400263X?via%3Dihub</t>
  </si>
  <si>
    <t>Lacko, R; Hajduová, Z; Dula, R; Development of environmental performance and circular economy in the European Union countries: the case of "post-2004" members; FRONTIERS IN ENVIRONMENTAL SCIENCE</t>
  </si>
  <si>
    <t>https://www.frontiersin.org/journals/environmental-science/articles/10.3389/fenvs.2024.1467370/full</t>
  </si>
  <si>
    <t>Zwane, QI; Tshangana, CS; Mahlangu, OT; Snyman, LW; Msagati, TAM; Muleja, AA; Hierarchical Approach to the Management of Drinking Water Sludge Generated from Alum-Based Treatment Processes; PROCESSES</t>
  </si>
  <si>
    <t>https://www.mdpi.com/2227-9717/12/9/1863</t>
  </si>
  <si>
    <t>Ezeudu, OB; Tenebe, IT; Ujah, CO; Status of Production, Consumption, and End-of-Life Waste Management of Plastic and Plastic Products in Nigeria: Prospects for Circular Plastics Economy; SUSTAINABILITY</t>
  </si>
  <si>
    <t>https://www.mdpi.com/2071-1050/16/18/7900</t>
  </si>
  <si>
    <t>Afshari, H; Gurtu, A; Jaber, MY; Unlocking the potential of solid waste management with circular economy and Industry 4.0; COMPUTERS &amp; INDUSTRIAL ENGINEERING</t>
  </si>
  <si>
    <t>https://www.sciencedirect.com/science/article/pii/S0360835224005783?via%3Dihub</t>
  </si>
  <si>
    <t>Kiselev, A; Magaril, E; Giurea, R; Environmental and Economic Forecast of the Widespread Use of Anaerobic Digestion Techniques; RECYCLING</t>
  </si>
  <si>
    <t>https://www.mdpi.com/2313-4321/9/4/62</t>
  </si>
  <si>
    <t>Islam, MZ; Zheng, LL; Why is it necessary to integrate circular economy practices for agri-food sustainability from a global perspective?; SUSTAINABLE DEVELOPMENT</t>
  </si>
  <si>
    <t>https://onlinelibrary.wiley.com/doi/10.1002/sd.3135</t>
  </si>
  <si>
    <t>Tran, DPH; You, SJ; Bui, XT; Wang, YF; Ramos, A; Anaerobic membrane bioreactors for municipal wastewater: Progress in resource and energy recovery improvement approaches; JOURNAL OF ENVIRONMENTAL MANAGEMENT</t>
  </si>
  <si>
    <t>https://www.sciencedirect.com/science/article/pii/S0301479724018413?via%3Dihub</t>
  </si>
  <si>
    <t>Sanchis-Perucho, P; Aguado, D; Ferrer, J; Seco, A; Robles, A; A comprehensive review of the direct membrane filtration of municipal wastewater; ENVIRONMENTAL TECHNOLOGY &amp; INNOVATION</t>
  </si>
  <si>
    <t>https://www.sciencedirect.com/science/article/pii/S2352186424002086?via%3Dihub</t>
  </si>
  <si>
    <t>Shahin, V; Alimohammadlou, M; Current status and emerging trends on urban circular economy: a bibliometric analysis; ENVIRONMENT DEVELOPMENT AND SUSTAINABILITY</t>
  </si>
  <si>
    <t>https://link.springer.com/article/10.1007/s10668-024-05169-1</t>
  </si>
  <si>
    <t>Hernández-Herreros, N ; Rodríguez, A; Galán, B; Prieto, MA; Boosting hydrogen production in Rhodospirillum rubrum by syngas-driven photoheterotrophic adaptive evolution; BIORESOURCE TECHNOLOGY</t>
  </si>
  <si>
    <t>https://www.sciencedirect.com/science/article/pii/S096085242400676X?via%3Dihub</t>
  </si>
  <si>
    <t>Kahupi, I; Yakovleva, N; Hull, CE; Okorie, O; Factors affecting the adoption of circular economy in mining companies of developing economies - A Namibian stakeholder perspective; JOURNAL OF ENVIRONMENTAL MANAGEMENT</t>
  </si>
  <si>
    <t>https://www.sciencedirect.com/science/article/pii/S0301479724012003?via%3Dihub</t>
  </si>
  <si>
    <t>Sikder, M; Wang, C; Rahman, MM; Yeboah, FK; Alola, AA; Wood, J; Green logistics and circular economy in alleviating CO2 emissions: Does waste generation and GDP growth matter in EU countries?; JOURNAL OF CLEANER PRODUCTION</t>
  </si>
  <si>
    <t>https://www.sciencedirect.com/science/article/pii/S0959652624011569?via%3Dihub</t>
  </si>
  <si>
    <t>Yang, J; Waste accumulation in Jakarta's slums: Neoliberal flows of waste distribution; GEOFORUM</t>
  </si>
  <si>
    <t>https://www.sciencedirect.com/science/article/pii/S0016718524000551?via%3Dihub</t>
  </si>
  <si>
    <t>Ezeudu, O; Kennedy, C; Insights and dynamics of circular business model in developing countries' context: The empirical analysis of the returnable glass bottles process; BUSINESS STRATEGY AND DEVELOPMENT</t>
  </si>
  <si>
    <t>https://onlinelibrary.wiley.com/doi/10.1002/bsd2.349</t>
  </si>
  <si>
    <t>Rousseau, JF; Lauzon, A; Marschke, M; Can green concrete help address the sand and aggregate crisis? A scoping literature review; JOURNAL OF ENVIRONMENTAL PLANNING AND MANAGEMENT</t>
  </si>
  <si>
    <t>https://www.tandfonline.com/doi/full/10.1080/09640568.2024.2303630</t>
  </si>
  <si>
    <t>Varga, J; Csiszárik-Kocsir, A; The Impact of Human Activity on Environmental Elements Based on the Results of a Primary Research; ACTA POLYTECHNICA HUNGARICA</t>
  </si>
  <si>
    <t>https://acta.uni-obuda.hu/Varga_CsiszarikKocsir_152.pdf</t>
  </si>
  <si>
    <t>Suzana, S; Aleksandar, G; Adriana, R; Edvard, J; Oliver, M; CIRCULAR ECONOMY ASSOCIATED WITH COMPETITIVENESS AND INNOVATION; INTERNATIONAL REVIEW</t>
  </si>
  <si>
    <t>https://scindeks.ceon.rs/Article.aspx?artid=2217-97392403171S</t>
  </si>
  <si>
    <t>Colombo, B; Ventura, V; Gaiardelli, P; Bortolini, M; Exploring Trends and Insights in Industrial Symbiosis Research in Italy: A Bibliometric Approach; ADVANCES IN PRODUCTION MANAGEMENT SYSTEMS-PRODUCTION MANAGEMENT SYSTEMS FOR VOLATILE, UNCERTAIN, COMPLEX, AND AMBIGUOUS ENVIRONMENTS, APMS 2024, PT I</t>
  </si>
  <si>
    <t>https://link.springer.com/chapter/10.1007/978-3-031-71622-5_4</t>
  </si>
  <si>
    <t>Varghese, S; Hemalatha, K; Were the recent air pollution and landfill fires in Brahmapuram at odds with Kerala's vision of sustainable development?; PRESENT ENVIRONMENT AND SUSTAINABLE DEVELOPMENT</t>
  </si>
  <si>
    <t>https://www.pesd.ro/18.1.2024/pesd2024181016.html</t>
  </si>
  <si>
    <t xml:space="preserve">Cwiklicki, M; Mirzynska, A; Zabinski, ML; Institutionalising the circular economy in regional strategies in Poland: An adaptive governance approach; </t>
  </si>
  <si>
    <t>https://prace-kgp.uken.krakow.pl/article/view/10902</t>
  </si>
  <si>
    <t>Kaptan, K; Cunha, S; Aguiar, J; A Review: Construction and Demolition Waste as a Novel Source for CO2 Reduction in Portland Cement Production for Concrete; SUSTAINABILITY</t>
  </si>
  <si>
    <t>https://www.mdpi.com/2071-1050/16/2/585</t>
  </si>
  <si>
    <t>Wang, SW (China); Abbas, J (Pakistan); Sial, MS (Pakistan); Alvarez-Otero, S (Spania); Cioca, LI</t>
  </si>
  <si>
    <t>Achieving green innovation and sustainable development goals through green knowledge management: Moderating role of organizational green culture</t>
  </si>
  <si>
    <t>Riaz, A; Al-Okaily, M; Sohail, A; Ashfaq, K; Rehman, SU; Green human resource management and sustainable performance: serial mediating role of green knowledge management and green innovation; GLOBAL KNOWLEDGE MEMORY AND COMMUNICATION</t>
  </si>
  <si>
    <t>https://www.emerald.com/insight/content/doi/10.1108/gkmc-03-2024-0127/full/html</t>
  </si>
  <si>
    <t>Nhamo, G; Chapungu, L; Dube, K; Universities and Sustainable Development Goals localisation: insights from academic staff in Zimbabwe; COGENT EDUCATION</t>
  </si>
  <si>
    <t>https://www.tandfonline.com/doi/full/10.1080/2331186X.2024.2428877</t>
  </si>
  <si>
    <t>Dalvi-Esfahani, M; Azar, N; Leong, LW; Ramayah, T; Sarker, M; The Quantum Leap Toward a Sustainable Future: Exploring the Nexus Between Blockchain, Circular Economy, and Managerial Perceptions; BUSINESS STRATEGY AND THE ENVIRONMENT</t>
  </si>
  <si>
    <t>https://onlinelibrary.wiley.com/doi/10.1002/bse.4112</t>
  </si>
  <si>
    <t>Sica, G; Palazzo, M; Micozzi, A; Ferri, MA; Leveraging on cultural and creative industries to foster social innovation: A bibliometric analysis; JOURNAL OF INNOVATION &amp; KNOWLEDGE</t>
  </si>
  <si>
    <t>https://www.sciencedirect.com/science/article/pii/S2444569X24001884?via%3Dihub</t>
  </si>
  <si>
    <t>Ullah, S; Ahmad, T; Shafiq, M; Mehmood, T; Kukreti, M; Shaukat, MR; Improving green innovation performance: the role of integrating green customers and suppliers, government regulations, green knowledge integration capability; ENVIRONMENT DEVELOPMENT AND SUSTAINABILITY</t>
  </si>
  <si>
    <t>https://link.springer.com/article/10.1007/s10668-024-05876-9</t>
  </si>
  <si>
    <t>Wang, SW; Abbas, J ; Sial, MS; Alvarez-Otero, S; Cioca, LI</t>
  </si>
  <si>
    <t>Qalati, SA; Linking managerial ties and organizations sustainability outcomes via knowledge management and business model innovation: the role of environmental turbulence; INTERNATIONAL STUDIES OF MANAGEMENT &amp; ORGANIZATION</t>
  </si>
  <si>
    <t>https://www.tandfonline.com/doi/full/10.1080/00208825.2024.2442193</t>
  </si>
  <si>
    <t>Rehman, FU; Environmental innovation and SDGs among the production SMEs: the mediating role of green branding; MANAGEMENT OF ENVIRONMENTAL QUALITY</t>
  </si>
  <si>
    <t>https://www.emerald.com/insight/content/doi/10.1108/meq-06-2024-0243/full/html</t>
  </si>
  <si>
    <t>Hao, XL; Miao, EX; Wen, SF; Wu, HT; Xue, Y; Executive Green Cognition on Corporate Greenwashing Behavior: Evidence From A-Share Listed Companies in China, BUSINESS STRATEGY AND THE ENVIRONMENT</t>
  </si>
  <si>
    <t>https://onlinelibrary.wiley.com/doi/10.1002/bse.4095</t>
  </si>
  <si>
    <t>Zairbani, A; Kumar, JPS; How Does Green Knowledge Sharing Improve Sustainable Business Performance?; 
KNOWLEDGE AND PROCESS MANAGEMENT</t>
  </si>
  <si>
    <t>https://onlinelibrary.wiley.com/doi/10.1002/kpm.1796</t>
  </si>
  <si>
    <t>Azhar, A; Rehman, N; Exploring the Nexus of green knowledge and corporate sustainable performance in Pakistan and China; KNOWLEDGE MANAGEMENT RESEARCH &amp; PRACTICE</t>
  </si>
  <si>
    <t>https://www.tandfonline.com/doi/full/10.1080/14778238.2024.2434065</t>
  </si>
  <si>
    <t>Zhong, S; Lan, L , Innovative city construction and urban green total factor productivity; ENVIRONMENT DEVELOPMENT AND SUSTAINABILITY</t>
  </si>
  <si>
    <t>https://link.springer.com/article/10.1007/s10668-024-05721-z</t>
  </si>
  <si>
    <t>Korphaibool, V; Chatjuthamard, P; Jiraporn, P Treepongkaruna, S; Exploring the influence of military experience directors on corporate governance: Evidence from Thai-listed companies; CORPORATE SOCIAL RESPONSIBILITY AND ENVIRONMENTAL MANAGEMENT</t>
  </si>
  <si>
    <t>https://onlinelibrary.wiley.com/doi/10.1002/csr.3063</t>
  </si>
  <si>
    <t>Abro, QU; Laghari, AA; Yin, JH; Qasim, M; Hussain, A; Soomro, A; Hisbani, F; Ashraf, A; Obligation to Opportunity: Exploring the Symbiosis of Corporate Social Responsibility, Green Innovation, and Organizational Agility in the Quest for Environmental Performance; SUSTAINABILITY</t>
  </si>
  <si>
    <t>https://www.mdpi.com/2071-1050/16/23/10720</t>
  </si>
  <si>
    <t>Ngo, QH; The Impact of Green Market Orientation and Ambidextrous Green Innovation on Organizational Performance: Empirical Study on Small Restaurants in Vietnam; BUSINESS STRATEGY AND DEVELOPMENT</t>
  </si>
  <si>
    <t>https://onlinelibrary.wiley.com/doi/10.1002/bsd2.70042</t>
  </si>
  <si>
    <t>Ali, A; Tariq, H; Green persistence: unraveling the influence of green HR, green corporate strategy and green knowledge on employee persistence in green tasks; VINE JOURNAL OF INFORMATION AND KNOWLEDGE MANAGEMENT SYSTEMS</t>
  </si>
  <si>
    <t>https://www.emerald.com/insight/content/doi/10.1108/vjikms-02-2024-0073/full/html</t>
  </si>
  <si>
    <t>Abdulmuhsin, AA; Hussein, HD; AL-Abrrow, H; Masa'deh, R; Alkhwaldi, A; Impact of artificial intelligence and knowledge management on proactive green innovation: the moderating role of trust and sustainability; ASIA-PACIFIC JOURNAL OF BUSINESS ADMINISTRATION</t>
  </si>
  <si>
    <t>https://www.emerald.com/insight/content/doi/10.1108/apjba-05-2024-0301/full/html</t>
  </si>
  <si>
    <t>Vo-Thai, HC; Tran, ML; Green innovation strategies in Vietnamese enterprises: leveraging knowledge management and digitalization for sustainable competitiveness; JOURNAL OF KNOWLEDGE MANAGEMENT</t>
  </si>
  <si>
    <t>https://www.emerald.com/insight/content/doi/10.1108/jkm-06-2024-0642/full/html</t>
  </si>
  <si>
    <t>Maghsoudi, M; Shokouhyar, S; Sanaee, N; Shokoohyar, S; Enhancing sustainability reporting practices in the notebook manufacturing industry: a multifaceted analysis integrating traditional reports and social media data; ANNALS OF OPERATIONS RESEARCH</t>
  </si>
  <si>
    <t>https://link.springer.com/article/10.1007/s10479-024-06343-4</t>
  </si>
  <si>
    <t>Spagnuolo, F; Casciello, R; Martino, I; Meucci, F; Exploring the impact of artificial intelligence on the pursuit of SDGs: Evidence from European state-owned enterprises; CORPORATE SOCIAL RESPONSIBILITY AND ENVIRONMENTAL MANAGEMENT</t>
  </si>
  <si>
    <t>https://onlinelibrary.wiley.com/doi/10.1002/csr.3047</t>
  </si>
  <si>
    <t>He, MQ; Chang, TC; Chenggang, W; Pham, V; Does green knowledge management build successful green ventures in the presence of innovative practices and knowledge-sharing behaviour; JOURNAL OF INNOVATION &amp; KNOWLEDGE</t>
  </si>
  <si>
    <t>https://www.sciencedirect.com/science/article/pii/S2444569X24001574?via%3Dihub</t>
  </si>
  <si>
    <t>Mahajan, Y; Bindra, S; Mann, S; Hiremath, R; A systematic review of green creativity to develop future research agenda: a bibliographic and TCCM analysis; GLOBAL KNOWLEDGE MEMORY AND COMMUNICATION</t>
  </si>
  <si>
    <t>https://www.emerald.com/insight/content/doi/10.1108/gkmc-10-2023-0373/full/html</t>
  </si>
  <si>
    <t>Hua, WQ; Liu, CL; Li, CZ; Environmental Regulation, Government-Business Relations, and Corporate Green Innovation: Evidence from Low-Carbon City Pilot Policy; SUSTAINABILITY</t>
  </si>
  <si>
    <t>https://www.mdpi.com/2071-1050/16/22/9949</t>
  </si>
  <si>
    <t>Du, JX; Cai, H; Jin, X; Exploring the Association Between Artificial Intelligence Management and Green Innovation: Expanding the Research Field for Sustainable Outcomes; SUSTAINABILITY</t>
  </si>
  <si>
    <t>https://www.mdpi.com/2071-1050/16/21/9315</t>
  </si>
  <si>
    <t>Saetang, W; Chai-Arayalert, S; Kajornkasirat, S; Kongcharoen, J; Saeliw, A; Puangsuwan, K; Puttinaovarat, S; Eco-Friendly Office Platform: Leveraging Machine Learning and GIS for Carbon Footprint Management and Green Space Analysis; SUSTAINABILITY</t>
  </si>
  <si>
    <t>https://www.mdpi.com/2071-1050/16/21/9424</t>
  </si>
  <si>
    <t>Bilal, M; Zhao, XC; Wu, JY; Wattoo, MU; Adnan, M; Towards sustainable manufacturing: unpacking green practices' impact on environmental performance in Pakistan; ENVIRONMENT DEVELOPMENT AND SUSTAINABILITY</t>
  </si>
  <si>
    <t>https://link.springer.com/article/10.1007/s10668-024-05587-1</t>
  </si>
  <si>
    <t>Kassa, ET; Ning, J; Mengmeng, X; Evaluating the relationship between knowledge management and green innovation: a systematic literature review; JOURNAL OF SCIENCE AND TECHNOLOGY POLICY MANAGEMENT</t>
  </si>
  <si>
    <t>https://www.emerald.com/insight/content/doi/10.1108/jstpm-01-2024-0023/full/html</t>
  </si>
  <si>
    <t>Falcó, JM; Sánchez-García, E; Marco-Lajara, B; Akram, U; Digital transformation and green innovation performance: unraveling the role of green knowledge sharing and top management environmental awareness; INTERNET RESEARCH</t>
  </si>
  <si>
    <t>https://www.emerald.com/insight/content/doi/10.1108/intr-11-2023-1016/full/html</t>
  </si>
  <si>
    <t>Luong, TB; The impact of green knowledge and sustainability on green travel intentions through the lens of theory of reasoned goal pursuit; TOURISM REVIEW</t>
  </si>
  <si>
    <t>https://www.emerald.com/insight/content/doi/10.1108/tr-03-2024-0206/full/html</t>
  </si>
  <si>
    <t>Rath, A; Jena, LK; Do employees matter, or is everything a facade? Effective knowledge management targeting well-being; LEARNING ORGANIZATION</t>
  </si>
  <si>
    <t>https://www.emerald.com/insight/content/doi/10.1108/tlo-12-2023-0222/full/html</t>
  </si>
  <si>
    <t xml:space="preserve">
Chen, QJ; Jia, T; Wang, Y; Chen, JL; Does environmental cooperation with suppliers matter under environmental strategy focus and digital technology knowledge?; INTERNATIONAL JOURNAL OF LOGISTICS-RESEARCH AND APPLICATIONS</t>
  </si>
  <si>
    <t>https://www.tandfonline.com/doi/full/10.1080/13675567.2024.2410789</t>
  </si>
  <si>
    <t>Minutiello, V; García-Sánchez, IM; Aibar-Guzmán, B; The Latest Developments in Research on Sustainability and the Sustainable Development Goals in the Areas of Business, Management and Accounting; ADMINISTRATIVE SCIENCES</t>
  </si>
  <si>
    <t>https://www.mdpi.com/2076-3387/14/10/254</t>
  </si>
  <si>
    <t>Gherai, DS; Popa, DCS; Rus, L; Matica, DE; Mare, C; The Impact of Romanian Internal Auditors in ESG Reporting and Sustainable Development Goals; SUSTAINABILITY</t>
  </si>
  <si>
    <t>https://www.mdpi.com/2071-1050/16/19/8680</t>
  </si>
  <si>
    <t xml:space="preserve">
Zairbani, A; Prakash, SKJ; Does open innovation and eco-innovation have a critical impact on Indian competitive advantage and financial performance?; COMPETITIVENESS REVIEW</t>
  </si>
  <si>
    <t>https://www.emerald.com/insight/content/doi/10.1108/cr-06-2024-0117/full/html</t>
  </si>
  <si>
    <t xml:space="preserve">
Zhao, Y ; Ni, SZ; Gao, Y; Zhang, X; Ji, XX; Zhang, FS; Study on the enhancement of paper tensile strength and hydrophobicity by adding PEI-KH560 in pulp suspension; INTERNATIONAL JOURNAL OF BIOLOGICAL MACROMOLECULES</t>
  </si>
  <si>
    <t>https://www.sciencedirect.com/science/article/pii/S0141813024067424?via%3Dihub</t>
  </si>
  <si>
    <t xml:space="preserve">
Paramasivam, P; Alruqi, M; Agbulut,Ü; Waste to energy: Enhancing biogas utilization in dual-fuel engines using machine learning based prognostic analysis; FUEL</t>
  </si>
  <si>
    <t>https://www.sciencedirect.com/science/article/pii/S0016236124022427?via%3Dihub</t>
  </si>
  <si>
    <t>Hossain, MI; Ong, TS; Jamadar, Y; Teh, BH; Islam, A; Nexus among green entrepreneurship orientation, green ambidexterity innovation, green technological turbulence and green performance: moderated-mediation evidence from Malaysian manufacturing SMEs; EUROPEAN JOURNAL OF INNOVATION MANAGEMENT</t>
  </si>
  <si>
    <t>https://www.emerald.com/insight/content/doi/10.1108/ejim-04-2024-0495/full/html</t>
  </si>
  <si>
    <t xml:space="preserve">
Nasir, A; Zakaria, N; Do, N; Velasquez, S; The impact of knowledge management on sustainable performance with mediation effect of green innovation in Malaysian SMEs; VINE JOURNAL OF INFORMATION AND KNOWLEDGE MANAGEMENT SYSTEMS</t>
  </si>
  <si>
    <t>https://www.emerald.com/insight/content/doi/10.1108/vjikms-02-2024-0066/full/html</t>
  </si>
  <si>
    <t>Borges-Tiago, MT; Almeida, A; Tiago, FGB; Avelar, SMM; Bridging the innovative Attitude-Behavior - Behavior Gap: A dual-level analysis; 
JOURNAL OF INNOVATION &amp; KNOWLEDGE</t>
  </si>
  <si>
    <t>https://www.sciencedirect.com/science/article/pii/S2444569X24001008?via%3Dihub</t>
  </si>
  <si>
    <t>Sadiq, M; Nawaz, MA; Sharif, A; Hanif, S; Bridging green supply chain practices and environmental performance in Chinese semiconductor sector: With the role of energy efficiency and green HRM; INTERNATIONAL JOURNAL OF PRODUCTION ECONOMICS</t>
  </si>
  <si>
    <t>https://www.sciencedirect.com/science/article/pii/S092552732400238X?via%3Dihub</t>
  </si>
  <si>
    <t>Yin, ZX; Wang, HS; The impact of green transformation in data centers on corporate carbon emission reduction: empirical evidence from China; ENVIRONMENT DEVELOPMENT AND SUSTAINABILITY</t>
  </si>
  <si>
    <t>https://link.springer.com/article/10.1007/s10668-024-05372-0</t>
  </si>
  <si>
    <t>Al Khazraje, ME; THE ROLE OF ADOPTING GREEN STRATEGIES IN THE DEVELOPMENT OF ECO-FRIENDLY PRODUCTS; MANAGEMENT RESEARCH AND PRACTICE</t>
  </si>
  <si>
    <t>https://www.ceeol.com/search/article-detail?id=1284151</t>
  </si>
  <si>
    <t>Phung, PT; Luu, NTM; Nguyen, ATV; Siriwardana, A; Halibas, A; A bibliometric perspective: three stages of green knowledge management thematic evolution in business literature; VINE JOURNAL OF INFORMATION AND KNOWLEDGE MANAGEMENT SYSTEMS</t>
  </si>
  <si>
    <t>https://www.emerald.com/insight/content/doi/10.1108/vjikms-02-2024-0079/full/html</t>
  </si>
  <si>
    <t>Sánchez-García, E; Montalvo-Falcón, JV; Marco-Lajara, B; Martínez-Falcó, J; Guiding organizations toward sustainable success: The strategic role of leadership in environmental corporate governance in the wine industry; CORPORATE SOCIAL RESPONSIBILITY AND ENVIRONMENTAL MANAGEMENT</t>
  </si>
  <si>
    <t>https://onlinelibrary.wiley.com/doi/10.1002/csr.2925</t>
  </si>
  <si>
    <t>Feng, XB; Zhu, Y; Yang, JC; The impact of dual alliance on firm green innovation: a moderated mediation effect model; VINE JOURNAL OF INFORMATION AND KNOWLEDGE MANAGEMENT SYSTEMS</t>
  </si>
  <si>
    <t>https://www.emerald.com/insight/content/doi/10.1108/vjikms-02-2024-0068/full/html</t>
  </si>
  <si>
    <t xml:space="preserve">
Tian, JZ; Liu, YS; Lan, MR; Is carbon trading working for construction companies green development ? Evidence from listed Chinese companies; FRONTIERS IN ENVIRONMENTAL SCIENCE</t>
  </si>
  <si>
    <t>https://www.frontiersin.org/journals/environmental-science/articles/10.3389/fenvs.2024.1414086/full</t>
  </si>
  <si>
    <t xml:space="preserve">
Alkhozaim, SM; Alshiha, FA; Alnasser, EM; Alshiha, AA; How Green Performance Is Affected by Green Talent Management in Tourism and Hospitality Businesses: A Mediation Model; SUSTAINABILITY</t>
  </si>
  <si>
    <t>https://www.mdpi.com/2071-1050/16/16/7093</t>
  </si>
  <si>
    <t xml:space="preserve">
Núñez-Ríos, JE; Sánchez-García, JY; Determining the Factors to Improve Sustainable Performance in a Medium-Sized Organization; SUSTAINABILITY</t>
  </si>
  <si>
    <t>https://www.mdpi.com/2071-1050/16/16/6937</t>
  </si>
  <si>
    <t>Song, TT; Li, HY; Feng, ZY; Policy and market mechanisms for promoting sustainable energy transition: role of government and private sector; ECONOMIC CHANGE AND RESTRUCTURING</t>
  </si>
  <si>
    <t>https://link.springer.com/article/10.1007/s10644-024-09734-6</t>
  </si>
  <si>
    <t>Baquero, A; Optimizing green knowledge acquisition through entrepreneurial orientation and resource orchestration for sustainable business performance; 
MARKETING INTELLIGENCE &amp; PLANNING</t>
  </si>
  <si>
    <t>https://www.emerald.com/insight/content/doi/10.1108/mip-07-2023-0330/full/html</t>
  </si>
  <si>
    <t xml:space="preserve">
Tang, GY; Zhang, SJ; Chen, MY; I want to, not I have to: The double-edged sword effect of green involvement on employee green creativity; JOURNAL OF ENVIRONMENTAL PSYCHOLOGY</t>
  </si>
  <si>
    <t>https://www.sciencedirect.com/science/article/pii/S0272494424001440?via%3Dihub</t>
  </si>
  <si>
    <t>Gürlek, M; Kiliç, I; Conceptualization, measurement and theorization of green innovation in hospitality and tourism: looking back to move forward; SERVICE INDUSTRIES JOURNAL</t>
  </si>
  <si>
    <t>https://www.tandfonline.com/doi/full/10.1080/02642069.2024.2378332</t>
  </si>
  <si>
    <t>Yu, HX; Li, ZY; Organizational green culture and employees' green behavior: a moderated mediation model with employees' environmental awareness and organizational disseminative capacity; SERVICE INDUSTRIES JOURNAL</t>
  </si>
  <si>
    <t>https://www.tandfonline.com/doi/full/10.1080/02642069.2024.2379013</t>
  </si>
  <si>
    <t>Azeem, A; Naseem, MA; Ali, R; Ali, S; How Does Environmental Performance Contribute to Firm Financial Performance in a Multi-country Study? Mediating Role of Competitive Advantage and Moderating Role of Voluntary Environmental Initiatives; JOURNAL OF THE KNOWLEDGE ECONOMY</t>
  </si>
  <si>
    <t>https://link.springer.com/article/10.1007/s13132-024-02193-4</t>
  </si>
  <si>
    <t>Husnain, M; Zhang, QY; Akhtar, MW; Usman, M; Tariq, A; Huo, CH; Akhtar, MS; Cultivating green creativity through training and development in hospitality organizations; SERVICE INDUSTRIES JOURNAL</t>
  </si>
  <si>
    <t>https://www.tandfonline.com/doi/full/10.1080/02642069.2024.2375359</t>
  </si>
  <si>
    <t>Shehzad, MU; Jianhua, Z; Naveed, K; Zia, U; Sherani, M; Sustainable transformation: An interaction of green entrepreneurship, green innovation, and green absorptive capacity to redefine green competitive advantage; BUSINESS STRATEGY AND THE ENVIRONMENT</t>
  </si>
  <si>
    <t>https://onlinelibrary.wiley.com/doi/10.1002/bse.3859</t>
  </si>
  <si>
    <t>Sirin, SM; Yilmaz, BN; Energy transition and non-energy firms' financial performance: Do markets value capability-based energy transition strategies?; ENERGY ECONOMICS</t>
  </si>
  <si>
    <t>https://www.sciencedirect.com/science/article/pii/S0140988324003669?via%3Dihub</t>
  </si>
  <si>
    <t xml:space="preserve">
Sari, RK; Alfarizi,  ; Talib, MSA; Sustainable strategic planning and management influence on sustainable performance: findings from halal culinary MSMEs in Southeast Asia; JOURNAL OF MODELLING IN MANAGEMENT</t>
  </si>
  <si>
    <t>https://www.emerald.com/insight/content/doi/10.1108/jm2-12-2023-0324/full/html</t>
  </si>
  <si>
    <t>Kang, L; Lv, J; Zhang, HY; Can the Water Resource Fee-to-Tax Reform Promote the "Three-Wheel Drive" of Corporate Green Energy-Saving Innovations? Quasi-Natural Experimental Evidence from China; ENERGIES</t>
  </si>
  <si>
    <t>https://www.mdpi.com/1996-1073/17/12/2866</t>
  </si>
  <si>
    <t xml:space="preserve">
Rehman, RU; Ahmad, MI; Belas, J; Battisti, E; Santoro, G; Green learning orientation and corporate environmental performance: the mediation role of green knowledge acquisition-management and the moderating role of CEO-gender; JOURNAL OF KNOWLEDGE MANAGEMENT</t>
  </si>
  <si>
    <t>https://www.emerald.com/insight/content/doi/10.1108/jkm-08-2023-0752/full/html</t>
  </si>
  <si>
    <t>Li, YM; Cao, XJ; Wang, MY; Can the cumulative effect of technological resources promote green technology collaborative innovation in resource-based regions?; JOURNAL OF CLEANER PRODUCTION</t>
  </si>
  <si>
    <t>https://www.sciencedirect.com/science/article/pii/S0959652624020377?via%3Dihub</t>
  </si>
  <si>
    <t>Liu, HF; Chen, WD; Evolution of technology collaboration networks for climate change mitigation and mechanisms for their impacts; 
JOURNAL OF CLEANER PRODUCTION</t>
  </si>
  <si>
    <t>https://www.sciencedirect.com/science/article/pii/S0959652624020286?via%3Dihub</t>
  </si>
  <si>
    <t>Liang, P; Sun, XH; Does digital transformation promote the green innovation of China's listed companies?; ENVIRONMENT DEVELOPMENT AND SUSTAINABILITY</t>
  </si>
  <si>
    <t>https://link.springer.com/article/10.1007/s10668-024-05059-6</t>
  </si>
  <si>
    <t xml:space="preserve">
Meirun, T; Ahmed, Z; Alzoubi, RH; Khosa, M; Nguyen, NT; The road to eco-excellence: How does environmentally specific empowering leadership foster hospitality employees' green creativity through green creative self-efficacy and green learning orientation; INTERNATIONAL JOURNAL OF HOSPITALITY MANAGEMENT</t>
  </si>
  <si>
    <t>https://www.sciencedirect.com/science/article/pii/S0278431924001026?via%3Dihub</t>
  </si>
  <si>
    <t xml:space="preserve">
Obuobi, B; Tang, DC; Awuah, F; Nketiah, E; Adu-Gyamfi, G; Utilizing Ant Forest technology to foster sustainable behaviors: A novel approach towards environmental conservation; 
JOURNAL OF ENVIRONMENTAL MANAGEMENT</t>
  </si>
  <si>
    <t>https://www.sciencedirect.com/science/article/pii/S0301479724010247?via%3Dihub</t>
  </si>
  <si>
    <t xml:space="preserve">
Chen, SH; Li, GM; Competition between New Energy and Fuel Vehicles with Behavior-Based Pricing Strategies When Considering Environmental Concerns and Green Innovation; SUSTAINABILITY</t>
  </si>
  <si>
    <t>https://www.mdpi.com/2071-1050/16/10/4018</t>
  </si>
  <si>
    <t xml:space="preserve">
Xia, XN; Chen, XZ; Chen, QQ; Evaluating the Impact of Low-Carbon Urban Policy on Corporate Green Innovation-Evidence from China's National Low-Carbon City Strategy Program; SUSTAINABILITY</t>
  </si>
  <si>
    <t>https://www.mdpi.com/2071-1050/16/10/4154</t>
  </si>
  <si>
    <t xml:space="preserve">
Raman, R; Lathabai, HH; Mandal, S; Das, P ; Kaur, T; Nedungadi, P; ChatGPT: Literate or intelligent about UN sustainable development goals?; PLOS ONE</t>
  </si>
  <si>
    <t>https://journals.plos.org/plosone/article?id=10.1371/journal.pone.0297521</t>
  </si>
  <si>
    <t>Ling, S; Jin, SR; Wang, HJ; Zhang, ZH; Feng, YC; Transportation infrastructure upgrading and green development efficiency: Empirical analysis with double machine learning method; JOURNAL OF ENVIRONMENTAL MANAGEMENT</t>
  </si>
  <si>
    <t>https://www.sciencedirect.com/science/article/pii/S0301479724009083?via%3Dihub</t>
  </si>
  <si>
    <t>Wei, BJ; Mao, X; Liu, SG; Liu, MC ; Wang, Z; Kang, P; Gao, HQ; Tang, WX; Feng, SL; Pan, ZZ; Breaking the poverty trap in an ecologically fragile region through ecological engineering: A close-up look at long-term changes in ecosystem services; JOURNAL OF ENVIRONMENTAL MANAGEMENT</t>
  </si>
  <si>
    <t>https://www.sciencedirect.com/science/article/pii/S0301479724009071?via%3Dihub</t>
  </si>
  <si>
    <t xml:space="preserve">
Khaddage-Soboh, N; Yunis, M; Imran, M; Zeb, F; Sustainable practices in Malaysian manufacturing: The influence of CSR, transformational leadership, and green organizational culture on environmental performance; ECONOMIC ANALYSIS AND POLICY</t>
  </si>
  <si>
    <t>https://www.sciencedirect.com/science/article/pii/S0313592624000821?via%3Dihub</t>
  </si>
  <si>
    <t xml:space="preserve">
Sebaka, L; Zhao, SL; Nkgowe, ST; Promoting enterprise eco-innovation through traditional ecological knowledge: the role of knowledge integration capability and knowledge-oriented leadership; JOURNAL OF ENVIRONMENTAL PLANNING AND MANAGEMENT</t>
  </si>
  <si>
    <t>https://www.tandfonline.com/doi/full/10.1080/09640568.2024.2343336</t>
  </si>
  <si>
    <t>Mahajan, V; Sharma, J; Singh, A; Bresciani, S; Alam, GM; Knowledge sharing behavior of service sector's employees to attain sustainable development goals; JOURNAL OF KNOWLEDGE MANAGEMENT</t>
  </si>
  <si>
    <t>https://www.emerald.com/insight/content/doi/10.1108/jkm-12-2023-1293/full/html</t>
  </si>
  <si>
    <t>Pan, JY; Bao, H; Cifuentes-Faura, J; Liu, XQ; CEO's IT background and continuous green innovation of enterprises: evidence from China; SUSTAINABILITY ACCOUNTING MANAGEMENT AND POLICY JOURNAL</t>
  </si>
  <si>
    <t>https://www.emerald.com/insight/content/doi/10.1108/sampj-07-2023-0497/full/html</t>
  </si>
  <si>
    <t>Asif, M; Yang, L; Hashim, M; The Role of Digital Transformation, Corporate Culture, and Leadership in Enhancing Corporate Sustainable Performance in the Manufacturing Sector of China; SUSTAINABILITY</t>
  </si>
  <si>
    <t>https://www.mdpi.com/2071-1050/16/7/2651</t>
  </si>
  <si>
    <t>Gao, FN; Nketiah, E; Shi, VC; Understanding and Enhancing Food Conservation Behaviors and Operations; SUSTAINABILITY</t>
  </si>
  <si>
    <t>https://www.mdpi.com/2071-1050/16/7/2898</t>
  </si>
  <si>
    <t>Sun, D; The role of green technology and green utility performance in advancing energy utilities' commitment to sustainability; ECONOMIC CHANGE AND RESTRUCTURING</t>
  </si>
  <si>
    <t>https://link.springer.com/article/10.1007/s10644-024-09635-8</t>
  </si>
  <si>
    <t>Ying, Y; Jin, S; Artificial intelligence and green product innovation: Moderating effect of organizational capital; HELIYON</t>
  </si>
  <si>
    <t>https://www.sciencedirect.com/science/article/pii/S2405844024046036?via%3Dihub</t>
  </si>
  <si>
    <t>Dzhunushalieva, G; Teuber, R; Roles of innovation in achieving the Sustainable Development Goals: A bibliometric analysis; JOURNAL OF INNOVATION &amp; KNOWLEDGE</t>
  </si>
  <si>
    <t>https://www.sciencedirect.com/science/article/pii/S2444569X2400012X?via%3Dihub</t>
  </si>
  <si>
    <t>Cui, WJ; Su, HL ; Liu, XS; Ji, NN; Wei, Y; Resource utilization potential of municipal solid waste affects the sustainable development goals progress in China; RESOURCES CONSERVATION AND RECYCLING</t>
  </si>
  <si>
    <t>https://www.sciencedirect.com/science/article/pii/S0921344924001575?via%3Dihub</t>
  </si>
  <si>
    <t>Li, L; Zhou, SQ; Xu, W; Dai, JP; Green innovation's impact on corporate financing: New insights from BRICS economies; FINANCE RESEARCH LETTERS</t>
  </si>
  <si>
    <t>https://www.sciencedirect.com/science/article/pii/S1544612324002022?via%3Dihub</t>
  </si>
  <si>
    <t>Liu, T; Cao, XJ; Going Green: How Executive Environmental Awareness and Green Innovation Drive Corporate Sustainable Development; 
JOURNAL OF THE KNOWLEDGE ECONOMY</t>
  </si>
  <si>
    <t>https://link.springer.com/article/10.1007/s13132-024-01788-1</t>
  </si>
  <si>
    <t xml:space="preserve">
Xu, RG; Farooq, U; Alam, MM; Dai, JP; How does cultural diversity determine green innovation? New empirical evidence from Asia region; ENVIRONMENTAL IMPACT ASSESSMENT REVIEW</t>
  </si>
  <si>
    <t>https://www.sciencedirect.com/science/article/pii/S0195925524000453?via%3Dihub</t>
  </si>
  <si>
    <t xml:space="preserve">
Anggoro, S; Hia, AK; Waruwu, N; Winarno, A; Hermana, D; Managing green culture for environmental performance in smart campus transformation; INTERNATIONAL JOURNAL OF LEADERSHIP IN EDUCATION</t>
  </si>
  <si>
    <t>https://www.tandfonline.com/doi/full/10.1080/13603124.2024.2312986</t>
  </si>
  <si>
    <t>Ullah, S ; Ahmad, T; Kukreti, M; Sami, A; Shaukat, MR; How organizational readiness for green innovation, green innovation performance and knowledge integration affects sustainability performance of exporting firms; JOURNAL OF ASIA BUSINESS STUDIES</t>
  </si>
  <si>
    <t>https://www.emerald.com/insight/content/doi/10.1108/jabs-02-2023-0056/full/html</t>
  </si>
  <si>
    <t>Kurowska-Pysz, J; Faiyaz, U; Batool, M; Role of Green Management Information Systems in Employees' Green Attitude, Job Satisfaction, and Turnover Intentions: An Empirical Investigation; 
INTERNATIONAL JOURNAL OF ORGANIZATIONAL LEADERSHIP</t>
  </si>
  <si>
    <t>https://ijol.cikd.ca/article_60749.html</t>
  </si>
  <si>
    <t xml:space="preserve">
Alshammari, KH; Cultivating sustainable innovation: The role of environmental leadership in improving innovation performance; INTERNATIONAL JOURNAL OF ADVANCED AND APPLIED SCIENCES</t>
  </si>
  <si>
    <t>https://www.science-gate.com/IJAAS/2024/V11I2/1021833ijaas202402015.html</t>
  </si>
  <si>
    <t>Umar, M; Ahmad, A; Sroufe, R; Muhammad, Z; The nexus between green intellectual capital, blockchain technology, green manufacturing, and sustainable performance; ENVIRONMENTAL SCIENCE AND POLLUTION RESEARCH</t>
  </si>
  <si>
    <t>https://link.springer.com/article/10.1007/s11356-024-31952-8</t>
  </si>
  <si>
    <t xml:space="preserve">
Saleem, MH; Parveen, A; Perveen, S; Akhtar, N; Abasi, F; Ehsan, M; Ali, H ; Okla, MK; Saleh, IA; Zomot, N; Alwasel, YA; Abdel-Maksoud, MA Fahad, S; Alleviation of cadmium toxicity in pea (Pisum sativum L.) through Zn-Lys supplementation and its effects on growth and antioxidant defense; ENVIRONMENTAL SCIENCE AND POLLUTION RESEARCH</t>
  </si>
  <si>
    <t>https://link.springer.com/article/10.1007/s11356-024-31874-5</t>
  </si>
  <si>
    <t>Chen, RX; Chen, YH; Optimizing Digital Market Decision-Making Through Artificial Intelligence Platforms: Governing Mediating Powers of Cognitive Engagement; JOURNAL OF GLOBAL INFORMATION MANAGEMENT</t>
  </si>
  <si>
    <t>https://www.igi-global.com/gateway/article/365908</t>
  </si>
  <si>
    <t>Menício, AS; Pais, L; Ferraro, T; The role of knowledge sharing in the achievement of the UN's 2030 Agenda sustainable development goals and sustainability: a systematic literature review; INTERNATIONAL JOURNAL OF KNOWLEDGE MANAGEMENT STUDIES</t>
  </si>
  <si>
    <t>https://www.inderscienceonline.com/doi/abs/10.1504/IJKMS.2024.142716</t>
  </si>
  <si>
    <t>Achmad, F; Wiratmadja, II; Driving Sustainable Performance in SMEs Through Frugal Innovation: The Nexus of Sustainable Leadership, Knowledge Management, and Dynamic Capabilities; IEEE ACCESS</t>
  </si>
  <si>
    <t>https://ieeexplore.ieee.org/document/10609394</t>
  </si>
  <si>
    <t xml:space="preserve">
Khan, AN; Mehmood, K; Soomro, MA; Knowledge Management-Based Artificial Intelligence (AI) Adoption in Construction SMEs: The Moderating Role of Knowledge Integration; IEEE TRANSACTIONS ON ENGINEERING MANAGEMENT</t>
  </si>
  <si>
    <t>https://ieeexplore.ieee.org/document/10539296</t>
  </si>
  <si>
    <t xml:space="preserve">
Ali, S; Degan, M; Bin Omar, A; Mohammad, AJ; Just go green: The effect of green innovation on competitive advantage with the moderating role of 'access to finance'; BRAZILIAN JOURNAL OF OPERATIONS &amp; PRODUCTION MANAGEMENT</t>
  </si>
  <si>
    <t>https://bjopm.org.br/bjopm/article/view/1815</t>
  </si>
  <si>
    <t xml:space="preserve">
Al-ajlouni, MM; Athamneh, MHA; Unleashing the Power of Green: Sustainable Success through HRM, Supply Chains, and Innovation - A Comprehensive Review of Literature; MANAGEMENT-POLAND</t>
  </si>
  <si>
    <t>https://www.management-poland.com/Unleashing-the-Power-of-Green-Sustainable-Success-through-HRM-Supply-Chains-and-Innovation,185728,0,2.html</t>
  </si>
  <si>
    <t xml:space="preserve">
Strielkowski, W; Kuzmin, E; Suvorova, A ; Gorlova, O; Sustainable organizational development and human capital in the context of soft systems methodology; TERRA ECONOMICUS</t>
  </si>
  <si>
    <t>https://cyberleninka.ru/article/n/sustainable-organizational-development-and-human-capital-in-the-context-of-soft-systems-methodology</t>
  </si>
  <si>
    <t>Lakatos, ES; Cioca, LI; Dan, V; Ciomos, AO; Crisan, OA; Barsan, G</t>
  </si>
  <si>
    <t>Studies and Investigation about the Attitude towards Sustainable Production, Consumption and Waste Generation in Line with Circular Economy in Romania</t>
  </si>
  <si>
    <t>Yang, BC; Lee, CH; Suryawan, IWK; Consumers' willingness to pay and importance-performance gaps for resilient e-waste management in Taiwan; JOURNAL OF CLEANER PRODUCTION</t>
  </si>
  <si>
    <t>https://www.sciencedirect.com/science/article/pii/S0959652624037624?via%3Dihub</t>
  </si>
  <si>
    <t>Kim, Y; Oh, CB; Oh, SC; Sivanandan, T; Small, JM; Identifying the Determinants of Recycling Rates in the US: A Multi-Level Analysis; SUSTAINABILITY</t>
  </si>
  <si>
    <t>https://www.mdpi.com/2071-1050/16/23/10701</t>
  </si>
  <si>
    <t>Grilló-Méndez, A; Marzo-Navarro, M; Pedraja-Iglesias, M; Profile of a Consumer Who Is Willing to Participate in Circular Business Models: The Case of Clothing Rental; FASHION PRACTICE-THE JOURNAL OF DESIGN CREATIVE PROCESS &amp; THE FASHION INDUSTRY</t>
  </si>
  <si>
    <t>https://www.tandfonline.com/doi/full/10.1080/17569370.2024.2430564</t>
  </si>
  <si>
    <t>Delcea, C; Nica, I; Georgescu, I; Chirita, N; Ciurea, C; Integrating Fuzzy MCDM Methods and ARDL Approach for Circular Economy Strategy Analysis in Romania; MATHEMATICS</t>
  </si>
  <si>
    <t>https://www.mdpi.com/2227-7390/12/19/2997</t>
  </si>
  <si>
    <t xml:space="preserve">
Pulido-Fernández, JI; Casado-Montilla, J; López-Sánchez, Y; Durán-Román, JL; Carrillo-Hidalgo, I; Gen Zers' Behaviour Towards Sustainability in a Mature Coastal Destination; INTERNATIONAL JOURNAL OF TOURISM RESEARCH</t>
  </si>
  <si>
    <t>https://onlinelibrary.wiley.com/doi/10.1002/jtr.2758</t>
  </si>
  <si>
    <t>Gherhes, V; Dragomir, GM; Cernicova-Buca, M; Palea, A; Enhancing Sustainability in University Campuses: A Study on Solid Waste Generation and Disposal Practices among Students in Politehnica University Timisoara, Romania; SUSTAINABILITY</t>
  </si>
  <si>
    <t>https://www.mdpi.com/2071-1050/16/16/6866</t>
  </si>
  <si>
    <t>Zimmermann, R; Inês, A; Dalmarco, G; Moreira, AC; The role of consumers in the adoption of R-strategies: A review and research agenda; CLEANER AND RESPONSIBLE CONSUMPTION</t>
  </si>
  <si>
    <t>https://www.sciencedirect.com/science/article/pii/S2666784324000263?via%3Dihub</t>
  </si>
  <si>
    <t>Turner, K; Kim, Y; Problems of the US Recycling Programs: What Experienced Recycling Program Managers Tell; SUSTAINABILITY</t>
  </si>
  <si>
    <t>https://www.mdpi.com/2071-1050/16/9/3539</t>
  </si>
  <si>
    <t>Vercic, AT; Vercic, D; Attitudes toward sustainable development and employer brands: comparing generations X, Y and Z in two countries; CORPORATE COMMUNICATIONS</t>
  </si>
  <si>
    <t>https://www.emerald.com/insight/content/doi/10.1108/ccij-11-2023-0161/full/html</t>
  </si>
  <si>
    <t>Kaur, M; Palazzo, M; Foroudi, P; Circular supply chain management in post-pandemic context. A qualitative study to explore how knowledge, environmental initiatives and economic viability affect sustainability; 
QUALITATIVE MARKET RESEARCH</t>
  </si>
  <si>
    <t>https://www.emerald.com/insight/content/doi/10.1108/qmr-10-2023-0140/full/html</t>
  </si>
  <si>
    <t>Vinkóczi, T; Rácz, ÉH; Koltai, JP; Exploratory analysis of zero waste theory to examine consumer perceptions of sustainability: A covariance-based structural equation modeling (CB-SEM); CLEANER WASTE SYSTEMS</t>
  </si>
  <si>
    <t>https://www.sciencedirect.com/science/article/pii/S2772912524000186?via%3Dihub</t>
  </si>
  <si>
    <t>Mbokane, L; Modley, LA; Green Consumerism in Young Adults: Attitudes and Awareness in University Students in Johannesburg, South Africa; SUSTAINABILITY</t>
  </si>
  <si>
    <t>https://www.mdpi.com/2071-1050/16/5/1898</t>
  </si>
  <si>
    <t>Hussin, SH; Ahmad, DAMA; Rizal, ARA; Determinants of Circular Economy Behavioural Intentions Among Malaysian Youth: Investigating The Roles of Structural, Socio-Psychological, and Communication Factors in the Digital Marketplace; JURNAL KOMUNIKASI-MALAYSIAN JOURNAL OF COMMUNICATION</t>
  </si>
  <si>
    <t>https://ejournal.ukm.my/mjc/article/view/77156</t>
  </si>
  <si>
    <t xml:space="preserve">
Alves, MN; Seixas, C; Castro, A; Leitao, A; Promoting the Transition to a Circular Economy: A Study about Behaviour, Attitudes, and Knowledge by University Students in Portugal; SUSTAINABILITY</t>
  </si>
  <si>
    <t>https://www.mdpi.com/2071-1050/16/1/343</t>
  </si>
  <si>
    <t>Cioca, LI; Ivascu, L; Rada, EC (Italia); Torretta, V (Italia); Ionescu, G</t>
  </si>
  <si>
    <t>Sustainable Development and Technological Impact on CO2 Reducing Conditions in Romania</t>
  </si>
  <si>
    <t>Deng, YY; Liu, H; Lai, L; She, FX; Liu, FZ; Li, MH; Yu, ZX; Li, J; Zhu, D; Li, H; Wei, L; Chen, Y; Platinum-Ruthenium Bimetallic Nanoparticle Catalysts Synthesized Via Direct Joule Heating for Methanol Fuel Cells; SMALL</t>
  </si>
  <si>
    <t>https://onlinelibrary.wiley.com/doi/10.1002/smll.202403967</t>
  </si>
  <si>
    <t>Moraru, RI; Babut, GB; Cioca, LI</t>
  </si>
  <si>
    <t>RATIONALE AND CRITERIA DEVELOPMENT FOR RISK ASSESSMENT TOOL SELECTION IN WORK ENVIRONMENTS</t>
  </si>
  <si>
    <t>Topaloglu, F; A hybrid approach based on k-means and SVM algorithms in selection of appropriate risk assessment methods for sectors; PEERJ COMPUTER SCIENCE</t>
  </si>
  <si>
    <t>https://peerj.com/articles/cs-2198/</t>
  </si>
  <si>
    <t>Lakatos, ES; Dan, V; Cioca, LI; Bacali, L; Ciobanu, AM</t>
  </si>
  <si>
    <t>How Supportive Are Romanian Consumers of the Circular Economy Concept: A Survey</t>
  </si>
  <si>
    <t xml:space="preserve">
Tanveer, U; Sahara, SNA; Kremantzis, M; Ishaq, S; Integrating circular economy principles into a modified theory of Planned Behaviour: Exploring customer intentions and experiences with collaborative consumption on Airbnb; SOCIO-ECONOMIC PLANNING SCIENCES</t>
  </si>
  <si>
    <t>https://www.sciencedirect.com/science/article/pii/S0038012124003367?via%3Dihub</t>
  </si>
  <si>
    <t xml:space="preserve">
Sampedro-Beneyto, V; Agulló-Torres, A; Gomis, FJD; Arias-Navarro, I; Influence of social factors and environmental behaviour in the knowledge and opinion about circular economy; FUTURES</t>
  </si>
  <si>
    <t>https://www.sciencedirect.com/science/article/pii/S0016328724001733?via%3Dihub</t>
  </si>
  <si>
    <t xml:space="preserve">
Gonella, JDL; Godinho, M; Campos, LMD; Ganga, GMD; People's awareness and behaviours of circular economy around the world: literature review and research agenda; SUSTAINABILITY ACCOUNTING MANAGEMENT AND POLICY JOURNAL</t>
  </si>
  <si>
    <t>https://www.emerald.com/insight/content/doi/10.1108/sampj-08-2022-0413/full/html</t>
  </si>
  <si>
    <t>Chiaraluce, G; Bentivoglio, D; Del Conte, A; Lucas, MR; Finco, A; The second life of food by-products: Consumers' intention to purchase and willingness to pay for an upcycled pizza; 
CLEANER AND RESPONSIBLE CONSUMPTION</t>
  </si>
  <si>
    <t>https://www.sciencedirect.com/science/article/pii/S2666784324000317?via%3Dihub</t>
  </si>
  <si>
    <t>Fonrouge, C; How to Change Entrepreneurs' Attitudes toward a Circular Economy: An Exploratory Framework to Reduce the Gap between Circular Intentions and Circular Actions; SUSTAINABILITY</t>
  </si>
  <si>
    <t>https://www.mdpi.com/2071-1050/16/5/2048</t>
  </si>
  <si>
    <t>Feldman, J; Seligmann, H; King, S; Flynn, M; Shelley, T; Helwig, A; Burey, P; Circular economy barriers in Australia: How to translate theory into practice?; SUSTAINABLE PRODUCTION AND CONSUMPTION</t>
  </si>
  <si>
    <t>https://www.sciencedirect.com/science/article/pii/S2352550924000265?via%3Dihub</t>
  </si>
  <si>
    <t xml:space="preserve">
López-Malest, A; Gabor, MR; Panait, M; Brezoi, A; Veres, C; Green Innovation for Carbon Footprint Reduction in Construction Industry; 
BUILDINGS</t>
  </si>
  <si>
    <t>https://www.mdpi.com/2075-5309/14/2/374</t>
  </si>
  <si>
    <t>Pacheco, DAD; Rampasso, IS; Michels, GS; Ali, SM; Hunt, JD; From linear to circular economy: The role of BS 8001:2017 for green transition in small business in developing economies; JOURNAL OF CLEANER PRODUCTION</t>
  </si>
  <si>
    <t>https://www.sciencedirect.com/science/article/pii/S0959652624002348?via%3Dihub</t>
  </si>
  <si>
    <t>Cioca, IL; Moraru, RI</t>
  </si>
  <si>
    <t>EXPLOSION AND/OR FIRE RISK ASSESSMENT METHODOLOGY: A COMMON APPROACH, STRUCTURED FOR UNDERGROUND COALMINE ENVIRONMENTS</t>
  </si>
  <si>
    <t>Wu, ZL; Li, YT; Jing, Q; Quantitative risk assessment of coal mine gas explosion based on a Bayesian network and computational fluid dynamics; PROCESS SAFETY AND ENVIRONMENTAL PROTECTION</t>
  </si>
  <si>
    <t>https://www.sciencedirect.com/science/article/pii/S095758202401053X?via%3Dihub</t>
  </si>
  <si>
    <t xml:space="preserve">
Bulboac, E; Chivu, OR; Gheorghe, M; Nitoi, D; Feier, AI; MEvAR- AN INNOVATIVE METHODOLOGY OF MANAGEMENT OF PROFESSIONAL ASSESSMENTS; ACTA TECHNICA NAPOCENSIS SERIES-APPLIED MATHEMATICS MECHANICS AND ENGINEERING</t>
  </si>
  <si>
    <t>http://sfrp.biblos.pk.edu.pl/portal/files/File/STC/2013/ATNAppliedMathematicsMechanics.pdf</t>
  </si>
  <si>
    <t>Lakatos, ES; Yong, G; Szilagyi, A; Clinci, DS; Georgescu, L ; Iticescu, C ; Cioca, LI</t>
  </si>
  <si>
    <t>Conceptualizing Core Aspects on Circular Economy in Cities</t>
  </si>
  <si>
    <t>Genta, C; Sanyé-Mengual, E; Lombardi, P; Sala, S; A local analysis of circular economy through a stakeholders' lens: From definitions and collaborative efforts to metrics for monitoring. The case of Turin (Italy); ENVIRONMENTAL IMPACT ASSESSMENT REVIEW</t>
  </si>
  <si>
    <t>https://www.sciencedirect.com/science/article/pii/S0195925524003238?via%3Dihub</t>
  </si>
  <si>
    <t xml:space="preserve">
Tokarcíková, E; Durisová, M; Trojáková, T; Circular Economy: Municipal Solid Waste and Landfilling Analyses in Slovakia; ECONOMIES</t>
  </si>
  <si>
    <t>https://www.mdpi.com/2227-7099/12/11/289</t>
  </si>
  <si>
    <t xml:space="preserve">
Aryee, R; Kanda, W; A strategic framework for analysing the effects of circular economy practices on firm performance; JOURNAL OF CLEANER PRODUCTION</t>
  </si>
  <si>
    <t>https://www.sciencedirect.com/science/article/pii/S0959652624032025?via%3Dihub</t>
  </si>
  <si>
    <t>da Silva, SB; Barros, MV; Radicchi, JAZ; Puglieri, FN; Piekarski, CM; Opportunities and challenges to increase circularity in the product's use phase; SUSTAINABLE FUTURES</t>
  </si>
  <si>
    <t>https://www.sciencedirect.com/science/article/pii/S2666188824001461?via%3Dihub</t>
  </si>
  <si>
    <t xml:space="preserve">
Parreira, LSA; Guimaraes, AQ; Circular cities: a sustainable approach for the urban future; RISUS-JOURNAL ON INNOVATION AND SUSTAINABILITY</t>
  </si>
  <si>
    <t>https://revistas.pucsp.br/index.php/risus/article/view/65964</t>
  </si>
  <si>
    <t>Kopp, M; Petit-Boix, A; Leipold, S; Municipal circular economy indicators: Do they measure the cities' environmental ambitions?; 
SUSTAINABLE PRODUCTION AND CONSUMPTION</t>
  </si>
  <si>
    <t>https://www.sciencedirect.com/science/article/pii/S2352550924002367?via%3Dihub</t>
  </si>
  <si>
    <t>Fromhold-Eisebith, M; How can a regional innovation system meet circular economy challenges? Conceptualization and empirical insights from Germany; CAMBRIDGE JOURNAL OF REGIONS ECONOMY AND SOCIETY</t>
  </si>
  <si>
    <t>https://academic.oup.com/cjres/article/17/3/637/7717327?login=true</t>
  </si>
  <si>
    <t xml:space="preserve">
Shahin, V; Alimohammadlou, M; Current status and emerging trends on urban circular economy: a bibliometric analysis; ENVIRONMENT DEVELOPMENT AND SUSTAINABILITY</t>
  </si>
  <si>
    <t xml:space="preserve">
Herrador, M; A Universal Circular Cities Declaration to Achieve Global Sustainability; RESOURCES CONSERVATION AND RECYCLING</t>
  </si>
  <si>
    <t>https://www.sciencedirect.com/science/article/pii/S0921344924003513?via%3Dihub</t>
  </si>
  <si>
    <t>Chitu, F; Mecu, AN; Marin, GI; Exploring the Climate Change-AI Nexus: A Bibliometric and Scientometric Study; PROCEEDINGS OF THE INTERNATIONAL CONFERENCE ON BUSINESS EXCELLENCE</t>
  </si>
  <si>
    <t>https://sciendo.com/article/10.2478/picbe-2024-0138</t>
  </si>
  <si>
    <t xml:space="preserve">
De Jesus, A; Borges, LA; Pathways for Cleaner, Greener, Healthier Cities: What Is the Role of Urban Agriculture in the Circular Economy of Two Nordic Cities?; SUSTAINABILITY</t>
  </si>
  <si>
    <t>https://www.mdpi.com/2071-1050/16/3/1258</t>
  </si>
  <si>
    <t>Dinçer, H; Yüksel, S; Hacioglu, U; Erdebilli, B; Multidimensional Analysis of Investment Priorities for Circular Economy with Quantum Spherical Fuzzy Hybrid Modeling; INTERNATIONAL JOURNAL OF INFORMATION TECHNOLOGY &amp; DECISION MAKING</t>
  </si>
  <si>
    <t>https://www.worldscientific.com/doi/10.1142/S021962202350075X</t>
  </si>
  <si>
    <t>Korkmaz, AN ; Altan, MU; A Systematic Literature Review of Sustainable Consumer Behaviours in the Context of Industry 4.0 (I4.0); SUSTAINABILITY</t>
  </si>
  <si>
    <t xml:space="preserve">https://www.mdpi.com/2071-1050/16/1/126 </t>
  </si>
  <si>
    <t>Rada, EC; Cioca, L</t>
  </si>
  <si>
    <t>Optimizing the Methodology of Characterization of Municipal Solid Waste in EU Under a Circular Economy Perspective</t>
  </si>
  <si>
    <t>Emara, K; Daoud, AO; William, M; Farag, MAM; An innovative approach to municipal solid waste characterization for waste-to-energy processes in Egypt; CLEANER WASTE SYSTEMS</t>
  </si>
  <si>
    <t>https://www.sciencedirect.com/science/article/pii/S2772912524000332?via%3Dihub</t>
  </si>
  <si>
    <t>Dragomir, VD; Dumitru, M; The state of the research on circular economy in the European Union: A bibliometric review; CLEANER WASTE SYSTEMS</t>
  </si>
  <si>
    <t>https://www.sciencedirect.com/science/article/pii/S2772912523000532?via%3Dihub</t>
  </si>
  <si>
    <t>Rada, EC; Zatelli, C; Cioca, LI; Torretta, V</t>
  </si>
  <si>
    <t>Selective Collection Quality Index for Municipal Solid Waste Management</t>
  </si>
  <si>
    <t xml:space="preserve">
Saeedi, K; Promoting Sustainable Household Engagement in Recycling via Blockchain-Based Loyalty Program; SUSTAINABILITY</t>
  </si>
  <si>
    <t>https://www.mdpi.com/2071-1050/16/21/9191</t>
  </si>
  <si>
    <t>Cioca, LI; Ivascu, L</t>
  </si>
  <si>
    <t>Risk Indicators and Road Accident Analysis for the Period 2012-2016</t>
  </si>
  <si>
    <t>Al Feki, E; Neji, J; Statistical modelling to assessing and enhancing road traffic safety in Tripoli, Libya: A systematic approach; JOURNAL OF ENGINEERING RESEARCH</t>
  </si>
  <si>
    <t>https://www.sciencedirect.com/science/article/pii/S2307187723002468?via%3Dihub</t>
  </si>
  <si>
    <t>Risk Indicators and Road Accident Analysis for the Period 2012-2017</t>
  </si>
  <si>
    <t xml:space="preserve">
Fian, T; Hauger, G; Identifying High-Risk Patterns in Single-Vehicle, Single-Occupant Road Traffic Accidents: A Novel Pattern Recognition Approach; APPLIED SCIENCES-BASEL</t>
  </si>
  <si>
    <t>https://www.mdpi.com/2076-3417/14/19/8902</t>
  </si>
  <si>
    <t>Risk Indicators and Road Accident Analysis for the Period 2012-2018</t>
  </si>
  <si>
    <t>Esposito, P; Antonucci, G; Palozzi, G; Fijalkowska, J; Cognitive systems for improving decision-making in the workplace: an explorative study within the waste management field; MANAGEMENT DECISION</t>
  </si>
  <si>
    <t>https://www.emerald.com/insight/content/doi/10.1108/md-08-2023-1320/full/html</t>
  </si>
  <si>
    <t>Risk Indicators and Road Accident Analysis for the Period 2012-2019</t>
  </si>
  <si>
    <t>Hossain, S; Maggi, E; Vezzulli, A; Factors influencing the road accidents in low and middle-income countries: a systematic literature review; INTERNATIONAL JOURNAL OF INJURY CONTROL AND SAFETY PROMOTION</t>
  </si>
  <si>
    <t>https://www.tandfonline.com/doi/full/10.1080/17457300.2024.2319618</t>
  </si>
  <si>
    <t>Ragazzi, M ; Fedrizzi, S; Rada, E; Ionescu, G; Ciudin, R; Cioca, LI</t>
  </si>
  <si>
    <t>Experiencing Urban Mining in an Italian Municipality towards a Circular Economy vision</t>
  </si>
  <si>
    <t>Gallardo, A; Carlos, M; Colomer-Mendoza, FJ; Muzaber, VG; Catalán, CB; Solaz, HM; Roig, VA; Ramos, VC; Selective collection of absorbent hygienic products: The results of a pilot test and waste characterization; WASTE MANAGEMENT</t>
  </si>
  <si>
    <t>https://www.sciencedirect.com/science/article/pii/S0956053X24005762?via%3Dihub</t>
  </si>
  <si>
    <t>Ionescu, G; Rada, EC; Cioca, LI</t>
  </si>
  <si>
    <t>MUNICIPAL SOLID WASTE SORTING AND TREATMENT SCHEMES FOR THE MAXIMIZATION OF MATERIAL AND ENERGY RECOVERY IN A LATEST EU MEMBER</t>
  </si>
  <si>
    <t>Simková, Z; Tausová, M; Culková, K; Taus, P; Shyp, D; Krasnici, D; Novotná, S; Evaluation of the Landfill Storage Capacity in Slovakia, Compared to the EU Situation; RECYCLING</t>
  </si>
  <si>
    <t>https://www.mdpi.com/2313-4321/9/1/10</t>
  </si>
  <si>
    <t>Barbu, A; Catana, SA; Deselnicu, DC; Cioca, LI; Ioanid, A</t>
  </si>
  <si>
    <t>Factors Influencing Consumer Behavior toward Green Products: A Systematic Literature Review</t>
  </si>
  <si>
    <t>Najafabadiha, A; Wang, Y; Gholizadeh, A; Javanmardi, E; Zameer, H; Fostering consumer engagement in online shopping: Assessment of environmental video messages in driving purchase intentions toward green products; JOURNAL OF ENVIRONMENTAL MANAGEMENT</t>
  </si>
  <si>
    <t>https://www.sciencedirect.com/science/article/pii/S0301479724036235?via%3Dihub</t>
  </si>
  <si>
    <t>Sostar, M; Ristanovic, V; Evaluating Consumer Preferences for Sustainable Products: A Comparative Study Across Five Countries; WORLD</t>
  </si>
  <si>
    <t>https://www.mdpi.com/2673-4060/5/4/64</t>
  </si>
  <si>
    <t>Lopes, JM ; Silva, LF; Massano-Cardoso, I; Galhardo, A; Green Purchase Determinants in a Peripheral Region of Europe: How Can Green Marketing Influence Consumers' Decisions? The Mediating Role of Green Awareness of Price; ADMINISTRATIVE SCIENCES</t>
  </si>
  <si>
    <t>https://www.mdpi.com/2076-3387/14/11/293</t>
  </si>
  <si>
    <t>Iliopoulou, E; Koronaki, E; Vlachvei, A; Notta, O; From Knowledge to Action: The Power of Green Communication and Social Media Engagement in Sustainable Food Consumption; SUSTAINABILITY</t>
  </si>
  <si>
    <t>https://www.mdpi.com/2071-1050/16/21/9202</t>
  </si>
  <si>
    <t>Hu, H; Wang, C; Chen, M; The Influence of a Regional Public Brand on Consumers' Purchase Intention and Behavior Toward Eco-Agricultural Products: A Chinese National Park Case; SUSTAINABILITY</t>
  </si>
  <si>
    <t>https://www.mdpi.com/2071-1050/16/21/9253</t>
  </si>
  <si>
    <t>Le, N; Do, DQ; Nguyen, XT; Nguyen, TLH; Greenwashing and the purchase behavior toward electric motorbikes: The role of eco-literacy; JOURNAL OF MARKETING COMMUNICATIONS</t>
  </si>
  <si>
    <t>https://www.tandfonline.com/doi/full/10.1080/13527266.2024.2413401</t>
  </si>
  <si>
    <t>Park, J; Chang, K; How Perceived Proximity to Climate Change Threats Affects Pro-Environmental Behaviors in South Korea?; SUSTAINABILITY</t>
  </si>
  <si>
    <t>https://www.mdpi.com/2071-1050/16/17/7298</t>
  </si>
  <si>
    <t>Manford, D; Budinoff, HD; Predicting filament material extrusion energy consumption: a comparative study; 
PROGRESS IN ADDITIVE MANUFACTURING</t>
  </si>
  <si>
    <t>https://link.springer.com/article/10.1007/s40964-024-00773-z</t>
  </si>
  <si>
    <t xml:space="preserve">
Benchora, I; Galanti, S; Verified carbon emissions and stock returns in the EU Emissions Trading System; ENERGY POLICY</t>
  </si>
  <si>
    <t>https://www.sciencedirect.com/science/article/pii/S0301421524002842?via%3Dihub</t>
  </si>
  <si>
    <t>Lestari, IP; Pambekti, GT; Annisa, AA; Determinant of green purchase behavior of Muslims: a systematic literature review; JOURNAL OF ISLAMIC MARKETING</t>
  </si>
  <si>
    <t>https://www.emerald.com/insight/content/doi/10.1108/jima-07-2023-0214/full/html</t>
  </si>
  <si>
    <t xml:space="preserve">
Rajendra, P; Mohanasundaram, T; Factors driving consumer adoption of smart and green building materials: the role of civil engineers and architects; JOURNAL OF ASIAN ARCHITECTURE AND BUILDING ENGINEERING</t>
  </si>
  <si>
    <t>https://www.tandfonline.com/doi/full/10.1080/13467581.2024.2373819</t>
  </si>
  <si>
    <t>Aiswarya, UB; Harindranath, RM; Challapalli, P; Social Media Information Sharing: Is It a Catalyst for Green Consumption among Gen X and Gen Y Cohorts?; SUSTAINABILITY</t>
  </si>
  <si>
    <t>https://www.mdpi.com/2071-1050/16/14/6011</t>
  </si>
  <si>
    <t xml:space="preserve">
Shafahi, S; Alemtabriz, A; Motameni, A; Leveraging Social Media to Gauge Public Opinion on Waste Electrical and Electronic Equipment Management; JOURNAL OF INTERNATIONAL COMMERCE ECONOMICS AND POLICY</t>
  </si>
  <si>
    <t>https://www.worldscientific.com/doi/10.1142/S1793993324500157</t>
  </si>
  <si>
    <t>Tian, M; Hu, C; Huang, W; Jiang, H; Pressure or benefits? A multidimensional heterogeneity perspective on the role of environmental self-regulation in firms' resource acquisition; ENVIRONMENT DEVELOPMENT AND SUSTAINABILITY</t>
  </si>
  <si>
    <t>https://link.springer.com/article/10.1007/s10668-024-05084-5</t>
  </si>
  <si>
    <t>Ilagan, SMC; Ong, AKS; German, JD; Gumasing, MJJ; Pabalan, KMP; Holistic Antecedent Analysis of Behavioral Intention among Green Consumers in the Philippines: A Sustainability Theory of the Planned Behavior Approach; SUSTAINABILITY</t>
  </si>
  <si>
    <t>https://www.mdpi.com/2071-1050/16/10/3894</t>
  </si>
  <si>
    <t xml:space="preserve">
Corbos, RA; Bunea, OI; Triculescu, M; Misu, SI; Which Values Matter Most to Romanian Consumers? Exploring the Impact of Green Attitudes and Communication on Buying Behavior; SUSTAINABILITY</t>
  </si>
  <si>
    <t>https://www.mdpi.com/2071-1050/16/9/3866</t>
  </si>
  <si>
    <t xml:space="preserve">
Huang, L; Solangi, YA; Magazzino, C; Solangi, SA; Evaluating the efficiency of green innovation and marketing strategies for long-term sustainability in the context of Environmental labeling; JOURNAL OF CLEANER PRODUCTION</t>
  </si>
  <si>
    <t>https://iris.uniroma3.it/bitstream/11590/471660/1/1-s2.0-S0959652622047709-main.pdf</t>
  </si>
  <si>
    <t>Ulloa, MC; Marques, JMR; Velasco, JE; Philocles, S; Torres, AP; Characterizing the US Market for Salad Mixes through the Lens of Environmental Preferences; HORTSCIENCE</t>
  </si>
  <si>
    <t>https://journals.ashs.org/hortsci/view/journals/hortsci/59/4/article-p533.xml</t>
  </si>
  <si>
    <t xml:space="preserve">
Palmieri, N; Boccia, F; Covino, D; Digital and Green Behaviour: An Exploratory Study on Italian Consumers; SUSTAINABILITY</t>
  </si>
  <si>
    <t>https://www.mdpi.com/2071-1050/16/8/3459</t>
  </si>
  <si>
    <t>Fan, J; Peng, LJ; Chen, TG; Cong, GD; Mining the impact of social media information on public green consumption attitudes: a framework based on ELM and text data mining; HUMANITIES &amp; SOCIAL SCIENCES COMMUNICATIONS</t>
  </si>
  <si>
    <t>https://www.nature.com/articles/s41599-024-02649-7</t>
  </si>
  <si>
    <t xml:space="preserve">
Lopes, JM; Gomes, S; Trancoso, T; Navigating the green maze: insights for businesses on consumer decision-making and the mediating role of their environmental concerns; SUSTAINABILITY ACCOUNTING MANAGEMENT AND POLICY JOURNAL</t>
  </si>
  <si>
    <t>https://www.emerald.com/insight/content/doi/10.1108/sampj-07-2023-0492/full/html</t>
  </si>
  <si>
    <t>Babu, MA; Ejaz, F; Nasir, A; Jaman, SMS; Fodor, ZJ; Hossain, MB; Ma, BB; The behavior of students in relation to green marketing as green consumers: A reasoned action approach (RAA); JOURNAL OF INFRASTRUCTURE POLICY AND DEVELOPMENT</t>
  </si>
  <si>
    <t>https://systems.enpress-publisher.com/index.php/jipd/article/view/3253</t>
  </si>
  <si>
    <t>Ivascu, L; Cioca, LI</t>
  </si>
  <si>
    <t>Occupational Accidents Assessment by Field of Activity and Investigation Model for Prevention and Control</t>
  </si>
  <si>
    <t xml:space="preserve">
Pirvu, V; Rontescu, C; Bogatu, AM; Cicic, DT; Burlacu, A; Ionescu, N; Research on Occupational Risk Assessment for Welder Occupation in Romania; PROCESSES</t>
  </si>
  <si>
    <t>https://www.mdpi.com/2227-9717/12/7/1295</t>
  </si>
  <si>
    <t>Rozovlean, D; Challenges of Organizations in the Approach to Sustainable Development; PROCEEDINGS OF THE INTERNATIONAL CONFERENCE ON BUSINESS EXCELLENCE</t>
  </si>
  <si>
    <t>https://sciendo.com/article/10.2478/picbe-2024-0084</t>
  </si>
  <si>
    <t>Bogdea, CF; Rada, EC; Boglut, GI; Golosie, GD; Samfirescu, M; The Importance of Entrepreneurship and the Exploration of Future Development Directions; PROCEEDINGS OF THE INTERNATIONAL CONFERENCE ON BUSINESS EXCELLENCE</t>
  </si>
  <si>
    <t>https://sciendo.com/article/10.2478/picbe-2024-0211</t>
  </si>
  <si>
    <t>Nugroho, DB; Latief, Y; Wibowo, MA; Arifuddin, R; Lestari, F; Akram, MN; Development of a Framework for Risk-Based Integrated Safety Audit to Enhance Construction Safety Performance; CIVIL ENGINEERING JOURNAL-TEHRAN</t>
  </si>
  <si>
    <t>https://www.civilejournal.org/index.php/cej/article/view/4753</t>
  </si>
  <si>
    <t>Masood, R, Modelling Prefabricated Construction Safety; APPLIED SCIENCES-BASEL</t>
  </si>
  <si>
    <t>https://www.mdpi.com/2076-3417/14/4/1629</t>
  </si>
  <si>
    <t>Torabi, Y; Gilani, N; Mohammadian, Y; Esmaeili, A; Designing and validating a questionnaire to investigate the effective factors on acceptance of HSE rules among employees; JOURNAL OF HEALTH AND SAFETY AT WORK</t>
  </si>
  <si>
    <t>https://jhsw.tums.ac.ir/article-1-6944-en.pdf</t>
  </si>
  <si>
    <t>Opportunity Risk: Integrated Approach to Risk Management for Creating Enterprise Opportunities</t>
  </si>
  <si>
    <t>Tran, DU; Selnes, SH; Josang, A; Hagen, J; An Opportunity-Based Approach to Information Security Risk; COMPUTER SECURITY. ESORICS 2023 INTERNATIONAL WORKSHOPS, CPS4CIP, PT II</t>
  </si>
  <si>
    <t>https://link.springer.com/chapter/10.1007/978-3-031-54129-2_1</t>
  </si>
  <si>
    <t>Rada, EC; Ragazzi, M; Torretta, V; Castagna, G; Adami, L; Cioca, LI</t>
  </si>
  <si>
    <t>Circular Economy and Waste to Energy</t>
  </si>
  <si>
    <t>Jurczyk, M; Banas, M; Pajak, T; Dziedzic, K; Lapczynska-Kordon, B; Jewiarz, M; The Influence of Selected Parameters of the Mathematical Model on the Simulation Performance of a Municipal Waste-to-Energy Plant Absorber; ENERGIES</t>
  </si>
  <si>
    <t>https://www.mdpi.com/1996-1073/17/24/6382</t>
  </si>
  <si>
    <t>Atstaja, D; Cudecka-Purina, N; Koval, V; Kuzmina, J; Butkevics, J; Hrinchenko, H; Waste-to-Energy in the Circular Economy Transition and Development of Resource-Efficient Business Models; ENERGIES</t>
  </si>
  <si>
    <t>https://www.mdpi.com/1996-1073/17/16/4188</t>
  </si>
  <si>
    <t>Laberge, S; Courcot, B; Lagarde, A; Desrosiers, SL; Lafore, K; Thiffault, E; Thiffault, N; Bélanger, N; Opportunities and challenges to improve carbon and greenhouse gas budgets of the forest industry through better management of pulp and paper by-products; 
FRONTIERS IN ENVIRONMENTAL SCIENCE</t>
  </si>
  <si>
    <t>https://www.frontiersin.org/journals/environmental-science/articles/10.3389/fenvs.2024.1381141/full</t>
  </si>
  <si>
    <t>Moraru, R; Babut, G; Cioca, LI</t>
  </si>
  <si>
    <t>ADRESSING THE HUMAN ERROR ASSESSMENT AND MANAGEMENT</t>
  </si>
  <si>
    <t>Bulboac, E; Chivu, OR; Gheorghe, M; Nitoi, D; Feier, AI; MEvAR- AN INNOVATIVE METHODOLOGY OF MANAGEMENT OF PROFESSIONAL ASSESSMENTS; ACTA TECHNICA NAPOCENSIS SERIES-APPLIED MATHEMATICS MECHANICS AND ENGINEERING</t>
  </si>
  <si>
    <t>Giurea, R; Precazzini, I; Ragazzi, M; Achim, MI; Cioca, LI; Conti, F; Torretta, V; Rada, EC</t>
  </si>
  <si>
    <t>Good Practices and Actions for Sustainable Municipal Solid Waste Management in the Tourist Sector</t>
  </si>
  <si>
    <t>Grillini, G; Streifeneder, T; Stotten, R; Schermer, M; Fischer, C; How tourists change farms: The impact of agritourism on organic farming adoption and local community interaction in the Tyrol-Trentino mountain region; JOURNAL OF RURAL STUDIES</t>
  </si>
  <si>
    <t>https://www.sciencedirect.com/science/article/pii/S0743016724003358?via%3Dihub</t>
  </si>
  <si>
    <t>Mihai, FC; Ulman, SR; Pop, V; Macro and microplastic pollution in Romania: addressing knowledge gaps and potential solutions under the circular economy framework; PEERJ</t>
  </si>
  <si>
    <t>https://peerj.com/articles/17546/</t>
  </si>
  <si>
    <t>Zhou, Q; Ye, XY; Gianoli, A; Hou, WR; Exploring the dual impact: Dissecting the impact of tourism agglomeration on low-carbon agriculture; JOURNAL OF ENVIRONMENTAL MANAGEMENT</t>
  </si>
  <si>
    <t>https://www.sciencedirect.com/science/article/pii/S0301479724011903?via%3Dihub</t>
  </si>
  <si>
    <t>Grillini, G; Streifeneder, T; Sacchi, G; Fischer, C; Comparative analysis of alpine agritourism in Trentino, Tyrol, and South Tyrol: Regional variations and prospects; OPEN AGRICULTURE</t>
  </si>
  <si>
    <t>https://www.semanticscholar.org/paper/Comparative-analysis-of-alpine-agritourism-in-and-Grillini-Streifeneder/034659234fef87ffa619fe93b2f32a7bafc721c4</t>
  </si>
  <si>
    <t>Abdu, B; James, N; Nathan, RJ; REIMAGINING LAST-MILE DELIVERY: LEVERAGING PUT-TO-LIGHT SYSTEMS IN MICRO FULFILLMENT CENTERS; POLISH JOURNAL OF MANAGEMENT STUDIES</t>
  </si>
  <si>
    <t>https://pjms.zim.pcz.pl/article/549226/en</t>
  </si>
  <si>
    <t>Farooq, K; Wahyuningtas, R; AlWadi, BM; Yusliza, MY; Muhammad, Z; DO GREEN HRM PRACTICES INFLUENCE EMPLOYEE ECOLOGICAL BEHAVIOUR?; POLISH JOURNAL OF MANAGEMENT STUDIES</t>
  </si>
  <si>
    <t>https://pjms.zim.pcz.pl/article/549231/en</t>
  </si>
  <si>
    <t>Iticescu, C; Georgescu, PL; Arseni, M; Rosu, A; Timofti, M; Carp, G; Cioca, LI</t>
  </si>
  <si>
    <t>Optimal Solutions for the Use of Sewage Sludge on Agricultural Lands</t>
  </si>
  <si>
    <t>Gogina, E; Makisha, N; Gulshin, I; Comparative Analysis of Sewage Sludge Characteristics After Natural Deposition, Accelerated Aging, and Composting; APPLIED SCIENCES-BASEL</t>
  </si>
  <si>
    <t>https://www.mdpi.com/2076-3417/14/22/10446</t>
  </si>
  <si>
    <t>Rey-Martínez, N; Torres-Sallan, G; Morales, N; Serra, E; Bisschops, I; van Eekert, MHA; Borràs, E; Sanchis, S; Combination of technologies for nutrient recovery from wastewater: A review; CLEANER WASTE SYSTEMS</t>
  </si>
  <si>
    <t>https://www.sciencedirect.com/science/article/pii/S2772912524000113?via%3Dihub</t>
  </si>
  <si>
    <t>Jakubus, M; Graczyk, M; Rate of Microelement Quantitative Changes during the Composting of Sewage Sludge with Various Bulking Agents; APPLIED SCIENCES-BASEL</t>
  </si>
  <si>
    <t>https://www.mdpi.com/2076-3417/14/15/6693</t>
  </si>
  <si>
    <t xml:space="preserve">
Balkrishna, A; Banerjee, S; Ghosh, S; Chauhan, D; Kaushik, I; Arya, V; Singh, SK; Reuse of Sewage Sludge as Organic Agricultural Products: An Efficient Technology-Based Initiative; APPLIED AND ENVIRONMENTAL SOIL SCIENCE</t>
  </si>
  <si>
    <t>https://onlinelibrary.wiley.com/doi/10.1155/2024/1433973</t>
  </si>
  <si>
    <t>Vráblová, M; Smutná, K; Chamrádová, KI; Vrábl, D; Koutník, I; Rusín, J; Bouchalová, M; Gavlová, A; Sezimová, H; Navrátil, M; Chalupa, R; Tenklová, B; Pavliková, J; Co-composting of sewage sludge as an effective technology for the production of substrates with reduced content of pharmaceutical residues; SCIENCE OF THE TOTAL ENVIRONMENT</t>
  </si>
  <si>
    <t>https://www.sciencedirect.com/science/article/pii/S0048969723084504?via%3Dihub</t>
  </si>
  <si>
    <t>Lobiuc, A; Stoleru, V; Gheorghita, R; Burducea, M; The Effect of Municipal Biosolids on the Growth, Physiology and Synthesis of Phenolic Compounds in Ocimum basilicum L.; INTERNATIONAL JOURNAL OF MOLECULAR SCIENCES</t>
  </si>
  <si>
    <t>https://www.mdpi.com/1422-0067/25/1/448</t>
  </si>
  <si>
    <t>Moraru, RI; Babut, GB; Cioca, Li</t>
  </si>
  <si>
    <t>STUDY OF METHANE FLOW IN CAVED GOAFS AJACENT TO LONGWALL FACES IN VALEA JIULUI COAL BASIN</t>
  </si>
  <si>
    <t>Jafarpour, A; Najafi, M; Dabagh, A; A biocompatible hybrid approach for the selection of gas drainage methods in coal mines based on the Best-Worst Method and Analytic Network Process; JOURNAL OF SUSTAINABLE MINING</t>
  </si>
  <si>
    <t>https://jsm.gig.eu/journal-of-sustainable-mining/vol23/iss3/2/</t>
  </si>
  <si>
    <t>Cioca, M; Cioca, LI; Duta, L</t>
  </si>
  <si>
    <t>Web Technologies and Multi-criteria Analysis Used in Enterprise Integration</t>
  </si>
  <si>
    <t>Badea, DO; Darabont, DC; Ivan, I; Ciocirlea, V; Stepa, RA; Chivu, OR; Workers' Exposure to Chemical Risk in Small and Medium-Sized Enterprises: Assessment Methodology and Field Study</t>
  </si>
  <si>
    <t>https://www.mdpi.com/2071-1050/16/15/6308</t>
  </si>
  <si>
    <t>Glebocki, K; SMART CITY STRATEGIC PLANNING: ARE THERE SOCIAL GROUNDS IN MEDIUM-SIZED POLISH CITIES?; POLISH JOURNAL OF MANAGEMENT STUDIES</t>
  </si>
  <si>
    <t>https://pjms.zim.pcz.pl/article/546167/en</t>
  </si>
  <si>
    <t>Lakatos, ES; Nan, LM; Bacali, L; Ciobanu, G; Ciobanu, AM; Cioca, LI</t>
  </si>
  <si>
    <t>Consumer Satisfaction towards Green Products: Empirical Insights from Romania</t>
  </si>
  <si>
    <t>Balcioglu, YS; Biyiklar, MA; Gueven, E; Global trends in green consumption: analyzing market acceptance and sentiment through Instagram data mining; CURRENT PSYCHOLOGY</t>
  </si>
  <si>
    <t>https://link.springer.com/article/10.1007/s12144-024-07187-8</t>
  </si>
  <si>
    <t>Martinez-Huete, L; Aramendia-Muneta, ME; Green Products in the Fashion Industry: Consumer Segmentation to Develop Communication Campaigns; FASHION PRACTICE-THE JOURNAL OF DESIGN CREATIVE PROCESS &amp; THE FASHION INDUSTRY</t>
  </si>
  <si>
    <t>https://www.tandfonline.com/doi/full/10.1080/17569370.2024.2426647</t>
  </si>
  <si>
    <t>Suhaeni, S; Wulandari, E; Turnip, A; Deliana, Y; Factors influencing green, environmentally-friendly consumer behaviour; OPEN AGRICULTURE</t>
  </si>
  <si>
    <t>https://www.degruyterbrill.com/document/doi/10.1515/opag-2022-0269/html</t>
  </si>
  <si>
    <t>Rebualos, RAA; Prasetyo, YT; Cahigas, MML; Nadlifatin, R; Gumasing, MJJ; Ayuwati, ID; Investigating Factors Affecting the Purchase Intention in Petroleum Stations Implementing Sustainable Practices: A Pro-Environmental Behavior Approach with a Consideration of Sustainable Initiatives Knowledge; SUSTAINABILITY</t>
  </si>
  <si>
    <t>https://www.mdpi.com/2071-1050/16/10/4121</t>
  </si>
  <si>
    <t>Corbos, RA; Bunea, OI; Triculescu, M; Misu, SI; Which Values Matter Most to Romanian Consumers? Exploring the Impact of Green Attitudes and Communication on Buying Behavior; SUSTAINABILITY</t>
  </si>
  <si>
    <t>Bîrgovan, AL; Lakatos, ES; Szilagyi, A; Cioca, LI; Pacurariu, RL; Ciobanu, G; Rada, EC</t>
  </si>
  <si>
    <t>How Should We Measure? A Review of Circular Cities Indicators</t>
  </si>
  <si>
    <t>van Hees, M; Oskam, I; Bocken, N; Motives, drivers and barriers to urban upcycling: Insights from furniture upcycling in the Netherlands; JOURNAL OF CLEANER PRODUCTION</t>
  </si>
  <si>
    <t>https://www.sciencedirect.com/science/article/pii/S0959652624039349?via%3Dihub</t>
  </si>
  <si>
    <t>Parreira, LSA; Guimaraes, AQ; Circular cities: a sustainable approach for the urban future; RISUS-JOURNAL ON INNOVATION AND SUSTAINABILITY</t>
  </si>
  <si>
    <t>Ghinoi, S; Silvestri, F; Spigarelli, F; Tassinari, M; A methodological proposal for developing a Municipality Indicator of Circular Economy (MICE); RESOURCES CONSERVATION AND RECYCLING</t>
  </si>
  <si>
    <t>https://www.sciencedirect.com/science/article/pii/S0921344924004646?via%3Dihub</t>
  </si>
  <si>
    <t>Yu, L; Chen, SC; Tan, Z; Analysis of Solid Waste Treatment and Management in Typical Chinese Industrial Parks with the Goal of Sustainable Development and Future Suggestions; SUSTAINABILITY</t>
  </si>
  <si>
    <t>https://www.mdpi.com/2071-1050/16/16/6731</t>
  </si>
  <si>
    <t>Marzani, G; Tondelli, S; Highlighting circular cities trends in urban planning. A review in support of future research tendencies; TEMA-JOURNAL OF LAND USE MOBILITY AND ENVIRONMENT</t>
  </si>
  <si>
    <t>http://www.serena.unina.it/index.php/tema/article/view/10757</t>
  </si>
  <si>
    <t>Khedmati-Morasae, E; Zils, M; Hopkinson, P; Nolan, R; Charnley, F; Okorie, O; Abu-Bakar, H; Advancing the discourse: A next-generation value chain-based taxonomy for circular economy key performance indicators; SUSTAINABLE PRODUCTION AND CONSUMPTION</t>
  </si>
  <si>
    <t>https://www.sciencedirect.com/science/article/pii/S2352550924001428?via%3Dihub</t>
  </si>
  <si>
    <t>Liao, B; Tian, CH; Is the metabolic efficiency of smart cities higher? Evidence from China; JOURNAL OF ENVIRONMENTAL PLANNING AND MANAGEMENT</t>
  </si>
  <si>
    <t>https://www.tandfonline.com/doi/full/10.1080/09640568.2024.2351433</t>
  </si>
  <si>
    <t>Kumari, K; Abbas, J; Hwang, J; Cioca, LI</t>
  </si>
  <si>
    <t>Does Servant Leadership Promote Emotional Intelligence and Organizational Citizenship Behavior among Employees? A Structural Analysis</t>
  </si>
  <si>
    <t xml:space="preserve">
Wonda, TA; Examination of organizational citizenship behavior influence on employee performance attainment: an empirical investigation; COGENT BUSINESS &amp; MANAGEMENT</t>
  </si>
  <si>
    <t>https://www.tandfonline.com/doi/full/10.1080/23311975.2024.2418422</t>
  </si>
  <si>
    <t>Rahmalina, R; Gunawan, W; What multimodal components, tools, dataset and focus of emotion are used in the current research of multimodal emotion: a systematic literature review; COGENT SOCIAL SCIENCES</t>
  </si>
  <si>
    <t>https://www.tandfonline.com/doi/full/10.1080/23311886.2024.2376309</t>
  </si>
  <si>
    <t>Rahman, MH; Bin Amin, M; Yusof, MF; Islam, MA; Afrin, S; Influence of teachers' emotional intelligence on students' motivation for academic learning: an empirical study on university students of Bangladesh; COGENT EDUCATION</t>
  </si>
  <si>
    <t>https://www.tandfonline.com/doi/full/10.1080/2331186X.2024.2327752</t>
  </si>
  <si>
    <t xml:space="preserve">
Khalid, K; Traversing the Pathway from Authentic Leadership to Extra-Role Performance: Decoding the Mediating Effects of Knowledge-Sharing Behavior and Employee Creativity; INTERNATIONAL JOURNAL OF ORGANIZATIONAL LEADERSHIP</t>
  </si>
  <si>
    <t>https://ijol.cikd.ca/article_60734.html</t>
  </si>
  <si>
    <t xml:space="preserve">
Kumari, K; Abbas, J; Hwang, J; Cioca, LI</t>
  </si>
  <si>
    <t>Nastenko, M; Yokhna, M; Kryvoruchko, O; Savitskaya, M; Ivanenko, V; Servant Leadership in the Service Sector: Linkages with Employee Motivation and Retention; INTERNATIONAL JOURNAL OF ORGANIZATIONAL LEADERSHIP</t>
  </si>
  <si>
    <t>https://ijol.cikd.ca/article_60740.html</t>
  </si>
  <si>
    <t>Addisu, DD; Abebe, EA; Assefa, TT; Servant Leadership and Organizational Citizenship Behavior: The Mediating Role of Perceived Organizational Politics and the Moderating Role of Political Skill in Public Service Organizations; EMPLOYEE RESPONSIBILITIES AND RIGHTS JOURNAL</t>
  </si>
  <si>
    <t>https://link.springer.com/article/10.1007/s10672-023-09486-x</t>
  </si>
  <si>
    <t>van Tonder, E; Petzer, DJ; Fullerton, S; Selected Psychological Factors Predicting Customer Citizenship Behaviours: An Environmentally Friendly Context; SOUTHERN AFRICAN BUSINESS REVIEW</t>
  </si>
  <si>
    <t>https://unisapressjournals.co.za/index.php/SABR/article/view/15927</t>
  </si>
  <si>
    <t>Arsene, B; Gheorghe, C; Sarbu, FA; Barbu, M; Cioca, LI; Calefariu, G</t>
  </si>
  <si>
    <t>MQL-Assisted Hard Turning of AISI D2 Steel with Corn Oil: Analysis of Surface Roughness, Tool Wear, and Manufacturing Costs</t>
  </si>
  <si>
    <t>Bag, R; Panda, A; Sahoo, AK; Kumar, R; PERFORMANCE ANALYSIS OF AISI 4340 HARDENED STEEL IN DUAL JET MQL TURNING SYSTEM: A COMPARISON STUDY BETWEEN CVD AND PVD-COATED CARBIDE TOOLS; SURFACE REVIEW AND LETTERS</t>
  </si>
  <si>
    <t>https://www.worldscientific.com/doi/10.1142/S0218625X25500313</t>
  </si>
  <si>
    <t>Khatai, S; Sahoo, AK; Kumar, R; Panda, A; Hard turning performance assessment of AISI D2 steel under dual nozzle MQL assisted ZrO2 and GO nano-cutting fluids: A sustainability approach; PROCEEDINGS OF THE INSTITUTION OF MECHANICAL ENGINEERS PART C-JOURNAL OF MECHANICAL ENGINEERING SCIENCE</t>
  </si>
  <si>
    <t>https://journals.sagepub.com/doi/10.1177/09544062241276347</t>
  </si>
  <si>
    <t>Luo, XC; Wu, SJ; Wang, DZ; Yun, YX; An, QL; Li, CH; Sustainable development of cutting fluids: The comprehensive review of vegetable oil; JOURNAL OF CLEANER PRODUCTION</t>
  </si>
  <si>
    <t>https://www.sciencedirect.com/science/article/pii/S0959652624029937?via%3Dihub</t>
  </si>
  <si>
    <t>Khatai, S; Sahoo, AK; Kumar, R; Panda, A; Performance assessment of the multi-nozzle injection MQL system for cleaner machining of hardened AISI D2 steel concerning power consumption; CANADIAN METALLURGICAL QUARTERLY</t>
  </si>
  <si>
    <t>https://www.tandfonline.com/doi/full/10.1080/00084433.2024.2393535</t>
  </si>
  <si>
    <t xml:space="preserve">
Srivathsa, SSA; Chaudhari, JA; Muralidharan, B; Experimental investigation of turning AISI D2 steel using sillimanite (Al2SiO5); MATERIALS AND MANUFACTURING PROCESSES</t>
  </si>
  <si>
    <t>https://www.tandfonline.com/doi/full/10.1080/10426914.2024.2334676</t>
  </si>
  <si>
    <t>Lawal, SA (Lawal, Sunday A.) [1] , [7] ; Medupin, RO (Medupin, Rasaq O.) [2] ; Yoro, KO (Yoro, Kelvin O.) [3] ; Ukoba, KO (Ukoba, Kingsley O.) [10] ; Okoro, UG (Okoro, Uzoma G.) [1] ; Adedipe, O (Adedipe, Oyewole) [1] ; Abutu, J; Tijani, JO; Abdulkareem, AS; Ndaliman, MB; Abdulrahman, AS; Eterigho-Ikelegbe, O; Jen, TC; Nano-titania and carbon nanotube-filled rubber seed oil as machining fluids; MATERIALS CHEMISTRY AND PHYSICS</t>
  </si>
  <si>
    <t>https://www.sciencedirect.com/science/article/pii/S0254058424002517?via%3Dihub</t>
  </si>
  <si>
    <t xml:space="preserve">
Quang, HNT; Minh, PS; Son, NV; Khuyen, HN; Thuan, BT; Son, TVD; Study on the Damping Effect of Compliant Structure on the Milling Tool Holder; PROCEEDINGS OF THE 3RD ANNUAL INTERNATIONAL CONFERENCE ON MATERIAL, MACHINES AND METHODS FOR SUSTAINABLE DEVELOPMENT, VOL 2, MMMS 2022</t>
  </si>
  <si>
    <t>https://link.springer.com/chapter/10.1007/978-3-031-39090-6_18</t>
  </si>
  <si>
    <t>Tang, YK; Akram, A; Cioca, LI; Shah, SGM; Qureshi, MAA</t>
  </si>
  <si>
    <t>Whether an innovation act as a catalytic moderator between corporate social responsibility performance and stated owned and non-state owned enterprises' performance or not? An evidence from Pakistani listed firms</t>
  </si>
  <si>
    <t>Hou, JY How Does Corporate Social Responsibility Affect Corporate Productivity? The Role of Environmental Regulation; SUSTAINABILITY</t>
  </si>
  <si>
    <t>https://www.mdpi.com/2071-1050/16/15/6426</t>
  </si>
  <si>
    <t>Mao, LN; Sun, GF; He, YN; Chen, HX; Guo, CW; Culture and Sustainability: Evidence from Tea Culture and Corporate Social Responsibility in China; SUSTAINABILITY</t>
  </si>
  <si>
    <t>https://www.mdpi.com/2071-1050/16/10/4054</t>
  </si>
  <si>
    <t>Song, B; Yuan, K; Jin, YW; Zhao, LJ; Regional institutional environment and R&amp;D performance: Evidence from marketization index of China's provinces and panel data of high-tech manufacturing firms; 
CHINESE MANAGEMENT STUDIES</t>
  </si>
  <si>
    <t>https://www.emerald.com/insight/content/doi/10.1108/cms-12-2022-0475/full/html</t>
  </si>
  <si>
    <t>Cioca, LI; Ivascu, L; Turi, A; Artene, A; Gaman, GA</t>
  </si>
  <si>
    <t>Sustainable Development Model for the Automotive Industry</t>
  </si>
  <si>
    <t>MKknight, T; Ward, T; Jenab, K; Data-Driven Quality Improvement for Sustainability in Automotive Packaging; APPLIED SCIENCES-BASEL</t>
  </si>
  <si>
    <t>https://www.mdpi.com/2076-3417/14/13/5723</t>
  </si>
  <si>
    <t>Görçün, ÖF; Mishra, AR; Aytekin, A; Simic, V; Korucuk, S; Evaluation of Industry 4.0 strategies for digital transformation in the automotive manufacturing industry using an integrated fuzzy decision-making model; JOURNAL OF MANUFACTURING SYSTEMS</t>
  </si>
  <si>
    <t>https://www.sciencedirect.com/science/article/pii/S027861252400102X?via%3Dihub</t>
  </si>
  <si>
    <t>Skosana, SJ; Khoathane, C; Malwela, T; Driving towards sustainability: A review of natural fiber reinforced polymer composites for eco-friendly automotive light-weighting; JOURNAL OF THERMOPLASTIC COMPOSITE MATERIALS</t>
  </si>
  <si>
    <t>https://journals.sagepub.com/doi/10.1177/08927057241254324</t>
  </si>
  <si>
    <t>Lopes, MM Jr; de Mattos, CA; Lima, F; Toward Cleaner Production by Evaluating Opportunities of Saving Energy in a Short-Cycle Time Flowshop; SUSTAINABILITY</t>
  </si>
  <si>
    <t>https://www.mdpi.com/2071-1050/16/6/2455</t>
  </si>
  <si>
    <t>Kwilinski, A; Szczepanska-Woszczyna, K; Lyulyov, O; Pimonenko, T; GOVERNMENT EFFECTIVENESS AND IMMIGRANT OUTFLOWS: THEIR ROLE IN ADVANCING GREENFIELD INVESTMENT GLOBALLY AND REGIONALLY; POLISH JOURNAL OF MANAGEMENT STUDIES</t>
  </si>
  <si>
    <t>https://pjms.zim.pcz.pl/article/546201/en</t>
  </si>
  <si>
    <t>Banaduc, D; Curtean-Banaduc, A; Cianfaglione, K; Akeroyd, JR; Cioca, LI</t>
  </si>
  <si>
    <t>Proposed Environmental Risk Management Elements in a Carpathian Valley Basin, within the Rosia Montana European Historical Mining Area</t>
  </si>
  <si>
    <t>Nadlonek, W; Cabala, J; Szopa, K; Potentially Harmful Elements (As, Sb, Cd, Pb) in Soil Polluted by Historical Smelting Operation in the Upper Silesian Area (Southern Poland); MINERALS</t>
  </si>
  <si>
    <t>https://www.mdpi.com/2075-163X/14/5/475</t>
  </si>
  <si>
    <t xml:space="preserve">
Konyshev, AA; Sidkina, ES; Bugaev, IA; A Study on the Long-Term Exposure of a Tailings Dump, a Product of Processing Sn-Fe-Cu Skarn Ores: Mineralogical Transformations and Impact on Natural Water; SUSTAINABILITY</t>
  </si>
  <si>
    <t>https://www.mdpi.com/2071-1050/16/5/1795</t>
  </si>
  <si>
    <t>Boeras, I; Burcea, A; Banaduc, D; Florea, DI; Curtean-Banaduc, A; Lotic Ecosystem Sediment Microbial Communities' Resilience to the Impact of Wastewater Effluents in a Polluted European Hotspot-Mures Basin (Transylvania, Romania); WATER</t>
  </si>
  <si>
    <t>https://www.mdpi.com/2073-4441/16/3/402</t>
  </si>
  <si>
    <t>Szilagyi, A; Cioca, LI; Bacali, L; Lakatos, ES; Birgovan, AL</t>
  </si>
  <si>
    <t>Consumers in the Circular Economy: A Path Analysis of the Underlying Factors of Purchasing Behaviour</t>
  </si>
  <si>
    <t>Indrawati, S; Subagyo; Darmawan, A; Navigating circular diapers purchasing in a developing country: The critical roles of behavioural control and intention; CLEANER AND RESPONSIBLE CONSUMPTION</t>
  </si>
  <si>
    <t>https://www.sciencedirect.com/science/article/pii/S2666784324000767?via%3Dihub</t>
  </si>
  <si>
    <t>Corbier, D; Pettifor, H; Agnew, M; Drouet, L; CIRCEE, the CIRCular Energy Economy model: Bridging the gap between economic and industrial ecology concepts; JOURNAL OF INDUSTRIAL ECOLOGY</t>
  </si>
  <si>
    <t>https://onlinelibrary.wiley.com/doi/10.1111/jiec.13587</t>
  </si>
  <si>
    <t xml:space="preserve">
Gonella, JDL; Godinho, M; Ganga, GMD; Lizarelli, FL; From awareness to action: Understanding the relationship between circular economy and favourable evaluation towards sustainable development; 
BUSINESS STRATEGY AND THE ENVIRONMENT</t>
  </si>
  <si>
    <t>https://onlinelibrary.wiley.com/doi/10.1002/bse.3934</t>
  </si>
  <si>
    <t xml:space="preserve">
Jourdain, V; Lamah, ME; "Fostering and slackening consumption, downstream and upstream: Consumer's roles in French circular economy"; JOURNAL OF CLEANER PRODUCTION</t>
  </si>
  <si>
    <t>https://www.sciencedirect.com/science/article/pii/S0959652624023333?via%3Dihub</t>
  </si>
  <si>
    <t>Duarte, N; Pereira, C; Grzywinska-Rapca, M; Kulli, A; Goci, E; Consumers' knowledge and decisions on circularity: Albanian, Polish, and Portuguese perspectives; 
ENVIRONMENT DEVELOPMENT AND SUSTAINABILITY</t>
  </si>
  <si>
    <t>https://link.springer.com/article/10.1007/s10668-024-05077-4</t>
  </si>
  <si>
    <t xml:space="preserve">
Bentkowska, K; INFORMAL INSTITUTIONS IN THE CIRCULAR ECONOMY; ECONOMICS AND ENVIRONMENT</t>
  </si>
  <si>
    <t>https://ekonomiaisrodowisko.pl/journal/article/view/755</t>
  </si>
  <si>
    <t>Yan, XF; Espinosa-Cristia, JF; Kumari, K; Cioca, LI</t>
  </si>
  <si>
    <t>Relationship between Corporate Social Responsibility, Organizational Trust, and Corporate Reputation for Sustainable Performance</t>
  </si>
  <si>
    <t xml:space="preserve">
Gezahegn, MA; Durie, AD; Kibret, AT; Examining the relationship between corporate social responsibility, customer satisfaction and customer loyalty in Ethiopian banking sector; INTERNATIONAL JOURNAL OF ORGANIZATIONAL ANALYSIS</t>
  </si>
  <si>
    <t>https://www.emerald.com/insight/content/doi/10.1108/ijoa-04-2024-4435/full/html</t>
  </si>
  <si>
    <t>Mondal, S; Singh, S; Gupta, H; Exploring the impact of green entrepreneurial orientation on sustainable performance: insights from CSR, policy and innovation; MANAGEMENT DECISION</t>
  </si>
  <si>
    <t>https://www.emerald.com/insight/content/doi/10.1108/md-10-2023-1816/full/html</t>
  </si>
  <si>
    <t xml:space="preserve">
Mehnaz; Jin, JH; Hussain, A; Warraich, MA; Waheed, A; Impact of perceived CSR practices on customers loyalty. The mediating role of reputation and customer satisfaction; CORPORATE SOCIAL RESPONSIBILITY AND ENVIRONMENTAL MANAGEMENT</t>
  </si>
  <si>
    <t>https://onlinelibrary.wiley.com/doi/10.1002/csr.2762</t>
  </si>
  <si>
    <t>Fatma, M; Khan, I; CSR, brand image and WOM: a multiple mediation analysis; INTERNATIONAL JOURNAL OF ORGANIZATIONAL ANALYSIS</t>
  </si>
  <si>
    <t>https://www.emerald.com/insight/content/doi/10.1108/ijoa-09-2023-3991/full/html</t>
  </si>
  <si>
    <t>Al Ani, MK; ALshubiri, F; Al-Shaer, H; Sustainable products and audit fees: empirical evidence from western European countries; 
SUSTAINABILITY ACCOUNTING MANAGEMENT AND POLICY JOURNAL</t>
  </si>
  <si>
    <t>https://www.emerald.com/insight/content/doi/10.1108/sampj-03-2023-0131/full/html</t>
  </si>
  <si>
    <t>Liu, Y; Enriching the knowledge of the corporates: an analysis of ethical practices on sustainable performance with moderation of corporate reputation; INTERNATIONAL JOURNAL OF KNOWLEDGE-BASED DEVELOPMENT</t>
  </si>
  <si>
    <t>https://www.inderscienceonline.com/doi/abs/10.1504/IJKBD.2024.143625</t>
  </si>
  <si>
    <t>Yazici, AM; Özkan, A; The Mediating Role of Organizational Trust in the Effect of Social Sustainability on Organizational Resilience: Insights from the Energy Sector; JOURNAL OF INFORMATION AND ORGANIZATIONAL SCIENCES</t>
  </si>
  <si>
    <t>https://jios.foi.hr/index.php/jios/article/view/2196</t>
  </si>
  <si>
    <t>Sarfraz, M; Ivascu, L; Cioca, LI</t>
  </si>
  <si>
    <t>Environmental Regulations and CO2 Mitigation for Sustainability: Panel Data Analysis (PMG, CCEMG) for BRICS Nations</t>
  </si>
  <si>
    <t>Enbaia, E; Alzubi, A; Iyiola, K; Aljuhmani, HY; The Interplay Between Environmental Ethics and Sustainable Performance: Does Organizational Green Culture and Green Innovation Really Matter?; SUSTAINABILITY</t>
  </si>
  <si>
    <t>https://www.mdpi.com/2071-1050/16/23/10230</t>
  </si>
  <si>
    <t>Uzar, U; Free Speech, Green Power: The Impact of Freedom of Expression on Renewable Energy; SUSTAINABILITY</t>
  </si>
  <si>
    <t>https://www.mdpi.com/2071-1050/16/19/8723</t>
  </si>
  <si>
    <t xml:space="preserve">
Radulescu, M; Mohammed, KS; Kumar, P; Baldan, C; Dascalu, NM; Dynamic effects of energy transition on environmental sustainability: Fresh findings from the BRICS+1; ENERGY REPORTS\</t>
  </si>
  <si>
    <t>https://www.sciencedirect.com/science/article/pii/S2352484724005444?via%3Dihub</t>
  </si>
  <si>
    <t>Zhang, XF; Research on the dynamic mechanism of digital economy system coupling to enhance urban ecological resilience; 
ENVIRONMENTAL SCIENCE AND POLLUTION RESEARCH</t>
  </si>
  <si>
    <t>https://link.springer.com/article/10.1007/s11356-024-32606-5</t>
  </si>
  <si>
    <t>Hasan, MM; Nan, S; Rizwanullah, M; The role of environmental diplomacy and economic factors on environmental degradation; HELIYON</t>
  </si>
  <si>
    <t>https://www.sciencedirect.com/science/article/pii/S240584402400673X?via%3Dihub</t>
  </si>
  <si>
    <t>Guignard, MI; Campagne, C; Giraud, S; Brebu, M; Vrinceanu, N; Cioca, LI</t>
  </si>
  <si>
    <t>Functionalization of a bamboo knitted fabric using air plasma treatment for the improvement of microcapsules embedding</t>
  </si>
  <si>
    <t xml:space="preserve">
Shutaywi, M; Shah, Z; Vrinceanu, N; Jan, R; Deebani, W; Exploring the dynamics of HIV and CD4+ T-cells with non-integer derivatives involving nonsingular and nonlocal kernel; SCIENTIFIC REPORTS</t>
  </si>
  <si>
    <t>Dobrota, D; Dimulescu, CS; Stancioiu, A; Reusability of Scrap Rubber, Tire Shredding, Recycled PVC and Fly Ash for Development of Composites with Vibration Damping Ability; POLYMERS</t>
  </si>
  <si>
    <t xml:space="preserve">
Muresan, El; Pui, A; Cernatescu, C; Cimpoesu, R; Horhogea, CE; Istrate, B; Rimbu, CM; Green Synthesis of Nanoparticles Containing Zinc Complexes and Their Incorporation in Topical Creams with Antimicrobial Properties; APPLIED SCIENCES-BASEL</t>
  </si>
  <si>
    <t>https://www.mdpi.com/2076-3417/14/11/4612</t>
  </si>
  <si>
    <t>Fadhel, MA; Asghar, A; Lund, LA; Shah, ZH; Vrinceanu, N; Tirth, V; Dual numerical solutions of Casson SA-hybrid nanofluid toward a stagnation point flow over stretching/shrinking cylinder; NANOTECHNOLOGY REVIEWS</t>
  </si>
  <si>
    <t>https://www.degruyterbrill.com/document/doi/10.1515/ntrev-2023-0191/html</t>
  </si>
  <si>
    <t>Kumari, K; Ali, SB; Batool, M; Cioca, LI; Abbas, J</t>
  </si>
  <si>
    <t>The interplay between leaders' personality traits and mentoring quality and their impact on mentees' job satisfaction and job performance</t>
  </si>
  <si>
    <t>Peethambaran, M; Naim, MF; The workplace crescendo: unveiling the positive dynamics of high-performance work systems, flourishing at work and psychological capital; INDUSTRIAL AND COMMERCIAL TRAINING</t>
  </si>
  <si>
    <t>https://www.emerald.com/insight/content/doi/10.1108/ict-01-2024-0008/full/html</t>
  </si>
  <si>
    <t>Glette, MK; Kringeland, T; Samal, L; Bates, DW; Wiig, S; A qualitative study of leaders' experiences of handling challenges and changes induced by the COVID-19 pandemic in rural nursing homes and homecare services; BMC HEALTH SERVICES RESEARCH</t>
  </si>
  <si>
    <t>https://bmchealthservres.biomedcentral.com/articles/10.1186/s12913-024-10935-y</t>
  </si>
  <si>
    <t>Stone, K; Nimon, K; Ellinger, AD; Examining the predictive validity of a managerial coaching scale: a longitudinal study; FRONTIERS IN PSYCHOLOGY</t>
  </si>
  <si>
    <t>https://www.frontiersin.org/journals/psychology/articles/10.3389/fpsyg.2024.1277422/full</t>
  </si>
  <si>
    <t xml:space="preserve">
Meddeb, S; St-Jean, E; Rauch, A; The interaction of narcissism, agreeableness and conscientiousness in entrepreneurial mentoring: Implications for learning outcomes; INTERNATIONAL SMALL BUSINESS JOURNAL-RESEARCHING ENTREPRENEURSHIP</t>
  </si>
  <si>
    <t>https://journals.sagepub.com/doi/10.1177/02662426231223939</t>
  </si>
  <si>
    <t>Gherman, IE; Lakatos, ES; Clinci, SD; Lungu, F; Constandoiu, VV; Cioca, LI; Rada, EC</t>
  </si>
  <si>
    <t>Circularity Outlines in the Construction and Demolition Waste Management: A Literature Review</t>
  </si>
  <si>
    <t xml:space="preserve">
Swarnakar, V; Khalfan, M; An analysis of circular economy adaptation in construction and demolition waste management sector: a systematic literature review and conceptual implementation framework; SMART AND SUSTAINABLE BUILT ENVIRONMENT</t>
  </si>
  <si>
    <t>https://www.emerald.com/insight/content/doi/10.1108/sasbe-08-2024-0284/full/html</t>
  </si>
  <si>
    <t xml:space="preserve">
Sagan, J; Mach, A; Construction waste management: Impact on society and strategies for reduction; JOURNAL OF CLEANER PRODUCTION</t>
  </si>
  <si>
    <t>https://www.sciencedirect.com/science/article/pii/S0959652624038125?via%3Dihub</t>
  </si>
  <si>
    <t>Cudecka-Purina, N; Kuzmina, J; Butkevics, J; Olena, A; Ivanov, O; Atstaja, D; A Comprehensive Review on Construction and Demolition Waste Management Practices and Assessment of This Waste Flow for Future Valorization via Energy Recovery and Industrial Symbiosis; ENERGIES</t>
  </si>
  <si>
    <t>https://www.mdpi.com/1996-1073/17/21/5506</t>
  </si>
  <si>
    <t>Ghafoor, S; Shooshtarian, S; Udawatta, N; Gurmu, A; Karunasena, G; Maqsood, T; Cost factors affecting the utilisation of secondary materials in the construction sector: A systematic literature review; RESOURCES CONSERVATION &amp; RECYCLING ADVANCES</t>
  </si>
  <si>
    <t>https://www.sciencedirect.com/science/article/pii/S2667378924000294?via%3Dihub</t>
  </si>
  <si>
    <t>Khalid, B; Alshawmar, F; Comprehensive Review of Geotechnical Engineering Properties of Recycled Polyethylene Terephthalate Fibers and Strips for Soil Stabilization; POLYMERS</t>
  </si>
  <si>
    <t>https://www.mdpi.com/2073-4360/16/13/1764</t>
  </si>
  <si>
    <t>Swarnakar, V; Khalfan, M; Circular economy in construction and demolition waste management: an in-depth review and future perspectives in the construction sector; SMART AND SUSTAINABLE BUILT ENVIRONMENT</t>
  </si>
  <si>
    <t>https://www.emerald.com/insight/content/doi/10.1108/sasbe-02-2024-0056/full/html</t>
  </si>
  <si>
    <t>de Oliveira, J; Schreiber, D; Jahno, VD; Circular Economy and Buildings as Material Banks in Mitigation of Environmental Impacts from Construction and Demolition Waste; SUSTAINABILITY</t>
  </si>
  <si>
    <t>https://www.mdpi.com/2071-1050/16/12/5022</t>
  </si>
  <si>
    <t xml:space="preserve">
López-Acevedo, FJ; Herrero, MJ; Escavy, JI; Fernández, MAP; Identification of Aggregates Quarries via Computer Vision Analysis as a Tool for Sustainable Aggregates Management and Land Planning; SUSTAINABILITY</t>
  </si>
  <si>
    <t>https://www.mdpi.com/2071-1050/16/8/3099</t>
  </si>
  <si>
    <t>Zafar, MZ; Maqbool, A; Cioca, LI; Shah, SGM; Masud, S</t>
  </si>
  <si>
    <t>Accentuating the Interrelation between Consumer Intention and Healthy Packaged Food Selection during COVID-19: A Case Study of Pakistan</t>
  </si>
  <si>
    <t>Kvasncika, R; Stanislavská, LK; Pilar, L; Kuralová, K; Pilarová, L; Cejka, M; Exploring twitter discussions on healthy food: inspiring, access to healthy food for young, and nutritional economics in focus; FRONTIERS IN SUSTAINABLE FOOD SYSTEMS</t>
  </si>
  <si>
    <t>https://www.frontiersin.org/journals/sustainable-food-systems/articles/10.3389/fsufs.2024.1357896/full</t>
  </si>
  <si>
    <t>Wang, ZA; Begho, T; A review of the impact of decision heuristics on calorie underestimation and the implications for unhealthy eating; NUTRITION &amp; FOOD SCIENCE</t>
  </si>
  <si>
    <t>https://www.emerald.com/insight/content/doi/10.1108/nfs-08-2023-0199/full/html</t>
  </si>
  <si>
    <t>Mohsin, M; Naseem, S; Ivascu, L; Cioca, LI; Sarfraz, M; Stanica, NC</t>
  </si>
  <si>
    <t>GAUGING THE EFFECT OF INVESTOR SENTIMENT ON CRYPTOCURRENCY MARKET: AN ANALYSIS OF BITCOIN CURRENCY</t>
  </si>
  <si>
    <t xml:space="preserve">Ben Hamadou, F; Mezghani, T; Abbes, MB; Time-varying nexus and causality in the quantile between Google investor sentiment and cryptocurrency returns; BLOCKCHAIN-RESEARCH AND APPLICATIONS
</t>
  </si>
  <si>
    <t>https://www.sciencedirect.com/science/article/pii/S2096720923000520?via%3Dihub</t>
  </si>
  <si>
    <t xml:space="preserve">
Bâra, A; Oprea, SV; Panait, M; Insights into Bitcoin and energy nexus. A Bitcoin price prediction in bull and bear markets using a complex meta model and SQL analytical functions; APPLIED INTELLIGENCE</t>
  </si>
  <si>
    <t>https://link.springer.com/article/10.1007/s10489-024-05474-2</t>
  </si>
  <si>
    <t>Oprea, SV; Georgescu, IA; Bâra, A; Is Bitcoin ready to be a widespread payment method? Using price volatility and setting strategies for merchants; ELECTRONIC COMMERCE RESEARCH</t>
  </si>
  <si>
    <t>https://link.springer.com/article/10.1007/s10660-024-09812-x</t>
  </si>
  <si>
    <t>Sharma, D; Ghosh, R; Kumar, S; Unraveling the Sentiment Puzzle: Exploring the Unseen Force Behind Cryptocurrency Value through Systematic Literature Review; REVIEW OF BEHAVIORAL ECONOMICS</t>
  </si>
  <si>
    <t>https://www.nowpublishers.com/article/Details/RBE-0183</t>
  </si>
  <si>
    <t>Vlad, D; Cioca, LI</t>
  </si>
  <si>
    <t>Research Regarding the Influence of Raw Material and Knitted Fabric Geometry on the Tensile Strength and Breaking Elongation</t>
  </si>
  <si>
    <t xml:space="preserve">
Chick, M; Ho, CP; Au, J; Wong, S; Yip, J; Combination of 3D printing and knitting: the loop stitch design and its effects on tensile strength and elongation at break; INTERNATIONAL JOURNAL OF FASHION DESIGN TECHNOLOGY AND EDUCATION</t>
  </si>
  <si>
    <t>https://www.tandfonline.com/doi/full/10.1080/17543266.2024.2375652</t>
  </si>
  <si>
    <t>Stoica, RM; Moscovici, M; Lakatos, ES; Cioca, LI</t>
  </si>
  <si>
    <t>Exopolysaccharides of Fungal Origin: Properties and Pharmaceutical Applications</t>
  </si>
  <si>
    <t xml:space="preserve">
Torres, RD; Magnani, M; Pimentel, TC; Bezerra, LS; Ramalho, RC; Alves, AF; Medeiros, IAD; Veras, RC; Araujo, IGA; Spent brewer yeast glucan improves metabolic parameters and inflammatory markers reducing health risky changes imposed by the consumption of hypercaloric diet; FOOD BIOSCIENCE</t>
  </si>
  <si>
    <t>https://www.sciencedirect.com/science/article/pii/S2212429224017085?via%3Dihub</t>
  </si>
  <si>
    <t>Balasubramaniam, S; Sakthivel, A; Ramesh, K; Manisseeri, C; Ganeshan, S; Subramani, M; Gnanajothi, K; Bioprospecting of exopolysaccharides from the endophytic fungi Epicoccum sorghinum AMFS4, for its structure, composition, bioactivities and application in seed priming; 
NATURAL PRODUCT RESEARCH</t>
  </si>
  <si>
    <t>https://www.tandfonline.com/doi/full/10.1080/14786419.2024.2380012</t>
  </si>
  <si>
    <t>Kiran, NS; Yashaswini, C; Singh, S; Prajapati, BG; Revisiting microbial exopolysaccharides: a biocompatible and sustainable polymeric material for multifaceted biomedical applications; 3 BIOTECH</t>
  </si>
  <si>
    <t>https://link.springer.com/article/10.1007/s13205-024-03946-3</t>
  </si>
  <si>
    <t xml:space="preserve">
Stoica, RM; Moscovici, M; Lakatos, ES; Cioca, LI</t>
  </si>
  <si>
    <t>Tiwari, ON; Bobby, MN; Kondi, V; Halder, G; Kargarzadeh, H; Ikbal, AA; Bhunia, B; Thomas, S; Efferth, T; Chattopadhyay, D; Palit, P; Comprehensive review on recent trends and perspectives of natural exo-polysaccharides: Pioneering nano-biotechnological tools; INTERNATIONAL JOURNAL OF BIOLOGICAL MACROMOLECULES</t>
  </si>
  <si>
    <t>https://www.sciencedirect.com/science/article/pii/S0141813024015514?via%3Dihub</t>
  </si>
  <si>
    <t>Singh, D; Sharma, Y; Dheer, D; Shankar, R; Stimuli responsiveness of recent biomacromolecular systems (concept to market): A review; INTERNATIONAL JOURNAL OF BIOLOGICAL MACROMOLECULES</t>
  </si>
  <si>
    <t>https://www.sciencedirect.com/science/article/pii/S0141813024007049?via%3Dihub</t>
  </si>
  <si>
    <t xml:space="preserve">
Liu, JJ; Hou, YK; Wang, X; Zhou, XT; Yin, JY; Nie, SP; Recent advances in the biosynthesis of fungal glucan structural diversity; CARBOHYDRATE POLYMERS</t>
  </si>
  <si>
    <t>https://www.sciencedirect.com/science/article/pii/S0144861724000080?via%3Dihub</t>
  </si>
  <si>
    <t xml:space="preserve">Kizitska, T; Barshteyn, V; Sevindik, M; Krupodorova, T; Evaluation of Fomitopsis betulina strains for growth on different media and exopolysaccharide production; ARCHIVES OF BIOLOGICAL SCIENCES; </t>
  </si>
  <si>
    <t>https://doiserbia.nb.rs/Article.aspx?ID=0354-46642400018K</t>
  </si>
  <si>
    <t>Cioca, LI; Ferronato, N; Viotti, P; Magaril, E; Ragazzi, M; Torretta, V; Rada, EC</t>
  </si>
  <si>
    <t>Risk Assessment in a Materials Recycling Facility: Perspectives for Reducing Operational Issues</t>
  </si>
  <si>
    <t>Bichler, LP; Pinter, E; Jones, MP; Koch, T; Krempl, N; Archodoulaki, VM; Impacts of washing and deodorization treatment on packaging-sourced post-consumer polypropylene; JOURNAL OF MATERIAL CYCLES AND WASTE MANAGEMENT</t>
  </si>
  <si>
    <t>https://link.springer.com/article/10.1007/s10163-024-02085-4</t>
  </si>
  <si>
    <t>Chea, JD; Ruiz-Mercado, GJ; Smith, RL; Meyer, DE; Gonzalez, MA; Barrett, WM; Material Flow Analysis and Occupational Exposure Assessment in Additive Manufacturing End-of-Life Material Management; ENVIRONMENTAL SCIENCE &amp; TECHNOLOGY</t>
  </si>
  <si>
    <t>https://pubs.acs.org/doi/10.1021/acs.est.4c01562</t>
  </si>
  <si>
    <t>Ranieri, E; Montanaro, C; Ranieri, AC; Campanaro, V; Cioca, LI</t>
  </si>
  <si>
    <t>Municipal solid wastes in the south-eastern mediterranean region: quality, quantity and management</t>
  </si>
  <si>
    <t>Fusé, VS; Stadler, CS; Chiavarino, L; Picone, N; Linares, S; Guzmán, SA; Juliarena, MP; Seasonal spatial variations of urban methane concentrations in a medium-sized city determined by easily measure variables; URBAN CLIMATE</t>
  </si>
  <si>
    <t>https://www.sciencedirect.com/science/article/pii/S2212095523003929?via%3Dihub</t>
  </si>
  <si>
    <t>Morosini, C; Conti, F; Torretta, V; Rada, EC; Passamani, G; Schiavon, M; Cioca, LI; Ragazzi, M</t>
  </si>
  <si>
    <t>Biochemical methane potential assays to test the biogas production from the anaerobic digestion of sewage sludge and other organic matrices</t>
  </si>
  <si>
    <t>Zainal, A; Harun, R; Yahya, L; Idrus, S; Operational process stability in pilot dry anaerobic digester of source-sorted organic fraction municipal solid waste; ASIA-PACIFIC JOURNAL OF CHEMICAL ENGINEERING</t>
  </si>
  <si>
    <t>https://onlinelibrary.wiley.com/doi/10.1002/apj.3030</t>
  </si>
  <si>
    <t>Birgovan, AL; Vatca, SD; Bacali, L; Szilagyi, A; Lakatos, ES; Cioca, LI; Ciobanu, G</t>
  </si>
  <si>
    <t>Enabling the Circular Economy Transition in Organizations: A Moderated Mediation Model</t>
  </si>
  <si>
    <t>Brglez, K; Cucek, M; Kober, AA; Lukman, RK; Barriers and influencing factors in the implementation of circular economy in Slovenian road transport; CLEAN TECHNOLOGIES AND ENVIRONMENTAL POLICY</t>
  </si>
  <si>
    <t>https://link.springer.com/article/10.1007/s10098-024-03062-z</t>
  </si>
  <si>
    <t>Cioca, LI</t>
  </si>
  <si>
    <t>Sustainable Education in the Context of COVID-19: Study of the Social Perception and Well-Being of Students at the Faculty of Engineering in Sibiu, Romania</t>
  </si>
  <si>
    <t>Jiang, M; Bartholomew, KJ; Edirisingha, P; Liu, Q; Wang, Y; Jin, T; Chen, M; Russell, K; Family Social Capital and Sustainable Well-Being: Navigating Chinese Adolescents' Well-Being During COVID-19 Lockdown; BRITISH JOURNAL OF EDUCATIONAL STUDIES</t>
  </si>
  <si>
    <t>https://www.tandfonline.com/doi/full/10.1080/00071005.2024.2422446</t>
  </si>
  <si>
    <t xml:space="preserve">
Székely, S; Csata, Z; Cioca, LI; Benedek, A</t>
  </si>
  <si>
    <t>INDUSTRIAL MARKETING 4.0 - UPGRADING THE INDUSTRIAL COSTUMERS' PATH TO THE DIGITAL ECONOMY</t>
  </si>
  <si>
    <t>Khalid, B; Evaluating customer perspectives on omnichannel shopping satisfaction in the fashion retail sector; HELIYON</t>
  </si>
  <si>
    <t>https://www.sciencedirect.com/science/article/pii/S2405844024120580?via%3Dihub</t>
  </si>
  <si>
    <t>Rada, EC; Ionescu, G; Conti, F; Cioca, LI; Torretta, V</t>
  </si>
  <si>
    <t>Energy from Municipal Solid Waste: Some Considerations on Emissions and Health Impact</t>
  </si>
  <si>
    <t>Nguyen, THT; Nguyen, TTT; Ha, NH; Nguyen, KLP; Bui, TKL; Toward a circular economy for better municipal solid waste management in Can Gio district, Ho Chi Minh city; 
SUSTAINABLE CHEMISTRY AND PHARMACY</t>
  </si>
  <si>
    <t>https://www.sciencedirect.com/science/article/pii/S235255412400055X?via%3Dihub</t>
  </si>
  <si>
    <t>Lakatos, ES; Cioca, LI; Szilagyi, A; Vladu, MG; Stoica, RM; Moscovici, M</t>
  </si>
  <si>
    <t>A Systematic Review on Biosurfactants Contribution to the Transition to a Circular Economy</t>
  </si>
  <si>
    <t>Müller, FK; Costa, FF; Innovations and stability challenges in food emulsions, SUSTAINABLE FOOD TECHNOLOGY</t>
  </si>
  <si>
    <t>https://pubs.rsc.org/en/content/articlelanding/2025/fb/d4fb00201f</t>
  </si>
  <si>
    <t>Valdés, MAS; Disla, JMS; Gambuzzi, E; Martínez, GC; Innovative Circular Biowaste Valorisation-State of the Art and Guidance for Cities and Regions; 
SUSTAINABILITY</t>
  </si>
  <si>
    <t>https://www.mdpi.com/2071-1050/16/20/8963</t>
  </si>
  <si>
    <t>Thakur, V; Baghmare, P; Verma, A; Verma, JS; Geed, SR; Recent progress in microbial biosurfactants production strategies: Applications, technological bottlenecks, and future outlook; BIORESOURCE TECHNOLOGY</t>
  </si>
  <si>
    <t>https://www.sciencedirect.com/science/article/pii/S0960852424009155?via%3Dihub</t>
  </si>
  <si>
    <t xml:space="preserve">
da Silva, IA; de Almeida, FCG; Alves, RN; Cunha, MCC; de Oliveira, JCM; Fernandes, MLB; Sarubbo, LA;The Formulation of a Natural Detergent with a Biosurfactant Cultivated in a Low-Cost Medium for Use in Coastal Environmental Remediation; FERMENTATION-BASEL</t>
  </si>
  <si>
    <t>https://www.mdpi.com/2311-5637/10/7/332</t>
  </si>
  <si>
    <t>Cioca, LI; Bratu, ML</t>
  </si>
  <si>
    <t>Sustainability of Youth Careers in Romania-Study on the Correlation of Students' Personal Interests with the Selected University Field of Study</t>
  </si>
  <si>
    <t>Bratu, IA; Câmpu, VR; Budau, R; Stanciu, MA; Enescu, CM; Subsidies for Forest Environment and Climate: A Viable Solution for Forest Conservation in Romania?; FORESTS</t>
  </si>
  <si>
    <t>https://www.mdpi.com/1999-4907/15/9/1533</t>
  </si>
  <si>
    <t>Ambad, SNA; Rafiki, A; The roles of vocational interest and entrepreneurial event model in agropreneurship intention; JOURNAL OF ENTREPRENEURSHIP IN EMERGING ECONOMIES</t>
  </si>
  <si>
    <t>https://www.emerald.com/insight/content/doi/10.1108/jeee-12-2023-0516/full/html</t>
  </si>
  <si>
    <t>Cioca, LI; Nerisanu, RA</t>
  </si>
  <si>
    <t>Enhancing Creativity: Using Visual Mnemonic Devices in the Teaching Process in Order to Develop Creativity in Students</t>
  </si>
  <si>
    <t xml:space="preserve">
Clemente-Suárez, VJ; Beltrán-Velasco, AI; Herrero-Roldán, S; Rodriguez-Besteiro, S; Martínez-Guardado, I; Martín-Rodríguez, A; Tornero-Aguilera, JF; Digital Device Usage and Childhood Cognitive Development: Exploring Effects on Cognitive Abilities; CHILDREN-BASEL</t>
  </si>
  <si>
    <t>https://www.mdpi.com/2227-9067/11/11/1299</t>
  </si>
  <si>
    <t>Zucco, GM; Andretta, E; Hummel, T; Strategies to Improve Bladder Control: A Preliminary Case Study; HEALTHCARE</t>
  </si>
  <si>
    <t>https://www.mdpi.com/2227-9032/12/18/1855</t>
  </si>
  <si>
    <t>El Maouch, M; Chen, RJ; Jin, Z; Setting the Theater for Creativity: Proposal for Integrating Temporal and Spatial Artificial Mnemonics as a Qualitative Artificial Development of the Autobiographical Naturalistic Mnemonics (AM); INTEGRATIVE PSYCHOLOGICAL AND BEHAVIORAL SCIENCE</t>
  </si>
  <si>
    <t>https://link.springer.com/article/10.1007/s12124-024-09819-x</t>
  </si>
  <si>
    <t>Racz, SG; Breaz, RE; Cioca, LI</t>
  </si>
  <si>
    <t>Evaluating Safety Systems for Machine Tools with Computer Numerical Control using Analytic Hierarchy Process</t>
  </si>
  <si>
    <t>Smidu, E; Chivu, OR; Nitoi, D; Gheorghe, M; Butu, L; Borda, C; Bujor, C; ACTA TECHNICA NAPOCENSIS SERIES-APPLIED MATHEMATICS MECHANICS AND ENGINEERING</t>
  </si>
  <si>
    <t>https://atna-mam.utcluj.ro/index.php/Acta/article/view/2439</t>
  </si>
  <si>
    <t>Modelling Human Behaviour through Game Theory in Order to increase the Quality of Work and the Quality of Life of Employees through Managerial Strategies Appropriate to Individual and Group Personality</t>
  </si>
  <si>
    <t>Cioca, LI; Ciomos, AO; Seitoar, D; Druta, RM; David, GM</t>
  </si>
  <si>
    <t>Industrial Symbiosis through the Use of Biosolids as Fertilizer in Romanian Agriculture</t>
  </si>
  <si>
    <t>Ezeudu, OB; Bristow, D; Financing methods for solid waste management: A review of typology, classifications, and circular economy implications; SUSTAINABLE DEVELOPMENT</t>
  </si>
  <si>
    <t>https://onlinelibrary.wiley.com/doi/10.1002/sd.3256</t>
  </si>
  <si>
    <t>Elgarahy, AM; Eloffy, MG; Priya, AK; Yogeshwaran, V; Yang, Z; Elwakeel, KZ; Lopez-Maldonado, EA; Biosolids management and utilizations: A review; JOURNAL OF CLEANER PRODUCTION</t>
  </si>
  <si>
    <t>https://www.sciencedirect.com/science/article/pii/S0959652624014227?via%3Dihub</t>
  </si>
  <si>
    <t xml:space="preserve">
Rehman, MAU; Shah, SGM; Cioca, LI; Artene, A</t>
  </si>
  <si>
    <t>ACCENTUATING THE IMPACTS OF POLITICAL NEWS ON THE STOCK PRICE, WORKING CAPITAL AND PERFORMANCE: AN EMPIRICAL REVIEW OF EMERGING ECONOMY</t>
  </si>
  <si>
    <t>Msomi, S; Ngalawa, H; The Monetary Model of Exchange Rate Determination for South Africa; ECONOMIES</t>
  </si>
  <si>
    <t>https://www.mdpi.com/2227-7099/12/8/206</t>
  </si>
  <si>
    <t>Artene, AE; Cioca, LI; Domil, AE; Ivascu, L; Burca, V; Bogdan, O</t>
  </si>
  <si>
    <t>The Macroeconomic Implications of the Transition of the Forestry Industry towards Bioeconomy</t>
  </si>
  <si>
    <t>Rusanen, K; Hujala, T; Pykalainen, J; Research approaches to sustainable forest-based value creation: A literature review; FOREST POLICY AND ECONOMICS</t>
  </si>
  <si>
    <t>https://www.sciencedirect.com/science/article/pii/S1389934124000753?via%3Dihub</t>
  </si>
  <si>
    <t>Hetemaki, L; D'Amato, D; Giurca, A; Hurmekoski, E; Synergies and trade-offs in the European forest bioeconomy research: State of the art and the way forward; FOREST POLICY AND ECONOMICS</t>
  </si>
  <si>
    <t>https://www.sciencedirect.com/science/article/pii/S1389934124000571?via%3Dihub</t>
  </si>
  <si>
    <t>Sadhukhan, J; Martinez-Hernandez, E; Allieri, MAA; Eguía-Lis, JAZ; Castillo, A; Dominguillo, D; Torres-García, E; Aburto, J; Strategic navigation of world-leading biorefineries and Mexico's policy landscape: A gateway to a sustainable circular bioeconomy; JOURNAL OF CLEANER PRODUCTION</t>
  </si>
  <si>
    <t>https://www.sciencedirect.com/science/article/pii/S0959652623045444?via%3Dihub</t>
  </si>
  <si>
    <t>Cioca, LI; Giurea, R; Precazzini, I; Ragazzi, M; Achim, MI; Schiavon, M; Rada, EC</t>
  </si>
  <si>
    <t>Agro-tourism and Ranking</t>
  </si>
  <si>
    <t>Li, YA; Ismail, MA; Aminuddin, A; How has rural tourism influenced the sustainable development of traditional villages? A systematic literature review; HELIYON</t>
  </si>
  <si>
    <t>https://www.sciencedirect.com/science/article/pii/S240584402401658X?via%3Dihub</t>
  </si>
  <si>
    <t>Balan, IL; Cioca, LI; Torretta, V; Talamona, L</t>
  </si>
  <si>
    <t>Warehouse Threats and Loss Prevention Management in Case of Fire</t>
  </si>
  <si>
    <t>Singh, S; Singh, R; Analysis of smart warehouse in the context of India's National Logistics Policy and digital-push: an ISM-MICMAC technique; INTERNATIONAL JOURNAL OF PRODUCTIVITY AND PERFORMANCE MANAGEMENT</t>
  </si>
  <si>
    <t>https://www.emerald.com/insight/content/doi/10.1108/ijppm-10-2023-0533/full/html</t>
  </si>
  <si>
    <t>Bratu, ML; Cioca, LI; Nerisanu, RA; Rotaru, M; Plesa, R</t>
  </si>
  <si>
    <t>The expectations of generation Z regarding the university educational act in Romania: optimizing the didactic process by providing feedback</t>
  </si>
  <si>
    <t xml:space="preserve">
Parikh, R; Jones, SB; Providing Impactful Feedback to the Current Generation of Anesthesiology Residents; INTERNATIONAL ANESTHESIOLOGY CLINICS</t>
  </si>
  <si>
    <t>https://journals.lww.com/anesthesiaclinics/citation/2024/06230/providing_impactful_feedback_to_the_current.1.aspx</t>
  </si>
  <si>
    <t>Koch, CR; Scherer, R; Kara, N Jr; Gripp, PD; Rosa, AAM; Carricondo, PC; Analysis of a mobile learning app for ophthalmology in Brazil; ARQUIVOS BRASILEIROS DE OFTALMOLOGIA</t>
  </si>
  <si>
    <t>https://www.scielo.br/j/abo/a/qWTVBWJzJqcLhY63ZhJtTws/?lang=en</t>
  </si>
  <si>
    <t>Karaeva, AP; Magaril, ER; Kiselev, AV; Cioca, LI</t>
  </si>
  <si>
    <t>Screening of Factors for Assessing the Environmental and Economic Efficiency of Investment Projects in the Energy Sector</t>
  </si>
  <si>
    <t>Koriakovtseva, TA; Dontsova, AE; Nemova, DV; Mechanical and Thermal Properties of an Energy-Efficient Cement Composite Incorporating Silica Aerogel; BUILDINGS</t>
  </si>
  <si>
    <t>https://www.mdpi.com/2075-5309/14/4/1034</t>
  </si>
  <si>
    <t>Cioca, LI; Breaz, RE; Racz, SG</t>
  </si>
  <si>
    <t>Selecting the Safest CNC Machining Workshop Using AHP and TOPSIS Approaches</t>
  </si>
  <si>
    <t>Brtis, J; Zdansky, J; Hrbcek, J; Rástocny, K; Development and Application of a Safety-Related Control System Implementing a Safety Function for a CNC Milling Machine; ELECTRONICS</t>
  </si>
  <si>
    <t>https://www.mdpi.com/2079-9292/13/24/4870</t>
  </si>
  <si>
    <t>Deng, ZB; Du, AN; Yang, CX; Tong, JX; Chen, Y; Multilevel Evaluation Model of Electric Power Steering System Based on Improved Combination Weighting and Cloud Theory; APPLIED SCIENCES-BASEL</t>
  </si>
  <si>
    <t>https://www.mdpi.com/2076-3417/14/3/1043</t>
  </si>
  <si>
    <t>Hazards That Can Affect CNC Machine Tools during Operation-An AHP Approach</t>
  </si>
  <si>
    <t>Petrescu, V; Ciudin, R; Isarie, C; Cioca, LI; Nederita, V</t>
  </si>
  <si>
    <t>Traffic Noise Pollution in a Historical City Center - Case Study Project within Environmental Engineering Field of Study</t>
  </si>
  <si>
    <t>Tureková, I; Marková, I; Brecka, P; Hyneková, H; Kósa, M; The Influence of Environmental Noise on the Living and Working Conditions of the Population - Slovak Case Study; TEM JOURNAL-TECHNOLOGY EDUCATION MANAGEMENT INFORMATICS</t>
  </si>
  <si>
    <t>https://www.temjournal.com/content/131/TEMJournalFebruary2024_62_67.html</t>
  </si>
  <si>
    <t>Cimpoesu, N; Paleu, V; Panaghie, C; Roman, AM; Cazac, AM; Cioca, LI; Bejinariu, C ; Lupescu, SC; Axinte, M; Popa, M; Zegan, G</t>
  </si>
  <si>
    <t>Li, C; Ni, HJ; Ukida, H; Zhang, JQ; Wang, B; Lv, SS; Surface Defect Detection of Steel Balls Based on Surface Full Expansion and Image Difference; ELECTRONICS</t>
  </si>
  <si>
    <t>https://www.mdpi.com/2079-9292/13/22/4484</t>
  </si>
  <si>
    <t>Karaeva, A; Ionescu, G; Cioca, LI; Tolkou, A; Katsoyiannis, I; Kyzas, G</t>
  </si>
  <si>
    <t>Environmental sustainability for traditional energy small and medium enterprises</t>
  </si>
  <si>
    <t>Miranda, LF; Saunila, M; Cruz-Cázares, C; Ukko, J; Business digitalisation as a driver of environmental and economic sustainability in micro, small, and medium-sized enterprises; SUSTAINABLE DEVELOPMENT</t>
  </si>
  <si>
    <t>https://onlinelibrary.wiley.com/doi/10.1002/sd.3084</t>
  </si>
  <si>
    <t>Legowik-Malolepsza, M; Kollmann, J; Chamrada, D; ECO-MARKETING AND THE COMPETITIVE STRATEGY OF ENTERPRISES - REVIEW OF THE RESEARCH RESULTS OF ENERGY COMPANIES; ENTREPRENEURSHIP AND SUSTAINABILITY ISSUES</t>
  </si>
  <si>
    <t>https://jssidoi.org/jesi/article/1196</t>
  </si>
  <si>
    <t>Bratu, ML; Cioca, LI</t>
  </si>
  <si>
    <t>Impact of Engineer Personality on Sustainable Environment</t>
  </si>
  <si>
    <t>Ivascu, L; Tamasila, M; Taucean, I; Cioca, LI; Izvercian, M</t>
  </si>
  <si>
    <t>EDUCATION FOR SUSTAINABILITY: CURRENT STATUS, PROSPECTS, AND DIRECTIONS</t>
  </si>
  <si>
    <t>Saptebani, NI; Mocan, M; Coroian, A; Soiman, V; Bratosin, C; Improving the activity of the Romanian customs authority with immediate effects on combating fiscal and customs misdemeanors; PROCEEDINGS OF THE INTERNATIONAL CONFERENCE ON BUSINESS EXCELLENCE</t>
  </si>
  <si>
    <t>https://sciendo.com/article/10.2478/picbe-2024-0302</t>
  </si>
  <si>
    <t>Hu, Z; Zhong, H; Li, SY; Li, SY; Shen, YZ; He, CQ; Xu, ZZ; Impact of Resilience Engineering on Physical Symptoms of Construction Workers; BUILDINGS</t>
  </si>
  <si>
    <t>https://www.mdpi.com/2075-5309/14/12/4056</t>
  </si>
  <si>
    <t>Lakatos, ES; Cioca, LI; Szilagyi, A; Bîrgovan, AL; Rada, EC</t>
  </si>
  <si>
    <t>Smokers' Attitude and Behavior towards Cigarette Littering in Romania: A Survey-Based Approach</t>
  </si>
  <si>
    <t>Cioca, LI; Abdullah, MI; Ivascu, L; Sarfraz, M; Ozturk, I</t>
  </si>
  <si>
    <t>EXPLORING THE ROLE OF CORPORATE SOCIAL RESPONSIBILITY IN CONSUMER PURCHASE INTENTION. A STUDY FROM THE AGRICULTURE SECTOR</t>
  </si>
  <si>
    <t>Bohorquez, NA; Monsalve, MAL; Research trends in social responsibility in the agricultural sector: A bibliometric analysis; REVISTA ESPANOLA DE ESTUDIOS AGROSOCIALES Y PESQUEROS-REEAP</t>
  </si>
  <si>
    <t>https://revistas.uva.es/index.php/reeap/article/view/9318</t>
  </si>
  <si>
    <t>Jolanta Dvarioniene, Valentin Grecu, Sabrina Lai, Francesco Scorza</t>
  </si>
  <si>
    <t>Four perspectives of applied sustainability: research implications and possible integrations</t>
  </si>
  <si>
    <t>Bianchi, S., Richiedei, A., &amp; Tira, M. (2024). A Selection of Sustainability Parameters for a Comprehensive Assessment of Urban Transformations (O. Gervasi, B. Murgante, C. Garau, D. Taniar, A. Rocha, &amp; M. Lago, Eds.; WOS:001294378200017; Vol. 14822, pp. 247–267). https://doi.org/10.1007/978-3-031-65318-6_17</t>
  </si>
  <si>
    <t>https://link.springer.com/chapter/10.1007/978-3-031-65318-6_17</t>
  </si>
  <si>
    <t>Scorzelli, R., Murgante, B., Manganelli, B., &amp; Scorza, F. (2024). SEEA and Ecosystem Services Accounting: A Promising Framework for Territorial Governance Innovation (A. Marucci, F. Zullo, L. Fiorini, &amp; L. Saganeiti, Eds.; WOS:001264250100008; Vol. 463, pp. 84–92). https://doi.org/10.1007/978-3-031-54096-7_8</t>
  </si>
  <si>
    <t>https://link.springer.com/chapter/10.1007/978-3-031-54096-7_8</t>
  </si>
  <si>
    <t>Assessing sustainability: research directions and relevant issues</t>
  </si>
  <si>
    <t>Francesco Scorza, Valentin Grecu</t>
  </si>
  <si>
    <t>Saganeiti, L., Fiorini, L., Zullo, F., &amp; Murgante, B. (2024). Urban dispersion indicator to assess the Italian settlement pattern. ENVIRONMENT AND PLANNING B-URBAN ANALYTICS AND CITY SCIENCE, 51(6), 1322–1337. https://doi.org/10.1177/23998083231218779</t>
  </si>
  <si>
    <t>https://journals.sagepub.com/doi/10.1177/23998083231218779</t>
  </si>
  <si>
    <t>Benefits of entrepreneurship education and training for engineering students</t>
  </si>
  <si>
    <t>Valentin Grecu, Calin Denes</t>
  </si>
  <si>
    <t>Al-Omar, S., Alalawneh, A., &amp; Harb, A. (2024). The impact of entrepreneurship education on entrepreneurial intention: The moderating role of perceived governmental support. EDUCATION AND TRAINING, 66(7), 777–800. https://doi.org/10.1108/ET-07-2023-0272</t>
  </si>
  <si>
    <t>https://www.emerald.com/insight/content/doi/10.1108/et-07-2023-0272/full/html</t>
  </si>
  <si>
    <t>Avci, M., Burmaoglu, S., &amp; Maksudunov, A. (2024). A transition pathway proposal based on the development context for entrepreneurial university transformation. INTERNATIONAL JOURNAL OF KNOWLEDGE-BASED DEVELOPMENT, 14(2). https://doi.org/10.1504/IJKBD.2024.139365</t>
  </si>
  <si>
    <t>https://www.inderscience.com/offers.php?id=139365</t>
  </si>
  <si>
    <t>Developing Sustainable Entrepreneurs Through Social Entrepreneurship Education</t>
  </si>
  <si>
    <t>Lia Alexandra Baltador, Valentin Grecu</t>
  </si>
  <si>
    <t>Li, Y., &amp; Huang, Y. (2024). Sustainable Development Goals (SDGs) and Local Self- Government: Approaches and Strategies for Sustainable Education. LEX LOCALIS-JOURNAL OF LOCAL SELF-GOVERNMENT, 22(2), 277–292. https://doi.org/10.52152/22.2.277-292</t>
  </si>
  <si>
    <t>https://lex-localis.org/index.php/LexLocalis/article/view/2392</t>
  </si>
  <si>
    <t>Fostering Entrepreneurial Ecosystems through the Stimulation and Mentorship of New Entrepreneurs</t>
  </si>
  <si>
    <t>Silviu Nate, Valentin Grecu, Andriy Stavytskyy, Ganna Kharlamova</t>
  </si>
  <si>
    <t>Dligach, A., &amp; Stavytskyy, A. (2024). Resilience Factors of Ukrainian Micro, Small, and Medium-Sized Business. ECONOMIES, 12(12). https://doi.org/10.3390/economies12120319</t>
  </si>
  <si>
    <t>https://www.mdpi.com/2227-7099/12/12/319</t>
  </si>
  <si>
    <t>Hashim, N., &amp; Ab Wahid, H. (2024). Systematic Literature Review of entrepreneurship mentoring in higher education: A comparative study of Malaysia, China, the USA, and the UK. GEOGRAFIA-MALAYSIAN JOURNAL OF SOCIETY &amp; SPACE, 20(3), 122–135. https://doi.org/10.17576/geo-2024-2003-08</t>
  </si>
  <si>
    <t>https://ejournal.ukm.my/gmjss/article/view/64866</t>
  </si>
  <si>
    <t>Lima, A. D., Przybysz, A. L., Resende, D. N., &amp; Pagani, R. N. (2024). Innovation Reefs (I-Reef): Innovation Ecosystems Focused on Regional Sustainable Development. SUSTAINABILITY, 16(22). https://doi.org/10.3390/su16229679</t>
  </si>
  <si>
    <t>https://www.mdpi.com/2071-1050/16/22/9679</t>
  </si>
  <si>
    <t>Bihari, B., Nagy, B. G., Doka, J., &amp; Sonkoly, B. (2024). AI-Powered Mixed Reality: Revolutionizing Training Methodologies. In U. Eck, M. Sra, J. Stefanucci, M. Sugimoto, M. Tatzgern, &amp; I. Williams (Eds.), 2024 IEEE INTERNATIONAL SYMPOSIUM ON MIXED AND AUGMENTED REALITY ADJUNCT, ISMAR-ADJUNCT 2024 (pp. 634–635). https://doi.org/10.1109/ISMAR-Adjunct64951.2024.00186</t>
  </si>
  <si>
    <t>https://ieeexplore.ieee.org/document/10765329</t>
  </si>
  <si>
    <t>Augmented reality applications in the transition towards the sustainable organization</t>
  </si>
  <si>
    <t>Radu Emanuil Petruse, Valentin Grecu, Bogdan Marius Chiliban</t>
  </si>
  <si>
    <t>Aburayya, A. (2024). Analysing the Influence of Augmented Reality on Organization Performance via Supply and Logistics Value Chain Functions: A Hybrid ANN-PLS Model Assessment in the Gulf Cooperation Council Region. LOGISTICS-BASEL, 8(4). https://doi.org/10.3390/logistics8040110</t>
  </si>
  <si>
    <t>https://www.mdpi.com/2305-6290/8/4/110</t>
  </si>
  <si>
    <t>Fleischer, W.H.</t>
  </si>
  <si>
    <t>Characteristics of the Romanian FOB Exports in the Period 01.01.-30.06.2018</t>
  </si>
  <si>
    <t>Sun, L., Zhang, W., Hu, Z., Constructing maritime incoterms quotation judgment criteria in the post-epidemic era, Inderscience Publishers</t>
  </si>
  <si>
    <t>https://dx.doi.org/10.1504/IJSTL.2024.10063300</t>
  </si>
  <si>
    <t xml:space="preserve">Journal Citation Reports (Clarivate Analytics), Scopus (Elsevier),
Social Science Citation Index (Clarivate Analytics), Academic OneFile (Gale), cnpLINKer (CNPIEC)
https://www.inderscience.com/jhome.php?jcode=ijstl
</t>
  </si>
  <si>
    <t>Fleischer Wiegand</t>
  </si>
  <si>
    <t>Characteristics of the Romanian CIF Imports in the Period 2017-2018</t>
  </si>
  <si>
    <r>
      <rPr>
        <rFont val="Arial Narrow"/>
        <color rgb="FF000000"/>
        <sz val="10.0"/>
      </rPr>
      <t>Heinisch M.(MHI Ingenieurgesellschaft mbH, B+H Solutions GmbH, Germania), Jacome J.(B+H Solutions GmbH, Germania), </t>
    </r>
    <r>
      <rPr>
        <rFont val="Arial Narrow"/>
        <b/>
        <color rgb="FF000000"/>
        <sz val="10.0"/>
      </rPr>
      <t>Miricescu D. (ULBS)</t>
    </r>
  </si>
  <si>
    <t>Current Experience with Application of Metal-based Nanofertilizers</t>
  </si>
  <si>
    <r>
      <rPr>
        <rFont val="Arial Narrow"/>
        <i/>
        <color rgb="FF000000"/>
        <sz val="10.0"/>
      </rPr>
      <t>Harnessing the potential of zinc oxide nanoparticles and their derivatives as nanofertilizers: Trends and perspectives</t>
    </r>
    <r>
      <rPr>
        <rFont val="Arial Narrow"/>
        <color rgb="FF000000"/>
        <sz val="10.0"/>
      </rPr>
      <t xml:space="preserve">
Hanif, S (Hanif, Saad); Javed, R (Javed, Rabia); Cheema, M (Cheema, Mumtaz); Kiani, MZ (Kiani, Misbah Zeb) ; Farooq, S (Farooq, Snovia); Zia, M (Zia, Muhammad)
PLANT NANO BIOLOGY
Volume10
DOI10.1016/j.plana.2024.100110</t>
    </r>
  </si>
  <si>
    <t>https://1510a1v9p-y-https-www-sciencedirect-com.z.e-nformation.ro/science/article/pii/S2773111124000536?via%3Dihub</t>
  </si>
  <si>
    <t>WOS:001358803100001</t>
  </si>
  <si>
    <t>Miricescu Dan</t>
  </si>
  <si>
    <r>
      <rPr>
        <rFont val="Arial Narrow"/>
        <color rgb="FF000000"/>
        <sz val="10.0"/>
      </rPr>
      <t>Heinisch M.(MHI Ingenieurgesellschaft mbH, B+H Solutions GmbH, Germania), Jacome J.(B+H Solutions GmbH, Germania), </t>
    </r>
    <r>
      <rPr>
        <rFont val="Arial Narrow"/>
        <b/>
        <color rgb="FF000000"/>
        <sz val="10.0"/>
      </rPr>
      <t>Miricescu D. (ULBS)</t>
    </r>
  </si>
  <si>
    <r>
      <rPr>
        <rFont val="Arial Narrow"/>
        <i/>
        <color rgb="FF000000"/>
        <sz val="10.0"/>
      </rPr>
      <t>Nanotechnology in Agriculture: Enhancing Crop Productivity with Sustainable Nano-Fertilizers and Nano-Biofertilizers</t>
    </r>
    <r>
      <rPr>
        <rFont val="Arial Narrow"/>
        <color rgb="FF000000"/>
        <sz val="10.0"/>
      </rPr>
      <t xml:space="preserve">
Soni, SK (Soni, Sanjeev Kumar); Dogra, S (Dogra, Sakshi); Sharma, A (Sharma, Apurav); Thakur, B (Thakur, Bishakha); Yadav, J (Yadav, Jyoti); Kapil, A (Kapil, Aishwarya); Soni, R (Soni, Raman)
JOURNAL OF SOIL SCIENCE AND PLANT NUTRITION
Volume24 Issue4 Page6526-6559
DOI10.1007/s42729-024-01988-3</t>
    </r>
  </si>
  <si>
    <t xml:space="preserve">https://1510g1va8-y-https-link-springer-com.z.e-nformation.ro/article/10.1007/s42729-024-01988-3 </t>
  </si>
  <si>
    <t>WOS:001298721600002</t>
  </si>
  <si>
    <r>
      <rPr>
        <rFont val="Arial Narrow"/>
        <color rgb="FF000000"/>
        <sz val="10.0"/>
      </rPr>
      <t>Heinisch M.(MHI Ingenieurgesellschaft mbH, B+H Solutions GmbH, Germania), Jacome J.(B+H Solutions GmbH, Germania), </t>
    </r>
    <r>
      <rPr>
        <rFont val="Arial Narrow"/>
        <b/>
        <color rgb="FF000000"/>
        <sz val="10.0"/>
      </rPr>
      <t>Miricescu D. (ULBS)</t>
    </r>
  </si>
  <si>
    <r>
      <rPr>
        <rFont val="Arial Narrow"/>
        <i/>
        <color rgb="FF000000"/>
        <sz val="10.0"/>
      </rPr>
      <t>Application of nanotechnology and proteomic tools in crop development towards sustainable agriculture</t>
    </r>
    <r>
      <rPr>
        <rFont val="Arial Narrow"/>
        <color rgb="FF000000"/>
        <sz val="10.0"/>
      </rPr>
      <t xml:space="preserve">
Daniel, AI (Daniel, Augustine Innalegwu); Huesselmann, L (Huesselmann, Lizex); Shittu, OK (Shittu, Oluwatosin Kudirat); Gokul, A (Gokul, Arun); Keyster, M (Keyster, Marshall); Klein, A (Klein, Ashwil)
JOURNAL OF CROP SCIENCE AND BIOTECHNOLOGY
Volume27 Issue3 Page359-379
DOI10.1007/s12892-024-00235-6</t>
    </r>
  </si>
  <si>
    <t xml:space="preserve">https://1510g1vad-y-https-link-springer-com.z.e-nformation.ro/article/10.1007/s12892-024-00235-6 </t>
  </si>
  <si>
    <t>WOS:001390102000001</t>
  </si>
  <si>
    <r>
      <rPr>
        <rFont val="Arial Narrow"/>
        <color rgb="FF000000"/>
        <sz val="10.0"/>
      </rPr>
      <t>Heinisch M.(MHI Ingenieurgesellschaft mbH, B+H Solutions GmbH, Germania), Jacome J.(B+H Solutions GmbH, Germania), </t>
    </r>
    <r>
      <rPr>
        <rFont val="Arial Narrow"/>
        <b/>
        <color rgb="FF000000"/>
        <sz val="10.0"/>
      </rPr>
      <t>Miricescu D. (ULBS)</t>
    </r>
  </si>
  <si>
    <r>
      <rPr>
        <rFont val="Arial Narrow"/>
        <i/>
        <color rgb="FF000000"/>
        <sz val="10.0"/>
      </rPr>
      <t>Emerging concern of nano-pollution in agro-ecosystem: Flip side of nanotechnology</t>
    </r>
    <r>
      <rPr>
        <rFont val="Arial Narrow"/>
        <color rgb="FF000000"/>
        <sz val="10.0"/>
      </rPr>
      <t xml:space="preserve">
Debojyoti Moulick, Arnab Majumdar, Abir Choudhury, Anupam Das, Bhaben Chowardhara, Binaya Kumar Pattnaik, Goutam Kumar Dash, Kanu Murmu, Karma Landup Bhutia, Munish Kumar Upadhyay, Poonam Yadav, Pradeep Kumar Dubey, Ratul Nath, Sidhu Murmu, Soujanya Jana, Sukamal Sarkar, Sourav Garai, Dibakar Ghosh, Mousumi Mondal, Subhas Chandra Santra, Shuvasish Choudhury, Koushik Brahmachari, Akbar Hossain
PLANT PHYSIOLOGY AND BIOCHEMISTRY
Volume211
DOI10.1016/j.plaphy.2024.108704</t>
    </r>
  </si>
  <si>
    <t>https://1510a1v9p-y-https-www-sciencedirect-com.z.e-nformation.ro/science/article/pii/S0981942824003723?via%3Dihub</t>
  </si>
  <si>
    <t>WOS:001240971300001</t>
  </si>
  <si>
    <r>
      <rPr>
        <rFont val="Arial Narrow"/>
        <color rgb="FF000000"/>
        <sz val="10.0"/>
      </rPr>
      <t>Heinisch M.(MHI Ingenieurgesellschaft mbH, B+H Solutions GmbH, Germania), Jacome J.(B+H Solutions GmbH, Germania), </t>
    </r>
    <r>
      <rPr>
        <rFont val="Arial Narrow"/>
        <b/>
        <color rgb="FF000000"/>
        <sz val="10.0"/>
      </rPr>
      <t>Miricescu D. (ULBS)</t>
    </r>
  </si>
  <si>
    <r>
      <rPr>
        <rFont val="Arial Narrow"/>
        <i/>
        <color rgb="FF000000"/>
        <sz val="10.0"/>
      </rPr>
      <t>Nanotechnology Interventions for Sustainable Plant Nutrition and Biosensing</t>
    </r>
    <r>
      <rPr>
        <rFont val="Arial Narrow"/>
        <i val="0"/>
        <color rgb="FF000000"/>
        <sz val="10.0"/>
      </rPr>
      <t xml:space="preserve">
Singh, A (Singh, Akansha); Upadhyay, P (Upadhyay, Priti); Rami, E (Rami, Esha); Singh, SK (Singh, Shravan Kumar)
JOURNAL OF SOIL SCIENCE AND PLANT NUTRITION
Volume24Issue2Page1775-1798
DOI10.1007/s42729-024-01772-3</t>
    </r>
  </si>
  <si>
    <t xml:space="preserve">https://1510g1vad-y-https-link-springer-com.z.e-nformation.ro/article/10.1007/s42729-024-01772-3 </t>
  </si>
  <si>
    <t>WOS:001202460100004</t>
  </si>
  <si>
    <r>
      <rPr>
        <rFont val="Arial Narrow"/>
        <color rgb="FF000000"/>
        <sz val="10.0"/>
      </rPr>
      <t>Heinisch M.(MHI Ingenieurgesellschaft mbH, B+H Solutions GmbH, Germania), </t>
    </r>
    <r>
      <rPr>
        <rFont val="Arial Narrow"/>
        <b/>
        <color rgb="FF000000"/>
        <sz val="10.0"/>
      </rPr>
      <t>Miricescu D. (ULBS)</t>
    </r>
  </si>
  <si>
    <t>Innovative Industrial Technologies for Preventive Anti-Graffiti Coating</t>
  </si>
  <si>
    <t xml:space="preserve">The Influence of Surface Texture of Elements Made of PA6-Based Composites on Anti-Graffiti Effect of Paint Coating
Mroz, A (Mroz, Adrian); Szymanski, M (Szymanski, Maciej); Koch, P (Koch, Pawel); Pawlicki, M (Pawlicki, Marek); Meller, A (Meller, Artur); Przekop, RE (Przekop, Robert Edward)
MATERIALS
Volume17Issue9
DOI10.3390/ma17091951
</t>
  </si>
  <si>
    <t xml:space="preserve">https://pmc.ncbi.nlm.nih.gov/articles/PMC11084474/ </t>
  </si>
  <si>
    <t>WOS:001220597700001</t>
  </si>
  <si>
    <r>
      <rPr>
        <rFont val="Arial Narrow"/>
        <color rgb="FF000000"/>
        <sz val="10.0"/>
      </rPr>
      <t>Vacar Anca (ULBS); </t>
    </r>
    <r>
      <rPr>
        <rFont val="Arial Narrow"/>
        <b/>
        <color rgb="FF000000"/>
        <sz val="10.0"/>
      </rPr>
      <t>Miricescu Dan (ULBS)</t>
    </r>
  </si>
  <si>
    <t>Leadership - a Key Factor to a Succesful Organization - Part II</t>
  </si>
  <si>
    <r>
      <rPr>
        <rFont val="Arial Narrow"/>
        <i/>
        <color rgb="FF000000"/>
        <sz val="10.0"/>
      </rPr>
      <t xml:space="preserve">Exploring the Practiced Values of Asta Brata Leadership Style: A Phenomenological Study
</t>
    </r>
    <r>
      <rPr>
        <rFont val="Arial Narrow"/>
        <i val="0"/>
        <color rgb="FF000000"/>
        <sz val="10.0"/>
      </rPr>
      <t>Werang, BR (Werang, Basilius Redan); Agung, AAG (Agung, Anak Agung Gede); Sulindawati, NLGE (Sulindawati, Ni Luh Gede Erni); Wulandari, AA (Wulandari, Agung Ayu); Sri, AAP (Sri, Anak Agung Putri)
QUALITATIVE REPORT
Volume29 Issue8
DOI10.46743/2160-3715/2024.7465</t>
    </r>
  </si>
  <si>
    <t xml:space="preserve">https://nsuworks.nova.edu/tqr/vol29/iss8/10/ </t>
  </si>
  <si>
    <t>WOS:001308870200002</t>
  </si>
  <si>
    <r>
      <rPr>
        <rFont val="Arial Narrow"/>
        <color rgb="FF000000"/>
        <sz val="10.0"/>
      </rPr>
      <t xml:space="preserve">Bratu Mihaela Laura (ULBS); </t>
    </r>
    <r>
      <rPr>
        <rFont val="Arial Narrow"/>
        <b/>
        <color rgb="FF000000"/>
        <sz val="10.0"/>
      </rPr>
      <t>Miricescu Dan (ULBS)</t>
    </r>
  </si>
  <si>
    <t>Study on heredity value in communication skills, for improving individual performance in the workplace</t>
  </si>
  <si>
    <r>
      <rPr>
        <rFont val="Arial Narrow"/>
        <i/>
        <color rgb="FF000000"/>
        <sz val="10.0"/>
      </rPr>
      <t>Subsidies for Forest Environment and Climate: A Viable Solution for Forest Conservation in Romania?</t>
    </r>
    <r>
      <rPr>
        <rFont val="Arial Narrow"/>
        <color rgb="FF000000"/>
        <sz val="10.0"/>
      </rPr>
      <t xml:space="preserve">
Bratu, IA (Bratu, Iulian A.); Câmpu, VR (Campu, Vasile R.); Budau, R (Budau, Ruben); Stanciu, MA (Stanciu, Mirela A.); Enescu, CM (Enescu, Cristian M.)
FORESTS
Volume 15 Issue 9
DOI10.3390/f15091533</t>
    </r>
  </si>
  <si>
    <t xml:space="preserve">https://www.mdpi.com/1999-4907/15/9/1533 </t>
  </si>
  <si>
    <t>WOS:001323460800001</t>
  </si>
  <si>
    <r>
      <rPr>
        <rFont val="Arial Narrow"/>
        <color rgb="FF000000"/>
        <sz val="10.0"/>
      </rPr>
      <t>Heinisch M.(MHI Ingenieurgesellschaft mbH, B+H Solutions GmbH, Germania), Jacome J.(B+H Solutions GmbH, Germania), </t>
    </r>
    <r>
      <rPr>
        <rFont val="Arial Narrow"/>
        <b/>
        <color rgb="FF000000"/>
        <sz val="10.0"/>
      </rPr>
      <t>Miricescu D. (ULBS)</t>
    </r>
  </si>
  <si>
    <r>
      <rPr>
        <rFont val="Arial Narrow"/>
        <i/>
        <color rgb="FF000000"/>
        <sz val="10.0"/>
      </rPr>
      <t xml:space="preserve">Nanoclay for climate change adaptation and mitigation: a critical review
</t>
    </r>
    <r>
      <rPr>
        <rFont val="Arial Narrow"/>
        <i val="0"/>
        <color rgb="FF000000"/>
        <sz val="10.0"/>
      </rPr>
      <t>Zewdu, Degu; Krishnan C, Muralee; Nikhil Raj P.P.
Nanoclay-Based Sustainable Materials: Functional Properties, Characterization, and Multifaceted Applications Pages 151 - 1661 January 2024 ISBN
978-044313390-9, 978-044313391-6
DOI
10.1016/B978-0-443-13390-9.00009-6</t>
    </r>
  </si>
  <si>
    <t>https://1510a1v9p-y-https-www-sciencedirect-com.z.e-nformation.ro/science/article/abs/pii/B9780443133909000096?via%3Dihub</t>
  </si>
  <si>
    <t>Elsevier - SCOPUS</t>
  </si>
  <si>
    <r>
      <rPr>
        <rFont val="Arial Narrow"/>
        <color rgb="FF000000"/>
        <sz val="10.0"/>
      </rPr>
      <t>Heinisch M.(MHI Ingenieurgesellschaft mbH, B+H Solutions GmbH, Germania), Jacome J.(B+H Solutions GmbH, Germania), </t>
    </r>
    <r>
      <rPr>
        <rFont val="Arial Narrow"/>
        <b/>
        <color rgb="FF000000"/>
        <sz val="10.0"/>
      </rPr>
      <t>Miricescu D. (ULBS)</t>
    </r>
  </si>
  <si>
    <r>
      <rPr>
        <rFont val="Arial Narrow"/>
        <i/>
        <color rgb="FF000000"/>
        <sz val="10.0"/>
      </rPr>
      <t>Synthesis of trace elements loaded nanofertilizers and their benefits in agriculture</t>
    </r>
    <r>
      <rPr>
        <rFont val="Arial Narrow"/>
        <color rgb="FF000000"/>
        <sz val="10.0"/>
      </rPr>
      <t xml:space="preserve">
Muthulakshmi, Lakshmanan; Mohan, Shalini; Srinivasan, Shantkriti
Nanofertilizer Synthesis: Methods and Types Pages 305 - 3241 January 2024
ISBN
978-044313535-4, 978-044313536-1
DOI
10.1016/B978-0-443-13535-4.00016-X</t>
    </r>
  </si>
  <si>
    <t>https://1510a1v9p-y-https-www-sciencedirect-com.z.e-nformation.ro/science/article/abs/pii/B978044313535400016X?via%3Dihub</t>
  </si>
  <si>
    <t>Mihaela Laura Bratu (ULBS),Lucian-Ionel Cioca(ULBS),Raluca Andreea Nerisanu (ULBS), Mihaela Rotaru(ULBS), Roxana Plesa</t>
  </si>
  <si>
    <t>Parikh, R., &amp; Jones, S. B. (2024). Providing Impactful Feedback to the current generation of Anesthesiology residents. International Anesthesiology Clinics, 62(3), 1-7.</t>
  </si>
  <si>
    <t>https://pubmed.ncbi.nlm.nih.gov/38798143/</t>
  </si>
  <si>
    <t>Rotaru Mihaela</t>
  </si>
  <si>
    <t>Bratu, I. A., Câmpu, V. R., Budău, R., Stanciu, M. A., &amp; Enescu, C. M. (2024). Subsidies for Forest Environment and Climate: A Viable Solution for Forest Conservation in Romania? Forests, 15(9), 1533. https://doi.org/10.3390/f15091533</t>
  </si>
  <si>
    <t>Dinamling, S.K., &amp; Depaynos, J. (2025). Reimagining student evaluation of teaching: Student-perceived factors of effective teaching in higher education. Journal of Interdisciplinary Perspectives, 3(4), 530-542. https://doi.org/10.69569/jip.2025.060</t>
  </si>
  <si>
    <t>https://www.jippublication.com/reimagining-student-evaluation-of-teaching-student-perceived-factors-of-effective-teaching-in-higher-education</t>
  </si>
  <si>
    <t>Camila R. Koch, Rafael Scherer, Newton Kara Junior, Philipe Dourado Gripp, Alexandre Antonio Marques Rosa, Pedro Carlos Carricondo, Analysis of a mobile learning app for ophthalmology in Brazil,Arq. Bras. Oftalmol. 87 (5) • 2024  https://doi.org/10.5935/0004-2749.2023-0343</t>
  </si>
  <si>
    <t xml:space="preserve">Stancă-Moise, C., Moise, G., Rotaru, M., Vonica, G., &amp; Sanislau, D. </t>
  </si>
  <si>
    <t xml:space="preserve"> Study on the Ecology, Biology and Ethology of the Invasive Species Corythucha arcuata Say, 1832 (Heteroptera: Tingidae), a Danger to Quercus spp. in the Climatic Conditions of the City of Sibiu, Romania. Forests, 14(6), 1278. https://doi.org/10.3390/f14061278</t>
  </si>
  <si>
    <t>The influence of changing fire regimes on specialized plant–animal interactions
Felicity E. Charles, April E. Reside and Annabel L. Smith
Published:17 April 2025https://doi.org/10.1098/rstb.2023.0448</t>
  </si>
  <si>
    <t>https://royalsocietypublishing.org/doi/full/10.1098/rstb.2023.0448</t>
  </si>
  <si>
    <t>https://doi.org/10.1098/rstb.2023.0448
PubMed:40241458
Published by:Royal Society
Print ISSN:0962-8436
Online ISSN:1471-2970</t>
  </si>
  <si>
    <t>OLEKSIK, V., (ULBS) PASCU, A.,(ULBS) GAVRUS, A., (INSA RENNES) OLEKSIK, M. (ULBS)</t>
  </si>
  <si>
    <t>Experimental studies regarding the single point incremental forming process. Academic Journal of Manufacturing Engineering, Vol. 8, No. 2, 2010, ISSN 1583-7904, p. 51-56.</t>
  </si>
  <si>
    <r>
      <rPr>
        <rFont val="Arial Narrow"/>
        <color rgb="FF000000"/>
        <sz val="10.0"/>
      </rPr>
      <t xml:space="preserve">KUMAR, A., SHRIVASTAVA, V. K., KUMAR, P., KUMAR, A., &amp; GULATI, V. (2024). Predictive and experimental analysis of forces in die-less forming using artificial intelligence techniques [Article]. </t>
    </r>
    <r>
      <rPr>
        <rFont val="Arial Narrow"/>
        <i/>
        <color rgb="FF000000"/>
        <sz val="10.0"/>
      </rPr>
      <t>Proceedings of the Institution of Mechanical Engineers, Part E: Journal of Process Mechanical Engineering</t>
    </r>
    <r>
      <rPr>
        <rFont val="Arial Narrow"/>
        <color rgb="FF000000"/>
        <sz val="10.0"/>
      </rPr>
      <t xml:space="preserve">. https://doi.org/10.1177/09544089241235473 </t>
    </r>
  </si>
  <si>
    <t>https://journals.sagepub.com/doi/abs/10.1177/09544089241235473</t>
  </si>
  <si>
    <r>
      <rPr>
        <rFont val="Arial Narrow"/>
        <color rgb="FF000000"/>
        <sz val="10.0"/>
      </rPr>
      <t xml:space="preserve">KUMAR, P., &amp; SINGH, H. (2024). Experimental analysis of forming forces in incremental forming and its prediction by AI-based methods [Article]. </t>
    </r>
    <r>
      <rPr>
        <rFont val="Arial Narrow"/>
        <i/>
        <color rgb="FF000000"/>
        <sz val="10.0"/>
      </rPr>
      <t>Proceedings of the Institution of Mechanical Engineers, Part E: Journal of Process Mechanical Engineering</t>
    </r>
    <r>
      <rPr>
        <rFont val="Arial Narrow"/>
        <color rgb="FF000000"/>
        <sz val="10.0"/>
      </rPr>
      <t xml:space="preserve">. https://doi.org/10.1177/09544089241237026 </t>
    </r>
  </si>
  <si>
    <t>https://journals.sagepub.com/doi/abs/10.1177/09544089241237026</t>
  </si>
  <si>
    <t xml:space="preserve">COFARU, N.F., PASCU, A., OLEKSIK, M., PETRUSE, R. (toți ULBS) </t>
  </si>
  <si>
    <t>Tensile Properties of 3D-Printed Continuous-Fiber-Reinforced Plastics, Materiale Plastice, 58(4), 2021, 271-282, https://doi.org/10.37358/Mat.Plast.1964</t>
  </si>
  <si>
    <r>
      <rPr>
        <rFont val="Arial Narrow"/>
        <color rgb="FF000000"/>
        <sz val="10.0"/>
      </rPr>
      <t xml:space="preserve">SADEGHIAN, H., AYATOLLAHI, M. R., KHOSRAVANI, M. R., &amp; RAZAVI, N. (2024). From prototyping to functional parts: A review of mechanical reinforcing procedures for polymeric parts fabricated via material extrusion. </t>
    </r>
    <r>
      <rPr>
        <rFont val="Arial Narrow"/>
        <i/>
        <color rgb="FF000000"/>
        <sz val="10.0"/>
      </rPr>
      <t>Journal of Manufacturing Processes</t>
    </r>
    <r>
      <rPr>
        <rFont val="Arial Narrow"/>
        <color rgb="FF000000"/>
        <sz val="10.0"/>
      </rPr>
      <t>,</t>
    </r>
    <r>
      <rPr>
        <rFont val="Arial Narrow"/>
        <i/>
        <color rgb="FF000000"/>
        <sz val="10.0"/>
      </rPr>
      <t xml:space="preserve"> 130</t>
    </r>
    <r>
      <rPr>
        <rFont val="Arial Narrow"/>
        <color rgb="FF000000"/>
        <sz val="10.0"/>
      </rPr>
      <t>, 1-34. https://doi.org/10.1016/j.jmapro.2024.08.058 WOS:001308738100001.</t>
    </r>
  </si>
  <si>
    <t>https://www.sciencedirect.com/science/article/pii/S1526612524008892</t>
  </si>
  <si>
    <r>
      <rPr>
        <rFont val="Arial Narrow"/>
        <color rgb="FF000000"/>
        <sz val="10.0"/>
      </rPr>
      <t xml:space="preserve">SILVA, R. G., GONZALEZ, E., INOSTROZA, A., &amp; PAVEZ, G. M. (2024). Flexural Analysis of Additively Manufactured Continuous Fiber-Reinforced Honeycomb Sandwich Structures. </t>
    </r>
    <r>
      <rPr>
        <rFont val="Arial Narrow"/>
        <i/>
        <color rgb="FF000000"/>
        <sz val="10.0"/>
      </rPr>
      <t>Journal of Manufacturing and Materials Processing</t>
    </r>
    <r>
      <rPr>
        <rFont val="Arial Narrow"/>
        <color rgb="FF000000"/>
        <sz val="10.0"/>
      </rPr>
      <t>,</t>
    </r>
    <r>
      <rPr>
        <rFont val="Arial Narrow"/>
        <i/>
        <color rgb="FF000000"/>
        <sz val="10.0"/>
      </rPr>
      <t xml:space="preserve"> 8</t>
    </r>
    <r>
      <rPr>
        <rFont val="Arial Narrow"/>
        <color rgb="FF000000"/>
        <sz val="10.0"/>
      </rPr>
      <t>(5), Article 226. https://doi.org/10.3390/jmmp8050226 WOS:001340942600001.</t>
    </r>
  </si>
  <si>
    <t>https://www.mdpi.com/2504-4494/8/5/226</t>
  </si>
  <si>
    <r>
      <rPr>
        <rFont val="Arial Narrow"/>
        <color rgb="FF000000"/>
        <sz val="10.0"/>
      </rPr>
      <t xml:space="preserve">VAITHIYANATHAN, A., FARHAN, H., RAJA, D. E., SINGH, S. P., &amp; SONAR, T. (2024). Microstructural characteristics and mechanical properties of 3D printed Kevlar fibre reinforced Onyx composite. </t>
    </r>
    <r>
      <rPr>
        <rFont val="Arial Narrow"/>
        <i/>
        <color rgb="FF000000"/>
        <sz val="10.0"/>
      </rPr>
      <t>Materials Testing</t>
    </r>
    <r>
      <rPr>
        <rFont val="Arial Narrow"/>
        <color rgb="FF000000"/>
        <sz val="10.0"/>
      </rPr>
      <t>,</t>
    </r>
    <r>
      <rPr>
        <rFont val="Arial Narrow"/>
        <i/>
        <color rgb="FF000000"/>
        <sz val="10.0"/>
      </rPr>
      <t xml:space="preserve"> 66</t>
    </r>
    <r>
      <rPr>
        <rFont val="Arial Narrow"/>
        <color rgb="FF000000"/>
        <sz val="10.0"/>
      </rPr>
      <t>(9), 1519-1527. https://doi.org/10.1515/mt-2024-0138 WOS:001287250300001.</t>
    </r>
  </si>
  <si>
    <t>https://www.degruyterbrill.com/document/doi/10.1515/mt-2024-0138/html</t>
  </si>
  <si>
    <t>ROSCA, N. (ULBS), OLEKSIK, M. (ULBS), ROSCA, L. (ULBS), AVRIGEAN, E., (ULBS), TRZEPIECINSKI, T. (Rzeszow University of Technology), NAJM, S.M. (Northern Tech Univ., Irak) &amp; OLEKSIK, V. (ULBS)</t>
  </si>
  <si>
    <t>Minimizing the Main Strains and Thickness Reduction in the Single Point Incremental Forming Process of Polyamide and High-Density Polyethylene Sheets. Materials, 16(4), ISSN 1996-1944, Article number 1644, DOI: 10.3390/ma16041644, WOS:000941590100001.</t>
  </si>
  <si>
    <r>
      <rPr>
        <rFont val="Arial Narrow"/>
        <color rgb="FF000000"/>
        <sz val="10.0"/>
      </rPr>
      <t>DUARTE ROCHA, V., LAURENCE, G. M., &amp; CHEROUAT, A. (2024, Apr 24-26). Optimization of the heating parameters of a robotized hot incremental forming of high impact polystyrene.</t>
    </r>
    <r>
      <rPr>
        <rFont val="Arial Narrow"/>
        <i/>
        <color rgb="FF000000"/>
        <sz val="10.0"/>
      </rPr>
      <t>Materials Research Proceedings</t>
    </r>
    <r>
      <rPr>
        <rFont val="Arial Narrow"/>
        <color rgb="FF000000"/>
        <sz val="10.0"/>
      </rPr>
      <t xml:space="preserve"> [Material forming, esaform 2024]. 27th International Conference of the European-Scientific-Association-on-Material-Forming (ESAFORM), Toulouse, FRANCE, WOS:001258853000164.</t>
    </r>
  </si>
  <si>
    <t>https://mrforum.com/wp-content/uploads/open_access/9781644903131/164.pdf</t>
  </si>
  <si>
    <r>
      <rPr>
        <rFont val="Arial Narrow"/>
        <color rgb="FF000000"/>
        <sz val="10.0"/>
      </rPr>
      <t xml:space="preserve">FORMISANO, A., BOCCARUSSO, L., DE FAZIO, D., &amp; DURANTE, M. (2024). Effects of toolpath on defect phenomena in the incremental forming of thin polycarbonate sheets. </t>
    </r>
    <r>
      <rPr>
        <rFont val="Arial Narrow"/>
        <i/>
        <color rgb="FF000000"/>
        <sz val="10.0"/>
      </rPr>
      <t>International Journal of Advanced Manufacturing Technology</t>
    </r>
    <r>
      <rPr>
        <rFont val="Arial Narrow"/>
        <color rgb="FF000000"/>
        <sz val="10.0"/>
      </rPr>
      <t>,</t>
    </r>
    <r>
      <rPr>
        <rFont val="Arial Narrow"/>
        <i/>
        <color rgb="FF000000"/>
        <sz val="10.0"/>
      </rPr>
      <t xml:space="preserve"> 133</t>
    </r>
    <r>
      <rPr>
        <rFont val="Arial Narrow"/>
        <color rgb="FF000000"/>
        <sz val="10.0"/>
      </rPr>
      <t>(9-10), 4957-4966. https://doi.org/10.1007/s00170-024-14047-z WOS:001258053300005.</t>
    </r>
  </si>
  <si>
    <t>https://link.springer.com/article/10.1007/s00170-024-14047-z</t>
  </si>
  <si>
    <r>
      <rPr>
        <rFont val="Arial Narrow"/>
        <color rgb="FF000000"/>
        <sz val="10.0"/>
      </rPr>
      <t xml:space="preserve">FORMISANO, A., BOCCARUSSO, L., DE FAZIO, D., &amp; DURANTE, M. (2024). Experimental Evidence on Incremental Formed Polymer Sheets Using a Stair Toolpath Strategy. </t>
    </r>
    <r>
      <rPr>
        <rFont val="Arial Narrow"/>
        <i/>
        <color rgb="FF000000"/>
        <sz val="10.0"/>
      </rPr>
      <t>Journal of Manufacturing and Materials Processing</t>
    </r>
    <r>
      <rPr>
        <rFont val="Arial Narrow"/>
        <color rgb="FF000000"/>
        <sz val="10.0"/>
      </rPr>
      <t>,</t>
    </r>
    <r>
      <rPr>
        <rFont val="Arial Narrow"/>
        <i/>
        <color rgb="FF000000"/>
        <sz val="10.0"/>
      </rPr>
      <t xml:space="preserve"> 8</t>
    </r>
    <r>
      <rPr>
        <rFont val="Arial Narrow"/>
        <color rgb="FF000000"/>
        <sz val="10.0"/>
      </rPr>
      <t>(3), Article 105. https://doi.org/10.3390/jmmp8030105 WOS:001256416600001.</t>
    </r>
  </si>
  <si>
    <t>https://www.mdpi.com/2504-4494/8/3/105</t>
  </si>
  <si>
    <r>
      <rPr>
        <rFont val="Arial Narrow"/>
        <color rgb="FF000000"/>
        <sz val="10.0"/>
      </rPr>
      <t xml:space="preserve">FORMISANO, A., &amp; DURANTE, M. (2024). A Comprehensive Review on the Incremental Sheet Forming of Polycarbonate. </t>
    </r>
    <r>
      <rPr>
        <rFont val="Arial Narrow"/>
        <i/>
        <color rgb="FF000000"/>
        <sz val="10.0"/>
      </rPr>
      <t>Polymers</t>
    </r>
    <r>
      <rPr>
        <rFont val="Arial Narrow"/>
        <color rgb="FF000000"/>
        <sz val="10.0"/>
      </rPr>
      <t>,</t>
    </r>
    <r>
      <rPr>
        <rFont val="Arial Narrow"/>
        <i/>
        <color rgb="FF000000"/>
        <sz val="10.0"/>
      </rPr>
      <t xml:space="preserve"> 16</t>
    </r>
    <r>
      <rPr>
        <rFont val="Arial Narrow"/>
        <color rgb="FF000000"/>
        <sz val="10.0"/>
      </rPr>
      <t>(21), Article 3098. https://doi.org/10.3390/polym16213098 WOS:001351817700001.</t>
    </r>
  </si>
  <si>
    <t>https://www.mdpi.com/2073-4360/16/21/3098</t>
  </si>
  <si>
    <r>
      <rPr>
        <rFont val="Arial Narrow"/>
        <color rgb="FF000000"/>
        <sz val="10.0"/>
      </rPr>
      <t xml:space="preserve">SZPUNAR, M., TRZEPIECINSKI, T., OSTROWSKI, R., ZABA, K., ZIAJA, W., &amp; MOTYKA, M. (2024). Thermo-Mechanical Numerical Simulation of Friction Stir Rotation-Assisted Single Point Incremental Forming of Commercially Pure Titanium Sheets. </t>
    </r>
    <r>
      <rPr>
        <rFont val="Arial Narrow"/>
        <i/>
        <color rgb="FF000000"/>
        <sz val="10.0"/>
      </rPr>
      <t>Materials</t>
    </r>
    <r>
      <rPr>
        <rFont val="Arial Narrow"/>
        <color rgb="FF000000"/>
        <sz val="10.0"/>
      </rPr>
      <t>,</t>
    </r>
    <r>
      <rPr>
        <rFont val="Arial Narrow"/>
        <i/>
        <color rgb="FF000000"/>
        <sz val="10.0"/>
      </rPr>
      <t xml:space="preserve"> 17</t>
    </r>
    <r>
      <rPr>
        <rFont val="Arial Narrow"/>
        <color rgb="FF000000"/>
        <sz val="10.0"/>
      </rPr>
      <t>(13), Article 3095. https://doi.org/10.3390/ma17133095 WOS:001269317900001.</t>
    </r>
  </si>
  <si>
    <t>https://www.mdpi.com/1996-1944/17/13/3095</t>
  </si>
  <si>
    <r>
      <rPr>
        <rFont val="Arial Narrow"/>
        <color rgb="FF000000"/>
        <sz val="10.0"/>
      </rPr>
      <t xml:space="preserve">NAJM, S. M., OLEKSIK, V., &amp; TRZEPIECIŃSKI, T. (2024). Applications of Incremental Sheet Forming. In </t>
    </r>
    <r>
      <rPr>
        <rFont val="Arial Narrow"/>
        <i/>
        <color rgb="FF000000"/>
        <sz val="10.0"/>
      </rPr>
      <t>Analysis and Optimization of Sheet Metal Forming Processes</t>
    </r>
    <r>
      <rPr>
        <rFont val="Arial Narrow"/>
        <color rgb="FF000000"/>
        <sz val="10.0"/>
      </rPr>
      <t xml:space="preserve"> (pp. 128-146). https://doi.org/10.1201/9781003441755-7 </t>
    </r>
  </si>
  <si>
    <t>https://www.taylorfrancis.com/chapters/edit/10.1201/9781003441755-7/applications-incremental-sheet-forming-sherwan-mohammed-najm-valentin-oleksik-tomasz-trzepieci%C5%84ski</t>
  </si>
  <si>
    <t>CRC Press (Taylor and Francis Group), indexată Scopus</t>
  </si>
  <si>
    <r>
      <rPr>
        <rFont val="Arial Narrow"/>
        <color rgb="FF000000"/>
        <sz val="10.0"/>
      </rPr>
      <t xml:space="preserve">ZISOPOL, D. G., MINESCU, M., IACOB, D. V., &amp; VOICU, N. (2024). Study of the Tensile Strength and Shore Hardness Behavior of PE100 SDR11 Electrofusion Welded and Artificially aged Pipes [Article]. </t>
    </r>
    <r>
      <rPr>
        <rFont val="Arial Narrow"/>
        <i/>
        <color rgb="FF000000"/>
        <sz val="10.0"/>
      </rPr>
      <t>Engineering, Technology and Applied Science Research</t>
    </r>
    <r>
      <rPr>
        <rFont val="Arial Narrow"/>
        <color rgb="FF000000"/>
        <sz val="10.0"/>
      </rPr>
      <t>,</t>
    </r>
    <r>
      <rPr>
        <rFont val="Arial Narrow"/>
        <i/>
        <color rgb="FF000000"/>
        <sz val="10.0"/>
      </rPr>
      <t xml:space="preserve"> 14</t>
    </r>
    <r>
      <rPr>
        <rFont val="Arial Narrow"/>
        <color rgb="FF000000"/>
        <sz val="10.0"/>
      </rPr>
      <t xml:space="preserve">(3), 14566-14571. https://doi.org/10.48084/etasr.7444 </t>
    </r>
  </si>
  <si>
    <t>https://etasr.com/index.php/ETASR/article/view/7444</t>
  </si>
  <si>
    <t>DOBROTA, D., RACZ, G., OLEKSIK, M., ROTARU, I., TOMESCU, M, SIMION, C.M.</t>
  </si>
  <si>
    <t>Smart Cutting Tools Used in the Processing of Aluminum Alloys, Sensors, 22, Issue 1, Article 28, 2022, https://doi.org/10.3390/s22010028, WOS:000751266200001</t>
  </si>
  <si>
    <r>
      <rPr>
        <rFont val="Arial Narrow"/>
        <color rgb="FF000000"/>
        <sz val="10.0"/>
      </rPr>
      <t xml:space="preserve">MOHANRAJ, T., KIRUBAKARAN, E. S., MADHESWARAN, D. K., NAREN, M. L., DHARSHAN, S. P., &amp; IBRAHIM, M. (2024). Review of advances in tool condition monitoring techniques in the milling process. </t>
    </r>
    <r>
      <rPr>
        <rFont val="Arial Narrow"/>
        <i/>
        <color rgb="FF000000"/>
        <sz val="10.0"/>
      </rPr>
      <t>Measurement Science and Technology</t>
    </r>
    <r>
      <rPr>
        <rFont val="Arial Narrow"/>
        <color rgb="FF000000"/>
        <sz val="10.0"/>
      </rPr>
      <t>,</t>
    </r>
    <r>
      <rPr>
        <rFont val="Arial Narrow"/>
        <i/>
        <color rgb="FF000000"/>
        <sz val="10.0"/>
      </rPr>
      <t xml:space="preserve"> 35</t>
    </r>
    <r>
      <rPr>
        <rFont val="Arial Narrow"/>
        <color rgb="FF000000"/>
        <sz val="10.0"/>
      </rPr>
      <t>(9), Article 092002. https://doi.org/10.1088/1361-6501/ad519b WOS:001248926800001.</t>
    </r>
  </si>
  <si>
    <t>https://iopscience.iop.org/article/10.1088/1361-6501/ad519b&amp;quot;&amp;gt;</t>
  </si>
  <si>
    <r>
      <rPr>
        <rFont val="Arial Narrow"/>
        <color rgb="FF000000"/>
        <sz val="10.0"/>
      </rPr>
      <t xml:space="preserve">SHOKRANI, A., DOGAN, H., BURIAN, D., NWABUEZE, T. D., KOLAR, P., LIAO, Z. R., SADEK, A., TETI, R., WANG, P., PAVEL, R., &amp; SCHMITZ, T. (2024). Sensors for in-process and on-machine monitoring of machining operations. </t>
    </r>
    <r>
      <rPr>
        <rFont val="Arial Narrow"/>
        <i/>
        <color rgb="FF000000"/>
        <sz val="10.0"/>
      </rPr>
      <t>CIRP Journal of Manufacturing Science and Technology</t>
    </r>
    <r>
      <rPr>
        <rFont val="Arial Narrow"/>
        <color rgb="FF000000"/>
        <sz val="10.0"/>
      </rPr>
      <t>,</t>
    </r>
    <r>
      <rPr>
        <rFont val="Arial Narrow"/>
        <i/>
        <color rgb="FF000000"/>
        <sz val="10.0"/>
      </rPr>
      <t xml:space="preserve"> 51</t>
    </r>
    <r>
      <rPr>
        <rFont val="Arial Narrow"/>
        <color rgb="FF000000"/>
        <sz val="10.0"/>
      </rPr>
      <t>, 263-292. https://doi.org/10.1016/j.cirpj.2024.05.001 WOS:001292251000001.</t>
    </r>
  </si>
  <si>
    <t>https://www.sciencedirect.com/science/article/pii/S1755581724000592</t>
  </si>
  <si>
    <r>
      <rPr>
        <rFont val="Arial Narrow"/>
        <color rgb="FF000000"/>
        <sz val="10.0"/>
      </rPr>
      <t xml:space="preserve">KATAMBA MPOYI, D., EKUAKILLE, A. L., UGWIRI, M. A., CASAVOLA, C., &amp; PAPPALETTERA, G. (2024). Wear monitoring based on vibration measurement during machining: An application of FDM and EMD [Article]. </t>
    </r>
    <r>
      <rPr>
        <rFont val="Arial Narrow"/>
        <i/>
        <color rgb="FF000000"/>
        <sz val="10.0"/>
      </rPr>
      <t>Measurement: Sensors</t>
    </r>
    <r>
      <rPr>
        <rFont val="Arial Narrow"/>
        <color rgb="FF000000"/>
        <sz val="10.0"/>
      </rPr>
      <t>,</t>
    </r>
    <r>
      <rPr>
        <rFont val="Arial Narrow"/>
        <i/>
        <color rgb="FF000000"/>
        <sz val="10.0"/>
      </rPr>
      <t xml:space="preserve"> 32</t>
    </r>
    <r>
      <rPr>
        <rFont val="Arial Narrow"/>
        <color rgb="FF000000"/>
        <sz val="10.0"/>
      </rPr>
      <t xml:space="preserve">, Article 101051. https://doi.org/10.1016/j.measen.2024.101051 </t>
    </r>
  </si>
  <si>
    <t>https://www.sciencedirect.com/science/article/pii/S2665917424000278</t>
  </si>
  <si>
    <t>DOBROTA, D. (ULBS), PETRESCU, V. (ULBS), DIMULESCU, C. S. (S.C. DEDEMAN S.R.L.), OLEKSIK, M. (ULBS)</t>
  </si>
  <si>
    <t>Preparation and Characterization of Composites Materials with Rubber Matrix and with Polyvinyl Chloride Addition (PVC), Polymers, 2020, 12(9), article number 1978, https://doi.org/10.3390/polym12091978, WOS:000580867600001</t>
  </si>
  <si>
    <r>
      <rPr>
        <rFont val="Arial Narrow"/>
        <color rgb="FF000000"/>
        <sz val="10.0"/>
      </rPr>
      <t xml:space="preserve">DOBROTA, D., DIMULESCU, C. S., &amp; STANCIOIU, A. (2024). Reusability of Scrap Rubber, Tire Shredding, Recycled PVC and Fly Ash for Development of Composites with Vibration Damping Ability. </t>
    </r>
    <r>
      <rPr>
        <rFont val="Arial Narrow"/>
        <i/>
        <color rgb="FF000000"/>
        <sz val="10.0"/>
      </rPr>
      <t>Polymers</t>
    </r>
    <r>
      <rPr>
        <rFont val="Arial Narrow"/>
        <color rgb="FF000000"/>
        <sz val="10.0"/>
      </rPr>
      <t>,</t>
    </r>
    <r>
      <rPr>
        <rFont val="Arial Narrow"/>
        <i/>
        <color rgb="FF000000"/>
        <sz val="10.0"/>
      </rPr>
      <t xml:space="preserve"> 16</t>
    </r>
    <r>
      <rPr>
        <rFont val="Arial Narrow"/>
        <color rgb="FF000000"/>
        <sz val="10.0"/>
      </rPr>
      <t>(15), Article 2167. https://doi.org/10.3390/polym16152167 WOS:001287057200001.</t>
    </r>
  </si>
  <si>
    <r>
      <rPr>
        <rFont val="Arial Narrow"/>
        <color rgb="FF000000"/>
        <sz val="10.0"/>
      </rPr>
      <t xml:space="preserve">KANG, F. R., ZHANG, T. T., DENG, J., QING, S. K., WANG, W. F., &amp; ZHANG, J. X. (2024). Hazard analysis of flue gases generate by coal mining conveyor belt fires. </t>
    </r>
    <r>
      <rPr>
        <rFont val="Arial Narrow"/>
        <i/>
        <color rgb="FF000000"/>
        <sz val="10.0"/>
      </rPr>
      <t>Journal of Thermal Analysis and Calorimetry</t>
    </r>
    <r>
      <rPr>
        <rFont val="Arial Narrow"/>
        <color rgb="FF000000"/>
        <sz val="10.0"/>
      </rPr>
      <t>. https://doi.org/10.1007/s10973-024-13528-3 WOS:001294078700010.</t>
    </r>
  </si>
  <si>
    <t>https://link.springer.com/article/10.1007/s10973-024-13528-3</t>
  </si>
  <si>
    <r>
      <rPr>
        <rFont val="Arial Narrow"/>
        <color rgb="FF000000"/>
        <sz val="10.0"/>
      </rPr>
      <t xml:space="preserve">MNYANGO, J. I., &amp; HLANGOTHI, S. P. (2024). Polyvinyl chloride applications along with methods for managing its end-of-life items: A review. </t>
    </r>
    <r>
      <rPr>
        <rFont val="Arial Narrow"/>
        <i/>
        <color rgb="FF000000"/>
        <sz val="10.0"/>
      </rPr>
      <t>Progress in Rubber Plastics and Recycling Technology</t>
    </r>
    <r>
      <rPr>
        <rFont val="Arial Narrow"/>
        <color rgb="FF000000"/>
        <sz val="10.0"/>
      </rPr>
      <t>. https://doi.org/10.1177/14777606241308652 WOS:001378153300001.</t>
    </r>
  </si>
  <si>
    <t>https://journals.sagepub.com/doi/full/10.1177/14777606241308652</t>
  </si>
  <si>
    <r>
      <rPr>
        <rFont val="Arial Narrow"/>
        <color rgb="FF000000"/>
        <sz val="10.0"/>
      </rPr>
      <t xml:space="preserve">TKAC, J., TOTH, T., FEDORKO, G., MOLNAR, V., DOVICA, M., &amp; SAMBORSKI, S. (2024). Surface Evaluation of Gyroid Structures for Manufacturing Rubber-Textile Conveyor Belt Carcasses Using Micro-CT. </t>
    </r>
    <r>
      <rPr>
        <rFont val="Arial Narrow"/>
        <i/>
        <color rgb="FF000000"/>
        <sz val="10.0"/>
      </rPr>
      <t>Polymers</t>
    </r>
    <r>
      <rPr>
        <rFont val="Arial Narrow"/>
        <color rgb="FF000000"/>
        <sz val="10.0"/>
      </rPr>
      <t>,</t>
    </r>
    <r>
      <rPr>
        <rFont val="Arial Narrow"/>
        <i/>
        <color rgb="FF000000"/>
        <sz val="10.0"/>
      </rPr>
      <t xml:space="preserve"> 16</t>
    </r>
    <r>
      <rPr>
        <rFont val="Arial Narrow"/>
        <color rgb="FF000000"/>
        <sz val="10.0"/>
      </rPr>
      <t>(1), Article 48. https://doi.org/10.3390/polym16010048 WOS:001140666400001.</t>
    </r>
  </si>
  <si>
    <t>https://www.mdpi.com/2073-4360/16/1/48</t>
  </si>
  <si>
    <t>OLEKSIK, M. (ULBS), DOBROTA, D. (ULBS), TOMESCU, M. (ULBS),  PETRESCU, V. (ULBS)</t>
  </si>
  <si>
    <t>Improving the Performance of Steel Machining Processes through Cutting by Vibration Control, Materials, 14(19), 2021, article number 5712, https://doi.org/10.3390/ma14195712, WOS:000700782700001</t>
  </si>
  <si>
    <r>
      <rPr>
        <rFont val="Arial Narrow"/>
        <color rgb="FF000000"/>
        <sz val="10.0"/>
      </rPr>
      <t xml:space="preserve">KORKMAZ, M. E., &amp; GUPTA, M. K. (2024). A State of the Art on Cryogenic Cooling and Its Applications in the Machining of Difficult-to-Machine Alloys. </t>
    </r>
    <r>
      <rPr>
        <rFont val="Arial Narrow"/>
        <i/>
        <color rgb="FF000000"/>
        <sz val="10.0"/>
      </rPr>
      <t>Materials</t>
    </r>
    <r>
      <rPr>
        <rFont val="Arial Narrow"/>
        <color rgb="FF000000"/>
        <sz val="10.0"/>
      </rPr>
      <t>,</t>
    </r>
    <r>
      <rPr>
        <rFont val="Arial Narrow"/>
        <i/>
        <color rgb="FF000000"/>
        <sz val="10.0"/>
      </rPr>
      <t xml:space="preserve"> 17</t>
    </r>
    <r>
      <rPr>
        <rFont val="Arial Narrow"/>
        <color rgb="FF000000"/>
        <sz val="10.0"/>
      </rPr>
      <t>(9), Article 2057. https://doi.org/10.3390/ma17092057 WOS:001220104200001.</t>
    </r>
  </si>
  <si>
    <t>https://www.mdpi.com/1996-1944/17/9/2057</t>
  </si>
  <si>
    <r>
      <rPr>
        <rFont val="Arial Narrow"/>
        <color rgb="FF000000"/>
        <sz val="10.0"/>
      </rPr>
      <t xml:space="preserve">KORPYSA, J., ZAGÓRSKI, I., WEREMCZUK, A., &amp; HABRAT, W. (2024). Process Stability Analysis during Trochoidal Milling of AZ91D Magnesium Alloy Using Different Toolholder Types. </t>
    </r>
    <r>
      <rPr>
        <rFont val="Arial Narrow"/>
        <i/>
        <color rgb="FF000000"/>
        <sz val="10.0"/>
      </rPr>
      <t>Applied Sciences-Basel</t>
    </r>
    <r>
      <rPr>
        <rFont val="Arial Narrow"/>
        <color rgb="FF000000"/>
        <sz val="10.0"/>
      </rPr>
      <t>,</t>
    </r>
    <r>
      <rPr>
        <rFont val="Arial Narrow"/>
        <i/>
        <color rgb="FF000000"/>
        <sz val="10.0"/>
      </rPr>
      <t xml:space="preserve"> 14</t>
    </r>
    <r>
      <rPr>
        <rFont val="Arial Narrow"/>
        <color rgb="FF000000"/>
        <sz val="10.0"/>
      </rPr>
      <t>(9), Article 3616. https://doi.org/10.3390/app14093616 WOS:001220106900001.</t>
    </r>
  </si>
  <si>
    <t>https://www.mdpi.com/2076-3417/14/9/3616</t>
  </si>
  <si>
    <r>
      <rPr>
        <rFont val="Arial Narrow"/>
        <color rgb="FF000000"/>
        <sz val="10.0"/>
      </rPr>
      <t xml:space="preserve">MILOSEVIC, A., SIMUNOVIC, G., KANOVIC, Z., SIMUNOVIC, K., SANTOSI, Z., SOKAC, M., &amp; VUKELIC, D. (2024). COMPREHENSIVE EVALUATION OF DIMENSIONAL DEVIATION, FLANK WEAR, SURFACE ROUGHNESS AND MATERIAL REMOVAL RATE IN DRY TURNING OF C45 STEEL. </t>
    </r>
    <r>
      <rPr>
        <rFont val="Arial Narrow"/>
        <i/>
        <color rgb="FF000000"/>
        <sz val="10.0"/>
      </rPr>
      <t>Facta Universitatis-Series Mechanical Engineering</t>
    </r>
    <r>
      <rPr>
        <rFont val="Arial Narrow"/>
        <color rgb="FF000000"/>
        <sz val="10.0"/>
      </rPr>
      <t>,</t>
    </r>
    <r>
      <rPr>
        <rFont val="Arial Narrow"/>
        <i/>
        <color rgb="FF000000"/>
        <sz val="10.0"/>
      </rPr>
      <t xml:space="preserve"> 22</t>
    </r>
    <r>
      <rPr>
        <rFont val="Arial Narrow"/>
        <color rgb="FF000000"/>
        <sz val="10.0"/>
      </rPr>
      <t>(4), 547-566. https://doi.org/10.22190/fume240403024m WOS:001390176900001.</t>
    </r>
  </si>
  <si>
    <t>https://casopisi.junis.ni.ac.rs/index.php/FUMechEng/article/view/12677</t>
  </si>
  <si>
    <t xml:space="preserve">KORPYSA, J. (2024). Vibrations during Magnesium Alloys Milling with Different Toolholders. 2024 IEEE International Workshop on Metrology for AeroSpace, MetroAeroSpace 2024 - Proceeding, </t>
  </si>
  <si>
    <t>https://ieeexplore.ieee.org/abstract/document/10591519</t>
  </si>
  <si>
    <r>
      <rPr>
        <rFont val="Arial Narrow"/>
        <color rgb="FF000000"/>
        <sz val="10.0"/>
      </rPr>
      <t xml:space="preserve">RAMDURG, K. N., GOGGI, K., &amp; RAIBOLE, V. (2024). Enhancing precision in abrasive water-jet machining using AI and ML techniques. </t>
    </r>
    <r>
      <rPr>
        <rFont val="Arial Narrow"/>
        <i/>
        <color rgb="FF000000"/>
        <sz val="10.0"/>
      </rPr>
      <t>Abrasive Water Jet Machining of Composites: Empirical and Analytical Modelling</t>
    </r>
    <r>
      <rPr>
        <rFont val="Arial Narrow"/>
        <color rgb="FF000000"/>
        <sz val="10.0"/>
      </rPr>
      <t>,</t>
    </r>
    <r>
      <rPr>
        <rFont val="Arial Narrow"/>
        <i/>
        <color rgb="FF000000"/>
        <sz val="10.0"/>
      </rPr>
      <t xml:space="preserve"> 21</t>
    </r>
    <r>
      <rPr>
        <rFont val="Arial Narrow"/>
        <color rgb="FF000000"/>
        <sz val="10.0"/>
      </rPr>
      <t xml:space="preserve">, 133. </t>
    </r>
  </si>
  <si>
    <t>https://www.degruyterbrill.com/document/doi/10.1515/9783111240244-007/pdf?licenseType=restricted</t>
  </si>
  <si>
    <t>Capitol de carte publicată în Editura de Gruyter</t>
  </si>
  <si>
    <r>
      <rPr>
        <rFont val="Arial Narrow"/>
        <color rgb="FF000000"/>
        <sz val="10.0"/>
      </rPr>
      <t xml:space="preserve">RAMDURG, K. N., GOGGI, K., &amp; RAIBOLE, V. (2024). Analytical insights and predictive modeling of erosion in abrasive water-jet machining (AWJM). </t>
    </r>
    <r>
      <rPr>
        <rFont val="Arial Narrow"/>
        <i/>
        <color rgb="FF000000"/>
        <sz val="10.0"/>
      </rPr>
      <t>Abrasive Water Jet Machining of Composites: Empirical and Analytical Modelling</t>
    </r>
    <r>
      <rPr>
        <rFont val="Arial Narrow"/>
        <color rgb="FF000000"/>
        <sz val="10.0"/>
      </rPr>
      <t>,</t>
    </r>
    <r>
      <rPr>
        <rFont val="Arial Narrow"/>
        <i/>
        <color rgb="FF000000"/>
        <sz val="10.0"/>
      </rPr>
      <t xml:space="preserve"> 21</t>
    </r>
    <r>
      <rPr>
        <rFont val="Arial Narrow"/>
        <color rgb="FF000000"/>
        <sz val="10.0"/>
      </rPr>
      <t xml:space="preserve">, 91. </t>
    </r>
  </si>
  <si>
    <t>https://www.degruyterbrill.com/document/doi/10.1515/9783111240244-006/pdf?licenseType=restricted</t>
  </si>
  <si>
    <t>FLEACĂ, R., MIȚARIU, S.I.C., OLEKSIK, V., OLEKSIK, M., ROMAN, M. (toti ULBS)</t>
  </si>
  <si>
    <t>Mechanical Behaviour of Orthopaedic Cement Loaded with Antibiotics in the Operation Room, Materiale Plastice, Volume: 54  Issue: 2  Pages: 402-407, June 2017, Accession Number: WOS:000408702100045, ISSN: 0025-5289.</t>
  </si>
  <si>
    <r>
      <rPr>
        <rFont val="Arial Narrow"/>
        <color rgb="FF000000"/>
        <sz val="10.0"/>
      </rPr>
      <t xml:space="preserve">BOCEA, B. A., CATRINA, B. I., ROMAN, M. D., ION, N. C. I., FLEACA, S. R., MOHOR, C. I., ANTONESCU, O. R., MOGA, S. I., &amp; MIHAILA, R. G. (2024). Incidence of Subclinical Deep Vein Thrombosis after Total Hip and Knee Arthroplasty Is Not Correlated with Number of Tranexamic Acid Doses. </t>
    </r>
    <r>
      <rPr>
        <rFont val="Arial Narrow"/>
        <i/>
        <color rgb="FF000000"/>
        <sz val="10.0"/>
      </rPr>
      <t>Journal of Clinical Medicine</t>
    </r>
    <r>
      <rPr>
        <rFont val="Arial Narrow"/>
        <color rgb="FF000000"/>
        <sz val="10.0"/>
      </rPr>
      <t>,</t>
    </r>
    <r>
      <rPr>
        <rFont val="Arial Narrow"/>
        <i/>
        <color rgb="FF000000"/>
        <sz val="10.0"/>
      </rPr>
      <t xml:space="preserve"> 13</t>
    </r>
    <r>
      <rPr>
        <rFont val="Arial Narrow"/>
        <color rgb="FF000000"/>
        <sz val="10.0"/>
      </rPr>
      <t>(13), Article 3834. https://doi.org/10.3390/jcm13133834 WOS:001266591000001.</t>
    </r>
  </si>
  <si>
    <t>https://www.mdpi.com/2077-0383/13/13/3834</t>
  </si>
  <si>
    <t>SOPON, M. (Spitalul județean Sibiu), OLEKSIK, V. (ULBS), ROMAN, M. (ULBS), COFARU, N. (ULBS), OLEKSIK, M. (ULBS), MOHOR, C. (ULBS), BOICEAN, A. (ULBS), FLEACĂ, R. (ULBS)</t>
  </si>
  <si>
    <t>Biomechanical Study of the Osteoporotic Spine Fracture: Optical Approach, (2021), Journal of Personalized Medicine, 11(9), article 907, https://doi.org/10.3390/jpm11090907, WOS:000700782700001</t>
  </si>
  <si>
    <r>
      <rPr>
        <rFont val="Arial Narrow"/>
        <color rgb="FF000000"/>
        <sz val="10.0"/>
      </rPr>
      <t xml:space="preserve">KHALAF, K., NIKKHOO, M., SHAMS, S., NIU, C. C., &amp; CHENG, C. H. (2024). Impact of osteoporosis and Cement-Augmented fusion on adjacent spinal levels Post-Fusion Surgery: Patient-Specific finite element analysis. </t>
    </r>
    <r>
      <rPr>
        <rFont val="Arial Narrow"/>
        <i/>
        <color rgb="FF000000"/>
        <sz val="10.0"/>
      </rPr>
      <t>Journal of Biomechanics</t>
    </r>
    <r>
      <rPr>
        <rFont val="Arial Narrow"/>
        <color rgb="FF000000"/>
        <sz val="10.0"/>
      </rPr>
      <t>,</t>
    </r>
    <r>
      <rPr>
        <rFont val="Arial Narrow"/>
        <i/>
        <color rgb="FF000000"/>
        <sz val="10.0"/>
      </rPr>
      <t xml:space="preserve"> 166</t>
    </r>
    <r>
      <rPr>
        <rFont val="Arial Narrow"/>
        <color rgb="FF000000"/>
        <sz val="10.0"/>
      </rPr>
      <t>, Article 112070. https://doi.org/10.1016/j.jbiomech.2024.112070 WOS:001222499000001.</t>
    </r>
  </si>
  <si>
    <t>https://www.sciencedirect.com/science/article/pii/S0021929024001477?casa_token=XLP8b8Kt6HIAAAAA:odONk_M7ZjUSvtNrsjclg4TH40dvbSJ8ZipjNd29EvNWOfl4hHDJzBCjoCYd6I1a3-3Xf251Fg</t>
  </si>
  <si>
    <r>
      <rPr>
        <rFont val="Arial Narrow"/>
        <color rgb="FF000000"/>
        <sz val="10.0"/>
      </rPr>
      <t xml:space="preserve">YANG, Y., LIAO, F., XING, X. B., LIAO, N. X., WANG, D. W., YIN, X., LIU, Y. H., GUO, J. D., LI, L., WANG, H. D., LI, C. Y., &amp; ZHENG, Y. (2024). The reduced cortical bone density in vertebral bodies: risk for osteoporotic fractures? Insights from CT analysis. </t>
    </r>
    <r>
      <rPr>
        <rFont val="Arial Narrow"/>
        <i/>
        <color rgb="FF000000"/>
        <sz val="10.0"/>
      </rPr>
      <t>Journal of Orthopaedic Surgery and Research</t>
    </r>
    <r>
      <rPr>
        <rFont val="Arial Narrow"/>
        <color rgb="FF000000"/>
        <sz val="10.0"/>
      </rPr>
      <t>,</t>
    </r>
    <r>
      <rPr>
        <rFont val="Arial Narrow"/>
        <i/>
        <color rgb="FF000000"/>
        <sz val="10.0"/>
      </rPr>
      <t xml:space="preserve"> 19</t>
    </r>
    <r>
      <rPr>
        <rFont val="Arial Narrow"/>
        <color rgb="FF000000"/>
        <sz val="10.0"/>
      </rPr>
      <t>(1), Article 486. https://doi.org/10.1186/s13018-024-04896-5 WOS:001292707400002.</t>
    </r>
  </si>
  <si>
    <t>https://link.springer.com/article/10.1186/s13018-024-04896-5</t>
  </si>
  <si>
    <r>
      <rPr>
        <rFont val="Arial Narrow"/>
        <color rgb="FF000000"/>
        <sz val="10.0"/>
      </rPr>
      <t>BRANESCU, A. H., RUSU, D. M., COFARU, N. F., &amp; PETRESCU, M. R. (2023, Nov 09-10). Developing the 3D Model of the Human Lower Body Using the Skeleton System Method.</t>
    </r>
    <r>
      <rPr>
        <rFont val="Arial Narrow"/>
        <i/>
        <color rgb="FF000000"/>
        <sz val="10.0"/>
      </rPr>
      <t>IFMBE Proceedings</t>
    </r>
    <r>
      <rPr>
        <rFont val="Arial Narrow"/>
        <color rgb="FF000000"/>
        <sz val="10.0"/>
      </rPr>
      <t xml:space="preserve"> [Advances in digital health and medical bioengineering, vol 3, ehb-2023]. 11th International Conference on E-Health and Bioengineering (EHB), Univ Med &amp; Pharmacy Iasi, Fac Med Bioengn, Bucharest, ROMANIA, WOS:001434998400045.</t>
    </r>
  </si>
  <si>
    <t>https://link.springer.com/chapter/10.1007/978-3-031-62523-7_45</t>
  </si>
  <si>
    <r>
      <rPr>
        <rFont val="Arial Narrow"/>
        <color rgb="FF000000"/>
        <sz val="10.0"/>
      </rPr>
      <t xml:space="preserve">TOMÉ-BERMEJO, F., &amp; BARTOLOMÉ GÓMEZ, J. F. (2024). Anatomical and biomechanical factors of osteoporotic vertebral fracture and the occurrence of cascade fractures [Article]. </t>
    </r>
    <r>
      <rPr>
        <rFont val="Arial Narrow"/>
        <i/>
        <color rgb="FF000000"/>
        <sz val="10.0"/>
      </rPr>
      <t>Revista Espanola de Cirugia Ortopedica y Traumatologia</t>
    </r>
    <r>
      <rPr>
        <rFont val="Arial Narrow"/>
        <color rgb="FF000000"/>
        <sz val="10.0"/>
      </rPr>
      <t>,</t>
    </r>
    <r>
      <rPr>
        <rFont val="Arial Narrow"/>
        <i/>
        <color rgb="FF000000"/>
        <sz val="10.0"/>
      </rPr>
      <t xml:space="preserve"> 68</t>
    </r>
    <r>
      <rPr>
        <rFont val="Arial Narrow"/>
        <color rgb="FF000000"/>
        <sz val="10.0"/>
      </rPr>
      <t xml:space="preserve">(6), 562-571. https://doi.org/10.1016/j.recot.2024.06.012 </t>
    </r>
  </si>
  <si>
    <t>https://www.sciencedirect.com/science/article/pii/S1888441524001504</t>
  </si>
  <si>
    <r>
      <rPr>
        <rFont val="Arial Narrow"/>
        <color rgb="FF000000"/>
        <sz val="10.0"/>
      </rPr>
      <t xml:space="preserve">Advanced use of waste rubber and fly ash to ensure an efficient circular economy. </t>
    </r>
    <r>
      <rPr>
        <rFont val="Arial Narrow"/>
        <i/>
        <color rgb="FF000000"/>
        <sz val="10.0"/>
      </rPr>
      <t>Ain Shams Engineering Journal</t>
    </r>
    <r>
      <rPr>
        <rFont val="Arial Narrow"/>
        <color rgb="FF000000"/>
        <sz val="10.0"/>
      </rPr>
      <t>,</t>
    </r>
    <r>
      <rPr>
        <rFont val="Arial Narrow"/>
        <i/>
        <color rgb="FF000000"/>
        <sz val="10.0"/>
      </rPr>
      <t xml:space="preserve"> 15</t>
    </r>
    <r>
      <rPr>
        <rFont val="Arial Narrow"/>
        <color rgb="FF000000"/>
        <sz val="10.0"/>
      </rPr>
      <t>(1), Article 102264. https://doi.org/10.1016/j.asej.2023.102264 WOS:001132937700001</t>
    </r>
  </si>
  <si>
    <r>
      <rPr>
        <rFont val="Arial Narrow"/>
        <color rgb="FF000000"/>
        <sz val="10.0"/>
      </rPr>
      <t xml:space="preserve">HASSAN, A. M., NEGASH, Y. T., &amp; HANUM, F. (2024). An assessment of barriers to digital transformation in circular Construction: An application of stakeholder theory. </t>
    </r>
    <r>
      <rPr>
        <rFont val="Arial Narrow"/>
        <i/>
        <color rgb="FF000000"/>
        <sz val="10.0"/>
      </rPr>
      <t>Ain Shams Engineering Journal</t>
    </r>
    <r>
      <rPr>
        <rFont val="Arial Narrow"/>
        <color rgb="FF000000"/>
        <sz val="10.0"/>
      </rPr>
      <t>,</t>
    </r>
    <r>
      <rPr>
        <rFont val="Arial Narrow"/>
        <i/>
        <color rgb="FF000000"/>
        <sz val="10.0"/>
      </rPr>
      <t xml:space="preserve"> 15</t>
    </r>
    <r>
      <rPr>
        <rFont val="Arial Narrow"/>
        <color rgb="FF000000"/>
        <sz val="10.0"/>
      </rPr>
      <t>(7), Article 102787. https://doi.org/10.1016/j.asej.2024.102787 WOS:001241507500001.</t>
    </r>
  </si>
  <si>
    <t>https://www.sciencedirect.com/science/article/pii/S209044792400162X</t>
  </si>
  <si>
    <r>
      <rPr>
        <rFont val="Arial Narrow"/>
        <color rgb="FF000000"/>
        <sz val="10.0"/>
      </rPr>
      <t xml:space="preserve">Advanced use of waste rubber and fly ash to ensure an efficient circular economy. </t>
    </r>
    <r>
      <rPr>
        <rFont val="Arial Narrow"/>
        <i/>
        <color rgb="FF000000"/>
        <sz val="10.0"/>
      </rPr>
      <t>Ain Shams Engineering Journal</t>
    </r>
    <r>
      <rPr>
        <rFont val="Arial Narrow"/>
        <color rgb="FF000000"/>
        <sz val="10.0"/>
      </rPr>
      <t>,</t>
    </r>
    <r>
      <rPr>
        <rFont val="Arial Narrow"/>
        <i/>
        <color rgb="FF000000"/>
        <sz val="10.0"/>
      </rPr>
      <t xml:space="preserve"> 15</t>
    </r>
    <r>
      <rPr>
        <rFont val="Arial Narrow"/>
        <color rgb="FF000000"/>
        <sz val="10.0"/>
      </rPr>
      <t>(1), Article 102264. https://doi.org/10.1016/j.asej.2023.102264 WOS:001132937700001</t>
    </r>
  </si>
  <si>
    <r>
      <rPr>
        <rFont val="Arial Narrow"/>
        <color rgb="FF000000"/>
        <sz val="10.0"/>
      </rPr>
      <t xml:space="preserve">MAREY, H., KOZMA, G., &amp; SZABÓ, G. (2024). Green concrete materials selection for achieving circular economy in residential buildings using system dynamics. </t>
    </r>
    <r>
      <rPr>
        <rFont val="Arial Narrow"/>
        <i/>
        <color rgb="FF000000"/>
        <sz val="10.0"/>
      </rPr>
      <t>Cleaner Materials</t>
    </r>
    <r>
      <rPr>
        <rFont val="Arial Narrow"/>
        <color rgb="FF000000"/>
        <sz val="10.0"/>
      </rPr>
      <t>,</t>
    </r>
    <r>
      <rPr>
        <rFont val="Arial Narrow"/>
        <i/>
        <color rgb="FF000000"/>
        <sz val="10.0"/>
      </rPr>
      <t xml:space="preserve"> 11</t>
    </r>
    <r>
      <rPr>
        <rFont val="Arial Narrow"/>
        <color rgb="FF000000"/>
        <sz val="10.0"/>
      </rPr>
      <t>, Article 100221. https://doi.org/10.1016/j.clema.2024.100221 WOS:001331768400001.</t>
    </r>
  </si>
  <si>
    <t>https://www.sciencedirect.com/science/article/pii/S2772397624000054</t>
  </si>
  <si>
    <r>
      <rPr>
        <rFont val="Arial Narrow"/>
        <color rgb="FF000000"/>
        <sz val="10.0"/>
      </rPr>
      <t>Experimental and Numerical Investigations of the Fatigue Life of AA2024 Aluminium Alloy-Based Nanocomposite Reinforced by TiO</t>
    </r>
    <r>
      <rPr>
        <rFont val="Arial Narrow"/>
        <color rgb="FF000000"/>
        <sz val="10.0"/>
      </rPr>
      <t>2</t>
    </r>
    <r>
      <rPr>
        <rFont val="Arial Narrow"/>
        <color rgb="FF000000"/>
        <sz val="10.0"/>
      </rPr>
      <t xml:space="preserve"> Nanoparticles Under the Effect of Heat Treatment. </t>
    </r>
    <r>
      <rPr>
        <rFont val="Arial Narrow"/>
        <i/>
        <color rgb="FF000000"/>
        <sz val="10.0"/>
      </rPr>
      <t>International Journal of Precision Engineering and Manufacturing</t>
    </r>
    <r>
      <rPr>
        <rFont val="Arial Narrow"/>
        <color rgb="FF000000"/>
        <sz val="10.0"/>
      </rPr>
      <t>,</t>
    </r>
    <r>
      <rPr>
        <rFont val="Arial Narrow"/>
        <i/>
        <color rgb="FF000000"/>
        <sz val="10.0"/>
      </rPr>
      <t xml:space="preserve"> 25</t>
    </r>
    <r>
      <rPr>
        <rFont val="Arial Narrow"/>
        <color rgb="FF000000"/>
        <sz val="10.0"/>
      </rPr>
      <t>(1), 141-153. https://doi.org/10.1007/s12541-023-00906-4 WOS:001085310000002</t>
    </r>
  </si>
  <si>
    <r>
      <rPr>
        <rFont val="Arial Narrow"/>
        <color rgb="FF000000"/>
        <sz val="10.0"/>
      </rPr>
      <t xml:space="preserve">HASSOON, M. S., KARA, I. H., ALI, A. H., &amp; MAHAN, H. M. (2024). Enhancing mechanical properties of 2024-Aluminium Alloy Matrix Composite strengthened by Y2O3 ceramic particles. </t>
    </r>
    <r>
      <rPr>
        <rFont val="Arial Narrow"/>
        <i/>
        <color rgb="FF000000"/>
        <sz val="10.0"/>
      </rPr>
      <t>International Journal of Nanoelectronics and Materials</t>
    </r>
    <r>
      <rPr>
        <rFont val="Arial Narrow"/>
        <color rgb="FF000000"/>
        <sz val="10.0"/>
      </rPr>
      <t>,</t>
    </r>
    <r>
      <rPr>
        <rFont val="Arial Narrow"/>
        <i/>
        <color rgb="FF000000"/>
        <sz val="10.0"/>
      </rPr>
      <t xml:space="preserve"> 17</t>
    </r>
    <r>
      <rPr>
        <rFont val="Arial Narrow"/>
        <color rgb="FF000000"/>
        <sz val="10.0"/>
      </rPr>
      <t>(4), 570-575. WOS:001343346700012.</t>
    </r>
  </si>
  <si>
    <t>https://ejournal.unimap.edu.my/index.php/ijneam/article/view/1295</t>
  </si>
  <si>
    <r>
      <rPr>
        <rFont val="Arial Narrow"/>
        <color rgb="FF000000"/>
        <sz val="10.0"/>
      </rPr>
      <t>Experimental and Numerical Investigations of the Fatigue Life of AA2024 Aluminium Alloy-Based Nanocomposite Reinforced by TiO</t>
    </r>
    <r>
      <rPr>
        <rFont val="Arial Narrow"/>
        <color rgb="FF000000"/>
        <sz val="10.0"/>
      </rPr>
      <t>2</t>
    </r>
    <r>
      <rPr>
        <rFont val="Arial Narrow"/>
        <color rgb="FF000000"/>
        <sz val="10.0"/>
      </rPr>
      <t xml:space="preserve"> Nanoparticles Under the Effect of Heat Treatment. </t>
    </r>
    <r>
      <rPr>
        <rFont val="Arial Narrow"/>
        <i/>
        <color rgb="FF000000"/>
        <sz val="10.0"/>
      </rPr>
      <t>International Journal of Precision Engineering and Manufacturing</t>
    </r>
    <r>
      <rPr>
        <rFont val="Arial Narrow"/>
        <color rgb="FF000000"/>
        <sz val="10.0"/>
      </rPr>
      <t>,</t>
    </r>
    <r>
      <rPr>
        <rFont val="Arial Narrow"/>
        <i/>
        <color rgb="FF000000"/>
        <sz val="10.0"/>
      </rPr>
      <t xml:space="preserve"> 25</t>
    </r>
    <r>
      <rPr>
        <rFont val="Arial Narrow"/>
        <color rgb="FF000000"/>
        <sz val="10.0"/>
      </rPr>
      <t>(1), 141-153. https://doi.org/10.1007/s12541-023-00906-4 WOS:001085310000002</t>
    </r>
  </si>
  <si>
    <r>
      <rPr>
        <rFont val="Arial Narrow"/>
        <color rgb="FF000000"/>
        <sz val="10.0"/>
      </rPr>
      <t xml:space="preserve">LV, Z., HOU, R. G., XUE, B., XU, J. P., &amp; SUN, H. C. (2024). Study on Surface Roughness and Fatigue Property of Abrasive Waterjet Peened Aluminum Alloy. </t>
    </r>
    <r>
      <rPr>
        <rFont val="Arial Narrow"/>
        <i/>
        <color rgb="FF000000"/>
        <sz val="10.0"/>
      </rPr>
      <t>International Journal of Precision Engineering and Manufacturing-Green Technology</t>
    </r>
    <r>
      <rPr>
        <rFont val="Arial Narrow"/>
        <color rgb="FF000000"/>
        <sz val="10.0"/>
      </rPr>
      <t>. https://doi.org/10.1007/s40684-024-00668-y WOS:001326802800001.</t>
    </r>
  </si>
  <si>
    <t>https://link.springer.com/article/10.1007/s40684-024-00668-y</t>
  </si>
  <si>
    <r>
      <rPr>
        <rFont val="Arial Narrow"/>
        <color rgb="FF000000"/>
        <sz val="10.0"/>
      </rPr>
      <t>Experimental and Numerical Investigations of the Fatigue Life of AA2024 Aluminium Alloy-Based Nanocomposite Reinforced by TiO</t>
    </r>
    <r>
      <rPr>
        <rFont val="Arial Narrow"/>
        <color rgb="FF000000"/>
        <sz val="10.0"/>
      </rPr>
      <t>2</t>
    </r>
    <r>
      <rPr>
        <rFont val="Arial Narrow"/>
        <color rgb="FF000000"/>
        <sz val="10.0"/>
      </rPr>
      <t xml:space="preserve"> Nanoparticles Under the Effect of Heat Treatment. </t>
    </r>
    <r>
      <rPr>
        <rFont val="Arial Narrow"/>
        <i/>
        <color rgb="FF000000"/>
        <sz val="10.0"/>
      </rPr>
      <t>International Journal of Precision Engineering and Manufacturing</t>
    </r>
    <r>
      <rPr>
        <rFont val="Arial Narrow"/>
        <color rgb="FF000000"/>
        <sz val="10.0"/>
      </rPr>
      <t>,</t>
    </r>
    <r>
      <rPr>
        <rFont val="Arial Narrow"/>
        <i/>
        <color rgb="FF000000"/>
        <sz val="10.0"/>
      </rPr>
      <t xml:space="preserve"> 25</t>
    </r>
    <r>
      <rPr>
        <rFont val="Arial Narrow"/>
        <color rgb="FF000000"/>
        <sz val="10.0"/>
      </rPr>
      <t>(1), 141-153. https://doi.org/10.1007/s12541-023-00906-4 WOS:001085310000002</t>
    </r>
  </si>
  <si>
    <r>
      <rPr>
        <rFont val="Arial Narrow"/>
        <color rgb="FF000000"/>
        <sz val="10.0"/>
      </rPr>
      <t xml:space="preserve">MAHAN, H. M., SERGEY, K., AL-NEDAWI, N. M., &amp; ALI, A. H. (2024). Effect of Aging Treatment and TiO2 Nano Particles Addition on the Microstructure and Mechanical Properties of 2024 Aluminum Alloy [Article]. </t>
    </r>
    <r>
      <rPr>
        <rFont val="Arial Narrow"/>
        <i/>
        <color rgb="FF000000"/>
        <sz val="10.0"/>
      </rPr>
      <t>International Journal of Integrated Engineering</t>
    </r>
    <r>
      <rPr>
        <rFont val="Arial Narrow"/>
        <color rgb="FF000000"/>
        <sz val="10.0"/>
      </rPr>
      <t>,</t>
    </r>
    <r>
      <rPr>
        <rFont val="Arial Narrow"/>
        <i/>
        <color rgb="FF000000"/>
        <sz val="10.0"/>
      </rPr>
      <t xml:space="preserve"> 16</t>
    </r>
    <r>
      <rPr>
        <rFont val="Arial Narrow"/>
        <color rgb="FF000000"/>
        <sz val="10.0"/>
      </rPr>
      <t xml:space="preserve">(1), 35-44. https://doi.org/10.30880/ijie.2024.16.01.004 </t>
    </r>
  </si>
  <si>
    <t>https://www.researchgate.net/profile/Hamid-Mahan/publication/380106434_Effect_of_Aging_Treatment_and_TiO2_Nano_Particles_Addition_on_the_Microstructure_and_Mechanical_Properties_of_2024_Aluminum_Alloy/links/662b99e006ea3d0b740fb207/Effect-of-Aging-Treatment-and-TiO2-Nano-Particles-Addition-on-the-Microstructure-and-Mechanical-Properties-of-2024-Aluminum-Alloy.pdf</t>
  </si>
  <si>
    <r>
      <rPr>
        <rFont val="Arial Narrow"/>
        <color rgb="FF000000"/>
        <sz val="10.0"/>
      </rPr>
      <t>Experimental and Numerical Investigations of the Fatigue Life of AA2024 Aluminium Alloy-Based Nanocomposite Reinforced by TiO</t>
    </r>
    <r>
      <rPr>
        <rFont val="Arial Narrow"/>
        <color rgb="FF000000"/>
        <sz val="10.0"/>
      </rPr>
      <t>2</t>
    </r>
    <r>
      <rPr>
        <rFont val="Arial Narrow"/>
        <color rgb="FF000000"/>
        <sz val="10.0"/>
      </rPr>
      <t xml:space="preserve"> Nanoparticles Under the Effect of Heat Treatment. </t>
    </r>
    <r>
      <rPr>
        <rFont val="Arial Narrow"/>
        <i/>
        <color rgb="FF000000"/>
        <sz val="10.0"/>
      </rPr>
      <t>International Journal of Precision Engineering and Manufacturing</t>
    </r>
    <r>
      <rPr>
        <rFont val="Arial Narrow"/>
        <color rgb="FF000000"/>
        <sz val="10.0"/>
      </rPr>
      <t>,</t>
    </r>
    <r>
      <rPr>
        <rFont val="Arial Narrow"/>
        <i/>
        <color rgb="FF000000"/>
        <sz val="10.0"/>
      </rPr>
      <t xml:space="preserve"> 25</t>
    </r>
    <r>
      <rPr>
        <rFont val="Arial Narrow"/>
        <color rgb="FF000000"/>
        <sz val="10.0"/>
      </rPr>
      <t>(1), 141-153. https://doi.org/10.1007/s12541-023-00906-4 WOS:001085310000002</t>
    </r>
  </si>
  <si>
    <r>
      <rPr>
        <rFont val="Arial Narrow"/>
        <color rgb="FF000000"/>
        <sz val="10.0"/>
      </rPr>
      <t xml:space="preserve">SINGH, A., &amp; SINGH, S. (2024). Synthesis, Optimisation and Characterisation of Nano Carbon Powder Reinforced Aluminium Composites [Article]. </t>
    </r>
    <r>
      <rPr>
        <rFont val="Arial Narrow"/>
        <i/>
        <color rgb="FF000000"/>
        <sz val="10.0"/>
      </rPr>
      <t>Journal of The Institution of Engineers (India): Series C</t>
    </r>
    <r>
      <rPr>
        <rFont val="Arial Narrow"/>
        <color rgb="FF000000"/>
        <sz val="10.0"/>
      </rPr>
      <t>,</t>
    </r>
    <r>
      <rPr>
        <rFont val="Arial Narrow"/>
        <i/>
        <color rgb="FF000000"/>
        <sz val="10.0"/>
      </rPr>
      <t xml:space="preserve"> 105</t>
    </r>
    <r>
      <rPr>
        <rFont val="Arial Narrow"/>
        <color rgb="FF000000"/>
        <sz val="10.0"/>
      </rPr>
      <t xml:space="preserve">(5), 1263-1268. https://doi.org/10.1007/s40032-024-01092-6 </t>
    </r>
  </si>
  <si>
    <t>https://link.springer.com/article/10.1007/s40032-024-01092-6</t>
  </si>
  <si>
    <t>COFARU, II (ULBS), OLEKSIK, M. (ULBS), COFARU, N. F. (ULBS), BRANESCU, A. H. (ULBS), HASEGAN, A. (ULBS), ROMAN, M. D.(ULBS), FLEACA, S. R. (ULBS), &amp; DOBROTA, R. D. (Spitalul Universitar de Urgență Militar Central Carol Davila București)</t>
  </si>
  <si>
    <t>A Computer-Assisted Approach Regarding the Optimization of the Geometrical Planning of Medial Opening Wedge High Tibial Osteotomy, Applied-Sciences Basel, 12(13), 2022, article number 6636, https://doi.org/10.3390/app12136636, WOS:000822293000001</t>
  </si>
  <si>
    <r>
      <rPr>
        <rFont val="Arial Narrow"/>
        <color rgb="FF000000"/>
        <sz val="10.0"/>
      </rPr>
      <t xml:space="preserve">BRANESCU, A. H., COFARU, N. F., COFARU, II, &amp; AVRIGEAN, E. (2024). PARAMETRIZED CAD MODELLING OF THE PATHOLOGICAL HUMAN LOWER LIMB AFFECTED BY AXIAL DEVIATION IN STATIONARY POSITION AND DURING GAIT CYCLE. </t>
    </r>
    <r>
      <rPr>
        <rFont val="Arial Narrow"/>
        <i/>
        <color rgb="FF000000"/>
        <sz val="10.0"/>
      </rPr>
      <t>Acta Technica Napocensis Series-Applied Mathematics Mechanics and Engineering</t>
    </r>
    <r>
      <rPr>
        <rFont val="Arial Narrow"/>
        <color rgb="FF000000"/>
        <sz val="10.0"/>
      </rPr>
      <t>,</t>
    </r>
    <r>
      <rPr>
        <rFont val="Arial Narrow"/>
        <i/>
        <color rgb="FF000000"/>
        <sz val="10.0"/>
      </rPr>
      <t xml:space="preserve"> 67</t>
    </r>
    <r>
      <rPr>
        <rFont val="Arial Narrow"/>
        <color rgb="FF000000"/>
        <sz val="10.0"/>
      </rPr>
      <t>(1), 341-346. WOS:001328942700042.</t>
    </r>
  </si>
  <si>
    <r>
      <rPr>
        <rFont val="Arial Narrow"/>
        <color rgb="FF000000"/>
        <sz val="10.0"/>
      </rPr>
      <t xml:space="preserve">COFARU, N. F., COFARU, II, BRANESCU, A. H., &amp; AVRIGEAN, E. (2024). A CAD-CAE MODELLING OF THE BIOMECHANICS OF THE BIPLANAR MEDIAL OPENING WEDGE HIGH TIBIAL OSTEOTOMY. </t>
    </r>
    <r>
      <rPr>
        <rFont val="Arial Narrow"/>
        <i/>
        <color rgb="FF000000"/>
        <sz val="10.0"/>
      </rPr>
      <t>Acta Technica Napocensis Series-Applied Mathematics Mechanics and Engineering</t>
    </r>
    <r>
      <rPr>
        <rFont val="Arial Narrow"/>
        <color rgb="FF000000"/>
        <sz val="10.0"/>
      </rPr>
      <t>,</t>
    </r>
    <r>
      <rPr>
        <rFont val="Arial Narrow"/>
        <i/>
        <color rgb="FF000000"/>
        <sz val="10.0"/>
      </rPr>
      <t xml:space="preserve"> 67</t>
    </r>
    <r>
      <rPr>
        <rFont val="Arial Narrow"/>
        <color rgb="FF000000"/>
        <sz val="10.0"/>
      </rPr>
      <t>(1), 347-352. WOS:001328942700043.</t>
    </r>
  </si>
  <si>
    <r>
      <rPr>
        <rFont val="Arial Narrow"/>
        <color rgb="FF000000"/>
        <sz val="10.0"/>
      </rPr>
      <t>BRANESCU, A. H., RUSU, D. M., COFARU, N. F., &amp; PETRESCU, M. R. (2023, Nov 09-10). Developing the 3D Model of the Human Lower Body Using the Skeleton System Method.</t>
    </r>
    <r>
      <rPr>
        <rFont val="Arial Narrow"/>
        <i/>
        <color rgb="FF000000"/>
        <sz val="10.0"/>
      </rPr>
      <t>IFMBE Proceedings</t>
    </r>
    <r>
      <rPr>
        <rFont val="Arial Narrow"/>
        <color rgb="FF000000"/>
        <sz val="10.0"/>
      </rPr>
      <t xml:space="preserve"> [Advances in digital health and medical bioengineering, vol 3, ehb-2023]. 11th International Conference on E-Health and Bioengineering (EHB), Univ Med &amp; Pharmacy Iasi, Fac Med Bioengn, Bucharest, ROMANIA, WOS:001434998400045.</t>
    </r>
  </si>
  <si>
    <r>
      <rPr>
        <rFont val="Arial Narrow"/>
        <color rgb="FF000000"/>
        <sz val="10.0"/>
      </rPr>
      <t xml:space="preserve">COFARU, N. F., COFARU, I. I., BRANESCU, A. H., &amp; TRIF, A. (2024). A COMPARATIVE STUDY OF HIGH TIBIAL OSTEOTOMY USING TAGUCHI METHOD [Article]. </t>
    </r>
    <r>
      <rPr>
        <rFont val="Arial Narrow"/>
        <i/>
        <color rgb="FF000000"/>
        <sz val="10.0"/>
      </rPr>
      <t>Academic Journal of Manufacturing Engineering</t>
    </r>
    <r>
      <rPr>
        <rFont val="Arial Narrow"/>
        <color rgb="FF000000"/>
        <sz val="10.0"/>
      </rPr>
      <t>,</t>
    </r>
    <r>
      <rPr>
        <rFont val="Arial Narrow"/>
        <i/>
        <color rgb="FF000000"/>
        <sz val="10.0"/>
      </rPr>
      <t xml:space="preserve"> 22</t>
    </r>
    <r>
      <rPr>
        <rFont val="Arial Narrow"/>
        <color rgb="FF000000"/>
        <sz val="10.0"/>
      </rPr>
      <t xml:space="preserve">(4), 5-6. </t>
    </r>
  </si>
  <si>
    <t>https://openurl.ebsco.com/EPDB%3Agcd%3A8%3A8587272/detailv2?sid=ebsco%3Aplink%3Ascholar&amp;id=ebsco%3Agcd%3A182289391&amp;crl=c&amp;link_origin=scholar.google.com</t>
  </si>
  <si>
    <t>ROSCA, N., OLEKSIK, M., ROSCA, L. (toți ULBS)</t>
  </si>
  <si>
    <t>Numerical-Experimental Study Regarding the Single Point Incremental Forming Process, MATEC Web of Conferences, 2022, vol. 343, article number 3008</t>
  </si>
  <si>
    <r>
      <rPr>
        <rFont val="Arial Narrow"/>
        <color rgb="FF000000"/>
        <sz val="10.0"/>
      </rPr>
      <t xml:space="preserve">SZPUNAR, M., TRZEPIECIŃSKI, T., OSTROWSKI, R., ŻABA, K., ZIAJA, W., &amp; MOTYKA, M. (2024). Thermo-Mechanical Numerical Simulation of Friction Stir Rotation-Assisted Single Point Incremental Forming of Commercially Pure Titanium Sheets. </t>
    </r>
    <r>
      <rPr>
        <rFont val="Arial Narrow"/>
        <i/>
        <color rgb="FF000000"/>
        <sz val="10.0"/>
      </rPr>
      <t>Materials</t>
    </r>
    <r>
      <rPr>
        <rFont val="Arial Narrow"/>
        <color rgb="FF000000"/>
        <sz val="10.0"/>
      </rPr>
      <t>,</t>
    </r>
    <r>
      <rPr>
        <rFont val="Arial Narrow"/>
        <i/>
        <color rgb="FF000000"/>
        <sz val="10.0"/>
      </rPr>
      <t xml:space="preserve"> 17</t>
    </r>
    <r>
      <rPr>
        <rFont val="Arial Narrow"/>
        <color rgb="FF000000"/>
        <sz val="10.0"/>
      </rPr>
      <t>(13), 3095, DOI10.3390/ma17133095, WOS:001269317900001</t>
    </r>
  </si>
  <si>
    <t>DOBROTA, D., OLEKSIK, M., &amp; CHICEA, A. L. (toți ULBS)</t>
  </si>
  <si>
    <t>Ecodesign of the Aluminum Bronze Cutting Process, Materials, 2022, 15(8), article number 2735, https://doi.org/10.3390/ma15082735, WOS:000786980300001</t>
  </si>
  <si>
    <r>
      <rPr>
        <rFont val="Arial Narrow"/>
        <color rgb="FF000000"/>
        <sz val="10.0"/>
      </rPr>
      <t xml:space="preserve">BILEK, O., ONDRIK, J., JANIK, P., &amp; KAUTSKY, T. (2024). Microtexturing for Enhanced Machining: Evaluating Tool Performance in Laser-Processed Cutting Inserts. </t>
    </r>
    <r>
      <rPr>
        <rFont val="Arial Narrow"/>
        <i/>
        <color rgb="FF000000"/>
        <sz val="10.0"/>
      </rPr>
      <t>Manufacturing Technology</t>
    </r>
    <r>
      <rPr>
        <rFont val="Arial Narrow"/>
        <color rgb="FF000000"/>
        <sz val="10.0"/>
      </rPr>
      <t>,</t>
    </r>
    <r>
      <rPr>
        <rFont val="Arial Narrow"/>
        <i/>
        <color rgb="FF000000"/>
        <sz val="10.0"/>
      </rPr>
      <t xml:space="preserve"> 24</t>
    </r>
    <r>
      <rPr>
        <rFont val="Arial Narrow"/>
        <color rgb="FF000000"/>
        <sz val="10.0"/>
      </rPr>
      <t>(2), 173-182. https://doi.org/10.21062/mft.2024.038 WOS:001209905400001.</t>
    </r>
  </si>
  <si>
    <t>https://publikace.k.utb.cz/handle/10563/1012101</t>
  </si>
  <si>
    <t>AVRIGEAN, E., STETIU, M., OLEKSIK, M., STETIU, A. A.; TANASESCU, C. H. A., CHICEA, R., DURA, H., BOICEAN, A.</t>
  </si>
  <si>
    <t>Theoretical and experimental determination of the fracture-risk areas on the electrofusion socket made of high density polyethylene. Materiale Plastice, Vol. 53, No. 4, p. 718-721, 2016, WOS:000395047100031.</t>
  </si>
  <si>
    <r>
      <rPr>
        <rFont val="Arial Narrow"/>
        <color rgb="FF000000"/>
        <sz val="10.0"/>
      </rPr>
      <t xml:space="preserve">FILIP, S. M., AVRIGEAN, E., &amp; PASCU, A. M. (2024). Damage to Natural Gas Distribution Steel Pipelines caused by Rigid Bodies resulting from the Excavation of Laying Trenches. </t>
    </r>
    <r>
      <rPr>
        <rFont val="Arial Narrow"/>
        <i/>
        <color rgb="FF000000"/>
        <sz val="10.0"/>
      </rPr>
      <t>Engineering Technology &amp; Applied Science Research</t>
    </r>
    <r>
      <rPr>
        <rFont val="Arial Narrow"/>
        <color rgb="FF000000"/>
        <sz val="10.0"/>
      </rPr>
      <t>,</t>
    </r>
    <r>
      <rPr>
        <rFont val="Arial Narrow"/>
        <i/>
        <color rgb="FF000000"/>
        <sz val="10.0"/>
      </rPr>
      <t xml:space="preserve"> 14</t>
    </r>
    <r>
      <rPr>
        <rFont val="Arial Narrow"/>
        <color rgb="FF000000"/>
        <sz val="10.0"/>
      </rPr>
      <t>(1), 12984-12987. https://doi.org/10.48084/etasr.6716 WOS:001173528400057.</t>
    </r>
  </si>
  <si>
    <t>R. Maithani, A. Kumar, M.A. Ali, N.K. Gupta, S. Sharma, T. Alam, S.M. Eldin, J.K. Bhutto, D. Dobrota, F.C. Ciofu</t>
  </si>
  <si>
    <t>Exergy and sustainability analysis of a solar heat collector with wavy delta winglets as turbulent promoters: a numerical analysis</t>
  </si>
  <si>
    <t>Suha A. Mohammed, 
Wissam H. Alawee, 
Miqdam T. Chaichan, 
Amar S. Abdul-Zahra, 
Mohammed A. Fayad, 
Thaar M. Aljuwaya, Optimized solar food dryer with varied air heater designs, Case Studies in Thermal Engineering
Volume 53, January 2024, 103961</t>
  </si>
  <si>
    <t>https://www.sciencedirect.com/science/article/pii/S2214157X23012674</t>
  </si>
  <si>
    <t>Ciofu Florin</t>
  </si>
  <si>
    <t>Ning Yang, 
Qingfan Liu, 
Jin Xuan, 
Bowen Wang, 
Lei Xing, Enhancing optical and thermohydraulic performance of linear Fresnel collectors with receiver tube enhancers: A numerical study, International Journal of Heat and Mass Transfer
Volume 231, October 2024, 125850</t>
  </si>
  <si>
    <t>https://www.sciencedirect.com/science/article/pii/S0017931024006811</t>
  </si>
  <si>
    <t>Shyy Woei Chang, 
Ching-Hui Chen, 
Yong-En Lu, Aerothermal performance improvement by cross and X ribbed stripes, 
International Journal of Mechanical Sciences
Volume 271, 1 June 2024, 109126</t>
  </si>
  <si>
    <t>https://www.sciencedirect.com/science/article/pii/S0020740324001693?casa_token=4sqYF8sREdkAAAAA:PrM67KrIw1J-VJpjqLxxlFD5ioZE73vCrPmWlJB8uDOLZZMzNDmSRWDiGRoiH8dXYmh3nmTZuQ</t>
  </si>
  <si>
    <t>Ravi Kant, 
Tabish Alam, 
Dheerandra Singh, 
Ahmed Sabeeh, 
Md Irfanul Haque Siddiqui, Heat transfer and flow behavior in solar thermal collector equipped with obstacles, International Journal of Heat and Fluid Flow
Volume 107, July 2024, 109390</t>
  </si>
  <si>
    <t>https://www.sciencedirect.com/science/article/pii/S0142727X24001152?casa_token=sd0zjY7BDYUAAAAA:O5wBo6d60_VCTV1c_tIya7lwpmVOguhkordN3UcqIvTQQAnTdMCuCyqVyjbVqvcOFksAqYkhjw</t>
  </si>
  <si>
    <t>Sachin Sharma, Rajesh Maithani, Multi-objective optimization of solar air heater having centerline perforated sine wave baffles using experimental and machine learning based approaches, Experimental Heat Transfer 
A Journal of Thermal Energy Generation, Transport, Storage, and Conversion, Published online: 23 Nov 2024</t>
  </si>
  <si>
    <t>https://www.tandfonline.com/doi/full/10.1080/08916152.2024.2430592?casa_token=gZNX5imDJkUAAAAA%3A8KZHGnyZCUuJztc_gK9sxyi3Dqb75oRWAr5LLkdMKlQIdXkvKPn0m8kAW_Rse0j9Mi1eAPO11x40#d1e407</t>
  </si>
  <si>
    <t>Amnart Boonloi, 
Nuttawut Lewpiriyawong, 
Withada Jedsadaratanachai,  Investigations on thermal profiles and flow structures in a square channel equipped with staggered vortex turbulators, Case Studies in Thermal Engineering
Volume 61, September 2024, 105141</t>
  </si>
  <si>
    <t>https://www.sciencedirect.com/science/article/pii/S2214157X24011729</t>
  </si>
  <si>
    <t>Omar Ali Shabi, Majed Alhazmy, El-Sayed R. Negeed, Khaled O. Elzoghaly, Experimental investigation of shell and helical coiled heat exchanger with Al2O3 nano-fluid with wide range of particle concentration, Technical Briefs in Mechanical Engineering: Advances and Innovations, Sec. Heat Transfer Mechanisms and Applications
Volume 10 - 2024 |</t>
  </si>
  <si>
    <t>https://www.frontiersin.org/journals/mechanical-engineering/articles/10.3389/fmech.2024.1386254/full</t>
  </si>
  <si>
    <t>Amnart Boonloi, Withada Jedsadaratanachai, Numerical Study of Airflows, Thermal Structures, and Performance in a Circular Tube Heat Exchanger with Staggered Combined Vortex Producers, Journal of EngineeringVolume 2024,</t>
  </si>
  <si>
    <t>https://onlinelibrary.wiley.com/doi/full/10.1155/2024/5470681</t>
  </si>
  <si>
    <t>P. Michael Joseph Stalin, V. Sivamaran, R. Lokanadham, V. Kavimani &amp; T. K. Mandal, Performance analysis of roughened triangular solar air heater for preheating applications,  International Journal on Interactive, Published: 20 February 2024 Design and Manufacturing (IJIDeM)</t>
  </si>
  <si>
    <t>https://link.springer.com/article/10.1007/s12008-023-01708-8</t>
  </si>
  <si>
    <t>Sharma Sachin, Maithani Rajesh, Randip Kumar Das, CFD Based Performance Evaluation of Solar Air Heater by using Centerline Perforated Sine Wave Baffles, EVERGREEN Joint Journal of Novel Carbon Resource Sciences &amp; Green Asia Strategy, Vol. 11, Issue 02, pp862-871, June, 2024</t>
  </si>
  <si>
    <t>https://catalog.lib.kyushu-u.ac.jp/opac_detail_md/?lang=1&amp;amode=MD100000&amp;bibid=7183368</t>
  </si>
  <si>
    <t>Cenek, Martin, František Müller, Vladimír Borský, and Dugas, Jaroslav. 2024, “Corporate Strategy Development:
Insights from Military Strategic Practices.” Obrana a strategie 24, no. 2: 19-43.
https://doi.org/10.3849/1802-7199.24.2024.02.19-43. Published online: 16 December 2024</t>
  </si>
  <si>
    <t>https://doi.org/10.3849/1802-7199.24.2024.02.19-43</t>
  </si>
  <si>
    <t>Ulag, S. (Marmara Univerity), Ilhan, E. (Marmara Univerity), Demirhan, R. (Marmara Univerity), Sahin, A. (Marmara Univerity), Yilmaz, B.K. (Marmara Univerity), Aksu, B. (Marmara Univerity), Sengor, M. (Marmara Univerity), Ficai, D. (UPB), Țîțu, M. (ULBS), Ficai, A.(UPB) and Gunduz, O. (Marmara Univerity)</t>
  </si>
  <si>
    <t>Propolis-Based Nanofiber Patches to Repair Corneal Microbial Keratitis</t>
  </si>
  <si>
    <t>Geyik F., Kaya S., Yılmaz D.E., Demirci H., Akmayan I., Özbek T., Acar S.Propolis-Loaded Poly(lactic-co-glycolic Acid) Nanofibers: An In Vitro Study
(2024), 9 (12), pp. 14054 - 14062
DOI: 10.1021/acsomega.3c09492
https://www.scopus.com/inward/record.uri?eid=2-s2.0-85187974945&amp;doi=10.1021%2facsomega.3c09492&amp;partnerID=40&amp;md5=fab5e5ac3567a1df6fe646d3dd578a68</t>
  </si>
  <si>
    <t>https://doi.org/10.1021/acsomega.3c09492</t>
  </si>
  <si>
    <t>Piskláková L., Skuhrovcová K., Bártová T., Seidelmannová J., Vondrovic Š., Velebný V.
Trends in the Incorporation of Antiseptics into Natural Polymer-Based Nanofibrous Mats
(2024), 16 (5), art. no. 664
DOI: 10.3390/polym16050664
https://www.scopus.com/inward/record.uri?eid=2-s2.0-85187793671&amp;doi=10.3390%2fpolym16050664&amp;partnerID=40&amp;md5=7e443e17f928fb0b8e2308c73d22ba28</t>
  </si>
  <si>
    <t>https://doi.org/10.3390/polym16050664</t>
  </si>
  <si>
    <t>Eticha A.K., Akgul Y., Pakolpakcil A., Unlu O.K., Cug H., Kilic A.
Fabrication of stretchable and high-filtration performance melt-blown nonwoven webs for PM0.3 aerosol filtration
(2024), 141 (17), art. no. e55297
DOI: 10.1002/app.55297
https://www.scopus.com/inward/record.uri?eid=2-s2.0-85186204215&amp;doi=10.1002%2fapp.55297&amp;partnerID=40&amp;md5=845a0be4639d3f438daf304c6f8d3132</t>
  </si>
  <si>
    <t>https://doi.org/10.1002/app.55297</t>
  </si>
  <si>
    <t>Esentürk-Güzel I., Yapar E.A., Cavalu S., Şeker İ.T., İnal E., Kartal M., Koç R.Ç., Öztürk R.Y., Göksu F., Bölek S., Türkmen A.
DESIGN AND EVALUATION OF PROPOLIS-HPC/PVP ELECTROSPUN NANOFIBERS FOR POSSIBLE CUTANEOUS APPLICATIONS
(2024), 72 (1), pp. 200 - 213
DOI: 10.31925/farmacia.2024.1.22
https://www.scopus.com/inward/record.uri?eid=2-s2.0-85186181572&amp;doi=10.31925%2ffarmacia.2024.1.22&amp;partnerID=40&amp;md5=da9b0cec95202f5dedac13f261fe98ab</t>
  </si>
  <si>
    <t>https://doi.org/10.31925/farmacia.2024.1.22</t>
  </si>
  <si>
    <t>Mouseli S., Natouri O., Majdi Seghinsara A., Ghorbani M., Mokhtarzadeh A.A., Mortazavi Moghadam F.
Physicochemical and biological characterization of propolis-loaded composite polyamide-6/soybean protein nanofibers for wound healing applications
(2024), 694, art. no. 134172
DOI: 10.1016/j.colsurfa.2024.134172
https://www.scopus.com/inward/record.uri?eid=2-s2.0-85192842116&amp;doi=10.1016%2fj.colsurfa.2024.134172&amp;partnerID=40&amp;md5=64f9236867d48f94fb36fb9b42f07ef4</t>
  </si>
  <si>
    <t>https://doi.org/10.1016/j.colsurfa.2024.134172</t>
  </si>
  <si>
    <t>Guler E., Kopuz A., Ertas B., Yilmaz-Goler A.M., Yazir Y., Kalaskar D.M., Cam M.E.
Anti-Alzheimer's effect of memantine/donepezil/metformin-loaded PVA/PEO composite nanofibers produced by pressurized gyration: Production, characterization, and in vitro evaluation
(2024), 97, art. no. 105795
DOI: 10.1016/j.jddst.2024.105795
https://www.scopus.com/inward/record.uri?eid=2-s2.0-85194945603&amp;doi=10.1016%2fj.jddst.2024.105795&amp;partnerID=40&amp;md5=b0ae71a8010fddb0efcfbb497b332fe1</t>
  </si>
  <si>
    <t>https://doi.org/10.1016/j.jddst.2024.105795</t>
  </si>
  <si>
    <t>Kustiawan P.M., Syaifie P.H., Siregar K.A.A.K., Ibadillah D., Mardliyati E.
New insights of propolis nanoformulation and its therapeutic potential in human diseases
(2024), 12 (1), pp. 1 - 26
DOI: 10.5599/admet.2128
https://www.scopus.com/inward/record.uri?eid=2-s2.0-85186192048&amp;doi=10.5599%2fadmet.2128&amp;partnerID=40&amp;md5=9ee5c161f420587d3889d042143a4eb1</t>
  </si>
  <si>
    <t>https://doi.org/10.5599/admet.2128</t>
  </si>
  <si>
    <t>Ismayilova N., Zia M.K., Akkaya H.S., Ulag S., Guldorum Y., Oner E.T., Ince E., Duta L., Gunduz O.
Development and Evaluation of Fucoidan-Loaded Electrospun Polyvinyl Alcohol/Levan Nanofibers for Wound Dressing Applications
(2024), 9 (9), art. no. 508
DOI: 10.3390/biomimetics9090508
https://www.scopus.com/inward/record.uri?eid=2-s2.0-85205110325&amp;doi=10.3390%2fbiomimetics9090508&amp;partnerID=40&amp;md5=24da68479c1bb4199fc07653ba983666</t>
  </si>
  <si>
    <t>https://doi.org/10.3390/biomimetics9090508</t>
  </si>
  <si>
    <t>Pangesty A.I., Dwinovandi C.S., Sunarso, Tarigan S.J.A.P., Rahman S.F., Katili P.A., Azwani W., Whulanza Y., Abdullah A.H.
PVA/gelatin hydrogel loaded with propolis for the treatment of myocardial infarction
(2024), 9 (3), art. no. 100732
DOI: 10.1016/j.jsamd.2024.100732
https://www.scopus.com/inward/record.uri?eid=2-s2.0-85193781201&amp;doi=10.1016%2fj.jsamd.2024.100732&amp;partnerID=40&amp;md5=b78cba68430c3d6e2ee2263e3dbd6ff7</t>
  </si>
  <si>
    <t>https://doi.org/10.1016/j.jsamd.2024.100732</t>
  </si>
  <si>
    <t>Moraru D., Alexa E., Cocan I., Obiștioiu D., Radulov I., Simiz E., Berbecea A., Grozea A., Dragomirescu M., Vintilă T., Pătruică S.
Chemical Characterization and Antioxidant Activity of Apilarnil, Royal Jelly, and Propolis Collected in Banat Region, Romania
(2024), 14 (3), art. no. 1242
DOI: 10.3390/app14031242
https://www.scopus.com/inward/record.uri?eid=2-s2.0-85192479061&amp;doi=10.3390%2fapp14031242&amp;partnerID=40&amp;md5=80e8e44075526aa018af1a2d6df38dc1</t>
  </si>
  <si>
    <t>https://doi.org/10.3390/app14031242</t>
  </si>
  <si>
    <t>Sönmez Maria (Inst. Cercetare UPB), Ficai Denisa (UPB), Ficai, A. (S.C. Metav R&amp;D S.A), Alexandrescu Laurentia (Inst. de Cercetare si Dezv. pt Textile si Piele), Georgescu M. (Inst. de Cercetare si Dezv. pt Textile si Piele), Trusca Roxana (S.C. Metav R&amp;D S.A), Gurau Dana (Inst. de Cercetare si Dezv. pt Textile si Piele), Țîțu M. (ULBS), Andronescu Ecaterina (UPB)</t>
  </si>
  <si>
    <t>Applications of mesoporous silica in biosensing and controlled release of insulin</t>
  </si>
  <si>
    <t>Wang Y., Song W., Xue S., Sheng Y., Gao B., Dang Y., Zhang Y., Zhang G.
β-Cyclodextrin/dialdehyde glucan-coated keratin nanoparticles for oral delivery of insulin
(2024), 276, art. no. 133805
DOI: 10.1016/j.ijbiomac.2024.133805
https://www.scopus.com/inward/record.uri?eid=2-s2.0-85198754037&amp;doi=10.1016%2fj.ijbiomac.2024.133805&amp;partnerID=40&amp;md5=0d039834e4ae159ba8d946188036da7f</t>
  </si>
  <si>
    <t>https://doi.org/10.1016/j.ijbiomac.2024.133805</t>
  </si>
  <si>
    <t>Liu J., Yi X., Zhang J., Yao Y., Panichayupakaranant P., Chen H.
Recent Advances in the Drugs and Glucose-Responsive Drug Delivery Systems for the Treatment of Diabetes: A Systematic Review
(2024), 16 (10), art. no. 1343
DOI: 10.3390/pharmaceutics16101343
https://www.scopus.com/inward/record.uri?eid=2-s2.0-85207668994&amp;doi=10.3390%2fpharmaceutics16101343&amp;partnerID=40&amp;md5=f46237ddeca16b2699721aba72e43315</t>
  </si>
  <si>
    <t>https://doi.org/10.3390/pharmaceutics16101343</t>
  </si>
  <si>
    <t>Wang Y., Li H., Rasool A., Wang H., Manzoor R., Zhang G.
Polymeric nanoparticles (PNPs) for oral delivery of insulin
(2024), 22 (1), art. no. 1
DOI: 10.1186/s12951-023-02253-y
https://www.scopus.com/inward/record.uri?eid=2-s2.0-85181253294&amp;doi=10.1186%2fs12951-023-02253-y&amp;partnerID=40&amp;md5=4eae86c9a371ad39409cdc36b6b72a8d</t>
  </si>
  <si>
    <t>https://doi.org/10.1186/s12951-023-02253-y</t>
  </si>
  <si>
    <t>Kendre P.N., Pote A.P., Jain S., Kayande D.R.
Sensing and biosensing with mesoporous silica nanoparticles (MSNs)
(2024), pp. 119 - 144
DOI: 10.1515/9783111338477-006
https://www.scopus.com/inward/record.uri?eid=2-s2.0-85208340545&amp;doi=10.1515%2f9783111338477-006&amp;partnerID=40&amp;md5=29e02dac11a42a99eb2e0aab65b72c6b</t>
  </si>
  <si>
    <t>https://doi.org/10.1515/9783111338477-006</t>
  </si>
  <si>
    <t>Țîțu, M. (ULBS), Sandu, A.V. (Univ. Tehnica Gh Asachi Iasi), Pop, A.B. (TEHNOCAD SA), Țîțu, Ș. (IOCN), Frățilă, D.N. (Univ. Medicina si Farmacie Iasi), Ceocea, C. (Univ. V. Alecsandri Bacau), Boroiu, A. (Univ. Pitesti)</t>
  </si>
  <si>
    <t>Design of Experiment in the Milling Process of Aluminum Alloys in the Aerospace Industry</t>
  </si>
  <si>
    <t>R V., Hossain I., Mohanavel V., Soudagar M.E.M., Alharbi S.A., Al Obaid S.
Analysis and optimization of machining parameters of AZ91 alloy nanocomposite with the Influences of nano ZrO2 through vacuum diecast process
(2024), 10 (15), art. no. e34931
DOI: 10.1016/j.heliyon.2024.e34931
https://www.scopus.com/inward/record.uri?eid=2-s2.0-85199519586&amp;doi=10.1016%2fj.heliyon.2024.e34931&amp;partnerID=40&amp;md5=b32f206c1f968ffd2fafd4ab80857c59</t>
  </si>
  <si>
    <t>https://doi.org/10.1016/j.heliyon.2024.e34931</t>
  </si>
  <si>
    <t>Sathish T.
Taguchi and ANOVA-based Optimization of CNC Milling Parameters for Aluminium 7075 Alloy
(2024), 13 (1), pp. 72 - 77
DOI: 10.13074/jent.2024.03.241508
https://www.scopus.com/inward/record.uri?eid=2-s2.0-85189958780&amp;doi=10.13074%2fjent.2024.03.241508&amp;partnerID=40&amp;md5=ffa346bd91861f98cff447353c9e775f</t>
  </si>
  <si>
    <t>https://doi.org/10.13074/jent.2024.03.241508</t>
  </si>
  <si>
    <t>Dang X., Al-Rahawi M., Liu T., Mohammed S.T.A.
Single and Multi-response Optimization of Scroll Machining Parameters by the Taguchi Method
(2024), 25 (8), pp. 1601 - 1614
DOI: 10.1007/s12541-024-01026-3
https://www.scopus.com/inward/record.uri?eid=2-s2.0-85192101797&amp;doi=10.1007%2fs12541-024-01026-3&amp;partnerID=40&amp;md5=e633d0464aa5d99b2d4ce753ed50edf9</t>
  </si>
  <si>
    <t>https://doi.org/10.1007/s12541-024-01026-3</t>
  </si>
  <si>
    <t>Salamacha D., Jozwik J.
Evaluation of CNC Machine Tool Sound Pressure Level and Acoustic Intensity Using a Sonopan P-01 Measuring System
(2024), pp. 344 - 349
DOI: 10.1109/MetroAeroSpace61015.2024.10591586
https://www.scopus.com/inward/record.uri?eid=2-s2.0-85200600857&amp;doi=10.1109%2fMetroAeroSpace61015.2024.10591586&amp;partnerID=40&amp;md5=d1113f3fa8981439fc1349cd30ea8437</t>
  </si>
  <si>
    <t>https://doi.org/10.1109/MetroAeroSpace61015.2024.10591586</t>
  </si>
  <si>
    <t>Sena, S. (Marmara University, Turkey), Sumeyra, K.N. (Yeditepe University, Turkey), Ulkugul G. (Yeditepe University, Turkey), Sema, A. (Marmara University, Turkey), Betul, K. (Marmara University, Turkey), Muge, S.B. (Marmara University, Turkey), Sayip, E.M. (Marmara University, Turkey), Muhammet, U. (Marmara University, Turkey), Cevriye, K. (Istanbul University-Cerrahpasa, Turkey), Mahir, M. (Nanortopedi Industry and Trade Inc Turkey), Țîțu, M. (ULBS), Ficai, Denisa (UPB), Ficai, A. (UPB), Gunduz, O. (Marmara University, Turkey)</t>
  </si>
  <si>
    <t>Controlled Release of Metformin Hydrochloride from Core-Shell Nanofibers with Fish Sarcoplasmic Protein</t>
  </si>
  <si>
    <t>Yekeler H.B., Guler E., Beato P.S., Priya S., Abobakr F.K.M., Dogan M., Uner B., Kalaskar D.M., Cam M.E.
Design and in vitro evaluation of curcumin-loaded PLGA nanoparticle-embedded sodium alginate/gelatin 3D printed scaffolds for Alzheimer's disease
(2024), 268, art. no. 131841
DOI: 10.1016/j.ijbiomac.2024.131841
https://www.scopus.com/inward/record.uri?eid=2-s2.0-85191722823&amp;doi=10.1016%2fj.ijbiomac.2024.131841&amp;partnerID=40&amp;md5=9623e131e4df2741e9b6631caed93c90</t>
  </si>
  <si>
    <t>https://doi.org/10.1016/j.ijbiomac.2024.131841</t>
  </si>
  <si>
    <t>Ulker Turan C., Derviscemaloglu M., Guvenilir Y.
Herbal active ingredient-loaded poly(ω-pentadecalactone-co-δ-valerolactone)/gelatin nanofibrous membranes
(2024), 194, pp. 62 - 73
DOI: 10.1016/j.ejpb.2023.11.021
https://www.scopus.com/inward/record.uri?eid=2-s2.0-85178105592&amp;doi=10.1016%2fj.ejpb.2023.11.021&amp;partnerID=40&amp;md5=e508875b93a21278d920e20fc330c3c6</t>
  </si>
  <si>
    <t>https://doi.org/10.1016/j.ejpb.2023.11.021</t>
  </si>
  <si>
    <t>Polat E.B., Hazar-Yavuz A.N., Guler E., Ozcan G.S., Taskin T., Duruksu G., Elcioglu H.K., Yazır Y., Cam M.E.
Sublingual Administration of Teucrium Polium-Loaded Nanofibers with Ultra-Fast Release in the Treatment of Diabetes Mellitus: In Vitro and In Vivo Evaluation
(2024), 113 (4), pp. 1068 - 1087
DOI: 10.1016/j.xphs.2023.12.013
https://www.scopus.com/inward/record.uri?eid=2-s2.0-85181818105&amp;doi=10.1016%2fj.xphs.2023.12.013&amp;partnerID=40&amp;md5=df0a020f466c16a0cae0650c5ec8d89e</t>
  </si>
  <si>
    <t>https://doi.org/10.1016/j.xphs.2023.12.013</t>
  </si>
  <si>
    <t>Zhao J., Chen L., Ma A., Bai X., Zeng Y., Liu D., Liu B., Zhang W., Tang S.
Recent advances in coaxial electrospun nanofibers for wound healing
(2024), 29, art. no. 101309
DOI: 10.1016/j.mtbio.2024.101309
https://www.scopus.com/inward/record.uri?eid=2-s2.0-85208016611&amp;doi=10.1016%2fj.mtbio.2024.101309&amp;partnerID=40&amp;md5=0603868766ce48f16b7a21b330bec809</t>
  </si>
  <si>
    <t>https://doi.org/10.1016/j.mtbio.2024.101309</t>
  </si>
  <si>
    <t>Sulutas R.B., Cesur S., Seyhan S.A., Alkaya D.B., Sahin A., Ekren N., Gunduz O.
Electrospun amygdalin and Inula helenium extract-loaded polylactic acid (PLA)/Polyvinylpyrrolidone (PVP) nanofibrous patches for colon cancer treatment: Fabrication, characterization and antitumour effect results
(2024), 99, art. no. 105940
DOI: 10.1016/j.jddst.2024.105940
https://www.scopus.com/inward/record.uri?eid=2-s2.0-85198268762&amp;doi=10.1016%2fj.jddst.2024.105940&amp;partnerID=40&amp;md5=a0acf965cfa3b34bcfd2c27264302c9b</t>
  </si>
  <si>
    <t>https://doi.org/10.1016/j.jddst.2024.105940</t>
  </si>
  <si>
    <t>Ulker Turan C., Derviscemaloglu M., Guvenilir Y.
Enzymatically synthesized lactone-based copolymer and gelatin nanofibrous blends loaded with an olive leaf phenolic compound
(2024), 38, art. no. 108215
DOI: 10.1016/j.mtcomm.2024.108215
https://www.scopus.com/inward/record.uri?eid=2-s2.0-85185152757&amp;doi=10.1016%2fj.mtcomm.2024.108215&amp;partnerID=40&amp;md5=de22b1aeff3ea635813f0fd0236cd3b7</t>
  </si>
  <si>
    <t>https://doi.org/10.1016/j.mtcomm.2024.108215</t>
  </si>
  <si>
    <t>Montaño-Grijalva E.A., Rodríguez-Félix F., Armenta-Villegas L., Del Toro-Sanchez C.L., Carvajal-Millan E., Torres-Arreola W., Rodríguez-Félix D.E., Tapia-Hernández J.A., Barreras-Urbina C.G., López-Peña I.Y., Burruel-Ibarra S.E., Santos-Sauceda I., Pompa-Ramos J.L.
Preparation and Characterization of Zein-Metformin/Gelatin Nanofibers by Coaxial Electrospinning
(2024), 9 (37), pp. 38423 - 38436
DOI: 10.1021/acsomega.4c02016
https://www.scopus.com/inward/record.uri?eid=2-s2.0-85203288537&amp;doi=10.1021%2facsomega.4c02016&amp;partnerID=40&amp;md5=94559ee5389e18e6b85e692745cdf2ae</t>
  </si>
  <si>
    <t>https://doi.org/10.1021/acsomega.4c02016</t>
  </si>
  <si>
    <t>Duta, O. C.(UPB), Ţîţu, M.(ULBS), Marin, A.(UPB), Ficai, A.(UPB), Ficai, D.(UPB), Andronescu, E.(UPB)</t>
  </si>
  <si>
    <t>Surface Modification of Poly(Vinylchloride) for Manufacturing Advanced Catheters</t>
  </si>
  <si>
    <t>Arun K.J., Meena M.
Application of PVC–A superior material in the fields of Science and Technology
(2024), 63 (15), pp. 2089 - 2107
DOI: 10.1080/25740881.2024.2365288
https://www.scopus.com/inward/record.uri?eid=2-s2.0-85195971235&amp;doi=10.1080%2f25740881.2024.2365288&amp;partnerID=40&amp;md5=4bbbf35cf5d6ce56c46a4842dbcca2b4</t>
  </si>
  <si>
    <t>https://doi.org/10.1080/25740881.2024.2365288</t>
  </si>
  <si>
    <t>de Oliveira A.C., Madruga L.Y.C., Chevallier P., Copes F., Mantovani D., Vilsinski B.H., Popat K.C., Kipper M.J., Souza P.R., Martins A.F.
Polyphenolic tannin-based polyelectrolyte multilayers on poly(vinyl chloride) for biocompatible and antiadhesive coatings with antimicrobial properties
(2024), 194, art. no. 108629
DOI: 10.1016/j.porgcoat.2024.108629
https://www.scopus.com/inward/record.uri?eid=2-s2.0-85196517812&amp;doi=10.1016%2fj.porgcoat.2024.108629&amp;partnerID=40&amp;md5=323b92a2ca39c7324cf7387bd6592125</t>
  </si>
  <si>
    <t>https://doi.org/10.1016/j.porgcoat.2024.108629</t>
  </si>
  <si>
    <t>Ahammed N., Sundaramoorthi R., Puttegowda V.D.
Drug-Coated Central Venous Catheters-A Comprehensive Review of Strategies in the Development to Overcome Biofilm Formation and Related Infections
(2024), 14 (2), pp. 1198 - 1208
DOI: 10.25258/ijddt.14.2.86
https://www.scopus.com/inward/record.uri?eid=2-s2.0-85197397241&amp;doi=10.25258%2fijddt.14.2.86&amp;partnerID=40&amp;md5=9be79f5d1717eacfb2a39703dd31a56e</t>
  </si>
  <si>
    <t>https://doi.org/10.25258/ijddt.14.2.86</t>
  </si>
  <si>
    <t>Ye Y., Yan X., Li X., Huang S., Jiang W., Liu D., Ren Y., Cheng D.
Ethanol Treated Mn–Zr Compound for Fluoride Removal and its Adsorption Mechanism
(2024), 18 (4), art. no. 54
DOI: 10.1007/s41742-024-00608-3
https://www.scopus.com/inward/record.uri?eid=2-s2.0-85192089417&amp;doi=10.1007%2fs41742-024-00608-3&amp;partnerID=40&amp;md5=99c34adf18df9a0ee1dc1c28d543c73d</t>
  </si>
  <si>
    <t>https://doi.org/10.1007/s41742-024-00608-3</t>
  </si>
  <si>
    <t>Siyuan S., Guohua N., Hongmei S., Ling K., Tao S.
Ar-O2 Plasma-Induced Grafting of Quaternary Ammonium on Polyvinyl Chloride Surface to Improve its Antimicrobial Properties
(2024), 44 (5), pp. 1951 - 1969
DOI: 10.1007/s11090-024-10495-3
https://www.scopus.com/inward/record.uri?eid=2-s2.0-85200033608&amp;doi=10.1007%2fs11090-024-10495-3&amp;partnerID=40&amp;md5=ec4ffbfa25d141d46c310ee7c37831ee</t>
  </si>
  <si>
    <t>https://doi.org/10.1007/s11090-024-10495-3</t>
  </si>
  <si>
    <t>Titu, M(ULBS), Boroiu, A.A. (UPT), Mihailescu, S.(Univ. Petrosani), Pop, A.B.(UTCN), Boroiu, A. (UPT)</t>
  </si>
  <si>
    <t>Assessment of Road Noise Pollution in Urban Residential Areas—A Case Study in Piteşti, Romania</t>
  </si>
  <si>
    <t>Althahab A.Q.J., Vuksanovic B., Al-Mosawi M., Ma H.
Assessing the Acoustic Noise in Intensive Care Units via Deep Learning Technique
(2024), 52 (2), pp. 209 - 224
DOI: 10.1007/s40857-024-00321-3
https://www.scopus.com/inward/record.uri?eid=2-s2.0-85191041091&amp;doi=10.1007%2fs40857-024-00321-3&amp;partnerID=40&amp;md5=deca3e9d20263e1b1f91afbaa5b6db84</t>
  </si>
  <si>
    <t>https://doi.org/10.1007/s40857-024-00321-3</t>
  </si>
  <si>
    <t>Bonet-Solà D., Vidaña-Vila E., Alsina-Pagès R.M.
Acoustic Comfort Prediction: Integrating Sound Event Detection and Noise Levels from a Wireless Acoustic Sensor Network
(2024), 24 (13), art. no. 4400
DOI: 10.3390/s24134400
https://www.scopus.com/inward/record.uri?eid=2-s2.0-85198391565&amp;doi=10.3390%2fs24134400&amp;partnerID=40&amp;md5=0e2e01b83175236daa50dd8f5c38c16d</t>
  </si>
  <si>
    <t>https://doi.org/10.3390/s24134400</t>
  </si>
  <si>
    <t>Mutlu, Esra (Beykent University, Turkey), Birinci, Y.A. (Bolu Abant Izzet Baysal University, Turkey), Yildirim, M. (Bolu Abant Izzet Baysal University, Turkey), Ficai, A. (UPB), Ficai, Denisa (UPB), Oktar, F.N. (Marmara University), Țîțu, M. (ULBS), Cetinkaya, A. (Bolu Abant Izzet Baysal University, Turkey), Demir, A. (Duzce University, Turkey)</t>
  </si>
  <si>
    <t>Improvement of antibacterial and biocompatibility properties of electrospray biopolymer films by ZnO and MCM-41</t>
  </si>
  <si>
    <t>Uysal K., Yıldırım M., Karakuş H., Yıldırım A.
A simple, facile and greener route to thiazolo[3,2-c]pyrimidinones in semi-aqueous medium and their antibacterial properties
(2024), 54 (6), pp. 491 - 503
DOI: 10.1080/00397911.2024.2314597
https://www.scopus.com/inward/record.uri?eid=2-s2.0-85184952325&amp;doi=10.1080%2f00397911.2024.2314597&amp;partnerID=40&amp;md5=96ceecded71c131e12f9f1ebaff1cb8e</t>
  </si>
  <si>
    <t>https://doi.org/10.1080/00397911.2024.2314597</t>
  </si>
  <si>
    <t>Titu, M.(ULBS), Bucur, A.(ULBS)</t>
  </si>
  <si>
    <t>Models for quality analysis of services in the local public administration</t>
  </si>
  <si>
    <t>Uquillas Granizo G.G., Mostacero S.J., Puente Riofrío M.I.
Exploring the Competencies, Phases and Dimensions of Municipal Administrative Management towards Sustainability: A Systematic Review
(2024), 16 (14), art. no. 5991
DOI: 10.3390/su16145991
https://www.scopus.com/inward/record.uri?eid=2-s2.0-85199900279&amp;doi=10.3390%2fsu16145991&amp;partnerID=40&amp;md5=00b6a60e895ceba3dc193c7e1a50c65b</t>
  </si>
  <si>
    <t>https://doi.org/10.3390/su16145991</t>
  </si>
  <si>
    <t>Titu, M.(ULBS), Sandu, A.V.(Gh Asachi Univ.), Pop, A.B.(Sc Tehnocad SA), Titu, S.(IOCN), Ciungu, T.C.(SC Constructii SA)</t>
  </si>
  <si>
    <t>The Taguchi Method Application to Improve the Quality of a Sustainable Process</t>
  </si>
  <si>
    <t>Johari N.A., Jalaludin N.A., Salehuddin F., Arith F., Kaharudin K.E., Zain A.S.M., Junos S.A.M., Ahmad I.
Analysis of Inverted Planar Perovskite Solar Cells with Graphene Oxide as HTL using L9 OA Taguchi Method
(2024), 16 (1), pp. 48 - 60
DOI: 10.37934/armne.16.1.4860
https://www.scopus.com/inward/record.uri?eid=2-s2.0-85188689838&amp;doi=10.37934%2farmne.16.1.4860&amp;partnerID=40&amp;md5=7f20e4bca0bb7e22796d3e2c0c17c0d1</t>
  </si>
  <si>
    <t xml:space="preserve">https://doi.org/10.37934/armne.16.1.4860 </t>
  </si>
  <si>
    <t>Ahmad I., Basu D.
Treatment of Reactive Orange 16 Dye-Bearing Wastewater by Electro-Fenton Process with Stainless-Steel Electrodes: Statistical Optimization and Operational Analysis
(2024), 21 (7), pp. 630 - 644
DOI: 10.2174/0115701786294340240129071221
https://www.scopus.com/inward/record.uri?eid=2-s2.0-85196281062&amp;doi=10.2174%2f0115701786294340240129071221&amp;partnerID=40&amp;md5=a6f4e1d69e6fec4142447eee33b648f1</t>
  </si>
  <si>
    <t>https://doi.org/10.2174/0115701786294340240129071221</t>
  </si>
  <si>
    <t>Titu, M.(ULBS), Stanciu, M.(HP Romania)</t>
  </si>
  <si>
    <t>Merging Operations Technology with Information Technology</t>
  </si>
  <si>
    <t>Kok A., Martinetti A., Braaksma J.
The Impact of Integrating Information Technology with Operational Technology in Physical Assets: A Literature Review
(2024), 12, pp. 111832 - 111845
DOI: 10.1109/ACCESS.2024.3442443</t>
  </si>
  <si>
    <t>https://doi.org/10.1109/ACCESS.2024.3442443</t>
  </si>
  <si>
    <t>Locharala R., Penki S.
Secure Industrial Automation Using Protocol Packet Inspection and Blocking to Safeguard Process Industry
(2024)
DOI: 10.1109/ICPEEV63032.2024.10931923</t>
  </si>
  <si>
    <t>https://doi.org/10.1109/ICPEEV63032.2024.10931923</t>
  </si>
  <si>
    <t>Singh A.P., Sahu K.
A review on evolving technology of IoT and OT: Security threats, attacks, and defenses
(2024), pp. 100 - 121
DOI: 10.1201/9781003514312-7</t>
  </si>
  <si>
    <t>https://doi.org/10.1201/9781003514312-7</t>
  </si>
  <si>
    <t>Liu X., Dong X., Jia N., Zhao W.
Federated Learning-Oriented Edge Computing Framework for the IIoT
(2024), 24 (13), art. no. 4182
DOI: 10.3390/s24134182</t>
  </si>
  <si>
    <t>https://doi.org/10.3390/s24134182</t>
  </si>
  <si>
    <t>Pop, A.B.(UTCN), Iepure, Gh. (UTCN), Țîțu, M.(ULBS), Ravay-Nagy, S.(UTCN)</t>
  </si>
  <si>
    <t>Characterization and Corrosion Behavior of Zinc Coatings for Two Anti-Corrosive Protections: A Detailed Study</t>
  </si>
  <si>
    <t>Grover H.S., Deswal S., Adhikari A.
Analysis and Estimation of Atmospheric Corrosivity of Zinc Protective Coating on Steel Substrate
(2024), 11 (3), pp. 1753 - 1762
DOI: 10.5109/7236827</t>
  </si>
  <si>
    <t>https://doi.org/10.5109/7236827</t>
  </si>
  <si>
    <t>Pianka H., Boufal V.P., Alisiyonok O., Vlasov M., Chernik A., Xue Y., Taleb A.
Effects of Incorporating TiO2 Aggregates on the Growth, Anticorrosion, and Antibacterial Properties of Electrodeposited Multifunctional Coatings Based on Sn-Ni Materials
(2024), 14 (11), art. no. 1344
DOI: 10.3390/coatings14111344</t>
  </si>
  <si>
    <t>https://doi.org/10.3390/coatings14111344</t>
  </si>
  <si>
    <t>Xu S., Li F., Ju D., Li X.
Preparation of high-performance electroplated zinc coatings using modified DESs method
(2024), 40 (6), pp. 772 - 781
DOI: 10.1177/02670844241283679</t>
  </si>
  <si>
    <t>https://doi.org/10.1177/02670844241283679</t>
  </si>
  <si>
    <t>Pop, Gh.(UAC), Titu, M.(ULBS), Pop, A.B.(UTCN)</t>
  </si>
  <si>
    <t>Enhancing Aerospace Industry Efficiency and Sustainability: Process Integration and Quality Management in the Context of Industry 4.0</t>
  </si>
  <si>
    <t>Ramirez-Peña M., Perez-Martinez P., Otero-Mateo M., Batista M.
Technological Advancements in Global Supply Chains: A Comparative Analysis of Sustainability in Aerospace and Shipbuilding Industries
(2024), 16 (18), art. no. 8206
DOI: 10.3390/su16188206</t>
  </si>
  <si>
    <t>https://doi.org/10.3390/su16188206</t>
  </si>
  <si>
    <t>Enhancing Aerospace Industry Efficiency and Sustainability: Process Integration and Quality Management in the Context of Industry 4.1</t>
  </si>
  <si>
    <t>Rufino G., Conte C., Basso P., Tirri A.E., Donato V.
Mission Design and Validation of a Fixed-Wing Unmanned Aerial Vehicle for Environmental Monitoring
(2024), 8 (11), art. no. 641
DOI: 10.3390/drones8110641</t>
  </si>
  <si>
    <t>https://doi.org/10.3390/drones8110641</t>
  </si>
  <si>
    <t>Enhancing Aerospace Industry Efficiency and Sustainability: Process Integration and Quality Management in the Context of Industry 4.2</t>
  </si>
  <si>
    <t>Zhang S., Tang Y., Zou Y., Yang H., Chen Y., Liang J.
Optimization of architectural design and construction with integrated BIM and PLM methodologies
(2024), 14 (1), art. no. 26153
DOI: 10.1038/s41598-024-75940-x</t>
  </si>
  <si>
    <t>https://doi.org/10.1038/s41598-024-75940-x</t>
  </si>
  <si>
    <t>Titu, M(UlBS), Ravai-Nagy, S.(UTCN), Pop, A.B.(UTCN)</t>
  </si>
  <si>
    <t>Research on the Influence of Coating Technologies on Adhesion Anti-Corrosion Layers in the Case of Al7175 Aluminum Alloy</t>
  </si>
  <si>
    <t>Ferreira M.O.A., dos Santos K.R., Bon D.G., Gelamo R.V., Galo R., Leite N.B., Baptista C.A.R.P., Pinto H.C., Moreto J.A.
The positive impact of the reactive sputtered nanostructured Nb2O5 coatings to reduce the FCG rates of the 2524-T3 alloy in an aggressive medium
(2024), 7 (5), pp. 2129 - 2141
DOI: 10.1007/s42247-024-00746-6</t>
  </si>
  <si>
    <t>https://doi.org/10.1007/s42247-024-00746-6</t>
  </si>
  <si>
    <t>Khan A.A., Khan A., Zafar Z., Ahmad I.
Insights into the corrosion mitigation efficacy of modified SiO2/GO-based epoxy composite coatings for aluminum alloy AA6061 in marine applications
(2024), 21 (4), pp. 1447 - 1466
DOI: 10.1007/s11998-023-00906-z</t>
  </si>
  <si>
    <t>https://doi.org/10.1007/s11998-023-00906-z</t>
  </si>
  <si>
    <t>Yin, A.T.M.(Univ. Perlis Malaysia), Rahim, S.Z.A.(Univ. Perlis Malaysia), Al Bakri Abdullah , M.M. (Univ. Perlis Malaysia), Nabialek, M. (Univ. Częstochowa Poland), Abdellah, A.E-h. (Univ. Medea Algeria), Rennie, A. (Lancaster University), Tahir, M.F.M. (Univ. Perlis Malaysia), Țîțu, M. (ULBS)</t>
  </si>
  <si>
    <t>Potential of New Sustainable Green Geopolymer Metal Composite (GGMC) Material as Mould Insert for Rapid Tooling (RT) in Injection Moulding Process</t>
  </si>
  <si>
    <t>Abbas A.T., Abdelnasser E., Naeim N., Alqosaibi K.F., Al-Bahkali E.A., Elkaseer A.
Effect of Milling Strategy on the Surface Quality of AISI P20 Mold Steel
(2024), 14 (1), art. no. 48
DOI: 10.3390/met14010048</t>
  </si>
  <si>
    <t>https://doi.org/10.3390/met14010048</t>
  </si>
  <si>
    <t>Titu, M(UlBS), Pop, A.B.(UTCN), Nabialek, M.(Univ. Częstochowa), Dragomir, C.C.(AOSR), Sandu, A.V.(Gh. Asachi Univ.)</t>
  </si>
  <si>
    <t>Experimental modeling of the milling process of aluminum alloys used in the aerospace industry</t>
  </si>
  <si>
    <t>Chelariu G.R., Cimpoeşu N., Paraschiv P., Prisecariu B.A., Rusu I., Ştirbu I., Sandu G.I., Benchea M., Bejinariu C.
Structural and Mechanical ProPertieS of hot rolled cualBe non-SPark alloy
(2024), 69 (1), pp. 263 - 268
DOI: 10.24425/amm.2024.147817</t>
  </si>
  <si>
    <t>https://doi.org/10.24425/amm.2024.147817</t>
  </si>
  <si>
    <t>Kwiatkowski B., Kwater T., Mazur D., Bartman J.
An off-line application that determines the maximum accuracy of the realization of reference points from G-code for given parameters of CNC machine dynamics
(2024), 72 (1), art. no. e147345
DOI: 10.24425/bpasts.2023.147345</t>
  </si>
  <si>
    <t>https://doi.org/10.24425/bpasts.2023.147345</t>
  </si>
  <si>
    <t>Kassim, N.(Univ. Perlis Malaysia), Rahim, S.Z.A.(Univ. Perlis Malaysia), Ibrahim, W.A.R.A.W.(Univ. Perlis Malaysia), Shuaib, N.A.(Univ. Perlis Malaysia), Rahim, I.A.(Univ. Perlis Malaysia), Karim, N.A.(Univ. Perlis Malaysia), Sandu, A.V.(Gh Asachi Univ), Pop, M.(UTCN), Țîțu, M.(ULBS), Błoch, K.(Univ. Częstochowa Poland), Nabialek, M. (Univ. Częstochowa Poland)</t>
  </si>
  <si>
    <t>Sustainable Packaging Design for Molded Expanded Polystyrene Cushion</t>
  </si>
  <si>
    <t>Huang J., Jin B., Zhang X., Wang S., Wu B., Gong P., Park C.B., Li G.
High energy absorption efficiency and biodegradable polymer based microcellular materials via environmental-friendly CO2 foaming for disposable cushioning packaging
(2024), 292, art. no. 126612
DOI: 10.1016/j.polymer.2023.126612</t>
  </si>
  <si>
    <t>https://doi.org/10.1016/j.polymer.2023.126612</t>
  </si>
  <si>
    <t>Pan J., Zhang Q., Li M., Cai J.
A novel misplaced reinforced honeycomb with in-plane bidirectional enhancement
(2024), 270, art. no. 109088
DOI: 10.1016/j.ijmecsci.2024.109088</t>
  </si>
  <si>
    <t>https://doi.org/10.1016/j.ijmecsci.2024.109088</t>
  </si>
  <si>
    <t>Catalina Costache (ULBS), Danut Dumitru Dumitrascu(ULBS), Maniu Ionela (ULBS)</t>
  </si>
  <si>
    <t>Facilitators of and Barriers to Sustainable Development in Small and Medium-Sized Enterprises: A Descriptive Exploratory Study in Romania</t>
  </si>
  <si>
    <t>Lai, PY and Chang, AY, R ESEARCH ON I MPROVING T HE 9R P ERFORMANCE AND K EY D RIVERS OF C IRCULAR E CONOMY IN T HE B ICYCLE I NDUSTRY, Dec 2024, INTERNATIONAL JOURNAL OF INDUSTRIAL ENGINEERING-THEORY APPLICATIONS AND PRACTICE 31 (6) , pp.1315-1337</t>
  </si>
  <si>
    <t>https://www.webofscience.com/wos/woscc/full-record/WOS:001397416500001, https://www.scopus.com/record/display.uri?eid=2-s2.0-85212424810&amp;origin=resultslist&amp;sort=plf-f&amp;src=s&amp;sot=cite&amp;sdt=a&amp;s=ref%282-s2.0-85103092559%29&amp;sessionSearchId=9ce710f00b96fd83abcbd9e1b0dee11d&amp;relpos=3</t>
  </si>
  <si>
    <t>wos, Scopus</t>
  </si>
  <si>
    <t>Olekanma, O; Rodrigo, LS; (...); Gahir, B, 
Small- and medium-sized enterprises' carbon footprint reduction initiatives as a catalyst for green jobs: A systematic review and comprehensive business strategy agenda, Nov 2024
BUSINESS STRATEGY AND THE ENVIRONMENT 33 (7) , pp.6911-6939</t>
  </si>
  <si>
    <t>https://www.webofscience.com/wos/woscc/full-record/WOS:001252171200001, https://www.scopus.com/record/display.uri?eid=2-s2.0-85196640330&amp;origin=resultslist&amp;sort=plf-f&amp;src=s&amp;sot=cite&amp;sdt=a&amp;s=ref%282-s2.0-85103092559%29&amp;relpos=1</t>
  </si>
  <si>
    <t>Aziz Khan, Mohammad Muhshin, Alam, Md. Jahedul, Saha, Shanta, Sayem, Ahmed, Critical barriers to adopt sustainable manufacturing practices in medium-sized ready-made garment manufacturing enterprises and their mitigation strategies, HeliyonOpen AccessVolume 10, Issue 2030 October 2024 Article number e39195</t>
  </si>
  <si>
    <t>https://www.scopus.com/record/display.uri?eid=2-s2.0-85206289167&amp;origin=resultslist&amp;sort=plf-f&amp;src=s&amp;sot=cite&amp;sdt=a&amp;s=ref%282-s2.0-85103092559%29&amp;sessionSearchId=9ce710f00b96fd83abcbd9e1b0dee11d&amp;relpos=2</t>
  </si>
  <si>
    <t>Puiu, Silvia, CSR as a Solution for Tackling Socio-Economic Challenges in Romania, CSR as a Solution for Tackling Socio-Economic Challenges in Romania, CSR, Sustainability, Ethics and GovernanceVolume Part F3523, Pages 87 - 1012024</t>
  </si>
  <si>
    <t>https://www.scopus.com/record/display.uri?eid=2-s2.0-85207859179&amp;origin=resultslist&amp;sort=plf-f&amp;src=s&amp;sot=cite&amp;sdt=a&amp;s=ref%282-s2.0-85103092559%29&amp;sessionSearchId=9ce710f00b96fd83abcbd9e1b0dee11d&amp;relpos=4</t>
  </si>
  <si>
    <t>Chenxi Liang, Rawi Abdela, Ziyu Meng, Assessing the Sustainability Level of European Cultural and Creative Industries Based on Entropy Method, Applied Mathematics and Nonlinear Sciences
VOLUME 9 (2024): ISSUE 1 (JANUARY 2024)</t>
  </si>
  <si>
    <t>https://sciendo.com/article/10.2478/amns.2023.2.00751</t>
  </si>
  <si>
    <t>Bakos, L., Dumitrascu, D.D.</t>
  </si>
  <si>
    <t>Holonic Crisis Handling Model for Corporate Sustainability</t>
  </si>
  <si>
    <t>Cancela, B.L, Coelho, A, A bibliometric analysis of leadership and social responsibility: Status, development, and future research directions, New Practices for Entrepreneurship Innovation, pp. 396–454, 2024</t>
  </si>
  <si>
    <t>https://www.scopus.com/record/display.uri?eid=2-s2.0-85207037773&amp;origin=resultslist&amp;sort=plf-f&amp;src=s&amp;sot=cite&amp;sdt=a&amp;s=ref%282-s2.0-85037646860%29</t>
  </si>
  <si>
    <t>Levente-Attila Bakos (ULBS), Danut Dunitru Dumitrascu</t>
  </si>
  <si>
    <t>Decentralized Enterprise Risk Management Issues under Rapidly Changing Environments</t>
  </si>
  <si>
    <t>Dhewi, RM; Martunus, H; (...); Setiany, E. Enterprise risk management manufacturing industry quality determinants: Malaysia and Indonesia context, 2024
BRAZILIAN JOURNAL OF OPERATIONS &amp; PRODUCTION MANAGEMENT 22 (1)</t>
  </si>
  <si>
    <t>https://www.webofscience.com/wos/woscc/full-record/WOS:001414644300001</t>
  </si>
  <si>
    <t>wos</t>
  </si>
  <si>
    <t>Qabrati, Isuf; Tafili, Elhan, Decentralized insurance innovations in risk management, Decentralized Finance and Tokenization in FinTechPages 49 - 7617 June 2024</t>
  </si>
  <si>
    <t>https://www.scopus.com/record/display.uri?eid=2-s2.0-85201441304&amp;origin=resultslist&amp;sort=plf-f&amp;src=s&amp;sot=cite&amp;sdt=a&amp;s=ref%282-s2.0-85115193835%29&amp;relpos=1</t>
  </si>
  <si>
    <t>scopus</t>
  </si>
  <si>
    <t>Maniu, I. (ULBS), Costache, C.(ULBS), &amp; Dumitraşcu, D.-D. (ULBS)</t>
  </si>
  <si>
    <t>Adoption of green environmental practices in small and medium-sized enterprises: Entrepreneur and business policies patterns in Romania.</t>
  </si>
  <si>
    <t>Vandersteene, A, Environmental Concern of Owner-Managers and Environmental Practices of SMEs: A Typology Considering Size and Sector-Specific Environmental Regulations, Dec 2024 (Early Access)
BUSINESS ETHICS THE ENVIRONMENT &amp; RESPONSIBILITY</t>
  </si>
  <si>
    <t>https://www.webofscience.com/wos/woscc/full-record/WOS:001374952800001, https://onlinelibrary.wiley.com/doi/10.1111/beer.12772, https://www.scopus.com/record/display.uri?eid=2-s2.0-85211485330&amp;origin=resultslist&amp;sort=plf-f&amp;src=s&amp;sot=cite&amp;sdt=a&amp;s=ref%282-s2.0-85105795116%29&amp;sessionSearchId=a28f463948a8885658aa65a4b00ec9ea&amp;relpos=9</t>
  </si>
  <si>
    <t>Ibáñez, MJ; Vásquez-Lavin, F and Oliva, RDP, POLICY DISCLOSURE AS A PREDICTOR OF ENVIRONMENTAL BEHAVIOUR: EVIDENCE FROM THE CHILEAN RETAIL SECTOR, Jun 2024
JOURNAL OF COMPETITIVENESS 16 (2) , pp.76-102</t>
  </si>
  <si>
    <t>https://www.webofscience.com/wos/woscc/full-record/WOS:001275949200002, https://www.scopus.com/record/display.uri?eid=2-s2.0-85200158486&amp;origin=resultslist&amp;sort=plf-f&amp;src=s&amp;sot=cite&amp;sdt=a&amp;s=ref%282-s2.0-85105795116%29&amp;sessionSearchId=a28f463948a8885658aa65a4b00ec9ea&amp;relpos=8</t>
  </si>
  <si>
    <t>Bogdan, V; Popa, DN and Rus, L. Analysis of Moderation and Co-Moderation Effects on Waste Information Disclosure and Financial Performance Connection: A Way to Ensure Sustainable Business for SMEs, Nov 2024 (Early Access)
EASTERN EUROPEAN ECONOMICS</t>
  </si>
  <si>
    <t>https://www.tandfonline.com/doi/full/10.1080/00128775.2024.2423929, https://www.webofscience.com/wos/woscc/full-record/WOS:001350809600001, https://www.scopus.com/record/display.uri?eid=2-s2.0-85209671162&amp;origin=resultslist&amp;sort=plf-f&amp;src=s&amp;sot=cite&amp;sdt=a&amp;s=ref%282-s2.0-85105795116%29&amp;sessionSearchId=a28f463948a8885658aa65a4b00ec9ea&amp;relpos=12</t>
  </si>
  <si>
    <t>Vásquez, P.; Gallego, V.; Soto, J.D. Transforming MSMEs towards circularity: an attainable challenge with the appropriate technologies and approaches. Environment Systems and Decisions 2024, 44, 624., https://www.scopus.com/record/display.uri?eid=2-s2.0-85184216206&amp;origin=resultslist&amp;sort=plf-f&amp;src=s&amp;sot=cite&amp;sdt=a&amp;s=ref%282-s2.0-85105795116%29&amp;relpos=7</t>
  </si>
  <si>
    <t>https://link.springer.com/article/10.1007/s10669-023-09961-8</t>
  </si>
  <si>
    <t>Springer,Scopus</t>
  </si>
  <si>
    <t>-, I.; Tun Ismail, W.N.A. CHALLENGES AND OPPORTUNITIES FOR IMPLEMENTING INNOVATIVE GREEN TOURISM PRACTICES: EVIDENCE FROM INDONESIA. PLANNING MALAYSIA 2024, 22.</t>
  </si>
  <si>
    <t>https://www.scopus.com/record/display.uri?eid=2-s2.0-85211006221&amp;origin=resultslist&amp;sort=plf-f&amp;src=s&amp;sot=cite&amp;sdt=a&amp;s=ref%282-s2.0-85105795116%29&amp;sessionSearchId=a28f463948a8885658aa65a4b00ec9ea&amp;relpos=10, https://www.planningmalaysia.org/index.php/pmj/article/view/1642</t>
  </si>
  <si>
    <t>Fuchs, Kevin, An exploratory study with western female tourists about perceived drivers and challenges towards environmental stewardship in a nature-based destination, International Journal of Tourism PolicyVolume 14, Issue 6, Pages 595 - 6082024</t>
  </si>
  <si>
    <t>https://www.scopus.com/record/display.uri?eid=2-s2.0-85209929510&amp;origin=resultslist&amp;sort=plf-f&amp;src=s&amp;sot=cite&amp;sdt=a&amp;s=ref%282-s2.0-85105795116%29&amp;sessionSearchId=a28f463948a8885658aa65a4b00ec9ea&amp;relpos=11</t>
  </si>
  <si>
    <t>Sugiyanto, Eviatiwi Kusumaningty; Wijayanti, Ratna, Driver Factors of Successful Woman Entrepreneurs Go Green: A Systematic Literature Review and Future Research Agenda, Lecture Notes in Networks and SystemsVolume 927 LNNS, Pages 342 - 3562024 International Conference on Business and Technology, ICBT2023Manama7 May 2023through 9 May 2023Code 308979</t>
  </si>
  <si>
    <t>https://www.scopus.com/record/display.uri?eid=2-s2.0-85187797594&amp;origin=resultslist&amp;sort=plf-f&amp;src=s&amp;sot=cite&amp;sdt=a&amp;s=ref%282-s2.0-85105795116%29&amp;sessionSearchId=a28f463948a8885658aa65a4b00ec9ea&amp;relpos=13</t>
  </si>
  <si>
    <t>Voda, A.D. (ULBS); Dobrota, G. (U C. Brancuși Târgu Jiu); Țirca, D.M.(U C. Brancuși Târgu Jiu); Dumitrașcu, D.D. (ULBS); Dobrota, D. (ULBS)</t>
  </si>
  <si>
    <t xml:space="preserve"> Corporate bankruptcy and insolvency prediction model. </t>
  </si>
  <si>
    <t>Chen, XF; Wu, C; (...); Liu, JM, Multi-class financial distress prediction based on stacking ensemble method, Jul 2024 (Early Access)
INTERNATIONAL JOURNAL OF FINANCE &amp; ECONOMICS</t>
  </si>
  <si>
    <t>https://onlinelibrary.wiley.com/doi/10.1002/ijfe.3020, https://www.scopus.com/record/display.uri?eid=2-s2.0-85198722259&amp;origin=resultslist&amp;sort=plf-f&amp;src=s&amp;sot=cite&amp;sdt=a&amp;s=ref%282-s2.0-85113479331%29&amp;sessionSearchId=471a91e9efffc80ecffedd01c1ae8589&amp;relpos=5</t>
  </si>
  <si>
    <t>10.00</t>
  </si>
  <si>
    <t>Süto, D; Bajnai, P and Fenyves, V, Forecasting the financial performance of small and medium-sized enterprises: evidence from the Hungarian food retail sector, 2024
UKRAINIAN FOOD JOURNAL 13 (4) , pp.794-808</t>
  </si>
  <si>
    <t>https://www.webofscience.com/wos/woscc/full-record/WOS:001461484700010, https://nuft.edu.ua/doi/doc/ufj/2024/4/12.pdf, https://www.scopus.com/record/display.uri?eid=2-s2.0-85215692166&amp;origin=resultslist&amp;sort=plf-f&amp;src=s&amp;sot=cite&amp;sdt=a&amp;s=ref%282-s2.0-85113479331%29&amp;relpos=4</t>
  </si>
  <si>
    <t>Billios, Dimitrios, Seretidou, Dimitra, Stavropoulos, Antonios, The Power of Numerical Indicators in Predicting Bankruptcy: A Systematic Review, Journal of Risk and Financial ManagementOpen AccessVolume 17, Issue 10October 2024 Article number 433</t>
  </si>
  <si>
    <t>https://www.scopus.com/record/display.uri?eid=2-s2.0-85207482119&amp;origin=resultslist&amp;sort=plf-f&amp;src=s&amp;sot=cite&amp;sdt=a&amp;s=ref%282-s2.0-85113479331%29&amp;sessionSearchId=b42bd6fd482276a2b9548c7a9e1bc98f&amp;relpos=3</t>
  </si>
  <si>
    <t>Voda A. D.(UTBV), Dobrotă G. (UCB), Dobrotă D. (ULBS), Dumitrașcu D. D. (ULBS)</t>
  </si>
  <si>
    <t xml:space="preserve"> Error correction model for analysis of influence of fiscal policy on economic growth in EU. Journal of Business Economics &amp; Management. 2022;23(3):586–605. DOI:
10.3846/jbem.2022.16242</t>
  </si>
  <si>
    <t>Iuga, IC and Socol, A, GOVERNMENT ARTIFICIAL INTELLIGENCE READINESS AND BRAIN DRAIN: INFLUENCING FACTORS AND SPATIAL EFFECTS IN THE EUROPEAN UNION MEMBER STATES, 2024
JOURNAL OF BUSINESS ECONOMICS AND MANAGEMENT 25 (2) , pp.268-296</t>
  </si>
  <si>
    <t>https://www.webofscience.com/wos/woscc/full-record/WOS:001198020900001, https://www.scopus.com/record/display.uri?eid=2-s2.0-85191743178&amp;origin=resultslist&amp;sort=plf-f&amp;src=s&amp;sot=cite&amp;sdt=a&amp;s=ref%282-s2.0-85130486090%29</t>
  </si>
  <si>
    <t>Wos, Scopus</t>
  </si>
  <si>
    <t xml:space="preserve"> Iulia Dumitrașcu-Băldău, Dănuț-Dumitru Dumitrașcu and Gabriela Dobrotă</t>
  </si>
  <si>
    <t>Predictive Model for the Factors Influencing International Project Success: A Data Mining Approach</t>
  </si>
  <si>
    <t>Forouzeshnejad, AA; Arabikhan, F and Aheleroff, S, Optimizing Project Time and Cost Prediction Using a Hybrid XGBoost and Simulated Annealing Algorithm, Dec 2024
MACHINES 12 (12)</t>
  </si>
  <si>
    <t>https://www.webofscience.com/wos/woscc/full-record/WOS:001384671400001, https://www.scopus.com/record/display.uri?eid=2-s2.0-85213254561&amp;origin=resultslist&amp;sort=plf-f&amp;src=s&amp;sot=cite&amp;sdt=a&amp;s=ref%282-s2.0-85104045469%29&amp;relpos=2</t>
  </si>
  <si>
    <t>Kumar, A; Nadeem, M and Shameem, M, Metaheuristic-based cost-effective predictive modeling for DevOps project success, Sep 2024, APPLIED SOFT COMPUTING 163</t>
  </si>
  <si>
    <t>https://www.webofscience.com/wos/woscc/full-record/WOS:001259710400001, https://www.scopus.com/record/display.uri?eid=2-s2.0-85196726862&amp;origin=resultslist&amp;sort=plf-f&amp;src=s&amp;sot=cite&amp;sdt=a&amp;s=ref%282-s2.0-85104045469%29&amp;sessionSearchId=532436ee49b40c27f0b791079ba10df6&amp;relpos=3</t>
  </si>
  <si>
    <t>Zhang, XR; Antwi-Afari, MF; (...); Xing, XJ, The Impact of Artificial Intelligence on Organizational Justice and Project Performance: A Systematic Literature and Science Mapping Review, Jan 2024
BUILDINGS 14 (1)</t>
  </si>
  <si>
    <t>https://www.webofscience.com/wos/woscc/full-record/WOS:001149113200001, https://www.scopus.com/record/display.uri?eid=2-s2.0-85183376503&amp;origin=resultslist&amp;sort=plf-f&amp;src=s&amp;sot=cite&amp;sdt=a&amp;s=ref%282-s2.0-85104045469%29&amp;sessionSearchId=532436ee49b40c27f0b791079ba10df6&amp;relpos=5</t>
  </si>
  <si>
    <t>ForouzeshNejad, Ali Akbar, Arabikhan, Farzad, Aheleroff, Shohin, Optimizing Project Time and Cost Prediction Using a Hybrid XGBoost and Simulated Annealing Algorithm, MachinesOpen AccessVolume 12, Issue 12December 2024 Article number 867</t>
  </si>
  <si>
    <t>https://www.scopus.com/record/display.uri?eid=2-s2.0-85213254561&amp;origin=resultslist&amp;sort=plf-f&amp;src=s&amp;sot=cite&amp;sdt=a&amp;s=ref%282-s2.0-85104045469%29&amp;sessionSearchId=532436ee49b40c27f0b791079ba10df6&amp;relpos=2</t>
  </si>
  <si>
    <t>ForouzeshNejad, A.A.; Arabikhan, F.; Williams, N.; Gegov, A.; Sari, O.; Bader, M. Agile Project Status Prediction Using Interpretable Machine Learning. 2024 IEEE 12th International Conference on Intelligent Systems (IS) 2024, 1. [CrossRef]</t>
  </si>
  <si>
    <t>https://www.scopus.com/record/display.uri?eid=2-s2.0-85208424834&amp;origin=resultslist&amp;sort=plf-f&amp;src=s&amp;sid=a1f4f243254a13ae6495ede39fe3993b&amp;sot=cite&amp;sdt=a&amp;s=REF%282-s2.0-85104045469%29&amp;sl=23&amp;sessionSearchId=a1f4f243254a13ae6495ede39fe3993b&amp;relpos=4</t>
  </si>
  <si>
    <t>Dumitraşcu, Iulia (ULBS), Dumitraşcu, Dănuţ, Dumitru (ULBS)</t>
  </si>
  <si>
    <t>Intercultural Communication and its challenges within the international virtual project team</t>
  </si>
  <si>
    <t>Tylnyi, Ivan, Moskvych, Olha, Golovei, Viktoriia, Sokhatska, Oksana, Shostak, Viktor, Examining the Dynamics of Cultural Interaction in Virtual Environments, Revista de Cercetare si Interventie SocialaOpen AccessVolume 87, Pages 144 - 160December 2024</t>
  </si>
  <si>
    <t>https://www.scopus.com/record/display.uri?eid=2-s2.0-85212772692&amp;origin=resultslist&amp;sort=plf-f&amp;src=s&amp;sot=cite&amp;sdt=a&amp;s=ref%282-s2.0-85106900340%29</t>
  </si>
  <si>
    <t xml:space="preserve">Postolache, P.; Petrescu, V.; Dumitrascu, D.D.; Rimbu, C.; Vrinceanu, N.; Cipaian, C.R., </t>
  </si>
  <si>
    <t>Research Regarding a Correlation Core-Shell Morphology-Thermal Stability of Silica-Silver Nanoparticles,  CHEMICAL ENGINEERING COMMUNICATIONS   Volume: 203   Issue: 5   Pages: 649-659, 2016,</t>
  </si>
  <si>
    <t>Doi, A; Ganguly, M and Sharma, P, Novel environmental applications of green tea: sensing and remediation of Ag+ in aqueous system, Sep 24 2024
RSC ADVANCES 14 (42) , pp.31243-31250</t>
  </si>
  <si>
    <t>https://www.webofscience.com/wos/woscc/full-record/WOS:001325843600001</t>
  </si>
  <si>
    <t>Gorski, A.-T., Dumitraşcu, D.D.</t>
  </si>
  <si>
    <t>Stakeholder Ecosystems and Corporate Sustainability: A Nexus for Value Creation in the Age of Sustainability, Studies in Business and Economics
, 2023, 18(2), pp. 158–177</t>
  </si>
  <si>
    <t>Fernández-Gago, R., Cabeza-García, L., de Godos-Díez, J.L., Jiménez-Parra, B., “Put Yourself in Their Shoes”: The Stakeholder Theory Taught Through Role-Play, Journal of Business Ethics EducationVolume 21, Pages 73 - 982024</t>
  </si>
  <si>
    <t>https://www.scopus.com/record/display.uri?eid=2-s2.0-105000236488&amp;origin=resultslist&amp;sort=plf-f&amp;src=s&amp;sot=cite&amp;sdt=a&amp;s=ref%282-s2.0-85173474570%29&amp;relpos=1</t>
  </si>
  <si>
    <t>Roșca Nicolae (ULBS) , Oleksik Mihaela (ULBS), Rosca Liviu (ULBS), Avrigean Eugen(ULBS), Trzepiecinski Tomasz, Najm Sherwan Mohammed, Oleksik Valentin (ULBS)</t>
  </si>
  <si>
    <t>Minimizing the Main Strains and Thickness Reduction in the Single Point Incremental Forming Process of Polyamide and High-Density Polyethylene Sheets</t>
  </si>
  <si>
    <t>Formisano, A., Durante, M. A Comprehensive Review on the Incremental Sheet Forming of Polycarbonate, Polymers 2024, 16, 3098.
https://doi.org/10.3390/polym 16213098 WOS:001351817700001</t>
  </si>
  <si>
    <t>Rosca Nicolae</t>
  </si>
  <si>
    <t>Zisopol, D.G., Minescu, M., Iacob, D.V., Voicu, N., Study of the Tensile Strength and Shore Hardness Behavior of PE100 SDR11 Electrofusion Welded and Artificially aged Pipes, Engineering, Technology &amp; Applied Science Research, Vol.14, No.3, 2024, 14566-14571, https://doi.org/10.48084/etasr.7444</t>
  </si>
  <si>
    <t>Formisano, A., Boccarusso, De Fazio, D., Durante, Massimo, Effects of toolpath on defect phenomena in the incremental forming of thin polycarbonate sheets, The International Journal of Advanced Manufacturing Technology (2024) 133:4957–4966, https://doi.org/10.1007/s00170-024-14047-z WOS:001258053300005</t>
  </si>
  <si>
    <t>Formisano, A., Boccarusso, De Fazio, D., Durante, Massimo, Experimental Evidence on Incremental Formed Polymer Sheets Using a Stair Toolpath Strategy, J. Manuf. Mater. Process, 2024,8,105,  https://doi.org/10.3390/jmmp8030105 WOS:001256416600001.</t>
  </si>
  <si>
    <t>Duarte Rocha, V., Giraud Moreau, L., Cherouat, A., Optimization of the heating parameters of a robotized hot incremental forming of high impact polystyrene, Material Forming - ESAFORM 2024, Materials Research Proceedings 41 (2024) 1482-1487, https://doi.org/10.21741/9781644903131-164 WOS:001258853000164</t>
  </si>
  <si>
    <t>https://www.researchgate.net/publication/380597736_Optimization_of_the_heating_parameters_of_a_robotized_hot_incremental_forming_of_high_impact_polystyrene</t>
  </si>
  <si>
    <t>Szpunar, M., Trzepiecinski, T., Ostrowski, R., Zaba, K., Ziaja, W., Motyka, M., Thermo-Mechanical Numerical Simulation of Friction Stir Rotation-Assisted Single Point Incremental Forming of Commercially Pure Titanium Sheets, Materials 2024, 17, 3095, https://doi.org/10.3390/ma17133095</t>
  </si>
  <si>
    <t>Najm, S.M., Oleksik., V., Trzepiecinski, T., Applications of Incremental Forming, Analysis and Optimisation of Sheet Metal Forming, p.128-146, 1 January 2024, CRC Press, 978-104002731-8, 978-103257941-2, 10.1201/9781003441755-7</t>
  </si>
  <si>
    <t>https://www.scopus.com/record/display.uri?origin=citedby&amp;eid=2-s2.0-85194313301&amp;citeCnt=1%2c3&amp;noHighlight=false&amp;sort=cp-f&amp;src=r&amp;nlo=&amp;nlr=&amp;nls=&amp;citingId=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2c2-s2.0-85194313301&amp;imp=t&amp;sid=95cc20f354be18a0602f02e368d9e777&amp;sot=rec&amp;sdt=citedreferences&amp;sl=19&amp;s=CITEID%2885194313301%29&amp;relpos=2</t>
  </si>
  <si>
    <t>Roșca Nicolae (ULBS), Trzepieciński, Tomasz, Oleksik Valentin (ULBS)</t>
  </si>
  <si>
    <t>Minimizing the Forces in the Single Point Incremental Forming Process of Polymeric Materials Using Taguchi Design of Experiments and Analysis of Variance</t>
  </si>
  <si>
    <t>Formisano, A., Boccarusso, De Fazio, D., Durante, Massimo, Experimental Evidence on Incremental Formed Polymer Sheets Using a Stair Toolpath Strategy, J. Manuf. Mater. Process, 2024,8,105,  https://doi.org/10.3390/jmmp8030105 WOS:001256416600001</t>
  </si>
  <si>
    <t>Roșca Nicolae (ULBS), Oleksik Mihaela (ULBS), Roșca Liviu (ULBS)</t>
  </si>
  <si>
    <t>Numerical-Experimental Study Regarding the Single Point Incremental Forming Process</t>
  </si>
  <si>
    <t>Szpunar, M., Trzepiecinski, T., Ostrowski, R., Zaba, K., Ziaja, W., Motyka, M., Thermo-Mechanical Numerical Simulation of Friction Stir Rotation-Assisted Single Point Incremental Forming of Commercially Pure Titanium Sheets, Materials 2024, 17, 3095, https://doi.org/10.3390/ma17133095 WOS:001269317900001</t>
  </si>
  <si>
    <t>Bratu Mihaela Laura (ULBS), Cioca Lucian-Ionel (ULBS), Nerisanu Raluca Andreea (ULBS), Rotaru, Mihaela (ULBS), Plesa Roxana (UP)</t>
  </si>
  <si>
    <t>IA Bratu, VR Câmpu, R Budău, MA Stanciu, CM Enescu. Subsidies for Forest Environment and Climate: A Viable Solution for Forest Conservation in Romania? Forests</t>
  </si>
  <si>
    <t>R Parikh, SB Jones. Providing Impactful Feedback to the current generation of Anesthesiology residents. International Anesthesiology Clinics</t>
  </si>
  <si>
    <t>CR Koch, R Scherer, N Kara, PD Gripp, AAM Rosa, PC Carricondo. Analysis of a mobile learning app for ophthalmology in Brazil. Arquivos Brasileiros de Oftalmologia</t>
  </si>
  <si>
    <t>Cioca Lucian-Ionel (ULBS), Bratu Mihaela Laura (ULBS)</t>
  </si>
  <si>
    <t>Sustainable Education in the Context of COVID-19: Study of the Social Perception andWell-Being of Students at the Faculty of Engineering in Sibiu, Romania</t>
  </si>
  <si>
    <t>M Jiang, KJ Bartholomew, P Edirisingha, Q Liu, Y Wang, T Jin, M Chen, K Russell. Family Social Capital and Sustainable Well-Being: Navigating Chinese Adolescents' Well-Being During COVID-19 Lockdown. British Journal of Educational Studies</t>
  </si>
  <si>
    <t>H Liu, H Jian. Teaching reform and innovation of vocational development and employment guidance courses in colleges and universities based on random forest model. Applied Mathematics and Nonlinear Sciences</t>
  </si>
  <si>
    <t>https://sciendo.com/es/issue/AMNS/9/1</t>
  </si>
  <si>
    <t>Managerial strategies for optimizing ergonomics in organizations, tailored to the personality of engineers, to improve the quality of life and security of employees</t>
  </si>
  <si>
    <t>W Ji, H Liu, K Pan, R Huang, C Xu, Z Wei, J Wang. Knowledge mapping analysis of safety ergonomics: a bibliometric study. Ergonomics</t>
  </si>
  <si>
    <t>https://www.tandfonline.com/doi/full/10.1080/00140139.2023.2223788?casa_token=_uvzgudN_xsAAAAA%3AdnEhX_kxsudPV5v6OfBdhqDmZDHVtsme40hH-4pBFsES0Zqkwj9J7PfCEetjBhkYD6iTbcYkEDs</t>
  </si>
  <si>
    <t>https://www.mdpi.com/1999-4907/15/9/1534</t>
  </si>
  <si>
    <t>Bratu Mihaela Laura (ULBS), Miricescu Dan (ULBS)</t>
  </si>
  <si>
    <t>https://www.mdpi.com/1999-4907/15/9/1535</t>
  </si>
  <si>
    <t>Adaptation of managerial style to the personality of engineers, in order to increase performance in the workplace | Adaptacja stylu menedżerskiego do osobowości inżynierów, w celu zwiększenia wydajności w miejscu pracy</t>
  </si>
  <si>
    <t>FIG3</t>
  </si>
  <si>
    <t>D Nguyen, T Yeazitzis. SHARED LEADERSHIP EMERGENCE WITHIN DESIGN TEAMS. Proceedings of the American Society for Engineering Management</t>
  </si>
  <si>
    <t>https://www.proquest.com/openview/398c0865e86cdf6caba1209b7fb4b791/1?cbl=2037614&amp;pq-origsite=gscholar</t>
  </si>
  <si>
    <r>
      <rPr>
        <rFont val="Arial Narrow"/>
        <b/>
        <color rgb="FF000000"/>
        <sz val="10.0"/>
      </rPr>
      <t>ANDREEA ANGELA ŞTEŢIU, MIRCEA ŞTEŢIU</t>
    </r>
    <r>
      <rPr>
        <rFont val="Arial Narrow"/>
        <b val="0"/>
        <color rgb="FF000000"/>
        <sz val="10.0"/>
      </rPr>
      <t>, MIHAI BURLIBAŞA, VIOREL ȘTEFAN PERIEANU, GABRIELA TĂNASE, NARCIS MARCOV, OANA-CELLA ANDREI, RADU COSTEA, ELENA-CRISTINA MARCOV, DANA CRISTINA BODNAR, TRAIAN BODNAR, MAGDALENA NATALIA DINA, CONSTANTIN DĂGUCI, LUMINIȚA DĂGUCI, CORINA MARILENA CRISTACHE, CAMELIA IONESCU, LUMINIȚA OANCEA, MĂDĂLINA VIOLETA PERIEANU, CLAUDIA CAMELIA BURCEA, COSMIN MEDAR, CARMEN DANIELA DOMNARIU, ILEANA IONESCU</t>
    </r>
  </si>
  <si>
    <t xml:space="preserve">FEM analysis of masticatory induced stresses over surrounding tissues of dental implant </t>
  </si>
  <si>
    <t>FMED5</t>
  </si>
  <si>
    <t>Lixandru, C.I.; Maniu, I.; Cernușcă-Mițariu, M.M.; Făgețan, M.I.; Cernușcă-Mițariu, I.S.; Domnariu, H.P.; Lixandru, G.A.; Domnariu, C.D. A Post-Implanto-Prosthetic Rehabilitation Study Regarding the Degree of Improvement in Patients’ Quality of Life: A Before–After Study. Healthcare 2024, 12, 1378. https://doi.org/10.3390/healthcare12141378</t>
  </si>
  <si>
    <t>https://doi.org/10.3390/healthcare12141378</t>
  </si>
  <si>
    <t>Stetiu Mircea</t>
  </si>
  <si>
    <r>
      <rPr>
        <rFont val="Arial Narrow"/>
        <b/>
        <color rgb="FF000000"/>
        <sz val="10.0"/>
      </rPr>
      <t>ANDREEA ANGELA ŞTEŢIU, MIRCEA ŞTEŢIU</t>
    </r>
    <r>
      <rPr>
        <rFont val="Arial Narrow"/>
        <b val="0"/>
        <color rgb="FF000000"/>
        <sz val="10.0"/>
      </rPr>
      <t>, MIHAI BURLIBAŞA, VIOREL ȘTEFAN PERIEANU, GABRIELA TĂNASE, NARCIS MARCOV, OANA-CELLA ANDREI, RADU COSTEA, ELENA-CRISTINA MARCOV, DANA CRISTINA BODNAR, TRAIAN BODNAR, MAGDALENA NATALIA DINA, CONSTANTIN DĂGUCI, LUMINIȚA DĂGUCI, CORINA MARILENA CRISTACHE, CAMELIA IONESCU, LUMINIȚA OANCEA, MĂDĂLINA VIOLETA PERIEANU, CLAUDIA CAMELIA BURCEA, COSMIN MEDAR, CARMEN DANIELA DOMNARIU, ILEANA IONESCU</t>
    </r>
  </si>
  <si>
    <t>Malița MA, Manolescu LSC, Perieanu VȘ, Babiuc I, Marcov EC, Ionescu C, et al. (2024) COVID-19 and flu vaccination in Romania, post pandemic lessons in healthcare workers and general population. PLoS ONE 19(3): e0299568. https://doi.org/10.1371/journal.pone.0299568</t>
  </si>
  <si>
    <t>https://doi.org/10.1371/journal.pone.0299568</t>
  </si>
  <si>
    <r>
      <rPr>
        <rFont val="Arial Narrow"/>
        <b/>
        <color rgb="FF000000"/>
        <sz val="10.0"/>
      </rPr>
      <t>ANDREEA ANGELA ŞTEŢIU, MIRCEA ŞTEŢIU</t>
    </r>
    <r>
      <rPr>
        <rFont val="Arial Narrow"/>
        <b val="0"/>
        <color rgb="FF000000"/>
        <sz val="10.0"/>
      </rPr>
      <t>, MIHAI BURLIBAŞA, VIOREL ȘTEFAN PERIEANU, GABRIELA TĂNASE, NARCIS MARCOV, OANA-CELLA ANDREI, RADU COSTEA, ELENA-CRISTINA MARCOV, DANA CRISTINA BODNAR, TRAIAN BODNAR, MAGDALENA NATALIA DINA, CONSTANTIN DĂGUCI, LUMINIȚA DĂGUCI, CORINA MARILENA CRISTACHE, CAMELIA IONESCU, LUMINIȚA OANCEA, MĂDĂLINA VIOLETA PERIEANU, CLAUDIA CAMELIA BURCEA, COSMIN MEDAR, CARMEN DANIELA DOMNARIU, ILEANA IONESCU</t>
    </r>
  </si>
  <si>
    <t>Preda, M.; Chivu, R.D.; Ditu, L.M.; Popescu, O.; Manolescu, L.S.C. Pathogenesis, Prophylaxis, and Treatment of Candida auris. Biomedicines 2024, 12, 561. https://doi.org/10.3390/biomedicines12030561</t>
  </si>
  <si>
    <t>https://doi.org/10.3390/biomedicines12030561</t>
  </si>
  <si>
    <t>Avrigean, E (Avrigean, Eugen) [1] ; Stetiu, M (Stetiu, Mircea) [1] ; Oleksik, ME (Oleksik, Mihaela Emilia) [1] ; Stetiu, AA (Stetiu, Andreea Angela) [2] ; Tanasescu, CHA (Tanasescu, Ciprian Horatiu Antoniu) [2] ; Chicea, R (Chicea, Radu) [2] ; Dura, H (Dura, Horatiu) [2] ; Boicean, A (Boicean, Adrian) [2] 1 Lucian Blaga Univ Sibiu, Fac Engn, 4 Emil Cioran Str, Sibiu 550025, Romania
2 Lucian Blaga Univ Sibiu, Fac Med, 2A Lucian Blaga Str, Sibiu, Romania</t>
  </si>
  <si>
    <t>Theoretical and Experimental Determination of the Fracture-Risk Areas on the Electrofusion Socket Made of High Density Polyethylene</t>
  </si>
  <si>
    <t>Filip, S.-M., Avrigean, E. and Pascu, A.-M. 2024. Damage to Natural Gas Distribution Steel Pipelines caused by Rigid Bodies resulting from the Excavation of Laying Trenches. Engineering, Technology &amp; Applied Science Research. 14, 1 (Feb. 2024), 12984–12987. DOI:https://doi.org/10.48084/etasr.6716</t>
  </si>
  <si>
    <t>BĂDESCU, D.(ULBS), ZAHARIE, N.(ULBS), STOIAN, I.(ULBS), BĂDESCU, M.(ULBS), STANCIU, C. (ULBS)</t>
  </si>
  <si>
    <t>A Narrative Review of the Link between Sport and Technology, Sustainability 2022, 14, 16265.</t>
  </si>
  <si>
    <t>Silva, Ana; Silva, Rui; Makar, Piotr; Clemente, Filipe Manuel. The Agreement Between Bushnell and Stalker Radar Guns for Measuring Ball Speed in Throwing and Kicking</t>
  </si>
  <si>
    <t>https://www.mdpi.com/2076-3417/14/22/10476</t>
  </si>
  <si>
    <t>Badescu Mircea</t>
  </si>
  <si>
    <t>A Narrative Review of the Link between Sport and Technology, Sustainability 2022, 14, 16265</t>
  </si>
  <si>
    <t>Badau, Adela; Badau, Dana; Steff, Norbert. Improving Agility and Reactive Agility in Basketball Players U14 and U16 by Implementing Fitlight Technology in the Sports Training Process</t>
  </si>
  <si>
    <t>http://dx.doi.org/10.3390/app14093597";"http://dx.doi.org/10.3390/app14093597</t>
  </si>
  <si>
    <t>Rozmiarek, Mateusz. Applying Environmental Sustainability Practices in Martial Arts Sports Clubs: A Case Study of Poznan</t>
  </si>
  <si>
    <t>https://www.mdpi.com/2071-1050/16/22/9908</t>
  </si>
  <si>
    <t>COJOCARIU, Venera Mihaela; Boghian, Ioana. A Literature Review on Digital Creativity in Higher Education-Toward a Conceptual Model</t>
  </si>
  <si>
    <t>https://www.mdpi.com/2227-7102/14/11/1189</t>
  </si>
  <si>
    <t>Qi, Yufei; Sajadi, S. Mohammad; Baghaei, S.; Rezaei, R.; Li, Wei. Digital technologies in sports: Opportunities, challenges, and strategies for safeguarding athlete wellbeing and competitive integrity in the digital era.</t>
  </si>
  <si>
    <t>https://www.sciencedirect.com/science/article/abs/pii/S0160791X24000447?via%3Dihub</t>
  </si>
  <si>
    <t>Mulyono, Aris; Siregar, Nofi Marlina; Sulaiman, Iman. The influence of mental health and a-riseba shooting practice on the performance of basketball shooting results in 16-18 years age group</t>
  </si>
  <si>
    <t>https://www.researchgate.net/publication/383340891_The_influence_of_mental_health_and_a-riseba_shooting_practice_on_the_performance_of_basketball_shooting_results_in_16-18_years_age_group</t>
  </si>
  <si>
    <t xml:space="preserve">Stanciu, Mirela; Popescu, Agatha; Corman, Sorina. A MODEL OF GOOD PRACTICES IN SUSTAINABLE RURAL TOURISM FROM THE MOUNTAIN AREA- A CASE STUDY GURA RAULUI, SIBIU COUNTY, ROMANIA. </t>
  </si>
  <si>
    <t>https://managementjournal.usamv.ro/pdf/vol.24_1/Art96.pdf</t>
  </si>
  <si>
    <t>Bădescu, M. (ULBS) Deneș, C. (ULBS)</t>
  </si>
  <si>
    <t>CONSIDERATIONS ABOUT PROCESSING BY EDM OF THE INTERMEDIATE PARTS USED FOR CYLINDRICAL-FRONTAL MILLING CUTTERS</t>
  </si>
  <si>
    <t>Michele Calì, Giuliana Baiamonte, Giuseppe Laudani, Gianfranco Di Martino &amp; Mario Grasso.An accurate roughness prediction in milling processes through analytical evaluation and KNN regression approach.</t>
  </si>
  <si>
    <t>https://link.springer.com/article/10.1007/s00170-024-14526-3</t>
  </si>
  <si>
    <t>Bădescu Mircea (ULBS), Purcar Carmen (pensie), Bădescu Delia (ulbs)</t>
  </si>
  <si>
    <t>Ankle foot with wire insertion.https://www.researchgate.net/publication/271990193_Ankle_Foot_Orthoses_with_Wire_Insertion</t>
  </si>
  <si>
    <t>Putra, Alfian Pramudita; Syahananta, Lolita Hapsari Dwi; Rahmatillah, Akif; Pujiyanto; Rahma, Osmalina Nur; Pawana, I. Putu Alit; Qulub, Fitriyatul; Andarini, Esti. Finite Element Analysis of Ventral Ankle-Foot Orthosis Under Cuff and Ground Reaction Force Loading. Mathematical Modelling of Engineering Problems, 2024, Vol 11, Issue 3, p673, ISSN
2369-0739, Academic Journal
DOI 10.18280/mmep.110311</t>
  </si>
  <si>
    <t>https://scholar.unair.ac.id/en/publications/finite-element-analysis-of-ventral-ankle-foot-orthosis-under-cuff</t>
  </si>
  <si>
    <t>Pure, Scopus &amp; Elsevier Fingerprint Engine</t>
  </si>
  <si>
    <t>Kumari, N.; Alam, T.; Ali, M.A.; Yadav, A.S.; Gupta, N.K.; Siddiqui, M.I.H.; Dobrotă, D.; Rotaru, I.M.; Sharma, A.</t>
  </si>
  <si>
    <t>Numerical Investigation on Hydrothermal Performance of Micro Channel Heat Sink with Periodic Spatial Modification on Sidewalls</t>
  </si>
  <si>
    <t>Yukun Wang, Jizhou Liu, Kaimin Yang, Jiying Liu, Xiaohu Wu, Performance and parameter optimization design of microchannel heat sink with different cavity and rib combinations,
Case Studies in Thermal Engineering, Volume 53, 2024, 103843, ISSN 2214-157X, https://doi.org/10.1016/j.csite.2023.103843.</t>
  </si>
  <si>
    <t>https://www.sciencedirect.com/science/article/pii/S2214157X23011498</t>
  </si>
  <si>
    <t>Kumari N, Alam T, Ali MA, Yadav AS, Gupta NK, Siddiqui MIH, Dobrotă D, Rotaru IM, Sharma A</t>
  </si>
  <si>
    <t>Yu Xie, Tirumala Uday Kumar Nutakki, Di Wang, Xinglei Xu, Yu Li, Mohammad Nadeem Khan, Ahmed Deifalla, Yasser Elmasry, Ruiyang Chen, Multi-objective optimization of a microchannel heat sink with a novel channel arrangement using artificial neural network and genetic algorithm, Case Studies in Thermal Engineering, Volume 53, 2024, 103938, ISSN 2214-157X, https://doi.org/10.1016/j.csite.2023.103938.</t>
  </si>
  <si>
    <t>https://www.sciencedirect.com/science/article/pii/S2214157X23012443?via%3Dihub</t>
  </si>
  <si>
    <t>D. Dobrotă, S.G. Racz, M. Oleksik, I. Rotaru, M. Tomescu, C.M. Simion</t>
  </si>
  <si>
    <t>Smart cutting tools used in the processing of aluminum alloys</t>
  </si>
  <si>
    <t>Dany Katamba Mpoyi, Aimé Lay Ekuakille, MoiseAvoci Ugwiri, Caterina Casavola, Giovanni Pappalettera, Wear monitoring based on vibration measurement during machining: An application of FDM and EMD,
Measurement: Sensors, 2024, 101051, https://doi.org/10.1016/j.measen.2024.101051.</t>
  </si>
  <si>
    <t>https://www.sciencedirect.com/science/article/pii/S2665917424000278?via%3Dihub</t>
  </si>
  <si>
    <t>Dobrotă D, Racz S-G, Oleksik M, Rotaru I, Tomescu M, Simion CM</t>
  </si>
  <si>
    <t>Dany Katamba Mpoyi, Aimé Lay Ekuakille, Moise Avoci Ugwiri, Caterina Casavola, Giovanni Pappalettera, Wear monitoring based on vibration measurement during machining: An application of FDM and EMD,
Measurement: Sensors, Volume 32, 2024, 101051, ISSN 2665-9174, https://doi.org/10.1016/j.measen.2024.101051.</t>
  </si>
  <si>
    <t xml:space="preserve">
Kumari, N.; Alam, T.; Ali, M.A.; Yadav, A.S.; Gupta, N.K.; Siddiqui, M.I.H.; Dobrotă, D.; Rotaru, I.M.; Sharma, A. A</t>
  </si>
  <si>
    <t>Ali Radwan, Osama Abdelrehim, Müslüm Arıcı, Ahmed Saad Soliman, Thermal-hydraulic performance of various designs of microchannel heat sink with internal bifurcations, International Journal of Heat and Fluid Flow,
Volume 107, 2024, 109369, ISSN 0142-727X, https://doi.org/10.1016/j.ijheatfluidflow.2024.109369.</t>
  </si>
  <si>
    <t>https://www.sciencedirect.com/science/article/abs/pii/S0142727X24000948</t>
  </si>
  <si>
    <t>Anil Kumar,  Priyanka, Sunil Kumar, Rajesh Maithani, Sachin Sharma, Tabish Alam, Md Irfanul Haque Siddiqui, Dan Dobrotă, Ionela Magdalena Rotaru</t>
  </si>
  <si>
    <t>Wajdi Rajhi, S.A.M. Mehryan, Nasrin B.M. Elbashir, Hikmet Ş. Aybar, Walid Aich, Aboulbaba Eladeb, Lioua Kolsi,
Employing RSM to model thermal performance and exergy destruction of LS-3 parabolic trough collector by coupling MCRT and CFD techniques,
Case Studies in Thermal Engineering,
2024,
104396,
ISSN 2214-157X,
https://doi.org/10.1016/j.csite.2024.104396.</t>
  </si>
  <si>
    <t>https://www.sciencedirect.com/science/article/pii/S2214157X24004271</t>
  </si>
  <si>
    <t>Kumari, N.; Alam, T.; Ali, M.A.; Yadav, A.S.; Gupta, N.K.; Siddiqui, M.I.H.; Dobrotă, D.; Rotaru, I.M.; Sharma, A. A</t>
  </si>
  <si>
    <t>Shanshan Shang, Zikai Yu, Qiaoli Wang, Fengwei Liu, Limin Jin, Numerical scrutinization of heat transfer subject to physical quantities through bioconvective nanofluid flow via stretching permeable surfaces, Front. Energy Res., 11 April 2024, Sec. Nano Energy, Volume 12 - 2024, https://doi.org/10.3389/fenrg.2024.1360120</t>
  </si>
  <si>
    <t>https://www.frontiersin.org/articles/10.3389/fenrg.2024.1360120/full</t>
  </si>
  <si>
    <t>Chao Yu, Mingzhen Shao, Wenbao Zhang, Mian Huang, Gaugnyi Wang, Enhancing Heat Transfer Efficiency in Corrugated Tube Heat Exchangers: A Comprehensive Approach through Structural Optimization and Field Synergy Analysis, Heliyon, 2024, e30113, ISSN 2405-8440, https://doi.org/10.1016/j.heliyon.2024.e30113</t>
  </si>
  <si>
    <t>https://www.sciencedirect.com/science/article/pii/S2405844024061449</t>
  </si>
  <si>
    <t xml:space="preserve">Dobrotă, D.; Racz, S.-G.; Oleksik, M.; Rotaru, I.; Tomescu, M.; Simion, C.M. </t>
  </si>
  <si>
    <t>Smart Cutting Tools Used in the Processing of Aluminum Alloys.</t>
  </si>
  <si>
    <t>Alborz Shokrani, Hakan Dogan, David Burian, Tobechukwu D. Nwabueze, Petr Kolar, Zhirong Liao, Ahmad Sadek, Roberto Teti, Peng Wang, Radu Pavel, Tony Schmitz, Sensors for in-process and on-machine monitoring of machining operations, CIRP Journal of Manufacturing Science and Technology, Volume 51, 2024, Pages 263-292, ISSN 1755-5817, https://doi.org/10.1016/j.cirpj.2024.05.001.</t>
  </si>
  <si>
    <t>Dobrotă D, Racz S-G, Oleksik M, Rotaru I, Tomescu M and Simion C M</t>
  </si>
  <si>
    <t>Mohanraj T et al 2024 Meas. Sci. Technol. 35 092002</t>
  </si>
  <si>
    <t>https://iopscience.iop.org/article/10.1088/1361-6501/ad519b</t>
  </si>
  <si>
    <t>Liangyu Li, Jing Yang, Lip Yee Por, Mohammad Shahbaz Khan, Rim Hamdaoui, Lal Hussain, Zahoor Iqbal, Ionela Magdalena Rotaru, Dan Dobrotă, Moutaz Aldrder, Abdulfattah Oma</t>
  </si>
  <si>
    <t>Ishwerlal, Rathod Dharmesh; Agarwal, Reshu; Sujatha, K. S., Improved SegNet with Hybrid Classifier for Lung Cancer Segmentation and Classification., International Journal of Advanced Computer Science &amp; Applications, 2024, Vol 15, Issue 5, p1051</t>
  </si>
  <si>
    <t>https://openurl.ebsco.com/EPDB%3Agcd%3A8%3A29773992/detailv2?sid=ebsco%3Aplink%3Ascholar&amp;id=ebsco%3Agcd%3A177684413&amp;crl=c</t>
  </si>
  <si>
    <t>Maytham H. Machi, István Farkas, János Buzas, Enhancing thermal efficiency of double-pass solar air collectors: A comparative study on the role of V-angled perforated fins,
Energy Reports, Volume 12, 2024, Pages 481-494, ISSN 2352-4847, https://doi.org/10.1016/j.egyr.2024.06.048.</t>
  </si>
  <si>
    <t>https://www.sciencedirect.com/science/article/pii/S2352484724004037?via%3Dihub</t>
  </si>
  <si>
    <t>Rai, H.M., Yoo, J. &amp; Razaque, A. A depth analysis of recent innovations in non-invasive techniques using artificial intelligence approach for cancer prediction. Med Biol Eng Comput (2024). https://doi.org/10.1007/s11517-024-03158-0</t>
  </si>
  <si>
    <t>https://link.springer.com/article/10.1007/s11517-024-03158-0</t>
  </si>
  <si>
    <t>Kumari, N., Alam, T., Ali, M.A., Yadav, A.S., Gupta, N.K., Siddiqui, M.I.H., Dobrota, D., &amp; Rotaru, I.M</t>
  </si>
  <si>
    <t>Numerical investigation on hydrothermal performance of microchannel heat sink with periodic spatial modification on sidewalls</t>
  </si>
  <si>
    <t xml:space="preserve">Bhandari, P., Vyas, B., Padalia, D., Ranakoti, L., Prajapati, Y.K., &amp; Bangari, R.S. (2024). Comparative
Thermo-hydraulic Analysis of Periodic Stepped Open Micro Pin-fin Heat Sink. Archives of Thermodynamics, 45(3), 99−105.
</t>
  </si>
  <si>
    <t>https://journals.pan.pl/Content/132018/10_AOT-00644-2023-Bandari.pdf</t>
  </si>
  <si>
    <t>A Numerical Investigation on Hydrothermal Performance of Micro Channel Heat Sink with Periodic Spatial Modification on Sidewalls,</t>
  </si>
  <si>
    <t>nil Singh Yadav, Naveen Agrawal, Aviral Tiwari, Nitin Gupta, Abhishek Sharma, Rajan Kumar, Monika Vyas, Subhendu Chakroborty, Geetesh Goga, Jitendra Malviya, Ramanpreet Singh, Vimal K. Pathak; CFD based performance analysis and correlation development for solar air heater having ribs. AIP Conf. Proc. 3 July 2024; 2835 (1): 020021.</t>
  </si>
  <si>
    <t>https://pubs.aip.org/aip/acp/article-abstract/2835/1/020021/3302076/CFD-based-performance-analysis-and-correlation</t>
  </si>
  <si>
    <t xml:space="preserve">Bhandari P., Vyas B, Padalia, Diwakar, Ranakoti, Lalit, Prajapati, Yogesh Kumar, Bangari, Raghubeer Singh, Bhandari, Prabhaka, Vyas, Bhaveshr, Ranakoti, Lalit,  Prajapati, Yogesh Kumar, Bangari, Raghubeer Singh, Comparative thermo-hydraulic analysis of periodic stepped open micro pin-fin heat sink, Archives of Thermodynamics, Volume 45, Issue 3, Pages 99 - 1052024
</t>
  </si>
  <si>
    <t>Zia ul Rehman Tahir, Fahad Mukhtar, Muhammad Rizwan Shad, Fazeel Asghar, Muhammad Shahzad, Muhammad Asim, Mubashir Hassan, M.A. Mujtaba, Shahzad Hussain Siddiqi, Tariq Ali, Yasser Fouad, M.A. Kalam,
Techno-Economic Analysis and Optimization of 50 MWe Linear Fresnel Reflector Solar Thermal Power Plant for Different Climatic Conditions, Case Studies in Thermal Engineering, 2024, 104909, 
https://doi.org/10.1016/j.csite.2024.104909.</t>
  </si>
  <si>
    <t>https://www.sciencedirect.com/science/article/pii/S2214157X24009407?via%3Dihub</t>
  </si>
  <si>
    <t>Paola Patricia, AC., Marlon Alberto, PM., Er-nesto, BM., Sharith Alejandra, BA., Camilo, BC., Fabian, R. (2024). Improving the Accuracy of Predictive Models in Imbalanced Lung Cancer Data. In: Tan, Y., Shi, Y. (eds) Advances in Swarm Intelligence. ICSI 2024. Lecture Notes in Computer Science, vol 14789. Springer, Singapore. https://doi.org/10.1007/978-981-97-7184-4_19</t>
  </si>
  <si>
    <t>https://link.springer.com/chapter/10.1007/978-981-97-7184-4_19</t>
  </si>
  <si>
    <t>Tingfang Yu, Xing Guo, and Yicun Tang, Numerical investigations of heat transfer augmentation in a microchannel heat sink with different shaped periodic reentrant cavities on channel sidewalls, Canadian Journal of Physics
22 August 2024
https://doi.org/10.1139/cjp-2023-0275</t>
  </si>
  <si>
    <t>https://cdnsciencepub.com/doi/10.1139/cjp-2023-0275#bibliography</t>
  </si>
  <si>
    <t>Pankaj Dumka, Krishna Gajula, Kamal Sharma, Dhananjay R. Mishra, Rishika Chauhan, Md Irfanul Haque Siddiqui, Dan Dobrotă, Ionela Magdalena Rotaru</t>
  </si>
  <si>
    <t>Fadl A. Essa, Bahaa Saleh, Abdullah A. Algethami, Ammar H. Elsheikh, Mahmoud S. El-Sebaey, Khaled Alnamasi, Enhanced water production in pyramid solar stills: Utilizing suspended trays, fogging system, and forced condensation, Solar Energy Materials and Solar Cells, Volume 277, 2024, 113125, https://doi.org/10.1016/j.solmat.2024.113125.</t>
  </si>
  <si>
    <t>https://www.sciencedirect.com/science/article/abs/pii/S0927024824004379</t>
  </si>
  <si>
    <t>Wenling Liao, Zhengbiao Jing, Flow characteristics and heat transfer performance in tubes with dimples-protrusions, Case Studies in Thermal Engineering, Volume 61, 2024, 104945, 
https://doi.org/10.1016/j.csite.2024.104945.</t>
  </si>
  <si>
    <t>https://www.sciencedirect.com/science/article/pii/S2214157X24009766</t>
  </si>
  <si>
    <t>B. Prabhu, Elumalai Vengadesan, Sampath Senthil, T. Arunkumar, Comprehensive energy and enviro-economic performance analysis of a flat plate solar water heater with a modified absorber, Thermal Science and Engineering Progress, Volume 54, 2024, 102848, ISSN 2451-9049, https://doi.org/10.1016/j.tsep.2024.102848.</t>
  </si>
  <si>
    <t>https://www.sciencedirect.com/science/article/abs/pii/S2451904924004669?via%3Dihub</t>
  </si>
  <si>
    <t>Mustafa Awaad Khalifa, Hayder Mohammad Jaffal, Assessment of the hydro-thermal performance for a novel hexagonal mini-channel heat sink for cooling a cylindrical heat source, International Journal of Thermofluids,
2024, 100840, ISSN 2666-2027, https://doi.org/10.1016/j.ijft.2024.100840.</t>
  </si>
  <si>
    <t>https://www.sciencedirect.com/science/article/pii/S2666202724002817?via%3Dihub</t>
  </si>
  <si>
    <t>Pankaj Dumka, Nikunj Limbachiya,  Nagamani Chippada,  Víctor Daniel Jiménez Macedo, Lizina Khatua, Nageswara Rao Lakkimsetty, T.C.Manjunath, Feroz Shaik, Choon Kit Chan, Darshana Dave, Impact of jute covered hemispherical cups on the performance augmentation of a single slope solar still: An experimental investigation, Applied Chemical Engineering, Vol. 7 No. 3 (2024).</t>
  </si>
  <si>
    <t>https://ace.as-pub.com/index.php/ACE/article/view/5516</t>
  </si>
  <si>
    <t>M. Bwanali, H. Ugail, Z. Mnasri, E. Jensen and Z. Omar, "On Handcrafted Machine Learning Features for Art Authentication," 2024 IEEE 8th International Conference on Signal and Image Processing Applications (ICSIPA), Kuala Lumpur, Malaysia, 2024, pp. 1-6, doi: 10.1109/ICSIPA62061.2024.10686088.</t>
  </si>
  <si>
    <t>https://ieeexplore.ieee.org/document/10686088</t>
  </si>
  <si>
    <t>Chauhan, R., Sharma, S., &amp; Pachauri, R. (2024). Performance Prediction of Conventional and Modified Solar Stills Using Levenberg Marquardt Algorithm-Based Artificial Neural Network Model: An Experimental and Stochastic Evaluation. Journal of Solar Energy Research, 9(3), 1966-1980. doi: 10.22059/jser.2024.380006.1449</t>
  </si>
  <si>
    <t>https://jser.ut.ac.ir/article_98824.html</t>
  </si>
  <si>
    <t>A. Vimal, S. R. Prabhanj, J. Edison Thangaraj, R. Navin, S. Mathan, S. Gopalsamy; A review on cooling of electronic components using piezoelectric cooler and nanofluid. AIP Conf. Proc. 11 October 2024; 3221 (1): 020011. https://doi.org/10.1063/5.0235888</t>
  </si>
  <si>
    <t>https://pubs.aip.org/aip/acp/article-abstract/3221/1/020011/3316421/A-review-on-cooling-of-electronic-components-using</t>
  </si>
  <si>
    <t>Dinesh Mevada, Dileep Kumar M, Pavithra G, Lizina Khatua, Preeti Gupta, Nageswara Rao Lakkimsetty, Feroz Shaik, Hitesh Bhargav, Choon Kit Chan, Mit Patel, Performance analysis of triple basin solar still with energy-exergy, Applied Chemical Engineering analysis approach, Vol. 7 No. 3 (2024).</t>
  </si>
  <si>
    <t>https://ace.as-pub.com/index.php/ACE/article/view/5518</t>
  </si>
  <si>
    <t>Ammar Abdulhaleem Abdulqader, Hayder Mohammad Jaffal, An experimental study to evaluate the performance of variable-width channel cold plates for cooling rectangular Li-ion batteries, International Journal of Thermofluids, 2024, 100941, ISSN 2666-2027, https://doi.org/10.1016/j.ijft.2024.100941.</t>
  </si>
  <si>
    <t>https://www.sciencedirect.com/science/article/pii/S2666202724003811?via%3Dihub</t>
  </si>
  <si>
    <t>Dinesh Mevada, Dileep Kumar M, Pavithra G, Lizina Khatua, Preeti Gupta, Nageswara Rao Lakkimsetty, Feroz Shaik, Hitesh Bhargav, Choon Kit Chan, Mit Patel, Performance analysis of triple basin solar still with energy-exergy, Applied Chemical Engineering , Vol. 7 No. 3 (2024): Vol 7, No 3.</t>
  </si>
  <si>
    <t>Shuai Zhou, Jiangong Zhao, Zilong Zhao, Hongjun Liu, Wen Ao, Effect of aluminum nanoparticles size and concentration on the combustion characteristics of nanofluid fuel: experiments and modeling, Acta Astronautica,
2024,  https://doi.org/10.1016/j.actaastro.2024.11.030.</t>
  </si>
  <si>
    <t>https://www.sciencedirect.com/science/article/pii/S0094576524006775?via%3Dihub</t>
  </si>
  <si>
    <t>Ammar Abdulhaleem Abdulqader, Hayder Mohammad Jaffal, An experimental study to evaluate the performance of variable-width channel cold plates for cooling rectangular Li-ion batteries,
International Journal of Thermofluids, Volume 24, 2024, 100941, ISSN 2666-2027, https://doi.org/10.1016/j.ijft.2024.100941.</t>
  </si>
  <si>
    <t>https://www.sciencedirect.com/science/article/pii/S2666202724003811</t>
  </si>
  <si>
    <t>C. S. Kodete, D. Vijaya Saradhi, V. Krishna Suri, P. Bharat Siva Varma, N. S Koti Mani Kumar Tirumanadham and V. Shariff, "Boosting Lung Cancer Prediction Accuracy Through Advanced Data Processing and Machine Learning Models," 2024 4th International Conference on Sustainable Expert Systems (ICSES), Kaski, Nepal, 2024, pp. 1107-1114, doi: 10.1109/ICSES63445.2024.10763338.</t>
  </si>
  <si>
    <t>https://ieeexplore.ieee.org/document/10763338/authors#authors</t>
  </si>
  <si>
    <t xml:space="preserve">Raghav Singupuram, Tabish Alam, Masood Ashraf Ali, Saboor Shaik, Naveen Kumar Gupta, Nevzat Akkurt, Mukesh Kumar, Sayed M. Eldin, Dan Dobrotă </t>
  </si>
  <si>
    <t>Numerical analysis of heat transfer and fluid flow in microchannel heat sinks for thermal management</t>
  </si>
  <si>
    <t>Jian Sun, Xianming Xie, Jie Li, Ming Zhong, Renping Zhang, Yanxiang Wang, Numerical and experimental study of heat transfer performance of the array orifice microjet heat sink with different structures,
Applied Thermal Engineering, 2024, 125164, ISSN 1359-4311, https://doi.org/10.1016/j.applthermaleng.2024.125164.</t>
  </si>
  <si>
    <t>https://www.sciencedirect.com/science/article/abs/pii/S1359431124028321?via%3Dihub</t>
  </si>
  <si>
    <t>Habib Ben Bacha, Abanob Joseph, A.S. Abdullah, Swellam W. Sharshir, Synergizing water desalination and hydrogen production using solar stills with novel sensible heat storage and an alkaline electrolyzer, Case Studies in Thermal Engineering, 2024, 105663, ISSN 2214-157X, https://doi.org/10.1016/j.csite.2024.105663.</t>
  </si>
  <si>
    <t>https://www.sciencedirect.com/science/article/pii/S2214157X24016940?via%3Dihub</t>
  </si>
  <si>
    <t>Ali Abdulwahhab Mohammed , Ali H. Abdulwahhab , Ibraheem Kasim Ibraheem, Detection Lung Nodules Using Medical CT Images Based on Deeplearning techniques, Baghdad Science Journal, Published Online First 20/12/2024</t>
  </si>
  <si>
    <t>https://www.researchgate.net/publication/387207596_Detection_Lung_Nodules_Using_Medical_CT_Images_Based_on_Deep_learning_techniques</t>
  </si>
  <si>
    <t>Fatema-Tuj Zohora, Mohammad Rejaul Haque, Nabil Mohammad Chowdhury, Mostafa Kamal, Fahad ∙ Nowroze Farhan Ifraj, Optimization of Hydrothermal Performance in Industrial Heat Sinks with Innovative Perforated Pin Fin Designs: A Numerical Approach, December 15, 2024, Heliyon, DOI: 10.1016/j.heliyon.2024.e41496</t>
  </si>
  <si>
    <t>https://www.cell.com/heliyon/fulltext/S2405-8440(24)17527-5?_returnURL=https%3A%2F%2Flinkinghub.elsevier.com%2Fretrieve%2Fpii%2FS2405844024175275%3Fshowall%3Dtrue</t>
  </si>
  <si>
    <t>Reda Aftiss, Monssif Najim, Taoufik Tbatou, Mohamed Hissouf, Numerical study of conventional solar still integrated dynamic PCM layer, Desalination, 2024, 118493, ISSN 0011-9164, ps://doi.org/10.1016/j.desal.2024.118493.
(https://www.sciencedirect.com/science/article/pii/S0011916424012049)</t>
  </si>
  <si>
    <t>https://www.sciencedirect.com/science/article/abs/pii/S0011916424012049?via%3Dihub</t>
  </si>
  <si>
    <t>M. Arya, A. S. Rajpoot, D. Pathak, B. Garg, M. Gupta and A. Jain, "A Hybrid Approach for Lung Cancer Detection Using Relevant Feature and Neural Network Techniques," 2024 IEEE International Conference on Intelligent Signal Processing and Effective Communication Technologies (INSPECT), Gwalior, India, 2024, pp. 1-5, doi: 10.1109/INSPECT63485.2024.10896170.</t>
  </si>
  <si>
    <t>https://ieeexplore.ieee.org/document/10896170</t>
  </si>
  <si>
    <t>Moraru Gina-Maria, Popa Daniela (ULBS)</t>
  </si>
  <si>
    <t>Changes Required in Organizing the Creativity Management in Romanian Firms</t>
  </si>
  <si>
    <t>Jiménez-García, T., López-Fernández, M., Managers driving change management, International Managerial Skills in Higher Education Institutions, pp. 123–135; ISBN 979-833730793-0, 979-833730791-6; DOI 10.4018/979-8-3373-0791-6.ch007</t>
  </si>
  <si>
    <t>https://www.scopus.com/record/display.uri?eid=2-s2.0-85218821295&amp;origin=resultslist&amp;sort=plf-f&amp;src=s&amp;sot=cite&amp;sdt=a&amp;s=ref%282-s2.0-85109055099%29</t>
  </si>
  <si>
    <t>Potential Resistance of Employees to Change in the Transition to Industry 5.0.</t>
  </si>
  <si>
    <t>Dacre, Nicholas; Yan, Jingyang; Frei, Regina; Al-Mhdawi M.K.S.; Dong, Hao; Advancing sustainable manufacturing: a systematic exploration of Industry 5.0 supply chains for sustainability, human-centricity, and resilience; Production Planning and Control; ISSN 09537287; DOI 10.1080/09537287.2024.2380361</t>
  </si>
  <si>
    <t xml:space="preserve">https://www.scopus.com/record/display.uri?eid=2-s2.0-85199394513&amp;origin=resultslist&amp;sort=plf-f&amp;src=s&amp;sot=b&amp;sdt=b&amp;s=TITLE%28Advancing+sustainable+manufacturing%3A+a+systematic+exploration+of+Industry+5.0+supply+chains+for+sustainability%2C+human-centricity%2C+and+resilience%29   </t>
  </si>
  <si>
    <t>Lei, Ziang; Shi, Jianhua; Luo, Ziren; Cheng, Minghao; Wan, Jiafu; Intelligent Manufacturing From the Perspective of Industry 5.0: Application Review and Prospects; IEEE Access; ISSN 21693536; DOI 10.1109/ACCESS.2024.3496697</t>
  </si>
  <si>
    <t>https://www.scopus.com/record/display.uri?eid=2-s2.0-85210075981&amp;origin=resultslist&amp;sort=plf-f&amp;src=s&amp;sot=b&amp;sdt=b&amp;s=TITLE%28Intelligent+Manufacturing+From+the+Perspective+of+Industry+5.0%3A+Application+Review+and+Prospects%29</t>
  </si>
  <si>
    <t>Alabi, Abdulkadri Toyin; A critical exploration of industry 5.0 in sustainable business performance of SMEs: A framework for i5.0 integration; The Future of Small Business in Industry 5.0 (capitol in carte, pag. 85 - 114); ISBN 979-836937364-4, 979-836937362-0; DOI 10.4018/979-8-3693-7362-0.ch004</t>
  </si>
  <si>
    <t>https://www.scopus.com/record/display.uri?eid=2-s2.0-85218595068&amp;origin=resultslist&amp;sort=plf-f&amp;src=s&amp;sid=196f988a4fb44e8913a3bb9f3a43a7b7&amp;sot=cite&amp;sdt=a&amp;s=REF%282-s2.0-85197098154%29&amp;sl=23&amp;sessionSearchId=196f988a4fb44e8913a3bb9f3a43a7b7&amp;relpos=1</t>
  </si>
  <si>
    <t>Potential Resistance of Employees to Change in the Transition to Industry 5.0.”</t>
  </si>
  <si>
    <t xml:space="preserve">Harish V.; Nayyar, Anand; Thriving in Industry 5.0: The evolving role of employees in the age of automation and innovation; Modern Technologies and Tools Supporting the Development of Industry 5.0 (capitol în carte, pag 107 - 148); ISBN 978-104004543-5, 978-103253104-5; DOI 10.1201/9781003489269-4; </t>
  </si>
  <si>
    <t>https://www.scopus.com/record/display.uri?eid=2-s2.0-85197062085&amp;origin=resultslist&amp;sort=plf-f&amp;src=s&amp;sid=f4182f37b850eaf2f96839944ab9ed5c&amp;sot=cite&amp;sdt=cl&amp;cluster=scopubyr%2C%222024%22%2Ct&amp;s=REF%282-s2.0-85197098154%29&amp;sl=23&amp;sessionSearchId=f4182f37b850eaf2f96839944ab9ed5c&amp;relpos=1</t>
  </si>
  <si>
    <t>Kim, Jeffrey; Olsen, Darren; An Approach Toward Training Better Construction Industry Installers by Using Augmented Reality; Lecture Notes in Computer Science (including subseries Lecture Notes in Artificial Intelligence and Lecture Notes in Bioinformatics); ISSN 03029743; ISBN 978-303171709-3; DOI 10.1007/978-3-031-71710-9_10</t>
  </si>
  <si>
    <t>https://www.scopus.com/record/display.uri?eid=2-s2.0-85205127377&amp;origin=resultslist&amp;sort=plf-f&amp;src=s&amp;sid=f4182f37b850eaf2f96839944ab9ed5c&amp;sot=cite&amp;sdt=cl&amp;cluster=scopubyr%2C%222024%22%2Ct&amp;s=REF%282-s2.0-85197098154%29&amp;sl=23&amp;sessionSearchId=f4182f37b850eaf2f96839944ab9ed5c&amp;relpos=3</t>
  </si>
  <si>
    <t>SCOPUS, Springer</t>
  </si>
  <si>
    <t>Popa Daniela, Moraru Gina-Maria  (ULBS)</t>
  </si>
  <si>
    <t>Universities as promoters of sustainable development</t>
  </si>
  <si>
    <t>Ouragini, I., Ben Hassine Louzir, A., University social responsibility and sustainable development: illustration of adapted practices by two Tunisian Universities, Social Responsibility Journal, Vol. 20, Issue 6, 28 May 2024, pp. 1177-1192, ISSN: 17471117, DOI: 10.1108/SRJ-08-2023-0459</t>
  </si>
  <si>
    <t>https://www.scopus.com/record/display.uri?eid=2-s2.0-85185674440&amp;origin=resultslist&amp;sort=plf-f&amp;src=s&amp;sot=b&amp;sdt=b&amp;s=TITLE%28University+social+responsibility+and+sustainable+development%3A+illustration+of+adapted+practices+by+two+Tunisian+Universities%29&amp;sessionSearchId=1766a679d02857460ac96db02a9a850d</t>
  </si>
  <si>
    <t>WOS:001164281800001, SCOPUS</t>
  </si>
  <si>
    <t>Moraru Gina-Maria  (ULBS)</t>
  </si>
  <si>
    <t>The Creativity Of Future Engineers, An Insufficiently Exploited Resource In Romanian Organizations</t>
  </si>
  <si>
    <t>Korhan Arun, Sustainability in Transformational and Transactional Leadership: Turkish Textile Industry Example, Chapter 11 in "Applying Business Intelligence and Innovation to Entrepreneurship" (/book/applying-business-intelligence-innovation-entrepreneurship/330531), pp. 241-257, IGI Global
DOI: 10.4018/979-8-3693-1846-1.ch011</t>
  </si>
  <si>
    <t>https://www.igi-global.com/chapter/sustainability-in-transformational-and-transactional-leadership/342323</t>
  </si>
  <si>
    <t>IGI Global
Scientific Publishing (Hershey, Pennsylvania; New York, New York; Beijing, China) DOI: 10.4018/979-8-3693-1846-1.ch011</t>
  </si>
  <si>
    <t xml:space="preserve">Valentin Petrescu (ULBS) Rodica Ciudin (University of Trento) Claudiu Isarie1 Lucian-Ionel Cioca (ULBS) Victor Nederita (ULBS)               </t>
  </si>
  <si>
    <t>Traffic Noise Pollution in a Historical City Center - Case Study Project within Environmental Engineering Field of Study. 3RD INTERNATIONAL ENGINEERING AND TECHNOLOGY EDUCATION CONFERENCE &amp; 7TH BALKAN REGION CONFERENCE ON ENGINEERING AND BUSINESS EDUCATION
Edited by:Kifor, CV; Patil, A
Book Series: Conference Proceedings Balkan Region Conference on Engineering Education &amp; MSE
DOI: 10.1515/cplbu-2015-0033
Published:‏ 2015</t>
  </si>
  <si>
    <t xml:space="preserve">PREDICTION OF URBAN TRAFFIC NOISE  USING ARTIFICIAL NEURAL NETWORK APPROACH Kranti Kumar1, Manoranjan Parida2, Vinod Kumar Katiyar1 1Indian Institute of Technology, Department of Mathematics, Roorkee-247667, India 2Indian Institute of Technology Department of Civil Engineering,Roorkee-247667, India </t>
  </si>
  <si>
    <t>https://www.researchgate.net/publication/287022685_Prediction_of_urban_traffic_noise_using_artificial_neural_network_approach/citations</t>
  </si>
  <si>
    <t>WoS https://www.eemj.eu/index.php/EEMJ/pages/view/indexing</t>
  </si>
  <si>
    <t>Isarie Claudiu</t>
  </si>
  <si>
    <t>Denes Calin</t>
  </si>
  <si>
    <t>Evaluation of Image Segmentation Methods for In Situ Quality Assessment in Additive Manufacturing</t>
  </si>
  <si>
    <t>https://www.mdpi.com/2673-8244/4/4/37</t>
  </si>
  <si>
    <t>AI-Powered Mixed Reality: Revolutionizing Training Methodologies</t>
  </si>
  <si>
    <t>https://ieeexplore.ieee.org/document/10765329/</t>
  </si>
  <si>
    <t>Petruse, RE; Grecu, V and Chiliban, BM</t>
  </si>
  <si>
    <t>Augmented Reality Applications in the Transition Towards the Sustainable Organization</t>
  </si>
  <si>
    <t>Analysing the Influence of Augmented Reality on Organization Performance via Supply and Logistics Value Chain Functions: A Hybrid ANN-PLS Model Assessment in the Gulf Cooperation Council Region</t>
  </si>
  <si>
    <t>https://www.webofscience.com/wos/woscc/full-record/WOS:001386789200001</t>
  </si>
  <si>
    <t>Nicolae Florin Cofaru, Adrian Pascu, Mihaela Oleksik, Radu Petruse</t>
  </si>
  <si>
    <t xml:space="preserve">
Tensile Properties of 3D-printed Continuous-Fiber-Reinforced Plastics</t>
  </si>
  <si>
    <t>Flexural Analysis of Additively Manufactured Continuous Fiber-Reinforced Honeycomb Sandwich Structures</t>
  </si>
  <si>
    <t>https://www.webofscience.com/wos/woscc/full-record/WOS:001340942600001</t>
  </si>
  <si>
    <t>From prototyping to functional parts: A review of mechanical reinforcing procedures for polymeric parts fabricated via material extrusion</t>
  </si>
  <si>
    <t>https://www.webofscience.com/wos/woscc/full-record/WOS:001308738100001</t>
  </si>
  <si>
    <t>An overview of traditional and advanced methods to detect part defects in additive manufacturing processes</t>
  </si>
  <si>
    <t>https://www.webofscience.com/wos/woscc/full-record/WOS:001302966400001</t>
  </si>
  <si>
    <t>Microstructural characteristics and mechanical properties of 3D printed Kevlar fibre reinforced Onyx composite</t>
  </si>
  <si>
    <t>https://www.webofscience.com/wos/woscc/full-record/WOS:001287250300001</t>
  </si>
  <si>
    <t>Petruse RE, Puscasu S, Pascu A, Bondrea I. K</t>
  </si>
  <si>
    <t>Key factorstowards a high-quality additive manufacturing processwith ABS material. M</t>
  </si>
  <si>
    <t>Experimental investigation of stereolithography and digital light processing additive manufactured pallets</t>
  </si>
  <si>
    <t>https://www.webofscience.com/wos/woscc/full-record/WOS:001215889000001</t>
  </si>
  <si>
    <t>https://www.webofscience.com/wos/woscc/full-record/WOS:001423125700177</t>
  </si>
  <si>
    <t>Matei, A., Pirvu, B.C., Petruse, R.E., Candea, C., Zamfirescu, B.C.</t>
  </si>
  <si>
    <t>Designing a multi-agent control system for a reconfigurable manufacturing system.</t>
  </si>
  <si>
    <t>Challenges and Requirements for Improving Overall Equipment Effectiveness with Intelligent Manufacturing Technology in Special Machinery Engineering</t>
  </si>
  <si>
    <t>https://www.webofscience.com/wos/woscc/full-record/WOS:001294445700027</t>
  </si>
  <si>
    <t>https://www.scopus.com/inward/record.uri?eid=2-s2.0-85203150531&amp;doi=10.1016%2fj.jmapro.2024.08.058&amp;partnerID=40&amp;md5=dd888f121f9db56a1a364f454a67bd4c</t>
  </si>
  <si>
    <t>Augmented reality and ESG</t>
  </si>
  <si>
    <t>https://www.scopus.com/inward/record.uri?eid=2-s2.0-85215605886&amp;doi=10.1049%2fPBME027E_ch15&amp;partnerID=40&amp;md5=9540216b3d06e1e7db9830f477b5b7fd</t>
  </si>
  <si>
    <t>Cross-Sectional Ultrasound Image Generation for Ultrasonographer Training System Using Mixed Reality</t>
  </si>
  <si>
    <t>https://www.scopus.com/inward/record.uri?eid=2-s2.0-105000321516&amp;doi=10.1109%2fBMEiCON64021.2024.10896337&amp;partnerID=40&amp;md5=34964429bab6d669ab44620da0df15b8</t>
  </si>
  <si>
    <t>Petruse R. E., Brindasu P. D.</t>
  </si>
  <si>
    <t>Augmented Reality Applied in Machining Processes and Cutting Tools Management</t>
  </si>
  <si>
    <t>A computer vision system for measuring the geometric parameters of helical surfaces obtained by multi-coordinate grinding on CNC machines</t>
  </si>
  <si>
    <t>https://www.scopus.com/inward/record.uri?eid=2-s2.0-85212411483&amp;doi=10.1117%2f12.3037374&amp;partnerID=40&amp;md5=00dc6eb19f99a2bae6431803ed3224cd</t>
  </si>
  <si>
    <t>https://www.scopus.com/inward/record.uri?eid=2-s2.0-85201021908&amp;doi=10.1515%2fmt-2024-0138&amp;partnerID=40&amp;md5=ef275ecab84b310b34dd5a700d30e71b</t>
  </si>
  <si>
    <t>Petruse R.E., Meixner G., Cukovic S.</t>
  </si>
  <si>
    <t>Revolutionizing computer-aided design with virtual reality, Smart VR/AR/MR Systems for Professionals</t>
  </si>
  <si>
    <t>Research on the Application of 3 DEXPERIENCE in Multi-Disciplinary Cross-Platform Collaborative Design for Satellite</t>
  </si>
  <si>
    <t>https://www.scopus.com/inward/record.uri?eid=2-s2.0-85219122948&amp;doi=10.1109%2fICIBA62489.2024.10868747&amp;partnerID=40&amp;md5=c4c4a04febd23ca722415b4e3f395f7a</t>
  </si>
  <si>
    <t>Cukovic S., Petruse R.E., Meixner G., Buchweitz L.</t>
  </si>
  <si>
    <t>Supporting diagnosis and treatment of scoliosis: Using augmented reality to calculate 3D spine models in real-time-ARScoliosis</t>
  </si>
  <si>
    <t>The Application of Virtual Reality Using Kinect Sensor in Biomedical and Healthcare Environment: A Review</t>
  </si>
  <si>
    <t>https://www.scopus.com/inward/record.uri?eid=2-s2.0-85192560711&amp;doi=10.1007%2f978-981-97-1463-6_2&amp;partnerID=40&amp;md5=9672782884899a3bcdeb5c1dd156844a</t>
  </si>
  <si>
    <t>Subburaj K., Singh S., Cukovic S., Sandhu K., Meixner G., Petruse R.</t>
  </si>
  <si>
    <t>Mixed Reality Application in Robot Navigation and Control</t>
  </si>
  <si>
    <t>https://www.scopus.com/inward/record.uri?eid=2-s2.0-85211637748&amp;doi=10.1109%2fICATE62934.2024.10748612&amp;partnerID=40&amp;md5=8c51364b8f8f200d3d0479e9108a9627</t>
  </si>
  <si>
    <t>Sensitivity Analysis of the SimQL Trustworthy Recommendation System</t>
  </si>
  <si>
    <t>https://www.scopus.com/inward/record.uri?eid=2-s2.0-85186093453&amp;doi=10.1007%2f978-3-031-53445-4_28&amp;partnerID=40&amp;md5=67b28eb1c0679224aed1e2fbf2b95bcf</t>
  </si>
  <si>
    <t>https://www.scopus.com/inward/record.uri?eid=2-s2.0-85207684947&amp;doi=10.3390%2fjmmp8050226&amp;partnerID=40&amp;md5=b142c4aec72fabc6704bf89dbc30bf62</t>
  </si>
  <si>
    <t>Pămărac, R.G.; Petruse, R.E</t>
  </si>
  <si>
    <t>Study regarding the optimal milling parameters for finishing 3D printed parts from ABS and PLA materials</t>
  </si>
  <si>
    <t>Surface Quality Related to Face Milling Parameters in 3D Printed Carbon Fiber-Reinforced PETG</t>
  </si>
  <si>
    <t>https://www.mdpi.com/2504-477X/8/4/128</t>
  </si>
  <si>
    <t>Modeling and Prediction of Surface Roughness in Hybrid Manufacturing–Milling after FDM Using Artificial Neural Networks</t>
  </si>
  <si>
    <t>https://www.mdpi.com/2076-3417/14/14/5980</t>
  </si>
  <si>
    <t>Surface roughness and dimension accuracy data from hybrid manufacturing process using PLA material</t>
  </si>
  <si>
    <t>https://www.sciencedirect.com/science/article/pii/S2352340924004463?via%3Dihub</t>
  </si>
  <si>
    <t>Surface quality related to machining parameters in 3D-printed PETG components</t>
  </si>
  <si>
    <t>https://www.sciencedirect.com/science/article/pii/S1877050924001194?via%3Dihub</t>
  </si>
  <si>
    <t>3D Printing and CNC Machining: Materials, Technologies, and Process Parameters</t>
  </si>
  <si>
    <t>https://link.springer.com/chapter/10.1007/978-3-031-46432-4_23</t>
  </si>
  <si>
    <t>Optimizing Milling Parameters for Enhanced Machinability of 3D-Printed Materials: An Analysis of PLA, PETG, and Carbon-Fiber-Reinforced PETG</t>
  </si>
  <si>
    <t>https://www.mdpi.com/2504-4494/8/4/131</t>
  </si>
  <si>
    <t>https://www.scopus.com/inward/record.uri?eid=2-s2.0-85214427500&amp;doi=10.1109%2fISMAR-Adjunct64951.2024.00186&amp;partnerID=40&amp;md5=a6554cfead8d5a96a86e311f6c2c7af6</t>
  </si>
  <si>
    <r>
      <rPr>
        <rFont val="Arial Narrow"/>
        <color rgb="FF000000"/>
        <sz val="10.0"/>
      </rPr>
      <t xml:space="preserve">Buduleci, C., Gellert, A., Florea, A., &amp; Brad, R. (2024). Architectural and Technological Approaches for Efficient Energy Management in Multicore Processors. </t>
    </r>
    <r>
      <rPr>
        <rFont val="Arial Narrow"/>
        <i/>
        <color rgb="FF000000"/>
        <sz val="10.0"/>
      </rPr>
      <t>Computers</t>
    </r>
    <r>
      <rPr>
        <rFont val="Arial Narrow"/>
        <color rgb="FF000000"/>
        <sz val="10.0"/>
      </rPr>
      <t xml:space="preserve">, </t>
    </r>
    <r>
      <rPr>
        <rFont val="Arial Narrow"/>
        <i/>
        <color rgb="FF000000"/>
        <sz val="10.0"/>
      </rPr>
      <t>13</t>
    </r>
    <r>
      <rPr>
        <rFont val="Arial Narrow"/>
        <color rgb="FF000000"/>
        <sz val="10.0"/>
      </rPr>
      <t>(4), 84.</t>
    </r>
  </si>
  <si>
    <r>
      <rPr>
        <rFont val="Arial Narrow"/>
        <color rgb="FF000000"/>
        <sz val="10.0"/>
      </rPr>
      <t xml:space="preserve">Pătrăuşanu, A., Florea, A., Neghină, M., Chiş, R., &amp; Dicoiu, A. (2024, October). Car suspension system design optimization through bio-inspired evolutionary algorithms. In </t>
    </r>
    <r>
      <rPr>
        <rFont val="Arial Narrow"/>
        <i/>
        <color rgb="FF000000"/>
        <sz val="10.0"/>
      </rPr>
      <t>2024 28th International Conference on System Theory, Control and Computing (ICSTCC)</t>
    </r>
    <r>
      <rPr>
        <rFont val="Arial Narrow"/>
        <color rgb="FF000000"/>
        <sz val="10.0"/>
      </rPr>
      <t xml:space="preserve"> (pp. 420-425). IEEE.</t>
    </r>
  </si>
  <si>
    <t>Cofaru, N. F., Pascu, A., Oleksik, M., &amp; Petruse, R.(ULBS)</t>
  </si>
  <si>
    <t>Tensile properties of 3D-printed continuous-fiber-reinforced plastics.</t>
  </si>
  <si>
    <r>
      <rPr>
        <rFont val="Arial Narrow"/>
        <color rgb="FF000000"/>
        <sz val="10.0"/>
      </rPr>
      <t xml:space="preserve">Sadeghian, H., Ayatollahi, M. R., Khosravani, M. R., &amp; Razavi, N. (2024). From prototyping to functional parts: A review of mechanical reinforcing procedures for polymeric parts fabricated via material extrusion. </t>
    </r>
    <r>
      <rPr>
        <rFont val="Arial Narrow"/>
        <i/>
        <color rgb="FF000000"/>
        <sz val="10.0"/>
      </rPr>
      <t>Journal of Manufacturing Processes</t>
    </r>
    <r>
      <rPr>
        <rFont val="Arial Narrow"/>
        <color rgb="FF000000"/>
        <sz val="10.0"/>
      </rPr>
      <t xml:space="preserve">, </t>
    </r>
    <r>
      <rPr>
        <rFont val="Arial Narrow"/>
        <i/>
        <color rgb="FF000000"/>
        <sz val="10.0"/>
      </rPr>
      <t>130</t>
    </r>
    <r>
      <rPr>
        <rFont val="Arial Narrow"/>
        <color rgb="FF000000"/>
        <sz val="10.0"/>
      </rPr>
      <t>, 1-34.</t>
    </r>
  </si>
  <si>
    <t>Guerra Silva, R., Gonzalez, E., Inostroza, A., &amp; Morales Pavez, G. (2024). Flexural Analysis of Additively Manufactured Continuous Fiber-Reinforced Honeycomb Sandwich Structures. Journal of Manufacturing and Materials Processing, 8(5), 226.</t>
  </si>
  <si>
    <t>Vaithiyanathan, A., Farhan, H., Raja, D. E., Singh, S. P., &amp; Sonar, T. (2024). Microstructural characteristics and mechanical properties of 3D printed Kevlar fibre reinforced Onyx composite. Materials Testing, 66(9), 1519-1527.</t>
  </si>
  <si>
    <t>Sopon, M., Oleksik, V., Roman, M., Cofaru, N., Oleksik, M., Mohor, C., ... &amp; Fleaca, R.(ULBS)</t>
  </si>
  <si>
    <t>Biomechanical study of the osteoporotic spine fracture: optical approach. Journal of Personalized Medicine</t>
  </si>
  <si>
    <t>Yang, Y., Liao, F., Xing, X., Liao, N., Wang, D., Yin, X., ... &amp; Zheng, Y. (2024). The reduced cortical bone density in vertebral bodies: risk for osteoporotic fractures? Insights from CT analysis. Journal of Orthopaedic Surgery and Research, 19(1), 486.</t>
  </si>
  <si>
    <t>Tomé-Bermejo, F., &amp; Gómez, J. B. (2024). [Translated article] Anatomical and biomechanical factors of osteoporotic vertebral fracture and the occurrence of cascade fractures. Revista espanola de cirugia ortopedica y traumatologia, 68(6), T562-T571.</t>
  </si>
  <si>
    <t>Sopon, M.(Orthopaedic-Traumatology Surgery Department, Sibiu Emergency Clinical HospitaL), Oleksik, V., Roman, M., Cofaru, N., Oleksik, M., Mohor, C., ... &amp; Fleaca, R.(ULBS)</t>
  </si>
  <si>
    <t>Khalaf, K., Nikkhoo, M., Shams, S., Niu, C. C., &amp; Cheng, C. H. (2024). Impact of osteoporosis and Cement-Augmented fusion on adjacent spinal levels Post-Fusion Surgery: Patient-Specific finite element analysis. Journal of Biomechanics, 166, 112070.</t>
  </si>
  <si>
    <t>https://www.sciencedirect.com/science/article/abs/pii/S0021929024001477</t>
  </si>
  <si>
    <t>Rackov, M., Kuzmanović, S., Knežević, I., Čavić, M., Penčić, M., Čavić, D. (UNIVERSITY NOVI SAD), &amp; Cofaru, N. F.(ULBS)</t>
  </si>
  <si>
    <t>Analysis of possible concept solutions of chain drives</t>
  </si>
  <si>
    <t>Lin, H. C., &amp; Chelliah, E. (2024). Realization of Wireless-Controlled Gear Shifter for Shaft-Driven Bicycle Gearbox. Machines, 13(1), 3</t>
  </si>
  <si>
    <t>https://www.mdpi.com/2075-1702/13/1/3</t>
  </si>
  <si>
    <t xml:space="preserve">Florea, A., &amp; Cofaru, N. F.(ULBS) </t>
  </si>
  <si>
    <t xml:space="preserve">Implementing some evolutionary computing methods for determining the optimal parameters in the turning process. </t>
  </si>
  <si>
    <t>Aleksandar Zivkovic, Milos Knezev, Milan Zeljkovic, Slobodan Navalusic, Livia Dana Beju</t>
  </si>
  <si>
    <t>A study of thermo-elastic characteristics of the machine tool spindle</t>
  </si>
  <si>
    <r>
      <rPr>
        <rFont val="Arial Narrow"/>
        <color rgb="FF000000"/>
        <sz val="10.0"/>
      </rPr>
      <t>Le, D.-D., Pham, V.-H. and Bui, T.-A. 2024. Computational and Experimental Investigation of Thermal Generation in CNC Milling Machine Spindle Βearing with the Oil-Air Lubrication Method. </t>
    </r>
    <r>
      <rPr>
        <rFont val="Arial Narrow"/>
        <i/>
        <color rgb="FF000000"/>
        <sz val="10.0"/>
      </rPr>
      <t>Engineering, Technology &amp; Applied Science Research</t>
    </r>
    <r>
      <rPr>
        <rFont val="Arial Narrow"/>
        <color rgb="FF000000"/>
        <sz val="10.0"/>
      </rPr>
      <t>. 14, 1 (Feb. 2024), 12900–12905. DOI:https://doi.org/10.48084/etasr.6603.</t>
    </r>
  </si>
  <si>
    <t>Computational and Experimental Investigation of Thermal Generation in CNC Milling Machine Spindle Βearing with the Oil-Air Lubrication Method | Engineering, Technology &amp; Applied Science Research</t>
  </si>
  <si>
    <t>https://www.etasr.com/index.php/ETASR/links</t>
  </si>
  <si>
    <t>Beju Livia</t>
  </si>
  <si>
    <t>Borza Sorin-Ioan, Beju Livia Dana, Brindasu Paul Dan</t>
  </si>
  <si>
    <t>Modern methods of education, research and design used in mechanical engineering</t>
  </si>
  <si>
    <t>Cesar Omar Balderrama-Armendariz, Aide Aracely Maldonado-Macias, Eric MacDonald, Julián I. Aguilar-Duque, Rutilio Garcia-Pereyra,
Square nozzle to improve mechanical performance and density in fused filament Fabrication additive manufacturing,
Manufacturing Letters,Volume 40,2024,Pages 179-184,ISSN 2213-8463,https://doi.org/10.1016/j.mfglet.2024.05.004.(https://www.sciencedirect.com/science/article/pii/S2213846324000427)</t>
  </si>
  <si>
    <t>Manufacturing Letters | Journal | ScienceDirect.com by Elsevier</t>
  </si>
  <si>
    <r>
      <rPr>
        <rFont val="Arial Narrow"/>
        <color rgb="FF000000"/>
        <sz val="10.0"/>
      </rPr>
      <t>El-Deeb, I.S.; Grabowik, C.; Esmael, E.; Nabhan, A.; Rashad, M.; Ebied, S. Investigation of Effect of Part-Build Directions and Build Orientations on Tension–Tension Mode Fatigue Behavior of Acrylonitrile Butadiene Styrene Material Printed Using Fused Filament Fabrication Technology. </t>
    </r>
    <r>
      <rPr>
        <rFont val="Arial Narrow"/>
        <i/>
        <color rgb="FF000000"/>
        <sz val="10.0"/>
      </rPr>
      <t>Materials</t>
    </r>
    <r>
      <rPr>
        <rFont val="Arial Narrow"/>
        <color rgb="FF000000"/>
        <sz val="10.0"/>
      </rPr>
      <t> 2024, </t>
    </r>
    <r>
      <rPr>
        <rFont val="Arial Narrow"/>
        <i/>
        <color rgb="FF000000"/>
        <sz val="10.0"/>
      </rPr>
      <t>17</t>
    </r>
    <r>
      <rPr>
        <rFont val="Arial Narrow"/>
        <color rgb="FF000000"/>
        <sz val="10.0"/>
      </rPr>
      <t>, 5133. https://doi.org/10.3390/ma17205133</t>
    </r>
  </si>
  <si>
    <t>Investigation of Effect of Part-Build Directions and Build Orientations on Tension–Tension Mode Fatigue Behavior of Acrylonitrile Butadiene Styrene Material Printed Using Fused Filament Fabrication Technology</t>
  </si>
  <si>
    <t>Materials | An Open Access Journal from MDPI</t>
  </si>
  <si>
    <t>Claudiu Rodean, Livia-Dana Beju, Gabriela Rusu, Mihai Popp</t>
  </si>
  <si>
    <t>The Usage of the Johnson-Cook Constitutive Model in the Finite Element Analysis of the Caulking Process</t>
  </si>
  <si>
    <r>
      <rPr>
        <rFont val="Arial Narrow"/>
        <color rgb="FF000000"/>
        <sz val="10.0"/>
      </rPr>
      <t>Sambo, A.M.; Younas, M.; Njuguna, J. Insights into Machining Techniques for Additively Manufactured Ti6Al4V Alloy: A Comprehensive Review. </t>
    </r>
    <r>
      <rPr>
        <rFont val="Arial Narrow"/>
        <i/>
        <color rgb="FF000000"/>
        <sz val="10.0"/>
      </rPr>
      <t>Appl. Sci.</t>
    </r>
    <r>
      <rPr>
        <rFont val="Arial Narrow"/>
        <color rgb="FF000000"/>
        <sz val="10.0"/>
      </rPr>
      <t> 2024, </t>
    </r>
    <r>
      <rPr>
        <rFont val="Arial Narrow"/>
        <i/>
        <color rgb="FF000000"/>
        <sz val="10.0"/>
      </rPr>
      <t>14</t>
    </r>
    <r>
      <rPr>
        <rFont val="Arial Narrow"/>
        <color rgb="FF000000"/>
        <sz val="10.0"/>
      </rPr>
      <t>, 10340. https://doi.org/10.3390/app142210340</t>
    </r>
  </si>
  <si>
    <t>Insights into Machining Techniques for Additively Manufactured Ti6Al4V Alloy: A Comprehensive Review</t>
  </si>
  <si>
    <t>Applied Sciences | Indexing &amp; Abstracting</t>
  </si>
  <si>
    <t>Gligorea, I. (AFT), Cioca, M., Oancea, R. (AFT), Gorski, A.-T. (ULBS), Gorski, H. (AFT), Tudorache, P. (AFT)</t>
  </si>
  <si>
    <t>Adaptive Learning Using Artificial Intelligence in e-Learning: A Literature Review</t>
  </si>
  <si>
    <t>Mitra U., Ul Rehman S., Significance of AI/ML wearable technologies for education and teaching, Scopus</t>
  </si>
  <si>
    <t>https://www.scopus.com/inward/record.uri?eid=2-s2.0-105000138682&amp;doi=10.4018%2f979-8-3693-7817-5.ch001&amp;partnerID=40&amp;md5=9e225977370ad1f8035253b9e2cf307d</t>
  </si>
  <si>
    <t>Gligorea, I. (AFT), Yaseen, M.U. (Pakistan) (Pakistan), Cioca, M., Gorski, H. (AFT), Oancea, R. (AFT)</t>
  </si>
  <si>
    <t>An Interpretable Framework for an Efficient Analysis of Students’ Academic Performance</t>
  </si>
  <si>
    <t>Chaiya S., Songpan W., Prediction of Undergraduate Success Through Machine Learning Models, Scopus</t>
  </si>
  <si>
    <t>https://www.scopus.com/inward/record.uri?eid=2-s2.0-85216589655&amp;doi=10.1145%2f3688268.3688271&amp;partnerID=40&amp;md5=c93d68c219c340af6191494cceaa7729</t>
  </si>
  <si>
    <t>Li F., Zhang H., Chen B., Zhou Q., Li X., Visualization of Hotspots and Frontiers in Learning Analytics under Big Data Environment — Based on Citespace Knowledge Map Analysis, Scopus</t>
  </si>
  <si>
    <t>https://www.scopus.com/inward/record.uri?eid=2-s2.0-85216521456&amp;doi=10.1145%2f3696230.3696267&amp;partnerID=40&amp;md5=824401641ffd8acd27a315024b289c76</t>
  </si>
  <si>
    <t>Mohammadi M., Advancing an Integrative AI-assisted Adaptive Learning Environment for Teacher Education: Case of the BRICS Countries, Scopus</t>
  </si>
  <si>
    <t>https://www.scopus.com/inward/record.uri?eid=2-s2.0-85215928667&amp;doi=10.26907%2fesd.19.4.07&amp;partnerID=40&amp;md5=374105f29b1c33467c090f5f34b113c6</t>
  </si>
  <si>
    <t>Xing W., Zhu T., Wang J., Liu B., A Survey on MLLMs in Education: Application and Future Directions, Scopus</t>
  </si>
  <si>
    <t>https://www.scopus.com/inward/record.uri?eid=2-s2.0-85213435061&amp;doi=10.3390%2ffi16120467&amp;partnerID=40&amp;md5=5a5a1022f3485842fcd0136e9aec430e</t>
  </si>
  <si>
    <t>Majid A.A., A Prediction Method of Forecasting University Student Achievements Using an Iterative Neural Network Shrinking Algorithm, Scopus</t>
  </si>
  <si>
    <t>https://www.scopus.com/inward/record.uri?eid=2-s2.0-85211204243&amp;doi=10.5815%2fijmecs.2024.06.04&amp;partnerID=40&amp;md5=07a4c0bf4db174a96d1dd1a04878e08a</t>
  </si>
  <si>
    <t>Khasawneh Y.J.A., Khasawneh M.A.S., Cognitive load analysis of adaptive learning technologies in special education classrooms: A quantitative approach, Scopus</t>
  </si>
  <si>
    <t>https://www.scopus.com/inward/record.uri?eid=2-s2.0-85211159305&amp;doi=10.21833%2fijaas.2024.12.004&amp;partnerID=40&amp;md5=60ed75b84bda218a088ef00f0446454b</t>
  </si>
  <si>
    <t>Mnguni L., Nuangchalerm P., Zaky El Islami R.A., Sibanda D., Sari I.J., Ramulumo M., The behavioural intentions for integrating artificial intelligence in science teaching among pre-service science teachers in South Africa and Thailand, Scopus</t>
  </si>
  <si>
    <t>https://www.scopus.com/inward/record.uri?eid=2-s2.0-85210766902&amp;doi=10.1016%2fj.caeai.2024.100334&amp;partnerID=40&amp;md5=6e2aade86bfcb457aa688c2e2c9cc356</t>
  </si>
  <si>
    <t>Fromm Y.M., Ifenthaler D., Designing adaptive learning environments for continuing education: Stakeholders’ perspectives on indicators and interventions, Scopus</t>
  </si>
  <si>
    <t>https://www.scopus.com/inward/record.uri?eid=2-s2.0-85210273446&amp;doi=10.1016%2fj.chbr.2024.100525&amp;partnerID=40&amp;md5=dcc4798f3475355909303723397ab85c</t>
  </si>
  <si>
    <t>Orok E., Okaramee C., Egboro B., Egbochukwu E., Bello K., Etukudo S., Ogologo M.-S., Onyeka P., Etukokwu O., Kolawole M., Orire A., Ekada I., Akawa O., Pharmacy students’ perception and knowledge of chat-based artificial intelligence tools at a Nigerian University, Scopus</t>
  </si>
  <si>
    <t>https://www.scopus.com/inward/record.uri?eid=2-s2.0-85208290388&amp;doi=10.1186%2fs12909-024-06255-8&amp;partnerID=40&amp;md5=5b19a026d1c4b9a0a96e50b0544ff74e</t>
  </si>
  <si>
    <t>Forkosh-Baruch A., Voogt J., Knezek G., Moving Forward to New Educational Realities in the Digital Era: An International Perspective, Scopus</t>
  </si>
  <si>
    <t>https://www.scopus.com/inward/record.uri?eid=2-s2.0-85204543123&amp;doi=10.1007%2fs10758-024-09785-8&amp;partnerID=40&amp;md5=87c1066a9b1784debe95457a6bfed071</t>
  </si>
  <si>
    <t>Sun L., Translanguaging pedagogy on the digital stage: exploring Chinese undergraduates’ English grammar learning through DingTalk platform, Scopus</t>
  </si>
  <si>
    <t>https://www.scopus.com/inward/record.uri?eid=2-s2.0-85204448621&amp;doi=10.1057%2fs41599-024-03771-2&amp;partnerID=40&amp;md5=3cf1ece146762b22922f936979949410</t>
  </si>
  <si>
    <t>Moya S., Camacho M., Leveraging AI-powered mobile learning: A pedagogically informed framework, Scopus</t>
  </si>
  <si>
    <t>https://www.scopus.com/inward/record.uri?eid=2-s2.0-85200648715&amp;doi=10.1016%2fj.caeai.2024.100276&amp;partnerID=40&amp;md5=2a7ab7d655fee610d1228b78fd207859</t>
  </si>
  <si>
    <t>Castro J.P., Gasch C.K., Flores P., Artificial intelligence in soil science: Where do we go now?, Scopus</t>
  </si>
  <si>
    <t>https://www.scopus.com/inward/record.uri?eid=2-s2.0-85200155562&amp;doi=10.1002%2fael2.20134&amp;partnerID=40&amp;md5=bc64f75d7361eff7927951dbd888cc51</t>
  </si>
  <si>
    <t>Mengliyev I., Meylikulov S., Fayzullayeva Z., Kobulova M., Education Artificial Intelligence Systems and Their use in Teaching, Scopus</t>
  </si>
  <si>
    <t>https://www.scopus.com/inward/record.uri?eid=2-s2.0-85212129892&amp;doi=10.1063%2f5.0241443&amp;partnerID=40&amp;md5=8a2e958830264a0f64d65c5dd05d0167</t>
  </si>
  <si>
    <t>Sukamto I., Ayriza Y., Hiryanto, Purnomo Y.W., Sugito, Paragogy as an alternative solution to make students artists for their own learning: A systematic literature review, Scopus</t>
  </si>
  <si>
    <t>https://www.scopus.com/inward/record.uri?eid=2-s2.0-85209692577&amp;doi=10.53761%2f4q762b53&amp;partnerID=40&amp;md5=93c1e6cb67c2406f64195cf9b87b357e</t>
  </si>
  <si>
    <t>Zhang Y., Dong C., Exploring the Digital Transformation of Generative AI-Assisted Foreign Language Education: A Socio-Technical Systems Perspective Based on Mixed-Methods, Scopus</t>
  </si>
  <si>
    <t>https://www.scopus.com/inward/record.uri?eid=2-s2.0-85209888526&amp;doi=10.3390%2fsystems12110462&amp;partnerID=40&amp;md5=40a1ebf8eb9f5229f2415de5d9439de8</t>
  </si>
  <si>
    <t>Chavez J.V., Cuilan J.T., Mannan S.S., Ibrahim N.U., Carolino A.A., Radjuni A., Albani S.E., Garil B.A., Discourse Analysis on the Ethical Dilemmas on the Use of AI in Academic Settings from ICT, Science, and Language Instructors, Scopus</t>
  </si>
  <si>
    <t>https://www.scopus.com/inward/record.uri?eid=2-s2.0-85209764936&amp;doi=10.30564%2ffls.v6i5.6765&amp;partnerID=40&amp;md5=67e76fe71432e550c805f290739b14f8</t>
  </si>
  <si>
    <t>Wu X.-Y., Artificial Intelligence in L2 learning: A meta-analysis of contextual, instructional, and social-emotional moderators, Scopus</t>
  </si>
  <si>
    <t>https://www.scopus.com/inward/record.uri?eid=2-s2.0-85205146943&amp;doi=10.1016%2fj.system.2024.103498&amp;partnerID=40&amp;md5=7c3d921015ed42e8500032fdf2d3f78c</t>
  </si>
  <si>
    <t>Ogalo E.O., Mtenzi F., Leveraging artificial intelligence tools for learning: Academic integrity and ethics in higher education in Kenya, Scopus</t>
  </si>
  <si>
    <t>https://www.scopus.com/inward/record.uri?eid=2-s2.0-86000228224&amp;doi=10.4018%2f979-8-3373-0025-2.ch001&amp;partnerID=40&amp;md5=39097a348325bb6814e17d003f125330</t>
  </si>
  <si>
    <t>Pandey A., Singh D.P., Arora S., Batta K., From data entry to data-driven decisions: The role of AI in revolutionizing HR workflows, Scopus</t>
  </si>
  <si>
    <t>https://www.scopus.com/inward/record.uri?eid=2-s2.0-86000683000&amp;doi=10.4018%2f979-8-3693-9631-5.ch013&amp;partnerID=40&amp;md5=0f56cc22a9f26297009ce9285e6f3b87</t>
  </si>
  <si>
    <t>Huang H., Technology-Driven Financial Risk Management: Exploring the Benefits of Machine Learning for Non-Profit Organizations, Scopus</t>
  </si>
  <si>
    <t>https://www.scopus.com/inward/record.uri?eid=2-s2.0-85207684911&amp;doi=10.3390%2fsystems12100416&amp;partnerID=40&amp;md5=dfce5bdc4ab5413c0aea57ca38fdd30c</t>
  </si>
  <si>
    <t>Benatiallah D., Zahouani A., Yahiaoui A., Djeldjli H., Nasri B., Benatiallah A., Benabdelkrim B., Estimating of Solar Radiation Based on Machine Learning Approaches under Algerian Desert Climate, Scopus</t>
  </si>
  <si>
    <t>https://www.scopus.com/inward/record.uri?eid=2-s2.0-85207469887&amp;doi=10.18280%2fi2m.230504&amp;partnerID=40&amp;md5=ab4d5559570b1fe1c86ad0d9e2460d85</t>
  </si>
  <si>
    <t>Zhang Y., Developing an Adaptive Learning Recommendation Algorithm and System for MOOCs, Scopus</t>
  </si>
  <si>
    <t>https://www.scopus.com/inward/record.uri?eid=2-s2.0-85207393282&amp;doi=10.53759%2f7669%2fjmc202404089&amp;partnerID=40&amp;md5=4421240b3d47cc20696f37c3b0aacbc9</t>
  </si>
  <si>
    <t>Espinoza Vidaurre S.M., Velásquez Rodríguez N.C., Gambetta Quelopana R.L., Martinez Valdivia A.N., Leo Rossi E.A., Nolasco-Mamani M.A., Perceptions of Artificial Intelligence and Its Impact on Academic Integrity Among University Students in Peru and Chile: An Approach to Sustainable Education, Scopus</t>
  </si>
  <si>
    <t>https://www.scopus.com/inward/record.uri?eid=2-s2.0-85207355350&amp;doi=10.3390%2fsu16209005&amp;partnerID=40&amp;md5=b583624cfbe581c4a0cd0d6fc5c8fedf</t>
  </si>
  <si>
    <t>Ahn H.Y., AI-Powered E-Learning for Lifelong Learners: Impact on Performance and Knowledge Application, Scopus</t>
  </si>
  <si>
    <t>https://www.scopus.com/inward/record.uri?eid=2-s2.0-85207336451&amp;doi=10.3390%2fsu16209066&amp;partnerID=40&amp;md5=1eda68384bf56f975ee4c5b5d44bc546</t>
  </si>
  <si>
    <t>Wang X., Huang R.T., Sommer M., Pei B., Shidfar P., Rehman M.S., Ritzhaupt A.D., Martin F., The Efficacy of Artificial Intelligence-Enabled Adaptive Learning Systems From 2010 to 2022 on Learner Outcomes: A Meta-Analysis, Scopus</t>
  </si>
  <si>
    <t>https://www.scopus.com/inward/record.uri?eid=2-s2.0-85193384589&amp;doi=10.1177%2f07356331241240459&amp;partnerID=40&amp;md5=50dccd116a127ea5cd7814ec81b6eded</t>
  </si>
  <si>
    <t>Flores D.A., del Hierro P., Galindo J., Ayala C., Cannon S.L., Cruz D., Chicaiza K., Cevallos I., Moncayo H., Izurieta G., Mena D., An Agile Deployment of a Virtual Learning Environment: Insights from a Cybersecurity Interactive Course for Spanish-Speaking Children, Scopus</t>
  </si>
  <si>
    <t>https://www.scopus.com/inward/record.uri?eid=2-s2.0-85204297237&amp;doi=10.19153%2fcleiej.27.4.3&amp;partnerID=40&amp;md5=595a112b7af88561838a87db3e668a0b</t>
  </si>
  <si>
    <t>Farhood H., Joudah I., Beheshti A., Muller S., Evaluating and Enhancing Artificial Intelligence Models for Predicting Student Learning Outcomes, Scopus</t>
  </si>
  <si>
    <t>https://www.scopus.com/inward/record.uri?eid=2-s2.0-85204243211&amp;doi=10.3390%2finformatics11030046&amp;partnerID=40&amp;md5=bb5cbbbac1ba22e79ec340a198cbe84b</t>
  </si>
  <si>
    <t>Milicević V., Lazarova L.K., Pavlović M.J., The Application of Artificial Intelligence in Education – The Current State and Trends, Scopus</t>
  </si>
  <si>
    <t>https://www.scopus.com/inward/record.uri?eid=2-s2.0-85203434423&amp;doi=10.23947%2f2334-8496-2024-12-2-259-272&amp;partnerID=40&amp;md5=d325ccabd378066dc2345729a1587060</t>
  </si>
  <si>
    <t>Rathakrishnan T., Jaya Kumar T.B., Tsen M.K., Leong M.K., Yaacob A., AI tools: Anxiety to achievement-unveiling the psychological dynamics of technology adoption, Scopus</t>
  </si>
  <si>
    <t>https://www.scopus.com/inward/record.uri?eid=2-s2.0-85204336844&amp;doi=10.4018%2f979-8-3693-8217-2.ch003&amp;partnerID=40&amp;md5=75efa5806be6c8adc9867f9ac58c4b58</t>
  </si>
  <si>
    <t>Tariq M.U., Navigating the personalization pathway: Implementing adaptive learning technologies in higher education, Scopus</t>
  </si>
  <si>
    <t>https://www.scopus.com/inward/record.uri?eid=2-s2.0-85203486938&amp;doi=10.4018%2f979-8-3693-3641-0.ch012&amp;partnerID=40&amp;md5=eacb9e4849f35afd5a6d622ad08c8cd5</t>
  </si>
  <si>
    <t>Singh B., Kaunert C., Hidden gems breakthrough dynamic landscape of adaptive learning technologies for higher education: Bridging the gap between theoretical and practical knowledge projecting student learning outcomes, Scopus</t>
  </si>
  <si>
    <t>https://www.scopus.com/inward/record.uri?eid=2-s2.0-85203483714&amp;doi=10.4018%2f979-8-3693-3641-0.ch010&amp;partnerID=40&amp;md5=1d3408141e9de621b31c2e994637e82f</t>
  </si>
  <si>
    <t>Liu T.-Y., Jiang Y.-H., Wei Y., Wang X., Huang S., Dai L., Educational Practices and Algorithmic Framework for Promoting Sustainable Development in Education by Identifying Real-World Learning Paths, Scopus</t>
  </si>
  <si>
    <t>https://www.scopus.com/inward/record.uri?eid=2-s2.0-85202609179&amp;doi=10.3390%2fsu16166871&amp;partnerID=40&amp;md5=97985febfb0fef9a89ec36dc06bb11d3</t>
  </si>
  <si>
    <t>Delen I., Sen N., Ozudogru F., Biasutti M., Understanding the Growth of Artificial Intelligence in Educational Research through Bibliometric Analysis, Scopus</t>
  </si>
  <si>
    <t>https://www.scopus.com/inward/record.uri?eid=2-s2.0-85202599846&amp;doi=10.3390%2fsu16166724&amp;partnerID=40&amp;md5=0201efb18e85316d80e4851e2418639d</t>
  </si>
  <si>
    <t>Cioca, M., Cioca, L.-I., Duţa, L. (UVT)</t>
  </si>
  <si>
    <t>Web technologies and multi-criterion analysis used in enterprise integration</t>
  </si>
  <si>
    <t>Badea D.O., Darabont D.C., Ivan I., Ciocîrlea V., Stepa R.A., Chivu O.R., Workers’ Exposure to Chemical Risk in Small and Medium-Sized Enterprises: Assessment Methodology and Field Study, Scopus</t>
  </si>
  <si>
    <t>https://www.scopus.com/inward/record.uri?eid=2-s2.0-85200778060&amp;doi=10.3390%2fsu16156308&amp;partnerID=40&amp;md5=794960aa84fcc72cfe650095b20cf116</t>
  </si>
  <si>
    <t>Yadav K., Bidnyk S., Balakrishnan A., Artificial intelligence and machine learning in optics: tutorial, Scopus</t>
  </si>
  <si>
    <t>https://www.scopus.com/inward/record.uri?eid=2-s2.0-85200409856&amp;doi=10.1364%2fJOSAB.525182&amp;partnerID=40&amp;md5=98c1a0b4e72543c237f32b05a342ccd3</t>
  </si>
  <si>
    <t>Cioca, M., Schuszter, I.C. (CERN, UPeT)</t>
  </si>
  <si>
    <t>A System for Sustainable Usage of Computing Resources Leveraging Deep Learning Predictions</t>
  </si>
  <si>
    <t>Niet I., Hagemeijer M., Gardenier A.M., Est van R., Framing the (un)sustainability of AI: Environmental, social, and democratic aspects, Scopus</t>
  </si>
  <si>
    <t>https://www.scopus.com/inward/record.uri?eid=2-s2.0-85198477618&amp;doi=10.4324%2f9781003441311-6&amp;partnerID=40&amp;md5=43821de7a6fdab41d16a1dbd8fba7805</t>
  </si>
  <si>
    <t>Das S., Acharjya P.P., Utilizing machine learning to increase online learning instructors' efficiency, Scopus</t>
  </si>
  <si>
    <t>https://www.scopus.com/inward/record.uri?eid=2-s2.0-85201328778&amp;doi=10.4018%2f979-8-3693-3033-3.ch003&amp;partnerID=40&amp;md5=23d50e9e0175f071d5cf9a2baf94f825</t>
  </si>
  <si>
    <t>Del-Águila-Castro M., Intelligent systems and their application in the evaluation of university academic performance: A literature review in the South American context [Sistemas inteligentes y su aplicación en la evaluación del desempeño académico universitario: una revisión de la literatura en el contexto sudamericano], Scopus</t>
  </si>
  <si>
    <t>https://www.scopus.com/inward/record.uri?eid=2-s2.0-85205587470&amp;doi=10.51252%2frcsi.v4i2.671&amp;partnerID=40&amp;md5=113745e357e7f6207e4d4651b232a451</t>
  </si>
  <si>
    <t>Muijs D., Education Research in ‘Interesting Times’, Scopus</t>
  </si>
  <si>
    <t>https://www.scopus.com/inward/record.uri?eid=2-s2.0-85199623846&amp;doi=10.3390%2feducsci14070717&amp;partnerID=40&amp;md5=f0117497bbfd99ffa1b4517c0920c288</t>
  </si>
  <si>
    <t>Głębocki K., SMART CITY STRATEGIC PLANNING: ARE THERE SOCIAL GROUNDS IN MEDIUM-SIZED POLISH CITIES? [PLANOWANIE STRATEGICZNE SMART CITY: CZY W ŚREDNICH POLSKICH MIASTACH ISTNIEJĄ PODSTAWY SPOŁECZNE?], Scopus</t>
  </si>
  <si>
    <t>https://www.scopus.com/inward/record.uri?eid=2-s2.0-85201617543&amp;doi=10.17512%2fpjms.2024.29.1.08&amp;partnerID=40&amp;md5=237f502e21dfd17e3eec886d29af7d2d</t>
  </si>
  <si>
    <t>Chonraksuk J., Boonlue S., Development of an AI predictive model to categorize and predict online learning behaviors of students in Thailand, Scopus</t>
  </si>
  <si>
    <t>https://www.scopus.com/inward/record.uri?eid=2-s2.0-85195409262&amp;doi=10.1016%2fj.heliyon.2024.e32591&amp;partnerID=40&amp;md5=73c92a55e6f723528a47937485d0c626</t>
  </si>
  <si>
    <t>Kumar P., Vashishtha S., Sharma P., Agarwal E., Exploring the efficacy of adaptive learning platforms enhanced by artificial intelligence: A comprehensive review, Scopus</t>
  </si>
  <si>
    <t>https://www.scopus.com/inward/record.uri?eid=2-s2.0-85198189094&amp;doi=10.4018%2f979-8-3693-2440-0.ch008&amp;partnerID=40&amp;md5=6fca0e7c9f65acf5bd4e6ccf809392f0</t>
  </si>
  <si>
    <t>Gligorea, I. (AFT), Yaseen, M.U. (Pakistan), Cioca, M., Gorski, H. (AFT), Oancea, R. (AFT)</t>
  </si>
  <si>
    <t>Nnadi L.C., Watanobe Y., Rahman M.M., John-Otumu A.M., Prediction of Students’ Adaptability Using Explainable AI in Educational Machine Learning Models, Scopus</t>
  </si>
  <si>
    <t>https://www.scopus.com/inward/record.uri?eid=2-s2.0-85197293943&amp;doi=10.3390%2fapp14125141&amp;partnerID=40&amp;md5=c8528004dd5594a235c4a76d219796c3</t>
  </si>
  <si>
    <t>Ruiz Nepomuceno A., López Domínguez E., Domínguez Isidro S., Medina Nieto M.A., Meneses-Viveros A., de la Calleja J., Software Architectures for Adaptive Mobile Learning Systems: A Systematic Literature Review, Scopus</t>
  </si>
  <si>
    <t>https://www.scopus.com/inward/record.uri?eid=2-s2.0-85195919525&amp;doi=10.3390%2fapp14114540&amp;partnerID=40&amp;md5=a3a271292fa869c04ae03a461362eb95</t>
  </si>
  <si>
    <t>Üstün A.G., Yavuz M., Artificial intelligence-supported teacher tools to increase participation in online courses, Scopus</t>
  </si>
  <si>
    <t>https://www.scopus.com/inward/record.uri?eid=2-s2.0-85196610084&amp;doi=10.4018%2f979-8-3693-4268-8.ch005&amp;partnerID=40&amp;md5=f12ea09229082b9e7633a2bc67bad826</t>
  </si>
  <si>
    <t>Shaikh H.I., Mirza I.B., Challenges and future prospects of intelligent decision making, Scopus</t>
  </si>
  <si>
    <t>https://www.scopus.com/inward/record.uri?eid=2-s2.0-85195736112&amp;doi=10.4018%2f9798369352762.ch011&amp;partnerID=40&amp;md5=ad79725b59938a885084ffda91ceaf0a</t>
  </si>
  <si>
    <t>Al-Amin M., Saqui F.Z., Khan M.R., Enhancing assessment systems in higher education: A review on artificial intelligence usage, Scopus</t>
  </si>
  <si>
    <t>https://www.scopus.com/inward/record.uri?eid=2-s2.0-85193677404&amp;doi=10.4018%2f979-8-3693-2145-4.ch002&amp;partnerID=40&amp;md5=797482303f1ae177dc6c7f6ad899e795</t>
  </si>
  <si>
    <t>Emadi A., Hosseini S., Evaluating the Integration of Digital Literacy Components in ELT Coursebook Design, Scopus</t>
  </si>
  <si>
    <t>https://www.scopus.com/inward/record.uri?eid=2-s2.0-85194927874&amp;doi=10.55593%2fej.28109a7&amp;partnerID=40&amp;md5=e5e58da86faf0c3d50c1d5368424c797</t>
  </si>
  <si>
    <t>Khanna S., Ghosh F.C.M.A.N., Kumar S., Successful footprints of ChatGPT deployments in the education sector: Pros outweigh cons by embracing ethics and etiquette, Scopus</t>
  </si>
  <si>
    <t>https://www.scopus.com/inward/record.uri?eid=2-s2.0-85193632244&amp;doi=10.4018%2f979-8-3693-1239-1.ch009&amp;partnerID=40&amp;md5=2235d0dc2646ff2a47b4876d85c2ae55</t>
  </si>
  <si>
    <t>Edam S.M.I., AI in educational design and technological development, Scopus</t>
  </si>
  <si>
    <t>https://www.scopus.com/inward/record.uri?eid=2-s2.0-85193592804&amp;doi=10.4018%2f979-8-3693-2728-9.ch002&amp;partnerID=40&amp;md5=886f1742acfeb91dd2d86c80ed6fef85</t>
  </si>
  <si>
    <t>Dehghan F., The use of AI by EFL teachers to address individual differences: A case study, Scopus</t>
  </si>
  <si>
    <t>https://www.scopus.com/inward/record.uri?eid=2-s2.0-85193587308&amp;doi=10.4018%2f979-8-3693-2623-7.ch009&amp;partnerID=40&amp;md5=36b43fc2f259e19d6539aa976bd54ba4</t>
  </si>
  <si>
    <t>Fu J., Adaptive Learning System Design based on MDT&amp;CDDSFM-LSTM Algorithm, Scopus</t>
  </si>
  <si>
    <t>https://www.scopus.com/inward/record.uri?eid=2-s2.0-86000027367&amp;doi=10.1109%2fICENIT61951.2024.00038&amp;partnerID=40&amp;md5=14fca0d909650b48248f2a0bb7942b99</t>
  </si>
  <si>
    <t>Mozammel J., Hamid A.H.A., Alkashami M., Shehabat A., The Role of Technology Integration and Teacher Support in Enhancing Student Engagement: Exploring the Mediation of Self-Directed Learning, Scopus</t>
  </si>
  <si>
    <t>https://www.scopus.com/inward/record.uri?eid=2-s2.0-85218890376&amp;doi=10.14201%2ffde.22204&amp;partnerID=40&amp;md5=3ec382b2f305014c8cf32ef3b1352e6d</t>
  </si>
  <si>
    <t>Bakthavatchaalam V., Sivasankar K., AI in Healthcare Education: A Systematic Review of Applications in Teaching and Learning, Scopus</t>
  </si>
  <si>
    <t>https://www.scopus.com/inward/record.uri?eid=2-s2.0-85218769039&amp;doi=10.1007%2f978-981-97-9555-0_13&amp;partnerID=40&amp;md5=312f32c9919014280089c68db135dfb1</t>
  </si>
  <si>
    <t>Thawalampola O., Jayasuriya D., Kariyawasam S., Makawita M., Wijendra D., Joseph J., Adaptive Learning Tool to Enhance Educational Outcomes for Students with Inattentive Attention Deficit Hyperactivity Disorder (ADHD), Scopus</t>
  </si>
  <si>
    <t>https://www.scopus.com/inward/record.uri?eid=2-s2.0-85218463011&amp;doi=10.1109%2fICAC64487.2024.10850982&amp;partnerID=40&amp;md5=99eb42ffb3522af3cfc252fc1e8516dd</t>
  </si>
  <si>
    <t>Serasinghe C., Perera N., Samarasinghe D., Muthusinghe M., Wijesundara M., Leveraging Smart Video-Based Learning to Enhance Student Engagement and Collaboration, Scopus</t>
  </si>
  <si>
    <t>https://www.scopus.com/inward/record.uri?eid=2-s2.0-85218453084&amp;doi=10.1109%2fICAC64487.2024.10850940&amp;partnerID=40&amp;md5=ebfc2f757283885722b4bff920d07e72</t>
  </si>
  <si>
    <t>Mukund, Sharma R.K., Varman U., Sharma P., Jeetashree A., Transforming E-Learning: The Impact of CampusIQ, Scopus</t>
  </si>
  <si>
    <t>https://www.scopus.com/inward/record.uri?eid=2-s2.0-85218407882&amp;doi=10.1109%2fGCCIT63234.2024.10862637&amp;partnerID=40&amp;md5=a24e415bdcc9044e7eb0f5f65ab6a3e6</t>
  </si>
  <si>
    <t>Yang J., English Learning Knowledge Point Recommendation Algorithm based on Deep Deterministic Policy Gradient, Scopus</t>
  </si>
  <si>
    <t>https://www.scopus.com/inward/record.uri?eid=2-s2.0-85218204267&amp;doi=10.1109%2fICIICS63763.2024.10860216&amp;partnerID=40&amp;md5=e2c70a33983693095afe82f587449d39</t>
  </si>
  <si>
    <t>Kosrane M., Gharzouli M., Contextual Influence on Learning Styles: A VARK and Tensor-Based Approach for Adaptive Pervasive Learning, Scopus</t>
  </si>
  <si>
    <t>https://www.scopus.com/inward/record.uri?eid=2-s2.0-85218196648&amp;doi=10.1109%2fECTE-TECH62477.2024.10851162&amp;partnerID=40&amp;md5=8f73c309bdffd992f2aacaa9b8031900</t>
  </si>
  <si>
    <t>Stuchlikova L., Weis M., From Information to Insight: Reimagining Critical Thinking Pedagogy in the Age of Artificial Intelligence, Scopus</t>
  </si>
  <si>
    <t>https://www.scopus.com/inward/record.uri?eid=2-s2.0-85218144754&amp;doi=10.1109%2fICETA63795.2024.10850787&amp;partnerID=40&amp;md5=5a25082297ffd91feb8f7413a56ff9c2</t>
  </si>
  <si>
    <t>Le H.T., Van Tran T., Nguyen T., ODKT-IAC: Integrating Continual and Adaptive Learning for Personalized Path Recommendations, Scopus</t>
  </si>
  <si>
    <t>https://www.scopus.com/inward/record.uri?eid=2-s2.0-85218010885&amp;doi=10.1109%2fBigData62323.2024.10825874&amp;partnerID=40&amp;md5=f63908392a0ea3cde80cae8a0c5e7f87</t>
  </si>
  <si>
    <t>Wang J., Zhang Y., He L., Li D., Liu S., Liu N., A Bio-Inspired Adaptive Formation Architecture based on Multi-Agents with Application to UAV Swarm, Scopus</t>
  </si>
  <si>
    <t>https://www.scopus.com/inward/record.uri?eid=2-s2.0-85218002525&amp;doi=10.1109%2fICUS61736.2024.10840152&amp;partnerID=40&amp;md5=7913da833e386a50db796b3c596b2ddf</t>
  </si>
  <si>
    <t>Alaghbari M.A., Ateeq A., Ateeq R.A., Saif Al Muraqab N.A., Evaluating the Influence of Artificial Intelligence on Workforce Productivity at Small and Medium-Sized Enterprises, Scopus</t>
  </si>
  <si>
    <t>https://www.scopus.com/inward/record.uri?eid=2-s2.0-85217200073&amp;doi=10.1109%2fDASA63652.2024.10836401&amp;partnerID=40&amp;md5=9ea8dbd1270765b0d3493cfec6ab08c2</t>
  </si>
  <si>
    <t>Sun J., Kwong C.-F., Buticchi G., The Potential of AI in Electrical and Electronic Engineering Education: A Review, Scopus</t>
  </si>
  <si>
    <t>https://www.scopus.com/inward/record.uri?eid=2-s2.0-85216723579&amp;doi=10.1109%2fICELIE62250.2024.10814858&amp;partnerID=40&amp;md5=776e2be598527bac04e9c9fd34a8d6bc</t>
  </si>
  <si>
    <t>Adlin Jerusha J., Rajakumari R., AI and Machine Learning in Predictive Analytics for Language Learning Success, Scopus</t>
  </si>
  <si>
    <t>https://www.scopus.com/inward/record.uri?eid=2-s2.0-85216678194&amp;doi=10.1109%2fICDICI62993.2024.10810975&amp;partnerID=40&amp;md5=30fe1837a70a680f1c727ea5c9060572</t>
  </si>
  <si>
    <t>Li C.T., Jie Y.J., Ping P., 'Enhancing Remote Learning Experiences with AI-Powered Adaptive Content Delivery Over Wireless Networks', Scopus</t>
  </si>
  <si>
    <t>https://www.scopus.com/inward/record.uri?eid=2-s2.0-85216531960&amp;doi=10.1109%2fCSRSWTC64338.2024.10811513&amp;partnerID=40&amp;md5=57c8d637d9987c3324621f412e6b8a0e</t>
  </si>
  <si>
    <t>Wang W., Song S., 'Real-Time Wireless Adaptive Learning Systems Using Reinforcement Learning and IoT for Smart Education', Scopus</t>
  </si>
  <si>
    <t>https://www.scopus.com/inward/record.uri?eid=2-s2.0-85216515346&amp;doi=10.1109%2fCSRSWTC64338.2024.10811643&amp;partnerID=40&amp;md5=58f28272120f8eb9f8a6f35d48fb562e</t>
  </si>
  <si>
    <t>Ridhani D., Krismadinata, Novaliendry D., Ambiyar, Effendi H., Development of an Intelligent Learning Evaluation System Based on Big Data [Desarrollo de un Sistema Inteligente de Evaluación del Aprendizaje Basado en Big Data], Scopus</t>
  </si>
  <si>
    <t>https://www.scopus.com/inward/record.uri?eid=2-s2.0-85216120951&amp;doi=10.56294%2fdm2024.569&amp;partnerID=40&amp;md5=7e554a96450b947015e356d6e07b52ce</t>
  </si>
  <si>
    <t>Francis N.J., Jones S., Smith D.P., Generative AI in Higher Education: Balancing Innovation and Integrity, Scopus</t>
  </si>
  <si>
    <t>https://www.scopus.com/inward/record.uri?eid=2-s2.0-85215692538&amp;doi=10.3389%2fbjbs.2024.14048&amp;partnerID=40&amp;md5=5274c4e654dc844bc892b9f657954f99</t>
  </si>
  <si>
    <t>Robinson B., Harnessing AI for Structured Learning: The Case for Objective-Driven Design in E-Learning, Scopus</t>
  </si>
  <si>
    <t>https://www.scopus.com/inward/record.uri?eid=2-s2.0-85215398440&amp;partnerID=40&amp;md5=220197322729c196f0d2af17a8293ad6</t>
  </si>
  <si>
    <t>Ayasrah F.T., Alarabi K., Yousef J., Fortuna A., Novaliendry D., Aljermawi H.N., Harnessing AI for Effective Distance Learning: Teachers' Perspectives on COVID-19's Impact on Education, Scopus</t>
  </si>
  <si>
    <t>https://www.scopus.com/inward/record.uri?eid=2-s2.0-85215297181&amp;doi=10.1109%2fICCNS62192.2024.10776546&amp;partnerID=40&amp;md5=8e5e40ee81a8c3bffaebcfffe0d70a6d</t>
  </si>
  <si>
    <t>Katonane Gyonyoru K.I., Katona J., Student Perceptions of AI-Enhanced Adaptive Learning Systems: A Pilot Survey, Scopus</t>
  </si>
  <si>
    <t>https://www.scopus.com/inward/record.uri?eid=2-s2.0-85214986941&amp;doi=10.1109%2fCANDO-EPE65072.2024.10772884&amp;partnerID=40&amp;md5=f3ccad48f2f684eb21d97ebcca2d97af</t>
  </si>
  <si>
    <t>Winder G., Bass S., Schiele D., Buchner J., Using Large Language Models for Content Creation Impacts Online Learning Evaluation Outcomes, Scopus</t>
  </si>
  <si>
    <t>https://www.scopus.com/inward/record.uri?eid=2-s2.0-85214141724&amp;partnerID=40&amp;md5=66145237869e4805f9ecf1b65b6b79b8</t>
  </si>
  <si>
    <t>Unal Z., Transforming Faculty-Selected Course Materials into Effective Study Tools: The Role of AI in Enhancing Student Learning and Satisfaction, Scopus</t>
  </si>
  <si>
    <t>https://www.scopus.com/inward/record.uri?eid=2-s2.0-85214101915&amp;partnerID=40&amp;md5=e09c162f99f4444fb8afef68198d95e4</t>
  </si>
  <si>
    <t>Türkmen G., The Review of Studies on Explainable Artificial Intelligence in Educational Research, Scopus</t>
  </si>
  <si>
    <t>https://www.scopus.com/inward/record.uri?eid=2-s2.0-85213546859&amp;doi=10.1177%2f07356331241310915&amp;partnerID=40&amp;md5=a57054b28779c439cf1e13257a3a7330</t>
  </si>
  <si>
    <t>Benkhalfallah F., Laouar M.R., Benkhalfallah M.S., Empowering Education: Harnessing Artificial Intelligence for Adaptive E-Learning Excellence, Scopus</t>
  </si>
  <si>
    <t>https://www.scopus.com/inward/record.uri?eid=2-s2.0-85213353650&amp;doi=10.1007%2f978-3-031-71429-0_4&amp;partnerID=40&amp;md5=991917fe51dcc5a6ea756251da23d013</t>
  </si>
  <si>
    <t>Muepu D.M., Watanobe Y., From Code to Ratings: Converting Programming Data to Enhance Collaborative Filtering in Educational Online Judge Systems, Scopus</t>
  </si>
  <si>
    <t>https://www.scopus.com/inward/record.uri?eid=2-s2.0-85213217510&amp;doi=10.1109%2fACCESS.2024.3522118&amp;partnerID=40&amp;md5=c91ffdd090b10eb8dc66af315ce4ee26</t>
  </si>
  <si>
    <t>Zhou Z., Li W., Personalized College English Learning Based on Artificial Intelligence: Algorithm-Driven Adaptive Learning Method, Scopus</t>
  </si>
  <si>
    <t>https://www.scopus.com/inward/record.uri?eid=2-s2.0-85213050739&amp;doi=10.1142%2fS0129156425401020&amp;partnerID=40&amp;md5=a54c9d4dded50c4f8aa702dd3ff88e51</t>
  </si>
  <si>
    <t>Skvorchevsky K.A., Dyatlova O.V., Modern Adaptive and Intelligent Digital Learning Systems: Mechanisms and Potential [Современные адаптивные и интеллектуальные цифровые системы обучения: механизмы и потенциал], Scopus</t>
  </si>
  <si>
    <t>https://www.scopus.com/inward/record.uri?eid=2-s2.0-85212120594&amp;doi=10.17323%2fvo-2024-19751&amp;partnerID=40&amp;md5=109a29c289b09f3f84ed3a3747719021</t>
  </si>
  <si>
    <t>Zeiny M.E., Alwaely S.A., Aburezeq I.M., Alkhazaleh M.S., Alaqtash S.K., Abdo N.I., Assessing the Extent of AI Implementations in Arabic L2 Courses, Scopus</t>
  </si>
  <si>
    <t>https://www.scopus.com/inward/record.uri?eid=2-s2.0-85211946104&amp;doi=10.1109%2fIDSTA62194.2024.10746992&amp;partnerID=40&amp;md5=c63c0de89985c4aa39584e4604412eb2</t>
  </si>
  <si>
    <t>Zhang X., Zhang C., Chen T., Modeling and Analysis of College English from the Perspective of Connected Intelligent Algorithms, Scopus</t>
  </si>
  <si>
    <t>https://www.scopus.com/inward/record.uri?eid=2-s2.0-85211716084&amp;doi=10.1142%2fS0129156425401767&amp;partnerID=40&amp;md5=59832a9a4469aa4f297f0bcbf3606a4d</t>
  </si>
  <si>
    <t>Benlakhdar S., Lkamel K., Rziza M., Thami R.O.H., Hybrid Learning Dynamics: A Comparative Study of Traditional, ChatGPT-Driven and Hybrid Educational Strategies, Scopus</t>
  </si>
  <si>
    <t>https://www.scopus.com/inward/record.uri?eid=2-s2.0-85210696681&amp;doi=10.1201%2f9781032716350-14&amp;partnerID=40&amp;md5=0eeb21d7d4c16b3186dcff6d11172ffc</t>
  </si>
  <si>
    <t>Santhosh J., Dengel A., Ishimaru S., Gaze-Driven Adaptive Learning System with ChatGPT-Generated Summaries, Scopus</t>
  </si>
  <si>
    <t>https://www.scopus.com/inward/record.uri?eid=2-s2.0-85210073250&amp;doi=10.1109%2fACCESS.2024.3503059&amp;partnerID=40&amp;md5=e93caf71ec0716a0eb422f61b752a93d</t>
  </si>
  <si>
    <t>Sun L., Enhancing intercultural competence of Chinese English majors through AI-enabled Collaborative Online International Learning (COIL) in the digital era, Scopus</t>
  </si>
  <si>
    <t>https://www.scopus.com/inward/record.uri?eid=2-s2.0-85208815657&amp;doi=10.1007%2fs10639-024-13143-7&amp;partnerID=40&amp;md5=c9005c62148656d736436c1b590ba2db</t>
  </si>
  <si>
    <t>Radif M., Artificial Intelligence in Education: Transforming Learning Environments and Enhancing Student Engagement, Scopus</t>
  </si>
  <si>
    <t>https://www.scopus.com/inward/record.uri?eid=2-s2.0-85208629165&amp;doi=10.12738%2fjestp.2024.1.008&amp;partnerID=40&amp;md5=a1212a68ee5d9699c83aef44a972a2d1</t>
  </si>
  <si>
    <t>Ekundayo T., Khan Z., Ali Chaudhry S., ChatGPT’s Integration in GCC Higher Education: Bibliometric Analysis of Trends, Scopus</t>
  </si>
  <si>
    <t>https://www.scopus.com/inward/record.uri?eid=2-s2.0-85208411169&amp;doi=10.22521%2fedupij.2024.133.4&amp;partnerID=40&amp;md5=2d7bb9f7dd9aedf2d5e74de135b23f3a</t>
  </si>
  <si>
    <t>Liang H., Li C., Cui C., Ye X., Design of an Online Teacher Training System Based on the Web and Genetic Algorithm, Scopus</t>
  </si>
  <si>
    <t>https://www.scopus.com/inward/record.uri?eid=2-s2.0-85207971166&amp;doi=10.1109%2fICIPCA61593.2024.10709072&amp;partnerID=40&amp;md5=f1669def03af70b4d78babd862b20778</t>
  </si>
  <si>
    <t>Jiali S., Dayo F., Jun G., Shuangyao L., Najam S., The Impact of Artificial Intelligence on Personalized Learning in Education: A Systematic Review, Scopus</t>
  </si>
  <si>
    <t>https://www.scopus.com/inward/record.uri?eid=2-s2.0-85207307878&amp;doi=10.57239%2fPJLSS-2024-22.2.00560&amp;partnerID=40&amp;md5=1a776840591c3fd0d7ebf924762619f5</t>
  </si>
  <si>
    <t>Susaie C., Tan C.-K., Examining the Impact of Pedagogical Agents on Student Performance in Mathematics, Scopus</t>
  </si>
  <si>
    <t>https://www.scopus.com/inward/record.uri?eid=2-s2.0-85207245490&amp;doi=10.57239%2fPJLSS-2024-22.2.00569&amp;partnerID=40&amp;md5=67624fa7df719efd8016d069014bd47a</t>
  </si>
  <si>
    <t>Cioca, M., Schuszter, I.C. (CERN, UPeT)</t>
  </si>
  <si>
    <t>He P., Li X., Shen W., Deng S., Xiao L., Zhang Y.F., Traceability and analysis method for measurement laboratory testing data based on intelligent Internet of Things and deep belief network, Scopus</t>
  </si>
  <si>
    <t>https://www.scopus.com/inward/record.uri?eid=2-s2.0-85206855005&amp;doi=10.1515%2fjisys-2024-0076&amp;partnerID=40&amp;md5=1659d173a822fe8e593cb5611ec7fcbd</t>
  </si>
  <si>
    <t>Ahamed H.R., Hanirex D.K., Enhancing Personalized Feedback in Adaptive E-Learning Systems: A Neural Network Approach, Scopus</t>
  </si>
  <si>
    <t>https://www.scopus.com/inward/record.uri?eid=2-s2.0-85206580706&amp;doi=10.1109%2fICDSNS62112.2024.10690881&amp;partnerID=40&amp;md5=91517dd0253ee7acd4835999f1c33953</t>
  </si>
  <si>
    <t>Muawanah U., Marini A., Sarifah I., The interconnection between digital literacy, artificial intelligence, and the use of E-learning applications in enhancing the sustainability of Regional Languages: Evidence from Indonesia, Scopus</t>
  </si>
  <si>
    <t>https://www.scopus.com/inward/record.uri?eid=2-s2.0-85206170163&amp;doi=10.1016%2fj.ssaho.2024.101169&amp;partnerID=40&amp;md5=dbb09c8c33600eb61afe40f29219aba3</t>
  </si>
  <si>
    <t>Cosar M., Utilizing the eXtreme Gradient Boosting Algorithm for Artificial Intelligence-supported Learning Analytics Application, Scopus</t>
  </si>
  <si>
    <t>https://www.scopus.com/inward/record.uri?eid=2-s2.0-85205579567&amp;doi=10.55549%2fepstem.1521844&amp;partnerID=40&amp;md5=c23018c8fb7df5a548ed1bc03c728d45</t>
  </si>
  <si>
    <t>Toldi L., Lengyel-Molnár T., Development options for artificial intelligence supported intelligent tutoring systems via the integration of the ChatGPT, Scopus</t>
  </si>
  <si>
    <t>https://www.scopus.com/inward/record.uri?eid=2-s2.0-85204973367&amp;doi=10.38143%2fNyr.2024.5.618&amp;partnerID=40&amp;md5=ad7ca9aed19e9505d2d2fa630f939664</t>
  </si>
  <si>
    <t>Dwi M., Hidayatullah A.N.A., Machine Learning in Multicultural Education, Scopus</t>
  </si>
  <si>
    <t>https://www.scopus.com/inward/record.uri?eid=2-s2.0-85204911754&amp;doi=10.57239%2fPJLSS-2024-22.1.0084&amp;partnerID=40&amp;md5=51da3dc1b2240093efb21ae966f08394</t>
  </si>
  <si>
    <t>Chan V.K.Y., THE CONVERGENT VALIDITY OF MOBILE LEARNING APPS’ USABILITY EVALUATION BY POPULAR GENERATIVE ARTIFICIAL INTELLIGENCE (AI) ROBOTS, Scopus</t>
  </si>
  <si>
    <t>https://www.scopus.com/inward/record.uri?eid=2-s2.0-85203607133&amp;partnerID=40&amp;md5=3b47d03d0c89831b621df8e83c6e5b06</t>
  </si>
  <si>
    <t>Alubthane F.O., Role of AI-Powered Online Learning in Improving University Students’ Knowledge-Based Economic Skills, Scopus</t>
  </si>
  <si>
    <t>https://www.scopus.com/inward/record.uri?eid=2-s2.0-85203460312&amp;doi=10.57239%2fPJLSS-2024-22.2.00157&amp;partnerID=40&amp;md5=e18d4e42bd9f7712edb83d8d618c0a08</t>
  </si>
  <si>
    <t>Lin J., Zhang X., Strategies and Implementation of Exploring the Integration of Artificial Intelligence in Ideological and Political Education, Scopus</t>
  </si>
  <si>
    <t>https://www.scopus.com/inward/record.uri?eid=2-s2.0-85203104178&amp;doi=10.4018%2fIJeC.353159&amp;partnerID=40&amp;md5=05191fbb8daaad8a2c6e6c9696542591</t>
  </si>
  <si>
    <t>Xia J., Ge Y., Shen Z., Najar M.R., The Auxiliary Role of Artificial Intelligence Applications in Mitigating the Linguistic, Psychological, and Educational Challenges of Teaching and Learning Chinese Language by non-Chinese Students, Scopus</t>
  </si>
  <si>
    <t>https://www.scopus.com/inward/record.uri?eid=2-s2.0-85203080460&amp;doi=10.19173%2firrodl.v25i3.7680&amp;partnerID=40&amp;md5=18e86f8573c828c88249e904b46ff06f</t>
  </si>
  <si>
    <t>Yu J.H., Chauhan D., Trends in NLP for personalized learning: LDA and sentiment analysis insights, Scopus</t>
  </si>
  <si>
    <t>https://www.scopus.com/inward/record.uri?eid=2-s2.0-85202600296&amp;doi=10.1007%2fs10639-024-12988-2&amp;partnerID=40&amp;md5=d608e8dcafacf2450069b8246573b312</t>
  </si>
  <si>
    <t>Liu Y.-F., Luthfi M.I., Hwang W.-Y., Enhancing Usability and Learner Engagement: A Heuristic Evaluation of the AI-Enhanced Video Drama Maker App, Scopus</t>
  </si>
  <si>
    <t>https://www.scopus.com/inward/record.uri?eid=2-s2.0-85201406168&amp;doi=10.1109%2fJCSSE61278.2024.10613736&amp;partnerID=40&amp;md5=091b7b079549fa46fb8a6eae516e853d</t>
  </si>
  <si>
    <t>Carrazco D.I.C., Godoy M.M.P., Salazar M.E.S., Vinueza D.F.F., Barahona B.R.V., Integration of generative artificial intelligence in sustainable higher education institutions: challenges and opportunities [Integración de la inteligencia artificial generativa en las instituciones de educación superior sostenibles: desafíos y oportunidades], Scopus</t>
  </si>
  <si>
    <t>https://www.scopus.com/inward/record.uri?eid=2-s2.0-85200772398&amp;partnerID=40&amp;md5=dc0fc7abb58c15178f41b9df6e683018</t>
  </si>
  <si>
    <t>Murdan A.P., Halkhoree R., Integration of Artificial Intelligence for educational excellence and innovation in higher education institutions, Scopus</t>
  </si>
  <si>
    <t>https://www.scopus.com/inward/record.uri?eid=2-s2.0-85200724076&amp;doi=10.1109%2fSESAI61023.2024.10599402&amp;partnerID=40&amp;md5=f5f8b6fcce6b647f0c59a2422119c1e7</t>
  </si>
  <si>
    <t>Sedkaoui S., Benaichouba R., Generative AI as a transformative force for innovation: a review of opportunities, applications and challenges, Scopus</t>
  </si>
  <si>
    <t>https://www.scopus.com/inward/record.uri?eid=2-s2.0-85200143783&amp;doi=10.1108%2fEJIM-02-2024-0129&amp;partnerID=40&amp;md5=fcc227ed2bb6b8d7dddbafb921c2da60</t>
  </si>
  <si>
    <t>Cioranu, C. (UEFISCDI), Cioca, M., Novac, C. (ULBS)</t>
  </si>
  <si>
    <t>Database versioning 2.0, a transparent SQL approach used in quantitative management and decision making</t>
  </si>
  <si>
    <t>Vnukova N., Aleksieienko I., Leliuk S., Malyshko Y., Chernyshov V., INFORMATION-ANALYTICAL SUPPORT TO BUSINESS PROCESSES FOR MAKING INVESTMENT DECISIONS, Scopus</t>
  </si>
  <si>
    <t>https://www.scopus.com/inward/record.uri?eid=2-s2.0-85199786049&amp;doi=10.15587%2f1729-4061.2024.304688&amp;partnerID=40&amp;md5=86d00d2356d1343c7b023da41fe6f4d2</t>
  </si>
  <si>
    <t>Stalmach A., D'Elia P., Di Sano S., Casale G., Digital Methods to Promote Inclusive and Effective Learning in Schools: A Mixed Methods Research Study, Scopus</t>
  </si>
  <si>
    <t>https://www.scopus.com/inward/record.uri?eid=2-s2.0-85198729341&amp;doi=10.1515%2fedu-2024-0023&amp;partnerID=40&amp;md5=bba69fc2eb0d0a95464aceefa8636c43</t>
  </si>
  <si>
    <t>Dutta S., Ranjan S., Mishra S., Sharma V., Hewage P., Iwendi C., Enhancing Educational Adaptability: A Review and Analysis of AI-Driven Adaptive Learning Platforms, Scopus</t>
  </si>
  <si>
    <t>https://www.scopus.com/inward/record.uri?eid=2-s2.0-85197702658&amp;doi=10.1109%2fICIPTM59628.2024.10563448&amp;partnerID=40&amp;md5=550b0029018d7741fabe99e87a1965c8</t>
  </si>
  <si>
    <t>Telnov Y.F., Diveev R.I., Application of Multi-agent Technologies for Transforming Network Engineering Education, Scopus</t>
  </si>
  <si>
    <t>https://www.scopus.com/inward/record.uri?eid=2-s2.0-85197389762&amp;doi=10.1109%2fInforino60363.2024.10551967&amp;partnerID=40&amp;md5=ede1c0c2e002454c59e8af77e4d106b7</t>
  </si>
  <si>
    <t>Reyes-Villalba E., Reyes-Arco R.E., Maraza-Quispe B., EDUCATIONAL PRACTICES AND THE USE OF ARTIFICIAL INTELLIGENCE: A MULTIFACETED ANALYSIS IN THE CURRENT CONTEXT [PRÁTICAS EDUCACIONAIS E O USO DA INTELIGÊNCIA ARTIFICIAL: UMA ANÁLISE MULTIFACETADA NO CONTEXTO ATUAL] [PRÁCTICAS EDUCATIVAS Y USO DE LA INTELIGENCIA ARTIFICIAL: UN ANÁLISIS MULTIFACÉTICO EN EL CONTEXTO ACTUAL], Scopus</t>
  </si>
  <si>
    <t>https://www.scopus.com/inward/record.uri?eid=2-s2.0-85196638833&amp;doi=10.24857%2frgsa.v18n8-017&amp;partnerID=40&amp;md5=f385f88e36b48b7885762d7054d8847e</t>
  </si>
  <si>
    <t>Dan Z., Yunbo Y., Machine Learning for Automated Assessment and Improvement of English Proficiency, Scopus</t>
  </si>
  <si>
    <t>https://www.scopus.com/inward/record.uri?eid=2-s2.0-85193283586&amp;doi=10.1109%2fECEI60433.2024.10510781&amp;partnerID=40&amp;md5=0326218d55060494ef4f7f8cd6f32a20</t>
  </si>
  <si>
    <t>Estrada-Araoz E.G., Manrique-Jaramillo Y.V., Díaz-Pereira V.H., Rucoba-Frisancho J.M., Paredes-Valverde Y., Quispe-Herrera R., Quispe-Paredes D.R., Assessment of the level of knowledge on artificial intelligence in a sample of university professors: A descriptive study [Evaluación del nivel de conocimiento sobre inteligencia artificial en una muestra de docentes universitarios: Un estudio descriptivo], Scopus</t>
  </si>
  <si>
    <t>https://www.scopus.com/inward/record.uri?eid=2-s2.0-85192843753&amp;doi=10.56294%2fdm2024285&amp;partnerID=40&amp;md5=411690d6e561c3eca820d40036345331</t>
  </si>
  <si>
    <t>Prasetya F., Fortuna A., Samala A.D., Rawas S., Mystakidis S., Syahril, Waskito, Primawati, Wulansari R.E., Kassymova G.K., The impact of augmented reality learning experiences based on the motivational design model: A meta-analysis, Scopus</t>
  </si>
  <si>
    <t>https://www.scopus.com/inward/record.uri?eid=2-s2.0-85192234634&amp;doi=10.1016%2fj.ssaho.2024.100926&amp;partnerID=40&amp;md5=4d8ac76aa92db29ba54c9edbfc06bc1a</t>
  </si>
  <si>
    <t>Fakhar H., Lamrabet M., Echantoufi N., Khattabi K.E., Ajana L., Towards a New Artificial Intelligence-based Framework for Teachers’ Online Continuous Professional Development Programs: Systematic Review, Scopus</t>
  </si>
  <si>
    <t>https://www.scopus.com/inward/record.uri?eid=2-s2.0-85192067340&amp;doi=10.14569%2fIJACSA.2024.0150450&amp;partnerID=40&amp;md5=1f504c62a271213b6ed2a541060dc694</t>
  </si>
  <si>
    <t>Bennani S., Maalel A., Ghezala H.B., Daouahi A., Towards an Adaptive Gamification Recommendation Approach for Interactive Learning Environments, Scopus</t>
  </si>
  <si>
    <t>https://www.scopus.com/inward/record.uri?eid=2-s2.0-85191323098&amp;doi=10.1007%2f978-3-031-57840-3_31&amp;partnerID=40&amp;md5=7d8a03fd1ee869c5e24d0ba085471306</t>
  </si>
  <si>
    <t>Radif M., Hameed O.M., AI-DRIVEN INNOVATIONS IN E-LEARNING: TRANSFORMING EDUCATIONAL PARADIGMS FOR ENHANCED LEARNING OUTCOMES, Scopus</t>
  </si>
  <si>
    <t>https://www.scopus.com/inward/record.uri?eid=2-s2.0-85190655737&amp;doi=10.58262%2fArtsEduca.3830&amp;partnerID=40&amp;md5=0d3a17ab5bc3b798da1b0a6a3eb1f0c5</t>
  </si>
  <si>
    <t>Ramirez E.A.B., Esparrell J.A.F., Artificial Intelligence (AI) in Education: Unlocking the Perfect Synergy for Learning, Scopus</t>
  </si>
  <si>
    <t>https://www.scopus.com/inward/record.uri?eid=2-s2.0-85187023405&amp;doi=10.22521%2fedupij.2024.131.3&amp;partnerID=40&amp;md5=8e53ed89c896da909ce1844080d406d3</t>
  </si>
  <si>
    <t>Rayudu K.M., Chinnammal V., Maria Rubiston M., Padmaloshani P., Singaravelu R., Merlin N.R.G., Experimental Analysis of Artificial Intelligence Powered Adaptive Learning Methodology Using Enhanced Deep Learning Principle, Scopus</t>
  </si>
  <si>
    <t>https://www.scopus.com/inward/record.uri?eid=2-s2.0-105001369051&amp;doi=10.1109%2fICSES63760.2024.10910531&amp;partnerID=40&amp;md5=8f71b5b5c403ac270d0856c049edec2d</t>
  </si>
  <si>
    <t>Gligorea, I (AFT), Cioca, M, Oancea, R (AFT), Gorski, AT (ULBS), Gorski, H (AFT), Tudorache, P (AFT)</t>
  </si>
  <si>
    <t>https://www.webofscience.com/wos/alldb/full-record/WOS:001380170600001</t>
  </si>
  <si>
    <t>https://www.webofscience.com/wos/alldb/full-record/WOS:001363128600001</t>
  </si>
  <si>
    <t>https://www.webofscience.com/wos/alldb/full-record/WOS:001340189300001</t>
  </si>
  <si>
    <t>https://www.webofscience.com/wos/alldb/full-record/WOS:001350087200001</t>
  </si>
  <si>
    <t>https://www.webofscience.com/wos/alldb/full-record/WOS:001327164100001</t>
  </si>
  <si>
    <t>https://www.webofscience.com/wos/alldb/full-record/WOS:001317971600001</t>
  </si>
  <si>
    <t>https://www.webofscience.com/wos/alldb/full-record/WOS:001315854200001</t>
  </si>
  <si>
    <t>https://www.webofscience.com/wos/alldb/full-record/WOS:001262087900028</t>
  </si>
  <si>
    <t>https://www.webofscience.com/wos/alldb/full-record/WOS:001262084900039</t>
  </si>
  <si>
    <t>https://www.webofscience.com/wos/alldb/full-record/WOS:001434130200001</t>
  </si>
  <si>
    <t>https://www.webofscience.com/wos/alldb/full-record/WOS:001416922500005</t>
  </si>
  <si>
    <t>https://www.webofscience.com/wos/alldb/full-record/WOS:001401078500020</t>
  </si>
  <si>
    <t>https://www.webofscience.com/wos/alldb/full-record/WOS:001391628100008</t>
  </si>
  <si>
    <t>https://www.webofscience.com/wos/alldb/full-record/WOS:001265870500014</t>
  </si>
  <si>
    <t>https://www.webofscience.com/wos/alldb/full-record/WOS:001181950800008</t>
  </si>
  <si>
    <t>Cioca, M; Cioca, LI and Duta, L (UVT)</t>
  </si>
  <si>
    <t>https://www.webofscience.com/wos/alldb/full-record/WOS:001356736800064</t>
  </si>
  <si>
    <t>Cioca, M. schuszter, I.C. (CERN, UPeT)</t>
  </si>
  <si>
    <t>https://www.webofscience.com/wos/alldb/full-record/WOS:001135880800001</t>
  </si>
  <si>
    <t>Moraru, G.M., Popa Daniela</t>
  </si>
  <si>
    <t>Popa Daniela</t>
  </si>
  <si>
    <t>Popa Daniela, Moraru Gina - Maria</t>
  </si>
  <si>
    <t>Imen Ouragini, Anissa Ben Hassine Louzir; University social responsibility and sustainable development: illustration of adapted practices by two Tunisian Universities; Social Responsibility Journal; ISSN: 1747-1117; Volume 20, Issue 6, Pages 1177 - 1192; DOI 10.1108/SRJ-08-2023-0459</t>
  </si>
  <si>
    <t>Kifor, CV (ULBS); Nicolaescu, SS (ULBS); Florea, A (ULBS); Savescu, RF (ULBS); Receu, I (ULBS); Tirlea, AV (ULBS); Danut, RE (ULBS).</t>
  </si>
  <si>
    <t>Workforce Analytics in Teleworking</t>
  </si>
  <si>
    <t>Digital wind of changes: navigating competitiveness in the maritime sector through the transformation in human resource development, Autsadee, Y (Autsadee, Yuthana) [1] ; Jeevan, J (Jeevan, Jagan) [1] ; Salleh, NHM (Salleh, Nurul Haqimin Mohd) [1] ; Othman, MR (Othman, Mohamad Rosni) [2], , Sep 9 2024
MARITIME BUSINESS REVIEW 9 (3) , pp.204-228</t>
  </si>
  <si>
    <t>https://1510q1gx6-y-https-www-webofscience-com.z.e-nformation.ro/wos/woscc/full-record/WOS:001233950200001</t>
  </si>
  <si>
    <t>Beyond the Bandwidth Limit: A Tutorial on Low-Noise Amplifier Circuits for Advanced Systems Based on III-V Process
Yan, X; Zhang, JY; (...); Guo, YX
Mar 2024
IEEE TRANSACTIONS ON CIRCUITS AND SYSTEMS II-EXPRESS BRIEFS</t>
  </si>
  <si>
    <t>https://1510q1gx6-y-https-www-webofscience-com.z.e-nformation.ro/wos/woscc/full-record/WOS:001203373000039</t>
  </si>
  <si>
    <t>Investigating research in human resource analytics through the lens of systematic literature review
By
Chhetri, SD (Chhetri, Shanti Devi) [1] , [2] ; Kumar, D (Kumar, Devesh) [3] ; Ranabhat, D (Ranabhat, Deepesh) [1] , [2]
Source
HUMAN SYSTEMS MANAGEMENT
Volume43Issue5Page755-771
DOI10.3233/HSM-230004</t>
  </si>
  <si>
    <t>https://1510q1gx6-y-https-www-webofscience-com.z.e-nformation.ro/wos/woscc/full-record/WOS:001390144500012</t>
  </si>
  <si>
    <t>Leveraging Collaboration for Industry 5.0: Needs, Strategies and Future Directions, 
Leveraging Collaboration for Industry 5.0: Needs, Strategies and Future Directions
Toncian, V; Florea, A; (...); Cretulescu, R
25th IFIP WG 5.5 Working Conference on Virtual Enterprises (PRO-VE)
2024 NAVIGATING UNPREDICTABILITY: COLLABORATIVE NETWORKS IN NON-LINEAR WORLDS, PRO-VE 2024, PT I 726 , pp.319-335</t>
  </si>
  <si>
    <t>https://1510q1gx6-y-https-www-webofscience-com.z.e-nformation.ro/wos/woscc/full-record/WOS:001336708500021</t>
  </si>
  <si>
    <t>Human resources analytics in practice: A knowledge discovery process, Belizón, María Jesús
a, b
Send mail to Belizón M.J.;
Majarín, Delia
c;
Aguado, David, European Management ReviewOpen AccessVolume 21, Issue 3, Pages 659 - 677September 2024</t>
  </si>
  <si>
    <t>https://151091gy0-y-https-www-scopus-com.z.e-nformation.ro/record/display.uri?eid=2-s2.0-85170845189&amp;origin=resultslist&amp;sort=plf-f&amp;src=s&amp;sot=cite&amp;sdt=a&amp;s=ref%282-s2.0-85120072931%29&amp;relpos=2</t>
  </si>
  <si>
    <t>Integrative Literature Review on People Analytics and Implications From the Perspective of Human Resource Development
Lee, Jae Young
a;
Lee, Yunsoo
b, Human Resource Development ReviewVolume 23, Issue 1, Pages 58 - 87March 2024</t>
  </si>
  <si>
    <t>https://151091gy0-y-https-www-scopus-com.z.e-nformation.ro/record/display.uri?eid=2-s2.0-85178469592&amp;origin=resultslist&amp;sort=plf-f&amp;src=s&amp;sot=cite&amp;sdt=a&amp;s=ref%282-s2.0-85120072931%29&amp;sessionSearchId=758236b72d45ca3ae0c9416d062e9075&amp;relpos=4</t>
  </si>
  <si>
    <t xml:space="preserve">SĂVESCU, R (ULBS).; Kifor, CV (ULBS).; Dănuț, R (ULBS).; Rusu, R (AFT). </t>
  </si>
  <si>
    <t xml:space="preserve">Transition from Office to Home Office: Lessons from Romania during COVID-19 Pandemic. </t>
  </si>
  <si>
    <t>The impact mechanism of telework on job performance: a cross-level moderation model of digital leadership
By
Liao, MH (Liao, Meihui) [1] ; Li, SY (Li, Shiyuan) [1] ; Liu, HD (Liu, Hongda) [1]
 (provided by Clarivate) 
Source
SCIENTIFIC REPORTS
Volume14Issue1
DOI10.1038/s41598-024-63518-6</t>
  </si>
  <si>
    <t>https://1510q1gx6-y-https-www-webofscience-com.z.e-nformation.ro/wos/woscc/full-record/WOS:001236740000085</t>
  </si>
  <si>
    <t>The Basics of Home Office (Re)institutionalisation from the Perspective of Experiences from the COVID-19 Era
By
Rymaniak, J (Rymaniak, Janusz) [1] ; Davidaviciene, V (Davidaviciene, Vida) [2] ; Lis, K (Lis, Katarzyna) [3]
 (provided by Clarivate) 
Source
SUSTAINABILITY
Volume16Issue9
DOI10.3390/su16093606</t>
  </si>
  <si>
    <t>https://1510q1gx6-y-https-www-webofscience-com.z.e-nformation.ro/wos/woscc/full-record/WOS:001219817000001</t>
  </si>
  <si>
    <t>Home-Office Managers Should Get Ready for the "New Normal"
By
Jurnícková, P (Jurnickova, Pavlina) [1] ; Matulayová, N (Matulayova, Natasa) [1] ; Olecká, I (Olecka, Ivana) [1] ; Slechtová, H (Slechtova, Hana) [1] ; Zatloukal, L (Zatloukal, Leos) [1] ; Jurnícek, L (Jurnicek, Lukas) [1]
 (provided by Clarivate) 
Source
ADMINISTRATIVE SCIENCES
Volume14Issue2
DOI10.3390/admsci14020034</t>
  </si>
  <si>
    <t>https://1510q1gx6-y-https-www-webofscience-com.z.e-nformation.ro/wos/woscc/full-record/WOS:001168314600001</t>
  </si>
  <si>
    <t>Kifor, CV (ULBS); Teodorescu, D (Clark Atlanta Univ) ; Andrei, T (ASE); Savescu, R (ULBS)</t>
  </si>
  <si>
    <t>Research Production and International Visibility in Higher Education: The Evolution of Romanian Universities from 2011 to 2019</t>
  </si>
  <si>
    <t>Are faculty members aware of global university ranking? A study in the context of a developing country
By
Islam, MA (Islam, Md. Anwarul) [1]
 (provided by Clarivate) 
Source
DIGITAL LIBRARY PERSPECTIVES
Volume40Issue4Page649-667
DOI10.1108/DLP-01-2024-0005
Published
OCT 29 2024</t>
  </si>
  <si>
    <t>https://1510q1gx6-y-https-www-webofscience-com.z.e-nformation.ro/wos/woscc/full-record/WOS:001270862000001</t>
  </si>
  <si>
    <t>Change and Continuity in the Higher Education System, Zaharia, Razvan
a
Send mail to Zaharia R.;
Zaharia, Rodica Milena
a
Send mail to Zaharia R.M.;
Edu, Tudor, Post-Communist Progress and Stagnation at 35: The Case of RomaniaPages 233 - 2521 January 2024</t>
  </si>
  <si>
    <t>Kifor, CV (ULBS); Savescu, RF (ULBS); Danut, R (ULBS)</t>
  </si>
  <si>
    <t>Work from Home during the COVID-19 Pandemic-The Impact on Employees' Self-Assessed Job Performance</t>
  </si>
  <si>
    <t>The Illusion of Competence: A Qualitative Deep Dive into Workplace False Performance
By
Dunnion, MF (Dunnion, Marie Frances) [1] ; Gbadamosi, G (Gbadamosi, Gbolahan) [2] ; Francis-Smythe, J (Francis-Smythe, Jan) [3]
 (provided by Clarivate) 
Source
BEHAVIORAL SCIENCES
Volume14Issue11
DOI10.3390/bs14110985
Article Number
985
Published
NOV 2024</t>
  </si>
  <si>
    <t>https://1510q1gx6-y-https-www-webofscience-com.z.e-nformation.ro/wos/woscc/full-record/WOS:001363904800001</t>
  </si>
  <si>
    <t>Remote "Helicopter Bosses": Employee Perceptions of the Effects of Supervisory Controls and Remote Work During the COVID-19 Pandemic
By
Kelly, K (Kelly, Khim) [1] ; Lamothe, E (Lamothe, Ethan) [1] ; Baudot, L (Baudot, Lisa) [2]
 (provided by Clarivate) 
Source
ACCOUNTING PERSPECTIVES
Volume23Issue3Page333-373
DOI10.1111/1911-3838.12363
Published
SEP 2024
Early Access
JUN 2024</t>
  </si>
  <si>
    <t>https://1510q1gx6-y-https-www-webofscience-com.z.e-nformation.ro/wos/woscc/full-record/WOS:001244573200001</t>
  </si>
  <si>
    <t>The organisational commitment of academic personnel during WFH within private higher education, South Africa
By
Cassim, N (Cassim, Nadeem) [1] ; Botha, CJ (Botha, Christoffel J.) [1] ; Botha, D (Botha, Doret) [2] ; Bisschoff, C (Bisschoff, Christo) [1]
 (provided by Clarivate) 
Source
SA JOURNAL OF INDUSTRIAL PSYCHOLOGY
Volume50
DOI10.4102/sajip.v50i0.2123
Article Number
a2123
Published
APR 19 2024</t>
  </si>
  <si>
    <t>https://1510q1gx6-y-https-www-webofscience-com.z.e-nformation.ro/wos/woscc/full-record/WOS:001223616900001</t>
  </si>
  <si>
    <t>From Old to New Ways of Working: How Technology and Autonomy Drive Productivity in Indonesia
By
Harlianto, J (Harlianto, Jefta) [1] ; Prabowo, H (Prabowo, Harjanto) [1] ; Rahim, RK (Rahim, Rano Kartono) [1] ; Setiadi, NJ (Setiadi, Nugroho J.) [1]
 (provided by Clarivate) 
Source
INTERNATIONAL JOURNAL OF ASIAN BUSINESS AND INFORMATION MANAGEMENT
Volume15Issue1
DOI10.4018/IJABIM.356503
Article Number
356503
Published
2024</t>
  </si>
  <si>
    <t>https://1510q1gx6-y-https-www-webofscience-com.z.e-nformation.ro/wos/woscc/full-record/WOS:001342177700001</t>
  </si>
  <si>
    <t>Kifor, CV (ULBS); Benedek, AM (ULBS); Sirbu, I  (ULBS), Savescu, RF (ULBS)</t>
  </si>
  <si>
    <t>Institutional drivers of research productivity: a canonical multivariate analysis of Romanian public universities
Kifor, CV; Benedek, AM; (...); Savescu, RF
Apr 2023
SCIENTOMETRICS 128 (4) , pp.2233-2258</t>
  </si>
  <si>
    <t>Do Changes in Journal Rank Influence Publication Output? Evidence from China
By
Sun, ZL (Sun, Zhuanlan) [1] ; Zhang, CW (Zhang, Chenwei) [2] ; Pang, KL (Pang, Ka Lok) [3] ; Tang, Y (Tang, Ying) [4] ; Li, YW (Li, Yiwei) [3]
 (provided by Clarivate) 
Source
SCIENTOMETRICS
Volume129Issue11Page7035-7054Special IssueSI
DOI10.1007/s11192-024-05167-0
Published
NOV 2024
Early Access
SEP 2024SCIENTOMETRICS 129 (11) , pp.7035-7054</t>
  </si>
  <si>
    <t>https://1510q1gx6-y-https-www-webofscience-com.z.e-nformation.ro/wos/woscc/full-record/WOS:001321576500003</t>
  </si>
  <si>
    <t>The importance of international and national publications for promotion and the impact of recruitment policies
By
Tutuncu, L (Tutuncu, Lokman) [1] ; Seeber, M (Seeber, Marco) [2]
 (provided by Clarivate) 
Source
HIGHER EDUCATION
DOI10.1007/s10734-024-01306-x
Early Access
SEP 2024
Indexed
2024-09-15</t>
  </si>
  <si>
    <t>https://1510q1gx6-y-https-www-webofscience-com.z.e-nformation.ro/wos/woscc/full-record/WOS:001308262500001</t>
  </si>
  <si>
    <t>Patterns of dissertation dissemination: publication-based outcomes of doctoral theses in the social sciences
By
Asanov, AM (Asanov, Anastasiya-Mariya) [1] ; Asanov, I (Asanov, Igor) [1] ; Buenstorf, G (Buenstorf, Guido) [1] ; Kadriu, V (Kadriu, Valon) [1] ; Schoch, P (Schoch, Pia) [1]
 (provided by Clarivate) 
Source
SCIENTOMETRICS
Volume129Issue4Page2389-2405
DOI10.1007/s11192-024-04952-1
Published
APR 2024
Early Access
FEB 2024</t>
  </si>
  <si>
    <t>https://1510q1gx6-y-https-www-webofscience-com.z.e-nformation.ro/wos/woscc/full-record/WOS:001174109800002</t>
  </si>
  <si>
    <t>Relationship among the scale of university funding, structure of revenue and expenditure, and academic output: evidence from China's 36 World-Class universities under construction, 2013-2022
By
Mao, JQ (Mao, Jianqing) [1] ; Chen, WB (Chen, Wenbo) [2] ; Wang, ZZ (Wang, Zhenzhen) [1]
 (provided by Clarivate) 
Source
STUDIES IN HIGHER EDUCATION
Volume49Issue12Page2668-2692
DOI10.1080/03075079.2024.2321225
Published
DEC 1 2024
Early Access
FEB 2024
Indexed
2024-03-11</t>
  </si>
  <si>
    <t>https://1510q1gx6-y-https-www-webofscience-com.z.e-nformation.ro/wos/woscc/full-record/WOS:001170155000001</t>
  </si>
  <si>
    <t>Savescu, RF (ULBS), Stoe, AM (Faurecia SRL),
Rotaru, M (ULBS)</t>
  </si>
  <si>
    <t>Stress among working college students Case Study: Faculty of Engineering Sibiu, Romania</t>
  </si>
  <si>
    <t>University Students’ Financial Situation During COVID-19 and Anxiety and Depressive Symptoms: Results of the COVID-19 German Student Well-Being Study (C19 GSWS)
Negash, S., Horn, J., Heumann, E., ... Niephaus, Y., Mikolajczyk, R.
Psychology Research and Behavior Management
, 17, pp. 2271–2285
2024</t>
  </si>
  <si>
    <t>https://151091gy0-y-https-www-scopus-com.z.e-nformation.ro/record/display.uri?eid=2-s2.0-85196429833&amp;origin=resultslist&amp;sort=plf-f&amp;src=s&amp;sot=cite&amp;sdt=a&amp;s=ref%282-s2.0-85041108183%29</t>
  </si>
  <si>
    <t>Savescu, RF (ULBS)
Rotaru, M (ULBS)</t>
  </si>
  <si>
    <t>Market Analysis in the Romanian Agricultural Sector: Statistics Explained</t>
  </si>
  <si>
    <t>Analysis of the Dependence of Agricultural Production Efficiency in the Regions of Russia on the Availability of Resources Based on the Multidimensional Grouping Method, 
Lubova, T.N., Salimova, G.A., Islamgulov, D.R., Bakirova, R.R., Advances in Science, Technology and InnovationVolume Part F2358, Pages 247 - 2532024</t>
  </si>
  <si>
    <t>https://151091gy0-y-https-www-scopus-com.z.e-nformation.ro/record/display.uri?eid=2-s2.0-85188082337&amp;origin=resultslist&amp;sort=plf-f&amp;src=s&amp;sot=cite&amp;sdt=a&amp;s=ref%282-s2.0-85124038969%29</t>
  </si>
  <si>
    <t>H Anamaria, CV Kifor, RF Savescu, LUP Gianina</t>
  </si>
  <si>
    <t>Lean, Six Sigma in healthcare: A literature review</t>
  </si>
  <si>
    <t>Implementing Lean Six Sigma in a multispecialty hospital through a change management approach
AK Samanta, G Varaprasad, A Gurumurthy… - The TQM Journal, 2024 - emerald.com</t>
  </si>
  <si>
    <t>https://www.emerald.com/insight/content/doi/10.1108/tqm-02-2023-0043/full/html</t>
  </si>
  <si>
    <t>Borza S., Inta M., Serbu R., Marza B</t>
  </si>
  <si>
    <t xml:space="preserve">Multi-criteria analysis of pollution caused by auto traffic in a geographical area limited to applicability for an eco-economy environment
</t>
  </si>
  <si>
    <t>Natthapoj Faiboun,Pongrid Klungboonkrong, Rungsun Udomsri and Sittha Jaensirisak . Empowering Urban Public Transport Planning Process for Medium-Sized Cities in Developing Countries: Innovative Decision Support Framework for Sustainability. Sustainability 2024, 16(11), 4731</t>
  </si>
  <si>
    <t>https://doi.org/10.3390/su16114731</t>
  </si>
  <si>
    <t>Inta Marinela</t>
  </si>
  <si>
    <t>Inţă, M.</t>
  </si>
  <si>
    <t>Improving performance of roundabout intersections by optimizing traffic-flow speed.</t>
  </si>
  <si>
    <t>Liu, Q; Liu, JQ; (...); Wang, LH. A method for remaining useful life prediction of milling cutter using multi-scale spatial data feature visualization and domain separation prediction network</t>
  </si>
  <si>
    <t>DOI10.1016/j.ymssp.2024.112251</t>
  </si>
  <si>
    <t>Inţă, M., Muntean, A.</t>
  </si>
  <si>
    <t>Integrated system for monitoring the tool state using temperature measuring by natural thermocouple method</t>
  </si>
  <si>
    <t>Minghua Pan,Guoqing Zhang,Wenqi Zhang,Jiabao Zhang,Zejiang Xu and Jianjun Du. A Review of Intelligentization System and Architecture for Ultra-Precision Machining Process
12(12), 2754</t>
  </si>
  <si>
    <t>https://doi.org/10.3390/pr12122754</t>
  </si>
  <si>
    <t>Croitoru, S. M., &amp; Inţă, M.</t>
  </si>
  <si>
    <t>Study on shape of dental
implants. In Advanced Engineering Forum, 34, 183–188</t>
  </si>
  <si>
    <t>Ehsan Anbarzadeh, Bijan Mohammadi. Improving the Surface Roughness of Dental Implant Fixture by Considering the Size, Angle and Spraying Pressure of Sandblast Particles. Journal of Bionic Engineering (2024) 21:303–324</t>
  </si>
  <si>
    <t>https://doi.org/10.1007/s42235-023-00422-1</t>
  </si>
  <si>
    <t>Pirvu B. (ULBS), Zamfirescu B.-C. (ULBS)</t>
  </si>
  <si>
    <t>Smart factory in the context of 4th industrial revolution: challenges and opportunities for Romania</t>
  </si>
  <si>
    <t>FN Clarivate Analytics Web of Science
VR 1.0
PT J
AU Parkouhi, SV
   Ghadikolaei, AS
   Lajimi, HF
   Salimi, N
AF Parkouhi, Sahar Valipour
   Ghadikolaei, AbdolHamid Safaei
   Lajimi, Hamidreza Fallah
   Salimi, Negin
TI Smart manufacturing implementation: identifying barriers and their
   related stakeholders and components of technology
SO JOURNAL OF SCIENCE AND TECHNOLOGY POLICY MANAGEMENT
RI Lajimi, Hamidreza/J-5333-2017
SN 2053-4620
EI 1758-5538
PD 2024 JUL 25
PY 2024
DI 10.1108/JSTPM-09-2023-0148
EA JUL 2024
UT WOS:001274695400001
ER
EF</t>
  </si>
  <si>
    <t>https://www.webofscience.com/wos/woscc/full-record/WOS:001274695400001</t>
  </si>
  <si>
    <t>FN Clarivate Analytics Web of Science
VR 1.0
PT J
AU Fewella, LN
AF Fewella, Lina Nageb
TI Smartification furniture manufacturing: A furniture prototype with
   thermal-based sensors (Visions and Challenges)
SO RESULTS IN ENGINEERING
RI Fewella, Lina Nageb/AAB-7596-2021
OI Fewella, Lina Nageb/0000-0002-6734-4970
SN 2590-1230
PD DEC
PY 2024
VL 24
AR 103508
DI 10.1016/j.rineng.2024.103508
EA DEC 2024
UT WOS:001383680800001
ER
EF</t>
  </si>
  <si>
    <t>https://www.webofscience.com/wos/woscc/full-record/WOS:001383680800001</t>
  </si>
  <si>
    <t xml:space="preserve">
Ng C.Z., Lai C.S.
AUTHOR FULL NAMES: Ng, Chin Zhen (59300620400); Lai, Chee Sern (57742277000)
59300620400; 57742277000
Training models and challenges for ageing workers in the era of IR 4.0
(2024) AIP Conference Proceedings, 3199 (1), art. no. 020003, Cited 0 times.
DOI: 10.1063/5.0218983
https://www.scopus.com/inward/record.uri?eid=2-s2.0-85202166042&amp;doi=10.1063%2f5.0218983&amp;partnerID=40&amp;md5=f74f142f2615a958c8758846a13ea5e4
DOCUMENT TYPE: Conference paper
PUBLICATION STAGE: Final
SOURCE: Scopus
</t>
  </si>
  <si>
    <t>https://www.scopus.com/record/display.uri?eid=2-s2.0-85202166042&amp;origin=resultslist&amp;sort=plf-f&amp;src=s&amp;sid=e105d303f9c007b6fc0e968af1913849&amp;sot=b&amp;sdt=b&amp;s=TITLE-ABS-KEY%28Training+models+and+challenges+for+ageing+workers+in+the+era+of+IR+4.0%29&amp;sl=98&amp;sessionSearchId=e105d303f9c007b6fc0e968af1913849</t>
  </si>
  <si>
    <t>Dennis Kolberg (DFKI), Christoph Berger (Fraunhofer), B-C Pirvu (ULBS), Marco Franke(BIBA), Joachim Michniewicz (TUM)</t>
  </si>
  <si>
    <t>CyProF–insights from a framework for designing cyber-physical systems in production environments</t>
  </si>
  <si>
    <t xml:space="preserve">
Kanapathy K., Aziz A.A., Najmi A.
AUTHOR FULL NAMES: Kanapathy, Kanagi (24352200400); Aziz, Azmin Azliza (57190344602); Najmi, Arsalan (57195726279)
24352200400; 57190344602; 57195726279
Industry 4.0 and its enablers and barriers: a systematic and bibliometric review of literature
(2024) International Journal of Logistics Systems and Management, 48 (3), pp. 297 - 325, Cited 0 times.
DOI: 10.1504/IJLSM.2024.140062
https://www.scopus.com/inward/record.uri?eid=2-s2.0-85199277129&amp;doi=10.1504%2fIJLSM.2024.140062&amp;partnerID=40&amp;md5=4c3e5f7bab710c6db1ea7667206e169d
DOCUMENT TYPE: Article
PUBLICATION STAGE: Final
SOURCE: Scopus
</t>
  </si>
  <si>
    <t>https://www.scopus.com/record/display.uri?eid=2-s2.0-85199277129&amp;origin=resultslist&amp;sort=plf-f&amp;src=s&amp;sid=e105d303f9c007b6fc0e968af1913849&amp;sot=b&amp;sdt=b&amp;s=TITLE-ABS-KEY%28Industry+4.0+and+its+enablers+and+barriers%3A+a+systematic+and+bibliometric+review+of+literature%29&amp;sl=98&amp;sessionSearchId=e105d303f9c007b6fc0e968af1913849&amp;relpos=2</t>
  </si>
  <si>
    <t xml:space="preserve">
Paliyenko Y., Roth D., Kreimeyer M.
AUTHOR FULL NAMES: Paliyenko, Yevgeni (57728479900); Roth, Daniel (55199678600); Kreimeyer, Matthias (16022244200)
57728479900; 55199678600; 16022244200
Reviewing the suitability of ICT-centered design methods for smart PSS development
(2024) Proceedings of the Design Society, 4, pp. 2665 - 2674, Cited 0 times.
DOI: 10.1017/pds.2024.269
https://www.scopus.com/inward/record.uri?eid=2-s2.0-85194103374&amp;doi=10.1017%2fpds.2024.269&amp;partnerID=40&amp;md5=3e79148d16bb4a0969a8131a8f84f1c1
DOCUMENT TYPE: Conference paper
PUBLICATION STAGE: Final
OPEN ACCESS: All Open Access; Hybrid Gold Open Access
SOURCE: Scopus
</t>
  </si>
  <si>
    <t>https://www.scopus.com/record/display.uri?eid=2-s2.0-85194103374&amp;origin=resultslist&amp;sort=plf-f&amp;src=s&amp;sid=e105d303f9c007b6fc0e968af1913849&amp;sot=b&amp;sdt=b&amp;s=TITLE-ABS-KEY%28Reviewing+the+suitability+of+ICT-centered+design+methods+for+smart+PSS+development%29&amp;sl=98&amp;sessionSearchId=e105d303f9c007b6fc0e968af1913849</t>
  </si>
  <si>
    <t>Radu Sorostinean (ULBS), Arpad Gellert (ULBS), Bogdan-Constantin Pirvu (ULBS)</t>
  </si>
  <si>
    <t>Assembly assistance system with decision trees and ensemble learning</t>
  </si>
  <si>
    <t>FN Clarivate Analytics Web of Science
VR 1.0
PT J
AU Bijalwan, P
   Gupta, A
   Mendiratta, A
   Johri, A
   Asif, M
AF Bijalwan, Priya
   Gupta, Ashulekha
   Mendiratta, Anubhav
   Johri, Amar
   Asif, Mohammad
TI Predicting the Productivity of Municipality Workers: A Comparison of Six
   Machine Learning Algorithms
SO ECONOMIES
RI Asif, Mohammad/AAZ-1404-2020; Gupta, Ashulekha/AAY-1812-2020
OI Bijalwan, Priya/0000-0001-5422-303X; Gupta,
   Ashulekha/0000-0001-5155-6090; Johri, Amar/0000-0003-2007-8123
EI 2227-7099
PD JAN
PY 2024
VL 12
IS 1
AR 16
DI 10.3390/economies12010016
UT WOS:001149114200001
ER
EF</t>
  </si>
  <si>
    <t>https://www.webofscience.com/wos/woscc/full-record/WOS:001149114200001</t>
  </si>
  <si>
    <t>FN Clarivate Analytics Web of Science
VR 1.0
PT C
AU Nassiuma, I
   Goh, YM
   Hubbard, EM
AF Nassiuma, Isaiah
   Goh, Yee Mey
   Hubbard, Ella-Mae
GP ACM
TI Positive and Negative Reinforcement Nudges for Human-Robot Collaboration
   using a Mixed Reality Interface
SO PROCEEDINGS OF EUROPEAN CONFERENCE ON COGNITIVE ERGONOMICS 2024, ECCE
   2024
CT European Conference on Cognitive Ergonomics (ECCE) - Contributing to a
   Sustainable and Participatory Future
CY OCT 08-11, 2024
CL Assoc Res Ergonom Psychol &amp; Ergonom, Paris, FRANCE
SP Telecom Paris, Le CNAM, Univ Gustave Eiffel, Ergonova, TEA
HO Assoc Res Ergonom Psychol &amp; Ergonom
RI Hubbard, Ella-Mae/I-4291-2014; Goh, Yee Mey/B-3157-2011
OI Goh, Yee Mey/0000-0002-5028-9506; Hubbard, Ella-Mae/0000-0003-4022-3738
BN 979-8-4007-1824-3
PY 2024
AR 30
DI 10.1145/3673805.3673844
UT WOS:001337625800030
ER
EF</t>
  </si>
  <si>
    <t>https://www.webofscience.com/wos/woscc/full-record/WOS:001337625800030</t>
  </si>
  <si>
    <t>Constantin-Bala Zamfirescu (ULBS, DFKI), Bogdan-Constantin Pirvu (ULBS,DFKI), Dominic Gorecky (DFKI), Harish Chakravarthy (DFKI)</t>
  </si>
  <si>
    <t>Human-centred Assembly: A Case Study for an Anthropocentric Cyber-physical System</t>
  </si>
  <si>
    <t>FN Clarivate Analytics Web of Science
VR 1.0
PT J
AU Bernabei, M
   Costantino, F
AF Bernabei, Margherita
   Costantino, Francesco
TI Adaptive automation: Status of research and future challenges
SO ROBOTICS AND COMPUTER-INTEGRATED MANUFACTURING
RI Costantino, Francesco/H-3492-2012
OI Bernabei, Margherita/0000-0002-0917-0845
SN 0736-5845
EI 1879-2537
PD AUG
PY 2024
VL 88
AR 102724
DI 10.1016/j.rcim.2024.102724
EA JAN 2024
UT WOS:001171877800001
ER
EF</t>
  </si>
  <si>
    <t>https://www.webofscience.com/wos/woscc/full-record/WOS:001171877800001</t>
  </si>
  <si>
    <t>FN Clarivate Analytics Web of Science
VR 1.0
PT J
AU Castagnoli, R
   Cugno, M
   Maroncelli, S
   Cugno, A
AF Castagnoli, R.
   Cugno, M.
   Maroncelli, S.
   Cugno, A.
TI A New Research Agenda for Human-Centric Manufacturing: A Systematic
   Literature Review
SO IEEE TRANSACTIONS ON ENGINEERING MANAGEMENT
OI CUGNO, MONICA/0000-0001-8305-8248; Castagnoli,
   Rebecca/0000-0003-0960-660X
SN 0018-9391
EI 1558-0040
PY 2024
VL 71
BP 15236
EP 15253
DI 10.1109/TEM.2024.3479775
UT WOS:001351585500004
ER
EF</t>
  </si>
  <si>
    <t>https://www.webofscience.com/wos/woscc/full-record/WOS:001351585500004</t>
  </si>
  <si>
    <t xml:space="preserve">Li Y., Zhao X., Chen C., Pang S., Zhou Z., Yin J.
AUTHOR FULL NAMES: Li, Yi (59148277300); Zhao, Xinkui (55925288700); Chen, Chen (59148897900); Pang, Shengye (57204722902); Zhou, Zhengyang (57210586781); Yin, Jianwei (8249720800)
59148277300; 55925288700; 59148897900; 57204722902; 57210586781; 8249720800
Scenario-Driven Cyber-Physical-Social System: Intelligent Workflow Generation Based on Capability
(2024) WWW 2024 Companion - Companion Proceedings of the ACM Web Conference, pp. 1047 - 1050, Cited 1 times.
DOI: 10.1145/3589335.3651246
https://www.scopus.com/inward/record.uri?eid=2-s2.0-85194477166&amp;doi=10.1145%2f3589335.3651246&amp;partnerID=40&amp;md5=11f4bcac139c00277fd809268a315860
DOCUMENT TYPE: Conference paper
PUBLICATION STAGE: Final
OPEN ACCESS: All Open Access; Bronze Open Access
SOURCE: Scopus
</t>
  </si>
  <si>
    <t>https://www.scopus.com/record/display.uri?eid=2-s2.0-85194477166&amp;origin=resultslist&amp;sort=plf-f&amp;src=s&amp;sid=e105d303f9c007b6fc0e968af1913849&amp;sot=b&amp;sdt=b&amp;s=TITLE-ABS-KEY%28Scenario-driven+cyber-physical-social+system%3A+Intelligent+workflow+generation+based+on+capability%29&amp;sl=98&amp;sessionSearchId=e105d303f9c007b6fc0e968af1913849</t>
  </si>
  <si>
    <t>Adrian Blaga (ULBS), Octavian Bologa (ULBS), Valentin Oleksik (ULBS), Bogdan Pirvu (ULBS)</t>
  </si>
  <si>
    <t>Experimental researches regarding the influence of geometric parameters on the principal strains and thickness reduction in single point incremental forming</t>
  </si>
  <si>
    <t>FN Clarivate Analytics Web of Science
VR 1.0
PT J
AU Kumar, A
   Mishra, GJ
   Gulati, V
   Srivastava, AK
   Kumar, P
   Kumar, V
   Goyat, V
AF Kumar, Ajay
   Mishra, Gopal Jee
   Gulati, Vishal
   Srivastava, Ashish Kumar
   Kumar, Parveen
   Kumar, Vikas
   Goyat, Vikas
TI A comprehensive review on heat-assisted incremental sheet forming
SO INTERNATIONAL JOURNAL OF INTERACTIVE DESIGN AND MANUFACTURING - IJIDEM
RI gulati, vishal/KBC-6240-2024; Kumar, Vikas/AAS-7039-2020; Kumar,
   Parveen/KMA-7114-2024; Goyat, Vikas/AFV-6670-2022; Srivastava,
   Ashish/V-1289-2019
OI Kumar, Parveen/0000-0002-2922-6228
SN 1955-2513
EI 1955-2505
PD AUG
PY 2024
VL 18
IS 6
BP 3583
EP 3601
DI 10.1007/s12008-023-01670-5
EA DEC 2023
UT WOS:001129345900003
ER
EF</t>
  </si>
  <si>
    <t>https://www.webofscience.com/wos/woscc/full-record/WOS:001129345900003</t>
  </si>
  <si>
    <t>Bogdan Constantin Pirvu(ULBS, DFKI), Bala Constantin Zamfirescu(ULBS),  
Dominic Gorecky (DFKI)</t>
  </si>
  <si>
    <t>FN Clarivate Analytics Web of Science
VR 1.0
PT J
AU Wahab, A
   Khan, US
   Nawaz, T
   Akbar, H
   Shah, STH
   Khalid, A
   Ansari, AR
   Nawaz, R
AF Wahab, Adeel
   Khan, Umar Shahbaz
   Nawaz, Tahir
   Akbar, Hassan
   Shah, Syed Tayyab Hussain
   Khalid, Azfar
   Ansari, Ali R.
   Nawaz, Raheel
TI Improved Accuracy for Subject-Dependent and Subject-Independent Deep
   Learning-Based SSVEP BCI Classification: A User-Friendly Approach
SO IEEE ACCESS
RI Shah, Syed/E-4541-2016; Nawaz, Raheel/AAX-5293-2021; Elahi,
   Hassan/Y-8183-2018; Ansari, Ali/B-5810-2011
OI Ansari, Ali/0000-0001-5090-7813; Khalid, Azfar/0000-0001-5270-6599;
   Shahbaz Khan, Umar/0000-0002-5263-1408; Nawaz,
   Tahir/0000-0001-9511-8105; Hussain, Syed Tayyab/0000-0003-4695-7556;
   WAHAB, ADEEL/0000-0002-4953-9889; Nawaz, Raheel/0000-0001-9588-0052; ,
   Hassan/0009-0009-4630-074X
SN 2169-3536
PY 2024
VL 12
BP 115935
EP 115950
DI 10.1109/ACCESS.2024.3442235
UT WOS:001303382400001
ER
EF</t>
  </si>
  <si>
    <t>https://www.webofscience.com/wos/woscc/full-record/WOS:001303382400001</t>
  </si>
  <si>
    <t>FN Clarivate Analytics Web of Science
VR 1.0
PT J
AU Bin Islam, SO
   Lughmani, WA
   Qureshi, WS
   Khalid, A
AF Bin Islam, Syed Osama
   Lughmani, Waqas Akbar
   Qureshi, Waqar S.
   Khalid, Azfar
TI A connective framework to minimize the anxiety of collaborative
   Cyber-Physical System
SO INTERNATIONAL JOURNAL OF COMPUTER INTEGRATED MANUFACTURING
RI Qureshi, Waqar/ABG-1744-2020; Lughmani, Waqas/JHU-5721-2023; Bin Islam,
   Syed Osama/JLK-9297-2023
OI Khalid, Azfar/0000-0001-5270-6599; Lughmani, Waqas/0000-0003-2989-1559;
   Bin Islam, Syed Osama/0000-0002-1593-8152; Qureshi, Waqar
   Shahid/0000-0003-0176-8145
SN 0951-192X
EI 1362-3052
PD APR 2
PY 2024
VL 37
IS 4
SI SI
BP 454
EP 472
DI 10.1080/0951192X.2022.2163294
EA JAN 2023
UT WOS:000906269200001
ER
EF</t>
  </si>
  <si>
    <t>https://www.webofscience.com/wos/woscc/full-record/WOS:000906269200001</t>
  </si>
  <si>
    <t>FN Clarivate Analytics Web of Science
VR 1.0
PT J
AU Ling, SQ
   Yuan, YL
   Yan, DQ
   Leng, YQ
   Rong, YM
   Huang, GQ
AF Ling, Shiquan
   Yuan, Yanglang
   Yan, Danqi
   Leng, Yuquan
   Rong, Yiming
   Huang, George Q.
TI RHYTHMS: Real-time Data-driven Human-machine Synchronization for
   Proactive Ergonomic Risk Mitigation in the Context of Industry 4.0 and
   Beyond
SO ROBOTICS AND COMPUTER-INTEGRATED MANUFACTURING
RI Yan, Danqi/JVN-0264-2024; Huang, George/O-9005-2018; HUANG, George
   Q./C-1880-2009
OI HUANG, George Q./0000-0002-2362-6001; Yuan, Yanglang/0000-0001-7013-3480
SN 0736-5845
EI 1879-2537
PD JUN
PY 2024
VL 87
AR 102709
DI 10.1016/j.rcim.2023.102709
EA DEC 2023
UT WOS:001147824700001
ER
EF</t>
  </si>
  <si>
    <t>https://www.webofscience.com/wos/woscc/full-record/WOS:001147824700001</t>
  </si>
  <si>
    <t xml:space="preserve">
Lu D., He Y., Wang Y., Yang L.
AUTHOR FULL NAMES: Lu, Daixing (59632588800); He, Yuanjun (58950007400); Wang, Yubo (57197718337); Yang, Lei (59046347400)
59632588800; 58950007400; 57197718337; 59046347400
Remote multiplatform robot arm digital twin system based on OPC UA and Unity engine
(2024) Proceedings of SPIE - The International Society for Optical Engineering, 12981, art. no. 1298138, Cited 0 times.
DOI: 10.1117/12.3014896
https://www.scopus.com/inward/record.uri?eid=2-s2.0-85188296067&amp;doi=10.1117%2f12.3014896&amp;partnerID=40&amp;md5=2318ac55e7212174b27107812837cc40
DOCUMENT TYPE: Conference paper
PUBLICATION STAGE: Final
SOURCE: Scopus
</t>
  </si>
  <si>
    <t>https://www.scopus.com/record/display.uri?eid=2-s2.0-85188296067&amp;origin=resultslist&amp;sort=plf-f&amp;src=s&amp;sot=b&amp;sdt=b&amp;s=TITLE-ABS-KEY%28Remote+multiplatform+robot+arm+digital+twin+system+based+on+OPC+UA+and+Unity+engine%29&amp;sessionSearchId=e105d303f9c007b6fc0e968af1913849</t>
  </si>
  <si>
    <t>Constantin B. ZAMFIRESCU (ULBS, DFKI), Bogdan C-tin PIRVU (ULBS,DFKI), Jochen SCHLICK (DFKI), Detlef ZUEHLKE(DFKI)</t>
  </si>
  <si>
    <t>Preliminary Insides for an Anthropocentric Cyber-physical Reference Architecture of the Smart Factory</t>
  </si>
  <si>
    <t>FN Clarivate Analytics Web of Science
VR 1.0
PT J
AU Zhao, WB
   Hu, JH
   Lu, JS
   Zhang, WZ
AF Zhao, Wenbin
   Hu, Junhan
   Lu, Jiansha
   Zhang, Wenzhu
TI Cyber-Physical Scheduling System for Multiobjective Scheduling
   Optimization of a Suspension Chain Workshop Using the Improved
   Non-Dominated Sorting Genetic Algorithm II
SO MACHINES
RI Zhao, Wenbin/AAS-4373-2021
EI 2075-1702
PD SEP
PY 2024
VL 12
IS 9
AR 666
DI 10.3390/machines12090666
UT WOS:001323624500001
ER
EF</t>
  </si>
  <si>
    <t>https://www.webofscience.com/wos/woscc/full-record/WOS:001323624500001</t>
  </si>
  <si>
    <t>Alexandru Matei (ULBS), Bogdan Constantin Pirvu(ULBS), Radu Emanuil Petruse(ULBS), Ciprian Candea(Ropardo), Bala Constantin Zamfirescu(ULBS)</t>
  </si>
  <si>
    <t>Designing a multi-agent control system for a reconfigurable manufacturing system</t>
  </si>
  <si>
    <t xml:space="preserve">Aslani Khiavi S., Jafari-Nadoushan M., Khankalantary S.
AUTHOR FULL NAMES: Aslani Khiavi, Sajjad (57221417086); Jafari-Nadoushan, Mahdi (56641637800); Khankalantary, Saeed (57211915661)
57221417086; 56641637800; 57211915661
Multi-agent control of periodic-review supply chain
(2024) Production Engineering, 18 (5), pp. 863 - 874, Cited 0 times.
DOI: 10.1007/s11740-024-01277-z
https://www.scopus.com/inward/record.uri?eid=2-s2.0-85190561731&amp;doi=10.1007%2fs11740-024-01277-z&amp;partnerID=40&amp;md5=2281f97b6a8da5661942d7f56efaa5c8
DOCUMENT TYPE: Article
PUBLICATION STAGE: Final
SOURCE: Scopus
</t>
  </si>
  <si>
    <t>https://www.scopus.com/record/display.uri?eid=2-s2.0-85190561731&amp;origin=resultslist&amp;sort=plf-f&amp;src=s&amp;sid=e105d303f9c007b6fc0e968af1913849&amp;sot=b&amp;sdt=b&amp;s=TITLE-ABS-KEY%28Multi-agent+control+of+periodic-review+supply+chain%29&amp;sl=98&amp;sessionSearchId=e105d303f9c007b6fc0e968af1913849</t>
  </si>
  <si>
    <t>Rosca Liviu</t>
  </si>
  <si>
    <t>Maria Virginia Iuga (Marquardt), Liviu Ion Rosca (ULBS)</t>
  </si>
  <si>
    <t>Comparison of problem solving tools in lean organizations</t>
  </si>
  <si>
    <t>Catarina Veríssimo, 
Leandro Pereira, 
António Fernandes, 
Raquel Martinho, Complex problem solving as a source of competitive advantage, Journal of Open Innovation: Technology, Market, and Complexity
Volume 10, Issue 2, June 2024, 100258</t>
  </si>
  <si>
    <t>https://www.sciencedirect.com/science/article/pii/S2199853124000520</t>
  </si>
  <si>
    <t>ELSEVIER</t>
  </si>
  <si>
    <t>Bruno Miranda dos Santos, Flavio Sanson Fogliatto, Tarcisio Abreu Saurin &amp; Guilherme Luz Tortorella: Modeling help chains in health services as social networks: moving from linearity to complexity, International Journal of Production Research 
Volume 62, 2024 - Issue 16</t>
  </si>
  <si>
    <t>https://www.tandfonline.com/doi/full/10.1080/00207543.2023.2298486?casa_token=Mc7JPwN1ALwAAAAA%3AdmseBGv-AsaGEzRf-KaaTe6iPmk3soLTTSxX3rXcBqY1pnikRwHBWhYStN-nDTvD7YRGARIkaVe8</t>
  </si>
  <si>
    <t>Peças, P., Lopes, J., Jorge, D., Sahu, A.K., Baptista, A.J., Leite, M. (2024). Lean and Green Manufacturing Operationalization Through Multi-Layer Stream Mapping – Lean&amp;Green 4.0. In: Thürer, M., Riedel, R., von Cieminski, G., Romero, D. (eds) Advances in Production Management Systems. Production Management Systems for Volatile, Uncertain, Complex, and Ambiguous Environments. APMS 2024. IFIP Advances in Information and Communication Technology, vol 730. Springer, Cham. https://doi.org/10.1007/978-3-031-71629-4_4</t>
  </si>
  <si>
    <t>https://link.springer.com/chapter/10.1007/978-3-031-71629-4_4#citeas</t>
  </si>
  <si>
    <t>MESAROSOVA, JANA; SKURKOVA, KATARINA LESTYANSZKA; VIZVARY, ZDENKO: DIGITALIZATION OF SHOP FLOOR MANAGEMENT AT SELECTED SEGMENT IN THE INDUSTRIAL ENTERPRISE IN THE CONTEXT OF INDUSTRY 4.0.</t>
  </si>
  <si>
    <t>https://openurl.ebsco.com/EPDB%3Agcd%3A11%3A19713419/detailv2?sid=ebsco%3Aplink%3Ascholar&amp;id=ebsco%3Agcd%3A180720530&amp;crl=c&amp;link_origin=scholar.google.ro</t>
  </si>
  <si>
    <t>Maria Virginia Iuga (Marquardt), Claudiu Vasile Kifor (ULBS), Liviu-Ion Rosca (ULBS)</t>
  </si>
  <si>
    <t>SHOP FLOOR KEY PERFORMANCE INDICATORS IN AUTOMOTIVE ORGANIZATIONS</t>
  </si>
  <si>
    <t>Liew, Chen Fung (2024) Development and validation of an equipment cost efficiency framework (ECEF) for improving operational and financial performance of production resources. PhD thesis, UTAR.</t>
  </si>
  <si>
    <t>http://eprints.utar.edu.my/6790/</t>
  </si>
  <si>
    <t>Mihaela Ulmeanu, Cristian Doicin, Liviu Roșca, Allan Rennie, Tom Abram and Paula Bajdor</t>
  </si>
  <si>
    <t>TecHUB 4.0 - Technology and Entrepreneurship Education for Bridging the Gap in Smart Product Development</t>
  </si>
  <si>
    <t>Ullil Abshar Abdhala a
, 
Agung Purnomo: Web applications in entrepreneurship: A systematic review of roles and perspective for future research directions, Procedia Computer Science
Volume 245, 2024, Pages 409-418</t>
  </si>
  <si>
    <t>https://www.sciencedirect.com/science/article/pii/S1877050924030758</t>
  </si>
  <si>
    <t>Claudiu Vasile Kifor(Lucian Blaga University of Sibiu, Sibiu, Romania), Alexandru Olteanu (Asociația Conexiuni, Sibiu, Romania), Mihai Zerbes(Lucian Blaga University of Sibiu, Sibiu, Romania)</t>
  </si>
  <si>
    <t>Key performance indicators for smart energy systems in sustainable universities</t>
  </si>
  <si>
    <t>Radushinsky, D.A.; Zamyatin, E.O.; Radushinskaya, A.I.; Sytko, I.I.; Smirnova, E.E. The Performance and Qualitative Evaluation of Scientific Work at Research Universities: A Focus on the Types of University and Research. Sustainability</t>
  </si>
  <si>
    <t>https://www.webofscience.com/wos/woscc/full-record/WOS:001323307900001</t>
  </si>
  <si>
    <t>Web of Science</t>
  </si>
  <si>
    <t>CA Danciu (Lucian Blaga University of Sibiu, Sibiu, Romania), A Tulbure (Lucian Blaga University of Sibiu, Sibiu, Romania), MA Stanciu (Lucian Blaga University of Sibiu, Sibiu, Romania), I Antonie (Lucian Blaga University of Sibiu, Sibiu, Romania), C Capatana (Lucian Blaga University of Sibiu, Sibiu, Romania), MV Zerbeș (Lucian Blaga University of Sibiu, Sibiu, Romania), R Giurea (Lucian Blaga University of Sibiu, Sibiu, Romania), EC Rada  (University of Insubria, Varese, Italy)</t>
  </si>
  <si>
    <t>Overview of the Sustainable Valorization of Using Waste and By-Products in Grain Processing</t>
  </si>
  <si>
    <t>Di Maro M, Gargiulo L, Gomez d’Ayala G, Duraccio D. Exploring Antimicrobial Compounds from Agri-Food Wastes for Sustainable Applications. International Journal of Molecular Sciences.</t>
  </si>
  <si>
    <t>https://www.webofscience.com/wos/woscc/full-record/WOS:001376526800001</t>
  </si>
  <si>
    <t xml:space="preserve">Liu X, Xie J, Jacquet N, Blecker C. Valorization of Grain and Oil By-Products with Special Focus on Hemicellulose Modification. Polymers. </t>
  </si>
  <si>
    <t>https://www.mdpi.com/2073-4360/16/12/1750</t>
  </si>
  <si>
    <t>Web of Science (SCIE)</t>
  </si>
  <si>
    <t>Danciu C-A, Croitoru A, Antonie I, Tulbure A, Popescu A, Stanciu C, Sava C, Stanciu M. Tackling Food Waste: An Exploratory Case Study on Consumer Behavior in Romania. Foods</t>
  </si>
  <si>
    <t>https://www.webofscience.com/wos/woscc/full-record/WOS:001341605800001</t>
  </si>
  <si>
    <t>Staninska-Pięta J, Cyplik P, Drożdżyńska A, Piotrowska-Cyplik A. Grapevine and Horseradish Leaves as Natural, Sustainable Additives for Improvement of the Microbial, Sensory, and Antioxidant Properties of Traditionally Fermented Low-Salt Cucumbers. Sustainability</t>
  </si>
  <si>
    <t>https://www.webofscience.com/wos/woscc/full-record/WOS:001192551400001</t>
  </si>
  <si>
    <t xml:space="preserve">
Rehman, Z (COMSATS University Islamabad ) and Kifor, CV
</t>
  </si>
  <si>
    <t>An Ontology to Support Semantic Management of FMEA Knowledge</t>
  </si>
  <si>
    <t>Fujiu, T; Yasui, T; (...); Ota, J, Description Method and Failure Ontology for Utilizing Maintenance Logs with FMEA in Failure Cause Inference of Manufacturing Systems, 2024 IEEE INTERNATIONAL CONFERENCE ON ADVANCED INTELLIGENT MECHATRONICS, AIM 2024
 , pp.512-517</t>
  </si>
  <si>
    <t>https://1510q1lfg-y-https-www-webofscience-com.z.e-nformation.ro/wos/woscc/summary/034d331e-5d66-41f3-a69b-348ea5f0468b-015cc4b82c/date-descending/1</t>
  </si>
  <si>
    <t>Biffl, S; Kropatschek, S; (...); Lüder, A, Configuring and Validating Multi-aspect Risk Knowledge for Industry 4.0 Information Systems, ADVANCED INFORMATION SYSTEMS ENGINEERING, CAISE 2024
 14663 , pp.492-508</t>
  </si>
  <si>
    <t>Schreiberhuber, K.	
Semantics-Enabled System Transparency: User-Centered Explanations in Cyber-Physical SystemsCEUR Workshop Proceedings
, 3884</t>
  </si>
  <si>
    <t>https://151091lk0-y-https-www-scopus-com.z.e-nformation.ro/results/results.uri?src=s&amp;sot=mulcite&amp;sdt=mulcite&amp;s=REFEID%282-s2.0-84981289567%29&amp;origin=cto&amp;featureToggles=FEATURE_DOCUMENT_RESULT_MICRO_UI%3A1&amp;citeCnt=1&amp;cite=2-s2.0-84981289567&amp;mciteCt=1&amp;citeDocType=primary&amp;cluster=scopubyr%2C%222024%22%2Ct&amp;sort=plf-f&amp;limit=10&amp;sessionSearchId=34b6766eb18da9871e5f424516319264</t>
  </si>
  <si>
    <t>Younus, H.
, 
Doikin, A.
, 
Campean, F.
, ... 
Delaux, D.
, 
Bonnaud, P.	
An Extended Function-Behaviour-Structure Ontology to support FMEA within a System Engineering ContextProcedia CIRP
, 128, pp. 644–649</t>
  </si>
  <si>
    <t>Autsadee, Y; Jeevan, J; (...); Othman, MR, Digital wind of changes: navigating competitiveness in the maritime sector through the transformation in human resource development, MARITIME BUSINESS REVIEW
 9 (3) , pp.204-228</t>
  </si>
  <si>
    <t>https://1510q1lfg-y-https-www-webofscience-com.z.e-nformation.ro/wos/woscc/summary/fe2d0bde-0fc5-442a-94e9-792a74927aec-015cc5e359/date-descending/1</t>
  </si>
  <si>
    <t>Yan, X; Zhang, JY; (...); Guo, YX, , Beyond the Bandwidth Limit: A Tutorial on Low-Noise Amplifier Circuits for Advanced Systems Based on III-V Process, IEEE TRANSACTIONS ON CIRCUITS AND SYSTEMS II-EXPRESS BRIEFS
 71 (3) , pp.1644-1649</t>
  </si>
  <si>
    <t>Chhetri, SD; Kumar, D and Ranabhat, D, Investigating research in human resource analytics through the lens of systematic literature review, HUMAN SYSTEMS MANAGEMENT
 43 (5) , pp.755-771</t>
  </si>
  <si>
    <t>Toncian, V; Florea, A; (...); Cretulescu, R, Leveraging Collaboration for Industry 5.0: Needs, Strategies and Future Directions, 25th IFIP WG 5.5 Working Conference on Virtual Enterprises (PRO-VE)</t>
  </si>
  <si>
    <t>Belizón, M.J.
Majarín, D.
Aguado, D.	
Human resources analytics in practice: A knowledge discovery processEuropean Management Review
, 21(3), pp. 659–677</t>
  </si>
  <si>
    <t>https://151091lk0-y-https-www-scopus-com.z.e-nformation.ro/results/results.uri?src=s&amp;sot=mulcite&amp;sdt=mulcite&amp;s=REFEID%282-s2.0-85120072931%29&amp;origin=cto&amp;featureToggles=FEATURE_DOCUMENT_RESULT_MICRO_UI%3A1&amp;citeCnt=1&amp;cite=2-s2.0-85120072931&amp;mciteCt=1&amp;citeDocType=primary&amp;cluster=scopubyr%2C%222024%22%2Ct&amp;sort=plf-f&amp;limit=10&amp;sessionSearchId=62c5f6ec375d45a056bec2e94987c7c9</t>
  </si>
  <si>
    <t>Lee, J.Y.
, 
Lee, Y., 	
Integrative Literature Review on People Analytics and Implications From the Perspective of Human Resource Development,Human Resource Development Review
, 23(1), pp. 58–87</t>
  </si>
  <si>
    <t>Nicolaescu, S. (ULBS) ; Florea, A (ULBS) ; Kifor, CV; Fiore, U (Parthenope Univ, Dept Management &amp; Quantitat Studies, I-80132 Naples, Italy); Cocan, N (ULBS) ; Receu, I (ULBS) ; Zanetti, P (Parthenope Univ, Dept Management &amp; Quantitat Studies, I-80132 Naples, Italy))</t>
  </si>
  <si>
    <t>Human capital evaluation in knowledge-based organizations based on big data analytics</t>
  </si>
  <si>
    <t>Blasková, M; Figurska, I; (...); Sokól, A, BUILDING AWARENESS OF THE ROLE OF KNOWLEDGE: RISKS OF KNOWLEDGE FOR PUBLIC SECURITY AND ORGANISATIONS</t>
  </si>
  <si>
    <t>https://1510q1lfg-y-https-www-webofscience-com.z.e-nformation.ro/wos/woscc/summary/7c282233-7879-4471-b06f-69f70a1a50a2-015cc63c49/date-descending/1</t>
  </si>
  <si>
    <t>Burkard, MF and Fontoura, LM, Towards Effective People Management in Software Projects: A Comprehensive Catalog of Good Practices, INTERNATIONAL JOURNAL OF SOFTWARE ENGINEERING AND KNOWLEDGE ENGINEERING
 34 (11) , pp.1693-1715</t>
  </si>
  <si>
    <t>Zhou, GY; Xu, HL; (...); Zhang, Z, Has the Digital Economy Improved the Urban Land Green Use Efficiency? Evidence from the National Big Data Comprehensive Pilot Zone Policy, LAND
 13 (7)</t>
  </si>
  <si>
    <t>Indoria, P.
, 
Chishti, M.D.
, 
Junaid, A.B., 	
Charting human capital's course: Seizing opportunities and tackling challenges in the industry 5.0 landscapeThe Future of Small Business in Industry 5.0, pp. 133–161</t>
  </si>
  <si>
    <t>https://151091lk0-y-https-www-scopus-com.z.e-nformation.ro/results/results.uri?src=s&amp;sot=mulcite&amp;sdt=mulcite&amp;s=REFEID%282-s2.0-85073054173%29&amp;origin=cto&amp;featureToggles=FEATURE_DOCUMENT_RESULT_MICRO_UI%3A1&amp;citeCnt=1&amp;cite=2-s2.0-85073054173&amp;mciteCt=1&amp;citeDocType=primary&amp;cluster=scopubyr%2C%222024%22%2Ct&amp;sort=plf-f&amp;limit=10&amp;sessionSearchId=4beae58e0f7acb9dadb526eccfbf9552</t>
  </si>
  <si>
    <t>Brodny, J.
, 
Tutak, M., 	
A multi-criteria measurement and assessment of human capital development in EU-27 countries: A 10-year perspective, Journal of Open Innovation: Technology, Market, and Complexity
, 10(4), 100394</t>
  </si>
  <si>
    <t>Resler, M.
, 
Renkas, J.
, 
Rusyn, I., 	
Current Trends in the Development of Reporting in the Sphere of Investments in Human CapitalQubahan Academic Journal
, 4(3), pp. 195–208</t>
  </si>
  <si>
    <t>Rosso, F.
, 
Garcia-Salirrosas, E.	
The influence of quality culture on the intention to use Competence-Based people management software: An extension of the UTAUT model | La influencia de la cultura de calidad en la intención de uso de software de gestión de personas por competencias: Una extensión del modelo UTAUTRISTI - Revista Iberica de Sistemas e Tecnologias de Informacao, 2024(E69), pp. 465–477</t>
  </si>
  <si>
    <t>Dunnion, MF; Gbadamosi, G and Francis-Smythe, J, The Illusion of Competence: A Qualitative Deep Dive into Workplace False Performance, BEHAVIORAL SCIENCES
 14 (11)</t>
  </si>
  <si>
    <t>https://1510q1lfg-y-https-www-webofscience-com.z.e-nformation.ro/wos/woscc/summary/2d940b3a-d0e5-4b99-ac3e-feef2c0fae43-015cc80de5/date-descending/1</t>
  </si>
  <si>
    <t>Kelly, K; Lamothe, E and Baudot, L, Remote "Helicopter Bosses": Employee Perceptions of the Effects of Supervisory Controls and Remote Work During the COVID-19 Pandemic, ACCOUNTING PERSPECTIVES
 23 (3) , pp.333-373</t>
  </si>
  <si>
    <t>Cassim, N; Botha, CJ; (...); Bisschoff, C, The organisational commitment of academic personnel during WFH within private higher education, South Africa, SA JOURNAL OF INDUSTRIAL PSYCHOLOGY
 50</t>
  </si>
  <si>
    <t>Harlianto, J; Prabowo, H; (...); Setiadi, NJ, , From Old to New Ways of Working: How Technology and Autonomy Drive Productivity in Indonesia, INTERNATIONAL JOURNAL OF ASIAN BUSINESS AND INFORMATION MANAGEMENT
 15 (1)</t>
  </si>
  <si>
    <t>Kifor, CV; Olteanu, A and Zerbes, M</t>
  </si>
  <si>
    <t>Key Performance Indicators for Smart Energy Systems in Sustainable Universities</t>
  </si>
  <si>
    <t>Khan, AM; Tariq, MA; (...); Waqar, A, Optimizing energy efficiency through building orientation and building information modelling (BIM) in diverse terrains: A case study in PakistanENERGY
 311</t>
  </si>
  <si>
    <t>https://1510q1lfg-y-https-www-webofscience-com.z.e-nformation.ro/wos/woscc/summary/483b8b85-abf4-4f22-b7c3-2dd6db56d87c-015cc8657a/date-descending/1</t>
  </si>
  <si>
    <t>Radushinsky, DA; Zamyatin, EO; (...); Smirnova, EE, The Performance and Qualitative Evaluation of Scientific Work at Research Universities: A Focus on the Types of University and Research, SUSTAINABILITY
 16 (18)</t>
  </si>
  <si>
    <t>Bandeira, G.L.
Trindade, D.
Gardi, L.
Tortato, U.
Lobo, R.C.G.ESG Total Cost of Ownership: A Case Study in the Oil and Gas Industry, Society of Petroleum Engineers - SPE Energy Transition Symposium, ETS 2024</t>
  </si>
  <si>
    <t>Zamani, M.T.
Amiri, A.A, .	
Energy efficiency in smart schools using renewable energy strategy, Journal of Daylighting
, 11(2), pp. 203–215</t>
  </si>
  <si>
    <t>https://151091lk0-y-https-www-scopus-com.z.e-nformation.ro/results/results.uri?src=s&amp;sot=mulcite&amp;sdt=mulcite&amp;s=REFEID%282-s2.0-85147956840%29&amp;origin=cto&amp;featureToggles=FEATURE_DOCUMENT_RESULT_MICRO_UI%3A1&amp;citeCnt=1&amp;cite=2-s2.0-85147956840&amp;mciteCt=1&amp;citeDocType=primary&amp;cluster=scopubyr%2C%222024%22%2Ct&amp;sort=plf-f&amp;limit=10&amp;sessionSearchId=3a538fc5dd04488a91e1b3f0079ceaad</t>
  </si>
  <si>
    <t>Oumaima, A.O.
Oumaima, C.
Hassan, E.F.
Ahmed, A.E.
Harmouch, F.Z., 	
The Performance and Qualitative Evaluation of Scientific Work at Research Universities: A Focus on the Types of University and Research, Sustainability (Switzerland)
, 16(18), 8180</t>
  </si>
  <si>
    <t xml:space="preserve">Kifor, CV; Benedek, AM; (...); Savescu, RF (ULBS), </t>
  </si>
  <si>
    <t>Institutional drivers of research productivity: a canonical multivariate analysis of Romanian public universities</t>
  </si>
  <si>
    <t>Sun, ZL; Zhang, CW; (...); Li, YW, Do Changes in Journal Rank Influence Publication Output? Evidence from China, SCIENTOMETRICS
 129 (11) , pp.7035-7054</t>
  </si>
  <si>
    <t>https://1510q1lfg-y-https-www-webofscience-com.z.e-nformation.ro/wos/woscc/summary/6f92f106-90ae-491e-91b0-7d607af3efd2-015cc8ce70/date-descending/1</t>
  </si>
  <si>
    <t>Tutuncu, L and Seeber, M, The importance of international and national publications for promotion and the impact of recruitment policies, HIGHER EDUCATION</t>
  </si>
  <si>
    <t>Asanov, AM; Asanov, I; (...); Schoch, P, Patterns of dissertation dissemination: publication-based outcomes of doctoral theses in the social sciences, SCIENTOMETRICS
 129 (4) , pp.2389-2405</t>
  </si>
  <si>
    <t>Mao, JQ; Chen, WB and Wang, ZZ, Relationship among the scale of university funding, structure of revenue and expenditure, and academic output: evidence from China's 36 World-Class universities under construction, 2013-2022, STUDIES IN HIGHER EDUCATION
 49 (12) , pp.2668-2692</t>
  </si>
  <si>
    <t>Islam, MA, Are faculty members aware of global university ranking? A study in the context of a developing country, DIGITAL LIBRARY PERSPECTIVES
 40 (4) , pp.649-667</t>
  </si>
  <si>
    <t>https://1510q1lfg-y-https-www-webofscience-com.z.e-nformation.ro/wos/woscc/summary/0c3d1800-66a7-4308-994f-bf012c8f43b4-015cc91f2c/date-descending/1</t>
  </si>
  <si>
    <t>Zaharia, R.
Zaharia, R.M.
Edu, T.Change and Continuity in the Higher Education System, Post-Communist Progress and Stagnation at 35: The Case of Romania, pp. 233–252</t>
  </si>
  <si>
    <t>https://151091lk0-y-https-www-scopus-com.z.e-nformation.ro/results/results.uri?src=s&amp;sot=mulcite&amp;sdt=mulcite&amp;s=REFEID%282-s2.0-85120807573%29&amp;origin=cto&amp;featureToggles=FEATURE_DOCUMENT_RESULT_MICRO_UI%3A1&amp;citeCnt=1&amp;cite=2-s2.0-85120807573&amp;mciteCt=1&amp;citeDocType=primary&amp;cluster=scopubyr%2C%222024%22%2Ct&amp;sort=plf-f&amp;limit=10&amp;sessionSearchId=d24d9bf01d35b0780fd816189c9ca84b</t>
  </si>
  <si>
    <t>Fiore, U. (Parthenope Univ, Dept Management &amp; Quantitat Studies, I-80132 Naples, Italy) ; Florea, A (ULBS) ; Kifor, CV. ; Zanetti, P (Parthenope Univ, Dept Management &amp; Quantitat Studies, I-80132 Naples, Italy)</t>
  </si>
  <si>
    <t>Digitization, Epistemic Proximity, and the Education System: Insights from a Bibliometric Analysis</t>
  </si>
  <si>
    <t>Bucurica, S; Nancoff, AS; (...); Jinga, M, Digestive Amyloidosis Trends: Clinical, Pathological, and Imaging Characteristics, BIOMEDICINES
 12 (11)</t>
  </si>
  <si>
    <t>https://1510q1lfg-y-https-www-webofscience-com.z.e-nformation.ro/wos/woscc/summary/87866c85-756c-472e-8328-8febf978f28e-015cc951c5/date-descending/1</t>
  </si>
  <si>
    <t>Kifor, CV and Grigore, NA (ULBS)</t>
  </si>
  <si>
    <t>Circular Economy Approaches for Electrical and Conventional Vehicles</t>
  </si>
  <si>
    <t>Mostofizadeh, S and Tee, KF, Review of next-generation earthquake-resistant geopolymer concrete, DISCOVER MATERIALS
 4 (1)</t>
  </si>
  <si>
    <t>https://1510q1lfg-y-https-www-webofscience-com.z.e-nformation.ro/wos/woscc/summary/e03da8ee-4344-40e4-aa1a-303033c95867-015ccacf8c/date-descending/1</t>
  </si>
  <si>
    <t>Neri, A; Butturi, MA; (...); Sellitto, MA, Distributed Ledger Technology selection for Digital Battery Passport: A BWM-TOPSIS approach,  IFAC Symposium on Information Control Problems in Manufacturing (INCOM)</t>
  </si>
  <si>
    <t>Chirumalla, K.
Kulkov, I.
Parida, V.
Johansson, G.
Stefan, I., 	
Enabling battery circularity: Unlocking circular business model archetypes and collaboration forms in the electric vehicle battery ecosystem, Technological Forecasting and Social Change
, 199, 123044</t>
  </si>
  <si>
    <t>https://151091lk0-y-https-www-scopus-com.z.e-nformation.ro/results/results.uri?src=s&amp;sot=mulcite&amp;sdt=mulcite&amp;s=REFEID%282-s2.0-85152802648%29&amp;origin=cto&amp;featureToggles=FEATURE_DOCUMENT_RESULT_MICRO_UI%3A1&amp;citeCnt=1&amp;cite=2-s2.0-85152802648&amp;mciteCt=1&amp;citeDocType=primary&amp;cluster=scopubyr%2C%222024%22%2Ct&amp;sort=plf-f&amp;limit=10&amp;sessionSearchId=41331bffd0a6ff8824613ebbe0a076ca</t>
  </si>
  <si>
    <t>Baral, LM (Ahsanullah University of Science &amp; Technology (AUST)); Kifor, CV and Bondrea, I</t>
  </si>
  <si>
    <t>Assessing the Impact of DMAIC-Knowledge Management Methodology on Six Sigma Projects: An Evaluation through Participant's Perception</t>
  </si>
  <si>
    <t>Muniz, J Jr; Ribeiro, VB; (...); Salomon, VAP, Enabling knowledge sharing in a production context in China, KNOWLEDGE AND PROCESS MANAGEMENT
 31 (3) , pp.207-220</t>
  </si>
  <si>
    <t>https://1510q1lfg-y-https-www-webofscience-com.z.e-nformation.ro/wos/woscc/summary/2aafaa13-1ad8-4246-b596-b69d53b4be14-015ccb0eb4/date-descending/1</t>
  </si>
  <si>
    <t>Nicolaescu S., Kifor C (ULBS)</t>
  </si>
  <si>
    <t>Teaching methodology for Design for Six Sigma and Quality techniques-an approach that combines theory and practice</t>
  </si>
  <si>
    <t>Xiao, P.
, 
Huang, Y.	
Training Mode of Applied Talents in Environmental Design Based on OBE Concept Taking Public Space Design as an ExampleAdvances in Transdisciplinary Engineering
, 48, pp. 836–843</t>
  </si>
  <si>
    <t>https://151091lk0-y-https-www-scopus-com.z.e-nformation.ro/results/results.uri?src=s&amp;sot=mulcite&amp;sdt=mulcite&amp;s=REFEID%282-s2.0-85041098727%29&amp;origin=cto&amp;featureToggles=FEATURE_DOCUMENT_RESULT_MICRO_UI%3A1&amp;citeCnt=1&amp;cite=2-s2.0-85041098727&amp;mciteCt=1&amp;citeDocType=primary&amp;cluster=scopubyr%2C%222024%22%2Ct&amp;sort=plf-f&amp;limit=10&amp;sessionSearchId=873ccc281b0a3af501df94edde158984</t>
  </si>
  <si>
    <t>Nicolaescu S., Kifor C Lobont L (ULBS)</t>
  </si>
  <si>
    <t>Design for six sigma applied on software development projects from automotive industry</t>
  </si>
  <si>
    <t>Arcidiacono, G.
, 
Risaliti, E.
, 
Del Pero, F.	
Design for Six Sigma in the Product Development Process Under a Sustainability Point of View: A Real-Life Case StudySustainability (Switzerland)
, 16(23), 10387</t>
  </si>
  <si>
    <t>https://151091lk0-y-https-www-scopus-com.z.e-nformation.ro/results/results.uri?src=s&amp;sot=mulcite&amp;sdt=mulcite&amp;s=REFEID%282-s2.0-84930343177%29&amp;origin=cto&amp;featureToggles=FEATURE_DOCUMENT_RESULT_MICRO_UI%3A1&amp;citeCnt=1&amp;cite=2-s2.0-84930343177&amp;mciteCt=1&amp;citeDocType=primary&amp;cluster=scopubyr%2C%222024%22%2Ct&amp;sort=plf-f&amp;limit=10&amp;sessionSearchId=4cd524dac98c2c9f4cb56f73dc7b0788</t>
  </si>
  <si>
    <t>Iuga, MV  (ULBS)and Kifor, CV</t>
  </si>
  <si>
    <t>Lean Manufacturing and its Transfer to Non-Japanese Organizations</t>
  </si>
  <si>
    <t>Araújo, A.
, 
Alves, A.C.
, 
Romero, F., 	
A conceptual model for pull implementation based on the dimensions leadership, organization, operation and peopleRomero, F.
International Journal of Lean Six Sigma
, 15(2), pp. 295–325</t>
  </si>
  <si>
    <t>https://151091lk0-y-https-www-scopus-com.z.e-nformation.ro/results/results.uri?src=s&amp;sot=mulcite&amp;sdt=mulcite&amp;s=REFEID%282-s2.0-84900024988%29&amp;origin=cto&amp;featureToggles=FEATURE_DOCUMENT_RESULT_MICRO_UI%3A1&amp;citeCnt=1&amp;cite=2-s2.0-84900024988&amp;mciteCt=1&amp;citeDocType=primary&amp;cluster=scopubyr%2C%222024%22%2Ct&amp;sort=plf-f&amp;limit=10&amp;sessionSearchId=0fb4084357172a425930557ff3913efe</t>
  </si>
  <si>
    <t>Engle, A.D.
, 
Szeiner, Z.
, 
Molnár, S.
, 
Poór, J., 	
KEY FACTORS OF CORPORATE EXPATRIATES’ CROSS-CULTURAL ADJUSTMENT – AN EMPIRICAL STUDY Central European Business Review
, 13(4), pp. 39–58</t>
  </si>
  <si>
    <t>Oprean, C., Barbat, B., Banciu D., Kifor C</t>
  </si>
  <si>
    <t>E-Maieutics in post-industrial engineering education</t>
  </si>
  <si>
    <t>Bărbat, B.E., 	
21st Century Artificial Intelligence Tackling Climate Instability. Cybernetic Modelling of Living Systems, Studies in Systems, Decision and Control
, 534, pp. 3–13</t>
  </si>
  <si>
    <t>https://151091lk0-y-https-www-scopus-com.z.e-nformation.ro/results/results.uri?src=s&amp;sot=mulcite&amp;sdt=mulcite&amp;s=REFEID%282-s2.0-79957631274%29&amp;origin=cto&amp;featureToggles=FEATURE_DOCUMENT_RESULT_MICRO_UI%3A1&amp;citeCnt=1&amp;cite=2-s2.0-79957631274&amp;mciteCt=1&amp;citeDocType=primary&amp;cluster=scopubyr%2C%222024%22%2Ct&amp;sort=plf-f&amp;limit=10&amp;sessionSearchId=5f61a1718579d81a120f16a2afda0975</t>
  </si>
  <si>
    <t>Negulescu, S., Oprean, C, Kifor C</t>
  </si>
  <si>
    <t>Ant colony solving multiple constrains problem: Vehicle route allocation</t>
  </si>
  <si>
    <t>Xiroudakis, G.
, 
Saratsis, G.
, 
Manoutsoglou, E., 	
The Smallest “Miner” of the Animal Kingdom and Its Importance for Raw Materials ExploitationMining
, 4(2), pp. 260–283</t>
  </si>
  <si>
    <t>https://151091lk0-y-https-www-scopus-com.z.e-nformation.ro/results/results.uri?src=s&amp;sot=mulcite&amp;sdt=mulcite&amp;s=REFEID%282-s2.0-56549085019%29&amp;origin=cto&amp;featureToggles=FEATURE_DOCUMENT_RESULT_MICRO_UI%3A1&amp;citeCnt=1&amp;cite=2-s2.0-56549085019&amp;mciteCt=1&amp;citeDocType=primary&amp;cluster=scopubyr%2C%222024%22%2Ct&amp;sort=plf-f&amp;limit=10&amp;sessionSearchId=f1c11b6561449ba4fd8a0d755be96f57</t>
  </si>
  <si>
    <t>L.G.Popescu</t>
  </si>
  <si>
    <t>The Role of the Internship Mentor in Developing the Skills of Engineering Students</t>
  </si>
  <si>
    <t>S. Dumas Reyssier, The effects of internship abroad on engineering students' self-perceived employability
EUROPEAN JOURNAL OF ENGINEERING EDUCATION2024, VOL. 49, NO. 6, 1246–1264https://doi.org/10.1080/03043797.2024.2400184</t>
  </si>
  <si>
    <t>https://scholar.google.com/scholar?cites=16223968019654220863&amp;as_sdt=2005&amp;sciodt=0,5&amp;hl=ro</t>
  </si>
  <si>
    <t> SCIE/SSCI
https://journalsearches.com/journal.php?title=european%20journal%20of%20engineering%20education</t>
  </si>
  <si>
    <t>Popescu Liliana</t>
  </si>
  <si>
    <t xml:space="preserve">Shashank Pal, Anil Kumar, Masood Ashraf Ali, Naveen Kumar Gupta, Shyam Pandey, Praveen Kumar Ghodkhe, Swapnil Bhurat, Tabish Alam, Sayed M. Eldin, Dan Dobrota </t>
  </si>
  <si>
    <t>Experimental evaluation of diesel blends mixed with municipal plastic waste pyrolysis oil on performance and emission characteristics of CI engine</t>
  </si>
  <si>
    <t xml:space="preserve">Muthukumar K.; Kasiraman G., 
View more 
Utilization of fuel energy from single-use Low-density polyethylene plastic waste on CI engine with hydrogen enrichment – An experimental study, Energy, Volume 28915, February 2024, Article number 129926
</t>
  </si>
  <si>
    <t>https://www.sciencedirect.com/science/article/abs/pii/S0360544223033200</t>
  </si>
  <si>
    <t>Rohit Khargotra, Raj Kumar, Rahul Nadda, Sunil Dhingra, Tabish Alam, Dan Dobrota, Anca Lucia Chicea, Kovács András, Tej Singh</t>
  </si>
  <si>
    <t>A review of different twisted tape configurations used in heat exchanger and their impact on thermal performance of the system</t>
  </si>
  <si>
    <t>Yasser Elmasry, Rishabh Chaturvedi, Evgeny Solomin, Ghassan Fadhil Smaisim, Salema K. Hadrawi, The numerical analysis to assess the second-law features of a solar water heater equipped with a dual-twisted tape turbulator; Developing a predictive model for useful thermal exergy based on the nonlinear calibration using the Chaos Control Method (CCM), Engineering Analysis with Boundary Elements, Volume 159,
2024, Pages 378-383, ISSN 0955-7997, https://doi.org/10.1016/j.enganabound.2023.11.031</t>
  </si>
  <si>
    <t>https://www.sciencedirect.com/science/article/abs/pii/S095579972300560X</t>
  </si>
  <si>
    <t>Dobrotă, D., Dobrotă, G., Dobrescu, T.</t>
  </si>
  <si>
    <t>Improvement of waste tyre recycling technology based on a new tyre markings</t>
  </si>
  <si>
    <t>Zhenbang Guo, Jingping Qiu, Alex Kirichek, Hao Zhou, Chen Liu, Lei Yang, Recycling waste tyre polymer for production of fibre reinforced cemented tailings backfill in green mining, Science of The Total Environment,
Volume 908, 2024, 168320, ISSN 0048-9697, https://doi.org/10.1016/j.scitotenv.2023.168320.</t>
  </si>
  <si>
    <t>https://www.sciencedirect.com/science/article/abs/pii/S0048969723069486</t>
  </si>
  <si>
    <t>Kalsi, S., Kumar, S., Kumar, A., Alam, T., Dobrotă, D.</t>
  </si>
  <si>
    <t>Thermophysical properties of nanofluids and their potential applications in heat transfer enhancement: A review</t>
  </si>
  <si>
    <t>Jie Luo, Ahmed Alghamdi, Fayez Aldawi, Hazim Moria, Abir Mouldi, Hassen Loukil, Ahmed Farouk Deifalla, S.P. Ghoushchi, Thermal-frictional behavior of new special shape twisted tape and helical coiled wire turbulators in engine heat exchangers system, Case Studies in Thermal Engineering, Volume 53, 2024, 103877, ISSN 2214-157X, https://doi.org/10.1016/j.csite.2023.103877</t>
  </si>
  <si>
    <t>https://www.sciencedirect.com/science/article/pii/S2214157X23011838</t>
  </si>
  <si>
    <t>Yonghui He, Yuancheng Geng, Shinan Guo, Ruijun Ma, Zhixiong Li, A machine learning approach and numerical investigation for intelligent forecasting of entropy generation rate inside a turbulator-inserted solar collector tube, Engineering Analysis with Boundary Elements, Volume 158, 2024, Pages 375-384, ISSN 0955-7997, https://doi.org/10.1016/j.enganabound.2023.11.006</t>
  </si>
  <si>
    <t>https://www.sciencedirect.com/science/article/abs/pii/S0955799723005350</t>
  </si>
  <si>
    <t>Kallioğlu, M.A.; Yılmaz, A.; Sharma, A.; Mohamed, A.; Dobrotă, D.; Alam, T.; Khargotra, R.; Singh, T.</t>
  </si>
  <si>
    <t>Optimal Insulation Assessment, Emission Analysis, and Correlation Formulation for Indian Region</t>
  </si>
  <si>
    <t>ohit Khargotra, Tabish Alam, Kyaw Thu, Kovács András, Tej Singh, Optimization of design parameter of V-shaped perforated blocks in rectangular duct of solar air heater by using hybrid BWM-CODAS technique,
Solar Energy Materials and Solar Cells, Volume 264, 2024, 112627, ISSN 0927-0248, https://doi.org/10.1016/j.solmat.2023.112627.</t>
  </si>
  <si>
    <t>https://www.sciencedirect.com/science/article/abs/pii/S0927024823004488</t>
  </si>
  <si>
    <t>Singh S, Samir S, Kumar K. Performance analysis of solar parabolic trough receiver with twisted perforated conical inserts. Proceedings of the Institution of Mechanical Engineers, Part E: Journal of Process Mechanical Engineering. 2024;0(0). doi:10.1177/09544089231223001</t>
  </si>
  <si>
    <t>https://journals.sagepub.com/doi/10.1177/09544089231223001</t>
  </si>
  <si>
    <t>Karmveer; Kumar Gupta, N.; Siddiqui, M.I.H.; Dobrotă, D.; Alam, T.; Ali, M.A.; Orfi, J.</t>
  </si>
  <si>
    <t>The Effect of Roughness in Absorbing Materials on Solar Air Heater Performance</t>
  </si>
  <si>
    <t>Suha A. Mohammed, Wissam H. Alawee, Miqdam T. Chaichan, Amar S. Abdul-Zahra, Mohammed A. Fayad, Thaar M. Aljuwaya,
Optimized solar food dryer with varied air heater designs,
Case Studies in Thermal Engineering,
Volume 53,
2024,
103961,
ISSN 2214-157X,
https://doi.org/10.1016/j.csite.2023.103961.</t>
  </si>
  <si>
    <t>https://www.sciencedirect.com/science/article/pii/S2214157X23012674?via%3Dihub</t>
  </si>
  <si>
    <t>Naveen Kumar Gupta,  Karmveer, Tabish Alam, Md Irfanul Haque Siddiqui, Rohit Khargotra, Dan Dobrota</t>
  </si>
  <si>
    <t xml:space="preserve">
A case study on thermal performance of solar air heater with down apex position of open trapezoidal ribs with gaps,
</t>
  </si>
  <si>
    <t>Tej Singh, Entropy weighted WASPAS and MACBETH approaches for optimizing the performance of solar water heating system, Case Studies in Thermal Engineering, Volume 53, 2024, 103922, ISSN 2214-157X,
https://doi.org/10.1016/j.csite.2023.103922</t>
  </si>
  <si>
    <t>https://www.sciencedirect.com/science/article/pii/S2214157X23012285?via%3Dihub</t>
  </si>
  <si>
    <t>Rajesh Maithani, Anil Kumar, Masood Ashraf Ali, Naveen Kumar Gupta, Sachin Sharma, Tabish Alam, Sayed M. Eldin, Javed Khan Bhutto, Dan Dobrota, Florin Cristian Ciofu</t>
  </si>
  <si>
    <t>Exergy and sustainability analysis of a solar heat collector with wavy delta winglets as turbulent promoters: A numerical analysis</t>
  </si>
  <si>
    <t>Suha A. Mohammed, Wissam H. Alawee, Miqdam T. Chaichan, Amar S. Abdul-Zahra, Mohammed A. Fayad, Thaar M. Aljuwaya, Optimized solar food dryer with varied air heater designs, Case Studies in Thermal Engineering,
Volume 53, 2024, 103961, ISSN 2214-157X, https://doi.org/10.1016/j.csite.2023.103961</t>
  </si>
  <si>
    <t>Yusha Hu, Yi Man, Tao Shi, Jianzhao Zhou, Zhiqiang Zeng, Jingzheng Ren, Fuel composition forecasting for waste tires pyrolysis process based on machine learning methods, Fuel,
Volume 362, 2024, 130789, ISSN 0016-2361, https://doi.org/10.1016/j.fuel.2023.130789</t>
  </si>
  <si>
    <t>https://www.sciencedirect.com/science/article/abs/pii/S0016236123034038</t>
  </si>
  <si>
    <t>Heeraman, Jatoth, Ravinder Kumar, Prem Kumar Chaurasiya, Naveen Kumar Gupta, and Dan Dobrotă</t>
  </si>
  <si>
    <t>Develop a New Correlation between Thermal Radiation and Heat Source in Dual-Tube Heat Exchanger with a Twist Ratio Insert and Dimple Configurations: An Experimental Study</t>
  </si>
  <si>
    <t xml:space="preserve">Riyam Ali, Khudheyer Salim, A Computational Study for Evaluating the Performance of Twisted Double Tube Heat Exchangers Fitted with Twisted Tape, CFD Letters,  Vol. 16 No. 5: May (2024) </t>
  </si>
  <si>
    <t>https://semarakilmu.com.my/journals/index.php/CFD_Letters/article/view/3658</t>
  </si>
  <si>
    <t>Dobrota, D.; Petrescu, V.; Dimulescu, C.S.; Oleksik, M</t>
  </si>
  <si>
    <t>Preparation and Characterization of Composites Materials with Rubber Matrix and with Polyvinyl Chloride Addition (PVC).</t>
  </si>
  <si>
    <t>Tkac, J.; Toth, T.; Fedorko, G.; Molnar, V.; Dovica, M.; Samborski, S. Surface Evaluation of Gyroid Structures for Manufacturing Rubber–Textile Conveyor Belt Carcasses Using Micro-CT. Polymers 2024, 16, 48. https://doi.org/10.3390/polym16010048</t>
  </si>
  <si>
    <t>Lazăr, S.; Dobrotă, D.; Breaz, R.-E.; Racz, S.-G.</t>
  </si>
  <si>
    <t>Eco-Design of Polymer Matrix Composite Parts: A Review.</t>
  </si>
  <si>
    <t>Filippatos, A.; Markatos, D.; Tzortzinis, G.; Abhyankar, K.; Malefaki, S.; Gude, M.; Pantelakis, S. Sustainability-Driven Design of Aircraft Composite Components. Aerospace 2024, 11, 86. https://doi.org/10.3390/aerospace11010086</t>
  </si>
  <si>
    <t>https://www.mdpi.com/2226-4310/11/1/86</t>
  </si>
  <si>
    <t>R. Khargotra, R. Kumar, R. Nadda, S. Dhingra, T. Alam, D. Dobrota, A.L. Chicea, K. András, T. Singh</t>
  </si>
  <si>
    <t>Yuanlong Cui, Shuangqing Tian, Stamtais Zoras, Jie Zhu, Recent advances in various nanomaterials utilized in geothermal heat exchangers, Nano Energy, 2024, 109309, ISSN 2211-2855, https://doi.org/10.1016/j.nanoen.2024.109309.</t>
  </si>
  <si>
    <t>https://www.sciencedirect.com/science/article/pii/S2211285524000570</t>
  </si>
  <si>
    <t>Gh. AMZA, D. DOBROTĂ, M. GROZA DRAGOMIR, S. PAISE, Z. APOSTOLESCU</t>
  </si>
  <si>
    <t>Research on environmental impact assessment of flame oxyacetylene welding processes</t>
  </si>
  <si>
    <t>Selvamani ST, Selvaganapathy T, Thanigaivellan GK, Vignesh Kumar G, Ramesh A. Effect of heat input on the hazardous gas emissions from galvanized steel during cold metal transfer welding. Proceedings of the Institution of Mechanical Engineers, Part C: Journal of Mechanical Engineering Science. 2024;0(0). doi:10.1177/09544062231223066</t>
  </si>
  <si>
    <t>https://journals.sagepub.com/doi/abs/10.1177/09544062231223066</t>
  </si>
  <si>
    <t>Eco-Design of Polymer Matrix Composite Parts: A Review</t>
  </si>
  <si>
    <t>Torpan, R.; Zaharia, S.-M. Manufacturing Process of Helicopter Tail Rotor Blades from Composite Materials Using 3D-Printed Moulds. Appl. Sci. 2024, 14, 972. https://doi.org/10.3390/app14030972</t>
  </si>
  <si>
    <t>https://www.mdpi.com/2076-3417/14/3/972</t>
  </si>
  <si>
    <t>Modrogan, C.; Pandele, A.M.; Bobirică, C.; Dobrotǎ, D.; Dăncilă, A.M.; Gârleanu, G.; Orbuleţ, O.D.; Borda, C.; Gârleanu, D.; Orbeci, C</t>
  </si>
  <si>
    <t>Synthesis, Characterization and Sorption Capacity Examination for a Novel Hydrogel Composite Based on Gellan Gum and Graphene Oxide (GG/GO)</t>
  </si>
  <si>
    <t>Ratke, R.F., de Sousa, A., Chaves, D.V. et al. Cashew gum hydrogel as an alternative to minimize the effect of drought stress on soybean. Sci Rep 14, 2159 (2024). https://doi.org/10.1038/s41598-024-52509-2</t>
  </si>
  <si>
    <t>https://www.nature.com/articles/s41598-024-52509-2#citeas</t>
  </si>
  <si>
    <t>Meng Chen, Run Jiang, Tong Zhang, Hui Zhong, Mingzhong Zhang, Development of green engineered cementitious composites with acceptable dynamic split resistance utilising recycled polymer fibres,
Construction and Building Materials, 2024, 134979, ISSN 0950-0618, https://doi.org/10.1016/j.conbuildmat.2024.134979.</t>
  </si>
  <si>
    <t>https://www.sciencedirect.com/science/article/abs/pii/S095006182400120X</t>
  </si>
  <si>
    <t>Yasser Elmasry, Rishabh Chaturvedi, Evgeny Solomin, Ghassan Fadhil Smaisim, Salema K. Hadrawi, The numerical analysis to assess the second-law features of a solar water heater equipped with a dual-twisted tape turbulator; Developing a predictive model for useful thermal exergy based on the nonlinear calibration using the Chaos Control Method (CCM), Engineering Analysis with Boundary Elements, Volume 159,
2024, Pages 378-383, https://doi.org/10.1016/j.enganabound.2023.11.031.</t>
  </si>
  <si>
    <t>https://www.sciencedirect.com/science/article/abs/pii/S095579972300560X?via%3Dihub</t>
  </si>
  <si>
    <t>Modrogan, C.; Pandele, A.M.; Bobirică, C.; Dobrotǎ, D.; Dăncilă, A.M.; Gârleanu, G.; Orbuleţ, O.D.; Borda, C.; Gârleanu, D.; Orbeci, C.</t>
  </si>
  <si>
    <t xml:space="preserve">Synthesis, Characterization and Sorption Capacity Examination for a Novel Hydrogel Composite Based on Gellan Gum and Graphene Oxide (GG/GO). </t>
  </si>
  <si>
    <t>Korlid Thinkohkaew, Veasarach Jonjaroen, Nuttawee Niamsiri, Atikorn Panya, Inthawoot Suppavorasatit, Pranut Potiyaraj, Microencapsulation of probiotics in chitosan-coated alginate/gellan gum: Optimization for viability and stability enhancement, Food Hydrocolloids, 2024, 109788, https://doi.org/10.1016/j.foodhyd.2024.109788.</t>
  </si>
  <si>
    <t>https://www.sciencedirect.com/science/article/abs/pii/S0268005X24000626?via%3Dihub</t>
  </si>
  <si>
    <t>Konstantinos Loukelis, Danai Papadogianni, Jann Eike Kruse, Maria Chatzinikolaidou, The effects of gellan gum concentration on electrospinning and degradation of flexible, crosslinker-free scaffolds for bone tissue engineering, Carbohydrate Polymer Technologies and Applications, 2024, 100454,  https://doi.org/10.1016/j.carpta.2024.100454.</t>
  </si>
  <si>
    <t>https://www.sciencedirect.com/science/article/pii/S2666893924000343?via%3Dihub</t>
  </si>
  <si>
    <t>M. Oleksik, D. Dobrotă, C. Sabin Dimulescu, O. Dumitrașcu, R. Petrașcu</t>
  </si>
  <si>
    <t>Heba Marey, Gábor Kozma, György Szabó, Green concrete materials selection for achieving circular economy in residential buildings using system dynamics,
Cleaner Materials, Volume 11, 2024, 100221, https://doi.org/10.1016/j.clema.2024.100221.</t>
  </si>
  <si>
    <t>https://www.sciencedirect.com/science/article/pii/S2772397624000054?via%3Dihub</t>
  </si>
  <si>
    <t>D Dobrotă, G Dobrotă, T Dobrescu, C Mohora</t>
  </si>
  <si>
    <t xml:space="preserve">The redesigning of tires and the recycling process to maintain an efficient circular economy
</t>
  </si>
  <si>
    <t>Ishola, F.A., Dunmade, I.S., Joseph, O.O., Okeniyi, J.O., Akinlabi, E.T. (2024). Circular Economy Based Model for End-of-Life Tire Management in Emerging Economies. In: Dunmade, I.S., Daramola, M.O., Iwarere, S.A. (eds) Sustainable Engineering. Green Energy and Technology. Springer, Cham. https://doi.org/10.1007/978-3-031-47215-2_10</t>
  </si>
  <si>
    <t>https://link.springer.com/chapter/10.1007/978-3-031-47215-2_10</t>
  </si>
  <si>
    <t>Dobrotă D, Lazăr SV (S.C. CONTINETAL)</t>
  </si>
  <si>
    <t>Ultrasonic welding of pbt-gf30 (70% polybutylene terephthalate + 30% fiberglass) and expanded polytetrafluoroethylene (e-ptfe)</t>
  </si>
  <si>
    <t>Bose, S., Chelladurai, H. &amp; Ponappa, K. A review on recent developments in ultrasonic welding of polymers and polymeric composites. Weld World (2024). https://doi.org/10.1007/s40194-024-01693-w</t>
  </si>
  <si>
    <t>https://link.springer.com/article/10.1007/s40194-024-01693-w</t>
  </si>
  <si>
    <t>Sujata Kalsi, Sunil Kumar, Anil Kumar, Tabish Alam, Dan Dobrotă</t>
  </si>
  <si>
    <t>Thermophysical properties of nanofluids and their potential applications in heat transfer enhancement: a review</t>
  </si>
  <si>
    <t>Sridhar Kulandaivel, Mahendran Samykano, Ngui Wai Keng, Subbarama Kousik Suraparaju, Reji Kumar Rajamony, Assessing thermophysical properties of Nanostructured Cellulose Nano Crystal (CNC) and Graphene Nanoplatelets (GNP) Additives in Palm Oil-Based Heat Transfer Fluid, volume 488, 2024, 1st International Conference on Advanced Materials &amp; Sustainable Energy Technologies (AMSET2023)</t>
  </si>
  <si>
    <t>https://www.e3s-conferences.org/articles/e3sconf/abs/2024/18/e3sconf_amset2024_02003/e3sconf_amset2024_02003.html</t>
  </si>
  <si>
    <t>Kalsi S., Kumar S., Kumar A., Alam T., Dobrotă D.</t>
  </si>
  <si>
    <t>Habib Ben Bacha, Naeem Ullah, Aamir Hamid, Nehad Ali Shah, A comprehensive review on nanofluids: Synthesis, cutting-edge applications, and future prospects,
International Journal of Thermofluids, Volume 22, 2024, 100595, https://doi.org/10.1016/j.ijft.2024.100595.</t>
  </si>
  <si>
    <t>https://www.sciencedirect.com/science/article/pii/S2666202724000375?via%3Dihub</t>
  </si>
  <si>
    <t>Dobrotă, D.; Dobrotă, G.</t>
  </si>
  <si>
    <t>An innovative method in the regeneration of waste rubber and the sustainable development</t>
  </si>
  <si>
    <t>Khanzada, N.K.; Al-Juboori, R.A.; Khatri, M.; Ahmed, F.E.; Ibrahim, Y.; Hilal, N. Sustainability in Membrane Technology: Membrane Recycling and Fabrication Using Recycled Waste. Membranes 2024, 14, 52. https://doi.org/10.3390/membranes14020052</t>
  </si>
  <si>
    <t>https://www.mdpi.com/2077-0375/14/2/52</t>
  </si>
  <si>
    <t>Intini, F., Merla, P., Pagliara, R., Partipilo, M., Stigliano, G., Veneto, D. (2024). Discrete Event Simulation for the Analysis and Re-Engineering of Production and Logistics Cycles: The Case of Master Italy Company. In: Rocha, A., Adeli, H., Dzemyda, G., Moreira, F., Colla, V. (eds) Information Systems and Technologies. WorldCIST 2023. Lecture Notes in Networks and Systems, vol 802. Springer, Cham. https://doi.org/10.1007/978-3-031-45651-0_36</t>
  </si>
  <si>
    <t>https://link.springer.com/chapter/10.1007/978-3-031-45651-0_36</t>
  </si>
  <si>
    <t>Krishnendu Saha, Prasanta K. Dey, Vikas Kumar, A comprehensive review of circular economy research in the textile and clothing industry, Journal of Cleaner Production, 2024, 141252,
https://doi.org/10.1016/j.jclepro.2024.141252.</t>
  </si>
  <si>
    <t>https://www.sciencedirect.com/science/article/pii/S0959652624006991?via%3Dihub</t>
  </si>
  <si>
    <t>Pal, S., Kumar, A., Ali, M.A., Gupta, N.K., Pandey, S., Ghodkhe, P.K., Bhurat, S., Alam, T., Eldin, S.M. &amp; Dobrota, D.</t>
  </si>
  <si>
    <t>suardi suardi, Feston Sandi Paribang, Wira Setiawan, Amalia Ika Wulandari, Muhammad Uswah Pawara, Andi Mursid Nugraha Arifuddin, Alamsyah Alamsyah, EXPERIMENTAL STUDY ON THE PERFORMANCE CHARACTERISTICS OF 4 STROKE CI ENGINE USING BIODIESEL BLEND FROM COCONUT OIL, 2024, JURNAL TEKNIK PERTANIAN LAMPUNG (JOURNAL OF AGRICULTURAL ENGINEERING)</t>
  </si>
  <si>
    <t>https://jurnal.fp.unila.ac.id/index.php/JTP/article/view/7650</t>
  </si>
  <si>
    <t>Fisal Asiri, Md Irfanul Haque Siddiqui, Masood Ashraf Ali, Tabish Alam, Dan Dobrotă, Radu Chicea and Robert Daniel Dobrotă</t>
  </si>
  <si>
    <t>Mathematical modeling of active contraction of the human cardiac myocyte: A review</t>
  </si>
  <si>
    <t>Afnan Elhamshari, Khalil Elkhodary, Proposing a Caputo-Land System for active tension. Capturing variable viscoelasticity, Heliyon, February 12, 2024DOI:https://doi.org/10.1016/j.heliyon.2024.e26143</t>
  </si>
  <si>
    <t>https://www.cell.com/heliyon/fulltext/S2405-8440(24)02174-1?_returnURL=https%3A%2F%2Flinkinghub.elsevier.com%2Fretrieve%2Fpii%2FS2405844024021741%3Fshowall%3Dtrue</t>
  </si>
  <si>
    <t>J Jai Ganesh, R Prakash, M Gowthama Krishnan, Exploring the Synergistic Potential of Prosopis Juliflora and Waste Plastic Oil Biodiesel through Investigation of Performance, Combustion, and Emission in a CRDI Engine: A Shift towards Sustainable Fuel, Process Safety and Environmental Protection, 2024, ISSN 0957-5820, https://doi.org/10.1016/j.psep.2024.02.036.</t>
  </si>
  <si>
    <t>https://www.sciencedirect.com/science/article/abs/pii/S0957582024001599</t>
  </si>
  <si>
    <t>Maithani, R., Kumar, A., Ali, M.A., Gupta, N.K., Sharma, S., Alam, T., Eldin, S.M., Bhutto, J.K., Dobrota, D., Ciofu, F.C.</t>
  </si>
  <si>
    <t>Michael Joseph Stalin, P., Sivamaran, V., Lokanadham, R. et al. Performance analysis of roughened triangular solar air heater for preheating applications. Int J Interact Des Manuf (2024). https://doi.org/10.1007/s12008-023-01708-8</t>
  </si>
  <si>
    <t>https://link.springer.com/article/10.1007/s12008-023-01708-8#citeas</t>
  </si>
  <si>
    <t>Dobrotă, D., and Paraschiv, G.</t>
  </si>
  <si>
    <t>Regarding the influence of the particle size of chopped rubber from waste rubber on the physical and mechanical characteristics of reclaimed rubber</t>
  </si>
  <si>
    <t>Shaaban, Ibrahim , Rizzuto, Joseph, El Nemr, Amr, Bohan, Lin, Ahmed, Hatem and Tindybwa, Hannington, PERMEATION CHARACTERISTICS AND DURABILITY ASPECTS FOR SUSTAINABLE CONCRETE. In: 6th international conference on sustainability construction materials and technologies, 9-14 June 2024, Lyon, France</t>
  </si>
  <si>
    <t>epository.uwl.ac.uk/id/eprint/11215/1/Final%20Manuscript%20601_.pdf</t>
  </si>
  <si>
    <t>N.K. Gupta, Karmveer, T. Alam, M.I.H. Siddiqui, R. Khargotra, D. Dobrota</t>
  </si>
  <si>
    <t>A case study on thermal performance of solar air heater with down apex position of open trapezoidal ribs with gaps</t>
  </si>
  <si>
    <t>Raj Kumar, Nitisha Sharma,  Chahat, Gia Huy Ngo, Amit Kumar Yadav, Daeho Lee, Tej Singh, Prediction of jet impingement solar thermal air collector thermohydraulic performance using soft computing techniques,
Case Studies in Thermal Engineering, 2024, 104144, https://doi.org/10.1016/j.csite.2024.104144.</t>
  </si>
  <si>
    <t>https://www.sciencedirect.com/science/article/pii/S2214157X24001758?via%3Dihub</t>
  </si>
  <si>
    <t>Shyy Woei Chang, Ching-Hui Chen, Yong-En Lu, Aerothermal performance improvement by cross and X ribbed stripes, International Journal of Mechanical Sciences,
2024, 109126, ISSN 0020-7403, https://doi.org/10.1016/j.ijmecsci.2024.109126.</t>
  </si>
  <si>
    <t>https://www.sciencedirect.com/science/article/abs/pii/S0020740324001693</t>
  </si>
  <si>
    <t>Ali Reza Aghamiri, Pooya Lahijani, Catalytic conversion of biomass and plastic waste to alternative aviation fuels: A review, Biomass and Bioenergy, Volume 183, 2024, 107120, htps://doi.org/10.1016/j.biombioe.2024.107120.</t>
  </si>
  <si>
    <t>https://www.sciencedirect.com/science/article/abs/pii/S0961953424000734</t>
  </si>
  <si>
    <t>Kai Sun, YongHeng Zhang, Chen Gao, KeWei Song, QingZhi Hou, Mei Su, Wei Dang, Thermal performance augmentation of inner spiral finned tube for linear fresnel solar reflector, Thermal Science and Engineering Progress,
Volume 49, 2024, 102483, https://doi.org/10.1016/j.tsep.2024.102483.</t>
  </si>
  <si>
    <t>https://www.sciencedirect.com/science/article/abs/pii/S245190492400101X?via%3Dihub</t>
  </si>
  <si>
    <t>H. Panchal, P. Boka, K. Sharma, M.I.H. Siddiqui, D. Dobrotă</t>
  </si>
  <si>
    <t>Chaojie Feng, Xiao Jin, Zhangtao Wang, Xuefeng Huang, Shengji Li, Jiankan Zhang, Ignition and combustion characteristics of micro/nano-Al and Al@Ni alloy powders at elevated pressures, Case Studies in Thermal Engineering,
Volume 55, 2024, 104169, https://doi.org/10.1016/j.csite.2024.104169.</t>
  </si>
  <si>
    <t>https://www.sciencedirect.com/science/article/pii/S2214157X24002004</t>
  </si>
  <si>
    <t>Vulcanization of Rubber Conveyor Belts with Metallic Insertion Using Ultrasounds</t>
  </si>
  <si>
    <t>Y. Wang et al., "Longitudinal Tear Detection of Conveyor Belt Based on Improved YOLOv7," in IEEE Access, vol. 12, pp. 24453-24464, 2024, doi: 10.1109/ACCESS.2024.3364535. keywords: {Belts;Lighting;Image segmentation;Feature extraction;Convolutional neural networks;Target recognition;Reflection;YOLO;Learning systems;Environmental monitoring;Improved YOLOv7;SimAM;EIoU;SimSPPFCSPC;longitudinal tear;conveyor belt},</t>
  </si>
  <si>
    <t>https://ieeexplore.ieee.org/document/10430192</t>
  </si>
  <si>
    <t>Matos, J.; Martins, C.I.; Simoes, R. Circularity Micro-Indicators for Plastic Packaging and Their Relation to Circular Economy Principles and Design Tools. Sustainability 2024, 16, 2182. https://doi.org/10.3390/su16052182</t>
  </si>
  <si>
    <t>https://www.mdpi.com/2071-1050/16/5/2182</t>
  </si>
  <si>
    <t>A. Vatsa, T. Alam, M. I. Siddiqui, M. A. Ali, and D. Dobrotă</t>
  </si>
  <si>
    <t>Performance of
Microchannel Heat Sink Made of Silicon Material with the Two-Sided Wedge</t>
  </si>
  <si>
    <t>Wazir, Muhammad Anas and Akhtar, Kareem and Ghani, Usman and Wajib, Mohsin and Shaukat, Shahmir and Ali, Haseeb, Thermal enhancement of microchannel heat sink using pin-fin configurations and geometric optimization, Engineering Research Express, 2631-8695, 2024, http://iopscience.iop.org/article/10.1088/2631-8695/ad3400</t>
  </si>
  <si>
    <t>https://iopscience.iop.org/article/10.1088/2631-8695/ad3400/pdf</t>
  </si>
  <si>
    <t>Dan Dobrotă, Gabriela Dobrotă</t>
  </si>
  <si>
    <t>Zhuhuan Liu, Nicole Kringos, Transition from linear to circular economy in pavement engineering: A historical review, Journal of Cleaner Production, 2024, 141809, ISSN 0959-6526, https://doi.org/10.1016/j.jclepro.2024.141809.</t>
  </si>
  <si>
    <t>https://www.sciencedirect.com/science/article/pii/S0959652624012575?via%3Dihub</t>
  </si>
  <si>
    <t>O. Dumitrașcu, M. Dumitrașcu, D. Dobrotă</t>
  </si>
  <si>
    <t>Performance Evaluation for a Sustainable Supply Chain Management System in the Automotive Industry Using Artificial Intelligence</t>
  </si>
  <si>
    <t>Sharma, E.M., Singh, B.J. (2024). Reviewing Enablers and Drivers While Implementing Artificial Intelligence (AI) Among Indian Automobile Supply Chains. In: Sachdeva, A., Goyal, K.K., Garg, R.K., Davim, J.P. (eds) Recent Advances in Operations Management and Optimization. CPIE 2023. Lecture Notes in Mechanical Engineering. Springer, Singapore. https://doi.org/10.1007/978-981-99-7445-0_18</t>
  </si>
  <si>
    <t>https://link.springer.com/chapter/10.1007/978-981-99-7445-0_18#citeas</t>
  </si>
  <si>
    <t xml:space="preserve">Dobrotă D., Dobrotă G. </t>
  </si>
  <si>
    <t>Reducing of Energy Consumption by Improving the Reclaiming Technology in Autoclave of a Rubber Wastes</t>
  </si>
  <si>
    <t>Hanumanthrao S, Chanda J, Dolui T, et al. New role of ionic liquid as accelerator activator in rubber compounds and its influence on curing and mechanical properties. Polym Eng Sci. 2024; 1-15. doi:10.1002/pen.26709</t>
  </si>
  <si>
    <t>https://4spepublications.onlinelibrary.wiley.com/doi/10.1002/pen.26709</t>
  </si>
  <si>
    <t>Hassan Amer Algaifi, Agusril Syamsir, Shahrizan Baharom, Fahed Alrshoudi, Adeb Qaid, Abdo Mohammed Al-Fakih, Akram M. Mhaya, Husam A. Salah, Assessment of Acoustic and Mechanical Properties in Modified Rubberized Concrete, Case Studies in Construction Materials, 2024, e03063, ISSN 2214-5095, https://doi.org/10.1016/j.cscm.2024.e03063.</t>
  </si>
  <si>
    <t>https://www.sciencedirect.com/science/article/pii/S2214509524002146</t>
  </si>
  <si>
    <t>Hossam H. Abdellatif, Walter Ambrosini, David Arcilesi, Palash K. Bhowmik, Piyush Sabharwall, Flow Instabilities in boiling channels and their suppression methodologies—A review, Nuclear Engineering and Design,
Volume 421, 2024, 113114, ISSN 0029-5493, https://doi.org/10.1016/j.nucengdes.2024.113114</t>
  </si>
  <si>
    <t>https://www.sciencedirect.com/science/article/abs/pii/S0029549324002140</t>
  </si>
  <si>
    <t>Baocheng Xiong, Ping Nie, Huanbao Liu, Xiaoxi Li, Zihan Li, Wenyu Jin, Xiang Cheng, Guangming Zheng, Liang Wang, Optimization of fiber reinforced lightweight rubber concrete mix design for 3D printing,
Journal of Building Engineering, 2024, 109105, ISSN 2352-7102, https://doi.org/10.1016/j.jobe.2024.109105.</t>
  </si>
  <si>
    <t>Convertini, V.N., Dentamaro, V., Impedovo, D., Lopez, U., Scalera, M., Viccari, A. (2024). BOOGIE: A New Blockchain Application for Health Certificate Security. In: Rocha, A., Adeli, H., Dzemyda, G., Moreira, F., Colla, V. (eds) Information Systems and Technologies. WorldCIST 2023. Lecture Notes in Networks and Systems, vol 802. Springer, Cham. https://doi.org/10.1007/978-3-031-45651-0_37</t>
  </si>
  <si>
    <t>https://link.springer.com/chapter/10.1007/978-3-031-45651-0_37</t>
  </si>
  <si>
    <t>Zhuhuan Liu, Nicole Kringos, Transition from linear to circular economy in pavement engineering: A historical review,
Journal of Cleaner Production, Volume 449, 2024, 141809, ISSN 0959-6526, https://doi.org/10.1016/j.jclepro.2024.141809</t>
  </si>
  <si>
    <t>https://www.sciencedirect.com/science/article/pii/S0959652624012575</t>
  </si>
  <si>
    <t>S. Srinivasan, Anushka Upamali Rajapaksha, Ahamed Ashiq, Leonardo Mendonça Tenório de Magalhães Oliveira, Pollyanna V.S. Lins, Lucas Meili, Rangabhashiyam Selvasembian,
Towards sustainable approach of the waste tyres employment in water pollutant sequestrations,
Journal of Cleaner Production,
2024,
141930,
ISSN 0959-6526,
https://doi.org/10.1016/j.jclepro.2024.141930.</t>
  </si>
  <si>
    <t>https://www.sciencedirect.com/science/article/abs/pii/S0959652624013787?via%3Dihub</t>
  </si>
  <si>
    <t>Shashank Pal a, Anil Kumar a, Masood Ashraf Ali b, Naveen Kumar Gupta c, Shyam Pandey d, Praveen Kumar Ghodkhe e, Swapnil Bhurat f, Tabish Alam g, Sayed M. Eldin h, Dan Dobrota</t>
  </si>
  <si>
    <t>Ali Reza Aghamiri, Pooya Lahijani, Catalytic conversion of biomass and plastic waste to alternative aviation fuels: A review,
Biomass and Bioenergy, Volume 183, 2024, 107120, ISSN 0961-9534, https://doi.org/10.1016/j.biombioe.2024.107120.</t>
  </si>
  <si>
    <t>https://www.sciencedirect.com/science/article/abs/pii/S0961953424000734?via%3Dihub</t>
  </si>
  <si>
    <t>M. Oleksik, D. Dobrotă, C.S. Dimulescu, O. Dumitrașcu, R. Petrașcu</t>
  </si>
  <si>
    <t>Abdiqani Muse Hassan, Yeneneh Tamirat Negash, Faradilah Hanum, An assessment of barriers to digital transformation in circular Construction: An application of stakeholder theory,
Ain Shams Engineering Journal, 2024, 102787, ISSN 2090-4479, https://doi.org/10.1016/j.asej.2024.102787.</t>
  </si>
  <si>
    <t>https://www.sciencedirect.com/science/article/pii/S209044792400162X?via%3Dihub</t>
  </si>
  <si>
    <t>Ayesha Kausar, Ishaq Ahmad, Graphene quantum dots—Nascent adsorbent nanomaterials for water treatment, Environmental Nanotechnology, Monitoring &amp; Management, Volume 21, 2024, 100943,
ISSN 2215-1532, https://doi.org/10.1016/j.enmm.2024.100943.</t>
  </si>
  <si>
    <t>https://www.sciencedirect.com/science/article/abs/pii/S221515322400031X</t>
  </si>
  <si>
    <t xml:space="preserve">Lining Gao, Xiruo Zhu, Pei Zhang, Nana Cai, Li Li &amp; Rui He (2024) Desulphurisation of waste rubber powder using mechanochemical method and the influence on modified asphalt, Road Materials and Pavement Design, DOI: 10.1080/14680629.2024.2335190
</t>
  </si>
  <si>
    <t>https://www.tandfonline.com/doi/citedby/10.1080/14680629.2024.2335190?scroll=top&amp;needAccess=true</t>
  </si>
  <si>
    <t>Neamțu, G.V., Mohora, C., Anania, D.F., Dobrotă, D.</t>
  </si>
  <si>
    <t>Research regarding the increase of durability of flexible die made from 50CrMo4 used in the typographic industry</t>
  </si>
  <si>
    <t>Neamțu, GV., Mohora, C., Tilină, D., Bălan, E. (2024). Analysis of the Wear of Die Cut Knives Used in Flexographic Technology. In: Moldovan, L., Gligor, A. (eds) The 17th International Conference Interdisciplinarity in Engineering. Inter-ENG 2023. Lecture Notes in Networks and Systems, vol 926. Springer, Cham. https://doi.org/10.1007/978-3-031-54664-8_8</t>
  </si>
  <si>
    <t>https://link.springer.com/chapter/10.1007/978-3-031-54664-8_8#citeas</t>
  </si>
  <si>
    <t>Saha, S.; Alam, T.; Siddiqui, M.I.H.; Kumar, M.; Ali, M.A.; Gupta, N.K.; Dobrotă, D</t>
  </si>
  <si>
    <t>Analysis of Microchannel Heat Sink of Silicon Material with Right Triangular Groove on Sidewall of Passage</t>
  </si>
  <si>
    <t>Lin Liu, Ling Zhang, Xinyu Zhang, Hui Xu, Herong Zhang, Siyue Zhou, Yang Cao, Thermohydraulic performance of the microchannel heat sinks with three types of double-layered staggered grooves,
International Journal of Thermal Sciences, Volume 201, 2024, 109032, ISSN 1290-0729, https://doi.org/10.1016/j.ijthermalsci.2024.109032.</t>
  </si>
  <si>
    <t>https://www.sciencedirect.com/science/article/abs/pii/S1290072924001546</t>
  </si>
  <si>
    <t>Yusha Hu, Yi Man, Tao Shi, Jianzhao Zhou, Zhiqiang Zeng, Jingzheng Ren, Fuel composition forecasting for waste tires pyrolysis process based on machine learning methods, Fuel, Volume 362, 2024, 130789, ISSN 0016-2361,
https://doi.org/10.1016/j.fuel.2023.130789.</t>
  </si>
  <si>
    <t>https://www.sciencedirect.com/science/article/abs/pii/S0016236123034038?via%3Dihub</t>
  </si>
  <si>
    <t>Yanfeng Yang, Chaolin Liu, Yang Yang, Feng Xin, Experimental study on the effect of sound waves on the heat transfer characteristics of heated pipes,
International Journal of Heat and Fluid Flow, Volume 107, 2024, 109366, ISSN 0142-727X, https://doi.org/10.1016/j.ijheatfluidflow.2024.109366.</t>
  </si>
  <si>
    <t>https://www.sciencedirect.com/science/article/abs/pii/S0142727X24000912</t>
  </si>
  <si>
    <t>Juan Du, Hui Chen, Qing Li, Yongchun Huang, Yuxiang Hong, Turbulent flow-thermal-thermodynamic characteristics of a solar air heater with spiral fins, International Journal of Heat and Mass Transfer, Volume 226,
2024, 125434, ISSN 0017-9310, https://doi.org/10.1016/j.ijheatmasstransfer.2024.125434.</t>
  </si>
  <si>
    <t>https://www.sciencedirect.com/science/article/abs/pii/S0017931024002655</t>
  </si>
  <si>
    <t>S. Pal, A. Kumar, M.A. Ali, N.K. Gupta, S. Pandey, P.K. Ghodkhe, S. Bhurat, T. Alam, S.M. Eldin, D. Dobrota</t>
  </si>
  <si>
    <t>A.R. Palanivelrajan, R. Manimaran, Sreekanth Manavalla, T.M. Yunus Khan, Naif Almakayeel, M. Feroskhan, Performance and emission characteristics of biogas fuelled dual fuel engine with waste plastic oil as secondary fuel,
Case Studies in Thermal Engineering, Volume 57, 2024, 104337, ISSN 2214-157X, https://doi.org/10.1016/j.csite.2024.104337.</t>
  </si>
  <si>
    <t>https://www.sciencedirect.com/science/article/pii/S2214157X2400368X</t>
  </si>
  <si>
    <t>H. Panchal, P. Boka, K. Sharma, M. I. H. Siddiqui, and D. Dobrotă</t>
  </si>
  <si>
    <t>Pradeep Boka, Hitesh Panchal, Md Irfanul Haque Siddiqui, Mohd Asif Shah; Effect of coating of waste toner powder weight concentration on absorber plate of solar still. AIP Advances 1 April 2024; 14 (4): 045208. https://doi.org/10.1063/5.0191247</t>
  </si>
  <si>
    <t>https://pubs.aip.org/aip/adv/article/14/4/045208/3280729/Effect-of-coating-of-waste-toner-powder-weight</t>
  </si>
  <si>
    <t>Bendic V, Dobrotă D, Dobrescu T, Enciu G, Pascu N-E.</t>
  </si>
  <si>
    <t>Rheological issues of phase change materials obtained by the complex coacervation of butyl stearate in poly methyl methacrylate membranes</t>
  </si>
  <si>
    <t xml:space="preserve">Setia, A., Vallamkonda, B., Challa, R.R., Mehata, A.K., Badgujar, P., Muthu, M.S. (2024). Herbal Theranostics: Controlled, Targeted Delivery and Imaging of Herbal Molecules. Nanotheranostics, 8(3), 344-379. https://doi.org/10.7150/ntno.94987.
</t>
  </si>
  <si>
    <t>https://www.ntno.org/v08p0344.htm#other_styles</t>
  </si>
  <si>
    <t>Fayez Aldawi, Efficiency enhancement of flat coiled tube using spiral twisted tape insert with various configurations; thermal, hydraulic and exergetic analysis,
Results in Engineering, Volume 22, 2024, 102098, ISSN 2590-1230, https://doi.org/10.1016/j.rineng.2024.102098.</t>
  </si>
  <si>
    <t>https://www.sciencedirect.com/science/article/pii/S2590123024003529?via%3Dihub</t>
  </si>
  <si>
    <t xml:space="preserve">Alina Daniela Voda, Gabriela Dobrota, Dan Dobrota, Dănuţ Dumitru Dumitraşcu, </t>
  </si>
  <si>
    <t>Error correction model for analysis of influence of fiscal policy on economic growth in EU</t>
  </si>
  <si>
    <t>Iuga, I. C., &amp; Socol, A. (2024). Government Artificial Intelligence readiness and brain drain: influencing factors and spatial effects in the European Union member states. Journal of Business Economics and Management, 25(2), 268–296. https://doi.org/10.3846/jbem.2024.21136</t>
  </si>
  <si>
    <t>https://journals.vilniustech.lt/index.php/JBEM/article/view/21136</t>
  </si>
  <si>
    <t>Lazăr, S.; Dobrotă, D.; Breaz, R.-E.; Racz, S.-G</t>
  </si>
  <si>
    <t>Vidal, J.; Hornero, C.; De la Flor, S.; Vilanova, A.; Dieste, J.A.; Castell, P. Strategies towards Fully Recyclable Commercial Epoxy Resins: Diels–Alder Structures in Sustainable Composites. Polymers 2024, 16, 1024. https://doi.org/10.3390/polym16081024</t>
  </si>
  <si>
    <t>https://www.mdpi.com/2073-4360/16/8/1024</t>
  </si>
  <si>
    <t>Effect of oval rib parameters on heat transfer enhancement of TiO2/water nanofluid flow through parabolic trough collecto</t>
  </si>
  <si>
    <t>Anil Kumar, Masood Ashraf Ali, Rajesh Maithani, Naveen Kumar Gupta, Sachin Sharma, Sunil Kumar, Lohit Sharma, Robin Thakur, Tabish Alam, Dan Dobrota, Sayed M. Eldin</t>
  </si>
  <si>
    <t>Experimental analysis of heat exchanger using perforated conical rings, twisted tape inserts and CuO/H2O nanofluids</t>
  </si>
  <si>
    <t>Anitha, S. (2024). CFD approach to analyze entropy generation, heat transfer of perforated conical ring turbulators embedded in heat exchanger with biological ternary hybrid nanofluid. Numerical Heat Transfer, Part B: Fundamentals, 1–16. https://doi.org/10.1080/10407790.2024.2341438</t>
  </si>
  <si>
    <t>https://www.tandfonline.com/doi/abs/10.1080/10407790.2024.2341438</t>
  </si>
  <si>
    <t>Qinghua Wang, Junyu Tao, Zhuo Cui, Tiantian Zhang, Guanyi Chen, Passive enhanced heat transfer, hotspot management and temperature uniformity enhancement of electronic devices by micro heat sinks: A review,
International Journal of Heat and Fluid Flow, Volume 107, 2024, 109368, ISSN 0142-727X, https://doi.org/10.1016/j.ijheatfluidflow.2024.109368.</t>
  </si>
  <si>
    <t>https://www.sciencedirect.com/science/article/abs/pii/S0142727X24000936</t>
  </si>
  <si>
    <t>Naushad Ali, Shivam Srivastava, Injamamul Haque, Jagmohan Yadav, Tabish Alam, Tauseef Uddin Siddiqui, Md Irfanul Haque Siddiqui, Erdem Cuce, Heat dissipation and fluid flow in micro-channel heat sink equipped with semi-elliptical pin-fin structures: A numerical study, International Communications in Heat and Mass Transfer, Volume 155, 2024, 107492, ISSN 0735-1933, https://doi.org/10.1016/j.icheatmasstransfer.2024.107492.</t>
  </si>
  <si>
    <t>https://www.sciencedirect.com/science/article/abs/pii/S0735193324002549</t>
  </si>
  <si>
    <t>Supriya Mahlan, Ann Francis, Vaishnavi Thumuganti, Albert Thomas, Abdul-Manan Sadick, Olubukola Tokede, An Integrated Life Cycle Assessment and Energy Simulation framework for residential building walling systems.,
Building and Environment, 2024, 111542, ISSN 0360-1323, https://doi.org/10.1016/j.buildenv.2024.111542.</t>
  </si>
  <si>
    <t>https://www.sciencedirect.com/science/article/pii/S0360132324003846?via%3Dihub</t>
  </si>
  <si>
    <t xml:space="preserve"> Saha, Goutam; Saboj, Jiaul Haque; Nag, Preetom; Saha, Suvash C., Synergistic Heat Transfer in Enclosures: A Hybrid Nanofluids Review, Journal of Nanofluids, Volume 13, Number 2, April 2024, pp. 524-535(12) </t>
  </si>
  <si>
    <t>https://www.ingentaconnect.com/content/asp/jon/2024/00000013/00000002/art00020;jsessionid=2fbg30ijd4fg5.x-ic-live-01</t>
  </si>
  <si>
    <t>Morteza Asghari, Sahar Fereidoni, Leila Fereidooni, Mehrdad Nabisi, Alibakhsh Kasaeian, Energy efficiency analysis of applying phase change materials and thermal insulation layers in a building, Energy and Buildings,
2024, 114211, ISSN 0378-7788, https://doi.org/10.1016/j.enbuild.2024.114211</t>
  </si>
  <si>
    <t>https://www.sciencedirect.com/science/article/abs/pii/S037877882400327X?via%3Dihub</t>
  </si>
  <si>
    <t>Tao Liu, Xin Guan, Zeyu Wang, Tianqiao Qin, Rui Sun, Yadong Wang, Optimizing Green Supply Chain Circular Economy in Smart Cities with Integrated Machine Learning Technology,
Heliyon, 2024, e29825, ISSN 2405-8440, https://doi.org/10.1016/j.heliyon.2024.e29825.</t>
  </si>
  <si>
    <t>https://www.sciencedirect.com/science/article/pii/S2405844024058560</t>
  </si>
  <si>
    <t>Oleksik, M.; Dobrotă, D.; Tomescu, M.; Petrescu, V.</t>
  </si>
  <si>
    <t>Improving the Performance of Steel Machining Processes through Cutting by Vibration Control</t>
  </si>
  <si>
    <t>Korpysa, J.; Zagórski, I.; Weremczuk, A.; Habrat, W. Process Stability Analysis during Trochoidal Milling of AZ91D Magnesium Alloy Using Different Toolholder Types. Appl. Sci. 2024, 14, 3616. https://doi.org/10.3390/app14093616</t>
  </si>
  <si>
    <t>A. Kumar, R. Kunwer, R.K. Donga, S. Kumar Priyanka, T. Alam, M.I.H. Siddiqui, D. Dobrotă</t>
  </si>
  <si>
    <t>Ali Mohadjer, Mohammad Hasan Nobakhti, Alireza Nezamabadi, Seyed Soheil Mousavi Ajarostaghi, Thermohydraulic analysis of nanofluid flow in tubular heat exchangers with multi-blade turbulators: The adverse effects,
Heliyon, Volume 10, Issue 9, 2024, e30333, ISSN 2405-8440, https://doi.org/10.1016/j.heliyon.2024.e30333.</t>
  </si>
  <si>
    <t>https://www.sciencedirect.com/science/article/pii/S2405844024063643</t>
  </si>
  <si>
    <t xml:space="preserve">Oleksik V, Dobrota D, Racz SG, Rusu GP, Popp MO, Avrigean E </t>
  </si>
  <si>
    <t>Experimental research on the behaviour of metal active gas tailor welded blanks during single point incremental forming process</t>
  </si>
  <si>
    <t>Krishnamraju, M., Reddy, P.V., Appalanaidu, B. et al. Mechanical behavior and forming characteristics of tailor-welded blanks of structural materials: a review. Multiscale and Multidiscip. Model. Exp. and Des. (2024). https://doi.org/10.1007/s41939-024-00422-6</t>
  </si>
  <si>
    <t>https://link.springer.com/article/10.1007/s41939-024-00422-6</t>
  </si>
  <si>
    <t>Abugnah, E.K.; Wan Salim, W.S.-I.; Elfaghi, A.M.A.; Al-Alimi, S.; Saif, Y.; Zhou, W. Numerical Study of Three-Dimensional Models of Single- and Two-Phase Nanofluid Flow through Corrugated Channels. Processes 2024, 12, 870. https://doi.org/10.3390/pr12050870</t>
  </si>
  <si>
    <t>https://www.mdpi.com/2227-9717/12/5/870</t>
  </si>
  <si>
    <t>Pankaj Garkoti, Ji-Qin Ni, Sonal K. Thengane, Energy management for maintaining anaerobic digestion temperature in biogas plants, Renewable and Sustainable Energy Reviews, Volume 199, 2024, 114430, ISSN 1364-0321, https://doi.org/10.1016/j.rser.2024.114430.</t>
  </si>
  <si>
    <t>https://www.sciencedirect.com/science/article/abs/pii/S1364032124001539</t>
  </si>
  <si>
    <t>Abdul Qadir Hakimi, Ilyas Masudin, Dian Palupi Restuputri, Relationship of Digital Technology Adoption on Sustainability Performance, 2024. DOI: 10.4018/979-8-3693-1363-3.ch003</t>
  </si>
  <si>
    <t>https://www.igi-global.com/chapter/relationship-of-digital-technology-adoption-on-sustainability-performance/342672</t>
  </si>
  <si>
    <t>Improving the Performance of Steel Machining Processes through Cutting by Vibration Control. Materials</t>
  </si>
  <si>
    <t>Korkmaz, M.E.; Gupta, M.K. A State of the Art on Cryogenic Cooling and Its Applications in the Machining of Difficult-to-Machine Alloys. Materials 2024, 17, 2057. https://doi.org/10.3390/ma17092057</t>
  </si>
  <si>
    <t>D. Dobrotă, S. V. Lazăr (S.C. Continental)</t>
  </si>
  <si>
    <t>Redesign of the Geometry of Parts Produced from PBT Composite to Improve Their Operational Behavior</t>
  </si>
  <si>
    <t>S. A. Vyavahare, B. M. Kharat, A. P. More. Polybutylene terephthalate (PBT) blends and composites: A review, Vietnam J. Chem. 2024, 1. https://doi.org/10.1002/vjch.202300177</t>
  </si>
  <si>
    <t>https://onlinelibrary.wiley.com/doi/full/10.1002/vjch.202300177</t>
  </si>
  <si>
    <t>Omar Ali Shabi, Majed Alhazmy, El-Sayed R. Negeed, Khaled O. Elzoghaly, Experimental investigation of shell and helical coiled heat exchanger with Al2O3 nano-fluid with wide range of particle concentration, Front. Mech. Eng., 29 April 2024
Sec. Heat Transfer Mechanisms and Applications
Volume 10 - 2024 | https://doi.org/10.3389/fmech.2024.1386254</t>
  </si>
  <si>
    <t>https://www.frontiersin.org/articles/10.3389/fmech.2024.1386254/full</t>
  </si>
  <si>
    <t>Ayesha Kausar, Ishaq Ahmad, Graphene quantum dots—Nascent adsorbent nanomaterials for water treatment, Environmental Nanotechnology, Monitoring &amp; Management, Volume 21,
2024, 100943, ISSN 2215-1532, https://doi.org/10.1016/j.enmm.2024.100943</t>
  </si>
  <si>
    <t>https://www.sciencedirect.com/science/article/abs/pii/S221515322400031X?via%3Dihub</t>
  </si>
  <si>
    <t>Hossam H. Abdellatif, Walter Ambrosini, David Arcilesi, Palash K. Bhowmik, Piyush Sabharwall, Flow Instabilities in boiling channels and their suppression methodologies—A review, Nuclear Engineering and Design,
Volume 421, 2024, 113114, ISSN 0029-5493, https://doi.org/10.1016/j.nucengdes.2024.113114.</t>
  </si>
  <si>
    <t>https://www.sciencedirect.com/science/article/abs/pii/S0029549324002140?via%3Dihub</t>
  </si>
  <si>
    <t>Dadaso D. Mohite, Ankush Goyal, Ankush S. Singh, M.I. Ansari, K.A. Patil, Prashant D. Yadav, M.J. Patil, P.V. Londhe, Improvement of thermal performance through nanofluids in industrial applications: A review on technical aspects, Materials Today: Proceedings, 2024, ISSN 2214-7853, https://doi.org/10.1016/j.matpr.2024.04.083.</t>
  </si>
  <si>
    <t>https://www.sciencedirect.com/science/article/abs/pii/S2214785324002712?via%3Dihub</t>
  </si>
  <si>
    <t>Yue Yu, Huabing Wen, Investigation on efficient and clean combustion pre-injection strategy of a diesel/methanol dual direct-injection marine engine under full load, Case Studies in Thermal Engineering, 2024, 104472, ISSN 2214-157X, https://doi.org/10.1016/j.csite.2024.104472.</t>
  </si>
  <si>
    <t>https://www.sciencedirect.com/science/article/pii/S2214157X24005033?via%3Dihub</t>
  </si>
  <si>
    <t>Mohammad Harris, Hongwei Wu, Anastasia Angelopoulou, Wenbin Zhang, Zhuohuan Hu, Yongqi Xie, Heat transfer optimisation using novel biomorphic pin-fin heat sinks: An integrated approach via design for manufacturing, numerical simulation, and machine learning, Thermal Science and Engineering Progress, Volume 51, 2024, 102606, ISSN 2451-9049, https://doi.org/10.1016/j.tsep.2024.102606.</t>
  </si>
  <si>
    <t>https://www.sciencedirect.com/science/article/pii/S2451904924002245</t>
  </si>
  <si>
    <t>Kalsi, S., Kumar, S., &amp; Kumar, A. (2024). Numerical investigation of fluid flow and heat transfer characteristics of MWCNT-Al2O3/H2O hybrid nanofluid flowing through a novel semi-arc ribbed square duct. Numerical Heat Transfer, Part A: Applications, 1–24. https://doi.org/10.1080/10407782.2024.2344203</t>
  </si>
  <si>
    <t>https://www.tandfonline.com/doi/full/10.1080/10407782.2024.2344203</t>
  </si>
  <si>
    <t xml:space="preserve">Saha S, Alam T, Siddiqui MIH, Kumar M, Ali MA, Gupta NK, Dobrotă D. </t>
  </si>
  <si>
    <t>Geetika Saini, B.N. Hanumagowda, S. Suresh Kumar Raju, S.V.K. Varma, Nonlinear Heat Radiation and Mass Transfer Characteristics On MHD Walters’ B Fluid Flow Through A Porous Medium Over A Stretching Sheet,
Partial Differential Equations in Applied Mathematics, 2024, 100699, ISSN 2666-8181, https://doi.org/10.1016/j.padiff.2024.100699.</t>
  </si>
  <si>
    <t>https://www.sciencedirect.com/science/article/pii/S2666818124000858?via%3Dihub</t>
  </si>
  <si>
    <t xml:space="preserve">Omer A. Alawi, Haslinda Mohamed Kamar, Mustafa Mudhafar Shawkat, Mohammed M. Al-Ani, Hussein A. Mohammed, Raad Z. Homod, Mazlan A. Wahid, Artificial intelligence-based viscosity prediction of polyalphaolefin-boron nitride nanofluids, International Journal of Hydromechatronics  Vol. 7, No. 2, 2024
</t>
  </si>
  <si>
    <t>https://www.inderscienceonline.com/doi/pdf/10.1504/IJHM.2024.138261</t>
  </si>
  <si>
    <t>Vignesh Kumar S, Dhandapani NV. A study on die-sinking electrical discharge machining behaviour of friction stir processed AA5052/WS2 surface composite. Proceedings of the Institution of Mechanical Engineers, Part E: Journal of Process Mechanical Engineering. 2024;0(0). doi:10.1177/09544089241251661</t>
  </si>
  <si>
    <t>https://journals.sagepub.com/doi/abs/10.1177/09544089241251661</t>
  </si>
  <si>
    <t>ingying Zuo, Jingjia Xue, Silong Zhang, Jianfei Wei, Xin Li, Naigang Cui, Wen Bao, Combustion performance of hydrogen fueled parallel wall-jet used for drag reduction in a supersonic combustor,
Case Studies in Thermal Engineering, Volume 59, 2024, 104490, ISSN 2214-157X, https://doi.org/10.1016/j.csite.2024.104490.</t>
  </si>
  <si>
    <t>https://www.sciencedirect.com/science/article/pii/S2214157X24005215</t>
  </si>
  <si>
    <t xml:space="preserve">Md Atiqur Rahman, S M Mozammil Hasnain, Rustem Zairov, Assessment of Improving Heat Exchanger Thermal Performance through Implementation of Swirling Flow Technology, International Journal of Thermofluids, 2024, ISSN 2666-2027,100689, </t>
  </si>
  <si>
    <t>https://www.sciencedirect.com/science/article/pii/S2666202724001319</t>
  </si>
  <si>
    <t>Rauno Rusko, The Role of AI in Finnish Green Economy and Especially in Circular Economy: Challenges and Possibilities, Reshaping Environmental Science Through Machine Learning and IoT, DOI: 10.4018/979-8-3693-2351-9.ch007, https://www.igi-global.com/chapter/the-role-of-ai-in-finnish-green-economy-and-especially-in-circular-economy/346574</t>
  </si>
  <si>
    <t>https://www.igi-global.com/chapter/the-role-of-ai-in-finnish-green-economy-and-especially-in-circular-economy/346574</t>
  </si>
  <si>
    <t>Muneesh Sethi, Avnish Chauhan, Avlokulov Anvar Ziyadullayevich, Jumaniyazov Inomjon Turayevich, Pardayeva Zulfizar Alimovna, Sardor Omonov, Obid Meyliev, Divya Tyagi, Naveen Rana, C. Balakrishna Moorthy, Jivan Prakash, Use of carbon nanotubes in flat and evacuated tube solar collectors for thermal enhancement: A review, Materials Today: Proceedings, 2024, ISSN 2214-7853, https://doi.org/10.1016/j.matpr.2024.05.056.</t>
  </si>
  <si>
    <t>https://www.sciencedirect.com/science/article/abs/pii/S2214785324003493?via%3Dihub</t>
  </si>
  <si>
    <t>Muneesh Sethi, Arvind Bodhe, Avnish Chauhan, Mekhmonov Sultonali Umaralievich, Kuziev Islom Nematovich, Man Vir Singh, Manish Kumar, Abdul Hameed Kalifullah, L. Malleswara Rao, Mohammed Saleh Al Ansari, Jivan Prakash, Impact of absorber surface coatings on the thermal performance of non-concentrating solar thermal collectors: An overview, Materials Today: Proceedings, 2024, ISSN 2214-7853, https://doi.org/10.1016/j.matpr.2024.05.019.</t>
  </si>
  <si>
    <t>https://www.sciencedirect.com/science/article/abs/pii/S221478532400316X</t>
  </si>
  <si>
    <t>Ziyad Tariq Abdullah, Remanufactured waste tire by-product valorization: Quantitative–qualitative sustainability-based assessment, Results in Engineering, Volume 22, 2024, 102229, ISSN 2590-1230, https://doi.org/10.1016/j.rineng.2024.102229.</t>
  </si>
  <si>
    <t>https://www.sciencedirect.com/science/article/pii/S2590123024004845</t>
  </si>
  <si>
    <t>Aflori, M.; Serbezeanu, D.; Ipate, A.M.; Dobos, A.M.; Rusu, D. Development of New Polyimide/Spirulina Hybrid Materials: Preparation and Characterization. J. Compos. Sci. 2024, 8, 178. https://doi.org/10.3390/jcs8050178</t>
  </si>
  <si>
    <t>https://www.mdpi.com/2504-477X/8/5/178</t>
  </si>
  <si>
    <t>Dumitrascu, O. (ULBS); Dumitrascu, M. (ULBS); Dobrotǎ, D. (ULBS)</t>
  </si>
  <si>
    <t>Performance Evaluation for a Sustainable Supply Chain Management System in the Automotive Industry Using Artificial Intelligence.</t>
  </si>
  <si>
    <t>Detwal, P.K., Agrawal, R., Samadhiya, A., Kumar, A., Garza-Reyes, J.A., Research developments in sustainable supply chain management considering optimization and industry 4.0 techniques: a systematic review , Benchmarking, an International Journal, 2024, DOI: 10.1108/BIJ-01-2023-0055</t>
  </si>
  <si>
    <t>https://www.emerald.com/insight/content/doi/10.1108/BIJ-01-2023-0055/full/html</t>
  </si>
  <si>
    <t>Dumitrascu, O.(ULBS), Dumitrascu, M.(ULBS), Dobrotǎ, D.(ULBS)</t>
  </si>
  <si>
    <t xml:space="preserve">Performance evaluation for a sustainable supply chain management system in the automotive industry using artificial intelligence. </t>
  </si>
  <si>
    <t>Sachin B Khot, S. Thiagarajan, Developing a resilient and sustainable non-linear closed-loop supply chain management framework for the automotive sector industry using a gaussian fuzzy optimization based non-linear model predictive control approach, Journal of Industrial and Production Engineering, Volume 41, 2024 - Issue 2, Taylor &amp; Francis, https://doi.org/10.1080/21681015.2023.2269926</t>
  </si>
  <si>
    <t>https://www.tandfonline.com/doi/abs/10.1080/21681015.2023.2269926</t>
  </si>
  <si>
    <t>Performance evaluation for a sustainable supply chain management system in the automotive industry using artificial intelligence.</t>
  </si>
  <si>
    <t>Khan, M.R., Khan, N.R., Jhanjhi, N.Z., Convergence of industry 4.0 and supply chain sustainability  (Book), Hakimi, A.Q., Masudin, I., Restuputri, D.P., Relationship of digital technology adoption on sustainability performance  (Book Chapter), IGI Global, March, 2024, DOI: 10.4018/979-8-3693-1363-3, ISBN13: 9798369313633, EISBN13: 9798369313640</t>
  </si>
  <si>
    <t>https://www.igi-global.com/book/convergence-industry-supply-chain-sustainability/327463</t>
  </si>
  <si>
    <t xml:space="preserve">Voda, Alina Daniela, Dobrotă, Gabriela, Țîrcă, Diana Mihaela, Dumitrașcu, Dănuț Dumitru, Dobrotă, Dan
</t>
  </si>
  <si>
    <t>Corporate bankruptcy and insolvency prediction model</t>
  </si>
  <si>
    <t>Febbianti, Y., Irfan, A., Liyas, J. N., Novita, W., Asis, A., &amp; Rahmi, F. (2024). Predicting financial distress of public and non-public construction sub-sector companies. Corporate Governance and Organizational Behavior Review, 8(2), 135–143. https://doi.org/10.22495/cgobrv8i2p13</t>
  </si>
  <si>
    <t>https://virtusinterpress.org/Predicting-financial-distress-of-public-and-non-public-construction-sub-sector-companies.html</t>
  </si>
  <si>
    <t xml:space="preserve">A case study on thermal performance of solar air heater with down apex position of open trapezoidal ribs with gaps,
</t>
  </si>
  <si>
    <t>Abdullah Alrashidi, Ahmed A. Altohamy, M.A. Abdelrahman, Ismail M.M. Elsemary,
Energy and Exergy Experimental Analysis for Innovative Finned Plate Solar Air Heater,
Case Studies in Thermal Engineering,
2024,
104570,
ISSN 2214-157X,
https://doi.org/10.1016/j.csite.2024.104570.</t>
  </si>
  <si>
    <t>https://www.sciencedirect.com/science/article/pii/S2214157X24006014?via%3Dihub</t>
  </si>
  <si>
    <t>Chaudhary, A., Nallasivam, K. Modal analysis of a coupled ballastless railway track surrounding a horse shoe shape shield tunnel linked to a box-girder bridge with substructure using finite element method. Innov. Infrastruct. Solut. 9, 211 (2024). https://doi.org/10.1007/s41062-024-01519-0</t>
  </si>
  <si>
    <t>https://link.springer.com/article/10.1007/s41062-024-01519-0#citeas</t>
  </si>
  <si>
    <t>Muhammad Kashif Jamil, Muhammad Usman, Ahsan Hanif, Haider Nawaz, Yasser Fouad, Muhammad Wajid Saleem, Naseem Abbas, Uzair Sajjad, Khalid Hamid, Multi-objective RSM-based optimization of diesel-diethyl ether blends in diesel engine to achieve sustainable development goals, Case Studies in Thermal Engineering, Volume 59, 2024, 104542, https://doi.org/10.1016/j.csite.2024.104542.</t>
  </si>
  <si>
    <t>https://www.sciencedirect.com/science/article/pii/S2214157X24005732</t>
  </si>
  <si>
    <t>Juan Xie, Zheyu Ding, Haochen Luo, Xucheng Zhao, Shuaihui Li, Yuetan Ma, Interaction of composite fume suppression and odor elimination agents with crumb rubber modified asphalt: Inhibition behavior of volatile organic compounds (VOCs) and inorganic fume, Science of The Total Environment, Volume 935, 2024, 173459, https://doi.org/10.1016/j.scitotenv.2024.173459.</t>
  </si>
  <si>
    <t>https://www.sciencedirect.com/science/article/abs/pii/S0048969724036064?via%3Dihub</t>
  </si>
  <si>
    <t>Peng Zhang, Cong Wang, Jinjun Guo, Jingjiang Wu, Chengshi Zhang, Production of sustainable steel fiber-reinforced rubberized concrete with enhanced mechanical properties: A state-of-the-art review, Journal of Building Engineering, Volume 91, 2024, 109735, ISSN 2352-7102, https://doi.org/10.1016/j.jobe.2024.109735.</t>
  </si>
  <si>
    <t>https://www.sciencedirect.com/science/article/abs/pii/S2352710224013032?via%3Dihub</t>
  </si>
  <si>
    <t>Weizhun Jin, Linhua Jiang, Yajun Lv, Keliang Li, Huanqiang Liu, Wenkai Cao, Cheng Chen, Zhiyou Chen, Weihua Li, Experimental study on preparation and heat transfer efficiency of ethylene glycol/water-based hybrid nanofluids enhanced by graphene oxide/MXene nanoparticles, Journal of Molecular Liquids, Volume 405, 2024, 125033, ISSN 0167-7322, https://doi.org/10.1016/j.molliq.2024.125033.</t>
  </si>
  <si>
    <t>https://www.sciencedirect.com/science/article/abs/pii/S0167732224010894</t>
  </si>
  <si>
    <t>Issam El Khadiri, Mohamed Abouelmajd, Maria Zemzami, Nabil Hmina, Manuel Lagache, Soufiane Belhouideg, Comprehensive analysis of flow and heat transfer performance in triply periodic minimal surface (TPMS) heat exchangers based on Fischer-Koch S, PMY, FRD, and Gyroid structures, International Communications in Heat and Mass Transfer, Volume 156, 2024, 107617, ISSN 0735-1933, htps://doi.org/10.1016/j.icheatmasstransfer.2024.107617.</t>
  </si>
  <si>
    <t>https://www.sciencedirect.com/science/article/abs/pii/S0735193324003798</t>
  </si>
  <si>
    <t>https://www.tandfonline.com/doi/full/10.1080/10407790.2024.2341438</t>
  </si>
  <si>
    <t>Nurul Jannah, Faizal Mohd, Ahmad Fazlizan, Adnan Ibrahim, Amir Aziat, Theoretical and experimental investigations on the effect of double pass solar air heater with staggered-diamond shaped fins arrangement,
Case Studies in Thermal Engineering, 2024, 104619, ISSN 2214-157X, https://doi.org/10.1016/j.csite.2024.104619.</t>
  </si>
  <si>
    <t>https://www.sciencedirect.com/science/article/pii/S2214157X24006506?via%3Dihub</t>
  </si>
  <si>
    <t>Nurul Jannah, Faizal Mohd, Ahmad Fazlizan, Adnan Ibrahim, Amir Aziat, Theoretical and experimental investigations on the effect of double pass solar air heater with staggered-diamond shaped fins arrangement,
Case Studies in Thermal Engineering,  2024, 104619, https://doi.org/10.1016/j.csite.2024.104619.</t>
  </si>
  <si>
    <t>https://onlinelibrary.wiley.com/doi/10.1002/vjch.202300177</t>
  </si>
  <si>
    <t>Reddy, G. S., Kalaivanan, R., Uday Kumar, R., &amp; Jadhav, P. H. (2024). Influence of W-cut twisted tape inserts on heat transfer characteristics of a counter flow heat exchanger using CeO2 nanofluid – an experimental and numerical investigations. Numerical Heat Transfer, Part A: Applications, 1–21. https://doi.org/10.1080/10407782.2024.2359060</t>
  </si>
  <si>
    <t>https://www.tandfonline.com/doi/full/10.1080/10407782.2024.2359060</t>
  </si>
  <si>
    <t>Shulan Zhao, Menghan Liu, Xiuying Meng, Anran Liu, Li’an Duo, Waste rubber – black pollution reframed as a global issue: Ecological challenges and sustainability initiatives, Environmental Pollution,
2024, 124291, ISSN 0269-7491, https://doi.org/10.1016/j.envpol.2024.124291.</t>
  </si>
  <si>
    <t>https://www.sciencedirect.com/science/article/pii/S0269749124010054</t>
  </si>
  <si>
    <t>Mohana Krishna Peddojula, Subbarama Kousik Suraparaju, Mahendran Samykano, C.S. Vyasa Krishnaji Kadambari, Yasin Pathan, Afaf Zaza, V. Krishna Kanth, Reji Kumar Rajamony, Sendhil Kumar Natarajan, Swapna Babu Budala, Synergetic integration of machining metal scrap for enhanced evaporation in solar stills: A sustainable novel solution for potable water production, Thermal Science and Engineering Progress, Volume 51,
2024, 102647, ISSN 2451-9049, https://doi.org/10.1016/j.tsep.2024.102647</t>
  </si>
  <si>
    <t>https://www.sciencedirect.com/science/article/abs/pii/S2451904924002658</t>
  </si>
  <si>
    <t>DOBROTĂ, D., OLEKSIK, M., &amp; CHICEA, A. L.</t>
  </si>
  <si>
    <t>Ecodesign of the Aluminum Bronze Cutting Process</t>
  </si>
  <si>
    <t>Bilek O, Ondrik J, Janik P, Kautsky T. Microtexturing for Enhanced Machining: Evaluating Tool Performance in Laser-Processed Cutting Inserts. Manufacturing Technology. 2024;24(2):173-182. doi: 10.21062/mft.2024.038.</t>
  </si>
  <si>
    <t>https://journalmt.com/artkey/mft-202402-0017_microtexturing-for-enhanced-machining-evaluating-tool-performance-in-laser-processed-cutting-inserts.php</t>
  </si>
  <si>
    <t>Zafar Said, Thermal and Surface Properties of AlZnO and Surfactant-Stabilized AlZnO Nanofluids: Influence of Sonication Duration for Heat Transfer Applications,
Process Safety and Environmental Protection, 2024, ISSN 0957-5820, https://doi.org/10.1016/j.psep.2024.05.141.</t>
  </si>
  <si>
    <t>https://www.sciencedirect.com/science/article/abs/pii/S0957582024006633</t>
  </si>
  <si>
    <t>Asiri Fisal
Siddiqui Md Irfanul Haque
Ali Masood Ashraf
Alam Tabish
Dobrotă Dan
Chicea Radu
Dobrotă Robert Daniel</t>
  </si>
  <si>
    <t>Mathematical modeling of active contraction of the human cardiac myocyte: a review.</t>
  </si>
  <si>
    <t>Byeong-Jun Kim, Chiseung Lee, Optimizing inferior vena cava filter design: A computational fluid dynamics study on strut configuration for enhanced hemodynamic performance and thrombosis reduction,
Heliyon, Volume 10, Issue 11, 2024, e32667, ISSN 2405-8440, https://doi.org/10.1016/j.heliyon.2024.e32667.</t>
  </si>
  <si>
    <t>https://www.cell.com/heliyon/fulltext/S2405-8440(24)08698-5</t>
  </si>
  <si>
    <t>Zhang, J.; Liu, H.; Sablani, S.S.; Wu, Q. Recycling Functional Fillers from Waste Tires for Tailored Polystyrene Composites: Mechanical, Fire Retarding, Electromagnetic Field Shielding, and Acoustic Insulation Properties—A Short Review. Materials 2024, 17, 2675. https://doi.org/10.3390/ma17112675</t>
  </si>
  <si>
    <t>https://www.mdpi.com/1996-1944/17/11/2675</t>
  </si>
  <si>
    <t>Motta, G.; Sergis, A. A Meta-Analysis Review: Nanoparticles as a Gateway to Optimized Boiling Surfaces. Nanomaterials 2024, 14, 1012. https://doi.org/10.3390/nano14121012</t>
  </si>
  <si>
    <t>https://www.mdpi.com/2079-4991/14/12/1012</t>
  </si>
  <si>
    <t>Sarangi, S.K., Mishra, D.P. A comprehensive review on vortex generator supported heat transfer augmentation techniques in heat exchangers. J Therm Anal Calorim (2024). https://doi.org/10.1007/s10973-024-13369-0</t>
  </si>
  <si>
    <t>https://link.springer.com/article/10.1007/s10973-024-13369-0</t>
  </si>
  <si>
    <t>Ning Yang, Qingfan Liu, Jin Xuan, Bowen Wang, Lei Xing, Enhancing optical and thermohydraulic performance of linear Fresnel collectors with receiver tube enhancers: A numerical study,
International Journal of Heat and Mass Transfer, Volume 231, 2024, 125850, ISSN 0017-9310, https://doi.org/10.1016/j.ijheatmasstransfer.2024.125850.</t>
  </si>
  <si>
    <t>Wenqing Wang, Chulin Yu, Xiaohan Lv, Yvxi Yang, Haiqing Zhang, Effect of ultrasonic on thermo-hydraulic characteristics of shell and tube heat exchangers with twisted tape,
Case Studies in Thermal Engineering, Volume 60, 2024,  104706, ISSN 2214-157X, https://doi.org/10.1016/j.csite.2024.104706.</t>
  </si>
  <si>
    <t>https://www.sciencedirect.com/science/article/pii/S2214157X24007378</t>
  </si>
  <si>
    <t xml:space="preserve">Rusu Gabriela,  Oleksik Valentin,  Radu Breaz, Dan Dobrotă, Octavian Popp Ilie </t>
  </si>
  <si>
    <t>Analysis of the metal sheets formability at single point incremental forming process</t>
  </si>
  <si>
    <t>Szpunar, M.; Trzepieciński, T.; Ostrowski, R.; Żaba, K.; Ziaja, W.; Motyka, M. Thermo-Mechanical Numerical Simulation of Friction Stir Rotation-Assisted Single Point Incremental Forming of Commercially Pure Titanium Sheets. Materials 2024, 17, 3095. https://doi.org/10.3390/ma17133095</t>
  </si>
  <si>
    <t>M.M. Mahlalela, M.G.K. Machesa, L.K. Tartibu, Investigating the synergy of blockage ratio and external cold heat exchanger in standing-wave thermoacoustic engines: An experimental study,
Results in Engineering, Volume 23, 2024, 102424, ISSN 2590-1230, https://doi.org/10.1016/j.rineng.2024.102424.</t>
  </si>
  <si>
    <t>https://www.sciencedirect.com/science/article/pii/S2590123024006790</t>
  </si>
  <si>
    <t>Sharma, R.P., Gorai, D. Exploring the dynamics of magnetized Casson nanofluid flow across an extended porous surface with non-uniform heat generation. J Therm Anal Calorim (2024). https://doi.org/10.1007/s10973-024-13368-1</t>
  </si>
  <si>
    <t>https://link.springer.com/article/10.1007/s10973-024-13368-1#citeas</t>
  </si>
  <si>
    <t>Yang, Z.; Sun, Z.; Ling, X.; Cai, G.; Wang, R.; Meng, X. Influence of Mixing Rubber Fibers on the Mechanical Properties of Expansive Clay under Freeze–Thaw Cycles. Appl. Sci. 2024, 14, 5437. https://doi.org/10.3390/app14135437</t>
  </si>
  <si>
    <t>https://www.mdpi.com/2076-3417/14/13/5437</t>
  </si>
  <si>
    <t>Nashee, S.R. (2024). Numerical simulation of heat transfer enhancement of a heat exchanger tube fitted with single and double-cut twisted tapes. International Journal of Heat and Technology, Vol. 42, No. 3, pp. 1003-1010. https://doi.org/10.18280/ijht.420327</t>
  </si>
  <si>
    <t>https://iieta.org/journals/ijht/paper/10.18280/ijht.420327</t>
  </si>
  <si>
    <t xml:space="preserve">Younus Janabi, Tudor Prisecaru, Valentin Apostol, Qusay Rasheed Al-Amir, A Review Study of Different Effects on the Performance of Natural Convection Within Enclosures, International Journal of Heat and Technology, 3 June 2024
</t>
  </si>
  <si>
    <t>https://iieta.org/journals/ijht/paper/10.18280/ijht.420331</t>
  </si>
  <si>
    <t>Changyong Liu, Shengwu Zhang, Chenggang Zheng, Wanli Wang, Yangxin Wang, Zhiyuan Liu, Zhangwei Chen, Heat transfer enhancement characteristics of sinusoidal corrugated tubes fabricated via laser powder bed fusion,
Case Studies in Thermal Engineering, Volume 60, 2024, 104722, ISSN 2214-157X, https://doi.org/10.1016/j.csite.2024.104722.</t>
  </si>
  <si>
    <t>https://www.sciencedirect.com/science/article/pii/S2214157X24007536</t>
  </si>
  <si>
    <t>Oubrahim, I. and Sefiani, N. (2024), "An integrated multi-criteria decision-making approach for sustainable supply chain performance evaluation from a manufacturing perspective", International Journal of Productivity and Performance Management, Vol. ahead-of-print No. ahead-of-print. https://doi.org/10.1108/IJPPM-09-2023-0464</t>
  </si>
  <si>
    <t>https://www.emerald.com/insight/content/doi/10.1108/IJPPM-09-2023-0464/full/html</t>
  </si>
  <si>
    <t>Karmveer, N.K. Gupta, M.I.H. Siddiqui, D. Dobrotă, T. Alam, M.S. Ali, and M. Orfi</t>
  </si>
  <si>
    <t>Pichit Kaewkosum, et.al. A review of heat transfer enhancement with baffle turbulators, ENGINEERING TRANSACTIONS : A Research Publication of Mahanakorn University of Technology (Eng. Trans. MUT)   Vol. 27 No. 1 (2024): January - June 2024</t>
  </si>
  <si>
    <t>https://ph02.tci-thaijo.org/index.php/ET/article/view/254582</t>
  </si>
  <si>
    <t>Arupjyoti Kakati, Saurabh Gupta, Arindam Bit, Influence of the presence of different signatures on the heat transfer profile of laminar flow inside a microchannel, J. Thermal Sci. Eng. Appl. , July 1, 2024</t>
  </si>
  <si>
    <t>https://asmedigitalcollection.asme.org/thermalscienceapplication/article-abstract/doi/10.1115/1.4065856/1201310/Influence-of-the-presence-of-different-signatures?redirectedFrom=fulltext</t>
  </si>
  <si>
    <t>Guoliang Hou, Anupam Yadav, Eyhab Ali, Youssef Ali Naeem, Fadwa Fathallah Ahmed, Khursheed Muzammil, Khaldoon T. Falih, Hussam Abdali Abdulridui, Eftikhaar Hasan Kadhum, Alaa A. Omran, Ahmed Elawady, Thermal performance improvement for parabolic trough solar collectors integrated with twisted fin and nanofluid: Modeling and validation, Case Studies in Thermal Engineering, 2024, 104763, ISSN 2214-157X, ttps://doi.org/10.1016/j.csite.2024.104763.</t>
  </si>
  <si>
    <t>https://www.sciencedirect.com/science/article/pii/S2214157X24007949?via%3Dihub</t>
  </si>
  <si>
    <t>Mai Nguyen Tran T, Dang X-P, Prabhakar MN, Song J. Multi-objective optimization of hybrid polypropylene composites for enhanced mechanical, thermal, and flame-retardant properties. Polym Compos. 2024; 1-20. doi:10.1002/pc.28746</t>
  </si>
  <si>
    <t>https://4spepublications.onlinelibrary.wiley.com/doi/abs/10.1002/pc.28746</t>
  </si>
  <si>
    <r>
      <rPr>
        <rFont val="Arial Narrow"/>
        <color rgb="FF000000"/>
        <sz val="10.0"/>
      </rPr>
      <t>Wei, S., Liu, H., Xu, W. </t>
    </r>
    <r>
      <rPr>
        <rFont val="Arial Narrow"/>
        <i/>
        <color rgb="FF000000"/>
        <sz val="10.0"/>
      </rPr>
      <t>et al.</t>
    </r>
    <r>
      <rPr>
        <rFont val="Arial Narrow"/>
        <color rgb="FF000000"/>
        <sz val="10.0"/>
      </rPr>
      <t> The impact of supply chain digitalization on supply chain performance: a moderated mediation model. </t>
    </r>
    <r>
      <rPr>
        <rFont val="Arial Narrow"/>
        <i/>
        <color rgb="FF000000"/>
        <sz val="10.0"/>
      </rPr>
      <t>Inf Technol Manag</t>
    </r>
    <r>
      <rPr>
        <rFont val="Arial Narrow"/>
        <color rgb="FF000000"/>
        <sz val="10.0"/>
      </rPr>
      <t> (2024). https://doi.org/10.1007/s10799-024-00431-4</t>
    </r>
  </si>
  <si>
    <t>https://link.springer.com/article/10.1007/s10799-024-00431-4#citeas</t>
  </si>
  <si>
    <t>Thiri Shoon Wai, Naoki Maruyama, Napassawan Wongmongkol, Chatchawan Chaichana, Masafumi Hirota, Experimental evaluation of localized air temperature profile and performance of serpentine copper tube heat exchanger for energy-saving crop cultivation, Case Studies in Thermal Engineering, Volume 60, 2024, 104816, https://doi.org/10.1016/j.csite.2024.104816.</t>
  </si>
  <si>
    <t>https://www.sciencedirect.com/science/article/pii/S2214157X24008475?via%3Dihub</t>
  </si>
  <si>
    <t>Sridhar Kulandaivel, Mahendran Samykano*, Ngui Wai Keng, Reji Kumar Rajamony, Subbarama Kousik Suraparaju, A. G. N. Sofiah and B. Kalidasan, Nanotechnology Revolutionizing Heat Transfer: A Review of Nanofluid Research and Applications, Vol 26 No 3 (2024): Malaysian Journal of Chemistry</t>
  </si>
  <si>
    <t>https://ikm.org.my/publications/malaysian-journal-of-chemistry/view-abstract.php?abs=J0050-263faba</t>
  </si>
  <si>
    <t>Kashaf Ul Sahar, Khezina Rafiq, Muhammad Zeeshan Abid, Ubaid Ur Rehman, Raed H. Althomali, Abdul Rauf, and Ejaz Hussain, Sensitization of TiO2/g-C3N4 Heterostructures via Pd–Au Cocatalysts: A Rational Design of Water Splitting System for Green Fuel Production, Energy &amp; Fuels Article ASAP, DOI: 10.1021/acs.energyfuels.4c01320</t>
  </si>
  <si>
    <t>https://pubs.acs.org/doi/10.1021/acs.energyfuels.4c01320</t>
  </si>
  <si>
    <t>Vatsa, A., Alam, T., Siddiqui, M.I.H., Ali, M.A., &amp; Dobrotă, D</t>
  </si>
  <si>
    <t>Performance of microchannel heat sink made of silicon material with the two-sided wedge</t>
  </si>
  <si>
    <t>Yang Pei, Bing Han, Dileep Kumar, Scott Adams, Sui Yang Khoo, Michael Norton, Abbas Z. Kouzani, Mechanical processes for recycling of End-of-Life Tyres, Sustainable Materials and Technologies, 2024,
e01050, ISSN 2214-9937, https://doi.org/10.1016/j.susmat.2024.e01050.</t>
  </si>
  <si>
    <t>https://www.sciencedirect.com/science/article/abs/pii/S2214993724002306</t>
  </si>
  <si>
    <t>Chen, X., Wu, C., Zhang, Z., &amp; Liu, J. (2024). Multi-class financial distress prediction based on stacking ensemble method. International Journal of Finance &amp; Economics, 1–20. https://doi.org/10.1002/ijfe.3020</t>
  </si>
  <si>
    <t>https://onlinelibrary.wiley.com/doi/10.1002/ijfe.3020</t>
  </si>
  <si>
    <t>Ab Wahid, Ameeruz Kamal, Mohd Azli Salim, Nor Azmmi Masripan, Adzni Md Saad, Dan Dobrota, Ghazali Omar, Mohd Nizam Sudin, and Azmi Naroh.</t>
  </si>
  <si>
    <t>Driving monitoring system application with stretchable conductive inks: A review.</t>
  </si>
  <si>
    <t>Mohd Azli Salim, Hazril Hisham Hussin, Nor Azmmi Masripan, Adzni Md. Saad, Mohd Zaid Akop, Chew Kit Wayne, Chonlatee Photong, &amp; Feng Dai. (2024). Electrical Effects of GNP/Ag/SA Conductive Epoxy on Copper Flexible Substrate. Journal of Advanced Research in Applied Mechanics, 119(1), 13–26. https://doi.org/10.37934/aram.119.1.1326</t>
  </si>
  <si>
    <t>https://semarakilmu.com.my/journals/index.php/appl_mech/article/view/5817</t>
  </si>
  <si>
    <t>Vikash Kumar, Gajendra Prasad Singh, Manish Kumar, Amit Kumar, Pooja Singh, Alok Kumar Ansu, Abhishek Sharma, Tabish Alam, Anil Singh Yadav, Dan Dobrotă</t>
  </si>
  <si>
    <t>Nanocomposite Marvels: Unveiling Breakthroughs in PhotocatalyticWater Splitting for Enhanced Hydrogen Evolution</t>
  </si>
  <si>
    <t xml:space="preserve">Kashaf Ul Sahar, Khezina Rafiq, Muhammad Zeeshan Abid, Ubaid Ur Rehman, Raed H. Althomali, Abdul Rauf, and Ejaz Hussain, Sensitization of TiO2/g-C3N4 Heterostructures via Pd–Au Cocatalysts: A Rational Design of Water Splitting System for Green Fuel Production, Energy Fuels 2024, Publication Date:July 15, 2024, https://doi.org/10.1021/acs.energyfuels.4c01320
</t>
  </si>
  <si>
    <t>Sachin Sharma, Rajesh Maithani1, Randip Kumar Das, CFD Based Performance Evaluation of Solar Air Heater by using Centerline Perforated Sine Wave Baffles, 2024 Evergreen, 11(2), pp. 862-871.</t>
  </si>
  <si>
    <t>https://www.tj.kyushu-u.ac.jp/evergreen/contents/EG2024-11_2_content/p862-871.html</t>
  </si>
  <si>
    <t>Chen, X., Wu, C., Zhang, Z., &amp; Liu, J. (2024). Multi-class financial distress prediction based on stacking ensemble method. International Journal of Finance &amp; Economics, 1–20. https://doi.org/10.1002/ijfe.3020</t>
  </si>
  <si>
    <t xml:space="preserve">Dobrota, D.; Petrescu, V. </t>
  </si>
  <si>
    <t>Constructive optimization of vulcanization installations in order to improve the performance of conveyor belts</t>
  </si>
  <si>
    <t>A. Sharavana Kumar, A. Krishnakumari, V. Hariram, Structural Responses of Aluminium Alloy and PMC Traverse Bars in a Vulcanization Equipment - A Comparative Study, 2024, International Journal of Vehicle Structures and Systems, 16(2), pp. 211-217.</t>
  </si>
  <si>
    <t>https://yanthrika.com/eja/index.php/ijvss/article/view/2941</t>
  </si>
  <si>
    <t>Adhesion degradation of rubber and steel insert for conveyor belts</t>
  </si>
  <si>
    <t>Kurpanik K, Sławski S, Machoczek T, Woźniak A, Duda S, Kciuk S. Assessment of the Conveyor Belt Strength Decrease due to the Long Term Exploitation in Harmful Conditions. Advances in Science and Technology Research Journal. 2024;18(4):1-11. doi:10.12913/22998624/187270.</t>
  </si>
  <si>
    <t>http://www.astrj.com/Assessment-of-the-Conveyor-Belt-Strength-Decrease-due-to-the-Long-Term-Exploitation,187270,0,2.html</t>
  </si>
  <si>
    <t xml:space="preserve">Dobrotă, D.; Dobrotă, G.; Dobrescu, T.; Mohora, C. </t>
  </si>
  <si>
    <t>The Redesigning of Tires and the Recycling Process to Maintain an Efficient Circular Economy.</t>
  </si>
  <si>
    <t>Bayram, B., Deserno, L. &amp; Greiff, K. Product Quality in the Circular Economy: A Systematic Review of its Definition and Contexts in Scientific Literature. Circ.Econ.Sust. (2024). https://doi.org/10.1007/s43615-024-00396-0</t>
  </si>
  <si>
    <t>https://link.springer.com/article/10.1007/s43615-024-00396-0</t>
  </si>
  <si>
    <t>Shoeb M., Khan S.A., Alam T., Ali M.A., Gupta N.K., Ansari M.M., Kamal M.A., Shaik S., Eldin S.M., Dobrota D.</t>
  </si>
  <si>
    <t>Jianbo Fei, Jiayan Wei, Muhammad Irslan Khalid, Xianshun Zhou, Guoliang Li, Xiangsheng Chen, Failure of Daliang tunnel induced by active stick–slip fault, Journal of Rock Mechanics and Geotechnical Engineering,
2024, https://doi.org/10.1016/j.jrmge.2024.07.007.</t>
  </si>
  <si>
    <t>https://www.sciencedirect.com/science/article/pii/S167477552400310X</t>
  </si>
  <si>
    <t>Mihaela Oleksik, Dan Dobrota, Mădălin Tomescu, Valentin Petrescu</t>
  </si>
  <si>
    <t>J. Korpysa, "Vibrations during Magnesium Alloys Milling with Different Toolholders," 2024 11th International Workshop on Metrology for AeroSpace (MetroAeroSpace), Lublin, Poland, 2024, pp. 63-67, doi: 10.1109/MetroAeroSpace61015.2024.10591519.</t>
  </si>
  <si>
    <t>https://ieeexplore.ieee.org/document/10591519</t>
  </si>
  <si>
    <t xml:space="preserve">Ocolișanu, A (Curtea de Conturi a României).; Dobrotă, G.; Dobrotă, D. </t>
  </si>
  <si>
    <t>The Effects of Public Investment on Sustainable Economic Growth: Empirical Evidence from Emerging Countries in Central and Eastern Europe</t>
  </si>
  <si>
    <t>Ristanović, V.; Primorac, D.; Dorić, B. The Importance of Green Investments in Developed Economies—MCDM Models for Achieving Adequate Green Investments. Sustainability 2024, 16, 6341. https://doi.org/10.3390/su16156341</t>
  </si>
  <si>
    <t>https://www.mdpi.com/2071-1050/16/15/6341</t>
  </si>
  <si>
    <t>Singupuram, R., Alam, T., Ali, M. A., Shaik, S., Gupta, N. K., Akkurt, N., Kumar, M., Eldin, S. M., and Dobrotă, D</t>
  </si>
  <si>
    <t>Numerical Analysis of Heat Transfer and Fluid Flow in Microchannel Heat Sinks for Thermal Management</t>
  </si>
  <si>
    <t>Kakati, A., Gupta, S., and Bit, A. (July 24, 2024). "Influence of the Presence of Different Signatures on the Heat Transfer Profile of Laminar Flow Inside a Microchannel." ASME. J. Thermal Sci. Eng. Appl. October 2024; 16(10): 101002. https://doi.org/10.1115/1.4065856</t>
  </si>
  <si>
    <t>https://asmedigitalcollection.asme.org/thermalscienceapplication/article-abstract/16/10/101002/1201310/Influence-of-the-Presence-of-Different-Signatures?redirectedFrom=fulltext</t>
  </si>
  <si>
    <t>Develop a new correlation between thermal radiation and heat source in dual-tube heat exchanger with a twist ratio insert and dimple configurations: an experimental study</t>
  </si>
  <si>
    <t>Adil Mohammed, A., Mahmoud Sh. Mahmoud, Suha K Jebir, &amp; Ahmed F. Khudheyer. (2024). Numerical Investigation of Thermal Performance for Turbulent Water Flow through Dimpled Pipe . CFD Letters, 16(12), 97–112. https://doi.org/10.37934/cfdl.16.12.97112</t>
  </si>
  <si>
    <t>https://semarakilmu.com.my/journals/index.php/CFD_Letters/article/view/6731</t>
  </si>
  <si>
    <t xml:space="preserve">Ranjeet Rai, R.R. Sahoo, Rajan Verma,  Rajpura, Punjab, An Energy, and Emission Assessment of Diesel Engines Powered with Shorea Robusta Biodiesel and Blends, International Journal of Maritime Engineering, vol 1, No 1., 2024, </t>
  </si>
  <si>
    <t>https://www.intmaritimeengineering.org/index.php/ijme/article/view/1351</t>
  </si>
  <si>
    <t>Sanaz Khademolqorani, Seyedeh Nooshin Banitaba, Shohreh Azizi, Monireh Kouhi, Chapter 9 - Gellan gum–based nanocomposite hydrogels, Editor(s): Amit Kumar Nayak, Md Saquib Hasnain, Application of Gellan Gum as a Biomedical Polymer, Academic Press, 2024, Pages 171-197, https://doi.org/10.1016/B978-0-323-91815-2.00001-6.</t>
  </si>
  <si>
    <t>https://www.sciencedirect.com/science/article/abs/pii/B9780323918152000016</t>
  </si>
  <si>
    <t>Ahmed A. Al-Nagdy, M.A. Omara, Shimaa A. Sobhy, Gamal B. Abdelaziz, 4E assessment of pyramid distiller performance utilizing V-corrugated wick material and TiO2 nanoparticles with hybrid solar heating,
Solar Energy, Volume 278, 2024, 112796, https://doi.org/10.1016/j.solener.2024.112796.</t>
  </si>
  <si>
    <t>https://www.sciencedirect.com/science/article/pii/S0038092X24004912</t>
  </si>
  <si>
    <t>Zejjari, I., Benhayoun, I. The use of artificial intelligence to advance sustainable supply chain: retrospective and future avenues explored through bibliometric analysis. Discov Sustain 5, 174 (2024). https://doi.org/10.1007/s43621-024-00364-6</t>
  </si>
  <si>
    <t>https://link.springer.com/article/10.1007/s43621-024-00364-6</t>
  </si>
  <si>
    <t>Dobrotă, D.</t>
  </si>
  <si>
    <t xml:space="preserve"> Adhesion degradation of rubber and steel insert for conveyor belts. Journal of Adhesion Science and Technology, 27(2), 125–135. https://doi.org/10.1080/01694243.2012.701511</t>
  </si>
  <si>
    <t>Manikandan, S., Nanthakumar, A. J. D. “Experimental Investigation and Specific Heat Capacity Prediction of Graphene Nanoplatelet-Infused SAE10W Oil Using Artificial Neural Networks”, Periodica Polytechnica Chemical Engineering, 2024. https://doi.org/10.3311/PPch.37050</t>
  </si>
  <si>
    <t>https://pp.bme.hu/ch/article/view/37050</t>
  </si>
  <si>
    <t>Mahmoud Eid El-saggan, Ahmed Rekaby, Walid Aniss Aissa, Ahmed M. Reda, Performance testing of an innovative integrated zenithal daylight guide with solar water heater under real-weather conditions,
Next Energy, Volume 5, 2024, 100165, ISSN 2949-821X, https://doi.org/10.1016/j.nxener.2024.100165.</t>
  </si>
  <si>
    <t>https://www.sciencedirect.com/science/article/pii/S2949821X2400070X</t>
  </si>
  <si>
    <t>Dobrotă, D.; Lazăr, S.V. (S.C. CONTINENTAL)</t>
  </si>
  <si>
    <t xml:space="preserve"> Ultrasonic Welding of PBT-GF30 (70% Polybutylene Terephthalate + 30% Fiber Glass) and Expanded Polytetrafluoroethylene (e-PTFE)</t>
  </si>
  <si>
    <t>Shital Jamunkar, Lalit Dhole, Ganesh Chavhan, Sudhir Burande; Recent advances in ultrasonic welding of dissimilar materials: A review. AIP Conf. Proc. 30 July 2024; 3108 (1): 030004. https://doi.org/10.1063/5.0208484</t>
  </si>
  <si>
    <t>https://pubs.aip.org/aip/acp/article-abstract/3108/1/030004/3305371/Recent-advances-in-ultrasonic-welding-of</t>
  </si>
  <si>
    <t>Priyanka, Sahil Kashyap, Sunil Kumar, CFD Analysis for Comparative Evaluation of Different Hybrid Nanofluids Flowing Through PTSC, Procedia Computer ScienceVol. 235, No. C, 2024</t>
  </si>
  <si>
    <t>https://dl.acm.org/doi/abs/10.1016/j.procs.2024.04.179#sec-comments</t>
  </si>
  <si>
    <t>Chengxing Yang, Liting Yang, Ping Xu, Weinian Guo, Pengtao Li, Yiyang Ma, Zhao Nan, Mechanical and microstructure characterisation of 2.5D C/C-SiC composites applied for the brake disc of high-speed train,
Alexandria Engineering Journal, Volume 108, 2024, pp. 445-458, https://doi.org/10.1016/j.aej.2024.07.132.</t>
  </si>
  <si>
    <t>https://www.sciencedirect.com/science/article/pii/S1110016824008731</t>
  </si>
  <si>
    <t>Shrimali, R., Agrawal, N.K. Climate responsive insulation strategies: a comparative analysis for enhanced energy conservation and reduced environmental footprint in Indian urban contexts. Environ Dev Sustain (2024). https://doi.org/10.1007/s10668-024-05267-0</t>
  </si>
  <si>
    <t>https://link.springer.com/article/10.1007/s10668-024-05267-0#citeas</t>
  </si>
  <si>
    <t>Rao Adeel Un Nabi, Hassan Abbas Khawaja, Yao Xiang Liu, Chaopeng Yang, Juan Long, Xianwang Li, Tie Jun Wang, A hypothetical approach toward laser-induced high-density polyethylene pyrolysis,
Sustainable Materials and Technologies, 2024, e01074,https://doi.org/10.1016/j.susmat.2024.e01074.</t>
  </si>
  <si>
    <t>https://www.sciencedirect.com/science/article/pii/S2214993724002549</t>
  </si>
  <si>
    <t>Rahman MA, Hasnain SMM. Enhancing heat exchanger performance with perforated/non-perforated flow modulators generating continuous/discontinuous swirl flow: A comprehensive review. Heat Transfer. 2024; 1-30. doi:10.1002/htj.23135</t>
  </si>
  <si>
    <t>https://onlinelibrary.wiley.com/doi/10.1002/htj.23135</t>
  </si>
  <si>
    <t>Rehan, R., Sa'ad, A.A. and Haron, R. (2024). Artificial Intelligence and Financial Risk Mitigation. In Artificial Intelligence for Risk Mitigation in the Financial Industry (eds A.K. Mishra, S. Anand, N.C. Debnath, P. Pokhariyal and A. Patel). https://doi.org/10.1002/9781394175574.ch3</t>
  </si>
  <si>
    <t>https://onlinelibrary.wiley.com/doi/abs/10.1002/9781394175574.ch3</t>
  </si>
  <si>
    <t>R. Singupuram, T. Alam, M.A. Alam, M.A. Ali, S. Shaik, N.K. Gupta, N. Akkurt, M. Kumar, S.M. Eldin, D. Dobrota</t>
  </si>
  <si>
    <t>Baocheng Xiong, Ping Nie, Huanbao Liu, Xiaoxi Li, Guangxi Zhao, Xiang Cheng, Guangming Zheng, Xianhai Yang, Liang Wang, Evaluation and optimization of micro-calcium carbonate modified 3D printed rubber crumb concrete,
Construction and Building Materials, Volume 443, 2024, 137824, https://doi.org/10.1016/j.conbuildmat.2024.137824.</t>
  </si>
  <si>
    <t>https://www.sciencedirect.com/science/article/pii/S0950061824029660</t>
  </si>
  <si>
    <t>Ahmed, M.F., Yasmin, H., Ali, F., Raizah, Z., Lone, S.A., Saeed, A.: MHD flow of second-grade fluid containing nanoparticles having gyrotactic microorganisms across heated convective sheet. Z Angew Math Mech. e202300950 (2024). https://doi.org/10.1002/zamm.202300950</t>
  </si>
  <si>
    <t>https://onlinelibrary.wiley.com/doi/10.1002/zamm.202300950</t>
  </si>
  <si>
    <t xml:space="preserve">Investigating the influence of varying split injection profiles on stability of diesel engine operated under partially premixed mode with methanol
</t>
  </si>
  <si>
    <t>Rai, Ranjeet, Sahoo R.R., Kumar, Deepak, Bhatia, Harpreet, DIESEL ENGINE PERFORMANCE AND EMISSION PARAMETERS OPTIMIZATION USING TAGUCHI AND RESPONSE SURFACE METHODOLOGY, Transactions of the Royal Institution of Naval Architects Part A: International Journal of Maritime EngineeringVolume 1, Issue 1, Pages A305 - A3142024</t>
  </si>
  <si>
    <t>https://ijpcm.org/index.php/ijme/article/view/1362</t>
  </si>
  <si>
    <t>Rai, Ranjeet, Sahoo R.R., Kumar, Deepak, Bhatia, Harpreet,AN ENERGY, AND EMISSION ASSESSMENT OF DIESEL ENGINES POWERED WITH SHOREA ROBUSTA BIODIESEL AND BLENDS, Transactions of the Royal Institution of Naval Architects Part A: International Journal of Maritime EngineeringVolume 1, Issue 1, Pages A199 - A2072024</t>
  </si>
  <si>
    <t xml:space="preserve">Vinayak Talugeri, Veeranna Basawannappa Nasi, Gururaj Lalagi, Nagaraj Basavaraj Pattana, Performance Evaluation of Solar Parabolic Collector Using Low Volume Fractions of Multi-Walled Carbon-nanotube in Synthetic Engine Oil, Applied Science and Engineering Progress, Vol 17, No 3 (Jul.–Sep. 2024) </t>
  </si>
  <si>
    <t>https://ojs.kmutnb.ac.th/index.php/ijst/article/view/7400</t>
  </si>
  <si>
    <t>https://onlinelibrary.wiley.com/doi/abs/10.1002/zamm.202300950</t>
  </si>
  <si>
    <t>Evola, G.; Lucchi, E. Thermal Performance of the Building Envelope: Original Methods and Advanced Solutions. Buildings 2024, 14, 2507. https://doi.org/10.3390/buildings14082507</t>
  </si>
  <si>
    <t>https://www.mdpi.com/2075-5309/14/8/2507</t>
  </si>
  <si>
    <t>Esra Yagci, Oguz Kaan Yagci, Tulin Bali, Orhan Aydin, Laminar flow and convective heat transfer of ferrofluid in a tube under oscillating magnetic fields: Effect of magnetic phase shift,
Experimental Thermal and Fluid Science, 2024, 111293, https://doi.org/10.1016/j.expthermflusci.2024.111293.</t>
  </si>
  <si>
    <t>https://www.sciencedirect.com/science/article/pii/S0894177724001626?via%3Dihub</t>
  </si>
  <si>
    <t>Muayad M. Maseer, Firas Basim Ismail, Hussein A. Kazem, Dhafer Manea Hachim, Kumail Abdulkareem Hadi Al-Gburi, Miqdam T. Chaichan, Performance enhancement of photovoltaic/thermal collector semicircle absorber tubes using nanofluid and NPCM, Renewable Energy, Volume 233, 2024, 121152, https://doi.org/10.1016/j.renene.2024.121152.</t>
  </si>
  <si>
    <t>https://www.sciencedirect.com/science/article/pii/S0960148124012205?via%3Dihub</t>
  </si>
  <si>
    <t>Esra Yagci, Oguz Kaan Yagci, Tulin Bali, Orhan Aydin, Laminar flow and convective heat transfer of ferrofluid in a tube under oscillating magnetic fields: Effect of magnetic phase shift, Experimental Thermal and Fluid Science,
2024, 111293, https://doi.org/10.1016/j.expthermflusci.2024.111293.</t>
  </si>
  <si>
    <t>Longyi Ran, Samah G. Babiker, Pradeep Kumar Singh, Mohammed A. Alghassab, Ngoc Vu-Thi-Minh, Myasar mundher adnan, Salah Knani, Hakim AL. Garalleh, Albara Ibrahim Alrawashdeh, Fawaz S. Alharbi, Hadil faris Alotaibi, Fahid Riaz, Multi-objective Optimization and Artificial Neural Network Models for Enhancing the Overall Performance of a Microchannel Heat Sink with Fins Inspired Tesla Valve Profile, Case Studies in Thermal Engineering,
2024, 104973, https://doi.org/10.1016/j.csite.2024.104973.</t>
  </si>
  <si>
    <t>https://www.sciencedirect.com/science/article/pii/S2214157X24010049?via%3Dihub</t>
  </si>
  <si>
    <t>Kang, F., Zhang, T., Deng, J. et al. Hazard analysis of flue gases generate by coal mining conveyor belt fires. J Therm Anal Calorim (2024). https://doi.org/10.1007/s10973-024-13528-3</t>
  </si>
  <si>
    <t>C. Modrogan, A.M. Pandele, C. Bobirică, D. Dobrotǎ, A.M. Dăncilă, G. Gârleanu, O.D. Orbuleţ, C. Borda, D. Gârleanu, C. Orbeci</t>
  </si>
  <si>
    <t>Synthesis, characterization and adsorption capacity examination for a novel hydrogel composite based on gellan gum and graphene oxide (GG/GO)</t>
  </si>
  <si>
    <t>Lin Cao, Davy Van de Walle, Hannah Hirmz, Evelien Wynendaele, Koen Dewettinck, Bogdan V. Parakhonskiy, Andre G. Skirtach, Food-based biomaterials: pH-responsive alginate/gellan gum/carboxymethyl cellulose hydrogel beads for lactoferrin delivery, Biomaterials Advances, 2024, 213999, https://doi.org/10.1016/j.bioadv.2024.213999.</t>
  </si>
  <si>
    <t>https://www.sciencedirect.com/science/article/pii/S2772950824002425</t>
  </si>
  <si>
    <t>Crețu, R.F., Țuțui, D., Banța, V.C., Șerban, E.C., Barna, L.E.L. and Crețu, R.C., 2024. Effects of Artificial Intelligence-Based Technologies Implementation on the Skills Needed in the Automotive Industry – A Bibliometric
Analysis. Amfiteatru Economic, 26(67), pp. 801-816.</t>
  </si>
  <si>
    <t>https://www.amfiteatrueconomic.ro/temp/Article_3337.pdf</t>
  </si>
  <si>
    <t>K Muthukumar, G Kasiraman, Downcycled neat LDPE plastic wastes fuelled CI engine’s Carbon and Soot Emission reduction with an elevated performance by Acetylene (HCCH) Premixed combustion,
Process Safety and Environmental Protection, 2024,  https://doi.org/10.1016/j.psep.2024.08.070.</t>
  </si>
  <si>
    <t>https://www.sciencedirect.com/science/article/pii/S0957582024010437?via%3Dihub</t>
  </si>
  <si>
    <t>Poongavanam GaneshKumar, S. VinothKumar, V.S. Vigneswaran, Seong Cheol Kim, Vanaraj Ramkumar, Advancing heat exchangers for energy storage: A comprehensive review of methods and techniques, Journal of Energy Storage, Volume 99, Part B, 2024, 113334, https://doi.org/10.1016/j.est.2024.113334</t>
  </si>
  <si>
    <t>https://www.sciencedirect.com/science/article/pii/S2352152X24029207</t>
  </si>
  <si>
    <t>T.H. AlAbdulaal, Sohail Rehman, Somiya Rauf, Fethi Albouchi, Dilsora Abduvalieva, Optimization of entropy and heat transfer in a Magnetohydrodynamic Marangoni convection flow of biviscosity Bingham hybrid nanofluid through convergent channel, Case Studies in Thermal Engineering, 2024, 105019,  https://doi.org/10.1016/j.csite.2024.105019.</t>
  </si>
  <si>
    <t>https://www.sciencedirect.com/science/article/pii/S2214157X24010505?via%3Dihub</t>
  </si>
  <si>
    <t>Muhammad Idrees Afridi, Thirupathi Thumma, S.R. Mishra, C. Srinivas Reddy,  Balabhaskar, P. Sreehari, Thermodynamic Analysis of MHD Prandtl-Eyring Fluid Flow Through a Microchannel: A Spectral Quasi-Linearization Approach, Case Studies in Thermal Engineering, 2024, 105045, ISSN 2214-157X, https://doi.org/10.1016/j.csite.2024.105045.</t>
  </si>
  <si>
    <t>https://www.sciencedirect.com/science/article/pii/S2214157X24010761?via%3Dihub</t>
  </si>
  <si>
    <t>Khoirudin; Kristiawan, B.; Sukarman; Abdulah, A.; Santoso, B.; Wijayanta, A.T.; Aziz, M. Flash Point Improvement of Mineral Oil Utilizing Nanoparticles to Reduce Fire Risk in Power Transformers: A Review. Fire 2024, 7, 305. https://doi.org/10.3390/fire7090305</t>
  </si>
  <si>
    <t>https://www.mdpi.com/2571-6255/7/9/305</t>
  </si>
  <si>
    <t>Ravi RK, Kumar S, Kumar M, et al. Prediction of thermal efficiency of double pass solar air heater having discrete multi V and staggered ribs. Heat Transfer. 2024; 1-25. doi:10.1002/htj.23164</t>
  </si>
  <si>
    <t>https://onlinelibrary.wiley.com/doi/10.1002/htj.23164</t>
  </si>
  <si>
    <t>Jiyang Shen, Hongzhe Dai, Guangchun Zhou, Jun Shi, Shear behavior of pre-damaged RC beams strengthened with UHPFRC-CFRP grid layer, Composite Structures,
2024, 118520, https://doi.org/10.1016/j.compstruct.2024.118520.</t>
  </si>
  <si>
    <t>https://www.sciencedirect.com/science/article/abs/pii/S0263822324006482?via%3Dihub</t>
  </si>
  <si>
    <t>Fisal Asiria,  Md Irfanul Haque Siddiquib,  Masood Ashraf Alic, Tabish Alamd,  Dan Dobrotă,  Radu Chicea,  Robert Daniel Dobrotă</t>
  </si>
  <si>
    <t>Szymkowski, M., Goła̧b, J., Perz, K., Jura, B. (2024). Mathematical Modelling for Automatic Cell Contractions Detection and Their Directions in Artificially Grown Human Cardiomyocytes. In: Saeed, K., Dvorský, J. (eds) Computer Information Systems and Industrial Management. CISIM 2024. Lecture Notes in Computer Science, vol 14902. Springer, Cham. https://doi.org/10.1007/978-3-031-71115-2_30</t>
  </si>
  <si>
    <t>https://link.springer.com/chapter/10.1007/978-3-031-71115-2_30</t>
  </si>
  <si>
    <t>Ocolișanu, A. (curtea de Conturi); Dobrotă, G.; Dobrotă, D.</t>
  </si>
  <si>
    <t>Youssef Jouali, Jamila Jouali, Abderrahim Benlakouiri, The consumption of renewable energy as a clean and sustainable alternative and its impact on economic growth in the MENA region, Journal of Infrastructure, Policy and Development, Vol 8, Issue 8, 2024</t>
  </si>
  <si>
    <t>https://systems.enpress-publisher.com/index.php/jipd/article/view/6247</t>
  </si>
  <si>
    <t>Xiaojie Shi, Chuhang Liu, Bo Lin, Guoqiang Zhou, Chaozheng Liu, Changtong Mei, Mei-Chun Li, 3D Printed Cellulose Nanofiber/Silica Nanoparticle Scaffolds for Daytime Radiative Cooling, Additive Manufacturing,
2024, 104392, ISSN 2214-8604, https://doi.org/10.1016/j.addma.2024.104392.</t>
  </si>
  <si>
    <t>https://www.sciencedirect.com/science/article/abs/pii/S221486042400438X?via%3Dihub</t>
  </si>
  <si>
    <t>Priyanka, Sunil Kumar, Anil Kumar, Tabish Alam, Md Irfanul Haque Siddiqui, Dan Dobrotă,</t>
  </si>
  <si>
    <t>M. Mujahid, Z. Abbas, M.Y. Rafiq, Rheological study of water-based Cu nanofluid between two corrugated curved walls under constant pressure gradient, Alexandria Engineering Journal, Volume 106,
2024, Pages 691-703, https://doi.org/10.1016/j.aej.2024.08.079.</t>
  </si>
  <si>
    <t>https://www.sciencedirect.com/science/article/pii/S111001682400975X?via%3Dihub</t>
  </si>
  <si>
    <t>Alfredo M. Pereira, Pedro G. Rodrigues, On the effects of infrastructure investments in Portugal: Revisited, Journal of Infrastructure, Policy and Development, Vol 8, Issue 8, 2024</t>
  </si>
  <si>
    <t>https://systems.enpress-publisher.com/index.php/jipd/article/view/7401</t>
  </si>
  <si>
    <t>Subbarama Kousik Suraparaju, Mohana Krishna Peddojula, Mahendran Samykano, Mahmoud S. El-Sebaey, CS Vyasa Krishnaji Kadambari, Swapna Babu Budala, TN VV Ramkumar Manepalli, Lavanya Reddy, Sanjay Raju Vardhanapu, Bhogeswara Rao Ajjada, Ramesh Babu Pilli, Enhancing the productivity of pyramid solar still utilizing repurposed finishing pads as cost-effective porous material, Desalination and Water Treatment,
Volume 320, 2024, 100733, https://doi.org/10.1016/j.dwt.2024.100733.</t>
  </si>
  <si>
    <t>https://www.sciencedirect.com/science/article/pii/S1944398624202435</t>
  </si>
  <si>
    <t>Haertel, Christian, Donat, Vincent; Staegemann, Daniel; Daase, Christian; Finkendei, Marco; Turowski, Klaus, The Application of Data Science at Original Equipment Manufacturers: A Literature Review, IEEE AccessOpen AccessVolume 12, Pages 114584 - 1146002024</t>
  </si>
  <si>
    <t>https://ieeexplore.ieee.org/document/10637380/similar#similar</t>
  </si>
  <si>
    <t>Pramod GK, Madhwesh N, Arunachala UC, Manjunath MS. Numerical and experimental investigations of thermohydraulic performance enhancement of triangular duct solar air heaters using circular wing vortex generators. Heat Transfer. 2024; 1-36. doi:10.1002/htj.23167</t>
  </si>
  <si>
    <t>https://onlinelibrary.wiley.com/doi/10.1002/htj.23167</t>
  </si>
  <si>
    <t xml:space="preserve">Dan Dobrotă,  Gigel Paraschiv, </t>
  </si>
  <si>
    <t>Regarding the influence of the particle size of crumb rubber from waste rubber on the physical and mechanical characteristics of reclaimed rubber</t>
  </si>
  <si>
    <t>Bowen Jiang, Jing Zhao, Bin Yang, Yadi Yang, Yunlong Li, Molecular Dynamics Simulation of Interfacial Interaction Mechanisms between Ground Tire Rubber and Styrene-Butadiene Rubber Enhanced by Nanomaterial Incorporation, Materials Today Communications, 2024, 110367, ISSN 2352-4928, https://doi.org/10.1016/j.mtcomm.2024.110367.</t>
  </si>
  <si>
    <t>https://www.sciencedirect.com/science/article/abs/pii/S2352492824023481?via%3Dihub</t>
  </si>
  <si>
    <t>Naftaly Mose, Michael Provide Fumey, Public and private investments and economic growth in Ghana and Kenya,  Financial Internet Quarterly , Vol. 20, no. 3, 2024</t>
  </si>
  <si>
    <t>https://finquarterly.com/current-issue/?number=82&amp;id=656</t>
  </si>
  <si>
    <t>Manikandan, S., Nanthakumar, A. J. D. “Experimental Investigation and Specific Heat Capacity Prediction of Graphene Nanoplatelet-Infused SAE10W Oil Using Artificial Neural Networks”, Periodica Polytechnica Chemical Engineering, 68(3), pp. 437–445, 2024. https://doi.org/10.3311/PPch.37050</t>
  </si>
  <si>
    <t>Devika, B., Karuna Prasad, M., Venkateswarlu, B., &amp; Bahajjaj, A. A. A. (2024). Exploring the significance of nanoparticle shapes and the impact of thermal radiation on MHD viscoelastic nanofluid flow in porous channels. International Journal of Modelling and Simulation, 1–18. https://doi.org/10.1080/02286203.2024.2392219</t>
  </si>
  <si>
    <t>https://www.tandfonline.com/doi/full/10.1080/02286203.2024.2392219</t>
  </si>
  <si>
    <t>Bhupesh Singh Katiyar, Prasun Kundu, Dibya Ranjan Behera, Rahul Rakshit, Ravi Ranjan Kumar, S.V.S. Narayana Murty, Sujoy Kumar Kar, Sushanta Kumar Panda, A novel attempt to deform electron beam welded C-103 refractory alloy sheets using multi-stage single point incremental forming for space applications, Journal of Manufacturing Processes, Volume 131, 2024, Pages 199-212, https://doi.org/10.1016/j.jmapro.2024.09.009.</t>
  </si>
  <si>
    <t>https://www.sciencedirect.com/science/article/abs/pii/S1526612524009162?via%3Dihub</t>
  </si>
  <si>
    <t>Keyi Sang, Junye Hua, Shuntao Zhang, Huiyan Liu, Hai Lan, Baolian Niu, Yi Xia, Numerical simulation of bubble growth in different nucleation positions and bubble merging near pin fin under the influence of non-closed droplet structure, International Communications in Heat and Mass Transfer, Volume 159, Part A, 2024, 108058, https://doi.org/10.1016/j.icheatmasstransfer.2024.108058.</t>
  </si>
  <si>
    <t>https://www.sciencedirect.com/science/article/abs/pii/S0735193324008200</t>
  </si>
  <si>
    <t>Amnart Boonloi, Nuttawut Lewpiriyawong, Withada Jedsadaratanachai, Investigations on thermal profiles and flow structures in a square channel equipped with staggered vortex turbulators, Case Studies in Thermal Engineering, Volume 61, 2024, 105141, ISSN 2214-157X, https://doi.org/10.1016/j.csite.2024.105141.</t>
  </si>
  <si>
    <t>Gabriela Dobrotă, Dan Dobrotă, Valentin Petrescu</t>
  </si>
  <si>
    <t>Circular economy - foundament of challenges for business environment</t>
  </si>
  <si>
    <t>Hsieh, T.-M.; Chen, K.-Y. Developmental Trajectories of Electric Vehicle Research in a Circular Economy: Main Path Analysis. Sustainability 2024, 16, 8162. https://doi.org/10.3390/su16188162</t>
  </si>
  <si>
    <t>https://www.mdpi.com/2071-1050/16/18/8162</t>
  </si>
  <si>
    <t>D. Dobrotă, G. Dobrotă, T. Dobrescu, and C. Mohora</t>
  </si>
  <si>
    <t>The redesigning of tires and the recycling process to maintain an efficient circular economy</t>
  </si>
  <si>
    <t>I. -E. Achouri, T. Zeghloul, K. Medles, T. Simonelli, C. Le-Clerc and L. Dascalescu, "Experimental Modeling and Optimization of the Tribo-Electrostatic Separation of PET Fibers From End-of-Life Tires," in IEEE Transactions on Industry Applications, vol. 60, no. 5, pp. 7721-7727, Sept.-Oct. 2024, doi: 10.1109/TIA.2024.3427680. keywords: {Electrodes;Optical fiber testing;Tires;Rubber;Optical fiber devices;High-voltage techniques;Triboelectricity;Electrostatic separation;triboelectricity;waste materials;recycling},</t>
  </si>
  <si>
    <t>https://ieeexplore.ieee.org/document/10603425</t>
  </si>
  <si>
    <t>Kumar A, Ali MA, Maithani R, Gupta NK, Sharma S, Kumar S, Sharma L, Thakur R, Alam T, Dobrota D, Eldin SM.</t>
  </si>
  <si>
    <t>Experimental analysis of heat exchanger using perforated conical rings, twisted tape inserts and CuO/H2O nanofluids.</t>
  </si>
  <si>
    <t>Kurhade, A. S., Siraskar, G. D., Darade, M. M., Dhumal, J. R., Kardile, C. S., Biradar, R., Patil, S. P., &amp; Waware, S. Y. (2024). Predicting Heat Transfer Enhancement with Twisted Tape Inserts Using Fuzzy Logic Techniques in Heat Exchangers. Journal of Mines, Metals and Fuels, 72(7), 743–750. https://doi.org/10.18311/jmmf/2024/45348</t>
  </si>
  <si>
    <t>https://www.informaticsjournals.com/index.php/jmmf/article/view/45348</t>
  </si>
  <si>
    <t>Md. Nurnobi Islam, Zannatul Mumtarin Moushumy, Md Rakibul Islam, Mohamad Imran Hossain, Mohammad Atiqur Rahman, Mostafizur Rahaman, Ali Aldalbahi, Md. Tamez Uddin, Nayan Ranjan Singha, Mohammad A. Hasnat, Activation of stannic oxide by the incorporation of ruthenium oxide nanoparticles for efficient hydrogen evolution reaction, Electrochimica Acta, 2024, 145114, https://doi.org/10.1016/j.electacta.2024.145114.</t>
  </si>
  <si>
    <t>https://www.sciencedirect.com/science/article/pii/S0013468624013513?via%3Dihub</t>
  </si>
  <si>
    <t>Ikhlef Jebbor, Zoubida Benmamoun, Hanaa Hachmi, Revolutionizing cleaner production: The role of artificial intelligence in enhancing sustainability across industries, Journal of Infrastructure, Policy and Development, Vol 8, No 10 (2024)</t>
  </si>
  <si>
    <t>https://systems.enpress-publisher.com/index.php/jipd/article/view/7455</t>
  </si>
  <si>
    <t>Oveepsa Chakraborty, Sourav Nath, Numerical Study on Solar Trough Collectors: Optimizing Heat Transfer with Ternary Nanoparticles in Ionic Base Fluid and Spinning Tube Fins, Renewable Energy, 2024,
121473, ISSN 0960-1481, https://doi.org/10.1016/j.renene.2024.121473. (https://www.sciencedirect.com/science/article/pii/S0960148124015416)</t>
  </si>
  <si>
    <t>https://www.sciencedirect.com/science/article/abs/pii/S0960148124015416?via%3Dihub</t>
  </si>
  <si>
    <t>Aldhafeeri, Anwar Ali and Yasmin, Humaira. "A numerical analysis of the rotational flow of a hybrid nanofluid past a unidirectional extending surface with velocity and thermal slip conditions" REVIEWS ON ADVANCED MATERIALS SCIENCE, vol. 63, no. 1, 2024, pp. 20240052. https://doi.org/10.1515/rams-2024-0052</t>
  </si>
  <si>
    <t>https://www.degruyter.com/document/doi/10.1515/rams-2024-0052/html</t>
  </si>
  <si>
    <t>Siddiqui, M.I.H.; Alshehri, H.; Orfi, J.; Ali, M.A.; Dobrotă, D.</t>
  </si>
  <si>
    <t>Computational Fluid Dynamics (CFD) Simulation of Inclusion Motion under Interfacial Tension in a Flash Welding Process</t>
  </si>
  <si>
    <t>Si, X., Wang, W., Zhou, L., Zeng, S., Zhang, L., Qi, J. and Liu, P. (2024), Wettability of Mold Flux with Various Droplet Size on Stainless Steel Substrate. steel research int. 2400270. https://doi.org/10.1002/srin.202400270</t>
  </si>
  <si>
    <t>https://onlinelibrary.wiley.com/doi/10.1002/srin.202400270</t>
  </si>
  <si>
    <t>Voda, Alina Daniela, Gabriela Dobrotă, Diana Mihaela Țîrcă, Dănuț Dumitru Dumitrașcu, and Dan Dobrotă</t>
  </si>
  <si>
    <t>Corporate Bankruptcy and Insolvency Prediction Model</t>
  </si>
  <si>
    <t>Billios, D.; Seretidou, D.; Stavropoulos, A. The Power of Numerical Indicators in Predicting Bankruptcy: A Systematic Review. J. Risk Financial Manag. 2024, 17, 433. https://doi.org/10.3390/jrfm17100433</t>
  </si>
  <si>
    <t>https://www.mdpi.com/1911-8074/17/10/433</t>
  </si>
  <si>
    <t>Ning Yang, Qingfan Liu, Jin Xuan, Bowen Wang, Lei Xing, Enhancing optical and thermohydraulic performance of linear Fresnel collectors with receiver tube enhancers: A numerical study, International Journal of Heat and Mass Transfer, Volume 231, 2024, 125850, ISSN 0017-9310, https://doi.org/10.1016/j.ijheatmasstransfer.2024.125850.</t>
  </si>
  <si>
    <t>https://www.sciencedirect.com/science/article/pii/S0017931024006811?via%3Dihub</t>
  </si>
  <si>
    <t>Poongavanam GaneshKumar, S. VinothKumar, V.S. Vigneswaran, Seong Cheol Kim, Vanaraj Ramkumar, Advancing heat exchangers for energy storage: A comprehensive review of methods and techniques,
Journal of Energy Storage, Volume 99, Part B, 2024, 113334, ISSN 2352-152X, https://doi.org/10.1016/j.est.2024.113334.</t>
  </si>
  <si>
    <t>https://www.sciencedirect.com/science/article/abs/pii/S2352152X24029207?via%3Dihub</t>
  </si>
  <si>
    <t>Fadl A. Essa, Bahaa Saleh, Abdullah A. Algethami, Ammar H. Elsheikh, Mahmoud S. El-Sebaey, Khaled Alnamasi, Enhanced water production in pyramid solar stills: Utilizing suspended trays, fogging system, and forced condensation, Solar Energy Materials and Solar Cells, Volume 277, 2024, 113125, ISSN 0927-0248, https://doi.org/10.1016/j.solmat.2024.113125.</t>
  </si>
  <si>
    <t>https://www.sciencedirect.com/science/article/abs/pii/S0927024824004379?via%3Dihub</t>
  </si>
  <si>
    <t>Subbarama Kousik Suraparaju, Mohana Krishna Peddojula, Mahendran Samykano, Mahmoud S. El-Sebaey, CS Vyasa Krishnaji Kadambari, Swapna Babu Budala, TN VV Ramkumar Manepalli, Lavanya Reddy, Sanjay Raju Vardhanapu, Bhogeswara Rao Ajjada, Ramesh Babu Pilli, Enhancing the productivity of pyramid solar still utilizing repurposed finishing pads as cost-effective porous material, Desalination and Water Treatment,
Volume 320, 2024, 100733, ISSN 1944-3986, https://doi.org/10.1016/j.dwt.2024.100733.</t>
  </si>
  <si>
    <t>https://www.sciencedirect.com/science/article/pii/S1944398624202435?via%3Dihub</t>
  </si>
  <si>
    <t>Fenghua Luo, Fan Meng, Fengdan Xue, Meiyao Liu, Chen Wang, Zikai Wu, Kuangxin Luo, Ning Wu, Effects of sintering temperature on the microstructure and mechanical properties of double-hard-phase TiB2–TiC cermets,
Ceramics International, 2024, ISSN 0272-8842, https://doi.org/10.1016/j.ceramint.2024.09.428.</t>
  </si>
  <si>
    <t>https://www.sciencedirect.com/science/article/abs/pii/S0272884224044638?via%3Dihub</t>
  </si>
  <si>
    <t>Sun, Z.; Wang, R.; Yang, Z.; Lv, J.; Shi, W.; Ling, X. Dynamic Behavior of Rubber Fiber-Reinforced Expansive Soil under Repeated Freeze–Thaw Cycles. Polymers 2024, 16, 2817. https://doi.org/10.3390/polym16192817</t>
  </si>
  <si>
    <t>https://www.mdpi.com/2073-4360/16/19/2817</t>
  </si>
  <si>
    <t>Kurhade, A. S. ., Murali, G. ., Jadhav, P. A. ., Bhambare, P. S. ., Waware, S. Y. ., Gadekar, T. ., Yadav, R. S. ., Biradar, R. ., &amp; Patil, P. . (2024). Performance Analysis of Corrugated Twisted Tape Inserts for Heat Transfer Augmentation. Journal of Advanced Research in Fluid Mechanics and Thermal Sciences, 121(2), 192–200. https://doi.org/10.37934/arfmts.121.2.192200</t>
  </si>
  <si>
    <t>https://semarakilmu.com.my/journals/index.php/fluid_mechanics_thermal_sciences/article/view/9128</t>
  </si>
  <si>
    <t>C. Suresh, V. Chithambaram, R. Muthucumaraswamy, Seepana Praveenkumar, Sayed M. Saleh, M.C. Rao, Ali Basem, Wissam H. Alawee, Hasan Sh. Majdi, Z.M. Omara, S. Shanmugan, Transformative nanofluid solutions: Elevating solar still performance for enhanced output, Ain Shams Engineering Journal, 2024, 103088, ISSN 2090-4479, https://doi.org/10.1016/j.asej.2024.103088.</t>
  </si>
  <si>
    <t>https://www.sciencedirect.com/science/article/pii/S2090447924004696</t>
  </si>
  <si>
    <t>C. G. Achi , J. Snyman, J. M. Ndambuki and W. K. Kupolati, Advanced Waste-to-Energy Technologies: A Review on Pathway to Sustainable
Energy Recovery in a Circular Economy, Nature Environment and Pollution Technology
An International Quarterly Scientific Journal, Vol. 23 pp. 1239-1259 2024</t>
  </si>
  <si>
    <t>https://neptjournal.com/upload-images/(2)D-1575.pdf</t>
  </si>
  <si>
    <t>Mohammad Jafari, Effects of a device containing heat pipe sticks on thermal performance of a heat exchanging tube: An experimental study, International Communications in Heat and Mass Transfer,
Volume 159, Part B, 2024, 108124, ISSN 0735-1933, https://doi.org/10.1016/j.icheatmasstransfer.2024.108124.</t>
  </si>
  <si>
    <t>https://www.sciencedirect.com/science/article/abs/pii/S0735193324008868</t>
  </si>
  <si>
    <t>Ahmed Serag, Maryam Nooman AlMallahi, Mahmoud Elgendi, Enhancing the performance of solar stills using heating components: a comprehensive review, International Journal of Thermofluids, 2024,
100900, ISSN 2666-2027, https://doi.org/10.1016/j.ijft.2024.100900.</t>
  </si>
  <si>
    <t>https://www.sciencedirect.com/science/article/pii/S2666202724003409?via%3Dihub</t>
  </si>
  <si>
    <t>Ali Kashani, Rassol Hamed Rasheed, Muntadher Abed Hussein, Omid Ali Akbari, Hadeel Kareem Abdul-Redha, Gholamreza Ahmadi, Soheil Salahshour, Rozbeh Sabetvand, Simulation of flow dynamics and heat transfer behavior of nanofluid in microchannel with rough surfaces, International Journal of Thermofluids, 2024, 100901, ISSN 2666-2027, https://doi.org/10.1016/j.ijft.2024.100901.</t>
  </si>
  <si>
    <t>https://www.sciencedirect.com/science/article/pii/S2666202724003410?via%3Dihub</t>
  </si>
  <si>
    <t>Oleksik M., Dobrotă D., Tomescu M., Petrescu V.</t>
  </si>
  <si>
    <t>Tibor KRENICKY, Jozef MASCENIK, Juraj RUZBARSKY, Tomas CORANIC, Stefania OLEJAROVA, Vibrations of the technological head of the abrasive water jet during cutting of structural steel, Mining Machines, 2024, Vol. 42 Issue 3, pp. 174-181</t>
  </si>
  <si>
    <t>https://wydawnictwa.komag.eu/index.php/miningmachines/article/view/48</t>
  </si>
  <si>
    <t>Dong Zhang, Peixian Chen, Ran Qin, Hengshuai Li, Xipeng Pu, Jian-Ping Zou, Junchang Liu, Dafeng Zhang, Xue-Yang Ji, Effect of surface carbon layer on hydrogen evolution activity of NiFe2O4@C/Cd0.9Zn0.1S S-scheme heterojunction photocatalyst, Applied Catalysis B: Environment and Energy, 2024, 124690, ISSN 0926-3373, https://doi.org/10.1016/j.apcatb.2024.124690.</t>
  </si>
  <si>
    <t>https://www.sciencedirect.com/science/article/pii/S092633732401004X?via%3Dihub</t>
  </si>
  <si>
    <t>Mohammad Noor, N., Salim, M. A., Masripan, N. A., Md. Saad, A., Photong, C., &amp; Akop, M. Z. (2024). Correlation Effect on Different Temperature-Humidity Range of Highly Thermal GNP/AG/ SA Conductive Ink. International Journal of Integrated Engineering, 16(6), 58-69. https://publisher.uthm.edu.my/ojs/index.php/ijie/article/view/17722</t>
  </si>
  <si>
    <t>https://publisher.uthm.edu.my/ojs/index.php/ijie/article/view/17722</t>
  </si>
  <si>
    <t>Performance evaluation for a sustainable supply chain management system in the automotive industry using artificial intelligence</t>
  </si>
  <si>
    <t>Funlade Sunmola, George Baryannis, Artificial Intelligence Opportunities for Resilient Supply Chains, IFAC-PapersOnLine, Volume 58, Issue 19, 2024, Pages 813-818, ISSN 2405-8963, ttps://doi.org/10.1016/j.ifacol.2024.09.195.</t>
  </si>
  <si>
    <t>https://www.sciencedirect.com/science/article/pii/S2405896324016148</t>
  </si>
  <si>
    <t>Amit Kumar, K. Harikrishnan, Z. Fathimashahiba, M. Arjunan, Manish Kumar, M. Avinasilingam; Exploring the thermophysical characteristics of nanofluids containing nanoparticles and its possible outcomes. AIP Conf. Proc. 11 October 2024; 3221 (1): 020010. https://doi.org/10.1063/5.0235985</t>
  </si>
  <si>
    <t>https://pubs.aip.org/aip/acp/article-abstract/3221/1/020010/3316420/Exploring-the-thermophysical-characteristics-of</t>
  </si>
  <si>
    <t>Mohammed Nasiru Bello, Ali Shafiei, A novel green nanocomposite for EOR: Experimental Investigation of IFT Reduction, wettability Shift, and nanofluid stability, Journal of Molecular Liquids,
Volume 414, Part A, 2024, 126187, ISSN 0167-7322, https://doi.org/10.1016/j.molliq.2024.126187.</t>
  </si>
  <si>
    <t>https://www.sciencedirect.com/science/article/abs/pii/S0167732224022463</t>
  </si>
  <si>
    <t>Jing Jia, Weibin Zhuang, Jinghui Li, Qing Cao, Jingfu Liu, Corrosion behaviors of La doped in-situ synthesized nano TiB2/6061 composites, Materials Letters, Volume 377, 2024, 137564, ISSN 0167-577X,
https://doi.org/10.1016/j.matlet.2024.137564.</t>
  </si>
  <si>
    <t>https://www.sciencedirect.com/science/article/abs/pii/S0167577X2401704X?via%3Dihub</t>
  </si>
  <si>
    <t>Kurhade, A. S., Siraskar, G. D., Jawalkar, S. S., Gadekar, T., Bhambare, P. S., Biradar, R., Yadav, R. S., Waware, S. Y., &amp; Mali, C. N. (2024). The Impact of Circular Holes in Twisted Tape Inserts on Forced Convection Heat Transfer. Journal of Mines, Metals and Fuels, 72(9), 1005–1012. https://doi.org/10.18311/jmmf/2024/45505</t>
  </si>
  <si>
    <t>https://informaticsjournals.com/index.php/jmmf/article/view/45505</t>
  </si>
  <si>
    <t>Munteanu, I.; Ionescu-Feleagă, L.; Ionescu, B.Ș. Financial Strategies for Sustainability: Examining the Circular Economy Perspective. Sustainability 2024, 16, 8942. https://doi.org/10.3390/su16208942</t>
  </si>
  <si>
    <t>https://www.mdpi.com/2071-1050/16/20/8942</t>
  </si>
  <si>
    <t>Mandal, D., Hussain, I., Banerjee, S. et al. Scratch Resistance Characteristics of Al-Si3N4 Nano-composites Under Constant Load. J. Inst. Eng. India Ser. D (2024). https://doi.org/10.1007/s40033-024-00826-1</t>
  </si>
  <si>
    <t>https://link.springer.com/article/10.1007/s40033-024-00826-1</t>
  </si>
  <si>
    <t>Z. Esmaeili, M. Sheikholeslami, F. Salehi, Hussein A. Mohammed, Simulation of a solar thermal system with a parabolic concentrator incorporating an evacuated tube system equipped with a new designed turbulator and hybrid nanofluid, Renewable Energy, 2024, 121633, ISSN 0960-1481, https://doi.org/10.1016/j.renene.2024.121633.</t>
  </si>
  <si>
    <t>https://www.sciencedirect.com/science/article/abs/pii/S0960148124017014?via%3Dihub</t>
  </si>
  <si>
    <t>Rajesh Kumar, Mohammad Zunaid, Radhey Shyam Mishra, Multi-objective optimization of hydrothermal performance of a porous minichannel heat sink using RSM and NSGA-II algorithm, International Journal of Heat and Fluid Flow, Volume 110, 2024, 109600, ISSN 0142-727X, https://doi.org/10.1016/j.ijheatfluidflow.2024.109600.</t>
  </si>
  <si>
    <t>https://www.sciencedirect.com/science/article/abs/pii/S0142727X24003254</t>
  </si>
  <si>
    <t>Mohammad Noor, N., Salim, M. A., Masripan, N. A., Md. Saad, A., Photong, C., &amp; Akop, M. Z. (2024). Correlation Effect on Different Temperature-Humidity Range of Highly Thermal GNP/AG/ SA Conductive Ink. International Journal of Integrated Engineering, 16(6), 58-69.</t>
  </si>
  <si>
    <t>https://penerbit.uthm.edu.my/ojs/index.php/ijie/article/view/17722</t>
  </si>
  <si>
    <t>Sohrabi, S., Hajshahvaladi, L., Ahmadzadeh, H., Ojagh, S.M.A., Heidarpoor, F., Dana, F., Sohrabi, E. and Moraveji, M.K. (2024), Micro Heat Exchanger: Design, Operation and Economics. Chem. Eng. Technol. e202400084. https://doi.org/10.1002/ceat.202400084</t>
  </si>
  <si>
    <t>https://onlinelibrary.wiley.com/doi/abs/10.1002/ceat.202400084</t>
  </si>
  <si>
    <t>S. Lazăr, D. Dobrotă, R. E. Breaz, and S. G. Racz</t>
  </si>
  <si>
    <t xml:space="preserve">Angelos Filippatos, D. N. Markatos, Athina Theochari, Sonia Malefaki, ThomasKalampoukas1 &amp; S.G. Pantelakis, A PROPOSAL TOWARDS A STEP CHANGE FROM ECO-DRIVEN TO
SUSTAINABILITY-DRIVEN DESIGN OF AIRCRAFT COMPONENTS, October 2024, Conference: 34th Congress of the International Council of the Aeronautical SciencesAt: Florence, Italy
</t>
  </si>
  <si>
    <t>https://www.icas.org/ICAS_ARCHIVE/ICAS2024/data/papers/ICAS2024_0088_paper.pdf</t>
  </si>
  <si>
    <t>Kurhade, A. S. ., Bhambare, P. S. ., Desai, V. P. ., Murali, G. ., Yadav, R. S. ., Patil, P. ., Gadekar, T. ., Biradar, R. ., Kirpekar, S. ., Charwad, G. A. ., &amp; Waware, S. Y. . (2024). Investigating the Effect of Heat Transfer Influenced by the Application of Wavy Corrugated Twisted Tape Inserts in Double Pipe Heat Exchangers. Journal of Advanced Research in Fluid Mechanics and Thermal Sciences, 122(2), 146–155. https://doi.org/10.37934/arfmts.122.2.146155</t>
  </si>
  <si>
    <t>https://semarakilmu.com.my/journals/index.php/fluid_mechanics_thermal_sciences/article/view/10236</t>
  </si>
  <si>
    <t>Suvaranjan Sutar, Sachindra Kumar Rout, Jana Ranajan Senapati, Debabrata Barik, Milon Selvam Dennison, Seepana Praveenkumar, Numerical Investigation on the Thermohydraulic Performance of a Solar Air Heater Duct Featuring Parabolic Rib Turbulators on the Absorber Plate, Case Studies in Thermal Engineering, 2024, 105399, ISSN 2214-157X, https://doi.org/10.1016/j.csite.2024.105399.</t>
  </si>
  <si>
    <t>https://www.sciencedirect.com/science/article/pii/S2214157X24014308</t>
  </si>
  <si>
    <t>Boonloi, Amnart, Jedsadaratanachai, Withada, Numerical Study of Airflows, Thermal Structures, and Performance in a Circular Tube Heat Exchanger with Staggered Combined Vortex Producers, Journal of Engineering, 2024, 5470681, 24 pages, 2024. https://doi.org/10.1155/2024/5470681</t>
  </si>
  <si>
    <t>Mohd Shoeb, Sahil Ali Khan, Tabish Alam, Masood Ashraf Ali, Naveen Kumar Gupta, Md. Muslim Ansari, Mohammad Arif Kamal, Saboor Shaik, Sayed M. Eldin, Dan Dobrota,</t>
  </si>
  <si>
    <t>Naeem Abbas, Kegang Li, Yewuhalashet Fissha, Jitendra Khatti, Merhawi Berhe Geberegergis, N.Rao Cheepurupalli, Blessing Olamide Taiwo, Zemicael Gebrehiwot, Yemane Kide, N. Sri Chandrahas,
Reliability Analysis of Support Strategies in Tunnel Construction: Insights from Geomechanical Analysis of Jointed Rock Masses,
Results in Earth Sciences,
2024,
100044,
ISSN 2211-7148,
https://doi.org/10.1016/j.rines.2024.100044.</t>
  </si>
  <si>
    <t>https://www.sciencedirect.com/science/article/pii/S2211714824000311</t>
  </si>
  <si>
    <t>Elsevier</t>
  </si>
  <si>
    <t>Koçal, D., Erdoğan, B. &amp; Kantaroğlu, E. Experimental Investigation of Hybrid Nanofluid Use in Automobile Cooling System and the Effect of New Front Grille Design on Cooling Load. Int J Thermophys 45, 160 (2024). https://doi.org/10.1007/s10765-024-03457-6</t>
  </si>
  <si>
    <t>https://link.springer.com/article/10.1007/s10765-024-03457-6</t>
  </si>
  <si>
    <t>Haseeb Yaqoob, Hafiz Muhammad Ali, Uzair Sajjad, Khalid Hamid, Investigating the Potential of Plastic Pyrolysis Oil-Diesel Blends in Diesel Engine: Performance, Emissions, Thermodynamics and Sustainability Analysis,
Results in Engineering, 2024, 103336, ISSN 2590-1230, https://doi.org/10.1016/j.rineng.2024.103336.</t>
  </si>
  <si>
    <t>https://www.sciencedirect.com/science/article/pii/S2590123024015895?via%3Dihub</t>
  </si>
  <si>
    <t>Tincu, C.-E.; Hamcerencu, M.; Secula, M.S.; Stan, C.S.; Albu, C.; Popa, M.; Volf, I. A Natural Carbon Encapsulated in Gellan-Based Hydrogel Particles Designed for Environmental Challenges. Gels 2024, 10, 713. https://doi.org/10.3390/gels10110713</t>
  </si>
  <si>
    <t>https://www.mdpi.com/2310-2861/10/11/713</t>
  </si>
  <si>
    <t>Yue Hu, Guanyu Meng, Yucheng Yao, Fengyuan Zhang, Mengdai Luoshan, Experimental investigation on the start-up and thermal performance of nanofluid-based pulsating heat pipe, 
Applied Thermal Engineering, 2024, 124897, ISSN 1359-4311, https://doi.org/10.1016/j.applthermaleng.2024.124897.</t>
  </si>
  <si>
    <t>https://www.sciencedirect.com/science/article/pii/S1359431124025651?via%3Dihub</t>
  </si>
  <si>
    <t>Khoswan, I.; Abusafa, A.; Odeh, S. The Effect of Carbon Nanotubes on the Viscosity and Surface Tension of Heat Transfer Fluids—A Review Paper. Energies 2024, 17, 5584. https://doi.org/10.3390/en17225584</t>
  </si>
  <si>
    <t>https://www.mdpi.com/1996-1073/17/22/5584</t>
  </si>
  <si>
    <t>Crețu, R.F., Țuțui, D., Banța, V.C., Șerban, E.C., Barna,
L.E.L. and Crețu, R.C., 2024. Effects of Artificial
Intelligence-Based Technologies Implementation on the
Skills Needed in the Automotive Industry – A Bibliometric
Analysis. Amfiteatru Economic, 26(67), pp. 801-816.</t>
  </si>
  <si>
    <t>Ruqaya Salam Hussein, Ihsan Ali Ghani; Comparative analysis between diamond and circular pin fins incorporated with secondary channels to enhance the thermal performance of minichannel heat sink. AIP Conf. Proc. 13 November 2024; 3229 (1): 070007. https://doi.org/10.1063/5.0236027</t>
  </si>
  <si>
    <t>https://pubs.aip.org/aip/acp/article-abstract/3229/1/070007/3320315/Comparative-analysis-between-diamond-and-circular</t>
  </si>
  <si>
    <t xml:space="preserve">Angelos Filippatos, , D. N. Markatos, , Athina Theochari, , Sonia Malefaki,  Thomas Kalampoukas &amp; S.G. Pantelakis, A PROPOSAL TOWARDS A STEP CHANGE FROM ECO-DRIVEN TO
SUSTAINABILITY-DRIVEN DESIGN OF AIRCRAFT COMPONENTS, 2024 ICAS Proceedings.
</t>
  </si>
  <si>
    <t>Shelat, S. J., &amp; Patel, S. M. (2024). An Performance Characteristics of a Compression Ignition (CI) Engine Using an Environmentally Friendly Waste Plastic Fuel. Journal of Mines, Metals and Fuels, 72(9), 923–936. https://doi.org/10.18311/jmmf/2024/45074</t>
  </si>
  <si>
    <t>https://www.informaticsjournals.co.in/index.php/jmmf/article/view/45074</t>
  </si>
  <si>
    <t>Shuai Zhou, Jiangong Zhao, Zilong Zhao, Hongjun Liu, Wen Ao, Effect of aluminum nanoparticles size and concentration on the combustion characteristics of nanofluid fuel: experiments and modeling,
Acta Astronautica, 2024, ISSN 0094-5765, https://doi.org/10.1016/j.actaastro.2024.11.030.</t>
  </si>
  <si>
    <t>https://www.sciencedirect.com/science/article/abs/pii/S0094576524006775</t>
  </si>
  <si>
    <t>Youssef Miyah, Noureddine El Messaoudi, Mohammed Benjelloun, Jordana Georgin, Dison Stracke Pfingsten Franco, Mohamed El-habacha, Oumaima Ait Ali, Yaser Acikbas, A comprehensive review of β-cyclodextrin polymer nanocomposites exploration for heavy metal removal from wastewater, Carbohydrate Polymers, 2024, 122981, ISSN 0144-8617, https://doi.org/10.1016/j.carbpol.2024.122981.</t>
  </si>
  <si>
    <t>https://www.sciencedirect.com/science/article/abs/pii/S0144861724012074?via%3Dihub</t>
  </si>
  <si>
    <t>Dirk Liebers, Chancenwahrnehmung und unternehmerisches Verhalten von Akteuren im Vorgründungsprozess
Auswirkungen soziodigitaler Routinen und Praktiken, 2024, https://doi.org/10.1007/978-3-658-46477-6</t>
  </si>
  <si>
    <t>https://link.springer.com/book/10.1007/978-3-658-46477-6</t>
  </si>
  <si>
    <t>Lisheng Zuo, Youjian Han, Wendeng Shao, Xingquan Zhang, Dunwen Zuo, Revealing microstructure evolution and mechanical properties of Al/Cu joints during high-speed friction stir welding, Journal of Materials Research and Technology, 2024, ISSN 2238-7854, https://doi.org/10.1016/j.jmrt.2024.11.226.</t>
  </si>
  <si>
    <t>https://www.sciencedirect.com/science/article/pii/S2238785424027546?via%3Dihub</t>
  </si>
  <si>
    <t>Anika, Onamika Ibnath;Bhuyan, Md. Moniruzzaman;Deb, Ujjwal Kumar, Enhancement of Heat Transfer in a Pipe Fitted with Rectangular Cut Twisted Tape Inserts, International Journal of Heat &amp; Technology, 2024, v. 42, n. 5, p. 1501, doi. 10.18280/ijht.420502</t>
  </si>
  <si>
    <t>https://iieta.org/journals/ijht/paper/10.18280/ijht.420502</t>
  </si>
  <si>
    <t>Mirna Ibrahim, Unleashing the Potential of Artificial Intelligence for Dynamic Supply Chain Optimization and Sustainability, Navigating the Circular Age of a Sustainable Digital Revolution, pp. 381-410, 2024</t>
  </si>
  <si>
    <t>https://www.irma-international.org/viewtitle/355211/?isxn=9798369328279</t>
  </si>
  <si>
    <t>Yang Z, Ma Y, Jing Q, Ren Z. Comigration Behavior of Cr(VI) and Microplastics and Remediation of Microplastics-Facilitated Cr(VI) Transportation in Saturated Porous Media. Polymers. 2024; 16(23):3271. https://doi.org/10.3390/polym16233271</t>
  </si>
  <si>
    <t>https://www.mdpi.com/2073-4360/16/23/3271</t>
  </si>
  <si>
    <t>Sharma, S., &amp; Maithani, R. (2024). Multi-objective optimization of solar air heater having centerline perforated sine wave baffles using experimental and machine learning based approaches. Experimental Heat Transfer, 1–23. https://doi.org/10.1080/08916152.2024.2430592</t>
  </si>
  <si>
    <t>https://www.tandfonline.com/doi/abs/10.1080/08916152.2024.2430592</t>
  </si>
  <si>
    <t>Jay Shankar Prasad, Aparesh Datta, Anupam Dewan, Sirshendu Mondal, Solar air heater roughened with chamfered grooves: Thermal enhancement and entropy minimization, Energy,
Volume 313, 2024, 133958, ISSN 0360-5442, https://doi.org/10.1016/j.energy.2024.133958.</t>
  </si>
  <si>
    <t>https://www.sciencedirect.com/science/article/abs/pii/S0360544224037368?via%3Dihub</t>
  </si>
  <si>
    <t xml:space="preserve">V. Kumar, G. Prasad Singh, M. Kumar, A. Kumar, P. Singh, A.K. Ansu, A. Sharma, T. Alam, A.S. Yadav, D. Dobrota
</t>
  </si>
  <si>
    <t xml:space="preserve"> Nanocomposite marvels: unveiling breakthroughs in photocatalytic water splitting for enhanced hydrogen evolution</t>
  </si>
  <si>
    <t>Zhang D., Zhang D., Zhao F., Pu X., Zhang H., Synergistic enhancement of photocatalytic hydrogen evolution in ZnIn2S4/CuWO4via an S-scheme heterojunction and the photothermal effect, Journal of Materials Chemistry A, 2024</t>
  </si>
  <si>
    <t>https://pubs.rsc.org/en/content/articlelanding/2024/ta/d4ta06654e/unauth</t>
  </si>
  <si>
    <t>Liu Jie, Qian Zuoqin, Yin Yemao, Wang Chao, Research on thermohydraulic performance of the petal-type vortex generator inserted tube heat exchanger, Case Studies in Thermal Engineering,
2024, 105592, ISSN 2214-157X, https://doi.org/10.1016/j.csite.2024.105592.</t>
  </si>
  <si>
    <t>https://www.sciencedirect.com/science/article/pii/S2214157X2401623X?via%3Dihub</t>
  </si>
  <si>
    <t>Liu Jie, Qian Zuoqin, Yin Yemao, Wang Chao, Research on thermohydraulic performance of the petal-type vortex generator inserted tube heat exchanger, Case Studies in Thermal Engineering, 2024, 105592, ISSN 2214-157X, https://doi.org/10.1016/j.csite.2024.105592.</t>
  </si>
  <si>
    <t>https://www.researchgate.net/publication/386365578_Effects_of_staggered_truncated_ribs_on_thermal-hydraulic_performance_and_entropy_generation_of_microchannel_heat_sinks</t>
  </si>
  <si>
    <t>Z Tariq, ID Williams, A Cundy, LM Zapata-Restrepo, Malcolm Hudson, A review of potential physical and chemical markers for tyre and road wear particles, Detritus, 2024</t>
  </si>
  <si>
    <t>https://digital.detritusjournal.com/articles/a-review-of-potential-physical-and-chemical-markers-for-tyre-and-road-wear-particles/5631</t>
  </si>
  <si>
    <t>Dongkai Wang, Lirui Xue, Chang Liu, Haitao Chen, Changquan Xia, Qinyu Qian, Liwen Cheng, Effects of staggered truncated ribs on thermal-hydraulic performance and entropy generation of microchannel heat sinks,
Case Studies in Thermal Engineering, 2024, 105597, ISSN 2214-157X, https://doi.org/10.1016/j.csite.2024.105597.</t>
  </si>
  <si>
    <t>https://www.sciencedirect.com/science/article/pii/S2214157X24016289</t>
  </si>
  <si>
    <t>Norambuena-Contreras J, Concha JL, Varela MJ, Trigos L, Poulikakos L, González A, Arraigada M. Microwave Heating and Self-Healing Performance of Asphalt Mixtures Containing Metallic Fibres from Recycled Tyres. Materials. 2024; 17(23):5950. https://doi.org/10.3390/ma17235950</t>
  </si>
  <si>
    <t>https://www.mdpi.com/1996-1944/17/23/5950</t>
  </si>
  <si>
    <t>Jacek Hunicz, Arkadiusz Rybak, Dariusz Szpica, Michal Geca, Paweł Woś, Liping Yang, Maciej Mikulski, Waste plastic pyrolysis oils as diesel fuel blending components: detailed analysis of combustion and emissions sensitivity to engine control parameters, Energy, 2024, 134093, ISSN 0360-5442, https://doi.org/10.1016/j.energy.2024.134093.</t>
  </si>
  <si>
    <t>https://www.sciencedirect.com/science/article/abs/pii/S0360544224038714?via%3Dihub</t>
  </si>
  <si>
    <t>Song-Jeng Huang, Yopi Yusuf Tanoto, Matoke Peter Mose, Exploring the impact of the ball milling process on the homogenous blending of polyamide 6-AZ61 magnesium powders,
Powder Technology, 2024, 120527, ISSN 0032-5910, https://doi.org/10.1016/j.powtec.2024.120527.</t>
  </si>
  <si>
    <t>https://www.sciencedirect.com/science/article/abs/pii/S0032591024011719?via%3Dihub</t>
  </si>
  <si>
    <t>Mahmoud Eid El-saggan, Ahmed Rekaby, Walid Aniss Aissa, Ahmed M. Reda, Performance testing of an innovative integrated zenithal daylight guide with solar water heater under real-weather conditions, Next Energy,
Volume 5, 2024, 100165, ISSN 2949-821X, https://doi.org/10.1016/j.nxener.2024.100165.</t>
  </si>
  <si>
    <t>https://www.sciencedirect.com/science/article/pii/S2949821X2400070X?via%3Dihub</t>
  </si>
  <si>
    <t>Miqdam T. Chaichan, Hussein A. Kazem, Maytham T. Mahdi, Ali H.A. Al-Walei, Anees A. Khadom, K. Sopian, Optimal nanofluid selection for Photovoltaic/Thermal (PV/T) systems in adverse climatic conditions,
Case Studies in Thermal Engineering, 2024, 105610, ISSN 2214-157X, https://doi.org/10.1016/j.csite.2024.105610.</t>
  </si>
  <si>
    <t>https://www.sciencedirect.com/science/article/pii/S2214157X24016411?via%3Dihub</t>
  </si>
  <si>
    <t>Simões, S. High-Performance Advanced Composites in Multifunctional Material Design: State of the Art, Challenges, and Future Directions. Materials 2024, 17, 5997. https://doi.org/10.3390/ma17235997</t>
  </si>
  <si>
    <t>https://www.mdpi.com/1996-1944/17/23/5997</t>
  </si>
  <si>
    <t>Tibor KRENICKY, Jozef MASCENIK, Juraj RUZBARSKY, Tomas CORANIC, Stefania OLEJAROWA, Vibrations of the technological head of the abrasive water jet during cutting of structural steel, Mining Machines, Vol. 42 No. 3 (2024)</t>
  </si>
  <si>
    <t>Giechaskiel, B.; Grigoratos, T.; Dilara, P.; Franco, V. Environmental and Health Benefits of Reducing Tyre Wear Emissions in Preparation for the New Euro 7 Standard. Sustainability 2024, 16, 10919. https://doi.org/10.3390/su162410919</t>
  </si>
  <si>
    <t>https://www.mdpi.com/2071-1050/16/24/10919</t>
  </si>
  <si>
    <t>Dobrotă D</t>
  </si>
  <si>
    <t xml:space="preserve"> Optimizing the shape of welded constructions made through the technique</t>
  </si>
  <si>
    <t>Vaccari, L., Klett, J., Scheithauer, T. et al. Development of a carbon equivalent formula for underwater wet welding. Weld World (2024). https://doi.org/10.1007/s40194-024-01899-y</t>
  </si>
  <si>
    <t>https://link.springer.com/article/10.1007/s40194-024-01899-y</t>
  </si>
  <si>
    <t>Bouabaz, A., Djebien, R. &amp; Belachia, M. Effect of Brick and Ceramic Powders on Fresh and Hardened Properties of Rubberized Concrete. Iran J Sci Technol Trans Civ Eng (2024). https://doi.org/10.1007/s40996-024-01689-y</t>
  </si>
  <si>
    <t>https://link.springer.com/article/10.1007/s40996-024-01689-y</t>
  </si>
  <si>
    <t>Mnyango JI, Hlangothi SP. Polyvinyl chloride applications along with methods for managing its end-of-life items: A review. Progress in Rubber, Plastics and Recycling Technology. 2024;0(0). doi:10.1177/14777606241308652</t>
  </si>
  <si>
    <t>https://journals.sagepub.com/doi/10.1177/14777606241308652</t>
  </si>
  <si>
    <t>Ashraf Aljarmouzi, Ruikun Dong, Mengzhen Zhao, Molecular dynamics simulation and experimental study on crumb waste rubber devulcanization using waste oils, Journal of Molecular Liquids, 2024,
126709, ISSN 0167-7322, https://doi.org/10.1016/j.molliq.2024.126709.</t>
  </si>
  <si>
    <t>https://www.sciencedirect.com/science/article/abs/pii/S0167732224027703</t>
  </si>
  <si>
    <t>Renhui Liu, Shubo Xu, Chen Xu, Kangwei Sun, Xiaoyu Ju, Xue Yang, Yuefei Pan, Jianing Li, Guocheng Ren, Lindong Wang, Study on the Effect of Ultrasonic Rolling on the Microstructure and Fatigue Properties of A03600 aluminum alloy, Journal of Alloys and Compounds, 2024, 178124, ISSN 0925-8388, https://doi.org/10.1016/j.jallcom.2024.178124.</t>
  </si>
  <si>
    <t>https://www.sciencedirect.com/science/article/abs/pii/S0925838824047121?via%3Dihub</t>
  </si>
  <si>
    <t xml:space="preserve">Neamțu, G.V.; Mohora, C.; Anania, D.F.; Dobrotă, D. </t>
  </si>
  <si>
    <t>Research Regarding the Increase of Durability of Flexible Die Made from 50CrMo4 Used in the Typographic Industry</t>
  </si>
  <si>
    <t>Jiang, L.; Pan, X.; Li, Z.; Yuan, B.; Liu, W.; Li, D.; Shen, G.; Liu, J. Forming Control and Wear Behavior of M2 High-Speed Steel Produced by Direct Energy Deposition on Curved Surface. Materials 2024, 17, 6119. https://doi.org/10.3390/ma17246119</t>
  </si>
  <si>
    <t>https://www.mdpi.com/1996-1944/17/24/6119</t>
  </si>
  <si>
    <t>C. Suresh, V. Chithambaram, R. Muthucumaraswamy, Seepana Praveenkumar, Sayed M. Saleh, M.C. Rao, Ali Basem, Wissam H. Alawee, Hasan Sh. Majdi, Z.M. Omara, S. Shanmugan, Transformative nanofluid solutions: Elevating solar still performance for enhanced output, Ain Shams Engineering Journal, Volume 15, Issue 12, 2024, 103088, ISSN 2090-4479, https://doi.org/10.1016/j.asej.2024.103088.</t>
  </si>
  <si>
    <t>https://www.sciencedirect.com/science/article/pii/S2090447924004696?via%3Dihub</t>
  </si>
  <si>
    <t>Arora, S., Singh, H. P., Sahota, L., Arora, M. K., Rai, I., Chauhan, S., &amp; Kumari, R. (2024). CO2 mitigation, energy matrices, and the performance analysis of N-evacuated tube collector (ETC)-integrated modified solar distiller for water/electricity co-generation using CQD nanoparticles. Energy &amp; Environment, 0(0). https://doi.org/10.1177/0958305X241280954</t>
  </si>
  <si>
    <t>https://journals.sagepub.com/doi/10.1177/0958305X241280954</t>
  </si>
  <si>
    <t>Rahul Raj, Abhijit Rajan, Laljee Prasad, Thermal performance assessment of heat exchanger with hyperbolic-cut twisted tape using numerical and artificial intelligence approach under turbulent conditions with graphene oxide nanofluid, Powder Technology, 2024, 120571, ISSN 0032-5910, https://doi.org/10.1016/j.powtec.2024.120571.</t>
  </si>
  <si>
    <t>https://www.sciencedirect.com/science/article/abs/pii/S0032591024012154?via%3Dihub</t>
  </si>
  <si>
    <t>Pablo Asubadin-Espin et al 2024 IOP Conf. Ser.: Earth Environ. Sci. 1434 012007</t>
  </si>
  <si>
    <t>https://iopscience.iop.org/article/10.1088/1755-1315/1434/1/012007</t>
  </si>
  <si>
    <t>Shanpan Liang, Jiachang Nie, Junhao Liu, Ziyu Wang, Zhenzhou Li, Zhenjun Hu, Ding Yuan, Jinxin Zhang, Zhenfei Feng, Effect of longitudinal vortex induced by double square wire coils on the hydrothermal performance and entropy generation in the mini-channel heat sink, Thermal Science and Engineering Progress, 2024, 103162, ISSN 2451-9049, https://doi.org/10.1016/j.tsep.2024.103162.</t>
  </si>
  <si>
    <t>https://www.sciencedirect.com/science/article/abs/pii/S2451904924007807?via%3Dihub</t>
  </si>
  <si>
    <t>Zexi Liu, Jin Ho Im, Yujia Chen, Xiaoyang Qiao, Wenliang Ye, The frontiers of ecological art research: A multidimensional analysis based on bibliometrics and machine learning predictions, Journal of Infrastructure, Policy and Development, Vol 8, Issue 16, 2024</t>
  </si>
  <si>
    <t>https://systems.enpress-publisher.com/index.php/jipd/article/view/9931</t>
  </si>
  <si>
    <t>Kayhan, B.M., Yeni, F.B., Ozcelik, G. et al. A fuzzy optimization-oriented decision support model to examine key industry 4.0 strategies for building resilience against disruptions in a healthcare supply chain. Ann Oper Res (2024). https://doi.org/10.1007/s10479-024-06441-3</t>
  </si>
  <si>
    <t>https://link.springer.com/article/10.1007/s10479-024-06441-3</t>
  </si>
  <si>
    <t>Yogie Probo Sibagariang, Oo Abdul Rosyid, Himsar Ambarita, Adjat Sudrajat, M.Rosyid Ridlo, Nelly Malik Lande, Ma’arif Hasan, Ahmad Fudholi, Solar Still Double Slope Evaporation Improvement Using Palm Kernel as Sensible Heat Storage Material, Case Studies in Thermal Engineering, 2024, 105705, ISSN 2214-157X, https://doi.org/10.1016/j.csite.2024.105705.</t>
  </si>
  <si>
    <t>https://www.sciencedirect.com/science/article/pii/S2214157X24017362?via%3Dihub</t>
  </si>
  <si>
    <t xml:space="preserve">BENDIC, V., DOBROTĂ, D., SIMION, I., BĂLAN, E., PASCU, N.-E., TILINA, D.I., </t>
  </si>
  <si>
    <t>Methods for determining the thermal transfer in phase-changing materials (PCMs)</t>
  </si>
  <si>
    <t>CARAMITU A.R., LUNGU M.V., “An Overview of Thermal Energy Storage (TES) Materials and Systems for Storage
Applications”, Electrotehnica, Electronica, Automatica (EEA), 2024, vol. 72, no.4, pp. 28-42, ISSN 1582-5175.</t>
  </si>
  <si>
    <t>https://eea-journal.ro/wp-content/uploads/2024/12/3_articol_Magda-Lungu.pdf</t>
  </si>
  <si>
    <t>B. Venkateswarlu, M. Dhananjaya, Sang Woo Joo, Ahmed Sayed M. Metwally, Microstructural, optical properties and electromagnetic rotating flow of [Ag-TiO2/C3H8O-H2O]h hybrid nanofluids over an expanding surface,
Journal of Molecular Liquids, 2024, 126802, ISSN 0167-7322, https://doi.org/10.1016/j.molliq.2024.126802. (https://www.sciencedirect.com/science/article/pii/S0167732224028642)</t>
  </si>
  <si>
    <t>https://www.sciencedirect.com/science/article/abs/pii/S0167732224028642?via%3Dihub</t>
  </si>
  <si>
    <t>A Srivastava, R Goyal, HR Singh, DK Sharma, A comparative numerical study of various ribs geometries on the performance of a solar air heater absorber plate, Engineering Research Express, 2024, DOI 10.1088/2631-8695/ada3b0</t>
  </si>
  <si>
    <t>https://iopscience.iop.org/article/10.1088/2631-8695/ada3b0/meta</t>
  </si>
  <si>
    <t>Juan Pablo Segovia-Gutiérrez, José Alberto Rodríguez Agudo, Nicolas Binder, Peter Georg Weidler, Frank Kirschhöfer, Claudia Fink-Straube, Jürgen Utz, Natalie Germann, Dynamic mechanical analysis of alginate/gellan hydrogels under controlled conditions relevant to environmentally sensitive applications, Carbohydrate Polymers, 2024, 123180, ISSN 0144-8617, https://doi.org/10.1016/j.carbpol.2024.123180.</t>
  </si>
  <si>
    <t>https://www.sciencedirect.com/science/article/abs/pii/S0144861724014061?via%3Dihub</t>
  </si>
  <si>
    <t>Benshab, M., Bouchta, S., Feddaoui, M., Dayf, A., Bouchta, J. et al. (2024). Numerical study of the free convection of a hybrid nano-fluid filling a three-dimensional cavity exposed to a horizontal magnetic field. Frontiers in Heat and Mass Transfer, 22(6), 1865-1885. https://doi.org/10.32604/fhmt.2024.056551</t>
  </si>
  <si>
    <t>https://www.techscience.com/fhmt/v22n6/59000</t>
  </si>
  <si>
    <t>Bendic, V.; Dobrotă, D.; Simion, I.; Bălan, E.; Pascu, N.-E.; Tilina, D.I.</t>
  </si>
  <si>
    <t>Methods for Determining the Thermal Transfer in Phase-Changing Materials (PCMs)</t>
  </si>
  <si>
    <t>Alina Ruxandra CARAMITU, Magdalena Valentina LUNGU, An Overview of Thermal Energy Storage (TES) Materials and
Systems for Storage Applications, ELECTROTEHNICA, ELECTRONICA, AUTOMATICA (EEA), 72 (2024), nr. 4, pp. 28-42
https://doi.org/10.46904/eea.24.72.4.1108003</t>
  </si>
  <si>
    <t>C. RONTESCU, T. D. CICIC, C. G. AMZA, O. CHIVU, D. DOBROTĂ</t>
  </si>
  <si>
    <t>CHOOSING THE OPTIMUM MATERIAL FOR MAKING
A BICYCLE FRAME</t>
  </si>
  <si>
    <t>Agnew, J, Beaman, I, Gilchrist, I, Gurule, A, &amp; Oman, S. "Evaluation of Flexural Strength, Compliance, and Vibration Characteristics of Fiber Reinforced Wood Composite Materials Used in Bike Frame Front Triangles." Proceedings of the ASME 2024 International Mechanical Engineering Congress and Exposition. Volume 10: Mechanics of Solids, Structures, and Fluids; Micro- and Nano-Systems Engineering and Packaging. Portland, Oregon, USA. November 17–21, 2024. V010T12A029. ASME. https://doi.org/10.1115/IMECE2024-145649</t>
  </si>
  <si>
    <t>https://asmedigitalcollection.asme.org/IMECE/proceedings-abstract/IMECE2024/88681/V010T12A029/1212180</t>
  </si>
  <si>
    <t>Bhuyan, M.M., Surja, M.C., Deb, U.K. (2024). Effect of twist ratios on heat transfer for circular-cut twisted tape inserts in U-shaped pipe. International Journal of Heat and Technology, Vol. 42, No. 6, pp. 1952-1962. https://doi.org/10.18280/ijht.420612</t>
  </si>
  <si>
    <t>https://iieta.org/journals/ijht/paper/10.18280/ijht.420612</t>
  </si>
  <si>
    <t>Voda A.D., Dobrotă G., Țîrcă D.M., Dumitrașcu D.D., Dobrotă D.</t>
  </si>
  <si>
    <t>Dávid Sütő, Péter Bajnai, Veronika Fenyves, Forecasting the financial performance of small and
medium-sized enterprises: evidence from the
Hungarian food retail sector, Ukrainian Food Journal. 2024. Volume 13. Issue 4</t>
  </si>
  <si>
    <t>https://nuft.edu.ua/doi/doc/ufj/2024/4/12.pdf</t>
  </si>
  <si>
    <t>Breaz R.E., Bologa O., Racz S.G.</t>
  </si>
  <si>
    <t>Selecting industrial robots for milling applications using AHP</t>
  </si>
  <si>
    <t>Montini, E., Daniele, F., Agbomemewa, L., Confalonieri, M., Cutrona, V., Bettoni, A., ... &amp; Ferrario, A. (2024). Collaborative Robotics: A Survey From Literature and Practitioners Perspectives. Journal of Intelligent &amp; Robotic Systems, 110(3), 117.</t>
  </si>
  <si>
    <t>https://link.springer.com/article/10.1007/s10846-024-02141-z, https://doi.org/10.1007/s10846-024-02141-z</t>
  </si>
  <si>
    <t>Tran, N.-T.; Trinh, V.-L.; Chung, C.-K. An Integrated Approach of Fuzzy AHP-TOPSIS for Multi-Criteria Decision-Making in Industrial Robot Selection. Processes 2024, 12, 1723.</t>
  </si>
  <si>
    <t>https://www.mdpi.com/2227-9717/12/8/1723, https://doi.org/10.3390/pr12081723</t>
  </si>
  <si>
    <t>Sivalingam, C., &amp; Subramaniam, S. K. (2024). Cobot selection using hybrid AHP-TOPSIS based multi-criteria decision making technique for fuel filter assembly process. Heliyon, 10 (4), e26374–e26374.</t>
  </si>
  <si>
    <t xml:space="preserve">https://www.cell.com/heliyon/fulltext/S2405-8440(24)02405-8, https://doi.org/10.1016/j.heliyon.2024.e26374 </t>
  </si>
  <si>
    <t>Bui, H. A., &amp; Nguyen, X. T. (2024). A novel multicriteria decision-making process for selecting spot welding robot with removal effects of criteria techniques. International Journal on Interactive Design and Manufacturing (IJIDeM), 18(2), 1033-1052.</t>
  </si>
  <si>
    <t>https://link.springer.com/article/10.1007/s12008-023-01650-9, https://doi.org/10.1007/s12008-023-01650-9</t>
  </si>
  <si>
    <t>Lazăr, S., Dobrotă, D., Breaz, R. E., Racz, S. G.</t>
  </si>
  <si>
    <t>Huang, S. J., Tanoto, Y. Y., Mose, M. P., &amp; Li, C. Exploring the impact of the ball milling process on the homogenous blending of polyamide 6-AZ61 magnesium powders. Powder Technology, 452, 120527.</t>
  </si>
  <si>
    <t>https://www.sciencedirect.com/science/article/pii/S0032591024011719?casa_token=wUe6gU4GUk4AAAAA:5RCbAdaE4HNkmvyajo1_tMZXAYThVi5W_oTV-gNTK3pB-MSKHbb0i0YznNq6qF6ke_XFkgk, https://doi.org/10.1016/j.powtec.2024.120527</t>
  </si>
  <si>
    <t>Simões, S. High-Performance Advanced Composites in Multifunctional Material Design: State of the Art, Challenges, and Future Directions. Materials 2024, 17, 5997.</t>
  </si>
  <si>
    <t>https://www.mdpi.com/1996-1944/17/23/5997, https://doi.org/10.3390/ma17235997</t>
  </si>
  <si>
    <t>Miyah, Y., El Messaoudi, N., Benjelloun, M., Georgin, J., Franco, D. S. P., El-Habacha, M., ... &amp; Acikbas, Y. (2024). A comprehensive review of β-cyclodextrin polymer nanocomposites exploration for heavy metal removal from wastewater. Carbohydrate Polymers, 122981.</t>
  </si>
  <si>
    <t>https://www.sciencedirect.com/science/article/pii/S0144861724012074?casa_token=06xrq9QjKZgAAAAA:IUjQCbMKfEA4hYxeJu_HdskBDZBEi_i-f8rKwbh9Es8WMc6O0h6rM9LsQd0xQggq5aYH9Xo, https://doi.org/10.1016/j.carbpol.2024.122981</t>
  </si>
  <si>
    <t>Nabi, R. A. U., Khawaja, H. A., Liu, Y. X., Yang, C., Long, J., Li, X., &amp; Wang, T. J. (2024). A hypothetical approach toward laser-induced high-density polyethylene pyrolysis. Sustainable Materials and Technologies, e01074.</t>
  </si>
  <si>
    <t>https://www.sciencedirect.com/science/article/pii/S2214993724002549?casa_token=iZXLWrCPwTsAAAAA:fRFWWZNgEXZmaX5YVZbkU8_DuIt1GVkjPVWMLG4f4wSeXBw8DLO_JQms2UsxHgMqqLZ26ks, https://doi.org/10.1016/j.susmat.2024.e01074</t>
  </si>
  <si>
    <t>Mai Nguyen Tran, T., Dang, X. P., Prabhakar, M. N., &amp; Song, J. I. (2024). Multi‐objective optimization of hybrid polypropylene composites for enhanced mechanical, thermal, and flame‐retardant properties. Polymer Composites, 45(15), 13951-13970.</t>
  </si>
  <si>
    <t>https://1510q1h7p-y-https-www-webofscience-com.z.e-nformation.ro/wos/woscc/full-record/WOS:001262718700001</t>
  </si>
  <si>
    <t>Aflori, M.; Serbezeanu, D.; Ipate, A.M.; Dobos, A.M.; Rusu, D. Development of New Polyimide/Spirulina Hybrid Materials: Preparation and Characterization. J. Compos. Sci. 2024, 8, 178.</t>
  </si>
  <si>
    <t>https://www.mdpi.com/2504-477X/8/5/178, https://doi.org/10.3390/jcs8050178</t>
  </si>
  <si>
    <t>Vidal, J.; Hornero, C.; De la Flor, S.; Vilanova, A.; Dieste, J.A.; Castell, P. Strategies towards Fully Recyclable Commercial Epoxy Resins: Diels–Alder Structures in Sustainable Composites. Polymers 2024, 16, 1024.</t>
  </si>
  <si>
    <t>https://www.mdpi.com/2073-4360/16/8/1024, https://doi.org/10.3390/polym16081024</t>
  </si>
  <si>
    <t>Torpan, R.; Zaharia, S.-M. Manufacturing Process of Helicopter Tail Rotor Blades from Composite Materials Using 3D-Printed Moulds. Appl. Sci. 2024, 14, 972</t>
  </si>
  <si>
    <t>https://www.mdpi.com/2076-3417/14/3/972, https://doi.org/10.3390/app14030972</t>
  </si>
  <si>
    <t>Filippatos, A.; Markatos, D.; Tzortzinis, G.; Abhyankar, K.; Malefaki, S.; Gude, M.; Pantelakis, S. Sustainability-Driven Design of Aircraft Composite Components. Aerospace 2024, 11, 86.</t>
  </si>
  <si>
    <t>https://www.mdpi.com/2226-4310/11/1/86, https://doi.org/10.3390/aerospace11010086</t>
  </si>
  <si>
    <t>Oleksik, V., Bologa, O., Breaz, R., Racz, G.</t>
  </si>
  <si>
    <t>Comparison between the numerical simulations of incremental sheet forming and conventional stretch forming process</t>
  </si>
  <si>
    <t>Perez-Santiago, R.; Hendrichs, N.J.; Capilla-González, G.; Vázquez-Lepe, E.; Cuan-Urquizo, E. The Influence of the Strain-Hardening Model in the Axial Force Prediction of Single Point Incremental Forming. Appl. Sci. 2024, 14, 5705.</t>
  </si>
  <si>
    <t>https://www.mdpi.com/2076-3417/14/13/5705, https://doi.org/10.3390/app14135705</t>
  </si>
  <si>
    <t>Trzepieciński, T.; Szpunar, M.; Ostrowski, R.; Ziaja, W.; Motyka, M. Advanced FEM Insights into Pressure-Assisted Warm Single-Point Incremental Forming of Ti-6Al-4V Titanium Alloy Sheet Metal. Metals 2024, 14, 619</t>
  </si>
  <si>
    <t>https://www.mdpi.com/2075-4701/14/6/619, https://doi.org/10.3390/met14060619</t>
  </si>
  <si>
    <t>Bologa, O., Breaz, R. E., Racz, S. G., Crenganiş, M.</t>
  </si>
  <si>
    <t>Decision-making tool for moving from 3-axes to 5-axes CNC machine-tool</t>
  </si>
  <si>
    <t>Misman, L. N., &amp; Abu Mansor, M. S. (2023, July). Investigation on Accessible CNC Simulation Approaches for Multi-axis Milling Machining Through CAD/CAM. In Symposium on Intelligent Manufacturing and Mechatronics (pp. 701-709).</t>
  </si>
  <si>
    <t>https://link.springer.com/chapter/10.1007/978-981-97-0169-8_58, https://doi.org/10.1007/978-981-97-0169-8_58</t>
  </si>
  <si>
    <t xml:space="preserve">Dutta, S,; Bairagi, B.; Dey, B.;A DE Novo multi criteria heterogeneous group decision making approach for green performance assessment of CNC machine tools, Decision Science Letters 13 (2024) 499–524 </t>
  </si>
  <si>
    <t>https://www.growingscience.com/dsl/Vol13/dsl_2023_66.pdf, https://doi.org/10.5267/dsl.2023.12.007</t>
  </si>
  <si>
    <t xml:space="preserve">Racz, S. G., Breaz, R. E., Bologa, O., Tera, M., Oleksik, V. S. </t>
  </si>
  <si>
    <t>Using an Adaptive Network-based Fuzzy Inference System to Estimate the Vertical Force in Single Point Incremental Forming</t>
  </si>
  <si>
    <t>Kumar, A., Shrivastava, V. K., Kumar, P., Kumar, A., &amp; Gulati, V. (2024). Predictive and experimental analysis of forces in die-less forming using artificial intelligence techniques. Proceedings of the Institution of Mechanical Engineers, Part E: Journal of Process Mechanical Engineering, 09544089241235473.</t>
  </si>
  <si>
    <t>https://journals.sagepub.com/doi/abs/10.1177/09544089241235473, https://doi.org/10.1177/09544089241235473</t>
  </si>
  <si>
    <t>Bârsan, A., Racz, S. G., Breaz, R., Crenganiș, M.</t>
  </si>
  <si>
    <t>Dynamic analysis of a robot-based incremental sheet forming using Matlab-Simulink Simscape™ environment</t>
  </si>
  <si>
    <t>Zheng, S., Abd El-Aty, A., Hu, S., Cui, Z., Lu, Y., Liu, C., ... &amp; Guo, X. (2024). Innovative high degree of freedom single-multipoint incremental forming system for manufacturing curved thin-walled components. Journal of Manufacturing Systems, 74, 1019-1036.</t>
  </si>
  <si>
    <t>https://www.sciencedirect.com/science/article/pii/S0278612524001195?casa_token=yyyQR3q93moAAAAA:7Cn_p9ik6ooadS9ChbEvicnJVJJeNhbUYoQ1bpeoyPd7tXTltJJpod2s_3BmbnjhKcTlGis, https://doi.org/10.1016/j.jmsy.2024.05.022</t>
  </si>
  <si>
    <t>Boschetti, G.; Sinico, T. Designing Digital Twins of Robots Using Simscape Multibody. Robotics 2024, 13, 62.</t>
  </si>
  <si>
    <t>https://www.mdpi.com/2218-6581/13/4/62, https://doi.org/10.3390/robotics13040062</t>
  </si>
  <si>
    <t xml:space="preserve">Racz, S. G., Breaz, R. E., Cioca, L. I. </t>
  </si>
  <si>
    <t>SMIDU, E., CHIVU, O. R., NITOI, D., GHEORGHE, M., BUTU, L., BORDA, C., &amp; BUJOR, C. (2024). CONSIDERATIONS ON PROFESSIONAL RISKS AND PREVENTIVE MEASURES IN THE GREEN TECHNOLOGIES SECTOR. ACTA TECHNICA NAPOCENSIS-Series: APPLIED MATHEMATICS, MECHANICS, and ENGINEERING, 67(2S).</t>
  </si>
  <si>
    <t xml:space="preserve">Rusu, G. P., Breaz, R. E., Popp, M. O., Oleksik, V., Racz, S. G. </t>
  </si>
  <si>
    <t>Experimental Research on Wolfram Inert Gas AA1050 Aluminum Alloy Tailor Welded Blanks Processed by Single Point Incremental Forming Process</t>
  </si>
  <si>
    <t>Luyen, T. T., Hoang, T. K., &amp; Nguyen, D. T. (2025). A Combined simulation and experimental investigation on tool radius influence on enhancing the formability SPIF process for Al1050 sheet material. International Journal of Modern Physics B, 39(06), 2540024.</t>
  </si>
  <si>
    <t>https://www.worldscientific.com/doi/abs/10.1142/S0217979225400247, https://doi.org/10.1142/S0217979225400247</t>
  </si>
  <si>
    <t>Lv, Y.; Wang, Y.; Wang, Y.; Pan, X.; Yi, C.; Dong, M. Characteristics of 2D Ultrasonic Vibration Incremental Forming of a 1060 Aluminum Alloy Sheet. Materials 2024, 17, 1235</t>
  </si>
  <si>
    <t>https://www.mdpi.com/1996-1944/17/6/1235, https://doi.org/10.3390/ma17061235</t>
  </si>
  <si>
    <t>Cioca, L. I., Breaz, R. E., Racz, S. G.</t>
  </si>
  <si>
    <t>Brtiš, J.; Ždánsky, J.; Hrbček, J.; Rástočný, K. Development and Application of a Safety-Related Control System Implementing a Safety Function for a CNC Milling Machine. Electronics 2024, 13, 4870.</t>
  </si>
  <si>
    <t>https://www.mdpi.com/2079-9292/13/24/4870, https://doi.org/10.3390/electronics13244870</t>
  </si>
  <si>
    <t>Deng, Z.; Du, A.; Yang, C.; Tong, J.; Chen, Y. Multilevel Evaluation Model of Electric Power Steering System Based on Improved Combination Weighting and Cloud Theory. Appl. Sci. 2024, 14, 1043.</t>
  </si>
  <si>
    <t>https://www.mdpi.com/2076-3417/14/3/1043, https://doi.org/10.3390/app14031043</t>
  </si>
  <si>
    <t>Racz, S. G., Breaz, R. E., Cioca, L. I.</t>
  </si>
  <si>
    <t xml:space="preserve">Crenganiș, M., Breaz, R. E., Racz, S. G., Gîrjob, C. E., Biriș, C. M., Maroșan, A., Bârsan, A. </t>
  </si>
  <si>
    <t>Rubies, E.; Bitriá, R.; Palacín, J. A Parcel Transportation and Delivery Mechanism for an Indoor Omnidirectional Robot. Appl. Sci. 2024, 14, 7987. </t>
  </si>
  <si>
    <t>https://www.mdpi.com/2076-3417/14/17/7987, https://doi.org/10.3390/app14177987</t>
  </si>
  <si>
    <t>Zhao, T.; Huang, W.; Xu, P.; Zhang, W.; Li, P.; Zhao, Y. A Simple Curvature-Based Backward Path-Tracking Control for a Mobile Robot with N Trailers. Actuators 2024, 13, 237. </t>
  </si>
  <si>
    <t>https://www.mdpi.com/2076-0825/13/7/237, https://doi.org/10.3390/act13070237</t>
  </si>
  <si>
    <t xml:space="preserve">Racz, S. G., Crenganiș, M., Breaz, R. E., Bârsan, A., Gîrjob, C. E., Biriș, C. M., Tera, M. </t>
  </si>
  <si>
    <t>Integrating Trajectory Planning with Kinematic Analysis and Joint Torques Estimation for an Industrial Robot Used in Incremental Forming Operations</t>
  </si>
  <si>
    <t>Krishna, R. S., Suresh, K., Priyadarshini, A., &amp; Singh, S. K. (2024). A retrospective review on recent developments in the micro-incremental sheet forming process. Advances in Materials and Processing Technologies, 10(4), 3173-3201.</t>
  </si>
  <si>
    <t>https://www.tandfonline.com/doi/full/10.1080/2374068X.2023.2201752?casa_token=2nsH0R11EAkAAAAA%3AQ9V73T_MoscJS2-5vv0Bbf-j_YtHXuIVhygLSvynhxgiGxA3S5Ru5Dh0yUQfMtR3K_WJW0wWTw, https://doi.org/10.1080/2374068X.2023.2201752</t>
  </si>
  <si>
    <t>Breaz, R. E., Bologa, O., Racz, S. G., Crenganiş, M.</t>
  </si>
  <si>
    <t>Selecting between CNC turning centers using a combined AHP and fuzzy approach</t>
  </si>
  <si>
    <t xml:space="preserve">Bologa, O., Breaz, R. E., Racz, S. G., Crenganiş, M. </t>
  </si>
  <si>
    <t>Using the Analytic Hierarchy Process (AHP) in evaluating the decision of moving to a manufacturing process based upon continuous 5 axes CNC machine-tools</t>
  </si>
  <si>
    <t>Tera, M., Breaz, R. E., Bologa, O., Racz, S. G.</t>
  </si>
  <si>
    <t>Developing a knowledge base about the technological forces within the asymmetric incremental forming process. Key Engineering Materials, 651, 1115-1121.</t>
  </si>
  <si>
    <t>Besong, L. I., Buhl, J., &amp; Bambach, M. (2024). Online force prediction by neural networks in single point incremental hole flanging operations. Journal of Intelligent Manufacturing, 1-13.</t>
  </si>
  <si>
    <t>Bârsan A., Racz S. G., Breaz R. E., Crenganiș M.</t>
  </si>
  <si>
    <t>Evaluation of the Dimensional Accuracy Through 3d Optical Scanning in Incremental Sheet Forming</t>
  </si>
  <si>
    <t>Makeen, R., Joshi, K., Jhon, M. H., &amp; Promoppatum, P. (2024). Distortion prediction and geometry compensation using modified inherent strain method for additively manufactured Ti-6Al-4V. Journal of Manufacturing Processes, 131, 1334-1347.</t>
  </si>
  <si>
    <t xml:space="preserve">https://www.sciencedirect.com/science/article/pii/S1526612524010065?casa_token=zwiGs23Onk4AAAAA:U4fkRInlEciOge4W7kq7mjftaSff-vPL2-8e3XBZmYpOBTjusS253eOHKoUXqU7c62TbR-U, https://doi.org/10.1016/j.jmapro.2024.09.086 </t>
  </si>
  <si>
    <t>Breaz, R. E., Biris, C. M., Bologa, O. C., Tirnoveanu, S.</t>
  </si>
  <si>
    <t>Studying the behavior of CNC laser cutting machines in the contouring regime</t>
  </si>
  <si>
    <t>Madić, M., Mladenović, S., Rodić, D., &amp; Gostimirović, M. (2024). Analysis of cut radii dimensional accuracy in CO2 fusion laser cutting. Proceedings of the Institution of Mechanical Engineers, Part B: Journal of Engineering Manufacture, 09544054251326326.</t>
  </si>
  <si>
    <t>https://journals.sagepub.com/doi/abs/10.1177/09544054251326326, https://doi.org/10.1177/09544054251326326</t>
  </si>
  <si>
    <t>Rusu, G. P., Oleksik, V. Ş., Breaz, R. E., Dobrotă, D., Popp, I. O.</t>
  </si>
  <si>
    <t>Szpunar, M.; Trzepieciński, T.; Ostrowski, R.; Żaba, K.; Ziaja, W.; Motyka, M. Thermo-Mechanical Numerical Simulation of Friction Stir Rotation-Assisted Single Point Incremental Forming of Commercially Pure Titanium Sheets. Materials 2024, 17, 3095</t>
  </si>
  <si>
    <t>https://www.mdpi.com/1996-1944/17/13/3095, https://doi.org/10.3390/ma17133095</t>
  </si>
  <si>
    <t>Racz S. G., Breaz R. E., Bologa O., Tera M., Oleksik V. S.</t>
  </si>
  <si>
    <t>Belhassen L, Wali M, Dammak F. Efficiency of machine learning algorithms in prediction thinning ratio and vertical forming force in two-point incremental forming process of AA1050. Proceedings of the Institution of Mechanical Engineers, Part E. 2025;0(0). doi:10.1177/09544089251324568</t>
  </si>
  <si>
    <t>https://journals.sagepub.com/doi/abs/10.1177/09544089251324568</t>
  </si>
  <si>
    <t>Achi, C. G., Snyman, J., Ndambuki, J. M., &amp; Kupolati, W. K. (2024). Advanced Waste-to-Energy Technologies: A Review on Pathway to Sustainable Energy Recovery in a Circular Economy. Nature Environment &amp; Pollution Technology, 23(3).</t>
  </si>
  <si>
    <t>https://neptjournal.com/upload-images/(2)D-1575.pdf, https://doi.org/10.46488/NEPT.2024.v23i03.002</t>
  </si>
  <si>
    <t>`4</t>
  </si>
  <si>
    <t>Filippatos, A., Markatos, D., Tzortzinis, G., Abhyankar, K., Malefaki, S., Gude, M., &amp; Pantelakis, S. (2024, September). A proposal towards a step change from eco-driven to sustainability-driven design of aircraft components. In Proceedings of the ICAS 2024 Conference, Florence, Italy (pp. 9-13).</t>
  </si>
  <si>
    <t>https://www.icas.org/icas_archive/icas2024/data/papers/icas2024_0088_paper.pdf</t>
  </si>
  <si>
    <t>Bharti, S., Paul, E., Uthaman, A., Krishnaswamy, H., Klimchik, A., &amp; Abraham Boby, R. (2024). Systematic analysis of geometric inaccuracy and its contributing factors in roboforming. Scientific Reports, 14(1), 20291.</t>
  </si>
  <si>
    <t>https://www.nature.com/articles/s41598-024-70746-3, https://doi.org/10.1038/s41598-024-70746-3</t>
  </si>
  <si>
    <t>Racz, S.G., Crenganiș, M., Breaz, R.E., Maroșan, A., Bârsan, A., Gîrjob, C.E., Biriș, C.M., Tera, M.</t>
  </si>
  <si>
    <t>Mobile Robots—AHP-Based Actuation Solution Selection and Comparison between Mecanum Wheel Drive and Differential Drive with Regard to Dynamic Loads</t>
  </si>
  <si>
    <t>Lopez, G., &amp; Sharifi, M. (2024, July). Autonomous Motion Planning for a Motorized Walker Using Potential Field and Admittance Control. In 2024 IEEE International Conference on Advanced Intelligent Mechatronics (AIM) (pp. 1512-1517). IEEE.</t>
  </si>
  <si>
    <t>https://ieeexplore.ieee.org/abstract/document/10637149?casa_token=AhWu70euKHcAAAAA:aRQWW-NkpPbu7QZU1r2cqA8JTvvntFRZ9yngILbzx9la2cUXWE5F5BFuZl_91dxrs7LCHTiJEg, https://doi.org/10.1109/AIM55361.2024.10637149</t>
  </si>
  <si>
    <t>Bo, Z. S., Da Yong, T., Long, N. L., Feng, X. G., Chuan, C. C., Yi, Y. J., &amp; Dai Hong, H. (2024, December). Study on Trajectory Planning and Error Analysis of Automatic Spraying Robot on Steel Bridge Deck. In 2024 International Conference on Electrical and Computer Engineering Researches (ICECER) (pp. 1-6). IEEE.</t>
  </si>
  <si>
    <t>https://ieeexplore.ieee.org/abstract/document/10920386?casa_token=BjBXBJtASIoAAAAA:8ecL4lTfpTU0VgA-7Uc-27ARyNOTIC2W67rDW1P0Kp7gVLhG9SXp5__sHMfIyj9koj5DO7m9tw, https://doi.org/10.1109/ICECER62944.2024.10920386</t>
  </si>
  <si>
    <t>Wen, Q., &amp; Liao, H. (2024). The Combination and Application of CAD Data and Deep Learning Algorithms in Industrial Design.</t>
  </si>
  <si>
    <t xml:space="preserve">https://cad-journal.net/files/vol_21/CAD_21(S18)_2024_306-321.pdf, https://doi.org/10.14733/cadaps.2024.S18.306-321 </t>
  </si>
  <si>
    <t>Bejinariu, C., Darabont, D. C., &amp; Burduhos-Nergis, D. P. (2024). INCDPM Method for Assessing the Risks of Occupational Injury and Illness at Work. In Occupational Health and Safety (pp. 127-147). Bentham Science Publishers.</t>
  </si>
  <si>
    <t>https://www.benthamdirect.com/content/books/9789815165524.chapter-6, https://doi.org/10.2174/97898151655241240101</t>
  </si>
  <si>
    <t xml:space="preserve"> Racz S. G., Breaz R. E., Oleksik V. S., Bologa O., Brândașu P.D. </t>
  </si>
  <si>
    <t>Simulated 3-axis versus 5-axis Processing Toolpaths for Single Point Incremental Forming</t>
  </si>
  <si>
    <t>ZERGANE, S., AMROUNE, S., SLAMANI, M., SAADA, K., ZAOUI, M., FARSI, C., &amp; BAKHTI, A. (2024). INVESTIGATION FOR THE AUTOMATED GENERATION OF TOOLPATHS ON A 3AXIS CNC MACHINE. Academic Journal of Manufacturing Engineering, 22(1).</t>
  </si>
  <si>
    <t>https://ajme.ro/PDF_AJME_2024_1/L6.pdf</t>
  </si>
  <si>
    <t>Tera M., Breaz R. E., Racz S. G., Girjob C. E.</t>
  </si>
  <si>
    <t>Processing strategies for single point incremental forming—a CAM approach</t>
  </si>
  <si>
    <t>Mevada, V., &amp; Mulay, A. (2024). Numeric Investigations to Improve the Final Sheet Thickness in the SPIF of DC04 Sheets. In Analysis and Optimization of Sheet Metal Forming Processes (pp. 216-231). CRC Press.</t>
  </si>
  <si>
    <t>https://www.taylorfrancis.com/chapters/edit/10.1201/9781003441755-13/numeric-investigations-improve-final-sheet-thickness-spif-dc04-sheets-viren-mevada-amrut-mulay</t>
  </si>
  <si>
    <t>Ginestra, P., Piccininni, A., &amp; Demir, A. G. Conventional and Innovative Aspects of Bespoke Metal Implants Production. In Selected Topics in Manufacturing: Emerging Trends from the Perspective of AITeM's Young Researchers (pp. 179-217). Cham: Springer Nature Switzerland.</t>
  </si>
  <si>
    <t>https://link.springer.com/chapter/10.1007/978-3-031-41163-2_11, https://doi.org/10.1007/978-3-031-41163-2_11</t>
  </si>
  <si>
    <t>Cioca, L. I., Breaz, R. E., Racz, S. G</t>
  </si>
  <si>
    <t>Reducing the risks during the purchase of five-axis CNC machining centers using AHP method and fuzzy systems</t>
  </si>
  <si>
    <t>Sahu, N. K., Nishad, S. K., Sahu, A. K., &amp; Sahu, A. K. (2024). Demonstrating the Role of Qualitative and Quantitative Information in Industrial and Manufacturing Designs. Industrial and Manufacturing Designs: Quantitative and Qualitative Analysis, 1-43.</t>
  </si>
  <si>
    <t>https://onlinelibrary.wiley.com/doi/abs/10.1002/9781394212668.ch1, https://doi.org/10.1002/9781394212668.ch1</t>
  </si>
  <si>
    <t>Dutta, S., Bairagi, B., Dey, B., &amp; Bose, G. K. (2024, February). A De Novo Green FMCDM Approach for Performance Evaluation of CNC Die Sinking EDM Machines. In International Conference on Recent Advancements in Mechanical Engineering (pp. 575-591). Singapore: Springer Nature Singapore.</t>
  </si>
  <si>
    <t>https://link.springer.com/chapter/10.1007/978-981-97-7535-4_49, https://doi.org/10.1007/978-981-97-7535-4_49</t>
  </si>
  <si>
    <t>Zhang, K., Shen, R., &amp; Shi, J. (2024). Virtual machining simulation of automatic numerical control machine tool depending on dynamic cutting algorithm. International Journal of Information and Communication Technology, 24(5), 1-23.</t>
  </si>
  <si>
    <t>https://www.inderscienceonline.com/doi/abs/10.1504/IJICT.2024.138461, https://doi.org/10.1504/IJICT.2024.138461</t>
  </si>
  <si>
    <t>Breaz, R. E., Bologa, O., Racz, S. G.</t>
  </si>
  <si>
    <t>Selecting between CNC milling, robot milling and DMLS processes using a combined AHP and fuzzy approach</t>
  </si>
  <si>
    <t>Kırkpınar, G., Akgün, Y., &amp; Pedergnana, M. J. An evaluation of the kerf-cutting technique in wood/Ahşap malzemede kerf kesim tekniği üzerine bir değerlendirme. Mobilya ve Ahşap Malzeme Araştırmaları Dergisi, 7(1), 54-69.</t>
  </si>
  <si>
    <t>https://dergipark.org.tr/en/pub/mamad/issue/85627/1473063, https://doi.org/10.33725/mamad.1473063</t>
  </si>
  <si>
    <t>Anushraj, B., Brintha, N. C., Chella Ganesh, D., &amp; Ajithram, A. Electrochemical Corrosion Behavior of Heat Treated Inconel 718 Superalloy Manufactured by Direct Metal Laser Sintering (DMLS) in 3.5% NaCl Solution. In Innovations in Additive Manufacturing (pp. 279-296). Cham: Springer International Publishing.</t>
  </si>
  <si>
    <t>https://link.springer.com/chapter/10.1007/978-3-030-89401-6_12, https://doi.org/10.1007/978-3-030-89401-6_12</t>
  </si>
  <si>
    <t>Zayed, A. H. H., Itmum, M. J., Zahin, N. M., Rashid, M. B., &amp; Hoque, M. E. (2024). Direct Metal Laser Sintering of Aeroengine Materials. In Advances in Manufacturing for Aerospace Alloys (pp. 163-179). Cham: Springer Nature Switzerland.</t>
  </si>
  <si>
    <t>https://link.springer.com/chapter/10.1007/978-3-031-64455-9_8, https://doi.org/10.1007/978-3-031-64455-9_8</t>
  </si>
  <si>
    <t>https://link.springer.com/article/10.1007/s12008-023-01650-9,https://doi.org/10.1007/s12008-023-01650-9</t>
  </si>
  <si>
    <t>Chatterjee, S., Das, P. P., &amp; Chakraborty, S. (2024). An LOPCOW-OPTBIAS-based integrated approach for cobot selection in manufacturing assembly operations. International Journal of Multicriteria Decision Making, 10(1), 47-69.</t>
  </si>
  <si>
    <t>https://www.inderscienceonline.com/doi/abs/10.1504/IJMCDM.2024.143250, https://doi.org/10.1504/IJMCDM.2024.143250</t>
  </si>
  <si>
    <t>Karkour, Y., Tajani, C. H. A. K. I. R., &amp; Khattabi, I. (2024). Generating a set of consistent pairwise comparison test matrices in AHP using particle swarm optimization. WSEAS Trans. Math, 23, 206-215.</t>
  </si>
  <si>
    <t>http://wseas.com/journals/mathematics/2024/a485106-015(2024).pdf</t>
  </si>
  <si>
    <t>Bologa, O., Breaz, R. E., Racz, G. S. </t>
  </si>
  <si>
    <t>A fuzzy-based decision support tool for engineering curriculum design</t>
  </si>
  <si>
    <t>Usha, M., Mahalingam, T., Ahilan, A., &amp; Sathiamoorthy, J. (2024). EOEEORFP: Eagle optimized energy efficient optimal route-finding protocol for secure data transmission in FANETs. IETE Journal of Research, 70(5), 4867-4879.</t>
  </si>
  <si>
    <t>https://www.tandfonline.com/doi/full/10.1080/03772063.2023.2253777?casa_token=1B2lluMAzToAAAAA%3AT6tjC9beyKeYbPb8sjK_spCLC43ciPIwdsLKDF4ym0H8pEg07psp8wm4tAo_kptgt0rtRDoAtA, https://doi.org/10.1080/03772063.2023.2253777</t>
  </si>
  <si>
    <t>Tera, M., Breaz, R. E., Bologa, O., Racz, S. G. </t>
  </si>
  <si>
    <t>Developing a knowledge base about the technological forces within the asymmetric incremental forming process</t>
  </si>
  <si>
    <t>https://link.springer.com/article/10.1007/s10845-024-02512-1, https://doi.org/10.1007/s10845-024-02512-1</t>
  </si>
  <si>
    <t>Biris, C., Breaz, R. E., Girjob, C., Chicea, A. </t>
  </si>
  <si>
    <t>Researches regarding optimising the contouring precision of CNC laser cutting machines</t>
  </si>
  <si>
    <t>Yeh, S. S., Yang, Y. S., Hong, R. J., &amp; Sun, W. H. (2024, November). Motion Control Design for Peck Rigid Tapping Cycle Machining to Manufacture Internal Threads. In 2024 International Conference on Advanced Mechatronic Systems (ICAMechS) (pp. 43-48). IEEE.</t>
  </si>
  <si>
    <t>https://ieeexplore.ieee.org/abstract/document/10818849?casa_token=BeRVVASTNMYAAAAA:9QhQvEoEzKcY6lpcd50aOXThdZc7WN5-1l-xGacl-F2OM1x3LTrjfpm2SGRTOaZ1SKUuLPI9Iw, https://doi.org/10.1109/ICAMechS63130.2024.10818849</t>
  </si>
  <si>
    <t>Crenganis, M., Breaz, R., Racz, G., Bologa, O.</t>
  </si>
  <si>
    <t>Inverse kinematics of a 7 DOF manipulator using Adaptive Neuro-Fuzzy Inference Systems</t>
  </si>
  <si>
    <t>Mozayyan, A., Yousefi-Koma, A., Naeini, A., &amp; Kookandeh, S. R. (2024, December). Enhancing Human Motion Imitation in Humanoid Robots: A Comparative Study of ANN, ANFIS, and GA-Optimized ANFIS for Inverse Kinematics of the Surena-V Humanoid's Arm. In 2024 12th RSI International Conference on Robotics and Mechatronics (ICRoM) (pp. 400-405). IEEE.</t>
  </si>
  <si>
    <t>https://ieeexplore.ieee.org/abstract/document/10903524?casa_token=kayRrWdqxUUAAAAA:b7JBAG5dpe2NwnKIwc982WlD3MbblPBMDLKVEKcSFXuJOT9sKtiiXi0fbje8sH-jiK4hPwfb3w, https://doi.org/10.1109/ICRoM64545.2024.10903524</t>
  </si>
  <si>
    <t>BEHERA, A.K. (Univ. Leeds), DE SOUSA, R.A. (Univ. Aveiro), INGARAO, G. (Univ. Palermo), OLEKSIK, V. (ULBS)</t>
  </si>
  <si>
    <t>Single point incremental forming: An assessment of the progress and technology trends from 2005 to 2015, Journal of Manufacturing Processes, Volume: 27  Pages: 37-62, June 2017, DOI: 10.1016/j.jmapro.2017.03.014, Accession Number: WOS:000404313900005, ISSN: 1526-6125.</t>
  </si>
  <si>
    <t>AO, D. W., ZHANG, H. R., WANG, H., BAO, W. K., GAO, J., &amp; CHU, X. R. (2024). Investigation of deformation behavior during electric pulse assisted incremental forming of Ti-6Al-4V sheet with a water-cooling system. Journal of Manufacturing Processes, 126, 165-174. https://doi.org/10.1016/j.jmapro.2024.07.119 WOS:001285744600001.</t>
  </si>
  <si>
    <t>https://www.sciencedirect.com/science/article/pii/S1526612524007734?casa_token=HEomgOngY8EAAAAA:pxllwFvFPcqkg-O6ycuXrFr3xYg8E-XLNNuOPBRNgAarmnF9AWX7DThwE2t8hd9ShJCIohqXeQ</t>
  </si>
  <si>
    <t>BHARTI, S., PAUL, E., UTHAMAN, A., KRISHNASWAMY, H., KLIMCHIK, A., &amp; BOBY, R. A. (2024). Systematic analysis of geometric inaccuracy and its contributing factors in roboforming. Scientific Reports, 14(1), Article 20291. https://doi.org/10.1038/s41598-024-70746-3 WOS:001304007200010.</t>
  </si>
  <si>
    <t>https://www.nature.com/articles/s41598-024-70746-3</t>
  </si>
  <si>
    <t>CHANG, Z. D., YANG, M., &amp; CHEN, J. (2024). Geometric deviation during incremental sheet forming process: Analytical modeling and experiment. International Journal of Machine Tools &amp; Manufacture, 198, Article 104160. https://doi.org/10.1016/j.ijmachtools.2024.104160 WOS:001234748400001.</t>
  </si>
  <si>
    <t>https://www.sciencedirect.com/science/article/pii/S0890695524000464?casa_token=zz9SBbeKsvAAAAAA:h_d5TWS8VF8aaa04q4F4vFJBf7AepEFTu8bpqj4gihhOOQKvohgQ8-FkFxG2mHg5LZEqq2pueg</t>
  </si>
  <si>
    <t>CHANG, Z. D., YANG, M., LI, Y. B., &amp; CHEN, J. (2024). Understanding a new wrinkling behavior of annular grooved panel during flexible free incremental sheet forming. Journal of Materials Processing Technology, 333, Article 118608. https://doi.org/10.1016/j.jmatprotec.2024.118608 WOS:001328577500001.</t>
  </si>
  <si>
    <t>https://www.sciencedirect.com/science/article/pii/S0924013624003261?casa_token=2xt_AKBzeIUAAAAA:CjFOzF8JbXKI4hQw5jNiw1Q4TEKkl-nJTes97zLTqYpDtu2OikxiJeuYTXAquXSyXMohO5a1-g</t>
  </si>
  <si>
    <t>DEWANGAN, Y. K., BANJARE, R., &amp; BANDYOPADHYAY, K. (2024). Innovative tool designs to improve formability in case of single point incremental forming. Proceedings of the Institution of Mechanical Engineers Part B-Journal of Engineering Manufacture. https://doi.org/10.1177/09544054241249208 WOS:001234235200001.</t>
  </si>
  <si>
    <t>https://journals.sagepub.com/doi/abs/10.1177/09544054241249208</t>
  </si>
  <si>
    <t>FORMISANO, A., BOCCARUSSO, L., DE FAZIO, D., &amp; DURANTE, M. (2024). Effects of toolpath on defect phenomena in the incremental forming of thin polycarbonate sheets. International Journal of Advanced Manufacturing Technology, 133(9-10), 4957-4966. https://doi.org/10.1007/s00170-024-14047-z WOS:001258053300005.</t>
  </si>
  <si>
    <t>FORMISANO, A., BOCCARUSSO, L., DE FAZIO, D., &amp; DURANTE, M. (2024). Experimental Evidence on Incremental Formed Polymer Sheets Using a Stair Toolpath Strategy. Journal of Manufacturing and Materials Processing, 8(3), Article 105. https://doi.org/10.3390/jmmp8030105 WOS:001256416600001.</t>
  </si>
  <si>
    <t>FORMISANO, A., &amp; DURANTE, M. (2024). A Comprehensive Review on the Incremental Sheet Forming of Polycarbonate. Polymers, 16(21), Article 3098. https://doi.org/10.3390/polym16213098 WOS:001351817700001.</t>
  </si>
  <si>
    <t>HUSSAIN, G., KHAN, S., RIAZ, A. A., ALKAHTANI, M., &amp; WU, H. Y. (2024). Analysis of forming-ageing route on post-incremental forming microstructure, mechanical properties and residual stresses of an Al-Cu alloy. International Journal of Advanced Manufacturing Technology, 135(5-6), 2909-2927. https://doi.org/10.1007/s00170-024-14677-3 WOS:001340306400006.</t>
  </si>
  <si>
    <t>https://link.springer.com/article/10.1007/s00170-024-14677-3</t>
  </si>
  <si>
    <t>KATIYAR, B. S., KUNDU, P., BEHERA, D. R., RAKSHIT, R., KUMAR, R. R., MURTY, S., KAR, S. K., &amp; PANDA, S. K. (2024). A novel attempt to deform electron beam welded C-103 refractory alloy sheets using multi-stage single point incremental forming for space applications. Journal of Manufacturing Processes, 131, 199-212. https://doi.org/10.1016/j.jmapro.2024.09.009 WOS:001315241900001.</t>
  </si>
  <si>
    <t>https://www.sciencedirect.com/science/article/pii/S1526612524009162?casa_token=GtfoAUMSb60AAAAA:I6F3fbkafHmsdII2HYe9e7tHlVJ1qPrI_CLTvf_sooxWiTMxNZaKPfQ-Red5zLS7EPAt_x7rrg</t>
  </si>
  <si>
    <t>KATIYAR, B. S., PANDA, S. K., &amp; SAHA, P. (2024). Fabrication of a prototype of bumper beam by single point incremental forming of laser welded tailored blank and characterization of its quasi-static crushing performance. Archives of Civil and Mechanical Engineering, 24(3), Article 141. https://doi.org/10.1007/s43452-024-00949-y WOS:001214949100004.</t>
  </si>
  <si>
    <t>https://link.springer.com/article/10.1007/s43452-024-00949-y</t>
  </si>
  <si>
    <t>KHALAF, H. I., AL-SABUR, R., KUBIT, A., SWIECH, L., ZABA, K., &amp; NOVAK, V. (2024). Experimental Investigation of Load-Bearing Capacity in EN AW-2024-T3 Aluminum Alloy Sheets Strengthened by SPIF-Fabricated Stiffening Rib. Materials, 17(8), Article 1730. https://doi.org/10.3390/ma17081730 WOS:001210655900001.</t>
  </si>
  <si>
    <t>https://www.mdpi.com/1996-1944/17/8/1730</t>
  </si>
  <si>
    <t>LI, Y., PANG, Q., &amp; HU, Z. L. (2024). Research on the accuracy of dieless single point incremental forming based on machine vision. Journal of Manufacturing Processes, 114, 59-66. https://doi.org/10.1016/j.jmapro.2024.01.075 WOS:001179543200001.</t>
  </si>
  <si>
    <t>https://www.sciencedirect.com/science/article/pii/S1526612524001014?casa_token=NX2kLSiWPnoAAAAA:wn4ZSwif5_KRip3jMzoAEgc7vx9HLZ4E6ZpuCQUTqp-R4RDKi2VxMPvOMWeexoESRksTttha6g</t>
  </si>
  <si>
    <t>MARWAN, J., ERIC, C., RONAN, L., FRÉDÉRIC, M., CORENTIN, L., &amp; THÉO, S. (2024). Design and characterization of a vibrating tool for incremental sheet forming process. International Journal of Advanced Manufacturing Technology, 132(7-8), 3467-3477. https://doi.org/10.1007/s00170-024-13500-3 WOS:001200396100002.</t>
  </si>
  <si>
    <t>https://link.springer.com/article/10.1007/s00170-024-13500-3</t>
  </si>
  <si>
    <t>RAJ, A., SHAFEEK, M., VARGHESE, V. M. J., &amp; ANAND, A. (2024). Incremental sheet forming of dissimilar friction stir welded AA1100 and AA6061 blanks using single point tool. Welding International, 39(2), 66-75. https://doi.org/10.1080/09507116.2024.2441943 WOS:001380689800001.</t>
  </si>
  <si>
    <t>https://www.tandfonline.com/doi/full/10.1080/09507116.2024.2441943?casa_token=oWTaY-AxzMwAAAAA%3AMJ77DaG6oTAyyg2KbEMTv2cZFdMPncRvbFv_ipwl8GZCDaIqb2gXMfA2nSbqANCYM79-idySQLWI</t>
  </si>
  <si>
    <t>SHANG, M., &amp; LI, Y. (2024). Processing of multi-featured parts using sing point incremental hydro-forming. Materials and Manufacturing Processes, 39(16), 2321-2331. https://doi.org/10.1080/10426914.2024.2395017 WOS:001306180100001.</t>
  </si>
  <si>
    <t>https://www.tandfonline.com/doi/full/10.1080/10426914.2024.2395017?casa_token=85YwG9825g4AAAAA%3AkKiiErTaWLi8tN91fAqbt465aaIQsI6NLUmCZSKMyCtDF4FyNtVR-Gi45czbf2CXpkOV83VHtea6</t>
  </si>
  <si>
    <t>SZPUNAR, M., TRZEPIECINSKI, T., OSTROWSKI, R., ZABA, K., ZIAJA, W., &amp; MOTYKA, M. (2024). Thermo-Mechanical Numerical Simulation of Friction Stir Rotation-Assisted Single Point Incremental Forming of Commercially Pure Titanium Sheets. Materials, 17(13), Article 3095. https://doi.org/10.3390/ma17133095 WOS:001269317900001.</t>
  </si>
  <si>
    <t>TANG, Y. L., &amp; FAIRCLOUGH, J. P. A. (2024). A novel tooling-free carbon fibre reinforced polymer (CFRP) manufacturing method, double point incremental forming (DPIF) with direct electrical curing (DEC). Composites Part a-Applied Science and Manufacturing, 187, Article 108478. https://doi.org/10.1016/j.compositesa.2024.108478 WOS:001325747100001.</t>
  </si>
  <si>
    <t>https://www.sciencedirect.com/science/article/pii/S1359835X24004755</t>
  </si>
  <si>
    <t>TAYEBI, P., &amp; HASHEMI, R. (2024). Study of single point incremental forming limits of Al 1050/Mg-AZ31B two-layer sheets fabricated by roll bonding technique: Finite element simulation and experiment. Journal of Materials Research and Technology-Jmr&amp;T, 29, 149-169. https://doi.org/10.1016/j.jmrt.2024.01.085 WOS:001168238800001.</t>
  </si>
  <si>
    <t>https://www.sciencedirect.com/science/article/pii/S2238785424000851</t>
  </si>
  <si>
    <t>TRZEPIECINSKI, T., SZPUNAR, M., OSTROWSKI, R., ZIAJA, W., &amp; MOTYKA, M. (2024). Advanced FEM Insights into Pressure-Assisted Warm Single-Point Incremental Forming of Ti-6Al-4V Titanium Alloy Sheet Metal. Metals, 14(6), Article 619. https://doi.org/10.3390/met14060619 WOS:001255747100001.</t>
  </si>
  <si>
    <t>https://www.mdpi.com/2075-4701/14/6/619</t>
  </si>
  <si>
    <t>ULLAH, S., LI, X. Q., XU, P., IMRAN, S. M., &amp; LI, D. S. (2024). Experimental and numerical investigation of novel toolpaths on forming quality in DSIF. International Journal of Advanced Manufacturing Technology, 133(5-6), 2921-2936. https://doi.org/10.1007/s00170-024-13721-6 WOS:001245884900003.</t>
  </si>
  <si>
    <t>https://link.springer.com/article/10.1007/s00170-024-13721-6</t>
  </si>
  <si>
    <t>VANHULST, M., WAUMANS, S., VANHOVE, H., &amp; DUFLOU, J. R. (2024). Investigating intermediate shapes for multi-stage forming of cranial implants. Journal of Manufacturing Processes, 127, 1-8. https://doi.org/10.1016/j.jmapro.2024.07.126 WOS:001286221300001.</t>
  </si>
  <si>
    <t>https://www.sciencedirect.com/science/article/pii/S1526612524007874?casa_token=n1tlPtanXFQAAAAA:ajt5libxMyqj13w4qiO0iXJbS1iwitY2XsPtvkJ7jeyJux5y9KI_2bVbfk80vsUYC7HbXGm7iw</t>
  </si>
  <si>
    <t>VERMA, N., &amp; KUMAR, V. (2024). Effect of process variables on microhardness and surface roughness in SPIF of beryllium copper. Engineering Research Express, 6(3), Article 035426. https://doi.org/10.1088/2631-8695/ad72ce WOS:001302599300001.</t>
  </si>
  <si>
    <t>https://iopscience.iop.org/article/10.1088/2631-8695/ad72ce/meta</t>
  </si>
  <si>
    <t>YANG, G. C., ZHANG, D. W., TIAN, C., HU, Y. H., &amp; ZHAO, S. D. (2024). A method for determining efficiency parameters based on efficiency-quality graph in incremental sheet forming. Journal of Materials Research and Technology-Jmr&amp;T, 33, 5170-5192. https://doi.org/10.1016/j.jmrt.2024.10.141 WOS:001346786000001.</t>
  </si>
  <si>
    <t>https://www.sciencedirect.com/science/article/pii/S2238785424024116</t>
  </si>
  <si>
    <t>ZHU, L. J., HUANG, C., LI, X. H., CHANG, X., &amp; LI, Y. B. (2024). Research on marginal-restraint mandrel-free spinning of large thin-walled aluminum alloy domes with large bottom reserves. International Journal of Advanced Manufacturing Technology, 133(7-8), 3843-3858. https://doi.org/10.1007/s00170-024-13887-z WOS:001247462000002.</t>
  </si>
  <si>
    <t>https://link.springer.com/article/10.1007/s00170-024-13887-z</t>
  </si>
  <si>
    <t xml:space="preserve">BHUSHAN, B., RAMKUMAR, J., &amp; DIXIT, U. S. (2024). Numerical Modeling of Incremental Sheet Metal Forming Process for Generating Complex Shapes on Ti6Al4V. In Springer Proceedings in Materials (Vol. 53, pp. 425-435). https://doi.org/10.1007/978-981-97-5963-7_29 </t>
  </si>
  <si>
    <t>https://link.springer.com/chapter/10.1007/978-981-97-5963-7_29</t>
  </si>
  <si>
    <t>GOHIL, A., &amp; MODI, B. (2024). Experimental determination of fracture forming line for AA1100 aluminum sheet in single point incremental forming process. Materials Today: Proceedings. https://doi.org/10.1016/j.matpr.2023.05.733</t>
  </si>
  <si>
    <t>https://www.sciencedirect.com/science/article/pii/S2214785323033606?casa_token=fyGTRxTeRBoAAAAA:Mfq6KaK_xHtwrOPg0x02osJebnFuKEE0s9m5Yc2pVEw4P3UYqajL2ZMFKsIIMS_rpmggTX4c0w</t>
  </si>
  <si>
    <t xml:space="preserve">MAGRINHO, J. P. G., SILVA, M. B., &amp; MARTINS, P. A. F. (2024). Incremental sheet forming. In Comprehensive Materials Processing: Volume 1-13, Second edition (Vol. 3, pp. V3:157-V153:180). https://doi.org/10.1016/B978-0-323-96020-5.00022-4 </t>
  </si>
  <si>
    <t>doi.org/10.1016/B978-0-323-96020-5.00022-4</t>
  </si>
  <si>
    <t>Citare in volum Elsevier, apare in Scopus</t>
  </si>
  <si>
    <t xml:space="preserve">PETRU, C. D., CRENGANIS, M., BREAZ, R. E., RACZ, S. G., GÎRJOB, C. E., &amp; DRASOVEAN, P. (2024). Development of a Digital Twin for the ABB IRB 1200 robot in sheet metal forming processes. Procedia Computer Science, </t>
  </si>
  <si>
    <t xml:space="preserve">RAZAK, K. A. H. A., ABDULLAH, A. B., &amp; MOHAMED, M. (2024). OPTIMIZATION OF SINGLE POINT INCREMENTAL FORMING (SPIF) PROCESS PARAMTERS ON SPRINGBACK OF DISSIMILAR FRICTION STIR WELDED ALUMINIUM ALLOYS BLANK USING TAGUCHI METHOD [Article]. Journal of Advanced Manufacturing Technology, 18(3), 33-50. </t>
  </si>
  <si>
    <t>https://jamt.utem.edu.my/jamt/article/view/6491</t>
  </si>
  <si>
    <t xml:space="preserve">ROSA-SAINZ, A., CENTENO, G., SILVA, M. B., &amp; VALLELLANO, C. (2024). On the Assessment of the Forming Limit Diagram at Necking and Fracture for Polymer Sheets. Lecture Notes in Mechanical Engineering, </t>
  </si>
  <si>
    <t>https://link.springer.com/chapter/10.1007/978-3-031-42093-1_29</t>
  </si>
  <si>
    <t xml:space="preserve">SHAFEEK, M., NAMBOOTHIRI, V. N. N., &amp; RAJU, C. (2024). Optimization of Process Parameter During Multi-Point Incremental Forming of AA3003 Alloy Sheets Using Grey Relational Analysis. In Lecture Notes on Multidisciplinary Industrial Engineering (Vol. Part F3358, pp. 383-392). https://doi.org/10.1007/978-981-97-4700-9_36 </t>
  </si>
  <si>
    <t>https://link.springer.com/chapter/10.1007/978-981-97-4700-9_36</t>
  </si>
  <si>
    <t>TRZEPIECIŃSKI, T. (Rzeszow University of Technology), OLEKSIK, V. (ULBS), PEPELNJAK, T. (University of Ljubljana), NAJM, SHERWAN MOHAMMED (Budapest University of Technology and Economics), PANITI, I. (Budapest University of Technology and Economics), MAJI, K. (National Institute of Technology Patna)</t>
  </si>
  <si>
    <t>Emerging Trends in Single Point Incremental Sheet Forming of Lightweight,  Metals, 11(8), Article Number 1188, 2021, doi:10.3390/met11081188, WOS:000689581800001</t>
  </si>
  <si>
    <t xml:space="preserve">BAÑON, F., MARTIN, S., VAZQUEZ-MARTINEZ, J., SALGUERO, J., &amp; TRUJILLO, F. (2024). Predictive models based on RSM and ANN for roughness and wettability achieved by laser texturing of S275 carbon steel alloy. Optics &amp; Laser Technology, 168, 109963. </t>
  </si>
  <si>
    <t>https://www.sciencedirect.com/science/article/pii/S0030399223008563#bi005</t>
  </si>
  <si>
    <t>CRENGANIS, M., BARSAN, A., BREAZ, R., GÎRJOB, C., &amp; POPP, M. (2024). DIGITAL TWIN VIRTUAL APPROACH OF ROBOT BASED INCREMENTAL SHEET-METAL FORMING PROCESS. Acta Technica Napocensis Series-Applied Mathematics Mechanics and Engineering, 67(2), 231-238. WOS:001398967500012.</t>
  </si>
  <si>
    <t>DUTTA, B. J., &amp; CHANDNA, P. (2024). Process variables optimization for multiple responses in SPIF of titanium using Taguchi-GRA. Engineering Research Express, 6(1), Article 015004. https://doi.org/10.1088/2631-8695/ad0c8b WOS:001128072800001.</t>
  </si>
  <si>
    <t>https://iopscience.iop.org/article/10.1088/2631-8695/ad0c8b/meta</t>
  </si>
  <si>
    <t>SHI, Y. J., LU, S. H., LIU, L. T., ZHANG, Z. J., &amp; ZHANG, H. J. (2024). Research on incremental forming simulation based on an improved constitutive model. Proceedings of the Institution of Mechanical Engineers Part C-Journal of Mechanical Engineering Science, 238(15), 7640-7651. https://doi.org/10.1177/09544062241231006 WOS:001168753100001.</t>
  </si>
  <si>
    <t>https://journals.sagepub.com/doi/abs/10.1177/09544062241231006</t>
  </si>
  <si>
    <t>SU, C. J., XU, C. T., LI, X. Y., GE, Y. Q., MA, Z. J., ZHAO, D., LI, X., &amp; HUANG, W. M. (2024). The influence of forming path parameters on magnesium alloy multipass single-point incremental forming with hot vibratory assistance. International Journal of Advanced Manufacturing Technology, 134(3-4), 1277-1299. https://doi.org/10.1007/s00170-024-14164-9 WOS:001282874300001.</t>
  </si>
  <si>
    <t>https://link.springer.com/article/10.1007/s00170-024-14164-9</t>
  </si>
  <si>
    <t>SUN, X. L., LI, H. G., LIN, Y. Y., XIANG, S. Y., ZHOU, R., &amp; LIU, W. Y. (2024). Influence of interfacial properties on incremental forming of Al-CFRP composite laminates. Composites Communications, 51, Article 102084. https://doi.org/10.1016/j.coco.2024.102084 WOS:001321465100001.</t>
  </si>
  <si>
    <t>https://www.sciencedirect.com/science/article/pii/S2452213924002754?casa_token=hQ5xHhfRfxgAAAAA:44dYbMr9D8c_irLmKveNMNMZWU7qfk3DQIZIRzEfZGVpNEwQSUOYUnCXgwCcSmFlhZMwac4_8g</t>
  </si>
  <si>
    <t>TRZEPIECINSKI, T., &amp; NAJM, S. M. (2024). Current Trends in Metallic Materials for Body Panels and Structural Members Used in the Automotive Industry. Materials, 17(3), Article 590. https://doi.org/10.3390/ma17030590 WOS:001159136400001.</t>
  </si>
  <si>
    <t>https://www.mdpi.com/1996-1944/17/3/590</t>
  </si>
  <si>
    <t xml:space="preserve">DIEFENDERFER, R., VANDERWIEL, C., RAGAI, I., RUBEO, M., BARKLEY, N., BEST, C., &amp; LASER, K. (2024). INFLUENCE OF TOOL DIAMETER IN SINGLE POINT INCREMENTAL FORMING OF POLYMERIC MATERIALS. ASME International Mechanical Engineering Congress and Exposition, Proceedings (IMECE), </t>
  </si>
  <si>
    <t>https://asmedigitalcollection.asme.org/IMECE/proceedings-abstract/IMECE2024/88605/1211705</t>
  </si>
  <si>
    <t xml:space="preserve">HABBACHI, M., &amp; BAKSA, A. (2024). Numerical modelling and experimental investigation of incremental sheet metal forming of Aluminum Alloy Al 3003-O. Journal of Physics: Conference Series, </t>
  </si>
  <si>
    <t>https://iopscience.iop.org/article/10.1088/1742-6596/2848/1/012006/meta</t>
  </si>
  <si>
    <t xml:space="preserve">ISSA, G., ALMAGHOUT, K., MALOLETOV, A., &amp; KLIMCHIK, A. (2024). A Multi-stage Single-Point Incremental Sheet Forming for Enhanced Homogeneous Thickness Distribution. 10th 2024 International Conference on Control, Decision and Information Technologies, CoDIT 2024, </t>
  </si>
  <si>
    <t>https://ieeexplore.ieee.org/abstract/document/10708410?casa_token=iXIhbB4sWGQAAAAA:4oBpJDAZHM589xoivCO9lxO7aVY-d-cUcjoNw0xM3d1zSwwHUnjgr5HGqTRBauFdKJ01XPN7oylA</t>
  </si>
  <si>
    <t xml:space="preserve">ORAON, M., PRASAD, R., &amp; SHARMA, V. (2024). Investigating the surface roughness of calamine brass in incremental sheet metal forming. Materials Today: Proceedings, 113, 314-318. </t>
  </si>
  <si>
    <t>https://www.sciencedirect.com/science/article/pii/S2214785323049374?casa_token=mgCoqJPWhIgAAAAA:jphUzNbgZvm8vRpypFAymKeeT4pYYbT2pLa4vkWrjwt-WcQGF0vo-vZKIeerZiJbCMTDLKlM7g</t>
  </si>
  <si>
    <t>OLEKSIK, V., PASCU, A., DEAC, C., FLEACĂ, R., BOLOGA, O., RACZ, G.  (toti ULBS)</t>
  </si>
  <si>
    <t>Experimental study about the surface quality of the medical implants obtained by incremental forming. International Journal of Material Forming, Springer-Verlag France, Vol. 3, Suppl. 1, 2010, ISSN 1960-6206, DOI 10.1007/s12289-010-0922-x, p. 935-938, WOS:000208613700231</t>
  </si>
  <si>
    <t>KUMAR, A. (2024). Critical state-of-the-art literature review of surface roughness in incremental sheet forming: A comparative analysis. Applied Surface Science Advances, 23, Article 100625. https://doi.org/10.1016/j.apsadv.2024.100625 WOS:001291199200001.</t>
  </si>
  <si>
    <t>https://www.sciencedirect.com/science/article/pii/S2666523924000539</t>
  </si>
  <si>
    <t xml:space="preserve">GAJARA, H., PRAJAPATI, A., SHAH, V., &amp; MAKWANA, R. (2024). Effect of Process Parameters on Surface Roughness of Square Flange Formed by Single Point Incremental Forming. Lecture Notes in Mechanical Engineering, </t>
  </si>
  <si>
    <t>https://link.springer.com/chapter/10.1007/978-981-97-4324-7_27</t>
  </si>
  <si>
    <t xml:space="preserve">KUMAR, N., UPADHYAY, R. K., SHARMA, C. S., &amp; AGRAWAL, A. (2024). Surface quality enhancement of warm incremental forming process using solid lubricant with varying etching period [Article]. Proceedings of the Institution of Mechanical Engineers, Part B: Journal of Engineering Manufacture, 238(9), 1327-1337. https://doi.org/10.1177/09544054231194106 </t>
  </si>
  <si>
    <t>https://journals.sagepub.com/doi/abs/10.1177/09544054231194106</t>
  </si>
  <si>
    <t xml:space="preserve">MAKWANA, R., MODI, B., &amp; PATEL, K. (2024). Experimental study on single point incremental hole flanging of aluminium 5052 material [Article]. Advances in Materials and Processing Technologies, 10(4), 3909-3928. https://doi.org/10.1080/2374068X.2023.2280295 </t>
  </si>
  <si>
    <t>https://www.tandfonline.com/doi/full/10.1080/2374068X.2023.2280295?casa_token=bDiRvJIcALYAAAAA%3ASQNWiFcwb_ZCdfzozTSWXXs37ZjPuhmFeujYBs6vxhgOipd5dK1ZIp9r-Jr-IZ-h7fbwRavf5CEi#abstract</t>
  </si>
  <si>
    <t>https://www.sciencedirect.com/science/article/pii/S2214785323049374?casa_token=kJoqV3B-RckAAAAA:NjaNUl-TaX0SQVIG8mqNewFZkQebeeQ6euPx8aM2DrzKtiRebRNYa4IU7jy92gQWL6Z9k2xpyw</t>
  </si>
  <si>
    <t>OLEKSIK, V., PASCU, A., DEAC, C., FLEACĂ, R., ROMAN, M. BOLOGA, O. (toti ULBS)</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</si>
  <si>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 No. 1252, Vol. 1, 2010, ISBN: 978-0-7354-0799-2, p. 1208-1215, WOS:000281912300158</t>
  </si>
  <si>
    <t xml:space="preserve">GURPUDE, R., CHOUDHARY, S., &amp; MULAY, A. (2024). Advancing Cranial Implants with Incremental Forming of Titanium Grade 2: A Biomedical Application. In Additive Manufacturing for Biomedical Applications: Recent Trends and Challenges (pp. 231-241). Springer. </t>
  </si>
  <si>
    <t>https://link.springer.com/chapter/10.1007/978-981-97-5456-4_12</t>
  </si>
  <si>
    <t>Capitol carte in editura Springer</t>
  </si>
  <si>
    <t xml:space="preserve">KARTHIKEYAN, G., NAGARAJAN, D., &amp; RAVISANKAR, B. (2024). The Incremental Sheet Forming of Light Alloys. In Analysis and Optimization of Sheet Metal Forming Processes (pp. 157-173). https://doi.org/10.1201/9781003441755-9 </t>
  </si>
  <si>
    <t>https://www.taylorfrancis.com/chapters/edit/10.1201/9781003441755-9/incremental-sheet-forming-light-alloys-karthikeyan-nagarajan-ravisankar</t>
  </si>
  <si>
    <t>Capitol de carte in Editura Taylor and Francis, indexat Scopus</t>
  </si>
  <si>
    <t xml:space="preserve">PANWAR, G., KHANDUJA, D., &amp; UPADHYAY, V. (2024). Impact of Processing Variables on Formability of AA7079 Sheet by SPIF Technique [Article]. Journal of The Institution of Engineers (India): Series D, 105(1), 89-96. https://doi.org/10.1007/s40033-023-00450-5 </t>
  </si>
  <si>
    <t>https://link.springer.com/article/10.1007/s40033-023-00450-5</t>
  </si>
  <si>
    <t xml:space="preserve">TRZEPIECINSKI, T. (Rzeszow University of Technology), NAJM, S. M. (Budapest University of Technology and Economics), OLEKSIK, V. (ULBS), VASILCA, D. (ULBS), PANITI, I. (Budapest University of Technology and Economics), &amp; SZPUNAR, M. (Rzeszow University of Technology) </t>
  </si>
  <si>
    <t>Recent Developments and Future Challenges in Incremental Sheet Forming of Aluminium and Aluminium Alloy Sheets, Metals, Volume 12 (1), 2022, article number 124, doi.org/10.3390/met12010126, WOS:000747631000001</t>
  </si>
  <si>
    <t>HAQUE, M. S., NOMANI, M., AKTER, A., &amp; OVI, I. A. (2024). Synergistic effect of Mg addition on the enhancement of the mechanical properties and evaluation of corrosion behaviors in 3.5 wt % NaCl of aluminum alloys. Heliyon, 10(3), Article e25437. https://doi.org/10.1016/j.heliyon.2024.e25437 WOS:001180180000001.</t>
  </si>
  <si>
    <t>https://www.cell.com/heliyon/fulltext/S2405-8440(24)01468-3</t>
  </si>
  <si>
    <t>JIANG, X. X., ZHANG, L., WANG, K., ZHANG, B., WU, T., REN, Z. M., FU, Z. Y., GOU, J. S., &amp; LU, Y. (2024). Super Lightweight, Scalable, High-Strength, Thermal Insulating Molded Corrugated Wood Boards for Cold Chain Transport Construction. ACS Applied Engineering Materials, 2(6), 1687-1697. https://doi.org/10.1021/acsaenm.4c00263 WOS:001259708800001.</t>
  </si>
  <si>
    <t>https://pubs.acs.org/doi/abs/10.1021/acsaenm.4c00263</t>
  </si>
  <si>
    <t>KORDOS, A., KMIOTEK, M., ZYLKA, W., &amp; MUSZYNSKI, T. (2024). The Problem of Recycling of Unmanned Aerial Vehicles. Advances in Science and Technology-Research Journal, 18(7), 277-288. https://doi.org/10.12913/22998624/193478 WOS:001377831000021.</t>
  </si>
  <si>
    <t>https://yadda.icm.edu.pl/baztech/element/bwmeta1.element.baztech-4ac8356d-355a-410e-9ec5-019893554742</t>
  </si>
  <si>
    <t>LÓPEZ-FERNÁNDEZ, J. A., BORREGO, M., CENTENO, G., &amp; VALLELLANO, C. (2024). Fracture in stretch flanging by single point incremental forming. International Journal of Mechanical Sciences, 278, Article 109438. https://doi.org/10.1016/j.ijmecsci.2024.109438 WOS:001253460200001.</t>
  </si>
  <si>
    <t>https://www.sciencedirect.com/science/article/pii/S0020740324004806</t>
  </si>
  <si>
    <t>TANG, S., CHEN, X. W., ZHANG, D. F., XIE, W. L., RAN, Q. Z., LUO, B., LUO, H., &amp; YANG, J. W. (2024). Effects of nano-SiO&lt;sub&gt;2&lt;/sub&gt; particle addition on the structure and properties of micro-arc oxidation ceramic coatings on 7075 aluminum alloy. Anti-Corrosion Methods and Materials, 71(5), 482-490. https://doi.org/10.1108/acmm-01-2024-2956 WOS:001209574400001.</t>
  </si>
  <si>
    <t>https://www.emerald.com/insight/content/doi/10.1108/acmm-01-2024-2956/full/html</t>
  </si>
  <si>
    <t>XU, R., XU, X., &amp; MA, S. C. (2024). Effects of Process Parameters on Microstructure Evolution of Pure Aluminum Target under Clock 135° Collaborative Hot Rolling: A Simulation Study. Metals, 14(10), Article 1166. https://doi.org/10.3390/met14101166 WOS:001342861100001.</t>
  </si>
  <si>
    <t>https://openurl.ebsco.com/EPDB%3Agcd%3A15%3A19729119/detailv2?sid=ebsco%3Aplink%3Ascholar&amp;id=ebsco%3Agcd%3A180524824&amp;crl=c&amp;link_origin=scholar.google.com</t>
  </si>
  <si>
    <t xml:space="preserve">CHEN, P., &amp; LU, S. (2024). Surface forming mechanism and numerical simulation study in four-roll flexible rolling forming [Article]. Heliyon, 10(23), Article e40166. https://doi.org/10.1016/j.heliyon.2024.e40166 </t>
  </si>
  <si>
    <t>https://www.cell.com/heliyon/fulltext/S2405-8440(24)16197-X</t>
  </si>
  <si>
    <t xml:space="preserve">CHIRINDA, G. P., MATOPE, S., &amp; NAGEL, M. (2024). Development of a material selection decision support system for an automotive application [Article]. Discover Mechanical Engineering, 3(1), Article 40. https://doi.org/10.1007/s44245-024-00071-6 </t>
  </si>
  <si>
    <t>https://link.springer.com/article/10.1007/s44245-024-00071-6</t>
  </si>
  <si>
    <t xml:space="preserve">FAN, H., FUH, J., LU, W. F., KUMAR, A. S., &amp; LI, B. (2024). Unleashing the Potential of Large Language Models for Knowledge Augmentation: A Practical Experiment on Incremental Sheet Forming. Procedia Computer Science, </t>
  </si>
  <si>
    <t>https://www.sciencedirect.com/science/article/pii/S187705092400125X</t>
  </si>
  <si>
    <t xml:space="preserve">PONNUSAMY, P., SEENIVASAN, S., LOGANATHAN, G. B., MAGESH BABU, D., SIVALINGAM, A., NANTHAKUMAR, S., &amp; GIRIMURUGAN, R. (2024). Toolpath and Tool Design Innovations in Deformation Machining for Superior AA-7075 T6 Fins. Journal of Physics: Conference Series, </t>
  </si>
  <si>
    <t>https://iopscience.iop.org/article/10.1088/1742-6596/2837/1/012060/meta</t>
  </si>
  <si>
    <t>BLAGA, A. , OLEKSIK, V. (ULBS)</t>
  </si>
  <si>
    <t>A Study on the Influence of the Forming Strategy on the Main Strains, Thickness Reduction, and Forces in a Single Point Incremental Forming Process, Advances in materials science and engineering, Volume 2013, ISSN 1687-8434, Article ID 382635, p. 10, DOI: 10.1155/2013/382635, WOS:000325287100001</t>
  </si>
  <si>
    <t>MULAY, A., &amp; SAMEER, V. (2024). Evaluation of Forming Factors for Titanium Gr. 2 Alloy Sheets with Multistage SPIF Process.Lecture Notes in Mechanical Engineering [Numerical methods in industrial forming processes, numiform 2023]. 14th International Conference on Numerical Methods in Industrial Forming Processes (NUMIFORM), AGH Univ Sci &amp; Technol, Krakow, POLAND, WOS:001321948200004.</t>
  </si>
  <si>
    <t>https://library.oapen.org/bitstream/handle/20.500.12657/92669/978-3-031-58006-2.pdf?sequence=1#page=48</t>
  </si>
  <si>
    <t>capitol de carte in Editura Springer, indexat WOS</t>
  </si>
  <si>
    <t>OLEKSIK, V. (ULBS) TRZEPIECIŃSKI, T., SZPUNAR, M, CHODOLA, L, FICEK, D, SZCZESNY, I. (toți Rzeszow University of Technology)</t>
  </si>
  <si>
    <t>Single-Point Incremental Forming of Titanium and Titanium Alloy Sheets, Materials, 14(21), 2021, article 6372, https://doi.org/10.3390/ma14216372, WOS:000723157900001</t>
  </si>
  <si>
    <t>ABDEL-NASSER, Y., MA, N. S., RASHED, S., MIYAMOTO, K., &amp; MIWA, H. (2024). Numerical Modelling for Efficient Analysis of Large Size Multi-Stage Incremental Sheet Forming. Journal of Manufacturing and Materials Processing, 8(1), Article 3. https://doi.org/10.3390/jmmp8010003 WOS:001170207600001.</t>
  </si>
  <si>
    <t>https://www.mdpi.com/2504-4494/8/1/3</t>
  </si>
  <si>
    <t>BROGINI, S., CROVACE, A., PICCININNI, A., SERRATORE, G., MARCHIORI, G., MAGLIO, M., GUGLIELMI, P., CUSANNO, A., DE NAPOLI, L., CONTE, R., FINI, M., AMBROGIO, G., PALUMBO, G., &amp; GIAVARESI, G. (2024). In vivo validation of highly customized cranial Ti-6AL-4V ELI prostheses fabricated through incremental forming and superplastic forming: an ovine model study. Scientific Reports, 14(1), Article 7959. https://doi.org/10.1038/s41598-024-57629-3 WOS:001197575500026.</t>
  </si>
  <si>
    <t>https://www.nature.com/articles/s41598-024-57629-3</t>
  </si>
  <si>
    <t>DAMMAK, M., BOUHAMED, A., &amp; JRAD, H. (2024). Experimental analysis and modeling of mixed hardening of Steel Matrix Composites under monotonic and reverse simple shear loading: Application to SPIF process. Mechanics of Advanced Materials and Structures. https://doi.org/10.1080/15376494.2024.2354935 WOS:001226874100001.</t>
  </si>
  <si>
    <t>https://www.tandfonline.com/doi/full/10.1080/15376494.2024.2354935?casa_token=5ACV_KxDbC0AAAAA%3Al7pWYj757dHKDip8UcnCSjMVnwFVrntByzBWpUUPDqAG2NK1mXxb80c5T8Z-cDbAHc-wGA-gr3Ys</t>
  </si>
  <si>
    <t>FU, K. N., ZHENG, J. H., HE, Z. B., LV, J. X., ZHENG, K. L., &amp; YUAN, S. J. (2024). Comparative study of the strain and strain rate hardening mechanisms and its workability during hot deformation of TC4 titanium alloys. Journal of Alloys and Compounds, 1009, Article 176989. https://doi.org/10.1016/j.jallcom.2024.176989 WOS:001339111000001.</t>
  </si>
  <si>
    <t>https://www.sciencedirect.com/science/article/pii/S092583882403576X?casa_token=IPW9tuVO8CUAAAAA:DOaGFMX2So7H1O8WBDD2_Wvfdyyimns3tcNSC1F93C2pavWU6J63hwIV_6anaRlOt_2lLvZZ5A</t>
  </si>
  <si>
    <t>LI, Z. F., DI, X. D., GAO, Z. Y., AN, Z. G., CHEN, L., ZHANG, Y. H., &amp; LU, S. H. (2024). Improvement of the Dimensional Accuracy of a Ti-6Al-4V Ripple Disc During Electric Hot Incremental Sheet Forming. Strojniski Vestnik-Journal of Mechanical Engineering, 70(1-2), 20-26. https://doi.org/10.5545/sv-jme.2023.545 WOS:001157773500008.</t>
  </si>
  <si>
    <t>https://ojs30.sv-jme.eu/index.php/sv-jme/article/view/545</t>
  </si>
  <si>
    <t>PITKIN, N., NOELL, P., FULLWOOD, D. T., &amp; KNEZEVIC, M. (2024). Damage evolution and ductile fracture of commercially-pure titanium sheets subjected to simple tension and cyclic bending under tension. Journal of Materials Research and Technology-Jmr&amp;T, 32, 124-139. https://doi.org/10.1016/j.jmrt.2024.07.149 WOS:001283389200001.</t>
  </si>
  <si>
    <t>https://www.sciencedirect.com/science/article/pii/S2238785424017022</t>
  </si>
  <si>
    <t>THAKUR, S., &amp; CHAUHAN, S. R. (2024). Development of a Critical Edge-Based Adaptive Toolpath Strategy to Improve Geometrical Accuracy of Incrementally Formed Titanium Implants. Journal of Manufacturing Processes, 110, 114-125. https://doi.org/10.1016/j.jmapro.2023.12.053 WOS:001154447100001.</t>
  </si>
  <si>
    <t>https://www.sciencedirect.com/science/article/pii/S1526612523011581?casa_token=PmzqASndv1MAAAAA:w_HeXOGxXDz41Wy3rTZaw_yEv7F0WjIvi8-LJHhkyneFnmCszm7VGrJbKZzralcwct34-6rI5Q</t>
  </si>
  <si>
    <t>TRZEPIECINSKI, T. (2024). The Comparison of the Multi-Layer Artificial Neural Network Training Methods in Terms of the Predictive Quality of the Coefficient of Friction of 1.0338 (DC04) Steel Sheet. Materials, 17(4), Article 908. https://doi.org/10.3390/ma17040908 WOS:001172256800001.</t>
  </si>
  <si>
    <t>https://www.mdpi.com/1996-1944/17/4/908</t>
  </si>
  <si>
    <t xml:space="preserve">ABDEL-NASSER, Y., MA, N., RASHED, S., MIYAMOTO, K., &amp; MIWA, H. (2024). Numerical Modelling for Efficient Analysis of Large Size Multi-Stage Incremental Sheet Forming [Article]. Journal of Manufacturing and Materials Processing, 8(1), Article 3. https://doi.org/10.3390/jmmp8010003 </t>
  </si>
  <si>
    <t xml:space="preserve">BROGINI, S., CROVACE, A., PICCININNI, A., SERRATORE, G., MARCHIORI, G., MAGLIO, M., GUGLIELMI, P., CUSANNO, A., DE NAPOLI, L., CONTE, R., FINI, M., AMBROGIO, G., PALUMBO, G., &amp; GIAVARESI, G. (2024). In vivo validation of highly customized cranial Ti-6AL-4V ELI prostheses fabricated through incremental forming and superplastic forming: an ovine model study [Article]. Scientific Reports, 14(1), Article 7959. https://doi.org/10.1038/s41598-024-57629-3 </t>
  </si>
  <si>
    <t xml:space="preserve">DAMMAK, M., BOUHAMED, A., JRAD, H., &amp; DAMMAK, F. (2024). In situ experimental characterization and numerical investigation of Fe-TiB2 Steel Matrix Composite behavior considering fully coupled damage model: Simulation during incremental forming process [Article]. Materials Today Communications, 38, Article 107741. https://doi.org/10.1016/j.mtcomm.2023.107741 </t>
  </si>
  <si>
    <t>https://www.sciencedirect.com/science/article/pii/S2352492823024327?casa_token=ItJaNGk3prsAAAAA:7Sdvo985RzEZy5NyfT5BDCoRP47VtWn_SfH3qrm2K8qIuF0wC8SMhREFArGxkFYRiouNA_3MMA</t>
  </si>
  <si>
    <t>OLEKSIK, V. (ULBS)</t>
  </si>
  <si>
    <t>Influence of geometrical parameters, wall angle and part shape on thickness reduction of single point incremental forming, The 11th International Conference on Technology of Plasticity – 2014, Nagoya, Japan, October 19-24, Published by Procedia Engineering, Elsevier, Vol. 81 (2014), p. 2280-2285, 2014, doi: 10.1016/j.proeng.2014.10.321, WOS:000358994000370</t>
  </si>
  <si>
    <t xml:space="preserve">KUMAR, A., SHRIVASTAVA, V. K., KUMAR, P., KUMAR, A., &amp; GULATI, V. (2024). Predictive and experimental analysis of forces in die-less forming using artificial intelligence techniques [Article]. Proceedings of the Institution of Mechanical Engineers, Part E: Journal of Process Mechanical Engineering. https://doi.org/10.1177/09544089241235473 </t>
  </si>
  <si>
    <t xml:space="preserve">KUMAR, P., &amp; SINGH, H. (2024). Experimental analysis of forming forces in incremental forming and its prediction by AI-based methods [Article]. Proceedings of the Institution of Mechanical Engineers, Part E: Journal of Process Mechanical Engineering. https://doi.org/10.1177/09544089241237026 </t>
  </si>
  <si>
    <t>OLEKSIK, V., BOLOGA, O., BREAZ, R.E., RACZ G. (toti ULBS)</t>
  </si>
  <si>
    <t>Comparison between the numerical simulations of incremental sheet forming and conventional stretch forming process. The 11th ESAFORM Conference on Material Forming, 23-25 April 2008, Lyon, France, Published in International Journal of Material Forming, ISSN 1960-6206 (Print) 1960-6214 (Online), Springer Paris doi: 10.1007/s12289-008-0153-6, Vol. 1 (2008), Supplement 1, paper 433, pp. 1187-1190, 2008, WOS:000208613900296</t>
  </si>
  <si>
    <t>PEREZ-SANTIAGO, R., HENDRICHS, N. J., CAPILLA-GONZÁLEZ, G., VÁZQUEZ-LEPE, E., &amp; CUAN-URQUIZO, E. (2024). The Influence of the Strain-Hardening Model in the Axial Force Prediction of Single Point Incremental Forming. Applied Sciences-Basel, 14(13), Article 5705. https://doi.org/10.3390/app14135705 WOS:001266490800001.</t>
  </si>
  <si>
    <t>https://www.mdpi.com/2076-3417/14/13/5705</t>
  </si>
  <si>
    <t>BEHERA, A.K. (Univ Chester, Exton Pk, England), DE SOUSA, R.A. (Univ Aveiro, Portugal), OLEKSIK, V. (ULBS), DONG, J. (North Carolina State Univ, USA), FRITZEN, D. (SATC Coll, Brazil)</t>
  </si>
  <si>
    <t>Student perceptions of remote learning transitions in engineering disciplines during the COVID-19 pandemic: a cross-national study, European Journal of Engineering Education, 48(1), 2023, p. 110-142, DOI: 10.1080/03043797.2022.2080529, WOS:000807049000001</t>
  </si>
  <si>
    <t xml:space="preserve">BARTOLOMÉ, E. (2024). Adapting the ‘study and research path’ methodology in strength of materials to online teaching and resource-constrained scenarios [Article]. International Journal of Mechanical Engineering Education. https://doi.org/10.1177/03064190241270710 </t>
  </si>
  <si>
    <t>https://journals.sagepub.com/doi/full/10.1177/03064190241270710?casa_token=otYF4DiYVBIAAAAA%3AoYDu9a3bWOE5eaFEOdlX1gF721V8CBoQW0xXQGoFK4sZbLXxEThw1Czx-WZ3jf0A7XbRI3zB-ZvV</t>
  </si>
  <si>
    <t xml:space="preserve">HE, C., ONG, E., &amp; MA, J. (2024). Students’ Learning During the Pandemic. In The Emergence of the Digital World: Friend or Foe to Young Adults in the Post-Pandemic Era? (pp. 33-68). https://doi.org/10.1007/978-981-97-3098-8_2 </t>
  </si>
  <si>
    <t>https://books.google.com/books?hl=ro&amp;lr=&amp;id=f6YTEQAAQBAJ&amp;oi=fnd&amp;pg=PR7&amp;dq=Students%E2%80%99+Learning+During+the+Pandemic.+In+The+Emergence+of+the+Digital+World:+Friend+or+Foe+to+Young+Adults+in+the+Post-Pandemic+Era&amp;ots=rLMarsdvb_&amp;sig=WPZfO-HWpTdezakakZ4ytjMZcLc</t>
  </si>
  <si>
    <t>Capitol carte publicată în Editura Springer, indexat Scopus</t>
  </si>
  <si>
    <t xml:space="preserve">NIKOLIC, S., SUESSE, T. F., GRUNDY, S., HAQUE, R., LYDEN, S., HASSAN, G. M., DANIEL, S., BELKINA, M., &amp; LAL, S. (2024). Laboratory learning objectives: ranking objectives across the cognitive, psychomotor and affective domains within engineering [Article]. European Journal of Engineering Education, 49(3), 454-473. https://doi.org/10.1080/03043797.2023.2248042 </t>
  </si>
  <si>
    <t>https://www.tandfonline.com/doi/full/10.1080/03043797.2023.2248042</t>
  </si>
  <si>
    <t>DUARTE ROCHA, V., LAURENCE, G. M., &amp; CHEROUAT, A. (2024, Apr 24-26). Optimization of the heating parameters of a robotized hot incremental forming of high impact polystyrene.Materials Research Proceedings [Material forming, esaform 2024]. 27th International Conference of the European-Scientific-Association-on-Material-Forming (ESAFORM), Toulouse, FRANCE, WOS:001258853000164.</t>
  </si>
  <si>
    <t xml:space="preserve">ZISOPOL, D. G., MINESCU, M., IACOB, D. V., &amp; VOICU, N. (2024). Study of the Tensile Strength and Shore Hardness Behavior of PE100 SDR11 Electrofusion Welded and Artificially aged Pipes [Article]. Engineering, Technology and Applied Science Research, 14(3), 14566-14571. https://doi.org/10.48084/etasr.7444 </t>
  </si>
  <si>
    <t>ROSCA, N. (ULBS), TRZEPIECINSKI, T. (Rzeszow University of Technology), &amp; OLEKSIK, V. (ULBS)</t>
  </si>
  <si>
    <t>Minimizing the Forces in the Single Point Incremental Forming Process of Polymeric Materials Using Taguchi Design of Experiments and Analysis of Variance. Materials, 15(18), 2022, https://doi.org/10.3390/ma15186453, WOS:000857018300001</t>
  </si>
  <si>
    <t>AVRIGEAN, E., PASCU, A., OLEKSIK, V. (toți ULBS)</t>
  </si>
  <si>
    <t>Study of the cardan cross using the experimental and analytical method. Procedia Engineering, 100, 12 ISSN: 1877-7058, p. 419-504, DOI: 10.1016/j.proeng.2015.01.396</t>
  </si>
  <si>
    <t>DEHTIAROV, I., IVANOV, V., EVTUHOV, A., OSTROHA, R., &amp; CISZAK, O. (2024). Research of Static Stiffness of Flexible Fixtures for Y-Type Fork Parts. Lecture Notes in Mechanical Engineering, In Design, Simulation, Manufacturing: The Innovation Exchange (pp. 164-177). Springer.</t>
  </si>
  <si>
    <t>https://link.springer.com/chapter/10.1007/978-3-031-61797-3_14</t>
  </si>
  <si>
    <t>RACZ, S. G., BREAZ, R. E., BOLOGA, O., TERA, M., OLEKSIK, V. S. (toți ULBS)</t>
  </si>
  <si>
    <t>Using an adaptive network-based fuzzy inference system to estimate the vertical force in single point incremental forming, International Journal of Computers, Communications and Control, 2019, 14 (1), 63-77, doi: 10.15837/ijccc.2019.1.3489, WOS: 000458616200005</t>
  </si>
  <si>
    <t>KUMAR, A., SHRIVASTAVA, V. K., KUMAR, P., KUMAR, A., &amp; GULATI, V. (2024). Predictive and experimental analysis of forces in die-less forming using artificial intelligence techniques. Proceedings of the Institution of Mechanical Engineers Part E-Journal of Process Mechanical Engineering. https://doi.org/10.1177/09544089241235473 WOS:001174651700001.</t>
  </si>
  <si>
    <t>BOCEA, B. A., CATRINA, B. I., ROMAN, M. D., ION, N. C. I., FLEACA, S. R., MOHOR, C. I., ANTONESCU, O. R., MOGA, S. I., &amp; MIHAILA, R. G. (2024). Incidence of Subclinical Deep Vein Thrombosis after Total Hip and Knee Arthroplasty Is Not Correlated with Number of Tranexamic Acid Doses. Journal of Clinical Medicine, 13(13), Article 3834. https://doi.org/10.3390/jcm13133834 WOS:001266591000001.</t>
  </si>
  <si>
    <t>KHALAF, K., NIKKHOO, M., SHAMS, S., NIU, C. C., &amp; CHENG, C. H. (2024). Impact of osteoporosis and Cement-Augmented fusion on adjacent spinal levels Post-Fusion Surgery: Patient-Specific finite element analysis. Journal of Biomechanics, 166, Article 112070. https://doi.org/10.1016/j.jbiomech.2024.112070 WOS:001222499000001.</t>
  </si>
  <si>
    <t>YANG, Y., LIAO, F., XING, X. B., LIAO, N. X., WANG, D. W., YIN, X., LIU, Y. H., GUO, J. D., LI, L., WANG, H. D., LI, C. Y., &amp; ZHENG, Y. (2024). The reduced cortical bone density in vertebral bodies: risk for osteoporotic fractures? Insights from CT analysis. Journal of Orthopaedic Surgery and Research, 19(1), Article 486. https://doi.org/10.1186/s13018-024-04896-5 WOS:001292707400002.</t>
  </si>
  <si>
    <t>BRANESCU, A. H., RUSU, D. M., COFARU, N. F., &amp; PETRESCU, M. R. (2023, Nov 09-10). Developing the 3D Model of the Human Lower Body Using the Skeleton System Method.IFMBE Proceedings [Advances in digital health and medical bioengineering, vol 3, ehb-2023]. 11th International Conference on E-Health and Bioengineering (EHB), Univ Med &amp; Pharmacy Iasi, Fac Med Bioengn, Bucharest, ROMANIA, WOS:001434998400045.</t>
  </si>
  <si>
    <t xml:space="preserve">TOMÉ-BERMEJO, F., &amp; BARTOLOMÉ GÓMEZ, J. F. (2024). Anatomical and biomechanical factors of osteoporotic vertebral fracture and the occurrence of cascade fractures [Article]. Revista Espanola de Cirugia Ortopedica y Traumatologia, 68(6), 562-571. https://doi.org/10.1016/j.recot.2024.06.012 </t>
  </si>
  <si>
    <t>OLEKSIK, V., DOBROTA, D., RACZ, S. G., RUSU, G. P., POPP, M. O., AVRIGEAN, E.</t>
  </si>
  <si>
    <t>Experimental Research on the Behaviour of Metal Active Gas Tailor Welded Blanks during Single Point Incremental Forming Process. Metals, 11(2), Article 198. https://doi.org/10.3390/met11020198, WOS:000622771200001</t>
  </si>
  <si>
    <t>https://www.sciencedirect.com/science/article/pii/S1526612524009162?casa_token=vPX7mds7R0wAAAAA:W5JPeTXfPEA45JDm6wAFzRqaw17mfIDZEYI604nBDNAv5epMugBHWeAoOTrhnDMD2OY-lNlQlA</t>
  </si>
  <si>
    <t>KRISHNAMRAJU, M., REDDY, P. V., APPALANAIDU, B., &amp; MARKENDEYA, R. (2024). Mechanical behavior and forming characteristics of tailor-welded blanks of structural materials: a review. Multiscale and Multidisciplinary Modeling Experiments and Design, 7(4), 3133-3151. https://doi.org/10.1007/s41939-024-00422-6 WOS:001207613100001.</t>
  </si>
  <si>
    <t xml:space="preserve">POPP, M.O.; RUSU, G.P.; OLEKSIK, V.; BIRIS, C.; (toți ULBS) </t>
  </si>
  <si>
    <t>Influence of vertical step on forces and dimensional accuracy of SPIF parts–a numerical investigation, 2020 IOP Conf. Ser.: Mater. Sci. Eng. 968 012020, DOI: 10.1088/1757-899X/968/1/012020</t>
  </si>
  <si>
    <t xml:space="preserve">DUTTA, B. J., &amp; CHANDNA, P. (2024). Process variables optimization for multiple responses in SPIF of titanium using Taguchi-GRA [Article]. Engineering Research Express, 6(1), Article 015004. https://doi.org/10.1088/2631-8695/ad0c8b </t>
  </si>
  <si>
    <t>RACZ, G., BREAZ, R., OLEKSIK, V., BOLOGA, O., BRINDASU, P. D. (toți ULBS)</t>
  </si>
  <si>
    <t>Simulated 3-axis versus 5-axis Processing Toolpaths for Single Point Incremental Forming, IOP Conference Series: Materials Science and Engineering, 2019, 564, 012023</t>
  </si>
  <si>
    <t xml:space="preserve">ZERGANE, S., AMROUNE, S., SLAMANI, M., SAADA, K., ZAOUI, M., FARSI, C., &amp; BAKHTI, A. (2024). INVESTIGATION FOR THE AUTOMATED GENERATION OF TOOLPATHS ON A 3AXIS CNC MACHINE [Article]. Academic Journal of Manufacturing Engineering, 22(1), 59-67. </t>
  </si>
  <si>
    <t>https://www.researchgate.net/profile/Saada-Khalissa-2/publication/377074197_INVESTIGATION_FOR_THE_AUTOMATED_GENERATION_OF_TOOLPATHS_ON_A_3AXIS_CNC_MACHINE/links/6594012a6f6e450f19c24a79/INVESTIGATION-FOR-THE-AUTOMATED-GENERATION-OF-TOOLPATHS-ON-A-3AXIS-CNC-MACHINE.pdf</t>
  </si>
  <si>
    <t>COFARU, N. F., OLEKSIK, V., COFARU, II, SIMION, C. M., ROMAN, M. D., LEBADA, I. C., &amp; FLEACA, S. R. (toți ULBS)</t>
  </si>
  <si>
    <t>Geometrical Planning of the Medial Opening Wedge High Tibial Osteotomy-An Experimental Approach, (2022), Applied Sciences-Basel, 12(5), article 2475, https://doi.org/10.3390/app12052475, WOS:000771333700001</t>
  </si>
  <si>
    <t>BRANESCU, A. H., COFARU, N. F., COFARU, II, &amp; AVRIGEAN, E. (2024). PARAMETRIZED CAD MODELLING OF THE PATHOLOGICAL HUMAN LOWER LIMB AFFECTED BY AXIAL DEVIATION IN STATIONARY POSITION AND DURING GAIT CYCLE. Acta Technica Napocensis Series-Applied Mathematics Mechanics and Engineering, 67(1), 341-346. WOS:001328942700042.</t>
  </si>
  <si>
    <t>COFARU, N. F., COFARU, II, BRANESCU, A. H., &amp; AVRIGEAN, E. (2024). A CAD-CAE MODELLING OF THE BIOMECHANICS OF THE BIPLANAR MEDIAL OPENING WEDGE HIGH TIBIAL OSTEOTOMY. Acta Technica Napocensis Series-Applied Mathematics Mechanics and Engineering, 67(1), 347-352. WOS:001328942700043.</t>
  </si>
  <si>
    <t xml:space="preserve">BRĂNESCU, A. H., COFARU, N. F., COFARU, I. I., &amp; TRIF, A. (2024). DEVELOPMENT OF AN AUTOMATED SYSTEM CAPABLE OF GENERATING PRE- AND POST-OPERATIVE 3D MODELS OF DIFFERENT HALLUX VALGUS CONDITIONS [Article]. Academic Journal of Manufacturing Engineering, 22(4), 33-38. </t>
  </si>
  <si>
    <t>https://openurl.ebsco.com/EPDB%3Agcd%3A12%3A8587276/detailv2?sid=ebsco%3Aplink%3Ascholar&amp;id=ebsco%3Agcd%3A182289395&amp;crl=c&amp;link_origin=scholar.google.com</t>
  </si>
  <si>
    <t xml:space="preserve">COFARU, N. F., COFARU, I. I., BRANESCU, A. H., &amp; TRIF, A. (2024). A COMPARATIVE STUDY OF HIGH TIBIAL OSTEOTOMY USING TAGUCHI METHOD [Article]. Academic Journal of Manufacturing Engineering, 22(4), 5-6. </t>
  </si>
  <si>
    <t>RUSU, G.P., BREAZ, R.E., POPP, M.O., OLEKSIK, V., RACZ, S.G. (toți ULBS)</t>
  </si>
  <si>
    <t>Experimental Research on Wolfram Inert Gas AA1050 Aluminum Alloy Tailor Welded Blanks Processed by Single Point Incremental Forming Process, Materials, 2023, 16(19), DOI: 10.3390/ma16196408, WOS:001081829900001</t>
  </si>
  <si>
    <t>LUYEN, T. T., HOANG, T. K., &amp; NGUYEN, D. T. (2024). A Combined simulation and experimental investigation on tool radius influence on enhancing the formability SPIF process for Al1050 sheet material. International Journal of Modern Physics B. https://doi.org/10.1142/s0217979225400247 WOS:001227588100002.</t>
  </si>
  <si>
    <t>https://www.worldscientific.com/doi/abs/10.1142/S0217979225400247</t>
  </si>
  <si>
    <t>LV, Y., WANG, Y. F., WANG, Y., PAN, X. X., YI, C., &amp; DONG, M. N. (2024). Characteristics of 2D Ultrasonic Vibration Incremental Forming of a 1060 Aluminum Alloy Sheet. Materials, 17(6), Article 1235. https://doi.org/10.3390/ma17061235 WOS:001192832700001.</t>
  </si>
  <si>
    <t>https://www.mdpi.com/1996-1944/17/6/1235</t>
  </si>
  <si>
    <t>PASCU, A., OLEKSIK, V., BONDREA I., ROSCA, L. (toți ULBS)</t>
  </si>
  <si>
    <t>Inverse analysis used to determine plastic flow and tribological characteristics for deep-drawing sheet, Proceedia Engineering, 2014, https://doi.org/10.1016/j.proeng.2014.10.240</t>
  </si>
  <si>
    <t>COGET, Y., DEMART, Y., CZARNOTA, C., BRACQ, A., BREST, J. S., &amp; RUSINEK, A. (2024). Lateral ring compression test applied to a small caliber steel jacket: Identification of a constitutive model. Defence Technology, 36, 133-148. https://doi.org/10.1016/j.dt.2023.11.001 WOS:001249377400001.</t>
  </si>
  <si>
    <t>https://www.sciencedirect.com/science/article/pii/S2214914723002891</t>
  </si>
  <si>
    <t>OLEKSIK, V., PASCU, A., ROSCA, L., BONDREA, I. (toți ULBS)</t>
  </si>
  <si>
    <t>Numerical-Experimental Comparison Study Regarding Single Point Incremental Forming Process, Proceedings of the 11th International Conference on Numerical Methods in Industrial Forming Processes (Numiform 2013), Chinese Acad Sci (CAS), Inst Met Res, Shenyang, Peoples Republic of China, 06-10 july, 2013, Published by American Institute of Physics, Vol. 1532, p. 532-537, DOI: 10.1063/1.4806872</t>
  </si>
  <si>
    <t>LIU, Z. W., DONG, Z. X., XU, C. C., YI, J., &amp; LI, L. X. (2024). Cross-section distortion and springback characteristics of double-cavity aluminum profile in force controlled stretch-bending. Transactions of Nonferrous Metals Society of China, 34(8), 2476-2490. https://doi.org/10.1016/s1003-6326(24)66554-4 WOS:001318193300001.</t>
  </si>
  <si>
    <t>https://www.sciencedirect.com/science/article/pii/S1003632624665544</t>
  </si>
  <si>
    <t>PASCU, A.(ULBS), OLEKSIK, V. (ULBS), CURTU, I. (Univ. Transilvania Brașov), AVRIGEAN, E. (ULBS)</t>
  </si>
  <si>
    <t>Determination of forces at the bending of perforated plates with slotted holes through experimental and FEM. Annals of DAAAM &amp; Proceedings, 2009.</t>
  </si>
  <si>
    <t>FILIP, S. M., AVRIGEAN, E., &amp; PASCU, A. M. (2024). Damage to Natural Gas Distribution Steel Pipelines caused by Rigid Bodies resulting from the Excavation of Laying Trenches. Engineering Technology &amp; Applied Science Research, 14(1), 12984-12987. https://doi.org/10.48084/etasr.6716 WOS:001173528400057.</t>
  </si>
  <si>
    <t>NAJM, S.M. (University of Budapest), OLEKSIK, V. (ULBS), TRZEPIECINSKI, T. (University of Reszow)</t>
  </si>
  <si>
    <t>Applications of incremental forming, Book Chapter 2024</t>
  </si>
  <si>
    <t xml:space="preserve">ZHANG, H., &amp; XIE, X. (2024). FEM model optimization study of mechanical properties and material selection in stamping process [Article]. Applied Mathematics and Nonlinear Sciences, 9(1), Article 20242461. https://doi.org/10.2478/amns-2024-2461 </t>
  </si>
  <si>
    <t>https://sciendo.com/article/10.2478/amns-2024-2461</t>
  </si>
  <si>
    <t>NICOLAE ȘTEFĂNOAEA, DAN MIHAI RUSUS, ADRIAN MARIUS PASCU 9toți ULBS)</t>
  </si>
  <si>
    <t>A simulation method for the one-time snap-fit assembly process of PA6 GF60 components, Engineering, Technology &amp; Applied Science Research, February 2024, vol. 14, No. 1, pag. 12988-12992, eISSN 1792-8036, pISSN 2241-4487,  https://doi.org/10.48084/etasr.6715, WOS:001173528400008</t>
  </si>
  <si>
    <t>Dragos Gabriel Zisopol, Mihail Minescu, Dragos Valentin Iacob, Nicoleta Voicu, Study of the Tensile Strength and Shore Hardness Behavior of PE100 SDR11 Electrofusion Welded and Artificially aged Pipes, Engineering, Technology and Applied Science Research, Volume: 14 | Issue: 3 | Pages: 14566-14571 | June 2024 | https://doi.org/10.48084/etasr.7444</t>
  </si>
  <si>
    <t>PETRAȘCU, O.L., PASCU, A.M., (toți ULBS)</t>
  </si>
  <si>
    <t>Comparative study of polyamide 6 (PA6) and polyamide 6 reinforced with 30% of glass fiber (PA6GF30), Materials Today: Proceedings, Volume 93, Pages 625-629, 2023, ISSN 2214-7853, DOI 10.1016/j.matpr.2023.04.112</t>
  </si>
  <si>
    <t xml:space="preserve">Allan Oliveira Rodrigues, Gabriel Fornazaro, Gabriel Vinicius Alves Silva, Eduardo Radovanovic, Andressa dos Santos, Hederson Majela do Nascimento, Antonio Guilherme Basso Pereira, Silvia Luciana Favaro, Modelling hydration effect on the mechanical performance of polyamide 6.6/glass fibers composites, Polímeros 34 (4), 2024, https://doi.org/10.1590/0104-1428.20240046 </t>
  </si>
  <si>
    <t>https://www.scielo.br/j/po/a/rDXph8x8Nnh3m95XwPjWyxn/</t>
  </si>
  <si>
    <t>Annarita Fiorente, Germano D’Agostino, Andrea Petrella, Francesco Todaro and Michele Notarnicola, Recovery of Plastics from WEEE through Green Sink–Float Treatment, Materials 2024, 17(12), 3041; https://doi.org/10.3390/ma17123041</t>
  </si>
  <si>
    <t>https://www.mdpi.com/1996-1944/17/12/3041</t>
  </si>
  <si>
    <t>Bor Mojškerc, Zoran Bergant, Roman Šturm, Nikola Vukašinović, Fatigue and wear performance of bioepoxy vacuum-infused and autoclave-cured E-glass fiber reinforced polymer composite gears in mesh with a steel pinion, Polymer Testing, Volume 140, November 2024, 108600, https://doi.org/10.1016/j.polymertesting.2024.108600</t>
  </si>
  <si>
    <t>https://www.sciencedirect.com/science/article/pii/S0142941824002770</t>
  </si>
  <si>
    <t>DG Zisopol, M Minescu, DV Iacob, N Voicu, Study of the Tensile Strength and Shore Hardness Behavior of PE100 SDR11 Electrofusion Welded and Artificially aged Pipes, Engineering, Technology and Applied Science Research,  Volume: 14, Issue: 3, Pages: 14566-14571, June 2024, https://doi.org/10.48084/etasr.7444</t>
  </si>
  <si>
    <t>Marko Zadravec, Janez Kramberger, Branko Nečemer and Srečko Glodež, Fatigue Behaviour of PA66 GF30 at Different Temperatures, Polymers 2025, 17(1), 42; https://doi.org/10.3390/polym17010042</t>
  </si>
  <si>
    <t>https://www.mdpi.com/2073-4360/17/1/42</t>
  </si>
  <si>
    <t xml:space="preserve">Osman Ahlatli, Ömer Yavuz Bozkurt, Ahmet Erkliğ, Alper Kiziltas, Douglas J. Gardner, Nanofiller-and basalt fiber-reinforced recycled polyamide 6 hybrid composites, Polymer Composites, Volume45, Issue15, October 2024, Pages 13753-13771,  https://doi.org/10.1002/pc.28733
</t>
  </si>
  <si>
    <t>https://4spepublications.onlinelibrary.wiley.com/doi/full/10.1002/pc.28733</t>
  </si>
  <si>
    <t>Zavier Blackman, Kehinde Olonisakin, Hugh MacFarlane, Arturo Rodriguez-Uribe, Neelima Tripathi, Amar K. Mohanty, Manjusri Misra, Sustainable basalt fiber reinforced polyamide 6,6 composites: Effects of fiber length and fiber content on mechanical performance, Composites Part C: Open Access, Volume 14, July 2024, 100495, https://doi.org/10.1016/j.jcomc.2024.100495</t>
  </si>
  <si>
    <t>https://www.sciencedirect.com/science/article/pii/S2666682024000641</t>
  </si>
  <si>
    <t>ȘTEFAN MIHAI FILIP, EUGEN AVRIGEAN, ADRIAN MARIUS PASCU (toți ULBS)</t>
  </si>
  <si>
    <t>Damage of natural gas distribution steel pipelines caused by rigid bodies resulting from the excavation of laying trenches, Engineering, Technology &amp; Applied Science Research, February 2024, vol. 14, No. 1, pag. 12984-12987, 2024, eISSN 1792-8036, pISSN 2241-4487,</t>
  </si>
  <si>
    <t>Ioana Daniela Manu, Marius Gabriel Petrescu, Dragos Gabriel Zisopol, Ramadan Ibrahim Naim, Costin Nicolae Ilinca, The Mechanical Behavior of High-Density Polyethylene under Short-Time Hydraulic Pressure Test, Engineering, Technology and Applied Science Research,  Volume: 14, Issue: 3, Pages: 14062-14068, June 2024, https://doi.org/10.48084/etasr.7182</t>
  </si>
  <si>
    <t>https://www.etasr.com/index.php/ETASR/article/view/7182</t>
  </si>
  <si>
    <t>OLEKSIK, V., PASCU, A., GAVRUS, A. (INSA DE RENNES), OLEKSIK, M.</t>
  </si>
  <si>
    <t>Experimental studies regarding the single point incremental forming process, Academic Journal of Manufacturing EngineeringVolume 8, Issue 2, Pages 51-56, 2010, Academic Journal of Manufacturing Engineering, Volume 8, Issue 2, Pages 51-56, 2010, iSSN 1583-7904</t>
  </si>
  <si>
    <t>Ajay Kumar, Virendra Kumar Shrivastava, Parveen Kumar, Ashwini Kumar, and Vishal Gulati, Predictive and experimental analysis of forces in die-less forming using artificial intelligence techniques, Proceedings of the Institution of Mechanical Engineers, Part E: Journal of Process Mechanical Engineering, February 28, 2024, https://doi.org/10.1177/09544089241235473</t>
  </si>
  <si>
    <t>Parveen Kumar and Hari Singh, Experimental analysis of forming forces in incremental forming and its prediction by AI-based methods, Proceedings of the Institution of Mechanical Engineers, Part E: Journal of Process Mechanical Engineering, March 11, 2024, https://orcid.org/0000-0002-2922-6228</t>
  </si>
  <si>
    <t>Ajay Kumar, Critical state-of-the-art literature review of surface roughness in incremental sheet forming: A comparative analysis, Applied Surface Science Advances
Volume 23, September 2024, 100625</t>
  </si>
  <si>
    <t>Narinder Kumar, Ravi Kant Upadhyay, Chander Shekhar Sharma, and Anupam Agrawal, Surface quality enhancement of warm incremental forming process using solid lubricant with varying etching period,  Proceedings of the Institution of Mechanical Engineers, Part B: Journal of Engineering Manufacture, Volume 238, Issue 9, https://doi.org/10.1177/09544054231194106</t>
  </si>
  <si>
    <t>Rudreshkumar Makwana, Bharat Modi &amp; Kaushik Patel, Experimental study on single point incremental hole flanging of aluminium 5052 material, Advances in Materials and Processing Technologies,  Volume 10, 2024 - Issue 4, https://doi.org/10.1080/2374068X.2023.2280295</t>
  </si>
  <si>
    <t>https://www.tandfonline.com/doi/full/10.1080/2374068X.2023.2280295?casa_token=RjwF-szAFLkAAAAA%3AUIWJKLMLq1sx2CvgR40WGpq2pqFHTP2eBf0-Y3vIdvJVsqnkvZJeF3t3XZdXmX8rWOsQlF2CYswz</t>
  </si>
  <si>
    <t>PASCU, A., OLEKSIK, V., BONDREA, I., ROSCA, L. (toți ULBS)</t>
  </si>
  <si>
    <t>Inverse analysis used to determine plastic flow and tribological characteristics for deep-drawing sheet (2014), Procedia Engineering, 81, pp. 1823-1829, http://www.sciencedirect.com/science/journal/18777058
doi: 10.1016/j.proeng.2014.10.240</t>
  </si>
  <si>
    <t>Yann Coget, Yaël Demarty, Christophe Czarnota, Anthony Bracq, Jean-Sebastien Brest, Alexis Rusinek, Lateral ring compression test applied to a small caliber steel jacket: Identification of a constitutive model, Defence Technology, Volume 36, June 2024, Pages 133-148, https://doi.org/10.1016/j.dt.2023.11.001</t>
  </si>
  <si>
    <t>PETRUSE, R.E., PUȘCAȘU, S., PASCU, A., BONDREA, I, (toți ULBS)</t>
  </si>
  <si>
    <t>Key factors towards a high-quality additive manufacturing process with ABS material, Materials Today: Proceedings, volume 12, part 2, pag. 358-366 (2019), Online available since 2019/01/01, https://doi.org/10.1016/j.matpr.2019.03.136, WOS:000468465100026</t>
  </si>
  <si>
    <t>Bairapudi, A; Sastry, CC; Krishnaiah, J; Sundeep,D; Eswaramoorthy, K; Experimental investigation of stereolithography and digital light processing additive manufactured pallets, 
MATERIALS SCIENCE-POLAND, Volume42Issue1Page1-31, DOI10.2478/msp-2024-0001</t>
  </si>
  <si>
    <t>https://sciendo.com/article/10.2478/msp-2024-0001</t>
  </si>
  <si>
    <t>Benamira Mohamed, Benhassine Naamane, Ayad Amar, Dekhane Azzeddine, Investigation of printing parameters effects on mechanical and failure properties of 3D printed PLA, ENGINEERING FAILURE ANALYSIS, ISSN 1350-6307,  eISSN 1873-1961</t>
  </si>
  <si>
    <t>https://www.sciencedirect.com/science/article/abs/pii/S1350630723001723</t>
  </si>
  <si>
    <t>OLEKSIK, V. PASCU, A., ROȘCA,L., BONDREA, I. (toți ULBS)</t>
  </si>
  <si>
    <t>Numerical-Experimental Comparison Study Regarding Single Point Incremental Forming Process. Proceedings of the 11th International Conference on Numerical Methods in Industrial Forming Processes (Numiform 2013), Chinese Acad. Sci. (CAS), Inst Met Res, Shenyang, Peoples Republic of China, 06-10 July 2013, Published by American Institute of Physics, Vol. 1532, Issue 1, 2013, ISBN: 978-0-7354-0799-2, pag. 532-537, DOI: 10.1063/1.4806872</t>
  </si>
  <si>
    <t>Zhi-wen LIU, Zi-xuan DONG, Cong-chang XU, Jie YI, Luo-xing LI, Cross-section distortion and springback characteristics of double-cavity aluminum profile in force controlled stretch-bending, Transactions of Nonferrous Metals Society of China, Volume 34, Issue 8, August 2024, Pages 2476-2490, https://doi.org/10.1016/S1003-6326(24)66554-4</t>
  </si>
  <si>
    <t>ROSCA, N., OLEKSIK, V., PASCU, A., OLEKSIK, M., AVRIGEAN, E (toți ULBS)</t>
  </si>
  <si>
    <t>Optical study for springback prediction, thickness reduction and forces variations on single point incremental forming, (2019) Materials Today: Proceedings, Part 2/12, pp. 213-218, https://www.sciencedirect.com/journal/materials-today-proceedings, DOI: 10.1016/j.matpr.2019.03.116</t>
  </si>
  <si>
    <t>Trzepieciński, Tomasz; Szpunar, Marcin; Prediction Of The Coefficient Of Friction In The Single Point Incremental Forming Of Truncated Cones From A Grade 2 Titanium Sheet, Tribologia, Volume 40, Issue 1-2, Pages 4-17, 2023, ISSN 0780-2285, DOI 10.30678/fjt.127844</t>
  </si>
  <si>
    <t>https://www.scopus.com/record/display.uri?eid=2-s2.0-85168096654&amp;origin=resultslist&amp;sort=plf-f&amp;src=s&amp;nlo=&amp;nlr=&amp;nls=&amp;citedAuthorId=57197396119&amp;imp=t&amp;sid=26591c611099eb29040fab4394dbdc74&amp;sot=cite&amp;sdt=cite&amp;cluster=scopubyr%2c%222023%22%2ct&amp;sl=0&amp;relpos=30&amp;citeCnt=3&amp;searchTerm=</t>
  </si>
  <si>
    <t>ŞTEFĂNOAEA, N., PASCU, A. M (toți ULBS)</t>
  </si>
  <si>
    <t>Study of implementation the tensile data of the glass fiber reinforced polyamide into the finite element analyses. Materials Today: Proceedings, 93(Part 4), 736-742. ISSN 2214-7853 http://doi.org/10.1016/j.matpr.2023.06.026</t>
  </si>
  <si>
    <t>AVRIGEAN E., PASCU A., OLEKSIK V.S, (toti ULBS)</t>
  </si>
  <si>
    <t>Study of the cardan cross using the experimental an analytical method. Procedia Engineering, volume 100, 2015, ISSN 1877-7058, pag. 499-504, 25th DAAAM International Symposium on Intelligent Manufacturing and Automation, DAAAM 2014 doi:10.1016/j.proeng.2015.01.396</t>
  </si>
  <si>
    <t>Ivan Dehtiarov, Vitalii Ivanov, Artem Evtuhov, Ruslan Ostroha &amp; Olaf Ciszak, Research of Static Stiffness of Flexible Fixtures for Y-Type Fork Parts, Advances in Design, Simulation and Manufacturing VII
(DSMIE 2024), 2024, pp. 164-177</t>
  </si>
  <si>
    <t>COFARU, N.F., PASCU, A., OLEKSIK, M., PETRUSE, R. (toti ULBS)</t>
  </si>
  <si>
    <t>Tensile properties of 3D-printed continuous-fiber-reinforced plastics. Mater. Plast. 58 (4), 271–282. doi:10.37358/mp.21.4.5551, WOS:000756908700005</t>
  </si>
  <si>
    <t xml:space="preserve">Alagar Vaithiyanathan , Hameed Farhan , Dhanigaivel Elil Raja, Sundar Prathap Singh and Tushar Sonar, Microstructural characteristics and mechanical properties of 3D printed Kevlar fibre reinforced Onyx composite, Materials Testing, 2024,Volume 66, Issue 9
</t>
  </si>
  <si>
    <t>Hadi Sadeghian, Majid Reza Ayatollahi, Mohammad Reza Khosravani, Nima Razavi, From prototyping to functional parts: A review of mechanical reinforcing procedures for polymeric parts fabricated via material extrusion, Journal of Manufacturing Processes, Volume 130, 30 November 2024, Pages 1-34, https://doi.org/10.1016/j.jmapro.2024.08.058</t>
  </si>
  <si>
    <t>Rafael Guerra Silva, Esteban Gonzalez , Andres Inostroza and Gustavo Morales Pavez, Flexural Analysis of Additively Manufactured Continuous Fiber-Reinforced Honeycomb Sandwich Structures, J. Manuf. Mater. Process. 2024, 8(5), 226; https://doi.org/10.3390/jmmp8050226</t>
  </si>
  <si>
    <t>PETRAȘCU, O.L., MANOLE, R., PASCU, A.M., (toți ULBS)</t>
  </si>
  <si>
    <t>The behavior of composite materials based on polyurethan resin subjected to uniaxial tensile test, Materials Today: Proceedings, Volume 62, Page 2673-2678, Part 5, DOI10.1016/j.matpr.2022.05.308, WOS:000819228900005</t>
  </si>
  <si>
    <t>A. Belzile, F. Armanasco, L.M. Chiacchiarelli, G. Lebrun, E. Ruiz, Development of a novel flax soy-based polyurethane prepreg composite, Composites Part A: Applied Science and Manufacturing, Volume 181, June 2024, 108136, https://doi.org/10.1016/j.compositesa.2024.108136</t>
  </si>
  <si>
    <t>https://www.sciencedirect.com/science/article/pii/S1359835X24001337</t>
  </si>
  <si>
    <t>Hui Li, Hua Huang, Ruotong Wang, Huiyang Huang &amp; Runlan Guo, Prediction method for elastic modulus of resin-mineral composites considering the effects of pores and interfacial transition zones, Archive of Applied Mechanics, Volume 94, pages 2859–2876, (2024), https://doi.org/10.1007/s00419-024-02647-w</t>
  </si>
  <si>
    <t>https://link.springer.com/article/10.1007/s00419-024-02647-w</t>
  </si>
  <si>
    <t>Tomasz Trzepieciński, Marcin Szpunar, Robert Ostrowski, Waldemar Ziaja and Maciej Motyka, Advanced FEM Insights into Pressure-Assisted Warm Single-Point Incremental Forming of Ti-6Al-4V Titanium Alloy Sheet Metal, Metals 2024, 14(6), 619; https://doi.org/10.3390/met14060619</t>
  </si>
  <si>
    <t>Biriș, C.-M.; Racz, S.-G.; Gîrjob, C.-E.; Grovu, R.-D.; Rusu, D.-M</t>
  </si>
  <si>
    <t>A Wearable Device for Upper Limb Rehabilitation and Assistance Based on Fluid Actuators and Myoelectric Control</t>
  </si>
  <si>
    <t>Rusu, DM, Mândru, SD, EXPERIMENTAL RESEARCH OF A MULTI-SEGMENT SOFT ACTUATOR, ACTA TECHNICA NAPOCENSIS SERIES-APPLIED MATHEMATICS MECHANICS AND ENGINEERING
 67 (2) , pp.353-358</t>
  </si>
  <si>
    <t>https://www.webofscience.com/wos/woscc/full-record/WOS:001398967500026</t>
  </si>
  <si>
    <t>Fineas Morariu, Sever-Gabriel Racz</t>
  </si>
  <si>
    <t>Autonomous lawn mowers: a comparative approach</t>
  </si>
  <si>
    <t>Butaney, Sarah, et al. "Recent developments in autonomous floor-cleaning robots: a review." Industrial Robot: the international journal of robotics research and application (2024). WOS:001353498100001</t>
  </si>
  <si>
    <t>https://www.webofscience.com/wos/woscc/full-record/WOS:001353498100001</t>
  </si>
  <si>
    <t xml:space="preserve">Wos, Scopus </t>
  </si>
  <si>
    <t>Bologa, O ; Breaz, RE ; Racz, SG (Racz, Sever-Gabriel) ; Crenganis, M </t>
  </si>
  <si>
    <t>Boschetti, G and Sinico, T Designing Digital Twins of Robots Using Simscape Multibody</t>
  </si>
  <si>
    <t>https://www.webofscience.com/wos/woscc/full-record/WOS:001210152400001</t>
  </si>
  <si>
    <t xml:space="preserve">Zheng, S ; Abd El-Aty, A ; Hu, SH Innovative high degree of freedom single-multipoint incremental forming system for manufacturing curved thin-walled components, </t>
  </si>
  <si>
    <t>https://www.webofscience.com/wos/woscc/full-record/WOS:001247266600001</t>
  </si>
  <si>
    <t xml:space="preserve">The Influence of the Strain-Hardening Model in the Axial Force Prediction of Single Point Incremental Forming Perez-Santiago, R  ; Hendrichs, NJ </t>
  </si>
  <si>
    <t>https://www.webofscience.com/wos/woscc/full-record/WOS:001266490800001</t>
  </si>
  <si>
    <t>https://www.webofscience.com/wos/woscc/full-record/WOS:001380901500001</t>
  </si>
  <si>
    <t xml:space="preserve">Crenganis M., Tera M., Biris C., Girjob C. </t>
  </si>
  <si>
    <t>Dynamic Analysis of a 7 DOF Robot Using Fuzzy Logic for Inverse Kinematics Problem</t>
  </si>
  <si>
    <t>Emmanuel Agung Nugroho, Joga Dharma Setiawan, Munadi Muna, Handling Four DOF Robot to Move Objects Based on Color and Weight using Fuzzy Logic Control, Journal of Robotics and Control (JRC) 4(6):769 - 779, DOI: 10.18196/jrc.v4i6.20087</t>
  </si>
  <si>
    <t>https://www.scopus.com/record/display.uri?eid=2-s2.0-85184755429&amp;origin=resultslist&amp;sort=plf-f&amp;src=s&amp;sot=b&amp;sdt=b&amp;s=ALL%2810.18196%2Fjrc.v4i6.20087%29&amp;sessionSearchId=922cfa7ff7ff2fc0253a79bd7a78061c</t>
  </si>
  <si>
    <t xml:space="preserve">Socpus 
</t>
  </si>
  <si>
    <t>Villaverde, L., Maneetham, D., 2024. Kinematic and Parametric Modeling of 6DOF(Degree-of-Freedom) Industrial Welding Robot Design and Implementation. International Journal of Technology. Volume 15(4), pp. 1056-1070, https://doi.org/10.14716/ijtech.v15i4.6559</t>
  </si>
  <si>
    <t>https://www.webofscience.com/wos/woscc/full-record/WOS:001267796000023</t>
  </si>
  <si>
    <t xml:space="preserve">OLEKSIK, V., PASCU, A., DEAC, C., FLEACĂ, R., BOLOGA, O., RACZ, G.  </t>
  </si>
  <si>
    <t xml:space="preserve">OLEKSIK, V., PASCU, A., DEAC, C., FLEACĂ, R., BOLOGA, O., RACZ, G. </t>
  </si>
  <si>
    <t>Girjob C.,Racz G., Bologa O., Biris C.</t>
  </si>
  <si>
    <t>FEM Simulation of Laminated Lightweight Materials Processed through Single Point Incremental Forming</t>
  </si>
  <si>
    <t xml:space="preserve"> Kumar, Nakka Anil, and V. Satheeshkumar. "Cap 3 Mechanical and Forming Behaviour of Sandwich Blanks." Forming and Machining of Polymers, Ceramics, and Composites, CRC Press Taylor &amp;Francis Group, eBook ISBN9781032665375</t>
  </si>
  <si>
    <t>https://www.taylorfrancis.com/chapters/edit/10.1201/9781032665375-3/mechanical-forming-behaviour-sandwich-blanks-nakka-anil-kumar-satheeshkumar</t>
  </si>
  <si>
    <t>Carte apărută în editura de prestigiu 
CRC Press Taylor &amp;Francis Group</t>
  </si>
  <si>
    <t xml:space="preserve">Popp, M., Rusu, G., Racz, S. G., Popp, I. O. </t>
  </si>
  <si>
    <t>Force and thickness prediction with FEA of the cranial implants manufactured through SPIF</t>
  </si>
  <si>
    <t>Moya, B. J., Rivas, M., Quiza, R., Davim, J. P., Computer Simulation-Based Multi-Objective Optimisation of Additively Manufactured Cranial Implants, Technologies</t>
  </si>
  <si>
    <t>https://www.mdpi.com/2227-7080/12/8/125</t>
  </si>
  <si>
    <t>Racz, S.-G.; Crenganiș, M.; Breaz, R.-E.; Bârsan, A.; Gîrjob, C.-E.; Biriș, C.-M.; Tera, M.</t>
  </si>
  <si>
    <t>Integrating Trajectory Planning with Kinematic Analysis and Joint Torques Estimation for an Industrial Robot Used in Incremental Forming Operations. Machines 2022, 10, 531. https://doi.org/10.3390/machines10070531</t>
  </si>
  <si>
    <t>N. A. Sazonnikova, V. N. Ilyukhin, S. V. Surudin and D. A. Mezentsev, Improving the accuracy of industrial robot movements in the process of incremental shaping
VESTNIK of Samara University. Aerospace and Mechanical Engineering 2024, 23, 143 - 156, doi: 10.18287/2541-7533-2024-23-2-143-156</t>
  </si>
  <si>
    <t>https://www.scopus.com/record/display.uri?eid=2-s2.0-85153215882&amp;origin=resultslist&amp;sort=plf-f&amp;src=s&amp;sot=b&amp;sdt=b&amp;s=ALL%2810.1080%2F2374068X.2023.2201752%29&amp;sessionSearchId=922cfa7ff7ff2fc0253a79bd7a78061c</t>
  </si>
  <si>
    <t>Wen, Q., Liao, H., The Combination and Application of CAD Data and Deep Learning Algorithms in Industrial Design, Computer-Aided Design and Applications
21(S18), pp. 306-321, DOI
10.14733/cadaps.2024.S18.306-321</t>
  </si>
  <si>
    <t>https://www.scopus.com/record/display.uri?eid=2-s2.0-85183574463&amp;citeCnt=1_DELIM_4_DELIM_CTODS_1747088553_DELIM_1&amp;origin=resultslist&amp;sort=plf-f&amp;refeid=2-s2.0-85133593066&amp;src=s&amp;imp=t&amp;sid=634da4441cc4fe53a03274929b4d9144&amp;sot=ctocbw&amp;sdt=a&amp;sl=43&amp;s=PUBYEAR+BEF+2026+AND+NOT+AU-ID%2835193491700%29&amp;relpos=0&amp;citeCnt=0&amp;searchTerm=</t>
  </si>
  <si>
    <t xml:space="preserve">Crenganiș .M., Biriș C,., Gîrjob C. </t>
  </si>
  <si>
    <t>Mechatronic Design of a Four-Wheel drive mobile robot and differential steering</t>
  </si>
  <si>
    <t>R. Gamage, C. Rathnayake, R. Kalubowila and B. L. Sanjaya Thilakarathne, "Development of a Dynamic Stability and Obstacle Navigation Optimization Mechanism in Mobile Robots via Active Suspension and PID Control," 2024 4th International Conference on Electrical Engineering (EECon), Colombo, Sri Lanka, 2024, pp. 83-88, doi: 10.1109/EECon64470.2024.10841886.</t>
  </si>
  <si>
    <t>https://www.scopus.com/record/display.uri?eid=2-s2.0-85217822455&amp;origin=resultslist&amp;sort=plf-f&amp;src=s&amp;sot=b&amp;sdt=b&amp;s=ALL%2810.1109%2FEECon64470.2024.10841886%29&amp;sessionSearchId=922cfa7ff7ff2fc0253a79bd7a78061c</t>
  </si>
  <si>
    <t>Scopus, IEEE Wos</t>
  </si>
  <si>
    <t>Racz, S.-G.; Crenganiș, M.; Breaz R.-E, Maroșan A..; Bârsan, A.; Gîrjob, C.-E.; Biriș, C.-M.; Tera, M.</t>
  </si>
  <si>
    <t>G. Lopez and M. Sharifi, "Autonomous Motion Planning for a Motorized Walker Using Potential Field and Admittance Control," 2024 IEEE International Conference on Advanced Intelligent Mechatronics (AIM), Boston, MA, USA, 2024, pp. 1512-1517, doi: 10.1109/AIM55361.2024.10637149</t>
  </si>
  <si>
    <t>https://www.scopus.com/record/display.uri?eid=2-s2.0-85203260702&amp;origin=resultslist&amp;sort=plf-f&amp;src=s&amp;sot=mulcite&amp;sdt=mulcite&amp;cluster=scopubyr%2C%222024%22%2Ct&amp;s=REFEID%282-s2.0-85140900114%29&amp;citeCnt=1&amp;relpos=0</t>
  </si>
  <si>
    <t>Komang I. , Agus Ady Aryanto, D. Maneetham, Evi Triandini, Dechrit Mannetham, Neobots: an open-source platform for a low-cost neonatal incubator with internet of things approach, IAES International Journal of Artificial Intelligence (IJ-AI), Vol 13, No 2,  pp. 1817~1837,  DOI:10.11591/ijai.v13.i2.pp1817-1837</t>
  </si>
  <si>
    <t>https://www.scopus.com/record/display.uri?eid=2-s2.0-85193687136&amp;origin=resultslist&amp;sort=plf-f&amp;src=s&amp;sot=b&amp;sdt=b&amp;s=ALL%28Neobots%3A+an+open-source%29</t>
  </si>
  <si>
    <t xml:space="preserve">Racz, S.-G.; Crenganis, M.; Barsan, A.; Adrian, M. </t>
  </si>
  <si>
    <t>Omnidirectional Autonomous Mobile Robot with Mecanum Wheel</t>
  </si>
  <si>
    <t>Rubies E, Palacín J, Bitriá R, Clotet E. Estimation of Motion Capabilities of Mobile Platforms with Three Omni Wheels Based on Discrete Bidirectionality Compliance Analysis. Applied Sciences. 2024; 14(16):7160. https://doi.org/10.3390/app14167160</t>
  </si>
  <si>
    <t>https://www.webofscience.com/wos/woscc/full-record/WOS:001305739700001</t>
  </si>
  <si>
    <t xml:space="preserve">Biris C., Breaz R., Gîrjob C., Chicea A., </t>
  </si>
  <si>
    <t>Researches regarding optimising the contouring precision of CNC laser cutting machines., Applied Mechanics and MaterialsVolume 555, Pages 580, DOI
10.4028/www.scientific.net/AMM.555.580</t>
  </si>
  <si>
    <t>https://www.scopus.com/record/display.uri?eid=2-s2.0-85216920475&amp;origin=resultslist&amp;sort=plf-f&amp;src=s&amp;sot=mulcite&amp;sdt=mulcite&amp;cluster=scopubyr%2C%222024%22%2Ct&amp;s=REFEID%282-s2.0-84904283153%29&amp;citeCnt=1&amp;sessionSearchId=8e87975645380a2b3e8d387bf29f949f</t>
  </si>
  <si>
    <t>https://ieeexplore.ieee.org/document/10818849/references#references</t>
  </si>
  <si>
    <t>Scopus, IEEExplore</t>
  </si>
  <si>
    <t>publicata in 2023  Indexata in 2024</t>
  </si>
  <si>
    <t xml:space="preserve">Vasile, R., Racz, S.-G., Bologa, O., </t>
  </si>
  <si>
    <t>NUMERICAL AND EXPERIMENTAL ANALYSIS OF THE FORMABILITY OF 1.4301 AUSTENITIC STAINLESS STEEL SHEETS USING HYDROFORMING: Manuf. Syst. 11(2), 89–94 (2016)</t>
  </si>
  <si>
    <t>AHAMED J, Fakrudeen Ali; CHINNAIYAN, Pandivelan; VASHISHTA, Rohan M. Hydroforming of nimonic 80 A sheet: a novel optimization based numerical simulation. International Journal on Interactive Design and Manufacturing (IJIDeM), 2024, 1-13.</t>
  </si>
  <si>
    <t>https://www.webofscience.com/wos/woscc/full-record/WOS:001314172800002</t>
  </si>
  <si>
    <t xml:space="preserve">Hocine Chalal, Sever-Gabriel Racz, Tudor Balan., </t>
  </si>
  <si>
    <t>Springback of thick sheet AHSS subject to bending under tension, International Journal of Mechanical Sciences, 59 (2012) 104-114. https://doi.org/10.1016/j.ijmecsci.2012.03.011</t>
  </si>
  <si>
    <t>MAYER, Sarah, et al. Manipulation of strength and ductility of AA5182-O through cyclic bending under tension and annealing processing. Journal of Manufacturing Processes, 2024, 124: 673-688.https://doi.org/10.1016/j.jmapro.2024.06.042</t>
  </si>
  <si>
    <t>https://www.webofscience.com/wos/woscc/full-record/WOS:001260329300001</t>
  </si>
  <si>
    <t>ZHENG, Xuebin, et al. Influence of hardening model on draw-bending springback prediction of DP980 dual-phase steel. Materials Research Proceedings, 44.</t>
  </si>
  <si>
    <t>https://www.webofscience.com/wos/woscc/full-record/WOS:001346924300062</t>
  </si>
  <si>
    <t>Villaverde, L., Maneetham, D., 2024. Kinematic and Parametric Modeling of 6DOF(Degree-of-Freedom) Industrial Welding Robot Design and Implementation. International Journal of Technology. Volume 15(4), pp. 1056-1070, https://doi.org/10.14716/ijtech.v15i4.6559, WOS:001267796000023</t>
  </si>
  <si>
    <t>Rusu D.M., Mândru S.D. , Biriș C.M. , Petrașcu O.L. , Morariu F., Ianosi- Andreeva-Dimitrova A.</t>
  </si>
  <si>
    <t>Soft robotics: a systematic review and bibliometric analysis</t>
  </si>
  <si>
    <t xml:space="preserve">Bo Yunwen, Wang Haochen, Niu Hui, He Xinyang, Xue Quhao, Li Zexi, Yang Hao, Niu Fuzhou, Advancements in materials, manufacturing, propulsion and localization: propelling soft robotics for medical applications, Frontiers in Bioengineering and Biotechnology. vol 11, DOI=10.3389/fbioe.2023.1327441 </t>
  </si>
  <si>
    <t>https://www.webofscience.com/wos/woscc/full-record/WOS:001147763300001</t>
  </si>
  <si>
    <t>Marconi Grace P, Gopalai Alpha A., Sunita Chauhan, A hybrid ankle-foot orthosis with soft pneumatic actuation, Mechatronics, Vol 99, 2024,, 103171, ISSN 0957-4158, https://doi.org/10.1016/j.mechatronics.2024.103171.</t>
  </si>
  <si>
    <t>https://www.webofscience.com/wos/alldb/full-record/WOS:001216189300001</t>
  </si>
  <si>
    <t>Wos, Scopus, Elsevier</t>
  </si>
  <si>
    <t>Bernat, J.; Kołota, J.; Gajewski, P.; Marcinkowska, A.; Komosinski, M.; Szczęsny, S. Damage Prediction for Integrated DEAP and MRE Soft Actuators. Energies 2024, 17, 2745. https://doi.org/10.3390/en17112745, WOS:001245363000001</t>
  </si>
  <si>
    <t>https://www.webofscience.com/wos/woscc/full-record/WOS:001245363000001</t>
  </si>
  <si>
    <t>Crnokić, B., Peko, I., Gotlih, J. (2024). The Development of Assistive Robotics: A Comprehensive Analysis Integrating Machine Learning, Robotic Vision, and Collaborative Human Assistive Robots. In: Volarić, T., Crnokić, B., Vasić, D. (eds) Digital Transformation in Education and Artificial Intelligence Application. MoStart 2024. Communications in Computer and Information Science, vol 2124. Springer, Cham. https://doi.org/10.1007/978-3-031-62058-4_12</t>
  </si>
  <si>
    <t>https://www.scopus.com/record/display.uri?eid=2-s2.0-85200407900&amp;origin=resultslist&amp;sort=plf-f&amp;src=s&amp;sot=mulcite&amp;sdt=mulcite&amp;cluster=scopubyr%2C%222024%22%2Ct&amp;s=REFEID%282-s2.0-85149058514%29&amp;citeCnt=1&amp;sessionSearchId=c2ff470e594bb4b381a005905a6f4f4b&amp;relpos=3</t>
  </si>
  <si>
    <t>Scopus, Springer Link</t>
  </si>
  <si>
    <t>Cao, C.; Li, B.; Gao, X. Editorial for the Special Issue on Soft Actuators: Design, Fabrication and Applications. Micromachines 2024, 15, 912. https://doi.org/10.3390/mi15070912, WOS:001278863700001</t>
  </si>
  <si>
    <t>https://www.webofscience.com/wos/woscc/full-record/WOS:001278863700001</t>
  </si>
  <si>
    <t>Raman, R., Sreenivasan, A., Suresh, M. et al. Mapping biomimicry research to sustainable development goals. Sci Rep 14, 18613 (2024). https://doi.org/10.1038/s41598-024-69230-9, WOS:001289513000040</t>
  </si>
  <si>
    <t>https://www.webofscience.com/wos/woscc/full-record/WOS:001289513000040</t>
  </si>
  <si>
    <t>Thomas Thurner, Julia Maier, Martin Kaltenbrunner, Andreas Schrempf, Dynamic Tactile Synthetic Tissue: from Soft Robotics to Hybrid Surgical Simulators, Advanced Intelligent Systems, https://doi.org/10.1002/aisy.202400199, WOS:001285973600001</t>
  </si>
  <si>
    <t>https://www.webofscience.com/wos/woscc/full-record/WOS:001285973600001</t>
  </si>
  <si>
    <t>Roh, Y.,Lee, Y.,Lim, D.
,Han, S.,Ko,S.H.o, Nature's Blueprint in Bioinspired Materials for Robotics, Advanced Functional MaterialsVolume 34, Issue 3528 August 2024 Article number 2306079, DOI:10.1002/adfm.202306079</t>
  </si>
  <si>
    <t>https://www.webofscience.com/wos/woscc/full-record/WOS:001051665200001</t>
  </si>
  <si>
    <t>Wang, Z., The intellectual base and research fronts of IL-18: A bibliometric review of the literature from WoSCC (2012–2022), 	
Cell Proliferation, DOI:10.1111/cpr.13684,WOS:001298690400001</t>
  </si>
  <si>
    <t>https://www.webofscience.com/wos/woscc/full-record/WOS:001298690400001</t>
  </si>
  <si>
    <t>Huang Xumin  Liwen Zhang, Jiangyu Hang, Show et all, 4D Printing Hybrid Soft Robots Enabled by Shape-Transformable Liquid Metal Nanoparticles, Advanced Materials, 2409789, https://doi.org/10.1002/adma.202409789,WOS:001315876400001</t>
  </si>
  <si>
    <t>https://www.webofscience.com/wos/woscc/full-record/WOS:001315876400001?AlertId=4fcc1dc5-6d6a-45f7-bb70-822c8a77dfe8</t>
  </si>
  <si>
    <t>Hasanpoor, Y., Rostami, A., Tarvirdizadeh, B., Alipour, K., &amp; Ghamari, M. (2024). Real-Time Stress Detection via Photoplethysmogram Signals: Implementation of a Combined Continuous Wavelet Transform and Convolutional Neural Network on Resource-Constrained Microcontrollers. 2024 32nd International Conference on Electrical Engineering (ICEE), 1-5.., doi: 10.1109/ICEE63041.2024.10668302., WOS:001325260400072</t>
  </si>
  <si>
    <t>https://www.webofscience.com/wos/woscc/full-record/WOS:001325260400072</t>
  </si>
  <si>
    <t>Doreswamy, D.,Bongale, A.M., Hegde, A.H., ... 
Jain, K.,, Bhat, S.K., 
Human-Hand Inspired Elastomeric Soft Pneumatic Actuators: Mapping the Research Landscape and Prospects, Journal Europeen des Systemes Automatises
, 57(4), pp. 935–943</t>
  </si>
  <si>
    <t>https://www.scopus.com/record/display.uri?eid=2-s2.0-85202497395&amp;origin=resultslist&amp;sort=plf-f&amp;src=s&amp;sot=mulcite&amp;sdt=mulcite&amp;cluster=scopubyr%2C%222024%22%2Ct&amp;s=REFEID%282-s2.0-85149058514%29&amp;citeCnt=1&amp;relpos=7</t>
  </si>
  <si>
    <t>Yan, Yukang et al., Design of a Multiple Cilia Inspired Active Entanglement Soft Gripper for Adaptable and Stable Grasping. 2024 IEEE 20th International Conference on Automation Science and Engineering (CASE) (2024): 1477-1482. DOI:10.1109/CASE59546.2024.10711359, WOS:001361783101033</t>
  </si>
  <si>
    <t>https://www.webofscience.com/wos/woscc/full-record/WOS:001361783101033?AlertId=53b20fa4-6482-42ad-aff0-aaa011c9f55f</t>
  </si>
  <si>
    <t>Totuk O.H., Mistikoglu S.Ali Guvenc M., Design, optimization, simulation, and implementation of a 3D printed soft robotic peristaltic pump, Engineering Research Express, Volume 6, Number 4, DOI 10.1088/2631-8695/ad8ff66 045232,  WOS:001358756900001</t>
  </si>
  <si>
    <t>https://www.webofscience.com/wos/woscc/full-record/WOS:001358756900001?AlertId=53b20fa4-6482-42ad-aff0-aaa011c9f55f</t>
  </si>
  <si>
    <t>Bamdad, M., Karimi, A., Sina, S. et al. Modeling and Dynamic Analysis of Fish Robot with Soft Fluidic Actuation. J Intell Robot Syst 111, 2 (2025). https://doi.org/10.1007/s10846-024-02196-y</t>
  </si>
  <si>
    <t>https://www.webofscience.com/wos/woscc/full-record/WOS:001381250700004</t>
  </si>
  <si>
    <t>WoS, Springer Link</t>
  </si>
  <si>
    <t>Rusu, DM, Petrascu, OL, Barsan, A., Morariu, T., Morariu f., Pascu, AM ., 
Analysis on the Impact of Industrial Agents on 3D-printed Polymeric Materials in Soft Robotics, MATERIALE PLASTICE, Volume61Issue4Page52-62</t>
  </si>
  <si>
    <t>Zyrianova, E.I., Pak, S.V., Demina, V.A. et al. Polyurethane-Based Composite Materials Promising for Dielectric Actuators. Nanotechnol Russia 19, 937–948 (2024). https://doi.org/10.1134/S2635167624602262 
WOS:001446175100021</t>
  </si>
  <si>
    <t>https://www.webofscience.com/wos/woscc/full-record/WOS:001446175100021</t>
  </si>
  <si>
    <t>Boschetti, G.; Sinico, T. Designing Digital Twins of Robots Using Simscape Multibody. Robotics 2024, 13, 62. https://doi.org/10.3390/robotics13040062</t>
  </si>
  <si>
    <t>https://www.scopus.com/record/display.uri?eid=2-s2.0-85191432996&amp;origin=resultslist&amp;sort=plf-f&amp;src=s&amp;sot=mulcite&amp;sdt=mulcite&amp;cluster=scopubyr%2C%222024%22%2Ct&amp;s=REFEID%282-s2.0-85133593066%29&amp;citeCnt=1&amp;sessionSearchId=353e949ee323b97657bd1e4576ac381d&amp;relpos=0</t>
  </si>
  <si>
    <t xml:space="preserve">Krishna, R.S., Suresh, K., Priyadarshini, A., 
Singh, S.K., A retrospective review on recent developments in the micro-incremental sheet forming process, </t>
  </si>
  <si>
    <t>https://www.scopus.com/record/display.uri?eid=2-s2.0-85153215882&amp;origin=resultslist&amp;sort=plf-f&amp;src=s&amp;sot=mulcite&amp;sdt=mulcite&amp;cluster=scopubyr%2C%222024%22%2Ct&amp;s=REFEID%282-s2.0-85133593066%29&amp;citeCnt=1&amp;relpos=2</t>
  </si>
  <si>
    <t>Yeh, S.-S.,Yang, Y.-S.,Hong, R.-J.,Sun, W.-H., Motion Control Design for Peck Rigid Tapping Cycle Machining to Manufacture Internal Threads, International Conference on Advanced Mechatronic Systems, ICAMechS , pp. 43–48, 2024</t>
  </si>
  <si>
    <t xml:space="preserve">Tera M., Biris C. </t>
  </si>
  <si>
    <t>Comparison between deep-drawing and incremental forming processes from an environmental point of view, Materials Science ForumVolume 957 MSF, Pages 120 - 1292019, DOI
10.4028/www.scientific.net/MSF.957.120</t>
  </si>
  <si>
    <t>Attique, U., Butt, S.I., Mubashar, A., Ali, L., Hussain, G., Numerical analysis of stress &amp; strain and thickness variation in single point incremental forming of tailor welded steel blanks, International Journal of Advanced Manufacturing Technology, DOI
10.1007/s00170-024-13422-0</t>
  </si>
  <si>
    <t>https://www.scopus.com/record/display.uri?eid=2-s2.0-85188453027&amp;origin=resultslist&amp;sort=plf-f&amp;src=s&amp;citedAuthorId=35193491700&amp;imp=t&amp;sid=064309f4a3e55900f96b0ae3a0329517&amp;sot=cite&amp;sdt=cite&amp;cluster=scopubyr%2c%222024%22%2ct&amp;sl=0&amp;relpos=1&amp;citeCnt=0&amp;searchTerm=</t>
  </si>
  <si>
    <t>Attique, U., Butt, S.I., Imran Jaffery, S.H., Zhang, F., Hussain, G., 	Formability characterization of steel tailor welded blanks formed through single point incremental forming, Journal of Materials Research and Technology
28, pp. 1941-1956, DOI
10.1016/j.jmrt.2023.12.010</t>
  </si>
  <si>
    <t>https://www.scopus.com/record/display.uri?eid=2-s2.0-85180763508&amp;origin=resultslist&amp;sort=plf-f&amp;src=s&amp;citedAuthorId=35193491700&amp;imp=t&amp;sid=063459e952ae06c0a273bdc8da3c6bce&amp;sot=cite&amp;sdt=cite&amp;cluster=scopubyr%2c%222024%22%2ct&amp;sl=0&amp;relpos=1&amp;citeCnt=0&amp;searchTerm=</t>
  </si>
  <si>
    <t xml:space="preserve">Agrawal, M.K.,Singh, P 
Mishra, P.,Kumar, S., Kumar, G., A brief review on the perspective of a newer incremental sheet forming technique and its usefulness, Advances in Materials and Processing Technologies
, 10(2), pp. 506–516, </t>
  </si>
  <si>
    <t>https://www.scopus.com/record/display.uri?eid=2-s2.0-85147013358&amp;origin=resultslist&amp;sort=plf-f&amp;src=s&amp;sot=mulcite&amp;sdt=mulcite&amp;cluster=scopubyr%2C%222024%22%2Ct&amp;s=REFEID%282-s2.0-85070978574%29&amp;citeCnt=1&amp;sessionSearchId=1c1cda25aa3d89f955b24ec4ce9998c9&amp;relpos=2</t>
  </si>
  <si>
    <t>La, N.-T.; Ngo, Q.-H.; Vu, V.-D.; Mai, T.-H.; Ho, K.-T. Optimization of Ultrasonic-Assisted Incremental Sheet Forming. Materials 2024, 17, 3170. https://doi.org/10.3390/ma17133170</t>
  </si>
  <si>
    <t>https://www.scopus.com/record/display.uri?eid=2-s2.0-85198324537&amp;origin=resultslist&amp;sort=plf-f&amp;src=s&amp;sot=mulcite&amp;sdt=mulcite&amp;s=REFEID%282-s2.0-85070978574%29&amp;citeCnt=1&amp;sessionSearchId=7587e0f95874ba0fc924465450f91cc4&amp;relpos=0</t>
  </si>
  <si>
    <t>Ho, KT., Ngo, QH., Chu, NH., Vu, VD., La, NT. (2024). An Experimental Study on Incremental Sheet Forming of 5052 Aluminum Alloy. In: Singh, D.K., Hegde, S., Mishra, A. (eds) Recent Developments in Mechanics and Design. INCOME 2023. Lecture Notes in Mechanical Engineering. Springer, Singapore. https://doi.org/10.1007/978-981-97-3874-8_25</t>
  </si>
  <si>
    <t>https://www.scopus.com/record/display.uri?eid=2-s2.0-85200653011&amp;origin=resultslist&amp;sort=plf-f&amp;src=s&amp;sot=mulcite&amp;sdt=mulcite&amp;cluster=scopubyr%2C%222024%22%2Ct&amp;s=REFEID%282-s2.0-85070978574%29&amp;citeCnt=1&amp;sessionSearchId=06ecebc858d4f0d4a5cd6932f6eacb47&amp;relpos=2</t>
  </si>
  <si>
    <t>Bo, Z.S., Da Yong, T., Long, N.L, Yi, Y.J., Hong, H.D., Study on Trajectory Planning and Error Analysis of Automatic Spraying Robot on Steel Bridge Deck, International Conference on Electrical and Computer Engineering Researches, ICECER 2024, Code 207690, DOI
10.1109/ICECER62944.2024.10920386</t>
  </si>
  <si>
    <t>https://www.scopus.com/record/display.uri?eid=2-s2.0-105001857325&amp;origin=resultslist&amp;sort=plf-f&amp;src=s&amp;sot=mulcite&amp;sdt=mulcite&amp;s=REFEID%282-s2.0-85140900114%29&amp;citeCnt=1&amp;relpos=1</t>
  </si>
  <si>
    <t>Popp, M.O., Rusu, G.P., Oleksik, V., Biris, C.</t>
  </si>
  <si>
    <t>Influence of vertical step on forces and dimensional accuracy of SPIF parts - A numerical investigation</t>
  </si>
  <si>
    <t>Dutta, Bibek Jyoti, Chandna, Pankaj, Process variables optimization for multiple responses in SPIF of titanium using Taguchi-GRA, Engineering Research Express, Volume 6, Issue 1, Article number 015004, DOI
10.1088/2631-8695/ad0c8b</t>
  </si>
  <si>
    <t>https://www.scopus.com/record/display.uri?eid=2-s2.0-85180995833&amp;origin=resultslist&amp;sort=plf-f&amp;src=s&amp;citedAuthorId=35193491700&amp;imp=t&amp;sid=063459e952ae06c0a273bdc8da3c6bce&amp;sot=cite&amp;sdt=cite&amp;cluster=scopubyr%2c%222024%22%2ct&amp;sl=0&amp;relpos=0&amp;citeCnt=0&amp;searchTerm=</t>
  </si>
  <si>
    <t>Hang DT, Tien NM, Quang H Do, Dynamic Surface Control Tracking Algorithm for Four-wheel Differential Drive Mobile Robot, Proceedings - 12th IEEE International Conference on Control, Automation and Information Sciences, ICCAIS 2023, Code 196337DOI
10.1109/ICCAIS59597.2023.10382341, 2023 https://ieeexplore.ieee.org/abstract/document/10382341?casa_token=RvHONVtFTSEAAAAA:baUOyu_Uc7c-EYHUkObaiZnWlFzCVMjs_g6ilCoaAI2XJusstduPrtZGPLbW9P1wflTBJ-6bQWA</t>
  </si>
  <si>
    <t>https://www.scopus.com/record/display.uri?eid=2-s2.0-85183926961&amp;origin=resultslist&amp;sort=plf-f&amp;src=s&amp;sot=b&amp;sdt=b&amp;s=DOI%2810.1109%2FICCAIS59597.2023.10382341%29</t>
  </si>
  <si>
    <t>Pǎltan, R.D., Biris, C., Rǎdulescu, L.A.M</t>
  </si>
  <si>
    <t>Industrial processes efficiency and lower energy consumption initiatives through advanced retrofitting in the wood industry</t>
  </si>
  <si>
    <t>Melo A., Perazzolo Disconzi. F.,  Applying Energy Efficiency Indicators in the Industrial Sector - Case Study in the Furniture Industry Focused on Electricity Consumption, . Brazilian Archives of Biology and Technology (2024): vol. 67 ,e24230966,  https://doi.org/10.1590/1678-4324-2024230966, WOS:001335976600001</t>
  </si>
  <si>
    <t>https://www.webofscience.com/wos/woscc/full-record/WOS:001335976600001?AlertId=53b20fa4-6482-42ad-aff0-aaa011c9f55f</t>
  </si>
  <si>
    <t>Rüdele, K., Wolf, M., Ramsauer, C., Synergies and trade-offs between ecological and productivity-enhancing measures in industrial production – a systematic review, Management of Environmental Quality, DOI
10.1108/MEQ-07-2023-0195, WOS:001196494700001</t>
  </si>
  <si>
    <t>https://www.webofscience.com/wos/woscc/full-record/WOS:001196494700001</t>
  </si>
  <si>
    <t xml:space="preserve"> Wos, Scopus</t>
  </si>
  <si>
    <t>Pǎltan, R.D., Rǎdulescu, L.A.M, Biris, C.M,.</t>
  </si>
  <si>
    <t>State of research on the optimization of the production management process through total quality management methods in wood industry.</t>
  </si>
  <si>
    <t>Grosu, V , Macovei, AG, Cosmulese, CG,  Socoliuc, M,  Hlaciuc, E, Anisie, L., Neuronal Models for the Optimization of Inventory, Waste and Informational Flow, IEngineering Economics, Volume35Issue4Page378-395
DOI10.5755/j01.ee.35.4.29587, WOS:001345459600001</t>
  </si>
  <si>
    <t>https://www.webofscience.com/wos/woscc/full-record/WOS:001345459600001</t>
  </si>
  <si>
    <t>Crenganiș M., Breaz R., Racz S. G., Gîrjob C., Biriș C., Maroșan A., Bârsan A.</t>
  </si>
  <si>
    <t>Zhao, T.; Huang, W.; Xu, P.; Zhang, W.; Li, P.; Zhao, Y. A Simple Curvature-Based Backward Path-Tracking Control for a Mobile Robot with N Trailers. Actuators 2024, 13, 237. https://doi.org/10.3390/act13070237, WOS:001278217300001</t>
  </si>
  <si>
    <t>https://www.webofscience.com/wos/woscc/full-record/WOS:001278217300001</t>
  </si>
  <si>
    <t>Rubies, E.; Bitriá, R.; Palacín, J. A Parcel Transportation and Delivery Mechanism for an Indoor Omnidirectional Robot. Appl. Sci. 2024, 14, 7987. https://doi.org/10.3390/app14177987, WOS:001311168900001</t>
  </si>
  <si>
    <t>https://www.webofscience.com/wos/woscc/full-record/WOS:001311168900001</t>
  </si>
  <si>
    <t>Marosan, A.I., Constantin, G., Barsan, A., Crenganis, M., Girjob, C.</t>
  </si>
  <si>
    <t>Creating an ethernet communication between a Simatic S7-1200 PLC and Arduino Mega for an omnidirectional mobile platform and industrial equipment</t>
  </si>
  <si>
    <t>Design of Automatic Path Follower Robot Using Matlab, Patil, M., Bhagat, A., Madankar, A.</t>
  </si>
  <si>
    <t>https://www.scopus.com/record/display.uri?eid=2-s2.0-85200998938&amp;origin=resultslist&amp;relpos=11&amp;sort=plf-f&amp;src=s&amp;citedAuthorId=42861335100&amp;imp=t&amp;sid=d180d0b3811232008bc9e9cc3ab92367&amp;sot=cite&amp;sdt=cite&amp;cluster=scopubyr%2c%222024%22%2ct&amp;sl=0&amp;citeCnt=0&amp;searchTerm=</t>
  </si>
  <si>
    <t>The Monitoring and Controlling of Wireless Communication with PLC via Internet Access, Charoensuk, K., Ayuthaya, T.S.N., Nangtin, J., Pawananont, K.</t>
  </si>
  <si>
    <t>https://www.scopus.com/record/display.uri?eid=2-s2.0-85195780417&amp;origin=resultslist&amp;relpos=13&amp;sort=plf-f&amp;src=s&amp;citedAuthorId=42861335100&amp;imp=t&amp;sid=d180d0b3811232008bc9e9cc3ab92367&amp;sot=cite&amp;sdt=cite&amp;cluster=scopubyr%2c%222024%22%2ct&amp;sl=0&amp;citeCnt=0&amp;searchTerm=</t>
  </si>
  <si>
    <t>Designing Digital Twins of Robots Using Simscape Multibody, Boschetti, G and Sinico, T</t>
  </si>
  <si>
    <t>Innovative high degree of freedom single-multipoint incremental forming system for manufacturing curved thin-walled components, Zheng, S ; Abd El-Aty, A ; Hu, SH</t>
  </si>
  <si>
    <t>Bologa, O., Breaz, R.-E., Racz, S.-G., Crenganiş, M.</t>
  </si>
  <si>
    <t>Decision-making Tool for Moving from 3-axes to 5-axes CNC Machine-tool</t>
  </si>
  <si>
    <t>Investigation on Accessible CNC Simulation Approaches for Multi-axis Milling Machining Through CAD/CAM, Misman, L.N., Abu Mansor, M.S.</t>
  </si>
  <si>
    <t>https://www.scopus.com/record/display.uri?eid=2-s2.0-85201525015&amp;origin=resultslist&amp;relpos=10&amp;sort=plf-f&amp;src=s&amp;citedAuthorId=42861335100&amp;imp=t&amp;sid=d180d0b3811232008bc9e9cc3ab92367&amp;sot=cite&amp;sdt=cite&amp;cluster=scopubyr%2c%222024%22%2ct&amp;sl=0&amp;citeCnt=0&amp;searchTerm=</t>
  </si>
  <si>
    <t>State of the Art in Incremental Forming: Process Variants, Tooling, Industrial Applications for Complex Part Manufacturing and Sustainability of the Process Popp, GP ; Racz, SG ; Breaz, RE; Oleksik, VS ; Popp, MO ; Morar,; Chicea, AL  ; Popp, IO </t>
  </si>
  <si>
    <t>Crenganis, M (Crenganis, Mihai)Tera, M (Tera, Melania)  ; Biris, C (Biris, Cristina); Gîrjob, C (Girjob, Claudia)</t>
  </si>
  <si>
    <t>Kinematic and Parametric Modeling of 6DOF(Degree-of-Freedom) Industrial Welding Robot Design and Implementation, Villaverde, L and Maneetham, D</t>
  </si>
  <si>
    <t>Bârsan, A., Racz, S.-G., Breaz, R., Crenganis, M.</t>
  </si>
  <si>
    <t>Evaluation of the dimensional accuracy through 3D optical scanning in incremental sheet forming</t>
  </si>
  <si>
    <t>Systematic analysis of geometric inaccuracy and its contributing factors in roboforming, Bharti, S., Paul, E., Uthaman, A., (...), Klimchik, A., Abraham Boby, R.</t>
  </si>
  <si>
    <t>https://www.nature.com/articles/s41598-024-70746-3#Bib1</t>
  </si>
  <si>
    <t>Crenganis, M ; Breaz, RE  ; Racz, SG ; Girjob, CE  ; Biris, CM  Marosan, A  Bârsan, A (Barsan, Alexandru) [1]</t>
  </si>
  <si>
    <t xml:space="preserve">A Parcel Transportation and Delivery Mechanism for an Indoor Omnidirectional Robot, Rubies, E ; Bitriá, R; Palacín, J </t>
  </si>
  <si>
    <t xml:space="preserve">Crenganis, M ; Breaz, RE  ; Racz, SG ; Girjob, CE  ; Biris, CM  Marosan, A  Bârsan, A </t>
  </si>
  <si>
    <t xml:space="preserve">A Simple Curvature-Based Backward Path-Tracking Control for a Mobile Robot with N Trailers, Zhao, TR ; Huang, WN ; Xu, PJ  ; Zhang, W  ; Li, PX  ; Zhao, YZ </t>
  </si>
  <si>
    <t>Racz, S.-G., Crenganiș, M., Breaz, R.-E., Bârsan, A., Gîrjob, C.-E., Biriș, C.-M., Tera, M.</t>
  </si>
  <si>
    <t>A retrospective review on recent developments in the micro-incremental sheet forming process, Krishna, R.S., Suresh, K., Priyadarshini, A., Singh, S.K.</t>
  </si>
  <si>
    <t>https://www.scopus.com/record/display.uri?eid=2-s2.0-85153215882&amp;origin=resultslist&amp;relpos=15&amp;sort=plf-f&amp;src=s&amp;citedAuthorId=42861335100&amp;imp=t&amp;sid=d180d0b3811232008bc9e9cc3ab92367&amp;sot=cite&amp;sdt=cite&amp;cluster=scopubyr%2c%222024%22%2ct&amp;sl=0&amp;citeCnt=0&amp;searchTerm=</t>
  </si>
  <si>
    <t>Racz, SG; Crenganis, M; (...); Tera, M</t>
  </si>
  <si>
    <t>The Combination and Application of CAD Data and Deep Learning Algorithms in Industrial Design, Wen, Q., Liao, H.</t>
  </si>
  <si>
    <t>https://www.scopus.com/record/display.uri?eid=2-s2.0-85183574463&amp;origin=resultslist&amp;relpos=14&amp;sort=plf-f&amp;src=s&amp;citedAuthorId=42861335100&amp;imp=t&amp;sid=d180d0b3811232008bc9e9cc3ab92367&amp;sot=cite&amp;sdt=cite&amp;cluster=scopubyr%2c%222024%22%2ct&amp;sl=0&amp;citeCnt=0&amp;searchTerm=</t>
  </si>
  <si>
    <t>Crenganiş, M., Breaz, R., Racz, G., Bologa, O.</t>
  </si>
  <si>
    <t>Enhancing Human Motion Imitation in Humanoid Robots: A Comparative Study of ANN, ANFIS, and GA-Optimized ANFIS for Inverse Kinematics of the Surena-V Humanoid's Arm, Mozayyan, A., Yousefi-Koma, A., Naeini, A., Kookandeh, S.R.</t>
  </si>
  <si>
    <t>https://www.scopus.com/record/display.uri?eid=2-s2.0-105001117789&amp;origin=resultslist&amp;relpos=17&amp;sort=plf-f&amp;src=s&amp;citedAuthorId=42861335100&amp;imp=t&amp;sid=d180d0b3811232008bc9e9cc3ab92367&amp;sot=cite&amp;sdt=cite&amp;cluster=scopubyr%2c%222024%22%2ct&amp;sl=0&amp;citeCnt=0&amp;searchTerm=</t>
  </si>
  <si>
    <t>Racz, S.-G., Crenganiș, M., Breaz, R.-E., Maroșan, A., Bârsan, A., Gîrjob, C.-E., Biriș, C.-M., (...), Tera, M.</t>
  </si>
  <si>
    <t>Autonomous Motion Planning for a Motorized Walker Using Potential Field and Admittance Control, Lopez, G., Sharifi, M.</t>
  </si>
  <si>
    <t>https://www.scopus.com/record/display.uri?eid=2-s2.0-85203260702&amp;origin=resultslist&amp;relpos=9&amp;sort=plf-f&amp;src=s&amp;citedAuthorId=42861335100&amp;imp=t&amp;sid=d180d0b3811232008bc9e9cc3ab92367&amp;sot=cite&amp;sdt=cite&amp;cluster=scopubyr%2c%222024%22%2ct&amp;sl=0&amp;citeCnt=0&amp;searchTerm=</t>
  </si>
  <si>
    <t>Racz, S.-G., Crenganiș, M., Breaz, R.-E., Maroșan, A., Bârsan, A., Gîrjob, C.-E., Biriș, C.-M., (...), Tera, M.</t>
  </si>
  <si>
    <t>Study on Trajectory Planning and Error Analysis of Automatic Spraying Robot on Steel Bridge Deck, Bo, Z.S., Da Yong, T., Long, N.L., (...), Yi, Y.J., Hong, H.D.</t>
  </si>
  <si>
    <t>https://www.scopus.com/record/display.uri?eid=2-s2.0-105001857325&amp;origin=resultslist&amp;relpos=16&amp;sort=plf-f&amp;src=s&amp;citedAuthorId=42861335100&amp;imp=t&amp;sid=d180d0b3811232008bc9e9cc3ab92367&amp;sot=cite&amp;sdt=cite&amp;cluster=scopubyr%2c%222024%22%2ct&amp;sl=0&amp;citeCnt=0&amp;searchTerm=</t>
  </si>
  <si>
    <t>Breaz, RE; Bologa, O; (...); Crenganis, M</t>
  </si>
  <si>
    <t>A De Novo Green FMCDM Approach for Performance Evaluation of CNC Die Sinking EDM Machines, Dutta, S., Bairagi, B., Dey, B., Bose, G.K.</t>
  </si>
  <si>
    <t>https://www.scopus.com/record/display.uri?eid=2-s2.0-85219168781&amp;origin=resultslist&amp;relpos=8&amp;sort=plf-f&amp;src=s&amp;citedAuthorId=42861335100&amp;imp=t&amp;sid=d180d0b3811232008bc9e9cc3ab92367&amp;sot=cite&amp;sdt=cite&amp;cluster=scopubyr%2c%222024%22%2ct&amp;sl=0&amp;citeCnt=0&amp;searchTerm=</t>
  </si>
  <si>
    <t>A DE Novo multi criteria heterogeneous group decision making approach for green performance assessment of CNC machine tools, Dutta, S ; Bairagi, B  ; Dey, B</t>
  </si>
  <si>
    <t>https://www.webofscience.com/wos/woscc/full-record/WOS:001189580900001</t>
  </si>
  <si>
    <t>Bologa, O  ; Breaz, RE ; Racz, SG ; Crenganis, M</t>
  </si>
  <si>
    <t>George Constantin, Iosif-Adrian Maroșan, Mihai Crenganiș, Corina Botez, Claudia-Emilia Gîrjob, Cristina-Maria Biriș, Anca-Lucia Chicea, Alexandru Bârsan</t>
  </si>
  <si>
    <t>Monitoring the Current Provided by a Hall Sensor Integrated in a Drive Wheel Module of a Mobile Robot</t>
  </si>
  <si>
    <t>Bugarin, E. y Aguilar-Bustos, A. Y. (2024) «Control de posición utilizando un servomotor inteligente en modo voltaje y considerando fricción: Tutorial», Revista Iberoamericana de Automática e Informática industrial. doi: 10.4995/riai.2024.21102.</t>
  </si>
  <si>
    <t>https://www.scopus.com/record/display.uri?eid=2-s2.0-85215825231&amp;origin=resultslist&amp;sort=plf-f&amp;src=s&amp;sot=b&amp;sdt=b&amp;s=ALL%28Control+de+posición+utilizando+un+servomotor+inteligente+en+modo+voltaje+y+considerando+fricción%3A+Tutorial%29&amp;sessionSearchId=915b04c90e9ec5e30bb37dde29703fec&amp;relpos=1</t>
  </si>
  <si>
    <t>https://www.scopus.com/record/display.uri?eid=2-s2.0-85216920475&amp;origin=resultslist&amp;sort=plf-f&amp;src=s&amp;sot=mulcite&amp;sdt=mulcite&amp;cluster=scopubyr%2C%222024%22%2Ct&amp;s=REFEID%282-s2.0-84904283153%29&amp;citeCnt=1</t>
  </si>
  <si>
    <t>https://www.webofscience.com/wos/alldb/full-record/WOS:001119329900001</t>
  </si>
  <si>
    <t>https://www.webofscience.com/wos/alldb/full-record/WOS:001142451300001</t>
  </si>
  <si>
    <t>https://www.webofscience.com/wos/alldb/full-record/WOS:001139945400001</t>
  </si>
  <si>
    <t>https://www.scopus.com/record/display.uri?eid=2-s2.0-85192832973&amp;origin=resultslist&amp;sort=plf-f&amp;src=s&amp;sot=b&amp;sdt=b&amp;s=TITLE-ABS-KEY%28Assessment+of+improving+heat+exchanger+thermal+performance+through+implementation+of+swirling+flow+technology%29&amp;sessionSearchId=47099d6ccc2fd6466d500babd935a51e</t>
  </si>
  <si>
    <t>https://www.webofscience.com/wos/alldb/full-record/WOS:001208567900001</t>
  </si>
  <si>
    <t>https://www.webofscience.com/wos/alldb/full-record/WOS:001301826400001</t>
  </si>
  <si>
    <t>https://www.webofscience.com/wos/alldb/full-record/WOS:001386276600001</t>
  </si>
  <si>
    <t>Micu Romeo (Obstetrics and Gynecology, Mother and Child Department, “Iuliu Hatieganu” University of Medicine and Pharmacy
Cluj-Napoca), Chicea Anca Lucia (Department of Obstetrics and Gynecology,“Lucian Blaga” University Sibiu, Romania), Bratu Dan Georgian (Department of Obstetrics and Gynecology,“Lucian Blaga” University Sibiu, Romania), Nita Paula (Department of Obstetrics and Gynecology,“Lucian Blaga” University Sibiu, Romania), Nemeti Georgiana (Obstetrics and Gynecology, Mother and Child Department, “Iuliu Hatieganu” University of Medicine and Pharmacy
Cluj-Napoca), Chicea Radu (Department of Obstetrics and Gynecology,“Lucian Blaga” University Sibiu, Romania)</t>
  </si>
  <si>
    <t>Ultrasound and magnetic resonance imaging in the prenatal diagnosis
of open spina bifida</t>
  </si>
  <si>
    <t xml:space="preserve">Talamonti, G, Reflections upon the intrauterine repair of myelomeningocele, 
CHILDS NERVOUS SYSTEM
Volume40Issue5Page1571-1575
DOI10.1007/s00381-024-06365-0, </t>
  </si>
  <si>
    <t>https://www.webofscience.com/wos/woscc/full-record/WOS:001188359900001</t>
  </si>
  <si>
    <t>CHICEA Radu (Lucian Blaga University of Sibiu, Faculty of Medicine), CHICEA Anca Lucia (Lucian Blaga University of Sibiu, Faculty of Medicine), MIHETIU Alin (Lucian Blaga University of Sibiu, Faculty of Medicine), TANTAR Cristian Alexandru (Lucian Blaga University of Sibiu, Faculty of Medicine), CERNUSCA MITARIU Mihaela Maria (Lucian Blaga University of Sibiu, Faculty of Medicine), CERNUSCA MITARIU Sebastian Ioan (Lucian Blaga University of Sibiu, Faculty of Medicine), ROMAN Corina (Lucian Blaga University of Sibiu, Faculty of Medicine), COMANEANU Raluca Monica (Titu Maiorescu University of Bucharest,Faculty of Dental Medicine), BRATU Dan (Lucian Blaga University of Sibiu, Faculty of Medicine), MANEA Marinela Minodora (UMF Iuliu Hatieganu Cluj Napoca)</t>
  </si>
  <si>
    <t>Comparative Study Between Tissues Induced Immunohistochemical
Changes of Thread Granulomas and Textile Allografts</t>
  </si>
  <si>
    <t>Mihetiu, A; Bratu, D; (...); Sandu, A, Therapeutic Options in Hydatid Hepatic Cyst Surgery: A Retrospective Analysis of Three Surgical Approaches, 
DIAGNOSTICS
Volume14Issue13
DOI10.3390/diagnostics14131399</t>
  </si>
  <si>
    <t>https://www.webofscience.com/wos/woscc/full-record/WOS:001270126300001</t>
  </si>
  <si>
    <t>Mihetiu, A; Bratu, DG; (...); Sandu, A, Primary Hydatid Cyst of the Pancreas: A Literature Review on a Rare and Challenging Occurrence of Echinococcosis, 
CUREUS JOURNAL OF MEDICAL SCIENCE
Volume16Issue5
DOI10.7759/cureus.60797</t>
  </si>
  <si>
    <t>https://www.webofscience.com/wos/woscc/full-record/WOS:001244199500023</t>
  </si>
  <si>
    <t>CHICEA Radu (Faculty of Medicine, LBUS), BRATU Dan (Faculty of Medicine, LBUS), CHICEA Anca Lucia (Faculty of Medicine, LBUS), MIHETIU Alin (Faculty of Medicine, LBUS), PRELUCA Vlad (Faculty of Medicine, LBUS), TANTAR Cristian (Faculty of Medicine, LBUS), SAVA Mihai (Faculty of Medicine, LBUS)</t>
  </si>
  <si>
    <t>A comparative Histologic and Immunohistochemistry Evaluation
Between Normal Aponeurotic Tissue, Fibrotic Aponeurotic Scars and
Polypropylene Embedded Aponeurotic Scars</t>
  </si>
  <si>
    <t>Mihetiu, A; Bratu, D; (...); Hasegan, A., et.all, Optimized Strategies for Managing Abdominal Hydatid Cysts and Their Complications, 
DIAGNOSTICS
Volume14Issue13
DOI10.3390/diagnostics14131346</t>
  </si>
  <si>
    <t>https://www.webofscience.com/wos/woscc/full-record/WOS:001270200500001</t>
  </si>
  <si>
    <t>Dobrota Dan (Faculty of Engineering, LBUS), Oleksik Mihaela (Faculty of Engineering, LBUS), Chicea Anca Lucia (Faculty of Engineering, LBUS)</t>
  </si>
  <si>
    <t xml:space="preserve">Ecodesign of the Aluminum Bronze Cutting Process </t>
  </si>
  <si>
    <t>Bilek, O; Ondrik, J; Janik, P.,Kautsky, T., Microtexturing for Enhanced Machining: Evaluating Tool Performance in Laser-Processed Cutting Inserts, 
MANUFACTURING TECHNOLOGY, Volume24Issue2Page173-182
DOI10.21062/mft.2024.038</t>
  </si>
  <si>
    <t>https://www.webofscience.com/wos/woscc/full-record/WOS:001209905400001</t>
  </si>
  <si>
    <t>Coman Diana, Oancea Simona, Vrînceanu Narcisa (ULBS)</t>
  </si>
  <si>
    <t xml:space="preserve">Biofunctionalizatio of textile materials by antimicrobial treatments: a critical overview </t>
  </si>
  <si>
    <t xml:space="preserve">Li, P; Liu, L., Sun, J; Zhao, YH ; Shang, XF, Application o Thermodynamic Methods in Enhancing the Antibacterial Performance Textile Materials, NTERNATIONAL JOURNAL OF HEAT AND TECHNOLOGY,
 2024.
</t>
  </si>
  <si>
    <t>https://www.webofscience.com/wos/woscc/full-record/WOS:001410974000015</t>
  </si>
  <si>
    <t xml:space="preserve">Biofunctionalization of textile materials by antimicrobial treatments: a critical overview </t>
  </si>
  <si>
    <t>Efeze, ND; Serge, EE ; Abdouramane, N; Sibiescu, D; Betene, FE ; Noah, PMA; Valery, HG, Bio-Textiles againts Arthropod pests: A review, 
ENVIRONMENTAL ENGINEERING AND MANAGEMENT JOURNAL,2024</t>
  </si>
  <si>
    <t>https://www.webofscience.com/wos/woscc/full-record/WOS:001246948100002</t>
  </si>
  <si>
    <t>Vrinceanu Narcisa (ULBS), Iorgoaiea Guignard Mirela, Campagne Christine (University of Lille France), Giraud Stephane (ENSAIT, Lab Genie Mat Text Gemtex, Roubaix, France), Prepelita Raluca Ioana,  Coman Diana (ULBS), Petrescu Valentin Dan (ULBS), Dumitrascu Dan Dumitru (ULBS), Ouerfelli Noureddine (University of Tunis El Manar,Tunisia), Suchea Mirela Petruta (IMT-Bucharest)</t>
  </si>
  <si>
    <t>Correlation between surface engineering and deformation response of some natural polymer fibrous systems</t>
  </si>
  <si>
    <t>Elaissi, A; Jabli, M.; Ghith, A., A non-woven waste cellulosic fibers-iron shavings abrasive composite: synthesis, characterization, and evaluation of its wear mechanism, BIOMASS CONVERSION AND BIOREFINERY, 2024.</t>
  </si>
  <si>
    <t>https://www.webofscience.com/wos/woscc/full-record/WOS:000964369400003</t>
  </si>
  <si>
    <t>Orlandin Andrea (University of Padova), Dolcet Paolo (University of Padova), Biondi Barbara (University of Padova), Hilma Geta, Coman Diana (ULBS), Oancea Simona (ULBS), Formaggio Fernando (University of Padova), Peggion Cristina (University of Padova)</t>
  </si>
  <si>
    <t>Covalent graft of lipopeptides and peptide dendrimers to cellulose fibres</t>
  </si>
  <si>
    <t xml:space="preserve">Paul, S; Verma, S , Chen, YC, Peptide Dendrimer-Based Antibacterial Agents: Synthesis and Applications, ACS INFECTIOUS DISEASES, 2024.
</t>
  </si>
  <si>
    <t>https://www.webofscience.com/wos/woscc/full-record/WOS:001179300100001</t>
  </si>
  <si>
    <t>Oancea Simona, Stoia Mihaela, Coman Diana (ULBS)</t>
  </si>
  <si>
    <t>Effects of extraction conditions on bioactive anthocyanin content of Vaccinium corymbosum, in the perspective of food applications</t>
  </si>
  <si>
    <t xml:space="preserve"> Kim, Kyeoung Cheol;
Kim, Ji-Hyang;
Kim, Ju-Sung;
Lee, Dong-Sun, 
Optimization of ultrasonic-assisted extraction of anthocyanins from Prunus yedoensis fruit and evaluation of antioxidant and anti-inflammatory activity,
Food Science and Biotechnology, 2024.</t>
  </si>
  <si>
    <t>https://www.webofscience.com/wos/woscc/full-record/WOS:001445532200001</t>
  </si>
  <si>
    <t>A Orsuwan, W Wongrat, T Apisittiwong, Characterization of Red Cabbage Extracts incorporated in Green Based Gelatin Active Films, Journal of Current Science and Technology, 2024.</t>
  </si>
  <si>
    <t>https://www.scopus.com/record/display.uri?eid=2-s2.0-85193214972&amp;origin=resultslist&amp;sort=plf-f&amp;src=s&amp;sot=b&amp;sdt=b&amp;s=TITLE%28Characterization+of+Red+Cabbage+Extracts+incorporated+in+Green+Based+Gelatin+Active+Films%29</t>
  </si>
  <si>
    <t xml:space="preserve">B Yang, J Chen, K Mis Solval, Microencapsulated polyphenol extracts from Georgia-grown pomegranate peels delay lipid oxidation in salad dressing during accelerated and ambient storage conditions, Food Science and Nutrition,2024.
</t>
  </si>
  <si>
    <t>https://www.webofscience.com/wos/woscc/full-record/WOS:001085322100001</t>
  </si>
  <si>
    <t>İ Toprakçı Yüksel, R Albarri, E Kurtulbaş, Evaluation of bioactive substances in plum juice by-products,BIOMASS CONVERSION and BIOREFINERY,  2024.</t>
  </si>
  <si>
    <t>https://www.webofscience.com/wos/woscc/full-record/WOS:000897344800001</t>
  </si>
  <si>
    <t>Jiraporn Laoung-on,Sakaewan Ounjaijean,Paiwan Sudwan, Kongsak Boonyapranai, Phytochemical Screening, Antioxidant Effect and Sperm Quality of the Bomba ceiba Stamen Extracts on Charolais Cattle Sperm Induced by Ferrous Sulfate, PLANTS-BASEL, 2024.</t>
  </si>
  <si>
    <t>https://www.webofscience.com/wos/woscc/full-record/WOS:001201563200001</t>
  </si>
  <si>
    <t>Łukasz Duda, Karol Kamil Kłosiński,,Grażyna Budryn,Andrzej Jaśkiewicz,Damian Kołat ,Żaneta Kałuzińska-Kołat , Zbigniew Włodzimierz Pasieka, Medicinal Use of Chicory (Cichorium intybus L.), SCIENTA PHARMACEUTICA, 2024</t>
  </si>
  <si>
    <t>https://www.webofscience.com/wos/woscc/full-record/WOS:001257390600001</t>
  </si>
  <si>
    <t>ÖF Tutar, N Öztürk, MG Bekmez, BS Arslan, Enhanced performance of dye-sensitized solar cells via anthocyanin, chlorophyll, benzothiadiazole and diphenylacridine co-sensitizers and amine-based co-sensitizers and amine-based co-adsorbents,  OPTICAL MATERIALS, 2024.</t>
  </si>
  <si>
    <t>https://www.webofscience.com/wos/woscc/full-record/WOS:001349382000001</t>
  </si>
  <si>
    <t>P Naharwal, M Meena, C Somani, N Kumari, Isolation and chemistry of plant pigments, PIGMENT &amp; RESIN TECHNOLOGY,
2024.</t>
  </si>
  <si>
    <t>https://www.webofscience.com/wos/woscc/full-record/WOS:001052896800001</t>
  </si>
  <si>
    <t>P Pimsuwan, S Khattiya, N Kanha, Optimizing Anthocyanin Yield and Stability from Black Rice Bran through Response Surface Methodology and Microencapsulation, Journal of Food Health &amp; Bioenvironmental Science,  2024.</t>
  </si>
  <si>
    <t>https://www.scopus.com/record/display.uri?eid=2-s2.0-85217208566&amp;origin=resultslist&amp;sort=plf-f&amp;src=s&amp;sot=b&amp;sdt=b&amp;s=TITLE%28Optimizing+Anthocyanin+Yield+and+Stability+from+Black+Rice+Bran+through+Response+Surface+Methodology+and+Microencapsulation%29&amp;sessionSearchId=ce9785e350bc26dfd1a685c63974bbde</t>
  </si>
  <si>
    <t xml:space="preserve"> Scopus</t>
  </si>
  <si>
    <t>R Martínez-Castro, J Flórez-Santiago, Optimized microwave-assisted azadirachtin extraction using response surface methodology,  HELIYON, 2024.</t>
  </si>
  <si>
    <t>https://www.webofscience.com/wos/woscc/full-record/WOS:001245996500001</t>
  </si>
  <si>
    <t>RC Girardello, A Rumbaugh, A Perry, Longer cluster hanging time decreases the impact of grapevine red blotch disease in Vitis vinifera L. Merlot across two seasons, Journal of the Science of Food and Agriculture, 2024.</t>
  </si>
  <si>
    <t>https://www.webofscience.com/wos/woscc/full-record/WOS:001074865900001</t>
  </si>
  <si>
    <t>S Gomez, B Pathrose, M Joseph, M Shynu, Comparison of extraction methods on anthocyanin pigment attributes from mangosteen (Garcinia mangostana L.) fruit rind as potential food colourant,  Food Chemistry Advances, 2024.</t>
  </si>
  <si>
    <t>https://www.scopus.com/record/display.uri?eid=2-s2.0-85181017631&amp;origin=resultslist&amp;sort=plf-f&amp;src=s&amp;sot=b&amp;sdt=b&amp;s=AUTH%28S+Gomez%2C+B+Pathrose%2C+M+Joseph%2C+M+Shynu%29&amp;sessionSearchId=ce9785e350bc26dfd1a685c63974bbde</t>
  </si>
  <si>
    <t>Subbiah Prabhakaran, Guru Yeshwanth, Yoganandan, Mohana,
Verma, Pratishtha, 
FOOD PIGMENTS AND COLOR MEASUREMENT TECHNIQUES,Taylor%Francis Group, Book Non-Thermal Food Processing Technologies: Impact on Color Profile, 2024.</t>
  </si>
  <si>
    <t>https://www.scopus.com/record/display.uri?eid=2-s2.0-85210660907&amp;origin=resultslist&amp;sort=plf-f&amp;src=s&amp;sot=b&amp;sdt=b&amp;s=TITLE%28FOOD+PIGMENTS+AND+COLOR+MEASUREMENT+TECHNIQUES%29</t>
  </si>
  <si>
    <t>XY Low, CY Chong, Extraction of bioactive compounds from passion fruit waste and their potential applications in the food industry: a scoping review, Food Research, 2024.</t>
  </si>
  <si>
    <t>https://www.scopus.com/record/display.uri?eid=2-s2.0-85217800412&amp;origin=resultslist&amp;sort=plf-f&amp;src=s&amp;sot=b&amp;sdt=b&amp;s=TITLE%28Extraction+of+bioactive+compounds+from+passion+fruit+waste+and+their+potential+applications+in+the+food+industry%3A+a+scoping+review%29</t>
  </si>
  <si>
    <t>Ouerfelli Noureddine (University of Tunis El Manar,Tunisia), Vrînceanu Narcisa (ULBS), Coman Diana (ULBS), Cioca Adriana Lavinia (CMI)</t>
  </si>
  <si>
    <t>Empirical Modeling of COVID-19 Evolution with High/Direct Impact on Public Health and Risk Assessment</t>
  </si>
  <si>
    <t>Chu, AM ; Kwok, PW; Chan, JN; So, MK., COVID-19 Pandemic Risk Assessment: Systematic Review, RISK MANAGEMENT AND HEALTHCARE POLICY, 2024.</t>
  </si>
  <si>
    <t>https://www.webofscience.com/wos/woscc/full-record/WOS:001203288000001</t>
  </si>
  <si>
    <t>Oancea Simona, Perju Mirabela, Coman Diana, Olosutean Horea (ULBS)</t>
  </si>
  <si>
    <t>Optimization of conventional and ultrasound assisted extraction of Paeonia officinalis
anthocyanins, as natural alternative for a green
technology of cotton dyeing</t>
  </si>
  <si>
    <t xml:space="preserve">Batinic, P ; Jovanovic, A ; Stojkovic, D ; Cutovic, N ; Cvijetic, I ; Gasic, U ; Carevic, T ; Zengin, G ; Marinkovic, A; Markovic, T, A novel source of biologically active compounds - The leaves of Serbian herbaceous peonies, SAUDI PHARMACEUTICAL JOURNAL, 2024
</t>
  </si>
  <si>
    <t>https://www.webofscience.com/wos/woscc/full-record/WOS:001240175500001</t>
  </si>
  <si>
    <t xml:space="preserve">Batinic, P; Jovanovic, A; Stojkovic, D; Zengin, G; Cvijetic, I ; Gasic, U ; Cutovic, N; Pesic, MB ; Milincic, DD; Carevic, T; Marinkovic, A; Bugarski, B; Markovic, T, Phytochemical Analysis, Biological Activities, and Molecular Docking Studies of Root Extracts from Paeonia Species in Serbia, PHARMACEUTICALS, 2024.
</t>
  </si>
  <si>
    <t>https://www.webofscience.com/wos/woscc/full-record/WOS:001220183600001</t>
  </si>
  <si>
    <t>Benli Huseyin, Bio-mordants: a review, ENVIRONMENTAL SCIENCE AND POLLUTION RESEARCH, 2024.</t>
  </si>
  <si>
    <t>https://www.webofscience.com/wos/woscc/full-record/WOS:001169814800014</t>
  </si>
  <si>
    <t>Vrinceanu Narcisa (ULBS);Tanasa Diana; Hristodor Claudia Mihaela; Brinza Florin; Popovici Eveline; Gherca Daniel; Pui Aurel (A.I.Cuza Univ, Iasi); Coman Diana (ULBS); Carsmariu Andreea; Bistricianu Ionut, Broasca Geanina (Gh.Asachi Tech.Univ, Iasi)</t>
  </si>
  <si>
    <t xml:space="preserve">Synthesis and characterization of zinc oxide nanoparticles
</t>
  </si>
  <si>
    <t xml:space="preserve">Kavitha Subramaniam, Konganapuram S. Mohan , Rajappan K. Bhoopesh and Kugalur V. Gunavathy, Investigations on the enhanced anti-microbial activity of one step synthesized ZnO, WO3, and rGO nano particles and fabrication of rGO nano electrode for EMG biomedical application, INTERNATIONAL JOURNAL OF RESEARCH IN  PHYSICAL CHEMISTRY AND CHEMICAL PHYSICS, 2024 </t>
  </si>
  <si>
    <t>https://www.webofscience.com/wos/woscc/full-record/WOS:001180181800001</t>
  </si>
  <si>
    <t>Munir, A; Salah, MA; Ali, M; Ali, B; Saleem, MH; Samarasinghe, KGBA; De Silva, SIS; Ercisli, S; Iqbal, N ; Anas, M, Advancing Agriculture: Harnessing Smart Nanoparticles for Precision Fertilization, 
BIONANOSCIENCE,
2024.</t>
  </si>
  <si>
    <t>https://www.webofscience.com/wos/woscc/full-record/WOS:001292339300001</t>
  </si>
  <si>
    <t>Tanasa Diana (Al.I.Cuza Univ.Iasi),  Vrinceanu Narcisa  (ULBS),  Nistor Alexandra,  Hristodor Claudia Mihaela (AI.I.Cuza Univ Iasi),  Popovici Eveline (AI.I.Cuza Univ Iasi), Bistricianu Ionut Lucian (Gh. Asachi Tech Univ, Iasi),  Brinza Florin (Al.I.Cuza Univ.Iasi), Chicet Daniela-Lucia  (Gh. Asachi Tech Univ, Iasi), Coman Diana  (ULBS), Pui Aurel (Gh.Asachi Tech Univ, Iasi), Grigoriu Ana Maria (Gh. Asachi Tech Univ, Iasi), Broasca Gianina (Gh. Asachi Tech Univ. Iasi)</t>
  </si>
  <si>
    <t>Zinc oxide-linen fibrous composites: morphological, structural, chemical and humidity adsorptive attributes</t>
  </si>
  <si>
    <t>H Gulab, N Fatima, U Tariq, O Gohar, M Irshad, Advancements in zinc oxide nanomaterials: Synthesis, properties, and diverse applications, NANO-STRUCTURES &amp; NANO-OBJECTS, 2024.</t>
  </si>
  <si>
    <t>https://www.scopus.com/record/display.uri?eid=2-s2.0-85199325380&amp;origin=resultslist&amp;sort=plf-f&amp;src=s&amp;sot=b&amp;sdt=b&amp;s=TITLE%28Advancements+in+zinc+oxide+nanomaterials%3A+Synthesis%2C+properties%2C+and+diverse+applications%29</t>
  </si>
  <si>
    <t>Uppalwar, C.S., 
Thakur, A.N., Gujar,J.G., Sonawane, S.S., Recovery of zinc from a variety of industrial wastes, Metal Value Recovery from Industrial Waste Using Advanced Physicochemical Treatment Technologies, 2024.</t>
  </si>
  <si>
    <t>https://www.scopus.com/record/display.uri?eid=2-s2.0-85214174138&amp;origin=resultslist&amp;sort=plf-f&amp;src=s&amp;sot=b&amp;sdt=b&amp;s=TITLE%28Recovery+of+zinc+from+a+variety+of+industrial+wastes%29&amp;sessionSearchId=4c7577532c0664d7f4dbe833914f6ce9</t>
  </si>
  <si>
    <t>Yadav, A., Narwal, S.,
Deswal, T., Bala, R., 
Dhankhar, R., Synthesis and Nanotechnological Applications of Multi-Efficient Zinc Oxide Nanoparticles-A Review, ASIAN JOURNAL OF CHEMISTRY, 2024</t>
  </si>
  <si>
    <t>https://www.scopus.com/record/display.uri?eid=2-s2.0-85192771155&amp;origin=resultslist&amp;sort=plf-f&amp;src=s&amp;sot=b&amp;sdt=b&amp;s=TITLE%28Synthesis+and+Nanotechnological+Applications+of+Multi-Efficient+Zinc+Oxide+Nanoparticles-A+Review%29&amp;sessionSearchId=19488735434b80a3720296598f6089f9</t>
  </si>
  <si>
    <t>AI Marosan, G Constantin, A Barsan, M Crenganis, C Girjob</t>
  </si>
  <si>
    <t>Charoensuk, K., Ayuthaya, T. S. N., Nangtin, J., &amp; Pawananont, K. (2024, March). The Monitoring and Controlling of Wireless Communication with PLC via Internet Access. In 2024 12th International Electrical Engineering Congress (iEECON) (pp. 1-7). IEEE.</t>
  </si>
  <si>
    <t>https://www.scopus.com/record/display.uri?eid=2-s2.0-85195780417&amp;origin=resultslist&amp;sort=plf-f&amp;cite=2-s2.0-85096462148&amp;src=s&amp;imp=t&amp;sid=eaf6e31f3cee9118f166fc10e7fee5a6&amp;sot=cite&amp;sdt=a&amp;sl=0&amp;relpos=2&amp;citeCnt=0&amp;searchTerm=</t>
  </si>
  <si>
    <t>Patil, M., Bhagat, A., &amp; Madankar, A. (2024, May). Design of Automatic Path Follower Robot Using Matlab. In 2024 5th International Conference for Emerging Technology (INCET) (pp. 1-5). IEEE.</t>
  </si>
  <si>
    <t>https://www.scopus.com/record/display.uri?eid=2-s2.0-85200998938&amp;origin=resultslist&amp;sort=plf-f&amp;cite=2-s2.0-85096462148&amp;src=s&amp;imp=t&amp;sid=eaf6e31f3cee9118f166fc10e7fee5a6&amp;sot=cite&amp;sdt=a&amp;sl=0&amp;relpos=1&amp;citeCnt=0&amp;searchTerm=</t>
  </si>
  <si>
    <t>Rubies, E.; Bitriá, R.; Palacín, J. A Parcel Transportation and Delivery Mechanism for an Indoor Omnidirectional Robot. Appl. Sci. 2024, 14, 7987. https://doi.org/10.3390/app14177987</t>
  </si>
  <si>
    <t>Zhao, T.; Huang, W.; Xu, P.; Zhang, W.; Li, P.; Zhao, Y. A Simple Curvature-Based Backward Path-Tracking Control for a Mobile Robot with N Trailers. Actuators 2024, 13, 237. https://doi.org/10.3390/act13070237</t>
  </si>
  <si>
    <t xml:space="preserve">Racz, SG ; Crenganis, M;  Breaz, RE ; Marosan, A ; Bârsan, A ; Gîrjob, CE ; Biris, CM ; Tera, M </t>
  </si>
  <si>
    <t>Mobile Robots-AHP-Based Actuation Solution Selection and Comparison between Mecanum Wheel Drive and Differential Drive with Regard to Dynamic Loads</t>
  </si>
  <si>
    <t>Bo, Z. S., Da Yong, T., Long, N. L., Feng, X. G., Chuan, C. C., Yi, Y. J., &amp; Dai Hong, H. (2024, December). Study on Trajectory Planning and Error Analysis of Automatic Spraying Robot on Steel Bridge Deck. In 2024 International Conference on Electrical and Computer Engineering Researches (ICECER) (pp. 1-6). IEEE.</t>
  </si>
  <si>
    <t>https://www.scopus.com/record/display.uri?eid=2-s2.0-105001857325&amp;origin=resultslist&amp;sort=plf-f&amp;src=s&amp;sot=cite&amp;sdt=a&amp;s=ref%282-s2.0-85140900114%29&amp;sessionSearchId=64a95dd546afabeaed084a25440c83c7&amp;relpos=1</t>
  </si>
  <si>
    <t>Yeh, S.-S,  Yang, Y.-S,Hong, R.-J., Sun, W.-H.,
Motion Control Design for Peck Rigid Tapping Cycle Machining to Manufacture Internal Threads, International Conference on Advanced Mechatronic Systems, ICAMechSPages 43 - 48</t>
  </si>
  <si>
    <t>Gabriela-Petruţa Rusu, Valentin Ştefan Oleksik, Radu Eugen Breaz, Dan Dobrotă, Ilie Octavian Popp (ULBS)</t>
  </si>
  <si>
    <t>Szpunar, M., Trzepieciński, T., Ostrowski, R., Żaba, K., Ziaja, W., Motyka, M., Thermo-Mechanical Numerical Simulation of Friction Stir Rotation-Assisted Single Point Incremental Forming of Commercially Pure Titanium Sheets, Materials</t>
  </si>
  <si>
    <t>ROSCA, N. , OLEKSIK, M. , ROSCA, L., AVRIGEAN, E., , TRZEPIECINSKI, T., NAJM, S.M.</t>
  </si>
  <si>
    <t xml:space="preserve">Minimizing the Main Strains and Thickness Reduction in the Single Point Incremental Forming Process of Polyamide and High-Density Polyethylene Sheets. </t>
  </si>
  <si>
    <t>FORMISANO, A., BOCCARUSSO, L., DE FAZIO, D., &amp; DURANTE, M. (2024). Effects of toolpath on defect phenomena in the incremental forming of thin polycarbonate sheets. International Journal of Advanced Manufacturing Technology</t>
  </si>
  <si>
    <t xml:space="preserve">FORMISANO, A., BOCCARUSSO, L., DE FAZIO, D., &amp; DURANTE, M. (2024). Experimental Evidence on Incremental Formed Polymer Sheets Using a Stair Toolpath Strategy. Journal of Manufacturing and Materials Processing, 8(3), Article 105. </t>
  </si>
  <si>
    <t xml:space="preserve">FORMISANO, A., &amp; DURANTE, M. (2024). A Comprehensive Review on the Incremental Sheet Forming of Polycarbonate. Polymers, 16(21), Article 3098. </t>
  </si>
  <si>
    <t>https://www.webofscience.com/wos/woscc/full-record/WOS:001351817700001</t>
  </si>
  <si>
    <t xml:space="preserve">DUARTE ROCHA, V., LAURENCE, G. M., &amp; CHEROUAT, A. (2024, Apr 24-26). Optimization of the heating parameters of a robotized hot incremental forming of high impact polystyrene. Materials Research Proceedings [Material forming, esaform 2024]. 27th International Conference of the European-Scientific-Association-on-Material-Forming (ESAFORM), Toulouse, FRANCE, WOS:001258853000164 </t>
  </si>
  <si>
    <t>https://www.webofscience.com/wos/woscc/full-record/WOS:001258853000164</t>
  </si>
  <si>
    <t xml:space="preserve">FILIP, S. M., RIPEANU, R. G., &amp; AVRIGEAN, E. </t>
  </si>
  <si>
    <t xml:space="preserve">Studies and Research on the Electrical Resistance of the Polyethylene Insulation Used for the Chemical Protection of the Steel Pipelines Intended for the Natural Gas Distribution. </t>
  </si>
  <si>
    <t xml:space="preserve">XU, H. H., TAN, N. S., LI, B., LIU, F. J., ZHANG, Z. Y., XIA, M. J., WU, Q., &amp; XIAO, C. (2024). Preparation and Application of Radiation-crosslinked Polypropylene by One-step Process for Corrosion Prevention of High-temperature Pipelines. MATERIALE PLASTICE, 61(4), 63-73 https://doi.org/10.37358/mp.24.4.5744 WOS:001399755900006 </t>
  </si>
  <si>
    <t>https://www.webofscience.com/wos/woscc/full-record/WOS:001399755900006</t>
  </si>
  <si>
    <t xml:space="preserve">BORS, A. M., BUTOI, N., CARAMITU, A. R., MARINESCU, V., &amp; LINGVAY, I. (2017). The Thermooxidation and Resistance to Moulds Action of Some Polyethylene Sorts Used at Anticorrosive Insulation of the Underground Pipelines. MATERIALE PLASTICE, 54(3), 447-452. WOS:000426412300009 </t>
  </si>
  <si>
    <t>https://www.webofscience.com/wos/woscc/full-record/WOS:000426412300009</t>
  </si>
  <si>
    <t xml:space="preserve">OLEKSIK, V., DOBROTA, D., RACZ, S. G., RUSU, G. P., POPP, M. O., AVRIGEAN, E. </t>
  </si>
  <si>
    <t xml:space="preserve">Experimental Research on the Behaviour of Metal Active Gas Tailor Welded Blanks during Single Point Incremental Forming Process. </t>
  </si>
  <si>
    <t xml:space="preserve">RAZAK, K. A. A., ABDULLAH, A. B., &amp; NOR, N. M. (2025). Effect of Single Point Incremental Forming (SPIF) Process Parameters on Surface Roughness of Dissimilar Tailor Welded Blanks using the Taguchi Method. Jurnal Kejuruteraan, 37(1), 299-308. https://doi.org/10.17576/jkukm-2025-37(1)-20 WOS:001447708300020 </t>
  </si>
  <si>
    <t>https://www.webofscience.com/wos/woscc/full-record/WOS:001447708300020</t>
  </si>
  <si>
    <t xml:space="preserve">KATIYAR, B. S., KUNDU, P., BEHERA, D. R., RAKSHIT, R., KUMAR, R. R., MURTY, S., KAR, S. K., &amp; PANDA, S. K. (2024). A novel attempt to deform electron beam welded C-103 refractory alloy sheets using multi-stage single point incremental forming for space applications. Journal of Manufacturing Processes, 131, 199-212. https://doi.org/10.1016/j.jmapro.2024.09.009 WOS:001315241900001 </t>
  </si>
  <si>
    <t>https://www.webofscience.com/wos/woscc/full-record/WOS:001315241900001</t>
  </si>
  <si>
    <t xml:space="preserve">KRISHNAMRAJU, M., REDDY, P. V., APPALANAIDU, B., &amp; MARKENDEYA, R. (2024). Mechanical behavior and forming characteristics of tailor-welded blanks of structural materials: a review. Multiscale and Multidisciplinary Modeling Experiments and Design, 7(4), 3133-3151. https://doi.org/10.1007/s41939-024-00422-6 WOS:001207613100001 </t>
  </si>
  <si>
    <t>https://www.webofscience.com/wos/woscc/full-record/WOS:001207613100001</t>
  </si>
  <si>
    <t xml:space="preserve">AVRIGEAN, E., PASCU, A., OLEKSIK, V. </t>
  </si>
  <si>
    <t xml:space="preserve">Study of the Cardan Cross Using the Experimental and Analytical Method, </t>
  </si>
  <si>
    <t xml:space="preserve">CARDOSO, A. S. M., PARDAL, J. M., CHALES, R., MARTINS, C. H., SILVA, M. M., TAVARES, S. S. M., PEDROZA, B. C., &amp; BARBOSA, C. (2022). Fatigue resistance performance of universal cardan joint for automotive application. Engineering Failure Analysis, 135, Article 106128. https://doi.org/10.1016/j.engfailanal.2022.106128 WOS:000799364200001 </t>
  </si>
  <si>
    <t>https://www.webofscience.com/wos/woscc/full-record/WOS:000799364200001</t>
  </si>
  <si>
    <t xml:space="preserve">OZBAKIS, M., YENI, E. C., &amp; KAHYALAR, M. C. (2022). Investigation of the similarity between physical tests and fatigue simulation of flange yoke made of C45 E material used in cardan shaftsUntersuchung der Vergleichbarkeit zwischen physikalischen Versuchen und Ermudungssimulation von in Gelenkwellen verwendeten Flanschmitnehmern aus dem Werkstoff C45 E. Materialwissenschaft Und Werkstofftechnik, 53(7), 798-807. https://doi.org/10.1002/mawe.202000257 WOS:000821944100006 </t>
  </si>
  <si>
    <t>https://www.webofscience.com/wos/woscc/full-record/WOS:000821944100006</t>
  </si>
  <si>
    <t xml:space="preserve">PASCU, A., OLEKSIK, V., CURTU, I., AVRIGEAN, E. </t>
  </si>
  <si>
    <t xml:space="preserve">Stress and Strain Field Distribution in Ankle-Foot Orthosis (AFO) using FEM. </t>
  </si>
  <si>
    <t xml:space="preserve">SHAHAR, F. S., SULTAN, M. T. H., SAFRI, S. N. A., JAWAID, M., ABU TALIB, A., BASRI, A. A., &amp; SHAH, A. U. M. (2022). Physical, thermal and tensile behaviour of 3D printed kenaf/PLA to suggest its usability for ankle-foot orthosis - a preliminary study. Rapid Prototyping Journal, 28(8), 1573-1588. https://doi.org/10.1108/rpj-08-2021-0207 WOS:000775801700001 </t>
  </si>
  <si>
    <t xml:space="preserve">G. GOMES, I. LOURENÇO, J. OLIVEIRA, M. GOMES, A. VALE, L. FREIRE, P. QUENTAL, H. POLICARPO, J. MATOS, Structural Reinforcements on AFO’s: A study using ComputerAided Design and finite element method, 2017 IEEE 5th Portuguese Meeting on Bioengineering (ENBENG), 2017, DOI: 10.1109/ENBENG.2017.7889432, Accession Number: WOS:000403229300013 </t>
  </si>
  <si>
    <t>https://www.webofscience.com/wos/woscc/full-record/WOS:000403229300013</t>
  </si>
  <si>
    <t xml:space="preserve">ȘTEȚIU, M., AVRIGEAN, E., OLEKSIK, M., FLEACĂ, R., BOICEAN, A., ȘTEȚIU, A.A. </t>
  </si>
  <si>
    <t xml:space="preserve">Determining the Temperature Field at Welding the Polyethylene Sockets, </t>
  </si>
  <si>
    <t xml:space="preserve">AVRIGEAN, E., GRECU, V.  </t>
  </si>
  <si>
    <t xml:space="preserve"> Market research regarding problems in using polyethylene pipe and fittings. </t>
  </si>
  <si>
    <t>ZHANG, Y., KENTISH, S., &amp; SCHOLES, C. A. (2022). Compatibility of High-Density Polyethylene Piping and Associated Elastomers with the Renewable Fuels Ammonia and Dimethyl Ether. Energy and Fuels, 36(23), 14500-14511. https://doi.org/10.1021/acs.energyfuels.2c03041</t>
  </si>
  <si>
    <t>https://pubs.acs.org/doi/10.1021/acs.energyfuels.2c03041</t>
  </si>
  <si>
    <t>LIANG, Y., QIAO, P. L., LUO, Z. Y., &amp; SONG, L. L. (2016). Constrained stochastic joint replenishment problem with option contracts in spare parts remanufacturing supply chain. International Journal of Simulation Modelling, 15(3), 553-565. https://doi.org/10.2507/IJSIMM15(3)CO13</t>
  </si>
  <si>
    <t>https://www.webofscience.com/wos/woscc/full-record/WOS:000388365800014</t>
  </si>
  <si>
    <t>AVRIGEAN, E., PASCU, A., OLEKSIK,</t>
  </si>
  <si>
    <t xml:space="preserve"> V. Using an adaptive network-based fuzzy inference system to estimate the vertical force in single point incremental forming, </t>
  </si>
  <si>
    <t>KUMAR, A., SHRIVASTAVA, V. K., KUMAR, P., KUMAR, A., &amp; GULATI, V. (2024). Predictive and experimental analysis of forces in die-less forming using artificial intelligence techniques. Proceedings of the Institution of Mechanical Engineers Part E-Journal of Process Mechanical Engineering. https://doi.org/10.1177/09544089241235473 WOS:001174651700001</t>
  </si>
  <si>
    <t>https://journals.sagepub.com/doi/10.1177/09544089241235473</t>
  </si>
  <si>
    <t>PASCU, A., OLEKSIK, M., AVRIGEAN, E.</t>
  </si>
  <si>
    <t xml:space="preserve"> Experimental Method for Determining Forces at Bending of Perforated Plates. </t>
  </si>
  <si>
    <t xml:space="preserve">ZHANG, Y., BEN-JAR, P.-Y. Effects of squeeze-off on mechanical properties of polyethylene pipes, International Journal of Solids and Structures, DOI: doi.org/10.1016/j.ijsolstr.2017.11.010, WOS:000428828900005 </t>
  </si>
  <si>
    <t>https://www.sciencedirect.com/science/article/pii/S0020768317305152?via%3Dihub</t>
  </si>
  <si>
    <t xml:space="preserve">AVRIGEAN, E., OLEKSIK, M. </t>
  </si>
  <si>
    <t xml:space="preserve">Determining the Forces in the Polyethylene Pipes after Squeezing them off with Specific Equipment, </t>
  </si>
  <si>
    <t>LUO, S., QIAO, A., &amp; TANG, Q. Design of sensor for load measurement of river gate based on finite element method. Measurement, 157, 2020, 107688, https://doi.org/10.1016/j.measurement.2020.107688, WOS:000521728800014</t>
  </si>
  <si>
    <t>https://www.sciencedirect.com/science/article/abs/pii/S0263224120302268?via%3Dihub</t>
  </si>
  <si>
    <t>AVRIGEAN, E.</t>
  </si>
  <si>
    <t xml:space="preserve">Studies and research on the behavior of polyethylene when electrofusion welding fittings to high density polyethylene pipes </t>
  </si>
  <si>
    <t xml:space="preserve">ZISOPOL, D. G., MINESCU, M., IACOB, D. V., &amp; VOICU, N. (2024). Study of the Tensile Strength and Shore Hardness Behavior of PE100 SDR11 Electrofusion Welded and Artificially aged Pipes. Engineering, Technology and Applied Science Research, 14(3), 14566-14571. https://doi.org/10.48084/etasr.7444 </t>
  </si>
  <si>
    <t xml:space="preserve">OLEKSIK, V., PASCU, A., AVRIGEAN, E., BONDREA, I. </t>
  </si>
  <si>
    <t xml:space="preserve">Theoretical and Experimental Studies on the Influence of Process Parameters on Strains and Forces of Single Point Incremental Forming. </t>
  </si>
  <si>
    <t>YESHIWAS, Z., &amp; KRISHNIAH, A. (2021). Numerical Simulations and Experimental Studies on the Formability of Drawing Quality Steel in Single Point Incremental Forming [Article]. Journal of Mechanical Engineering, 18(1), 137-156., ID Number: 47628</t>
  </si>
  <si>
    <t>https://ir.uitm.edu.my/47628/1/47628.pdf</t>
  </si>
  <si>
    <t xml:space="preserve">ROSCA, N., OLEKSIK, V., PASCU, A., OLEKSIK, M., AVRIGEAN, E. </t>
  </si>
  <si>
    <t>Optical study for springback prediction, thickness reduction and forces variations on single point incremental forming.</t>
  </si>
  <si>
    <t>MURUGESAN, M., BHANDARI, K. S., SAJJAD, M., &amp; JUNG, D. W. (2021). Investigation of Surface Roughness in Single Point Incremental Sheet Forming Considering Process Parameters. International Journal of Mechanical Engineering and Robotics Research, 10(8), 443-451. https://doi.org/10.18178/ijmerr.10.8.443-451 (baza de date Scopus)</t>
  </si>
  <si>
    <t>https://www.ijmerr.com/index.php?m=content&amp;c=index&amp;a=show&amp;catid=197&amp;id=1640</t>
  </si>
  <si>
    <t>TRZEPIECIŃSKI, T., &amp; SZPUNAR, M. (2023). Prediction Of The Coefficient Of Friction In The Single Point Incremental Forming Of Truncated Cones From A Grade 2 Titanium Sheet [Review]. Tribologia-Finnish Journal of Tribology, 40(1), 4-17. https://doi.org/10.30678/fjt.127844</t>
  </si>
  <si>
    <t>https://journal.fi/tribologia/article/view/127844</t>
  </si>
  <si>
    <t xml:space="preserve">FILIP, S. M., AVRIGEAN, E., PASCU, A. M. </t>
  </si>
  <si>
    <t>Damage to Natural Gas Distribution Steel Pipelines caused by Rigid Bodies resulting from the Excavation of Laying Trenches. Engineering,</t>
  </si>
  <si>
    <t>ZISOPOL, D. G., MINESCU, M., IACOB, D. V., &amp; VOICU, N. (2024). Study of the Tensile Strength and Shore Hardness Behavior of PE100 SDR11 Electrofusion Welded and Artificially aged Pipes. Engineering, Technology and Applied Science Research, 14(3), 14566-14571. https://doi.org/10.48084/etasr.7444</t>
  </si>
  <si>
    <t xml:space="preserve">MANU, I. D., PETRESCU, M. G., ZISOPOL, D. G., NAIM, R. I., &amp; ILINCA, C. N. (2024). The Mechanical Behavior of High-Density Polyethylene under Short-Time Hydraulic Pressure Test. Engineering, Technology and Applied Science Research, 14(3), 14062-14068. https://doi.org/10.48084/etasr.7182 </t>
  </si>
  <si>
    <t>https://etasr.com/index.php/ETASR/article/view/7182</t>
  </si>
  <si>
    <t xml:space="preserve">TERA, M., BREAZ, R. E., RACZ, S. G., CRENGANIȘ, M., &amp; GÎRJOB, C. E. (2021). Reducing the environmental impact of manufacturing by means of alternative processes - a material efficiency analysis. 2021 International Automatic Control Conference, CACS 2021 </t>
  </si>
  <si>
    <t>https://ieeexplore.ieee.org/document/9639050</t>
  </si>
  <si>
    <t>SIM, K., MOON, H., CHOI, G., KOH, S., &amp; LEE, Y. (2018). A study on the structural strength improvement of the drive shaft for the 3.5 ton commercial vehicle. Transactions of the Korean Society of Automotive Engineers, 26(3), 304-310. doi: 10.7467/KSAE.2018.26.3.304</t>
  </si>
  <si>
    <t>https://journal.ksmpe.or.kr/journal/article.php?code=61757&amp;ckattempt=1</t>
  </si>
  <si>
    <t>XIAO, N., XU, X., ZHOU, R., &amp; CHEN, B. (2020). Study on Torsional Vibration Characteristics of Cross Shaft Universal Coupling. Journal of Ship Research, 1-11</t>
  </si>
  <si>
    <t>https://onepetro.org/JSR/article-abstract/65/04/275/450663/Study-on-Torsional-Vibration-Characteristics-of?redirectedFrom=fulltext</t>
  </si>
  <si>
    <t xml:space="preserve">ROSCA, N. , OLEKSIK, M. , ROSCA, L., AVRIGEAN, E., , TRZEPIECINSKI, T., NAJM, S.M. </t>
  </si>
  <si>
    <t xml:space="preserve">BHASKER, R. S., KUMAR, Y., KUMAR, S., &amp; SINGH, R. (2025). Evaluating Cone and Pyramid Frustums with Constant and Varying Wall Angles in Single-Point Incremental Sheet Forming [Article]. SAE International Journal of Materials and Manufacturing, 18(3). https://doi.org/10.4271/05-18-03-0019 </t>
  </si>
  <si>
    <t>https://saemobilus.sae.org/articles/evaluating-cone-pyramid-frustums-constant-varying-wall-angles-single-point-incremental-sheet-forming-05-18-03-0019</t>
  </si>
  <si>
    <t>Afi Rizqiyah, Gilbrania Affa, Mas Hanik Nur Maimunah, Ali Uroidli, INTERACTIVE POWER POINT-BASED TEAM GAME TOURNAMENT LEARNING TO INCREASE STUDENTS’ INTEREST IN ISLAMIC EDUCATION, EDURELIGIA: Edureligia : Jurnal Pendidikan Agama Islam</t>
  </si>
  <si>
    <t>https://ejournal.unuja.ac.id/index.php/edureligia/article/view/9184</t>
  </si>
  <si>
    <t>Radu Emanuil Petruse (Universitatea "Lucian Blaga" Sibiu), Valentin Grecu (Universitatea "Lucian Blaga" Sibiu), Marius-Bogdan Chiliban (Universitatea "Lucian Blaga" Sibiu)</t>
  </si>
  <si>
    <t>RE Petruse, V Grecu, M Gakić, JM Gutierrez, D Mara, Exploring the Efficacy of Mixed Reality versus Traditional Methods in Higher Education: A Comparative Study, Applied Sciences 2024, https://doi.org/10.3390/app14031050</t>
  </si>
  <si>
    <t>https://www.mdpi.com/2076-3417/14/3/1050/pdf</t>
  </si>
  <si>
    <t>Ahmad Aburayya, Analysing the Influence of Augmented Reality on Organization
Performance via Supply and Logistics Value Chain Functions:
A Hybrid ANN-PLS Model Assessment in the Gulf
Cooperation Council Region, Logistics 2024, 8, 110. https://doi.org/10.3390/logistics8040110</t>
  </si>
  <si>
    <t>https://www.researchgate.net/profile/Ahmad-Aburayya/publication/385553769_Analysing_the_Influence_of_Augmented_Reality_on_Organization_Performance_via_Supply_and_Logistics_Value_Chain_Functions_A_Hybrid_ANN-PLS_Model_Assessment_in_the_Gulf_Cooperation_Council_Region/links/672a360cdb208342deecd4ae/Analysing-the-Influence-of-Augmented-Reality-on-Organization-Performance-via-Supply-and-Logistics-Value-Chain-Functions-A-Hybrid-ANN-PLS-Model-Assessment-in-the-Gulf-Cooperation-Council-Region.pdf</t>
  </si>
  <si>
    <t>Coldea Alina, Vlad Dorin (ULBS)</t>
  </si>
  <si>
    <t>Research Regarding the Physical-Mechanical Properties of Knits for Garments - Abrasion Resistance</t>
  </si>
  <si>
    <t>Azita Asayesh, Fatemeh Kolahi Mahmoodi, The effect of fabric structure on the pilling and abrasion resistance of interlock weft-knitted fabrics, International Journal of Clothing Science and Technology, 2024.</t>
  </si>
  <si>
    <t>https://www.webofscience.com/wos/woscc/full-record/WOS:001177733100001</t>
  </si>
  <si>
    <t>Matran C (ULBS), Bercan N.</t>
  </si>
  <si>
    <t>General aspects regarding the kinematic and dynamic analysis of the fabric take up/ cloth roller</t>
  </si>
  <si>
    <t>Wang, YF; Shi, XS; (...); Zhang, YQ - Study on the frictional contact behavior of plain cotton fabric with metal, TRIBOLOGY INTERNATIONAL</t>
  </si>
  <si>
    <t>https://www.webofscience.com/wos/woscc/full-record/WOS:001286705800001</t>
  </si>
  <si>
    <t>Matran, IM (UMFST); Matran, C (ULBS) and Tarcea, M (UMFST)</t>
  </si>
  <si>
    <t>Sustainable Prebiotic Dessert with Sericin Produced by Bombyx mori Worms</t>
  </si>
  <si>
    <t>Yuan, YN; Nasri, M; (...); Kang, LF - Sericin coats of silk fibres, a degumming waste or future material?, MATERIALS TODAY BIO</t>
  </si>
  <si>
    <t>https://www.webofscience.com/wos/woscc/full-record/WOS:001348794700001</t>
  </si>
  <si>
    <t>Tera, M., Biris C.</t>
  </si>
  <si>
    <t>Comparison between Deep-Drawing and Incremental Forming Processes from an Environmental Point of View</t>
  </si>
  <si>
    <t>Agrawal, M. K., Singh, P., Mishra, P., Deb, R. K., Mohammed, K. A., Kumar, S., &amp; Kumar, G. (2024). A brief review on the perspective of a newer incremental sheet forming technique and its usefulness. Advances in Materials and Processing Technologies, 10(2), 506-516.</t>
  </si>
  <si>
    <t>https://www.tandfonline.com/doi/full/10.1080/2374068X.2023.2168288?casa_token=xGkQQo_IZ8cAAAAA%3A2psRhyp0dqoEsuPMTjV5hdDZlyar2nqL0LENoxy_XYooBcIvjv5DllZ5GdjzJkUCoegCT5i_AvhBAQ</t>
  </si>
  <si>
    <t>Tera, M., Biris C</t>
  </si>
  <si>
    <t>Attique, U., Butt, S. I., Jaffery, S. H. I., Zhang, F., &amp; Hussain, G. (2024). Formability characterization of steel tailor welded blanks formed through single point incremental forming. Journal of Materials Research and Technology, 28, 1941-1956.</t>
  </si>
  <si>
    <t>https://www.sciencedirect.com/science/article/pii/S2238785423030740</t>
  </si>
  <si>
    <t>Attique, U., Butt, S. I., Mubashar, A., Ali, L., &amp; Hussain, G. (2024). Numerical analysis of stress &amp; strain and thickness variation in single point incremental forming of tailor welded steel blanks. The International Journal of Advanced Manufacturing Technology, 132(3), 1791-1807.</t>
  </si>
  <si>
    <t>https://link.springer.com/article/10.1007/s00170-024-13422-0</t>
  </si>
  <si>
    <t>La, N. T., Ngo, Q. H., Vu, V. D., Mai, T. H., &amp; Ho, K. T. (2024). Optimization of Ultrasonic-Assisted Incremental Sheet Forming. Materials, 17(13), 3170.</t>
  </si>
  <si>
    <t>https://www.mdpi.com/1996-1944/17/13/3170</t>
  </si>
  <si>
    <t>Tera, M., Breaz, R. E., Bologa, O., &amp; Racz, S. G</t>
  </si>
  <si>
    <t>https://link.springer.com/article/10.1007/s10845-024-02512-1</t>
  </si>
  <si>
    <t>Racz, S. G., Crenganiș, M., Breaz, R.E., Bârsan, A., Gîrjob, C.E., Biriș, C.M. Tera, M.</t>
  </si>
  <si>
    <t>Boschetti, G., Sinico, T. (2024). Designing Digital Twins of Robots Using Simscape Multibody. Robotics, 13(4), 62. https://doi.org/10.3390/robotics13040062</t>
  </si>
  <si>
    <t>https://doi.org/10.3390/robotics13040062</t>
  </si>
  <si>
    <t>Krishna, R. S., Suresh, K., Priyadarshini, A., &amp; Singh, S. K. (2023). A retrospective review on recent developments in the micro-incremental sheet forming process. Advances in Materials and Processing Technologies, 10(4), 3173–3201. https://doi.org/10.1080/2374068X.2023.2201752</t>
  </si>
  <si>
    <t>https://doi.org/10.1080/2374068X.2023.2201752</t>
  </si>
  <si>
    <t>Racz, S.-G.; Crenganiș, M.; Breaz, R.-E.; Maroșan, A.; Bârsan, A.; Gîrjob, C.-E.; Biriș, C.-M.; Tera, M.</t>
  </si>
  <si>
    <t>G. Lopez and M. Sharifi, "Autonomous Motion Planning for a Motorized Walker Using Potential Field and Admittance Control," 2024 IEEE International Conference on Advanced Intelligent Mechatronics (AIM), Boston, MA, USA, 2024, pp. 1512-1517, doi: 10.1109/AIM55361.2024.10637149.</t>
  </si>
  <si>
    <t>https://ieeexplore.ieee.org/abstract/document/10637149?casa_token=3vuk8nmYR88AAAAA:2WgQYPXPnZsbh5pp5iFqFZDTDJXePKWiC2ug-3S-OA2jjHCRItxE67lwB6_hQiE2fNuyK7Q-MBKJPw</t>
  </si>
  <si>
    <t>Mevada, V.,  Mulay, A., Numeric Investigations to Improve the Final Sheet Thickness in the SPIF of DC04 Sheets - Analysis and Optimization of Sheet Metal Forming Processes, 1st Edition, 2024 CRC press, ISBN 9781003441755, taylorfrancis.com</t>
  </si>
  <si>
    <t>Kumar A, Shrivastava VK, Kumar P, Kumar A, Gulati V. Predictive and experimental analysis of forces in die-less forming using artificial intelligence techniques. Proceedings of the Institution of Mechanical Engineers, Part E. 2024;0(0). doi:10.1177/09544089241235473</t>
  </si>
  <si>
    <t>Vlad, Dorin (ULBS), Oleksik, Mihaela (ULBS)</t>
  </si>
  <si>
    <t>RESEARCH REGARDING UNIAXIAL TENSILE STRENGTH OF NYLON WOVEN FABRICS, COATED AND UNCOATED WITH SILICONE</t>
  </si>
  <si>
    <t>Paterson, M; Moore, B; (...); Nessler, JA - Insulation and material characteristics of smoothskin neoprene vs silicone-coated neoprene in surf wetsuits, Sports Engineering, vol.26, DOI10.1007/s12283-023-00417-5</t>
  </si>
  <si>
    <t>https://link.springer.com/article/10.1007/s12283-023-00417-5</t>
  </si>
  <si>
    <t>https://www.webofscience.com/wos/woscc/full-record/WOS:000980508000001</t>
  </si>
  <si>
    <t>Vlad, Dorin (ULBS), Coldea, Alina Mihaela (ULBS)</t>
  </si>
  <si>
    <t>Asayesh, A (Asayesh, Azita) [1] ; Mahmoodi, FK (Mahmoodi, Fatemeh Kolahi), The effect of fabric structure on the pilling and abrasion resistance of interlock weft-knitted fabrics, 
INTERNATIONAL JOURNAL OF CLOTHING SCIENCE AND TECHNOLOGY
Volume36Issue2Page287-303
DOI10.1108/IJCST-05-2023-0073</t>
  </si>
  <si>
    <t>https://www.emerald.com/insight/content/doi/10.1108/ijcst-05-2023-0073/full/html</t>
  </si>
  <si>
    <t>Vlad, Dorin (ULBS), Cioca, Lucian Ionel (ULBS)</t>
  </si>
  <si>
    <t>Chick, M (Chick, Marven) [1] ; Ho, CP (Ho, Chupo) [1] ; Au, J (Au, Joe) [1] ; Wong, S (Wong, Sidney) [2] ; Yip, J (Yip, Jasmine) [1], Combination of 3D printing and knitting: the loop stitch design and its effects on tensile strength and elongation at break</t>
  </si>
  <si>
    <t>https://www.webofscience.com/wos/woscc/full-record/WOS:001268452200001</t>
  </si>
  <si>
    <t>Asghar, A [Univ Utara Malaysia, Sch Quantitat Sci, Sintok, Malaysia] ; Chandio, AF [Quaid Eawam Univ Engn, Dept Elect Engn, Sci &amp; Technol Nawabshah, Sindh, Pakistan] ; Shah, ZH [Univ Lakki Marwat, Dept Math Sci, Khyber Pakhtunkhwa Pakistan, Lakki Marwat 28420, Khyber Pakhtunk, Pakistan] ; Vrinceanu, N  [Lucian Blaga Univ Sibiu, Fac Engn, Dept Ind Machines &amp; Equipments, 10 Victoriei Blvd, Sibiu 5500204, Romania] ; Deebani, W [King Abdulaziz Univ, Coll Sci &amp; Arts, Dept Math, PO Box 344, Rabigh 21911, Saudi Arabia] ; Shutaywi, M [King Abdulaziz Univ, Coll Sci &amp; Arts, Dept Math, PO Box 344, Rabigh 21911, Saudi Arabia] ; Lund, LA [Sindh Agr Univ, KCAET Khairpur Mirs, Tandojam Sindh 70060, Pakistan]</t>
  </si>
  <si>
    <t xml:space="preserve"> Magnetized mixed convection hybrid nanofluid with effect of heat generation/absorption and velocity slip condition,</t>
  </si>
  <si>
    <t>Alphonse, P and Muthukumarasamy, K, Synergistic advancements in thermal management: hybrid nanofluids and heat pipes, JOURNAL OF THERMAL ANALYSIS AND CALORIMETRY</t>
  </si>
  <si>
    <t>https://link.springer.com/article/10.1007/s10973-023-12805-x</t>
  </si>
  <si>
    <t>Babu, BH; Swarnalathamma, BV and Krishna, MV, Diffusion-thermo and thermo-diffusion impacts on MHD natural convection flow of maxwell nanofluids over a stretching sheet, CASE STUDIES IN THERMAL ENGINEERING</t>
  </si>
  <si>
    <t>https://www.sciencedirect.com/science/article/pii/S2214157X24010475</t>
  </si>
  <si>
    <t>Deb, N and Saha, S, Role of internal heat generation, magnetism and Joule heating on entropy generation and mixed convective flow in a square domain, ANNALS OF NUCLEAR ENERGY</t>
  </si>
  <si>
    <t>https://www.sciencedirect.com/science/article/abs/pii/S0306454923006436</t>
  </si>
  <si>
    <t>Dey, S and Mukhopadhyay, S, Impacts of slip and activation energy on MHD hybrid nanofluid flow past a stretching radiated surface with heat generation/absorption, PHYSICA SCRIPTA</t>
  </si>
  <si>
    <t>https://iopscience.iop.org/article/10.1088/1402-4896/ad7adf</t>
  </si>
  <si>
    <t>Dong, XG ; Knani, S  ; Ayed, H ; Mouldi, A  ; Mahariq, I  ; Alhoee, J, Deep learning with multilayer perceptron for optimizing the heat transfer of mixed convection equipped with MWCNT-water nanofluid, Deep learning with multilayer perceptron for optimizing the heat transfer of mixed convection equipped with MWCNT-water nanofluid, 
CASE STUDIES IN THERMAL ENGINEERING</t>
  </si>
  <si>
    <t>https://www.sciencedirect.com/science/article/pii/S2214157X2400340X</t>
  </si>
  <si>
    <t>Gupta, R ; Nandi, S; Santra, SS  ; Saha, S ; Vajravelu, K , Numerical simulation of an unsteady ternary hybrid nanofluid along a convectively heated curved stretching sheet: A Tiwari-Das model, PROCEEDINGS OF THE INSTITUTION OF MECHANICAL ENGINEERS PART N-JOURNAL OF NANOMATERIALS NANOENGINEERING AND NANOSYSTEMS</t>
  </si>
  <si>
    <t>https://journals.sagepub.com/doi/10.1177/23977914241286681</t>
  </si>
  <si>
    <t>Haldia, S ; Bisht, VS ; Bhandari, P ; Ranakoti, L  ; Negi, A , Numerical assessment of solar air heater performance having a broken arc and broken S-shaped ribs as roughness, ARCHIVES OF THERMODYNAMICS</t>
  </si>
  <si>
    <t>https://journals.pan.pl/dlibra/publication/150435/edition/131250/content</t>
  </si>
  <si>
    <t>Jagadha, S ; Rao, BM; Durgaprasad, P; Gopal, D; Prakash, P ; Kishan, N; Muthunagai, K, Darcy Forchheimer two-dimensional thin flow of Jeffrey nanofluid with heat generation/absorption and thermal radiation over a stretchable flat sheet, ARCHIVES OF THERMODYNAMICS</t>
  </si>
  <si>
    <t>https://www.imp.gda.pl/wydawnictwo-imp-pan/archives-of-thermodynamics/contents/</t>
  </si>
  <si>
    <t>Mahla, R and Kaladhar, K, Effect of Hall current, Soret number, and inclined magnetic field on entropy generation of mixed convection Jeffrey fluid flow through sloping channel under Navier-slip condition, ZAMM-ZEITSCHRIFT FUR ANGEWANDTE MATHEMATIK UND MECHANIK</t>
  </si>
  <si>
    <t>https://onlinelibrary.wiley.com/doi/abs/10.1002/zamm.202300700</t>
  </si>
  <si>
    <t>Naseem, A and Kasana, AG, Numerical assessment of MHD hybrid nanofluid flow over an exponentially stretching surface in the presence of mixed convection and non uniform heat source/sink, Results in Engineering</t>
  </si>
  <si>
    <t>https://www.sciencedirect.com/science/article/pii/S2590123024005498</t>
  </si>
  <si>
    <t>Panda,  ; Ontela, S  ; Pattnaik, PK ; Mishra, SR , Optimizing heat transfer rate with sensitivity analysis on nonlinear radiative hydromagnetic hybrid nanofluid flow considering catalytic effects and slip condition: Hamilton-Crosser and Yamada-Ota modelling, ZAMM-ZEITSCHRIFT FUR ANGEWANDTE MATHEMATIK UND MECHANIK</t>
  </si>
  <si>
    <t>https://onlinelibrary.wiley.com/doi/abs/10.1002/zamm.202301064</t>
  </si>
  <si>
    <t>Qamar, M ; Khan, M; Yasir, M; Shflot, AS ; Malik, MY, Review on velocity slip with thermal features of irregular heat transport enhancement of hybrid nanofluids, 
RESULTS IN ENGINEERING</t>
  </si>
  <si>
    <t>https://www.sciencedirect.com/science/article/pii/S2590123024018498</t>
  </si>
  <si>
    <t>Razzaq, I ; Xinhua, W; Rasool, G ; Sun, T; Thumma, T ; Reddy, CA; Abbas, K; Khan, AQ, Effects of viscous and Joule dissipation on hydromagnetic hybrid nanofluid flow over nonlinear stretching surface with Hamilton-Crosser model, CASE STUDIES IN THERMAL ENGINEERING</t>
  </si>
  <si>
    <t>https://www.sciencedirect.com/science/article/pii/S2214157X24011560</t>
  </si>
  <si>
    <t>Sajid, T ; Algarni, S ; Ahmad, H; Alqahtani, T  ; Jamshed, W ; Eid, MR; Irshad, K; Amjad, A, Exploration of irreversibility process and thermal energy of a tetra hybrid radiative binary nanofluid focusing on solar implementations, NANOTECHNOLOGY REVIEWS</t>
  </si>
  <si>
    <t>https://www.degruyterbrill.com/document/doi/10.1515/ntrev-2024-0040/html?srsltid=AfmBOop2rmiKq7VpQ9dhPHYb44oVpoVNyQ-w2epYho8ucrtBNN91J1tT</t>
  </si>
  <si>
    <t>Saran, HL and Ramreddy, C, Effect of thermal radiation on aqueous hybrid nanofluid: the stability analysis, EUROPEAN PHYSICAL JOURNAL PLUS</t>
  </si>
  <si>
    <t>https://link.springer.com/article/10.1140/epjp/s13360-024-05027-z</t>
  </si>
  <si>
    <t>Sarfraz, M and Khan, M, Influence of engine oil-infused multi-walled carbon nanotubes and titania nanoparticles on a vertically inclined porous surface, HELIYON</t>
  </si>
  <si>
    <t>https://www.sciencedirect.com/science/article/pii/S2405844024122001</t>
  </si>
  <si>
    <t>Sayed, AAM; Abo-Elkhair, RE and Elsaid, EM, Improving the rheological behavior of magnetiz couple stress Buongiorno's nanofluid through resilient wavy channel with curvature effect: Nonlinear analysis, CHINESE JOURNAL OF PHYSICS</t>
  </si>
  <si>
    <t>https://www.sciencedirect.com/science/article/abs/pii/S0577907324001539</t>
  </si>
  <si>
    <t>Sonam and Yadav, RS, Numerical study of MHD Maxwell fluid flow from a stretching surface with radiation impact, PHYSICS LETTERS A</t>
  </si>
  <si>
    <t>https://www.tandfonline.com/doi/abs/10.1080/10407782.2024.2338259</t>
  </si>
  <si>
    <t>Wahid, NS ; Arifin, NM  ; Khashi'ie, NS ; Pop, I, Unsteady axisymmetric hybrid graphene-copper nanofluid slip flow over a permeable radially shrinking disk with the Soret and Dufour effects, 
INTERNATIONAL JOURNAL OF HEAT AND FLUID FLOW</t>
  </si>
  <si>
    <t>https://www.sciencedirect.com/science/article/abs/pii/S0142727X24001401</t>
  </si>
  <si>
    <t>Yahaya, RI ; Mustafa, MS ; Arifin, NM; Pop, I ; Wahid, NS; Ali, FM; Isa, SSPM, Mixed convection hybrid nanofluid flow over a stationary permeable vertical cone with thermal radiation and convective boundary condition, ZAMM-ZEITSCHRIFT FUR ANGEWANDTE MATHEMATIK UND MECHANIK</t>
  </si>
  <si>
    <t>https://onlinelibrary.wiley.com/doi/abs/10.1002/zamm.202300428</t>
  </si>
  <si>
    <t>Yasir, M and Khan, M, Buoyancy effects on Darcy-Forchheimer flow of thermally radiated hybrid SiO2-TiO2/CH3OH nanofluid, MULTISCALE AND MULTIDISCIPLINARY MODELING EXPERIMENTS AND DESIGN</t>
  </si>
  <si>
    <t>https://link.springer.com/article/10.1007/s41939-024-00557-6</t>
  </si>
  <si>
    <t>Zainodin, S ; Jamaludin, A ; Nazar, R ; Pop, I, Impact of heat source on mixed convection hybrid ferrofluid flow across a shrinking inclined plate subject to convective boundary conditions, ALEXANDRIA ENGINEERING JOURNAL</t>
  </si>
  <si>
    <t>https://www.sciencedirect.com/science/article/pii/S1110016823011493</t>
  </si>
  <si>
    <t>Tang, TQ [Shou Univ, E Da Hosp, Dept Internal Med, Kaohsiung 82445, Taiwan; Shou Univ, Sch Med Coll Med, Kaohsiung 82445, Taiwan; Natl Tsing Hua Univ, Int Intercollegiate Ph D Program, Hsinchu 30013, Taiwan; E Da Hosp, Dept Family &amp; Community Med, Kaohsiung 82445, Taiwan; Natl Tsing Hua Univ, Dept Engn &amp; Syst Sci, Hsinchu 30013, Taiwan] ; Jan, R [Univ Tenaga Nas, Inst Energy Infrastructure IEI, Coll Engn, Dept Civil Engn, Putrajaya Campus,Jalan IKRAM UNITEN, Kajang 43000, Selangor, Malaysia] ; Ahmad, H  [Univ Tenaga Nas, Inst Energy Infrastructure IEI, Coll Engn, Dept Civil Engn, Putrajaya Campus,Jalan IKRAM UNITEN, Kajang 43000, Selangor, Malaysia] ; Shah, ZH [Univ Lakki Marwat, Dept Math Sci, Lakki Marwat 28420, KPK, Pakistan] ; Vrinceanu, N [Lucian Blaga Univ Sibiu, Fac Engn Dept Ind Machines &amp; Equipments, 10 Victoriei Blvd, Sibiu, Romania] ; Racheriu, M  [Lucian Blaga Univ Sibiu, Med Fac, 2A Lucian Blaga Str, Sibiu 550169, Romania, Cty Clin Emergency Hosp, 2-4 Corneliu Coposu Str, Sibiu 550245, Romania]</t>
  </si>
  <si>
    <t>A Fractional Perspective on the Dynamics of HIV, Considering the Interaction of Viruses and Immune System with the Effect of Antiretroviral Therapy</t>
  </si>
  <si>
    <t>Ali, M; Alzahrani, SM ; Saadeh, R  ; Abdoon, MA ; Qazza, A  ; Al-kuleab, N ; EL Guma, F , Modeling COVID-19 spread and non-pharmaceutical interventions in South Africa: A stochastic approach, 
SCIENTIFIC AFRICAN</t>
  </si>
  <si>
    <t>https://www.sciencedirect.com/science/article/pii/S2468227624001005</t>
  </si>
  <si>
    <t>Guedri, K ; Zarin, R ; Zeb, A; Makhdoum, BM ; Niyazi, HA; Khan, A , A numerical study of HIV/AIDS transmission dynamics and the onset of long-term disability in chronic infection, EUROPEAN PHYSICAL JOURNAL PLUS</t>
  </si>
  <si>
    <t>https://link.springer.com/article/10.1140/epjp/s13360-024-05881-x</t>
  </si>
  <si>
    <t>Jan, RS; Boulaaras, S ; Alharbi, A ; Razak, NN, Nonlinear Dynamics of a Zoonotic Disease With Control Interventions Through Fractional Derivative, EUROPEAN JOURNAL OF PURE AND APPLIED MATHEMATICS</t>
  </si>
  <si>
    <t>https://www.ejpam.com/index.php/ejpam/article/view/5534</t>
  </si>
  <si>
    <t>Mangal, S ; Deolia, P ; Misra, OP ; Dhar, J  ; Sharma, VS , Modeling spread and control of multidrug-resistant tuberculosis in India, 
EUROPEAN PHYSICAL JOURNAL PLUS</t>
  </si>
  <si>
    <t>https://link.springer.com/article/10.1140/epjp/s13360-024-05639-5</t>
  </si>
  <si>
    <t>Mathebula, D, HIV- A Biological Polycomputing Perspective, 7th International Conference on Artificial Intelligence, Big Data, Computing and Data Communication Systems (ICABCD)
2024</t>
  </si>
  <si>
    <t>https://ieeexplore.ieee.org/document/10645274</t>
  </si>
  <si>
    <t>Muresan, CI; Hegedüs, ET ; Mihai, MD; Othman, GB ; Birs, I ; Copot, D ; Dulf, EH  ; De Keyser, R  ; Ionescu, CM ; Neckebroek, M , Fractional-Order Modeling of the Depth of Analgesia as Reference Model for Control Purposes, 
FRACTAL AND FRACTIONAL</t>
  </si>
  <si>
    <t>https://www.mdpi.com/2504-3110/8/9/539</t>
  </si>
  <si>
    <t>Saadeh, R ; Abdoon, MA ; Qazza, A; Berir, M ; EL Guma, F  ; Al-Kuleab, N ; Degoot, AM, Mathematical modeling and stability analysis of the novel fractional model in the Caputo derivative operator: A case study, 
HELIYON</t>
  </si>
  <si>
    <t>https://pubmed.ncbi.nlm.nih.gov/38434353/</t>
  </si>
  <si>
    <t>Tang, TQ  [Shou Univ, E Da Hosp, Dept Internal Med, Kaohsiung, Taiwan; Shou Univ, Coll Med, Sch Med, Kaohsiung, Taiwan; Natl Tsing Hua Univ, Int Intercollegiate PhD Program, Hsinchu, Taiwan; Shou Univ, E Da Hosp, Dept Family &amp; Community Med, Kaohsiung, Taiwan; Natl Tsing Hua Univ, Dept Engn &amp; Syst Sci, Hsinchu, Taiwan] ; Jan, R [Univ Tenaga Nas, Inst Energy Infrastruct IEI, Coll Engn, Dept Civil Engn, Putrajaya Campus, Kajang, Selangor, Malaysia] ; Shah, Z  [Univ Lakki Marwat, Dept Math Sci, Lakki Marwat, KPK, Pakistan] ; Vrinceanu, N  [Lucian Blaga Univ Sibiu, Fac Engn, Dept Ind Machines &amp; Equipments, Sibiu, Romania] ; Tanasescu, C  [Lucian Blaga Univ Sibiu,</t>
  </si>
  <si>
    <t>Jan, R; Degaichia, H; Boulaaras, S; Rehman, ZU; Bahramand, S, QUALITATIVE AND QUANTITATIVE ANALYSIS OF VECTOR-BORNE INFECTION THROUGH FRACTIONAL FRAMEWORK, DISCRETE AND CONTINUOUS DYNAMICAL SYSTEMS-SERIES S</t>
  </si>
  <si>
    <t>https://worldscientific.com/doi/10.1142/S0218348X25401085?srsltid=AfmBOorfziwwZpddlFwlEEYIdYHTO3hgpbCh7S3se7Q-NSIdXaVXujqr</t>
  </si>
  <si>
    <t>Ullah, MA and Raza, N, A simulation-based analysis of a novel HIV/AIDS transmission model with awareness and treatment, NONLINEAR DYNAMICS</t>
  </si>
  <si>
    <t>https://link.springer.com/article/10.1007/s11071-024-10228-3</t>
  </si>
  <si>
    <t>Hussain, S [COMSATS Univ Islamabad, Dept Math, Attock Campus,Kamra Rd, Attock 43600, Pakistan] ; Rasheed, K [COMSATS Univ Islamabad, Dept Math, Attock Campus,Kamra Rd, Attock 43600, Pakistan] ; Ali, A  [COMSATS Univ Islamabad, Dept Math, Attock Campus,Kamra Rd, Attock 43600, Pakistan] ; Vrinceanu, N  [Lucian Blaga Univ Sibiu, Fac Engn, Dept Ind Machines &amp; Equipments, 10 Victoriei Blvd, Sibiu 550024, Romania] ; Alshehri, A  [King Abdulaziz Univ, Dept Math, Coll Sci &amp; Arts, Rabigh 21911, Saudi Arabia] ; Shah, Z [Univ Lakki Marwat, Dept Math Sci, Lakki Marwat 28420, Khyber Pakhtunk, Pakistan]</t>
  </si>
  <si>
    <t>A sensitivity analysis of MHD nanofluid flow across an exponentially stretched surface with non-uniform heat flux by response surface methodology</t>
  </si>
  <si>
    <t>Abbas, Z; Ahmad, S and Rafiq, MY, Numerical simulation of two-dimensional unsteady flow nanofluid inside a rectangular pipe with variable pressure gradient, NUMERICAL HEAT TRANSFER PART B-FUNDAMENTALS</t>
  </si>
  <si>
    <t>https://www.tandfonline.com/doi/full/10.1080/10407790.2024.2393286</t>
  </si>
  <si>
    <t>Amudhini, M and De, P, Comparative study of hybrid, tri-hybrid and tetra-hybrid nanoparticles in MHD unsteady flow with chemical reaction, activation energy, Soret-Dufour effect and sensitivity analysis over Non-Darcy porous stretching cylinder, HELIYON</t>
  </si>
  <si>
    <t>https://www.sciencedirect.com/science/article/pii/S2405844024117628</t>
  </si>
  <si>
    <t>Chandan, K ; Srilatha, P  ; Karthik, K ; Raghunandan, ME  ; Nagaraja, KV ; Gopalakrishnan, EA  ; Kumar, RSV ; Gamaoun, F , Optimized physics-informed neural network for analyzing the radiative-convective thermal performance of an inclined wavy porous fin, CASE STUDIES IN THERMAL ENGINEERING</t>
  </si>
  <si>
    <t>https://www.sciencedirect.com/science/article/pii/S2214157X24014540</t>
  </si>
  <si>
    <t>Das, UJ and Begum, J, Effects of radiation and activation energy on magnetized ternary nanofluid flow produced by a slippery elastic sheet with entropy analysis, RADIATION EFFECTS AND DEFECTS IN SOLIDS</t>
  </si>
  <si>
    <t>https://www.tandfonline.com/doi/full/10.1080/10420150.2024.2424752</t>
  </si>
  <si>
    <t>Das, UJ and Patgiri, I, Entropy analysis on thermophoretic magnetohydrodynamic Couette flow over a deformable porous channel with temperature-dependent viscosity and thermal conductivity, Heat Transfer</t>
  </si>
  <si>
    <t>https://onlinelibrary.wiley.com/doi/abs/10.1002/htj.23053</t>
  </si>
  <si>
    <t>Das, UJ and Patgiri, I, Gyrotactic Mixed Bioconvective Flow of Copper-Water Nanofluid Past a Rotating Cone with Non-uniform Heat Source and Activation Energy, BIONANOSCIENCE</t>
  </si>
  <si>
    <t>https://link.springer.com/article/10.1007/s12668-024-01442-9</t>
  </si>
  <si>
    <t>Gandhi, R ; Sharma, BK ; Kumar, A ; Almohsen, B (Almohsen, Bandar) [2] ; Fernandez-Gamiz, U (Fernandez-Gamiz, Unai) [3], Entropy generation optimization of EMHD mixed convective flow with higher order chemical reaction: Sensitivity analysis, CASE STUDIES IN THERMAL ENGINEERING</t>
  </si>
  <si>
    <t>https://www.sciencedirect.com/science/article/pii/S2214157X24001102</t>
  </si>
  <si>
    <t xml:space="preserve">Gomathi, N and Poulomi, D, Dual solutions of Casson Williamson nanofluid with thermal radiation and chemical reaction, NUMERICAL HEAT TRANSFER PART A-APPLICATIONS
</t>
  </si>
  <si>
    <t>https://www.tandfonline.com/doi/abs/10.1080/10407782.2024.2326980</t>
  </si>
  <si>
    <t>Khan, NS ; Akhter, S  ; Kebaili, I (Kebaili, Imen) [4] ; Birkea, FMO (Birkea, Fathea M. Osman) [5] ; Egami, RH (Egami, Ria H.) [6], Dynamic processes of quartic autocatalysis chemical reaction in Williamson nanofluid flow over a surface, THERMAL SCIENCE AND ENGINEERING PROGRESS</t>
  </si>
  <si>
    <t>https://www.sciencedirect.com/science/article/abs/pii/S2451904924004165</t>
  </si>
  <si>
    <t>Khan, SA ; Liu, HH ; Imran, M ; Farooq, U ; Yasmin, S ; Ma, BJ ; Alhushaybari, A, Quadratic regression model for response surface methodology based on sensitivity analysis of heat transport in mono nanofluids with suction and dual stretching in a rectangular frame, MECHANICS OF TIME-DEPENDENT MATERIALS</t>
  </si>
  <si>
    <t>https://link.springer.com/article/10.1007/s11043-024-09715-2</t>
  </si>
  <si>
    <t>Li, Y ; Zhan, RC ; Yang, K ; Qi, YF  ; Tu, R ,Numerical investigations of AC arcs' thermal characteristics in the short gap of copper-cored wires, SCIENTIFIC REPORTS</t>
  </si>
  <si>
    <t>https://www.nature.com/articles/s41598-024-54911-2</t>
  </si>
  <si>
    <t>Norzawary, NHA and Bachok, N, MHD FLOW OF HYBRID CARBON NANOTUBES OVER A STRETCHING/SHRINKING SHEET WITH SLIP: HEAT TRANSFER OPTIMIZATION, MAGNETOHYDRODYNAMICS</t>
  </si>
  <si>
    <t>https://openurl.ebsco.com/EPDB%3Agcd%3A11%3A22811371/detailv2?sid=ebsco%3Aplink%3Ascholar&amp;id=ebsco%3Agcd%3A183642314&amp;crl=f&amp;link_origin=www.google.com</t>
  </si>
  <si>
    <t>Pacheco, CC ; Verissimo, GL  ; Colaço, MJ  ; Leiroz, AJK  ; Cruz, MEC  ; Santos, HFL  ; DeFilippo, M  ; Quirino, TS , A computational study on square and helical magnetohydrodynamic generators including applications to a combined power cycle, JOURNAL OF THE BRAZILIAN SOCIETY OF MECHANICAL SCIENCES AND ENGINEERING</t>
  </si>
  <si>
    <t>https://link.springer.com/article/10.1007/s40430-024-05150-z</t>
  </si>
  <si>
    <t>Sahranbana, SS (Sahranbana, S. S.) [1] ; Izam, SNAM (Izam, S. N. A. M.) [1] ; Anuar, NS (Anuar, N. S.) [1] ; Aladdin, NAL (Aladdin, N. A. L.) [2], MHD FLOW OF DISSIPATIVE TERNARY NANOFLUID PAST A STRETCHING/SHRINKING SHEET: RSM ANALYSIS, MAGNETOHYDRODYNAMICS</t>
  </si>
  <si>
    <t>https://mhd.sal.lv/contents/2024/3/MG.60.3.7.R.html</t>
  </si>
  <si>
    <t>Ullah, A; Yao, HX  ; Waseem ; Saboor, A ; Awwad, FA  ; Ismail, EAA , A qualitative analysis of the artificial neural network model and numerical solution for the nanofluid flow through an exponentially stretched surface, FRONTIERS IN PHYSICS</t>
  </si>
  <si>
    <t>https://www.frontiersin.org/journals/physics/articles/10.3389/fphy.2024.1408933/full</t>
  </si>
  <si>
    <t>Venkateswarlu, B (Venkateswarlu, B.) [1] ; Falmari, AS (Falmari, A. S.) [2] , [3] ; Joo, SW (Joo, Sang Woo) [1] ; Chandarki, IM (Chandarki, I. M.) [4], A numerical study on magneto-radiative hybrid nanofluid flow over an exponentially stretched surface with heat flux dissipation, NUMERICAL HEAT TRANSFER PART B-FUNDAMENTALS</t>
  </si>
  <si>
    <t>https://www.tandfonline.com/doi/full/10.1080/10407790.2024.2392008?src=exp-la</t>
  </si>
  <si>
    <t>Zeeshan, A; Asghar, Z and Rehaman, AU, AI based optimal analysis of electro-osmotic peristaltic motion of non-Newtonian fluid with chemical reaction using artificial neural networks and response surface methodology, INTERNATIONAL JOURNAL OF NUMERICAL METHODS FOR HEAT &amp; FLUID FLOW</t>
  </si>
  <si>
    <t>https://www.ingentaconnect.com/content/mcb/134/2024/00000034/00000006/art00007;jsessionid=2k6rcj24uo7dh.x-ic-live-03</t>
  </si>
  <si>
    <t>Zuberi, HA ; Lal, M ; Verma, S  ; Zainal, NA , Computational Investigation of Brownian Motion and Thermophoresis Effect on Blood-Based Casson Nanofluid on a Non-linearly Stretching Sheet with Ohmic and Viscous Dissipation Effects, CMES-COMPUTER MODELING IN ENGINEERING &amp; SCIENCES</t>
  </si>
  <si>
    <t>https://www.techscience.com/CMES/v141n2/58169</t>
  </si>
  <si>
    <t>Tang, TQ [Shou Univ, E Da Hosp, Dept Internal Med, Kaohsiung 82445, Taiwan; Shou Univ, Coll Med, Sch Med, Kaohsiung 82445, Taiwan; Natl Tsing Hua Univ, Int Intercollegiate PhD Program, Hsinchu 30013, Taiwan;  Shou Univ, E da Hosp, Dept Family &amp; Community Med, Kaohsiung 82445, Taiwan; Natl Tsing Hua Univ, Dept Engn &amp; Syst Sci, Hsinchu 30013, Taiwan] ; Jan, R  ; Khurshaid, A [Univ Swabi, Dept Math, Swabi 23561, Kpk, Pakistan] ; Shah, Z  [Univ Lakki Marwat, Dept Math Sci, Lakki Marwat 28420, Kpk, Pakistan] ; Vrinceanu, N  [Lucian Blaga Univ Sibiu, Fac Engn, Dept Ind Machines &amp; Equipments, 10 Victoriei Blvd, Sibiu, Romania] ; Racheriu, M  [Lucian Blaga Univ Sibiu, Med Fac, 2A Lucian Blaga Str, Sibiu 550169, Romania; Cty Clin Emergency Hosp, 2-4 Corneliu Coposu Str, Sibiu 550245, Romania]</t>
  </si>
  <si>
    <t>Analysis of the dynamics of a vector-borne infection with the effect of imperfect vaccination from a fractional perspective</t>
  </si>
  <si>
    <t>Affognon, SB ; Tonnang, HEZ; Ngare, P; Kiplangat, BK; Abelman, S; Herren, JK, Optimizing microbe-infected mosquito release: a stochastic model for malaria prevention, FRONTIERS IN APPLIED MATHEMATICS AND STATISTICS</t>
  </si>
  <si>
    <t>https://www.frontiersin.org/journals/applied-mathematics-and-statistics/articles/10.3389/fams.2024.1465153/full</t>
  </si>
  <si>
    <t>Bahi, MC ; Bahramand, S; Jan, RS; Boulaaras, S; Ahmad, H; Guefaifia, R, Fractional view analysis of sexual transmitted human papilloma virus infection for public health, SCIENTIFIC REPORTS</t>
  </si>
  <si>
    <t>https://www.nature.com/articles/s41598-024-53696-8</t>
  </si>
  <si>
    <t>Farman, M; Hasan, A ; Xu, CJ ; Nisar, KS; Hincal, E, Computational techniques to monitoring fractional order type-1 diabetes mellitus model for feedback design of artificial pancreas, COMPUTER METHODS AND PROGRAMS IN BIOMEDICINE</t>
  </si>
  <si>
    <t>https://www.sciencedirect.com/science/article/abs/pii/S0169260724004139</t>
  </si>
  <si>
    <t>Jan, R ; Degaichia, H; Boulaaras, S.; Rehman, ZU; Bahramand, S , QUALITATIVE AND QUANTITATIVE ANALYSIS OF VECTOR-BORNE INFECTION THROUGH FRACTIONAL FRAMEWORK, DISCRETE AND CONTINUOUS DYNAMICAL SYSTEMS-SERIES S</t>
  </si>
  <si>
    <t>https://worldscientific.com/doi/10.1142/S0218348X25401085?srsltid=AfmBOopzDyYBsOxJ0tiNmz0FRXGusGtXKHLIEZm-YJxw9S3zvtL5c2Pu</t>
  </si>
  <si>
    <t>Qin, YY; Yang, LX and Li, J, Analyzing the dynamics and optimal control of a vector-borne model with dual vertical transmission and multiple serotypes, PHYSICA SCRIPTA</t>
  </si>
  <si>
    <t>https://iopscience.iop.org/article/10.1088/1402-4896/ad7bf9</t>
  </si>
  <si>
    <t>Chelu, M, Hydrogels with Essential Oils: Recent Advances in Designs and Applications, GELS</t>
  </si>
  <si>
    <t>https://pubmed.ncbi.nlm.nih.gov/39451288/</t>
  </si>
  <si>
    <t>Kolosova, OY (Kolosova, Olga Yu.) [1] ; Vasil'ev, VG (Vasil'ev, Viktor G.) [1] ; Novikov, IA (No, Cryostructuring of Polymeric Systems: 67 Properties and Microstructure of Poly(Vinyl Alcohol) Cryogels Formed in the Presence of Phenol or Bis-Phenols Introduced into the Aqueous Polymeric Solutions Prior to Their Freeze-Thaw Processing, 
POLYMERS</t>
  </si>
  <si>
    <t>https://www.mdpi.com/2073-4360/16/5/675</t>
  </si>
  <si>
    <t>Coman, D  [Lucian Blaga Univ Sibiu, Dept Biochem &amp; Toxicol, Fac Agr Sci Food Ind &amp; Environm Protect, Sibiu 550012, Romania] ; Oancea, S  [Lucian Blaga Univ Sibiu, Dept Biochem &amp; Toxicol, Fac Agr Sci Food Ind &amp; Environm Protect, Str I Ratiu 7-9, Sibiu 550012, Romania] ; Vrînceanu, N  [Lucian Blaga Univ Sibiu, Dept Biochem &amp; Toxicol, Fac Agr Sci Food Ind &amp; Environm Protect, Sibiu 550012, Romania]</t>
  </si>
  <si>
    <t>Biofunctionalization of textile materials by antimicrobial treatments: a critical overview</t>
  </si>
  <si>
    <t>Efeze, ND  ; Serge, EE; Abdouramane, N ; Sibiescu, D ; Betene, FE  ; Noah, PMA  ; Valery, HG , BIO-TEXTILES AGAINST ARTHROPOD PESTS: A REVIEW, ENVIRONMENTAL ENGINEERING AND MANAGEMENT JOURNAL</t>
  </si>
  <si>
    <t>https://eemj.eu/index.php/EEMJ/article/view/4873</t>
  </si>
  <si>
    <t>Li, P  ; Liu, LY  ; Sun, J ; Zhao, YH  ; Shang, XF , Application of Thermodynamic Methods in Enhancing the Antibacterial Performance Textile Materials, INTERNATIONAL JOURNAL OF HEAT AND TECHNOLOGY</t>
  </si>
  <si>
    <t>https://www.iieta.org/journals/ijht/paper/10.18280/ijht.420615</t>
  </si>
  <si>
    <t>Tang, TQ [Natl Tsing Hua Univ, Int Intercollegiate PhD Program, Hsinchu 30013, Taiwan; E Da Hosp, Dept Internal Med, Kaohsiung 82445, Taiwan; Shou Univ, Coll Med, Sch Med, Kaohsiung 82445, Taiwan; E Da Hosp, Dept Family &amp; Community Med, Kaohsiung 82445, Taiwan; Natl Tsing Hua Univ, Dept Engn &amp; Syst Sci, Hsinchu 30013, Taiwan] ; Rooman, M  [Univ Lakki Marwat, Dept Math Sci, Lakki Marwat 28420, Pakistan] ; Vrinceanu  Narcisa [Lucian Blaga Univ Sibiu, Fac Engn, Dept Ind Machines &amp; Equipments, 10 Victoriei Blvd, Sibiu 5500204, Romania] ; Shah, Z [Univ Lakki Marwat, Dept Math Sci, Lakki Marwat 28420, Pakistan] ; Alshehri, A  [King Abdulaziz Univ, Fac Sci, Dept Math, Jeddah 21589, Saudi Arabia]</t>
  </si>
  <si>
    <t>Blood Flow of Au-Nanofluid Using Sisko Model in Stenotic Artery with Porous Walls and Viscous Dissipation Effect</t>
  </si>
  <si>
    <t>Boujelbene, M (Boujelbene, Mohamed) [1] ; Rehman, S (Rehman, Sohail) [2] ; Jazaa, Y (Jazaa, Yosef) [3] ; Hashim (Hashim) [4] ; Dhaou, MH (Dhaou, Mohamed Houcine) [5], Thermodynamics of hydromagnetic boundary layer flow of Prandtl nanofluid past a heated stretching cylindrical surface with interface slip, JOURNAL OF THE TAIWAN INSTITUTE OF CHEMICAL ENGINEERS</t>
  </si>
  <si>
    <t>https://www.sciencedirect.com/science/article/abs/pii/S1876107023006375</t>
  </si>
  <si>
    <t>Hussain, A  ; Dar, MNR  ; Cheema, WK ; Kanwal, R ; Han, YS , Investigating hybrid nanoparticles for drug delivery in multi-stenosed catheterized arteries under magnetic field effects, 
SCIENTIFIC REPORTS</t>
  </si>
  <si>
    <t>https://www.nature.com/articles/s41598-024-51607-5</t>
  </si>
  <si>
    <t>Mandal, G and Pal, D, Impact of gold and silver nanoparticles on the thermally radiating MHD slip blood flow within the stenotic artery using stability analysis and entropy optimisation, PRAMANA-JOURNAL OF PHYSICS</t>
  </si>
  <si>
    <t>https://link.springer.com/article/10.1007/s12043-024-02840-0</t>
  </si>
  <si>
    <t>Omama, M; Arafa, AA  ; Elsaid, A ; Zahra, WK , MHD flow of the novel quadruple hybrid nanofluid model in a stenosis artery with porous walls and thermal radiation: A Sisko model-based analysis, ZAMM-ZEITSCHRIFT FUR ANGEWANDTE MATHEMATIK UND MECHANIK</t>
  </si>
  <si>
    <t>https://onlinelibrary.wiley.com/doi/abs/10.1002/zamm.202300719</t>
  </si>
  <si>
    <t>Zeeshan, A  ; Riaz, A ; Javaid, A ; Nawaz, T  ; Akram, S, Effects of Tapering and Electro-Osmosis on Copper-Suspended Nanofluid Through a Composite Stenosed Artery with Permeable Walls: Exact Solutions, BRAZILIAN JOURNAL OF PHYSICS</t>
  </si>
  <si>
    <t>https://link.springer.com/article/10.1007/s13538-024-01576-x</t>
  </si>
  <si>
    <t>Zuberi, HA ; Lal, M  ; Verma, S ; Zainal, NA , Computational Investigation of Brownian Motion and Thermophoresis Effect on Blood-Based Casson Nanofluid on a Non-linearly Stretching Sheet with Ohmic and Viscous Dissipation Effects, CMES-COMPUTER MODELING IN ENGINEERING &amp; SCIENCES</t>
  </si>
  <si>
    <t>https://www.sciencedirect.com/org/science/article/pii/S1526149224002881</t>
  </si>
  <si>
    <t>Broasca, G ; Borcia, G; Dumitrascu, N ; Vrinceanu, N , Characterization of ZnO coated polyester fabrics for UV protection, APPLIED SURFACE SCIENCE</t>
  </si>
  <si>
    <t>Characterization of ZnO coated polyester fabrics for UV protection</t>
  </si>
  <si>
    <t>Ahmed, HM ; Raslan, WM ; El-Halwagy, AA ; Khalil, HM , Cu NPs Loaded Silk Fabric: Characterization and Dyeability, EGYPTIAN JOURNAL OF CHEMISTRY</t>
  </si>
  <si>
    <t>https://ejchem.journals.ekb.eg/?_action=article&amp;au=772221&amp;_au=Wafaa+M.+Raslan</t>
  </si>
  <si>
    <t>Al-Etaibi, AM and El-Apasery, MA, A Holistic Review of 3-Dimethylamino-1-Arylpropenones Based Disperse Dyes for Dyeing Polyester Fabrics: Synthesis, Characterization, and Antimicrobial Activities, POLYMERS</t>
  </si>
  <si>
    <t>https://www.mdpi.com/2073-4360/16/4/453</t>
  </si>
  <si>
    <t>Elhadad, SSM ; Mashaly, H ; Abdelhamid, AE  ; El-Sayed, AA, Functional smart fabrics based on synthesized sub-phthalocyanine, EGYPTIAN JOURNAL OF CHEMISTRY</t>
  </si>
  <si>
    <t>https://ejchem.journals.ekb.eg/article_338120.html</t>
  </si>
  <si>
    <t>Jadhav, J and Biswas, S, Surface functionalization of textile fabrics with ZnO nanoplatelets for improved UV protection and self-cleaning features, MATERIALS RESEARCH BULLETIN</t>
  </si>
  <si>
    <t>https://www.sciencedirect.com/science/article/abs/pii/S0025540824003428</t>
  </si>
  <si>
    <t>Mostafa, KM; Ameen, H and El-Sanabary, AA, Endowing viscose fabric ultraviolet and antibacterial activities using zinc oxide nanoparticles, BIOINSPIRED BIOMIMETIC AND NANOBIOMATERIALS</t>
  </si>
  <si>
    <t>https://www.sciencedirect.com/org/science/article/abs/pii/S2045986624000094</t>
  </si>
  <si>
    <t>Sariçam, C ; Okur, N ; Öztemur, J ; Kasikçi, O , Functionalization of cotton fabric with 1,3,7-Trimethylxanthine for UV protection, JOURNAL OF THE FACULTY OF ENGINEERING AND ARCHITECTURE OF GAZI UNIVERSITY</t>
  </si>
  <si>
    <t>https://dergipark.org.tr/tr/download/article-file/3443464</t>
  </si>
  <si>
    <t>Üzümcü, MB; Sari, B and Temel, E, Effect of UV Exposure on the Mechanical Properties of Polyurethane-Coated Fabrics, TEKSTIL VE KONFEKSIYON</t>
  </si>
  <si>
    <t>https://dergipark.org.tr/en/pub/tekstilvekonfeksiyon/article/1168629</t>
  </si>
  <si>
    <t>Zhang, LY ; Song, WM; Wang, BH ; Li, P ; Ni, YP; Liu, Y , Multifunctional polyester-cotton fabrics with excellent flame retardancy, superhydrophobicity, antibacterial property and UV resistance, 
POLYMER DEGRADATION AND STABILITY</t>
  </si>
  <si>
    <t>https://www.sciencedirect.com/science/article/abs/pii/S0141391024002416</t>
  </si>
  <si>
    <t>Deebani, W [King Abdulaziz Univ, Coll Sci &amp; Arts, Dept Math, Rabigh, Saudi Arabia] ; Rooman, M [Univ Lakki Marwat, Dept Math Sci, Lakki Marwat 28420, Khyber Pakhtunk, Pakistan] ; Vrinceanu, N [Lucian Blaga Univ Sibiu, Fac Engn, Dept Ind Machines &amp; Equipments, 10 Victoriei Blvd, Sibiu, Romania] ; Shah, ZH [Univ Lakki Marwat, Dept Math Sci, Lakki Marwat 28420, Khyber Pakhtunk, Pakistan] ; Shutaywi, M [King Abdulaziz Univ, Coll Sci &amp; Arts, Dept Math, Rabigh, Saudi Arabia] ; Jeli, RAA [Jazan Univ, Coll Sci, Dept Math, Jazan, Saudi Arabia]</t>
  </si>
  <si>
    <t>Computational analysis and biomechanical study of Oldroyd-B fluid with homogeneous and heterogeneous reactions through a vertical non-uniform channel</t>
  </si>
  <si>
    <t>Hossain, A ; Shamashuddin, MD ; Asogwa, KK ; Ferdows, M , Heat transmission phenomenon in magnetic nanofluid flow across movable flat device with heat source impact: local non-similarity solution with 2nd-stage truncation, JOURNAL OF THERMAL ANALYSIS AND CALORIMETRY</t>
  </si>
  <si>
    <t>https://link.springer.com/article/10.1007/s10973-023-12751-8</t>
  </si>
  <si>
    <t>Hossain, A ; Shamashuddin, MD; Asogwa, KK; Ferdows, M , Heat transmission phenomenon in magnetic nanofluid flow across movable flat device with heat source impact: local non-similarity solution with 2nd-stage truncation, JOURNAL OF THERMAL ANALYSIS AND CALORIMETRY</t>
  </si>
  <si>
    <t>Ullah, A ; Yao, HX ; Ullah, F ; Khan, W  ; Gul, H  ; Awwad, FA ; Ismail, EAA, Viscous dissipation and Joule heating effects on the unsteady micropolar fluid flow past a horizontal surface of revolution, ALEXANDRIA ENGINEERING JOURNAL</t>
  </si>
  <si>
    <t>https://www.sciencedirect.com/science/article/pii/S1110016824002497</t>
  </si>
  <si>
    <t>Tang, TQ [Shou Univ, E Da Hosp, Dept Internal Med, Kaohsiung 82445, Taiwan; Shou Univ, Coll Med, Sch Med, Kaohsiung 82445, Taiwan; Natl Tsing Hua Univ, Int Intercoll PhD Program, Hsinchu 30013, Taiwan;  Shou Univ, E Dda Hosp, Dept Family &amp; Community Med, Kaohsiung 82445, Taiwan; Natl Tsing Hua Univ, Dept Engn &amp; Syst Sci, Hsinchu 30013, Taiwan] ; Rooman, M [Univ Lakki Marwat, Dept Math Sci, Lakki Marwat 28420, Khyber Pakhtunk, Pakistan] ; Shah, ZH [Univ Lakki Marwat, Dept Math Sci, Lakki Marwat 28420, Khyber Pakhtunk, Pakistan] ; Jan, MA [Kohat Univ Sci &amp; Technol KUST, Dept Math, Kohat 26000, Khyber Pakhtoon, Pakistan] ; Vrinceanu, N (Vrinceanu, Narcisa) [Lucian Blaga Univ Sibiu, Fac Engn, Dept Ind Mach &amp; Equipments, 10 Victoriei Blvd, Sibiu 5500204,] ; Racheriu, M  [Lucian Blaga Univ Sibiu, Faculty of Medicine; Cty Clinical Hospital, Sibiu]</t>
  </si>
  <si>
    <t>Computational study and characteristics of magnetized gold-blood Oldroyd-B nanofluid flow and heat transfer in stenosis narrow arteries</t>
  </si>
  <si>
    <t>Adhikari, R; Das, S and Das, S, Neural networks-based framework for recognizing streaming patterns in magnetized Maxwell-Oldroyd-B blood blended with tetra-hybrid nanoparticles and microbes over stenosis in an elastic artery, ENGINEERING APPLICATIONS OF ARTIFICIAL INTELLIGENCE</t>
  </si>
  <si>
    <t>https://www.sciencedirect.com/science/article/abs/pii/S0952197624012065</t>
  </si>
  <si>
    <t>Boujelbene, M  ; Rehman, S  ; Jazaa, Y  ; Hashim ; Dhaou, MH, Thermodynamics of hydromagnetic boundary layer flow of Prandtl nanofluid past a heated stretching cylindrical surface with interface slip, JOURNAL OF THE TAIWAN INSTITUTE OF CHEMICAL ENGINEERS</t>
  </si>
  <si>
    <t>Butt, ZI ; Ahmad, I ; Shoaib, M  ; Ilyas, H ; Raja, MAZ , A novel radial base artificial intelligence structures with sequential quadratic programming for magnetohydrodynamic nanofluidic model with gold nanoparticles in a stenotic artery, ENGINEERING APPLICATIONS OF ARTIFICIAL INTELLIGENCE</t>
  </si>
  <si>
    <t>https://www.sciencedirect.com/science/article/abs/pii/S0952197624012806</t>
  </si>
  <si>
    <t>Hayat, T ; Yazman, M ; Muhammad, K ; Alsaedi, A , Hayat, T ; Yazman, M ; Muhammad, K ; Alsaedi, A, Entropy generation in MHD Darcy-Forchheimer flow of hybrid nanomaterial: A numerical study of local similar solution, ZAMM-ZEITSCHRIFT FUR ANGEWANDTE MATHEMATIK UND MECHANIK</t>
  </si>
  <si>
    <t>https://onlinelibrary.wiley.com/doi/abs/10.1002/zamm.202200557</t>
  </si>
  <si>
    <t>Kanimozhi, N; Vijayaragavan, R and Kumar, BR, Impacts of multiple slip on magnetohydrodynamic Williamson and Maxwell nanofluid over a stretching sheet saturated in a porous medium, NUMERICAL HEAT TRANSFER PART B-FUNDAMENTALS</t>
  </si>
  <si>
    <t>https://www.tandfonline.com/doi/full/10.1080/10407790.2023.2235079</t>
  </si>
  <si>
    <t>Karmakar, P and Das, S, A neural network approach to explore bioelectromagnetics aspects of blood circulation conveying tetra-hybrid nanoparticles and microbes in a ciliary artery with an endoscopy span, ENGINEERING APPLICATIONS OF ARTIFICIAL INTELLIGENCE</t>
  </si>
  <si>
    <t>https://www.sciencedirect.com/science/article/abs/pii/S0952197624004561</t>
  </si>
  <si>
    <t xml:space="preserve">Khan, I and Khan, MWA, Artificial neural networking for computational assessment of ternary hybrid nanofluid flow caused by a stretching sheet: implications of machine-learning approach, ENGINEERING APPLICATIONS OF COMPUTATIONAL FLUID MECHANICS, </t>
  </si>
  <si>
    <t>https://www.tandfonline.com/doi/full/10.1080/19942060.2024.2411786</t>
  </si>
  <si>
    <t>Paul, P ; Karmakar, P ; Das, S  ; Das, S , Demonstration of angioplasty using a balloon catheter in tetra-hybrid nano-bloodstream within an electrified stenotic arterial cavity under a magnetic field: Artificial neural network analysis, BIOMEDICAL SIGNAL PROCESSING AND CONTROL</t>
  </si>
  <si>
    <t>https://www.sciencedirect.com/science/article/abs/pii/S1746809424006074</t>
  </si>
  <si>
    <t>Ramasekhar, G ; Jawad, M  ; Alhushaybari, A  ; Alharthi, AM  ; Idress, R ; Shaaban, AA , Novel heat exploration investigation for bioconvected Oldroyd-B nanofluid with variable thermal conductivity and Arrhenius energy induced by nailed boundary, NUMERICAL HEAT TRANSFER PART B-FUNDAMENTALS</t>
  </si>
  <si>
    <t>Reddy, AS ; Thamizharasan, T  ; Kumar, BR  ; Prasad, VR  ; Jagadeshkumar, K , A comparative study on pulsating flow of Au plus SWCNT/blood and Au plus MWCNT/blood based Jeffrey hybrid nanofluid in a vertical porous channel with entropy generation, NUMERICAL HEAT TRANSFER PART A-APPLICATIONS</t>
  </si>
  <si>
    <t>https://www.tandfonline.com/doi/full/10.1080/10407782.2023.2226349</t>
  </si>
  <si>
    <t>Rehman, A ; Alhefthi, RK; Inc, M  ; Jan, R , Analytical investigation of MgO-CuO\H2O, hybrid nanofluid MHD stagnation point flow with the influence of viscous dissipation for enhancement of heat transfer ratio 
MODERN PHYSICS LETTERS B</t>
  </si>
  <si>
    <t>https://www.worldscientific.com/doi/10.1142/S0217984924501082?srsltid=AfmBOoqeoZkvbZgsjEihN3HG7wRZ8Olh2dZZbYD3_zxSbLjhnb4xaibQ</t>
  </si>
  <si>
    <t>Rehman, A ; Mahariq, I ; Khan, D ; Ghazwani, HA , Heat transfer analysis of mixed convection boundary layer blood base nanofluids with the influence of viscous dissipation, CASE STUDIES IN THERMAL ENGINEERING</t>
  </si>
  <si>
    <t>https://www.sciencedirect.com/science/article/pii/S2214157X24008153</t>
  </si>
  <si>
    <t>Rehman, A; Inc, M and Alhefthi, R, Analytical investigation of graphene oxide blood base nanofluid with the impact of dynamic viscosity and viscous dissipation, MODERN PHYSICS LETTERS B</t>
  </si>
  <si>
    <t>https://www.worldscientific.com/doi/abs/10.1142/S0217984924500192?srsltid=AfmBOopH_t3A7RbQ_cqNcK8gIdM0nXIL9RCnmUNrULdx7Gcd1CVsyvSn</t>
  </si>
  <si>
    <t>Rehman, S ; Alqahtani, S ; Eldin, SM  ; Hashim  ; Alshehery, S , An extended model to assess Jeffery-Hamel blood flow through arteries with iron-oxide (Fe2O3) nanoparticles and melting effects: Entropy optimization analysis, NANOTECHNOLOGY REVIEWS</t>
  </si>
  <si>
    <t>https://www.degruyterbrill.com/document/doi/10.1515/ntrev-2023-0160/html</t>
  </si>
  <si>
    <t>Shahzad, MH  ; Ahammad, NA  ; Nadeem, S  ; Awan, AU ; Guedri, K  ; Alamer, A ; Fadhl, BM , Non-Newtonian blood flow across stenosed elliptical artery: Case study of nanoparticles for brain disabilities with fuzzy logic, MODERN PHYSICS LETTERS B</t>
  </si>
  <si>
    <t>https://www.worldscientific.com/doi/abs/10.1142/S0217984924504700?srsltid=AfmBOoqGhyhiFTaWLKeWZ910EVY0ZKWcmeHxo46fkCzUbsVsyRSOGbm6</t>
  </si>
  <si>
    <t>Tian, JJ  ; Rehman, S ; Saqib, M ; Shah, AG ; Alabdulaal, TH, Entropy generation and heat transport performance of a partially ionized viscoelastic tri-hybrid nanofluid flow over a convectively heated cylinder, CASE STUDIES IN THERMAL ENGINEERING</t>
  </si>
  <si>
    <t>https://www.sciencedirect.com/science/article/pii/S2214157X24006543</t>
  </si>
  <si>
    <t>Zeeshan, A ; Riaz, A ; Javaid, A  ; Nawaz, T ; Akram, S , Effects of Tapering and Electro-Osmosis on Copper-Suspended Nanofluid Through a Composite Stenosed Artery with Permeable Walls: Exact Solutions, BRAZILIAN JOURNAL OF PHYSICS</t>
  </si>
  <si>
    <t>Aissani, A.; Redouane, F.; Hidki, R ; Djaoutsi, ZC; Henini, O, Numerical investigation of MHD nanofluid natural convection in a cavity considering thermal radiation and nanoparticle shape factor effects using CVFEM, NUMERICAL HEAT TRANSFER PART B-FUNDAMENTALS</t>
  </si>
  <si>
    <t>https://1510q1iw7-y-https-www-webofscience-com.z.e-nformation.ro/wos/woscc/full-record/WOS:001443220500001</t>
  </si>
  <si>
    <t>Al-hanaya, A; Rashed, ZZ and Ahmed, SE, MHD Casson flow over a solid sphere surrounded by porous material in the presence of Stefan blowing and slip conditions, ALEXANDRIA ENGINEERING JOURNAL</t>
  </si>
  <si>
    <t>https://www.sciencedirect.com/science/article/pii/S1110016824007361</t>
  </si>
  <si>
    <t>Eboibi, BEO and Danao, LAM, Solidity effects and azimuth angles on flow field aerodynamics and performance of vertical axis wind turbines at low Reynolds number, 
SCIENTIFIC AFRICAN</t>
  </si>
  <si>
    <t>https://www.sciencedirect.com/science/article/pii/S2468227624001613</t>
  </si>
  <si>
    <t>Hassan, AM ; Alomari, MA; Alajmi, A; Sadeq, AM ; Alqurashi, F ; Flayyih, MA., A comprehensive numerical analysis of heat transfer enhancement in NEPCM-water mixtures using oscillating fin and oriented magnetic fields, International Communications in Heat and Mass Transfer</t>
  </si>
  <si>
    <t>https://www.sciencedirect.com/science/article/pii/S259012302401822X</t>
  </si>
  <si>
    <t>Kandeal, AW; Ismail, M. ; Basem, A. ; Elsayad, MM; Alawee, WH.; Majdi, HS.; Abdullah, AS.; Jang, SH ; An, M ; Omara, ZM ; Ghazaly, NM ; Sharshir, SW (Sharshir, Swellam, An overview of the improvement of natural convection heat transfer via surface thermal radiation for different geometries, RESULTS IN ENGINEERING</t>
  </si>
  <si>
    <t>https://www.sciencedirect.com/science/article/pii/S2590123024007692</t>
  </si>
  <si>
    <t>Khan, D; Kumam, P and Sitthithakerngkiet, K, Convective heat and mass transfer in inclined parallel plates with fractional model: Dusty hybrid nanofluid, ENGINEERING REPORTS</t>
  </si>
  <si>
    <t>https://onlinelibrary.wiley.com/doi/full/10.1002/eng2.12907</t>
  </si>
  <si>
    <t>Lone, SA ; Khan, A ; Alrabaiah, H ; Shahab, S  ; Raizah, Z ; Ali, I,  INTERNATIONAL JOURNAL OF HEAT AND FLUID FLOW</t>
  </si>
  <si>
    <t>https://www.sciencedirect.com/science/article/abs/pii/S0142727X24000778</t>
  </si>
  <si>
    <t>Memon, MA; Jacob, K. ; Lanjwani, HB; Mahmoud, EE (Mahmoud, Emad E., Darcy-Forchheimer MHD micropolar water based hybrid nanofluid flow , heat and mass transfer features past on stretching/shrinking surface with slip and radiation effects, RESULTS IN ENGINEERING</t>
  </si>
  <si>
    <t>https://www.sciencedirect.com/science/article/pii/S2590123024007898</t>
  </si>
  <si>
    <t>Pai, NP  ; Kumar, VSS ; Devaki, B  ; Bhat, PG , Analysis of heat and mass transfer in MHD laminar fluid flow between parallel plates of different permeability, COGENT ENGINEERING</t>
  </si>
  <si>
    <t>https://www.tandfonline.com/doi/full/10.1080/23311916.2024.2430437</t>
  </si>
  <si>
    <t>Rothan, YA, Effect of loading nanoparticles on thermodynamic behavior of water during freezing within storage tank, INTERNATIONAL JOURNAL OF MODERN PHYSICS B</t>
  </si>
  <si>
    <t>https://www.worldscientific.com/doi/10.1142/S0217979225500717?srsltid=AfmBOooT7_NiLzv6nF8aHlxAcaFyWIKRMnkxyGn3XUQ7rKTDXzSQj5_c</t>
  </si>
  <si>
    <t>Vidyarani, NJ; Kumar, KG ; Padmavathi, R; Mahesh; Lokesh, HJ ; Prakasha, DG ; Kumar, VSS, AIN SHAMS ENGINEERING JOURNAL</t>
  </si>
  <si>
    <t>https://www.sciencedirect.com/science/article/pii/S2090447924002442</t>
  </si>
  <si>
    <t>Lund, LA [Sindh Agr Univ, KCAET Khairpur Mirs, Sindh 70060, Pakistan]; Chandio, AF [Quaid E Awam Univ Engn Sci &amp; Technol Nawabshah, Dept Elect Engn, Sindh 67480, Pakistan] ; Vrinceanu, N [Lucian Blaga Univ Sibiu, Fac Engn, Dept Ind Machines &amp; Equipments, 10 Victoriei Blvd, Sibiu 550024, Romania]; Yashkun, U [Sukkur IBA Univ, Dept Math &amp; Social Sci, Sukkur 79165, Sindh, Pakistan] ; Shah, ZH [Univ Lakki Marwat, Dept Math Sci, Lakki Marwat 28420, Khyber Pakhtunk, Pakistan]; Alshehri, A [King Abdulaziz Univ, Fac Sci, Dept Math, Jeddah 21589, Saudi Arabia]</t>
  </si>
  <si>
    <t>Darcy-Forchheimer Magnetized Nanofluid flow along with Heating and Dissipation Effects over a Shrinking Exponential Sheet with Stability Analysis</t>
  </si>
  <si>
    <t>Alharbi, AA, Thermal analysis of heat transport in a slip flow of ternary hybrid nanofluid with suction upon a stretching/shrinking sheet, CASE STUDIES IN THERMAL ENGINEERING</t>
  </si>
  <si>
    <t>https://www.sciencedirect.com/science/article/pii/S2214157X23012716</t>
  </si>
  <si>
    <t>Ali, L ; Ullah, Z ; Boujelbene, M ; Apsari, R ; Alshammari, S  ; Chaudhry, IA ; Abu-Zinadah, H; El-Sayed, SBA  Wave oscillations in thermal boundary layer of Darcy-Forchheimer nanofluid flow along buoyancy-driven porous plate under solar radiation region, CASE STUDIES IN THERMAL ENGINEERING</t>
  </si>
  <si>
    <t>https://www.sciencedirect.com/science/article/pii/S2214157X24000108</t>
  </si>
  <si>
    <t>Ullah, Z ; El-Zahar, ER  ; Seddek, LF  ; Becheikh, N  ; Alshammari, BM ; Aldhabani, MS  ; Kolsi, L , Solar radiation and heat sink impact on fluctuating mixed convective flow and heat rate of Darcian nanofluid: Applications in electronic cooling systems, CASE STUDIES IN THERMAL ENGINEERING</t>
  </si>
  <si>
    <t>https://www.sciencedirect.com/science/article/pii/S2214157X24006233</t>
  </si>
  <si>
    <t>Yadav, S ; Dinesh, PA  ; Roopa, KR  ; Gogate, SSP  ; Harichandra, BP  ; Brijiesh, JOURNAL OF THERMAL ANALYSIS AND CALORIMETRY</t>
  </si>
  <si>
    <t>https://link.springer.com/article/10.1007/s10973-023-12658-4</t>
  </si>
  <si>
    <t>Amin, S ; Ullah, I ; Shukat, S; Kouki, M; Ahmad, H; Alam, MM; Khan, H., Lorentz force and solar energy case study on CNTs and pollytetrafluoroethylene (PTFE) paraffin oil-based hybrid nanofluid flow through a porous divergent/convergent channel, Case Studies in Thermal Engineering</t>
  </si>
  <si>
    <t>https://www.sciencedirect.com/science/article/pii/S2214157X2400409X</t>
  </si>
  <si>
    <t>Fahim, U and Ashraf, MB, A cross-fluid heat transfer analysis using neural networks over porous rotating disk, PHYSICS OF FLUIDS</t>
  </si>
  <si>
    <t>https://pubs.aip.org/aip/pof/article-abstract/36/9/093102/3311187/A-cross-fluid-heat-transfer-analysis-using-neural?redirectedFrom=fulltext</t>
  </si>
  <si>
    <t>Hayat, T ; Razzaq, A  ; Khan, SA ; Razaq, A., TASA formulation for nonlinear radiative flow of Walter-B nanoliquid invoking microorganism and entropy generation, Results in Engineering</t>
  </si>
  <si>
    <t>https://www.sciencedirect.com/science/article/pii/S2590123024015998</t>
  </si>
  <si>
    <t>Jat, K ; Sharma, K; Choudhary, P; Soni, P ; Ali, Q.; Ganesh, M., Significance of Darcy-forchheimer Casson fluid flow past a non- permeable curved stretching sheet with the impacts of heat and mass transfer, CASE STUDIES IN THERMAL ENGINEERING</t>
  </si>
  <si>
    <t>https://www.sciencedirect.com/science/article/pii/S2214157X24009389</t>
  </si>
  <si>
    <t>Rabby, MII ; Uddin, MW; Hassan, NMS; Al Nur, M; Uddin, R; Istiaque, S.; Abir, MMM, Recent progresses in tri-hybrid nanofluids: A comprehensive review on preparation, stability, thermo-hydraulic properties, and applications, JOURNAL OF MOLECULAR LIQUIDS</t>
  </si>
  <si>
    <t>https://www.sciencedirect.com/science/article/abs/pii/S016773222401314X</t>
  </si>
  <si>
    <t>Waseem, M.; Jawad, M. ; Naeem, S ; Bognár, G.; Alballa, T.; Khalifa, HA.; Tashkandi, MA. ; Kolsi, L, Regression analysis of Cattaneo-Christov heat and thermal radiation on 3D Darcy flow of Non-Newtonian fluids induced by stretchable sheet, 
CASE STUDIES IN THERMAL ENGINEERING</t>
  </si>
  <si>
    <t>https://www.sciencedirect.com/science/article/pii/S2214157X24009900</t>
  </si>
  <si>
    <t>Al-arabi, TH; Eid, MR. ; Alsemiry, RD; Alharbi, SA.; Allogmany, R. ; Elsaid, EM., Electromagnetic and Darcy-Forchheimer porous model effects on hybrid nanofluid flow in conical zone of rotatable cone and expandable disc, 
ALEXANDRIA ENGINEERING JOURNAL</t>
  </si>
  <si>
    <t>https://www.sciencedirect.com/science/article/pii/S1110016824003806</t>
  </si>
  <si>
    <t>Sahoo, S ; Prusty, KK; Mishra, SR; Pattnaik, PK, Exploration of drag on the thin film of micropolar fluid flow within a permeable medium, PROCEEDINGS OF THE INSTITUTION OF MECHANICAL ENGINEERS PART N-JOURNAL OF NANOMATERIALS NANOENGINEERING AND NANOSYSTEMS</t>
  </si>
  <si>
    <t>https://journals.sagepub.com/doi/abs/10.1177/23977914241286353</t>
  </si>
  <si>
    <t>Sarma, N.; Patgiri, B.; Paul, A., Insights using Hamilton-Crosser model in Williamson hybrid nanofluids with homogeneous-heterogeneous reactions and diagonal electromagnetic effects, 
PROCEEDINGS OF THE INSTITUTION OF MECHANICAL ENGINEERS PART N-JOURNAL OF NANOMATERIALS NANOENGINEERING AND NANOSYSTEMS</t>
  </si>
  <si>
    <t>https://journals.sagepub.com/doi/abs/10.1177/23977914241304066</t>
  </si>
  <si>
    <t>Zainab, S. ; Shakir, S.; Akbar, NS.; Batool, K. ; Muhammad, T.Heat transfer optimization using computational insights into nodal/saddle point flow patterns of tera-hybrid nanofluid containing microbes in a cylindrical shells, Case Studies in Thermal Engineering</t>
  </si>
  <si>
    <t>https://www.sciencedirect.com/science/article/pii/S2214157X24014618</t>
  </si>
  <si>
    <t>Asghar, A [Univ Utara Malaysia, UUM Coll Arts &amp; Sci, Sch Quantitat Sci, Sintok, Kedah Darul Ama, Malaysia] ; Vrinceanu, N [Lucian Blaga Univ Sibiu, Fac Engn, Dept Ind Machines &amp; Equipments, 10 Victoriei Blvd, Sibiu, Romania] ; Ying, TY [Univ Utara Malaysia, UUM Coll Arts &amp; Sci, Sch Quantitat Sci, Sintok, Kedah Darul Ama, Malaysia] ; Lund, LA [Sindh Agr Univ, KCAET Khairpur Mirs, Tandojam 70060, Sindh, Pakistan] ; Shah, Z [Univ Lakki Marwat, Dept Math Sci, Lakki Marwat 28420, Khyber Pakhtunk, Pakistan] ; Tirth, V [King Khalid Univ, Coll Engn, Mech Engn Dept, Abha 61421, Asir, Saudi Arabia; King Khalid Univ, Res Ctr Adv Mat Sci RCAMS, Abha 61413, Asir, Saudi Arabia]</t>
  </si>
  <si>
    <t>Dual solutions of convective rotating flow of three-dimensional hybrid nanofluid across the linear stretching/shrinking sheet</t>
  </si>
  <si>
    <t>Acharya, S; Nayak, B and Mishra, SR, On the entropy analysis for the three-dimensional magnetohydrodynamic nanofluid over a shrinking surface, NUMERICAL HEAT TRANSFER PART A-APPLICATIONS</t>
  </si>
  <si>
    <t>https://www.tandfonline.com/doi/abs/10.1080/10407782.2023.2235074</t>
  </si>
  <si>
    <t xml:space="preserve">Aldhafeeri, AA, Analyzing the 3D-MHD flow of a sodium alginate-based nanofluid flow containing alumina nanoparticles over a bi-directional extending sheet using variable porous medium and slip conditions, NANOTECHNOLOGY REVIEWS
</t>
  </si>
  <si>
    <t>https://www.degruyterbrill.com/document/doi/10.1515/ntrev-2024-0077/html?srsltid=AfmBOoqy4IifKNnph8z3pMG4ImRJsPZe7QPK7Zr2MjWzO0kyFPgxiLd2</t>
  </si>
  <si>
    <t>Alharbi, KAM ; Afsar, M ; Ramzan, M  ; Shahmir, N ; Kadry, S ; Saeed, AM, Comparative study of hybrid nanofluid flows over a bidirectional stretched surface with the impact of Hall current and ion slip, 
NUMERICAL HEAT TRANSFER PART A-APPLICATIONS</t>
  </si>
  <si>
    <t>https://www.tandfonline.com/doi/full/10.1080/10407782.2023.2229513</t>
  </si>
  <si>
    <t xml:space="preserve">Baag, S ; Mishra, SR; Pattnaik, PK ; Panda, S, Three-dimensional convective rotating hybrid nanofluid flow across the linear stretching/shrinking sheet due to the impact of dissipative heat, PRAMANA-JOURNAL OF PHYSICS, </t>
  </si>
  <si>
    <t>https://link.springer.com/article/10.1007/s12043-023-02717-8</t>
  </si>
  <si>
    <t>Ganie, AH; Farooq, M ; Nasrat, MK; Bilal, M; Muhammad, T; Ghachem, K; Adnan, Radiative nanofluid flow over a slender stretching Riga plate under the impact of exponential heat source/sink, 
OPEN PHYSICS</t>
  </si>
  <si>
    <t>https://www.degruyterbrill.com/document/doi/10.1515/phys-2024-0020/html?srsltid=AfmBOoqo6N5ZhK3N2dwkWfXsKt_ifPneICEcb6L2e_wUzn-Xi_E-WgDi</t>
  </si>
  <si>
    <t>Gupta, S ; Sangtani, VS; Jain, CP ; Jain, PK , Cattaneo-Christov Heat and Mass Model for Radiative EMHD Aluminum Alloys (7072/7072+7075 T6) with Transformer Base Oil Hybrid Nanofluid Over an Exponentially Stretching Sheet, BIONANOSCIENCE</t>
  </si>
  <si>
    <t>https://link.springer.com/article/10.1007/s12668-024-01328-w</t>
  </si>
  <si>
    <t>Haldia, S ; Bisht, VS ; Bhandari, P ; Ranakoti, L ; Negi, A, Numerical assessment of solar air heater performance having a broken arc and broken S-shaped ribs as roughness, 
ARCHIVES OF THERMODYNAMICS</t>
  </si>
  <si>
    <t>https://www.semanticscholar.org/paper/Numerical-assessment-of-solar-air-heater-having-a-Haldiaa-Bishta/4ff3f2070696a339dc3055525ba855e12f085487</t>
  </si>
  <si>
    <t>Jagadha, S ; Rao, BM  ; Durgaprasad, P ; Gopal, D  ; Prakash, P ; Kishan, N ; Muthunagai, K , Darcy Forchheimer two-dimensional thin flow of Jeffrey nanofluid with heat generation/absorption and thermal radiation over a stretchable flat sheet, ARCHIVES OF THERMODYNAMICS</t>
  </si>
  <si>
    <t>Khan, HA; Nazeer, G and Inc, M, Analytical simulation of Darcy-Forchheimer flow of hybrid nanofluid through cone with nonlinear heat source and chemical reaction, MODERN PHYSICS LETTERS B</t>
  </si>
  <si>
    <t>https://www.worldscientific.com/doi/abs/10.1142/S0217984924502506?srsltid=AfmBOopy2DG9nnG0KAkU6SNvAi5XMLG5S2BIZpkxo5-KVtrDJ1KL8QTU</t>
  </si>
  <si>
    <t>Pattnaik, PK ; Usman; Panda, S ; Ghaffari, A ; Muhammad, T, Thermal transportation of radiative cathode nanotube-based nanofluid on a stretching/shrinking wedge with varying magnetism and heat source, 
ZAMM-ZEITSCHRIFT FUR ANGEWANDTE MATHEMATIK UND MECHANIK</t>
  </si>
  <si>
    <t>https://onlinelibrary.wiley.com/doi/abs/10.1002/zamm.202301083</t>
  </si>
  <si>
    <t>Ragavi, M; Sreenivasulu, P and Poornima, T, Statistical investigation of heat transfer efficiency on a ternary nanoflow over a stretching surface, CASE STUDIES IN THERMAL ENGINEERING</t>
  </si>
  <si>
    <t>https://www.sciencedirect.com/science/article/pii/S2214157X24009894</t>
  </si>
  <si>
    <t>Sajid, T  ; Algarni, S ; Ahmad, H ; Alqahtani, T ; Jamshed, W ; Eid, MR ; Irshad, K ; Amjad, A , Exploration of irreversibility process and thermal energy of a tetra hybrid radiative binary nanofluid focusing on solar implementations, NANOTECHNOLOGY REVIEWS</t>
  </si>
  <si>
    <t>https://www.degruyterbrill.com/document/doi/10.1515/ntrev-2024-0040/html?srsltid=AfmBOopY3j8Ck2fmEHMOXJBdGnhafPsYo7txjPTfVjPRjJHtU5SdwHDV</t>
  </si>
  <si>
    <t>Yasmin, H  ; AL-Essa, LA; Mahnashi, AM ; Hamali, W ; Saeed, A , A magnetohydrodynamic flow of a water-based hybrid nanofluid past a convectively heated rotating disk surface: A passive control of nanoparticles, 
REVIEWS ON ADVANCED MATERIALS SCIENCE</t>
  </si>
  <si>
    <t>https://www.degruyterbrill.com/document/doi/10.1515/rams-2024-0054/html?srsltid=AfmBOoqjbWmugPSmWWClbyq2IfPUrQztN_KENuLQISiY09yUXJNXlBWK</t>
  </si>
  <si>
    <t>Yasmin, H, Numerical investigation of heat and mass transfer study on MHD rotatory hybrid nanofluid flow over a stretching sheet with gyrotactic microorganisms, AIN SHAMS ENGINEERING JOURNAL</t>
  </si>
  <si>
    <t>https://www.sciencedirect.com/science/article/pii/S2090447924002934</t>
  </si>
  <si>
    <t>Asghar, A [Univ Utara Malaysia, Sch Quantitat Sci, Sintok 06010, Kedah, Malaysia] ; Lund, LA  [Sindh Agr Univ, KCAET Khairpur Mirs, Tandojam Sindh 70060, Pakistan] ; Shah, ZH  [Univ Lakki Marwat, Dept Math Sci, Lakki Marwat 28420, Pakistan] ; Vrinceanu, N [Lucian Blaga Univ Sibiu, Dept Ind Machines &amp; Equipments, Fac Engn, 10 Victoriei Blvd, Sibiu 5500204, Romania] ; Deebani, W [King Abdulaziz Univ, Coll Arts &amp; Sci, Dept Math, Rabigh 21911, Saudi Arabia] ; Shutaywi, M [King Abdulaziz Univ, Coll Arts &amp; Sci, Dept Math, Rabigh 21911, Saudi Arabia]</t>
  </si>
  <si>
    <t>Effect of Thermal Radiation on Three-Dimensional Magnetized Rotating Flow of a Hybrid Nanofluid</t>
  </si>
  <si>
    <t>Acharya, S ; Nayak, B  ; Mishra, SR , On the entropy analysis for the three-dimensional magnetohydrodynamic nanofluid over a shrinking surface, NUMERICAL HEAT TRANSFER PART A-APPLICATIONS</t>
  </si>
  <si>
    <t>https://www.degruyterbrill.com/document/doi/10.1515/ntrev-2024-0077/html</t>
  </si>
  <si>
    <t>Ganie, AH; Farooq, M ; Nasrat, MK; Bilal, M; Muhammad, T ; Ghachem, K ; Adnan, Radiative nanofluid flow over a slender stretching Riga plate under the impact of exponential heat source/sink, OPEN PHYSICS</t>
  </si>
  <si>
    <t>https://www.degruyterbrill.com/document/doi/10.1515/phys-2024-0020/html?lang=en</t>
  </si>
  <si>
    <t>Gul, H ; Ayaz, M ; Islam, S ; Ullah, A ; Ismail, EAA  ; Awwad, FA, Impact of the Brownian motion and thermophoretic diffusion during the radiative MHD hybrid nanofluid flow past a stretching sheet, PROCEEDINGS OF THE INSTITUTION OF MECHANICAL ENGINEERS PART E-JOURNAL OF PROCESS MECHANICAL ENGINEERING</t>
  </si>
  <si>
    <t>https://journals.sagepub.com/doi/abs/10.1177/09544089241272751</t>
  </si>
  <si>
    <t>Haldia, S ; Bisht, VS ; Bhandari, P  ; Ranakoti, L ; Negi, A, Numerical assessment of solar air heater performance having a broken arc and broken S-shaped ribs as roughness, 
ARCHIVES OF THERMODYNAMICS</t>
  </si>
  <si>
    <t>Jagadha, S ; Rao, BM ; Durgaprasad, P ; Gopal, D ; Prakash, P ; Kishan, N ; Muthunagai, K , Darcy Forchheimer two-dimensional thin flow of Jeffrey nanofluid with heat generation/absorption and thermal radiation over a stretchable flat sheet, ARCHIVES OF THERMODYNAMICS</t>
  </si>
  <si>
    <t>https://journals.pan.pl/dlibra/publication/150869/edition/131583/content</t>
  </si>
  <si>
    <t>Khan, MP ; Mukhtar, R ; Chang, CY ; Chaudhary, NI ; Shoaib, M ; Raja, MAZ , Novel deep recurrent neural structure with Bayesian distributed backpropagation for biomaterial model involving ferro-copper/blood nanofluids, EUROPEAN PHYSICAL JOURNAL PLUS</t>
  </si>
  <si>
    <t>https://link.springer.com/article/10.1140/epjp/s13360-023-04847-9</t>
  </si>
  <si>
    <t>Lone, SA ; Khan, A ; Raiza, Z ; Alrabaiah, H ; Shahab, S  ; Saeed, A ; Bonyah, E, A semi-analytical solution of the magnetohydrodynamic blood-based ternary hybrid nanofluid flow over a convectively heated bidirectional stretching surface under velocity slip conditions, AIP ADVANCES</t>
  </si>
  <si>
    <t>https://pubs.aip.org/aip/adv/article/14/4/045013/3280853/A-semi-analytical-solution-of-the</t>
  </si>
  <si>
    <t>Ramana, RM ; Maheswari, C ; Shaw, SM  ; Dharmaiah, G  ; Fernandez-Gamiz, U  ; Noeiaghdam, S , Numerical investigation of 3-D rotating hybrid nanofluid Forchheimer flow with radiation absorption over a stretching sheet, 
RESULTS IN ENGINEERING</t>
  </si>
  <si>
    <t>https://www.sciencedirect.com/science/article/pii/S259012302400272X</t>
  </si>
  <si>
    <t>Sachin, GM ; Maranna, T ; Mahabaleshwar, US  ; Perez, LM ; Laroze, D ; Lorenzini, G, Insights into Significance of Radiative Inclined MHD on Mixed Convective Viscoelastic Flow of Hybrid Nanofluid over a Permeable Surface with Mass Transpiration, JOURNAL OF ENGINEERING THERMOPHYSICS</t>
  </si>
  <si>
    <t>https://link.springer.com/article/10.1134/S1810232824040179</t>
  </si>
  <si>
    <t>Sajid, T ; Algarni, S ; Ahmad, H ; Alqahtani, T ; Jamshed, W ; Eid, MR ; Irshad, K ; Amjad, A , Exploration of irreversibility process and thermal energy of a tetra hybrid radiative binary nanofluid focusing on solar implementations, NANOTECHNOLOGY REVIEWS</t>
  </si>
  <si>
    <t>https://www.degruyterbrill.com/document/doi/10.1515/ntrev-2024-0040/html?lang=en</t>
  </si>
  <si>
    <t>Shoaib, M; Nisar, KS ; Raja, MAZ ; Waheed, A ; Awais, M ; Saleem, M ; Kainat, S , Heat transfer rate in Falkner-Skan fluid flow of ZnO-EG over a moving wedge: Intelligent backpropagated neural networks, 
INTERNATIONAL JOURNAL OF MODERN PHYSICS B</t>
  </si>
  <si>
    <t>https://www.worldscientific.com/doi/10.1142/S0217979224500255?srsltid=AfmBOopBO7ehrM7coGJiYpWsSc6AP9v1nrOYM4YSJTQZqsD8Lq0g0uyW</t>
  </si>
  <si>
    <t>Waseem, F ; Sohail, M ; Ilyas, N; Awwad, EM ; Sharaf, M ; Khan, MJ ; Tulu, A , Entropy analysis of MHD hybrid nanoparticles with OHAM considering viscous dissipation and thermal radiation, SCIENTIFIC REPORTS</t>
  </si>
  <si>
    <t>https://www.nature.com/articles/s41598-023-50865-z</t>
  </si>
  <si>
    <t>Yasmin, H ; AL-Essa, LA ; Mahnashi, AM ; Hamali, W  ; Saeed, A , A magnetohydrodynamic flow of a water-based hybrid nanofluid past a convectively heated rotating disk surface: A passive control of nanoparticles, 
REVIEWS ON ADVANCED MATERIALS SCIENCE</t>
  </si>
  <si>
    <t>https://www.degruyterbrill.com/document/doi/10.1515/rams-2024-0054/html?lang=en</t>
  </si>
  <si>
    <t xml:space="preserve">Ouerfelli, N  [Univ Tunis El Manar, Inst Super Technol Med Tunis, Lab Biophys &amp; Technol Med, Tunis 1006, Tunisia] ; Vrinceanu, N  [Lucian Blaga Univ Sibiu, Dept Ind Machinery &amp; Equipment, Sibiu 550024, Romania] ; Coman, D [Lucian Blaga Univ Sibiu, Dept Ind Machinery &amp; Equipment, Sibiu 550024, Romania] ; Cioca, AL </t>
  </si>
  <si>
    <t>Chu, AM ; Kwok, PW ; Chan, JN ; So, MK , COVID-19 Pandemic Risk Assessment: Systematic Review, RISK MANAGEMENT AND HEALTHCARE POLICY</t>
  </si>
  <si>
    <t>https://pubmed.ncbi.nlm.nih.gov/38623576/</t>
  </si>
  <si>
    <t>Jameel, M  [Univ Lakki Marwat, Dept Math Sci, Lakki Marwat 28420, Khyber Pakhtunk, Pakistan] ; Shah, ZH [Univ Lakki Marwat, Dept Math Sci, Lakki Marwat 28420, Khyber Pakhtunk, Pakistan] ; Rooman, M  [Univ Lakki Marwat, Dept Math Sci, Lakki Marwat 28420, Khyber Pakhtunk, Pakistan] ; Alshehri, MH  [King Saud Univ, Coll Sci, Dept Math, PO Box 2455, Riyadh 11451, Saudi Arabia] ; Vrinceanu, N  [Lucian Blaga Univ Sibiu, Fac Engn, Dept Ind Machines &amp; Equipments, 10 Victoriei Blvd, Sibiu, 10 Victoriei Bl, Romania]</t>
  </si>
  <si>
    <t>Entropy generation analysis on Darcy-Forchheimer Maxwell nanofluid flow past a porous stretching sheet with threshold Non-Fourier heat flux model and Joule heating</t>
  </si>
  <si>
    <t>Alharbi, AA, Thermal analysis of heat transport in a slip flow of ternary hybrid nanofluid with suction upon a stretching/shrinking sheet, Case Studies in Thermal Engineering</t>
  </si>
  <si>
    <t>Almheidat, M.; Ullah, Z; Said, MA ; Hussien, M.; Al Arni, S;; Alsulami, MD ; Ibrahim, AO; Faqihi, AA, Turbulent and non-turbulent analysis of thermomagnetic convection and heat transfer of darcian radiative nanofluid flow across inclined stretching surface in microgravity environment, CASE STUDIES IN THERMAL ENGINEERING</t>
  </si>
  <si>
    <t>https://www.sciencedirect.com/science/article/pii/S2214157X24008438</t>
  </si>
  <si>
    <t>Almheidat, M; Ullah, Z; Alam, MM; Boujelbene, M ; Ebaid, A; Alsulami, MD; Alhumaid, S  ; Ibrahim, AO, Entropy generation analysis of oscillatory magnetized darcian flow of mixed thermal convection and mass transfer with joule heat over radiative sheet, CASE STUDIES IN THERMAL ENGINEERING</t>
  </si>
  <si>
    <t>https://www.sciencedirect.com/science/article/pii/S2214157X24009523</t>
  </si>
  <si>
    <t>Alqarni, AJ ; Elsaid, EM; Al Qarni, AA; Mekheimer, KS; Abo-Elkhair, RE; Abdel-Wahed, MS, Exploration of bioconvection flow for biological fluid with planktonic microorganism and thermal radiation: Drug carriers for tumor cells, 
MODERN PHYSICS LETTERS B</t>
  </si>
  <si>
    <t>https://www.worldscientific.com/doi/10.1142/S0217984924505055?srsltid=AfmBOor1Uu30RKXKstTMoWLFnCiAWIHB8b-jGV2bZS91qmGdCyK0IJHP</t>
  </si>
  <si>
    <t>Faizan, M; Ajithkumar, M; Reddy, MV; Jamal, MA; Almutairi, B ; Shah, NA; Chung, JD, A theoretical analysis of the ternary hybrid nano-fluid with Williamson fluid model, AIN SHAMS ENGINEERING JOURNAL</t>
  </si>
  <si>
    <t>https://www.sciencedirect.com/science/article/pii/S2405844023020820</t>
  </si>
  <si>
    <t>Gupta, S; Sangtani, VS; Jain, CP; Jain, PK, Cattaneo-Christov Heat and Mass Model for Radiative EMHD Aluminum Alloys (7072/7072+7075 T6) with Transformer Base Oil Hybrid Nanofluid Over an Exponentially Stretching Sheet, BIONANOSCIENCE</t>
  </si>
  <si>
    <t>Khan, R, Numerical study on the behavior of a polymeric MHD nanofluid: entropy optimization and thermal analysis, INTERNATIONAL JOURNAL OF NUMERICAL METHODS FOR HEAT &amp; FLUID FLOW</t>
  </si>
  <si>
    <t>https://www.emerald.com/insight/content/doi/10.1108/hff-02-2024-0144/full/html</t>
  </si>
  <si>
    <t>Khan, R; di Schio, ER and Valdiserri, P, Entropy optimization of a FENE-P viscoelastic model: a numerically guided comprehensive analysis, JOURNAL OF THERMAL ANALYSIS AND CALORIMETRY</t>
  </si>
  <si>
    <t>https://link.springer.com/article/10.1007/s10973-024-13478-w</t>
  </si>
  <si>
    <t>Rath, C and Nayak, A, MHD nonlinear thermally radiative Ag - TiO 2/H 2 O hybrid nanofluid flow over a stretching cylinder with Newtonian heating and activation energy, PHYSICA SCRIPTA</t>
  </si>
  <si>
    <t>https://iopscience.iop.org/article/10.1088/1402-4896/ad5a53</t>
  </si>
  <si>
    <t>Razaq, A; Hayat, T and Khan, SA, Entropy generated nonlinear mixed convective beyond constant characteristics nanomaterial wedge flow, INTERNATIONAL COMMUNICATIONS IN HEAT AND MASS TRANSFER</t>
  </si>
  <si>
    <t>https://www.sciencedirect.com/science/article/abs/pii/S0735193324007620</t>
  </si>
  <si>
    <t>Sabri, NABM ; Wahid, NS; Arifin, NM ; Ghani, AA, MAGNETOHYDRODYNAMIC TERNARY HYBRID NANOFLUID SLIP FLOW OVER AN EXPONENTIALLY SHRINKING SHEET WITH HEAT GENERATION AND SUCTION, 
MAGNETOHYDRODYNAMICS</t>
  </si>
  <si>
    <t>https://mhd.sal.lv/contents/2024/3/MG.60.3.5.R.html</t>
  </si>
  <si>
    <t>Tao, SJ; Haq, F; Hussain, A.; Shokri, A.; Ali, MR; Hendy, AS, Computational framework for thermal transportation in radiative bio-convective micropolar nanomaterial flow over stretched sheet with entropy optimization, CASE STUDIES IN THERMAL ENGINEERING</t>
  </si>
  <si>
    <t>https://www.sciencedirect.com/science/article/pii/S2214157X2400580X</t>
  </si>
  <si>
    <t>Zafar, SS; Zaib, A; Lone, SA; Mahnashi, AM; Hamali, W (Hamali, Waleed) [3] ; Saeed, A (Saeed, Anwar) [4], Numerical analysis of Williamson nanofluid over lubricated surface due to microorganism with thermal radiation, JOURNAL OF THERMAL ANALYSIS AND CALORIMETRY</t>
  </si>
  <si>
    <t>https://link.springer.com/article/10.1007/s10973-023-12874-y</t>
  </si>
  <si>
    <t>Zhang, XL; Zhang, YL; Yang, CT; Liu, J; Liu, B ; Zhou, ZC, Study of flow and heat transfer performance of nanofluids in curved microchannels with different curvatures, NUMERICAL HEAT TRANSFER PART A-APPLICATIONS</t>
  </si>
  <si>
    <t>https://www.tandfonline.com/doi/abs/10.1080/10407782.2024.2321520</t>
  </si>
  <si>
    <t>Shutaywi, M [King Abdulaziz Univ, Coll Sci &amp; Arts, Dept Math, Rabigh 21911, Saudi Arabia] ; Rooman, M  [Univ Lakki Marwat, Dept Math Sci, Lakki Marwat 28420, Khyber Pakhtunk, Pakistan]; Jan, MA [Kohat Univ Sci &amp; Technol KUST, Dept Math, Kohat 26000, Khyber Pakhtoon, Pakistan]; Vrinceanu, N  [Lucian Blaga Univ Sibiu, Fac Engn, Dept Ind Machines &amp; Equipments, Sibiu 5500204, Romania]; Shah, Z  [Univ Lakki Marwat, Dept Math Sci, Lakki Marwat 28420, Khyber Pakhtunk, Pakistan] ; Deebani, W  [King Abdulaziz Univ, Coll Sci &amp; Arts, Dept Math, Rabigh 21911, Saudi Arabia]</t>
  </si>
  <si>
    <t>Entropy Generation and Thermal Analysis on MHD Second-Grade Fluid with Variable Thermophysical Properties over a Stratified Permeable Surface of Paraboloid Revolution</t>
  </si>
  <si>
    <t>Rashed, AS; Mostafa, ANM and Mabrouk, SM, Abundant families of solutions for (4+1)-dimensional Fokas fractional differential equation using New sub-equation method, SCIENTIFIC AFRICAN</t>
  </si>
  <si>
    <t>https://www.sciencedirect.com/science/article/pii/S2468227624000528</t>
  </si>
  <si>
    <t>Salahuddin, T ; Kalsoom, SM ; Awais, M ; Khan, M ; Altanji, M, Impact of Darcy-Forchheimer for the flow analysis of radiated tangent hyperbolic fluid with viscous dissipation and activation energy, 
INTERNATIONAL JOURNAL OF HYDROGEN ENERGY</t>
  </si>
  <si>
    <t>https://www.sciencedirect.com/science/article/abs/pii/S0360319924021359</t>
  </si>
  <si>
    <t>Shafiq, A; Çolak, AB and Sindhu, TN, Development of an intelligent computing system using neural networks for modeling bioconvection flow of second-grade nanofluid with gyrotactic microorganisms, NUMERICAL HEAT TRANSFER PART B-FUNDAMENTALS</t>
  </si>
  <si>
    <t>https://www.tandfonline.com/doi/full/10.1080/10407790.2023.2273512</t>
  </si>
  <si>
    <t>Khan, MS [Univ Lakki Marwat, Dept Math Sci, Lakki Marwat 28420, Pakistan] ; Shah, Z  [Univ Lakki Marwat, Dept Math Sci, Lakki Marwat 28420, Pakistan] ; Roman, M  [Univ Lakki Marwat, Dept Math Sci, Lakki Marwat 28420, Pakistan] ; Khan, W [Hazara Univ, Dept Math, Mansehra, Pakistan] ; Vrinceanu, N  [Lucian Blaga Univ Sibiu, Dept Ind Machines &amp; Equipments, Fac Engn, 10 Victoriei Blvd, Sibiu, Romania] ; Alshehri, MH  [King Saud Univ, Dept Math, Coll Sci, POB 2455, Riyadh 11451, Saudi Arabia]</t>
  </si>
  <si>
    <t>Entropy generation in magneto couple stress bionanofluid flow containing gyrotactic microorganisms towards a stagnation point on a stretching/shrinking sheet</t>
  </si>
  <si>
    <t>Aissani, A; Redouane, F ; Hidki, R ; Djaoutsi, ZC ; Henini, O, Numerical investigation of MHD nanofluid natural convection in a cavity considering thermal radiation and nanoparticle shape factor effects using CVFEM, NUMERICAL HEAT TRANSFER PART B-FUNDAMENTALS</t>
  </si>
  <si>
    <t>https://www.tandfonline.com/doi/full/10.1080/10407790.2024.2391495</t>
  </si>
  <si>
    <t>Anjum, A; Gaffar, SA ; Kumar, DS ; Peerusab, S, Computational Assessment of Magnetized Dissipative Thermo Convective Micropolar Nanofluid Flow Past a Rotating Isothermal Cone with Variable Temperature, Hall Current, and Joule Heating, JOURNAL OF NANOFLUIDS</t>
  </si>
  <si>
    <t>https://www.ingentaconnect.com/content/asp/jon/2024/00000013/00000006/art00002;jsessionid=3ib9ugglt4dbj.x-ic-live-01</t>
  </si>
  <si>
    <t>Ejeta, FW ; Bultosa, G  ; Diba, D; Teka, TA, Fish handling and postharvest losses around the Fincha'a, Amarti, and Nashe reservoirs in Oromiya, Ethiopia, SCIENTIFIC REPORTS</t>
  </si>
  <si>
    <t>https://www.nature.com/articles/s41598-024-79757-6</t>
  </si>
  <si>
    <t>Ullah, A; Yao, HX; Ullah, F; Khan, W; Gul, H ; Awwad, FA; Ismail, EAA, Viscous dissipation and Joule heating effects on the unsteady micropolar fluid flow past a horizontal surface of revolution, 
ALEXANDRIA ENGINEERING JOURNAL</t>
  </si>
  <si>
    <t>Rooman, M [Univ Lakki Marwat, Dept Math Sci, Lakki Marwat 28420, Pakistan; Kohat Univ Sci &amp; Technol KUST, Dept Math, Kohat 26000, Pakistan] ; Jan, MA  [Kohat Univ Sci &amp; Technol KUST, Dept Math, Kohat 26000, Pakistan] ; Shah, Z [Univ Lakki Marwat, Dept Math Sci, Lakki Marwat 28420, Pakistan] ; Vrinceanu, N [Lucian Blaga Univ Sibiu, Dept Ind Machines &amp; Equipments, Fac Engn, 10 Victoriei Blvd, Sibiu 550024, Romania] ; Bou, SF [Univ Politecn Valencia, Higher Polytech Sch Alcoy, Dept Mech &amp; Mat Engn, Valencia 46022, Spain] ; Iqbal, S  [Albion Coll, Dept Phys, Albion, MI 49224 USA] ; Deebani, W [King Abdulaziz Univ, Coll Sci &amp; Arts, Dept Math, Rabigh 21911, Saudi Arabia]</t>
  </si>
  <si>
    <t>Entropy Optimization and Thermal Behavior of a Porous System With Considering Hybrid Nanofluid</t>
  </si>
  <si>
    <t>Khan, AA  ; Fatima, G  ; Sait, SM ; Ellahi, R , Electromagnetic effects on two-layer peristalsis flow of Powell-Eyring nanofluid in axisymmetric channel, 
JOURNAL OF THERMAL ANALYSIS AND CALORIMETRY</t>
  </si>
  <si>
    <t>https://link.springer.com/article/10.1007/s10973-024-12907-0</t>
  </si>
  <si>
    <t>Rooman, M [Univ Lakki Marwat, Dept Math Sci, Lakki Marwat 28420, Pakistan; Kohat Univ Sci &amp; Technol KUST, Dept Math, Kohat 26000, Pakistan] ; Jan, MA  [Kohat Univ Sci &amp; Technol KUST, Dept Math, Kohat 26000, Pakistan] ; Shah, Z [1] ; Vrinceanu, N [Lucian Blaga Univ Sibiu, Dept Ind Machines &amp; Equipments, Fac Engn, 10 Victoriei Blvd, Sibiu 550024, Romania] ; Bou, SF [Univ Politecn Valencia, Higher Polytech Sch Alcoy, Dept Mech &amp; Mat Engn, Valencia 46022, Spain] ; Iqbal, S  [Albion Coll, Dept Phys, Albion, MI 49224 USA] ; Deebani, W [King Abdulaziz Univ, Coll Sci &amp; Arts, Dept Math, Rabigh 21911, Saudi Arabia]</t>
  </si>
  <si>
    <t>Wakif, A  ; Alshehri, A  ; Muhammad, T, Influences of blowing and internal heating processes on steady MHD mixed convective boundary layer flows of radiating titanium dioxide-ethylene glycol nanofluids, ZAMM-ZEITSCHRIFT FUR ANGEWANDTE MATHEMATIK UND MECHANIK</t>
  </si>
  <si>
    <t>https://www.frontiersin.org/journals/physics/articles/10.3389/fphy.2022.929463/full</t>
  </si>
  <si>
    <t>Kang, SD; Ma, XL and Hu, YH; Dynamic analysis and optimal control of competitive information dissemination model, SCIENTIFIC REPORTS</t>
  </si>
  <si>
    <t>https://pubmed.ncbi.nlm.nih.gov/39741151/</t>
  </si>
  <si>
    <t>Panda, S  [Siksha O Anusandhan Deemed Univ, Dept Ctr Data Sci, Bhubaneswar 751030, Odisha, India] ; Shamshuddin, M [SR Univ, Dept Comp Sci &amp; Artificial Intelligence Math, Warangal 506371, Telangana, India] ; Pattnaik, PK  [Odisha Univ Technol &amp; Res, Dept Math, Bhubaneswar 751029, Odisha, India] ; Mishra, SR  [Siksha O Anusandhan Deemed Univ, Dept Math, ITER, Bhubaneswar 751030, Odisha, India] ; Shah, ZH  [Univ Lakki Marwat, Dept Math Sci, Lakki Marwat 28420, Khyber Pakhtunk, Pakistan] ; Alshehri, MH  [King Saud Univ, Dept Math, Coll Sci, POB 2455, Riyadh 11451, Saudi Arabia] ; Vrinceanu, N  [Lucian Blaga Univ Sibiu, Fac Engn, Dept Ind Machines &amp;</t>
  </si>
  <si>
    <t xml:space="preserve">Kada, B ; Bilal, S ; Pasha, AA ; Waqas, M (Waqas, M.) ; Zamri, N ; Formanova, SB , Analytical assessment based on radiative-magnetized nanomaterial viscoplastic flow configured by cylindrical regime with Darcy-Forchheimer porosity, Joule heating and chemical reaction, 
CASE STUDIES IN THERMAL ENGINEERING </t>
  </si>
  <si>
    <t>https://www.sciencedirect.com/science/article/pii/S2214157X24009912</t>
  </si>
  <si>
    <t xml:space="preserve">Sailanebaba, M; Shamshuddin, M and Salawu, SO, Thermal efficiency of the variable porosity system of viscoplastic (Casson) water-based hybrid nanofluid transport due to an exponentially elastic sheet: Computational study, MODERN PHYSICS LETTERS B
</t>
  </si>
  <si>
    <t>https://www.worldscientific.com/doi/10.1142/S0217984925500915?srsltid=AfmBOorBVM5mYegIbxP-LNIYNErq5LQIud2JRIcY-htLR9L1aZRNIMeG</t>
  </si>
  <si>
    <t>Guignard, MI  [Gheorghe Asachi Tech Univ Iasi, Fac Text &amp; Leather Engn &amp; Ind Management, Iasi, Romania] ; Campagne, C [ENSAIT Gemtex, Roubaix 1, France] ; Giraud, S  [ENSAIT Gemtex, Roubaix 1, France] ; Brebu, M [Petru Poni Inst Macromol Chem, R-6600 Iasi, Romania] ; Vrinceanu, N [L Blaga Univ Sibiu, Dept Ind Machines &amp; Equipments, Fac Engn, Sibiu, Romania, Alexandru Ioan Cuza Univ, Dept Chem, Fac Chem, Iasi, Romania] ; Cioca, LI  [L Blaga Univ Sibiu, Dept Consulting Training &amp; Lifelong Learning, Fac Engn, Sibiu, Romania]</t>
  </si>
  <si>
    <t>Dobrota, D; Dimulescu, CS and Stancioiu, A, Reusability of Scrap Rubber, Tire Shredding, Recycled PVC and Fly Ash for Development of Composites with Vibration Damping Ability, POLYMERS</t>
  </si>
  <si>
    <t>Muresan, EI ; Pui, A; Cernatescu, C  ; Cimpoesu, R ; Horhogea, CE ; Istrate, B ; Rimbu, CM ], Green Synthesis of Nanoparticles Containing Zinc Complexes and Their Incorporation in Topical Creams with Antimicrobial Properties, APPLIED SCIENCES-BASEL</t>
  </si>
  <si>
    <t>Abrar, MN; Razzaq, R.; Islam, N. ; Khan, Z.; Irshad, K., Analyzing slip factor impacts on bio-convective micro-rotating nanofluids over a stretchable plate: An artificial neural network approach, CHAOS SOLITONS &amp; FRACTALS</t>
  </si>
  <si>
    <t>https://www.sciencedirect.com/science/article/abs/pii/S0960077924010890</t>
  </si>
  <si>
    <t>Eboibi, O; Eboibi, BEO and Danao, LAM, Solidity effects and azimuth angles on flow field aerodynamics and performance of vertical axis wind turbines at low Reynolds number, SCIENTIFIC AFRICAN</t>
  </si>
  <si>
    <t>Lone, SA; Khan, A; Alrabaiah, H. ; Shahab, S.; Raizah, Z.; Ali, I., Dufour and Soret diffusions phenomena for the chemically reactive MHD viscous fluid flow across a stretching sheet with variable properties, INTERNATIONAL JOURNAL OF HEAT AND FLUID FLOW</t>
  </si>
  <si>
    <t>Rao, BM (Rao, Battina Madhusudhana) [1] ; Durgaprasad, P (Durgaprasad, Putta) [2] ; Dharmaiah, G (Dharmaiah, Gurram) [3] ; Dinarvand, S (Dinarvand, Saeed) [4] ; Gupta, S (Gupta, Saurav) [5], A multiple applications study of motile microorganisms past a vertical surface with double-diffusive binary base fluid, HEAT TRANSFER</t>
  </si>
  <si>
    <t>https://onlinelibrary.wiley.com/doi/epdf/10.1002/htj.23142</t>
  </si>
  <si>
    <t>Ahmad, I ; abu Bakar, A  ; Ahmad, H  ; Khan, A ; Abdeljawad, T , INVESTIGATING VIRUS SPREAD ANALYSIS IN COMPUTER NETWORKS WITH ATANGANA-BALEANU FRACTIONAL DERIVATIVE MODELS, FRACTALS-COMPLEX GEOMETRY PATTERNS AND SCALING IN NATURE AND SOCIETY</t>
  </si>
  <si>
    <t>https://www.worldscientific.com/doi/10.1142/S0218348X24400437?srsltid=AfmBOoqqypqhr7AhDsE7JE-elZGD53nA-3mUeoEQ7v_lDSRQniVi3IwF</t>
  </si>
  <si>
    <t>Alshammari, AO; Ahmad, I; Jan, R; Idris, SA, Fractional-calculus analysis of the dynamics of CD4+Tcells and human immunodeficiency viruses, EUROPEAN PHYSICAL JOURNAL-SPECIAL TOPICS</t>
  </si>
  <si>
    <t>https://link.springer.com/article/10.1140/epjs/s11734-024-01192-5</t>
  </si>
  <si>
    <t>Ali, F [COMSATS Univ Islamabad, Dept Math, Attock Campus,Kamra Rd, Attock 43600, Pakistan] ; Awais, M (Awais, Muhammad) [COMSATS Univ Islamabad, Dept Math, Attock Campus,Kamra Rd, Attock 43600, Pakistan] ; Ali, A  [COMSATS Univ Islamabad, Dept Math, Attock Campus,Kamra Rd, Attock 43600, Pakistan] ; Vrinceanu, N  [Lucian Blaga Univ Sibiu, Fac Engn, Dept Ind Machines &amp; Equipments, 10 Victoriei Blvd, Sibiu, Romania] ; Shah, ZH  [Univ Lakki Marwat, Dept Math Sci, Lakki Marwat 28420, Khyber Pakhtunk, Pakistan] ; Tirth, V [King Khalid Univ, Coll Engn, Mech Engn Dept, Abha 61421, Asir, Saudi Arabia; King Khalid Univ, Res Ctr Adv Mat Sci RCAMS, POB 9004, Abha 61413, Asir, Saudi Arabia]</t>
  </si>
  <si>
    <t>Intelligent computing with Levenberg-Marquardt artificial neural network for Carbon nanotubes-water between stretchable rotating disks</t>
  </si>
  <si>
    <t>Amin, S  ; Ullah, I ; Shukat, S  ; Kouki, M ; Ahmad, H  ; Alam, MM ; Khan, H , Lorentz force and solar energy case study on CNTs and pollytetrafluoroethylene (PTFE) paraffin oil-based hybrid nanofluid flow through a porous divergent/convergent channel, CASE STUDIES IN THERMAL ENGINEERING</t>
  </si>
  <si>
    <t>Chandan, K ; Srilatha, P; Karthik, K; Raghunandan, ME ; Nagaraja, KV  ; Gopalakrishnan, EA ; Kumar, RSV ; Gamaoun, F, Optimized physics-informed neural network for analyzing the radiative-convective thermal performance of an inclined wavy porous fin, CASE STUDIES IN THERMAL ENGINEERING</t>
  </si>
  <si>
    <t>Divya, A; Jithendra, T and Hemalatha, E, Predictive Modelling and Optimization of Entropy Generation in Power-Law Hybrid Nanofluid Flow Over Rotating Disk Using Adaptive Neuro-Fuzzy Inference System-Particle Swarm Optimization, JOURNAL OF NANOFLUIDS</t>
  </si>
  <si>
    <t>https://www.ingentaconnect.com/content/asp/jon/2024/00000013/00000006/art00008;jsessionid=143454cftqj61.x-ic-live-03</t>
  </si>
  <si>
    <t>Paul, P ; Karmakar, P ; Das, S  ; Das, S  Demonstration of angioplasty using a balloon catheter in tetra-hybrid nano-bloodstream within an electrified stenotic arterial cavity under a magnetic field: Artificial neural network analysis, BIOMEDICAL SIGNAL PROCESSING AND CONTROL</t>
  </si>
  <si>
    <t>Ullah, A ; Yao, HX  ; Ullah, F  ; Alqahtani, H ; Ismail, EAA ; Awwad, FA ; Shaaban, AA , Insight into the thermal transport by considering the modified Buongiorno model during the silicon oil-based hybrid nanofluid flow: probed by artificial intelligence, FRONTIERS IN PHYSICS</t>
  </si>
  <si>
    <t>https://www.frontiersin.org/journals/physics/articles/10.3389/fphy.2024.1372675/full</t>
  </si>
  <si>
    <t>Zainab, S ; Shakir, S; Batool, K; Waqas, H; Muhammad, T, Predictive modelling of flow dynamics in micropolar hybrid nanofluids subjected to magnetic dipole influence using nonlinear autoregressive artificial neural networks with exogenous input, NUMERICAL HEAT TRANSFER PART A-APPLICATIONS</t>
  </si>
  <si>
    <t>https://www.tandfonline.com/doi/full/10.1080/10407782.2024.2335544</t>
  </si>
  <si>
    <t>Shah, Z  [Univ Lakki Marwat, Dept Math Sci, Lakki Marwat 28420, Pakistan] ; Vrinceanu, N  [Lucian Blaga Univ Sibiu, Fac Engn, Dept Ind Machines &amp; Equipments, 10 Victoriei Blvd, Sibiu 550024, Romania] ; Rooman, M   [Univ Lakki Marwat, Dept Math Sci, Lakki Marwat 28420, Pakistan] ; Deebani, W  [King Abdulaziz Univ, Coll Sci &amp; Arts, Dept Math, POB 344, Rabigh 21911, Saudi Arabia] ; Shutaywi, M [King Abdulaziz Univ, Coll Sci &amp; Arts, Dept Math, POB 344, Rabigh 21911, Saudi Arabia]</t>
  </si>
  <si>
    <t>Mathematical Modelling of Ree-Eyring Nanofluid Using Koo-Kleinstreuer and Cattaneo-Christov Models on Chemically Reactive AA7072-AA7075 Alloys over a Magnetic Dipole Stretching Surface</t>
  </si>
  <si>
    <t>Ali, F ; Zaib, A ; Faizan, M ; Zafar, SS ; Alkarni, S ; Shah, NA  ; Chung, JD , Heat and mass exchanger analysis for Ree-Eyring hybrid nanofluid through a stretching sheet utilizing the homotopy perturbation method, CASE STUDIES IN THERMAL ENGINEERING</t>
  </si>
  <si>
    <t>https://www.sciencedirect.com/science/article/pii/S2214157X24000455</t>
  </si>
  <si>
    <t>Faisal, M ; Asogwa, KK  ; Mabood, F ; Badruddin, IA , Entropy optimization in squeezed nanofluidic dissipative transport of radiative water conveying aluminum alloys, INTERNATIONAL JOURNAL OF MODERN PHYSICS B</t>
  </si>
  <si>
    <t>https://www.worldscientific.com/doi/10.1142/S0217979224501194?srsltid=AfmBOortr71QfYmO49MkR_9WxmdabrIv0JC0xnmHHeStzifEhbv0FBvW</t>
  </si>
  <si>
    <t>https://www.worldscientific.com/doi/abs/10.1142/S0217984924500192?srsltid=AfmBOope8fNONDQv32XDVxYs_JlnizhcrvqBynPIYvQ_Zsha2TPrGAho</t>
  </si>
  <si>
    <t>Sakthi, I; Das, R and Reddy, PBA, Entropy generation for the MHD flow of a blood-based hybrid nanofluid by thermal radiation over converging and diverging channels, NUMERICAL HEAT TRANSFER PART B-FUNDAMENTALS</t>
  </si>
  <si>
    <t>https://www.tandfonline.com/doi/full/10.1080/10407790.2023.2232540</t>
  </si>
  <si>
    <t xml:space="preserve">Shutaywi, M [King Abdulaziz Univ, Coll Sci &amp; Arts, Dept Math, Rabigh, Saudi Arabia] ; Rehman, ZU[Univ Swabi, Dept Math, Swabi, Pakistan] ; Shah, ZH  [Univ Lakki Marwat, Dept Math Sci, Lakki Marwat, Pakistan] ; Vrinceanu, N  [Lucian Blaga Univ Sibiu, Fac Engn, Dept Ind Machines &amp; Equipments, Sibiu 5500204, Romania] ; Jan, RS  [Univ Tenaga Nas, Coll Engn, Inst Energy Infrastructure, Kajang 43000, Selangor, Malaysia] ; Deebani, W  [King Abdulaziz Univ, Coll Sci &amp; Arts, Dept Math, Rabigh, Saudi Arabia ; Dumitrascu, O  [Lucian Blaga Univ Sibiu, Fac Engn, Dept Ind Machines &amp; Equipments, Sibiu 5500204, Romania]
 </t>
  </si>
  <si>
    <t>Modeling and analysis of the addiction of social media through fractional calculus</t>
  </si>
  <si>
    <t>Dasumani, M ; Lassong, BS ; Adu, IK ; Wireko, FA; Moore, SE, Fractional Derivative Technique for Modeling the Dynamics of Social Media Impacts, DISCRETE DYNAMICS IN NATURE AND SOCIETY</t>
  </si>
  <si>
    <t>https://onlinelibrary.wiley.com/doi/full/10.1155/2024/5578416</t>
  </si>
  <si>
    <t>Kang, SD; Ma, XL and Hu, YH, Dynamic analysis and optimal control of competitive information dissemination model, SCIENTIFIC REPORTS</t>
  </si>
  <si>
    <t>https://www.nature.com/articles/s41598-024-82512-6</t>
  </si>
  <si>
    <t>Li, N and Gao, YQ, Modified fractional order social media addiction modeling and sliding mode control considering a professionally operating population, ELECTRONIC RESEARCH ARCHIVE</t>
  </si>
  <si>
    <t>https://www.aimspress.com/article/doi/10.3934/era.2024182?viewType=HTML</t>
  </si>
  <si>
    <t xml:space="preserve">Ouerfelli, N  [Univ Tunis El Manar, Fac Sci Tunis, Lab Mat Cristallochim &amp; Thermodynam Appl, El Manar 2, Tunis 2092, Tunisia] ; Vrinceanu, N  [Lucian Blaga Univ Sibiu, Dept Ind Machinery &amp; Equipment, 10 Victoriei Blvd, Sibiu 550024, Romania; Univ Tunis El Manar, Inst Super Technol Med Tunis, Lab Biophys &amp; Technol Med LR13ES07, 9 Ave Dr Zouhaier Essafi, Tunis 1006, Tunisia] ; Mliki, E [Imam Abdulrahman Bin Faisal Univ, Coll Sci, Dept Math, POB 1982, Dammam 31441, Saudi Arabia, Imam Abdulrahman Bin Faisal Univ, Basic &amp; Appl Sci Res Ctr, POB 1982, Dammam 31441, Saudi Arabia ; Homeida, AM [Imam Abdulrahman Bin Faisal Univ, Basic &amp; Appl Sci Res Ctr, POB 1982, Dammam 31441, Saudi Arabia; Imam Abdulrahman Bin Faisal Univ, Coll Sci, Dept Biol, POB 1982, Dammam 31441, Saudi Arabia] ; Amin, KA (Amin, Kamal A.) [Imam Abdulrahman Bin Faisal Univ, Basic &amp; Appl Sci Res Ctr, POB 1982, Dammam 31441, Saudi Arabia, Imam Abdulrahman Bin Faisal Univ, Coll Sci, Dept Chem, POB 1982, Dammam 31441, Saudi Arabia] ; Ogrodowczyk, M [Poznan Univ Med Sci, Dept Pharmaceut Chem, Grunwaldzka 6, PL-60780 Poznan, Poland] ; Alshehri, FS  [Imam Abdulrahman Bin Faisal Univ, Coll Sci, Dept Chem, POB 1982, Dammam 31441, Saudi Arabia] ; Ouerfelli, N  [Imam Abdulrahman Bin Faisal Univ, Coll Sci, Dept Chem, POB 1982, Dammam 31441, Saudi Arabia; </t>
  </si>
  <si>
    <t>Modeling of the irradiation effect on some physicochemical properties of metoprolol tartrate for safe medical uses</t>
  </si>
  <si>
    <t>Cunha, RF ; da Silva, TF  ; Cavalcante, RP ; da Silva, LD ; Nazario, CED ; Wender, H ; Casagrande, GA  ; de Oliveira, LCS  ; Marco, P  ; Giménez, J ., Development of TiO2-based photocatalysts with high photocatalytic activity under simulated solar light: Metoprolol degradation and optimization via Box-Behnken, CATALYSIS TODAY</t>
  </si>
  <si>
    <t>https://www.sciencedirect.com/science/article/abs/pii/S0920586124001019</t>
  </si>
  <si>
    <t>Sindhu, S and Arockiasamy, S, Synthesis, crystal structure, thermal stability and biological study of bis{(2-methoxy-6-[(E)-(propylimino)methyl]phenolato}nickel (II) complex, HELIYON</t>
  </si>
  <si>
    <t>https://www.sciencedirect.com/science/article/pii/S2405844024001397</t>
  </si>
  <si>
    <t>Tang, TQ (Tang, Tao-Qian) [Natl Tsing Hua Univ, Int Intercollegiate PhD Program, Hsinchu 30013, Taiwan; EDA Hosp, Dept Internal Med, Kaohsiung 82445, Taiwan; Shou Univ, Sch Med, Coll Med, Kaohsiung 82445, Taiwan; E DA Hosp, Dept Family &amp; Community Med, Kaohsiung 82445, Taiwan; Natl Tsing Hua Univ, Dept Engn &amp; Syst Sci, Hsinchu 30013, Taiwan] ; Jan, R  [Univ Swabi, Dept Math, Swabi 23430, Khyber Pakhtunk, Pakistan] ; Rehman, ZU  [Univ Swabi, Dept Math, Swabi 23430, Khyber Pakhtunk, Pakistan] ; Shah, Z [Univ Lakki Marwat, Dept Math Sci, Lakki Marwat 28420, Khyber Pakhtunk, Pakistan] ; Vrinceanu, N [Lucian Blaga Univ Sibiu, Fac Engn, Dept Ind Machines &amp; Equipment, 10 Victoriei Blvd, Sibiu 550024, Romania] ; Racheriu, M [Lucian Blaga Univ Sibiu, Fac Med, Str 2A Lucian Blaga, Sibiu 550169, Romania; Cty Clin Emergency Hosp, 2-4 Corneliu Coposu Str, Sibiu 550245, Romania]</t>
  </si>
  <si>
    <t>MODELING THE DYNAMICS OF CHRONIC MYELOGENOUS LEUKEMIA THROUGH FRACTIONAL-CALCULUS</t>
  </si>
  <si>
    <t>Naik, PA ; Yeolekar, BM ; Qureshi, S ; Yeolekar, M ; Madzvamuse, A, Modeling and analysis of the fractional-order epidemic model to investigate mutual influence in HIV/HCV co-infection, 
NONLINEAR DYNAMICS</t>
  </si>
  <si>
    <t>https://link.springer.com/article/10.1007/s11071-024-09653-1</t>
  </si>
  <si>
    <t>Tang, TQ [Natl Tsing Hua Univ, Int Intercollegiate PhD Program, Hsinchu 30013, Taiwan; EDA Hosp, Dept Internal Med, Kaohsiung 82445, Taiwan; Shou Univ, Sch Med, Coll Med, Kaohsiung 82445, Taiwan; E DA Hosp, Dept Family &amp; Community Med, Kaohsiung 82445, Taiwan; Natl Tsing Hua Univ, Dept Engn &amp; Syst Sci, Hsinchu 30013, Taiwan] ; Jan, R  [Univ Swabi, Dept Math, Swabi 23430, Khyber Pakhtunk, Pakistan] ; Rehman, ZU  [Univ Swabi, Dept Math, Swabi 23430, Khyber Pakhtunk, Pakistan] ; Shah, Z [Univ Lakki Marwat, Dept Math Sci, Lakki Marwat 28420, Khyber Pakhtunk, Pakistan] ; Vrinceanu, N [Lucian Blaga Univ Sibiu, Fac Engn, Dept Ind Machines &amp; Equipment, 10 Victoriei Blvd, Sibiu 550024, Romania] ; Racheriu, M [Lucian Blaga Univ Sibiu, Fac Med, Str 2A Lucian Blaga, Sibiu 550169, Romania; Cty Clin Emergency Hosp, 2-4 Corneliu Coposu Str, Sibiu 550245, Romania]</t>
  </si>
  <si>
    <t>Ozioko, AL ; Topman, NN ; Nwosu, CN ; Fadugba, SE ; Malesela, K ; Aja, RO ; Collins, OC , Quantitative assessment of targeted testing and antiretroviral therapy integration in mathematical modeling of HIV/AIDS dynamics, SCIENTIFIC AFRICAN</t>
  </si>
  <si>
    <t>https://www.sciencedirect.com/science/article/pii/S2468227624002369</t>
  </si>
  <si>
    <t>Deebani, W  [King Abdulaziz Univ, Coll Sci &amp; Arts, Dept Math, Rabigh, Saudi Arabia] ; Jan, R [Univ Swabi, Dept Math, Swabi, Pakistan] ; Shah, Z  [Univ Lakki Marwat, Dept Math Sci, Lakki Marwat, Pakistan] ; Vrinceanu, N  [Lucian Blaga Univ Sibiu, Dept Ind Machines &amp; Equipments, Sibiu, Romania] ; Racheriu, M  [Lucian Blaga Univ Sibiu, Med Fac, Sibiu, Romania, Cty Clin Emergency Hosp, Dept Clin Surg, Sibiu, Romania]</t>
  </si>
  <si>
    <t>Modeling the transmission phenomena of water-borne disease with non-singular and non-local kernel</t>
  </si>
  <si>
    <t>Asaaga, FA  ; Tomude, ES  ; Rickards, NJ  ; Hassall, R ; Sarkar, S  ; Purse, BV , Informing climate-health adaptation options through mapping the needs and potential for integrated climate-driven early warning forecasting systems in South Asia-A scoping review, PLOS ONE</t>
  </si>
  <si>
    <t>https://journals.plos.org/plosone/article?id=10.1371/journal.pone.0309757</t>
  </si>
  <si>
    <t>Bahi, MC  ; Bahramand, S  ; Jan, RS ; Boulaaras, S ; Ahmad, H ; Guefaifia, R , Fractional view analysis of sexual transmitted human papilloma virus infection for public health, SCIENTIFIC REPORTS</t>
  </si>
  <si>
    <t>Farman, M  ; Hasan, A  ; Xu, CJ  ; Nisar, KS  ; Hincal, E , Computational techniques to monitoring fractional order type-1 diabetes mellitus model for feedback design of artificial pancreas, COMPUTER METHODS AND PROGRAMS IN BIOMEDICINE</t>
  </si>
  <si>
    <t>Gao, YS  ; Xie, R ; Chen, YN  ; Yang, BB  ; Wang, M ; Hua, L  ; Wang, X ; Wang, WQ ; Wang, N ; Ge, HH  ; Ma, JM , Structural basis for substrate recognition by a S-adenosylhomocysteine hydrolase Lpg2021 from Legionella pneumophila, INTERNATIONAL JOURNAL OF BIOLOGICAL MACROMOLECULES</t>
  </si>
  <si>
    <t>https://www.sciencedirect.com/science/article/abs/pii/S0141813024030940</t>
  </si>
  <si>
    <t>Jan, R; Razak, NNA ; Qureshi, S; Ahmad, I ; Bahramand, S , Modeling Rift Valley fever transmission: insights from fractal-fractional dynamics with the Caputo derivative, MATHEMATICAL MODELLING AND CONTROL</t>
  </si>
  <si>
    <t>https://www.sciopen.com/article/10.3934/mmc.2024015</t>
  </si>
  <si>
    <t>Mangal, S; Deolia, P  ; Misra, OP ; Dhar, J ; Sharma, VS , Modeling spread and control of multidrug-resistant tuberculosis in India, EUROPEAN PHYSICAL JOURNAL PLUS</t>
  </si>
  <si>
    <t>Sher, M ; Shah, KM  ; Sarwar, M  ; Abdallab, B  ; Abdeljawad, T , Study of fractional-order alcohol-abuse mathematical model using the concept of piecewise operator, 
INTERNATIONAL JOURNAL OF MODERN PHYSICS C</t>
  </si>
  <si>
    <t>https://www.worldscientific.com/doi/abs/10.1142/S0129183124500293?srsltid=AfmBOorTO27DqWE4lIgOq9sodk3KsMdmJP_-szXZ45SWDunMilwV1KkG</t>
  </si>
  <si>
    <t>Teklu, SW  ; Kotola, BS  ; Alemneh, HT , Smoking and alcoholism dual addiction dissemination model analysis with optimal control theory and cost-effectiveness, PLOS ONE</t>
  </si>
  <si>
    <t>https://journals.plos.org/plosone/article?id=10.1371/journal.pone.0309356</t>
  </si>
  <si>
    <t>Dero, S [Univ Sindh, Inst Math &amp; Comp Sci, Jamshoro, Pakista] ; Fadhel, MA [Univ Al Muthanna, Coll Educ Pure Sci, Math Dept, Samawa 66001, Iraq]; Shah, ZH [Univ Lakki Marwat, Dept Math Sci, Lakki Marwat 28420, Khyber Pakhtunk, Pakistan]; Lund, LA [Sindh Agr Univ, KCAET Khairpur Mirs, Tandojam 70060, Sindh, Pakistan]; Vrinceanu, N [Lucian Blaga Univ Sibiu, Fac Engn, Dept Ind Machines &amp; Equipments, 10 Victoriei Blvd, Sibiu, Romania] ; Dewidar, AZ [King Saud Univ, Prince Sultan Inst Environm Water &amp; Desert Res, Prince Sultan Bin Abdulaziz Int Prize Water Chair, Riyadh 11451, Saudi Arabia
7 King Saud Univ, Coll Food &amp; Agr Sci, Dept Agr Engn, Riyadh 11451, Saudi Arabia]; Elansary, HO [King Saud Univ, Coll Food &amp; Agr Sci, Plant Prod Dept, Riyadh 11451, Saudi Arabia, ]</t>
  </si>
  <si>
    <t>Multiple solutions of Hiemenz flow of CNTs hybrid base C2H6O2+ H2O nanofluid and heat transfer over stretching/shrinking surface: Stability analysis</t>
  </si>
  <si>
    <t>Dhanraj, T; Rao, ME; Vajravelu, K; Lakshminarayana, P, Analysis of carbon nanotubes-based nanofluid with paraffin oil in 3D MHD Darcy-Forchheimer flow through a bi-directional stretchable surface: Application to heat exchanger systems, PROCEEDINGS OF THE INSTITUTION OF MECHANICAL ENGINEERS PART E-JOURNAL OF PROCESS MECHANICAL ENGINEERING</t>
  </si>
  <si>
    <t>https://journals.sagepub.com/doi/abs/10.1177/09544089241259446</t>
  </si>
  <si>
    <t>https://www.worldscientific.com/doi/abs/10.1142/S0217984924502506?srsltid=AfmBOorlwMnph-xdqjzRSMnSW3GDIxm20NWZwwPZktEY2kv_8jyASr04</t>
  </si>
  <si>
    <t>Sachhin, SM; Mahabaleshwar, US ; Zeidan, D; Joo, SW; Manca, O, An effect of velocity slip and MHD on Hiemenz stagnation flow of ternary nanofluid with heat and mass transfer, 
JOURNAL OF THERMAL ANALYSIS AND CALORIMETRY</t>
  </si>
  <si>
    <t>https://link.springer.com/article/10.1007/s10973-024-12962-7</t>
  </si>
  <si>
    <t>Yasmin, H; Jan, SU; Khan, U; Islam, S ; Ullah, A  ; Muhammad, T , Analysis of variable fluid properties for three-dimensional flow of ternary hybrid nanofluid on a stretching sheet with MHD effects, 
NANOTECHNOLOGY REVIEWS</t>
  </si>
  <si>
    <t>https://www.degruyterbrill.com/document/doi/10.1515/ntrev-2024-0099/html?srsltid=AfmBOoq3QP4oZvTXir6JxQQxAc631g9nep4VBY7CUfNTqXhK5c7Ha1U3</t>
  </si>
  <si>
    <t>Vrinceanu, N [Lucian Blaga Univ Sibiu, Dept Ind Machines &amp; Equipments, Sibiu, Romania] ; Bucur, S [Alexandru Ioan Cuza Univ, Fac Chem, Iasi, Romania] ; Rimbu, CM  [Ion Ionescu de la Brad Univ Agr Sci &amp; Vet Med, Dept Publ Hlth, Iasi, Romania] ; Neculai-Valeanu, S [Res Stn Cattle Breeding, Iasi, Romania] ; Bou, SF [Univ Politecn Valencia, Dept Mech &amp; Mat Engn, Valencia, Spain] ; Suchea, MP  [IMT Bucharest, Natl Inst Res &amp; Dev Microtechnol, Voluntari, Romaniaș Hellen Mediterranean Univ, Ctr Mat Technol &amp; Photon, Iraklion, Greece]</t>
  </si>
  <si>
    <t>Nanoparticle/biopolymer-based coatings for functionalization of textiles: recent developments (a minireview)</t>
  </si>
  <si>
    <t>Baysal, G, Sustainable polylactic acid spunlace nonwoven fabrics with lignin/zinc oxide/water-based polyurethane composite coatings, INTERNATIONAL JOURNAL OF BIOLOGICAL MACROMOLECULES</t>
  </si>
  <si>
    <t>https://www.sciencedirect.com/science/article/abs/pii/S0141813023045762</t>
  </si>
  <si>
    <t>Saka, A ; Jule, LT  ; Badassa, B ; Gudata, L ; Nagaprasad, N ; Shanmugam, R ; Dwarampudi, LP ; Seenivasan, V ; Ramaswamy, K, Biosynthesis of TiO2 nano particles by using Rosemary (Rosmarinus officinalis) leaf extracts and its application for crystal dye degradation under sunlight, BMC CHEMISTRY</t>
  </si>
  <si>
    <t>https://bmcchem.biomedcentral.com/articles/10.1186/s13065-024-01229-9</t>
  </si>
  <si>
    <t>Zydan, AH  ; Fouda, AM ; Shaarawy, S , Multifunctional Textile Coatings Using Chitosan, Clay, and Metal Oxide Nanoparticles, EGYPTIAN JOURNAL OF CHEMISTRY</t>
  </si>
  <si>
    <t>https://ejchem.journals.ekb.eg/article_339960.html</t>
  </si>
  <si>
    <t>Aissani, A. ; Redouane, F.; Hidki, R. ; Djaoutsi, ZC.; Henini, O., Numerical investigation of MHD nanofluid natural convection in a cavity considering thermal radiation and nanoparticle shape factor effects using CVFEM, 
NUMERICAL HEAT TRANSFER PART B-FUNDAMENTALS</t>
  </si>
  <si>
    <t>Al-arabi, TH  ; Eid, MR ; Alsemiry, RD  ; Alharbi, SA ; Allogmany, R ; Elsaid, EM, Electromagnetic and Darcy-Forchheimer porous model effects on hybrid nanofluid flow in conical zone of rotatable cone and expandable disc, ALEXANDRIA ENGINEERING JOURNAL</t>
  </si>
  <si>
    <t>Bouzidi, M.; Alimi, F. ; Alasmari, A. ; Islam, MS. ; Talebizadehsardari, P.; Shafi, J.; Ghalambaz, M., Artificial intelligence and numerical study of the heat transfer and entropy generation analysis of NEPCM-MWCNTs-Water Hybrid Nanofluids inside a quadrilateral enclosure, CASE STUDIES IN THERMAL ENGINEERING</t>
  </si>
  <si>
    <t>https://www.sciencedirect.com/science/article/pii/S2214157X24012899</t>
  </si>
  <si>
    <t>Raafat, PB; Abughanem, M and Ibrahim, FN, Comparative characterization of heat transfer and entropy generation of micropolar-Jeffrey, micropolar-Oldroyd-B, and micropolar-Second grade binary nanofluids in PTSCs settings, ZAMM-ZEITSCHRIFT FUR ANGEWANDTE MATHEMATIK UND MECHANIK</t>
  </si>
  <si>
    <t>https://onlinelibrary.wiley.com/doi/10.1002/zamm.202400028</t>
  </si>
  <si>
    <t>Broasca, G  [Gheorghe Asachi Tech Univ Iasi, Fac Text Leather &amp; Ind Management, Iasi, Romania] ; Suchea, MP [Gheorghe Asachi Tech Univ Iasi, Fac Text Leather &amp; Ind Management, Iasi, Romania] ; Ciocoiu, M  [Gheorghe Asachi Tech Univ Iasi, Fac Text Leather &amp; Ind Management, Iasi, Romania] ; Farima, D  [Gheorghe Asachi Tech Univ Iasi, Fac Text Leather &amp; Ind Management, Iasi, Romania] ; Vrinceanu, N  [Alexandru Ioan Cuza Univ, Dept Chem Mat, Fac Chem, Iasi, Romania; Lucian Blaga Univ Sibiu, Dept Ind Machinery &amp; Equipment, Fac Engn, Sibiu, Romania] ; Campagne, C [ENSAIT, Roubaix, France] ; Rimbu, C  [Ion Ionescu Brad Univ Agr Sci &amp; Vet Med Iasi, Dept Publ Hlth, Iasi, Romania] ; Iorgoaea, M  [Gheorghe Asachi Tech Univ Iasi, Fac Text Leather &amp; Ind Management, Iasi, Romania]</t>
  </si>
  <si>
    <t>NOVEL APPROACH REGARDING ZETA POTENTIAL VARIATION AS A CONSEQUENCE OF A WOVEN FABRICS ANTIBACTERIAL FINISHING TREATMENT</t>
  </si>
  <si>
    <t>Aliabadi, A  ; Vakili-Azghandi, M  ; Abnous, K ; Taghdisi, SM ; Ramezani, M  ; Alibolandi, M , Nucleolin-targeted cationic nanoparticle for delivery of survivin shRNA against colorectal cancer in vitro and in vivo, 
EUROPEAN POLYMER JOURNAL</t>
  </si>
  <si>
    <t>https://www.sciencedirect.com/science/article/abs/pii/S0014305724001332</t>
  </si>
  <si>
    <t>Aliabadi, A ; Vakili-Azghandi, M ; Abnous, K  ; Taghdisi, SM ; Babaei, M  ; Ramezani, M  ; Alibolandi, M , Amphiphilic polylactic acid-b-poly(N-(3-aminopropyl) methacrylamide) copolymers: Self-assembly to polymeric micelles for gene delivery, JOURNAL OF DRUG DELIVERY SCIENCE AND TECHNOLOGY</t>
  </si>
  <si>
    <t>https://www.sciencedirect.com/science/article/abs/pii/S1773224723010882</t>
  </si>
  <si>
    <t>Al-arabi, TH  ; Eid, MR  ; Alsemiry, RD  ; Alharbi, SA  ; Allogmany, R  ; Elsaid, EM , Electromagnetic and Darcy-Forchheimer porous model effects on hybrid nanofluid flow in conical zone of rotatable cone and expandable disc, ALEXANDRIA ENGINEERING JOURNAL</t>
  </si>
  <si>
    <t xml:space="preserve">Al-hanaya, A; Rashed, ZZ and Ahmed, SE, MHD Casson flow over a solid sphere surrounded by porous material in the presence of Stefan blowing and slip conditions, ALEXANDRIA ENGINEERING JOURNAL, ALEXANDRIA ENGINEERING JOURNAL, </t>
  </si>
  <si>
    <t>Chaurasiya, VK ; Kumar, A; Tripathi, R ; Singh, R ; Sheremet, MA, Insight into the magnetohydrodynamic flow of CNT-based nanofluid through a horizontal porous channel: Nanoparticle passive control, 
NUMERICAL HEAT TRANSFER PART A-APPLICATIONS</t>
  </si>
  <si>
    <t>https://www.tandfonline.com/doi/full/10.1080/10407782.2024.2387284</t>
  </si>
  <si>
    <t>Chetteti, R; Sweta and Janapatla, P, Entropy optimization in multigrade motor oil based nanofluid: a spectral and sensitivity analysis with particle shape and dispersion effects, INTERNATIONAL JOURNAL OF NUMERICAL METHODS FOR HEAT &amp; FLUID FLOW</t>
  </si>
  <si>
    <t>https://www.emerald.com/insight/content/doi/10.1108/hff-05-2024-0395/full/html</t>
  </si>
  <si>
    <t>El-Sawaf, AK ; El-Dakkony, SR  ; Zayed, MA  ; Eldesoky, AM  ; Nassar, AA  ; El Shahawy, A ; Mubarak, MF , Green synthesis and characterization of magnetic gamma alumina nanoparticlesfor copper ions adsorption from synthetic wastewater, RESULTS IN ENGINEERING</t>
  </si>
  <si>
    <t>https://www.sciencedirect.com/science/article/pii/S259012302400224X</t>
  </si>
  <si>
    <t>Farooq, A; Rehman, S ; Ullah, M ; Abbas, MS ; El-Rashidy, K ; Miah, MM ; Kanan, M, Numerical Computation and Statistical Interpretations of Heat Transfer of Tween-20/ethyl Acetate Nanofluid Flow with Melting Rheological Quality and Activation Energy, CONTEMPORARY MATHEMATICS</t>
  </si>
  <si>
    <t>https://ojs.wiserpub.com/index.php/CM/article/view/5398</t>
  </si>
  <si>
    <t>Jubair, S.; Ali, B ; Rafique, K.; Ansari, MA.; Mahmood, Z.; Kumar, A.; Mukalazi, H.; Alqahtani, H., Couple-stress nanofluid flow comprised of titanium alloy subject to Hall current and Joule heating effects: Numerical investigation, AIP ADVANCES</t>
  </si>
  <si>
    <t>https://pubs.aip.org/aip/adv/article/14/11/115101/3318501/Couple-stress-nanofluid-flow-comprised-of-titanium</t>
  </si>
  <si>
    <t xml:space="preserve">Kathyayani, G and Rao, SSN, Influence of couple stress, radiation, and activation energy on MHD flow and entropy generation in Maxwell hybrid nanofluid flow over a flat plate, PROCEEDINGS OF THE INSTITUTION OF MECHANICAL ENGINEERS PART E-JOURNAL OF PROCESS MECHANICAL ENGINEERING
</t>
  </si>
  <si>
    <t>https://journals.sagepub.com/doi/10.1177/09544089241286741</t>
  </si>
  <si>
    <t>Khan, M ; Qamar, M.; Alqahtani, AS.; Malik, MY, On multiple solutions of cubic catalysis chemically reactive flow of hybrid nanofluids, 
RESULTS IN ENGINEERING</t>
  </si>
  <si>
    <t>https://www.sciencedirect.com/science/article/pii/S2590123024016566</t>
  </si>
  <si>
    <t>Lone, SA; Khan, A; Alrabaiah, H ; Shahab, S; Raizah, Z ; Ali, I, Dufour and Soret diffusions phenomena for the chemically reactive MHD viscous fluid flow across a stretching sheet with variable properties, INTERNATIONAL JOURNAL OF HEAT AND FLUID FLOW</t>
  </si>
  <si>
    <t>Nasir, S; Berrouk, A and Aamir, A, Exploring nanoparticle dynamics in binary chemical reactions within magnetized porous media: a computational analysis, SCIENTIFIC REPORTS</t>
  </si>
  <si>
    <t>https://www.nature.com/articles/s41598-024-76757-4</t>
  </si>
  <si>
    <t>Qamar, M.; Khan, M.; Yasir, M. ; Shflot, AS. ; Malik, MY., Review on velocity slip with thermal features of irregular heat transport enhancement of hybrid nanofluids, RESULTS IN ENGINEERING</t>
  </si>
  <si>
    <t>Revathi, G; Reddy, SN; Babu, MJ ; Mahesh, B., Impact of activation energy and thermal radiation on hybrid nanofluid (engine oil plus nickel zinc ferrite plus manganese zinc ferrite) flow over a wavy cylinder in the presence of induced magnetic field, PROCEEDINGS OF THE INSTITUTION OF MECHANICAL ENGINEERS PART E-JOURNAL OF PROCESS MECHANICAL ENGINEERING</t>
  </si>
  <si>
    <t>https://journals.sagepub.com/doi/abs/10.1177/09544089241274988?ai=1gvoi&amp;mi=3ricys&amp;af=R</t>
  </si>
  <si>
    <t>Urooj, A ; Ul Hassan, QM ; Raja, MAZ ; Ayub, K ; Nisar, KS; Shoaib, M, Numerical treatment for radiative hybrid nanofluid flow over a stretching sheet, RESULTS IN ENGINEERING</t>
  </si>
  <si>
    <t>https://www.sciencedirect.com/science/article/pii/S259012302400464X</t>
  </si>
  <si>
    <t xml:space="preserve">Ghodbane, N; Soudani, A and Imene, R, Investigation of the thermo-convective characteristics of a flow passing through a partially heated channel filled with a porous medium saturated with a hybrid nanofluid, NUMERICAL HEAT TRANSFER PART A-APPLICATIONS
</t>
  </si>
  <si>
    <t>https://www.tandfonline.com/doi/full/10.1080/10407782.2024.2334929</t>
  </si>
  <si>
    <t>Shahzad, H and Sagheer, M, Entropy Generation and Mass Transfer Analysis During a Radiative Magnetized Hybrid Ferro-Nanofluid Flow Along with Higher Order Chemical Reaction, JOURNAL OF NANOFLUIDS</t>
  </si>
  <si>
    <t>https://www.ingentaconnect.com/contentone/asp/jon/2024/00000013/00000006/art00012</t>
  </si>
  <si>
    <t>Snoussi, L [Univ Carthage, Res &amp; Technol Ctr Energy CRTEn, Thermal Proc Lab LPT, Borj Cedria, Hammam Lif, Tunisia] ; Ouerfelli, N (Ouerfelli, N.) [Univ Tunis El Manar, Inst Super Technol Med Tunis, Lab Biophys &amp; Technol Med, LR13ES07, Tunis, Tunisia; Univ Dammam, Dept Chem, Coll Sci, Dammam, Saudi Arabia] ; Sharma, KV (Sharma, K. V.) [JNTUH Coll Engn, Dept Mech Engn, Ctr Energy Studies, Hyderabad, Telangana, India] ; Vrinceanu, N (Vrinceanu, N.) [Lucian Blaga Univ Sibiu, Dept Ind Machinery &amp; Equipment, Sibiu, Romania] ; Chamkha, AJ (Chamkha, A. J.) [Prince Mohammad Bin Fahd Univ, Dept Mech Engn, Al Khobar, Saudi Arabia] ; Guizani, A (Guizani, A.) [Univ Carthage, Res &amp; Technol Ctr Energy CRTEn, Thermal Proc Lab LPT, Borj Cedria, Hammam Lif, Tunisia]</t>
  </si>
  <si>
    <t>Numerical simulation of nanofluids for improved cooling efficiency in a 3D copper microchannel heat sink (MCHS)</t>
  </si>
  <si>
    <t xml:space="preserve">Senini, LWB and Sabeur, A, Enhanced heat transfer performance of sic/water and MWCNT/water nanofluids in micro-cylinder groups, NUMERICAL HEAT TRANSFER PART A-APPLICATIONS
</t>
  </si>
  <si>
    <t>https://www.tandfonline.com/doi/full/10.1080/10407782.2023.2229514</t>
  </si>
  <si>
    <t>Tang, TQ [ Shou Univ, E Da Hosp, Dept Internal Med, Kaohsiung, Taiwan; Shou Univ, Coll Med, Sch Med, Kaohsiung, Taiwan; Natl Tsing Hua Univ, Int Intercoll PhD Program, Hsinchu, Taiwan; Shou Univ, E Da Hosp, Dept Family &amp; Community Med, Kaohsiung, Taiwan; Natl Tsing Hua Univ, Dept Engn &amp; Syst Sci, Hsinchu, Taiwan] ; Rooman, M [Univ Lakki Marwat, Dept Math Sci, Lakki Marwat, Pakistan]; Shah, Z [Abdul Wali Khan Univ, Dept Phys, Mardan, Pakistan]; Khan, S [Abdul Wali Khan Univ, Dept Phys, Mardan, Pakistan] ; Vrinceanu, N [Lucian Blaga Univ Sibiu, Fac Engn, Dept Ind Machines &amp; Equipment, Sibiu, Romania] ; Alshehri, A [King Abdulaziz Univ, Fac Sci, Dept Math, Jeddah, Saudi Arabia]; Racheriu, M.[Lucian Blaga Univ Sibiu, Med Fac, Sibiu, Romania, City Clin Emergency Hosp, Sibiu, Romania]</t>
  </si>
  <si>
    <t>Numerical study of magnetized Powell-Eyring hybrid nanomaterial flow with variable heat transfer in the presence of artificial bacteria: Applications for tumor removal and cancer cell destruction</t>
  </si>
  <si>
    <t>Amin, S ; Ullah, I ; Shukat, S; Kouki, M ; Ahmad, H ; Alam, MM ; Khan, H , Lorentz force and solar energy case study on CNTs and pollytetrafluoroethylene (PTFE) paraffin oil-based hybrid nanofluid flow through a porous divergent/convergent channel, CASE STUDIES IN THERMAL ENGINEERING</t>
  </si>
  <si>
    <t>Hussain, A  ; Dar, MNR  ; Cheema, WK  ; Kanwal, R ; Han, YS , Investigating hybrid nanoparticles for drug delivery in multi-stenosed catheterized arteries under magnetic field effects, 
SCIENTIFIC REPORTS</t>
  </si>
  <si>
    <t>Pop, DN [Lucian Blaga Univ Sibiu, Dept Computers &amp; Elect Engn, Fac Engn, 4 Emil Cioran St, Sibiu 550025, Romania]; Vrinceanu, N  [Lucian Blaga Univ Sibiu, Dept Ind Machines &amp; Equipments, Fac Engn, 4 Emil Cioran St, Sibiu 550025, Romania]; Al-Omari, S [Al Balqa Appl Univ, Fac Engn Technol, Dept Phys &amp; Appl Sci, Amman, Jordan]; Ouerfelli, N [Imam Abdulrahman Bin Faisal Univ, Dept Chem, Coll Sci, Amman, Saudi Arabia]; Baleanu, D ; Nisar, KS [Cankaya Univ, Eskisehir Yolu 29 Km, TR-06810 Ankara, Turkey]</t>
  </si>
  <si>
    <t>On the solution of a parabolic PDE involving a gas flow through a semi-infinite porous medium</t>
  </si>
  <si>
    <t>Mulimani, M and Kumbinarasaiah, S, Numerical and theoretical analysis of the parabolic partial differential equation through the Bernoulli wavelet collocation scheme, INTERNATIONAL JOURNAL OF DYNAMICS AND CONTROL</t>
  </si>
  <si>
    <t>https://link.springer.com/article/10.1007/s40435-024-01465-w</t>
  </si>
  <si>
    <t>Kandasamy, G (Kandasamy, Gunasekaran) [1] ; Paramasivam, S (Paramasivam, Suresh) [1] ; Varudharajan, G (Varudharajan, Gopinath) [2] ; Dhairiyasamy, R (Dhairiyasamy, Ratchagaraja) [3], Optimization of silver nanoparticle-enhanced nanofluids for improved thermal management in solar thermal collectors, MATERIA-RIO DE JANEIRO</t>
  </si>
  <si>
    <t>https://www.scielo.br/j/rmat/a/ZPsZd3VXtRVJZShDbj7tTdG/</t>
  </si>
  <si>
    <t>Riasat, S; Bilal, S; Alshehery, S; Khan, N; Ali, MR; Hendy, AS, Unsteady thermal efficiency and temperature isotherms of an inclined radiative porous concave parabolic tapered fin: An application of design of tapered fin featuring, CASE STUDIES IN THERMAL ENGINEERING</t>
  </si>
  <si>
    <t>https://www.sciencedirect.com/science/article/pii/S2214157X24013492</t>
  </si>
  <si>
    <t>Saqib, SU ; Farooq, U ; Fatima, N ; Shih, YT ; Mir, A ; Kolsi, L, Novel Recurrent neural networks for efficient heat transfer analysis in radiative moving porous triangular fin with heat generation, 
CASE STUDIES IN THERMAL ENGINEERING</t>
  </si>
  <si>
    <t>https://www.sciencedirect.com/science/article/pii/S2214157X24015478</t>
  </si>
  <si>
    <t>Hristodor, CM [Alexandru Ioan Cuza Univ, Fac Chem, Iasi 700506, Romania] ; Vrinceanu, N  [Alexandru Ioan Cuza Univ, Fac Chem, Iasi 700506, Romania; L Blaga Univ Sibiu, Fac Engn, Sibiu 550025, Romania] ; Pode, R [Politehn Univ Timisora, Timisoara 300006, Romania] ; Copcia, VE [Arheoinvest Interdisciplinary Platform, Lab Sci Invest, Iasi 700506, Romania] ; Botezatu, E  [Certified NCNAC Radiol Protect Expert, Iasi, Romania] ; Popovici, E  [Alexandru Ioan Cuza Univ, Fac Chem, Iasi 700506, Romania]</t>
  </si>
  <si>
    <t>Preparation and thermal stability of Al2O3-clay and Fe2O3-clay nanocomposites, with potential application as remediation of radioactive effluents</t>
  </si>
  <si>
    <t>Liu, L ; Wang, TH  ; Li, ML ; Gao, YN  ; Zhang, LP , Carboxylated cellulose-based composite aerogel with double filling structure for sustained drug release, INDUSTRIAL CROPS AND PRODUCTS</t>
  </si>
  <si>
    <t>https://www.sciencedirect.com/science/article/abs/pii/S0926669024001067</t>
  </si>
  <si>
    <t>Russamsi, MNF (Russamsi, Muhammad Nauval Farras) [1] ; Nainggolan, FJ (Nainggolan, Firman Joshua) [1] ; Wungu, TDK (Wungu, Triati Dewi Kencana) [1] , [2] , [3] ; Suprijadi (Suprijadi) [1] , [2] , [3], Carbon Dioxide Adsorption on Iron (III) Oxide Pillarized Na-Montmorillonite, SAINS MALAYSIANA</t>
  </si>
  <si>
    <t>https://ukm.my/jsm/pdf_files/SM-PDF-53-2-2024/14.pdf</t>
  </si>
  <si>
    <t>Shah, Z [Univ Lakki Marwat, Dept Math Sci, Lakki Marwat 28420, Khyber Pakhtunk, Pakistan] ; Rooman, M [Univ Lakki Marwat, Dept Math Sci, Lakki Marwat 28420, Khyber Pakhtunk, Pakistan] ; Jan, MA [Kohat Univ Sci &amp; Technol KUST, Dept Math, Kohat 26000, Khyber Pakhtoon, Pakistan] ; Vrinceanu, N  [Lucian Blaga Univ Sibiu, Fac Engn, Dept Ind Machines &amp; Equipments, 10 Victoriei Blvd, Sibiu 550024,]; Deebani, W [King Abdulaziz Univ, Coll Sci &amp; Arts, Dept Math, Rabigh, Saudi Arabia] ; Shutaywi, M [King Abdulaziz Univ, Coll Sci &amp; Arts, Dept Math, Rabigh, Saudi Arabia] ; Bou, SF [Univ Politecn Valencia, Dept Mech &amp; Mat Engn, Higher Polytech Sch Alcoy, Valencia, Spain]</t>
  </si>
  <si>
    <t>Radiative Darcy-Forchheimer Micropler Bodewadt flow of CNTs with viscous dissipation effect</t>
  </si>
  <si>
    <t>Awais, M and Salahuddin, T, Radiative magnetodydrodynamic cross fluid thermophysical model passing on parabola surface with activation energy, AIN SHAMS ENGINEERING JOURNAL</t>
  </si>
  <si>
    <t>https://www.sciencedirect.com/science/article/pii/S2090447923001715</t>
  </si>
  <si>
    <t>Jakeer, S and Reddy, PBA, Stability analysis of electrical magneto hydrodynamic stagnation point flow of Ag-Cu/water hybrid nanofluid over a permeable stretching/shrinking slendering sheet: Entropy generation, PROCEEDINGS OF THE INSTITUTION OF MECHANICAL ENGINEERS PART E-JOURNAL OF PROCESS MECHANICAL ENGINEERING</t>
  </si>
  <si>
    <t>https://journals.sagepub.com/doi/abs/10.1177/09544089231153356</t>
  </si>
  <si>
    <t>Kumari, A; Kumar, A and Tripathi, R, Insight into the thermocapillary radiative flow of hybrid nanoliquid film over an infinite rotating disk with entropy generation and heat source, INTERNATIONAL JOURNAL OF MODERN PHYSICS B</t>
  </si>
  <si>
    <t>https://www.worldscientific.com/doi/10.1142/S0217979224502795?srsltid=AfmBOor0Vh1jkjmzG2zLUPcsSbwT2RFHrrLkCvbIpE2Zv0bD_qaX3Dp2</t>
  </si>
  <si>
    <t>Vinutha, K  ; Prasannakumara, BC  ; Madhukesh, JK  ; Khan, U ; Ishak, A ; Kumar, R , Computational analysis of ternary hybrid nanofluids mass transport and Bodewadt flow across a rotating disk driven by waste discharge concentration, PROCEEDINGS OF THE INSTITUTION OF MECHANICAL ENGINEERS PART N-JOURNAL OF NANOMATERIALS NANOENGINEERING AND NANOSYSTEMS</t>
  </si>
  <si>
    <t>https://journals.sagepub.com/doi/abs/10.1177/23977914241304625</t>
  </si>
  <si>
    <t>Postolache, P  [Univ Med &amp; Pharm, Grigore T Popa Med Dept, Iasi, Romania] ; Petrescu, V [L Blaga Univ Sibiu, Dept Ind Machines &amp; Equipments, Fac Engn, 2-4 Emil Cioran St, Sibiu 550024, Romania] ; Dumitrascu, DD  [L Blaga Univ Sibiu, Dept Ind Machines &amp; Equipments, Fac Engn, 2-4 Emil Cioran St, Sibiu 550024, Romania] ; Rimbu, C  [Ion Ionescu Brad Univ Agr Sci &amp; Vet Med Iasi, Dept Publ Hlth, Fac Vet Med, Iasi, Romania] ; Vrînceanu, N  [L Blaga Univ Sibiu, Dept Ind Machines &amp; Equipments, Fac Engn, 2-4 Emil Cioran St, Sibiu 550024, Romania; Alexandru Ioan Cuza Univ, Al I Cuza Fac Chem, Dept Chem Mat, Iasi, Romania] ; Cipaian, CR  [L Blaga Univ Sibiu, Dept Ind Machines &amp; Equipments, Fac Engn, 2-4 Emil Cioran St, Sibiu 550024, Romania]</t>
  </si>
  <si>
    <t>Research Regarding a Correlation Core-Shell Morphology-Thermal Stability of Silica-Silver Nanoparticles</t>
  </si>
  <si>
    <t>Doi, A; Ganguly, M and Sharma, P, Novel environmental applications of green tea: sensing and remediation of Ag+ in aqueous system, RSC ADVANCES</t>
  </si>
  <si>
    <t>https://pubs.rsc.org/en/content/articlelanding/2024/ra/d4ra05545d</t>
  </si>
  <si>
    <t>Tang, TQ [Shou Univ, E Da Hosp, Dept Internal Med, Kaohsiung 82445, Taiwan; Shou Univ, Coll Med, Sch Med, Kaohsiung 82445, Taiwan; Natl Tsing Hua Univ, Int Intercollegiate PhD Program, Hsinchu 30013, Taiwan; Shou Univ, E Da Hosp, Dept Family &amp; Community Med, Kaohsiung 82445, Taiwan; Natl Tsing Hua Univ, Dept Engn &amp; Syst Sci, Hsinchu 30013, Taiwan] ; Shah, ZH [Univ Lakki Marwat, Dept Math Sci, Lakki Marwat 28420, Khyber Pakhtunk, Pakistan] ; Thumma, T [BV Raju Inst Technol, Dept Math, Medak 502313, Telangana State, India] ; Rooman, M [Univ Lakki Marwat, Dept Math Sci, Lakki Marwat 28420, Khyber Pakhtunk, Pakistan] ; Vrinceanu, N [Lucian Blaga Univ Sibiu, Fac Engn, Dept Ind Machines &amp; Equipments, 10 Victoriei Blvd, Sibiu, Romania] ; Alshehri, MH [King Saud Univ, Coll Sci, Dept Math, POB 2455, Riyadh 11451, Saudi Arabia]</t>
  </si>
  <si>
    <t>Response surface optimization and sensitive analysis on biomagnetic blood Carreau nanofluid flow in stenotic artery with motile gyrotactic microorganisms</t>
  </si>
  <si>
    <t>Ahmed, MF ; Yasmin, H ; Ali, F; Raizah, Z ; Lone, SA ; Saeed, A, MHD flow of second-grade fluid containing nanoparticles having gyrotactic microorganisms across heated convective sheet, ZAMM-ZEITSCHRIFT FUR ANGEWANDTE MATHEMATIK UND MECHANIK</t>
  </si>
  <si>
    <t>Al-arabi, TH; Eid, MR; Alsemiry, RD ; Alharbi, SA ; Allogmany, R ; Elsaid, EM , Electromagnetic and Darcy-Forchheimer porous model effects on hybrid nanofluid flow in conical zone of rotatable cone and expandable disc, ALEXANDRIA ENGINEERING JOURNAL</t>
  </si>
  <si>
    <t>Amin, S ; Ullah, I  ; Shukat, S ; Kouki, M ; Ahmad, H; Alam, MM; Khan, H, Lorentz force and solar energy case study on CNTs and pollytetrafluoroethylene (PTFE) paraffin oil-based hybrid nanofluid flow through a porous divergent/convergent channel, CASE STUDIES IN THERMAL ENGINEERING</t>
  </si>
  <si>
    <t>Anjum, A ; Gaffar, SA; Kumar, DS ; Peerusab, S , Computational Assessment of Magnetized Dissipative Thermo Convective Micropolar Nanofluid Flow Past a Rotating Isothermal Cone with Variable Temperature, Hall Current, and Joule Heating, JOURNAL OF NANOFLUIDS</t>
  </si>
  <si>
    <t>https://www.ingentaconnect.com/content/asp/jon/2024/00000013/00000006/art00002</t>
  </si>
  <si>
    <t>Kumar, MD ; Jayasri, P ; Palencia, JLD ; Durgaprasad, P ; Chamkha, AJ; Raju, CSK, Analysis of biomagnetic blood Carreau hybrid nanofluid flow in stenotic arteries with motile gyrotactic microorganisms: Response surface optimisation, EUROPEAN PHYSICAL JOURNAL PLUS</t>
  </si>
  <si>
    <t>https://link.springer.com/article/10.1140/epjp/s13360-024-05611-3</t>
  </si>
  <si>
    <t>Ullah, A ; Yao, HX  ; Ullah, F; Khan, W; Gul, H ; Awwad, FA; Ismail, EAA, Viscous dissipation and Joule heating effects on the unsteady micropolar fluid flow past a horizontal surface of revolution, 
ALEXANDRIA ENGINEERING JOURNAL</t>
  </si>
  <si>
    <t>Asghar, A  [Univ Utara Malaysia, UUM Sintok, UUM Coll Arts &amp; Sci, Sch Quantitat Sci, Sintok, Kedah, Malaysia] ; Dero, S  [Univ Sindh, Inst Math &amp; Comp Sci, Jamshoro Sindh 76080, Pakistan] ; Lund, LA  [Sindh Agr Univ, KCAET Khairpur Mirs, Tandojam Sindh 70060, Pakistan] ; Shah, ZH  [Univ Lakki Marwat, Dept Math Sci, Lakki Marwat 28420, Pakistan] ; Alshehri, MH [King Saud Univ, Coll Sci, Dept Math, POB 2455, Riyadh 11451, Saudi Arabia] ; Vrinceanu, N  [Lucian Blaga Univ Sibiu, Fac Engn, Dept Ind Machines &amp; Equipments, 10 Victoriei Blvd, Sibiu, Romania]</t>
  </si>
  <si>
    <t>Slip effects on magnetized radiatively hybridized ferrofluid flow with acute magnetic force over shrinking/stretching surface</t>
  </si>
  <si>
    <t>Ahmad, S ; Junjua, MUD  ; Aryanfar, Y  ; Ragab, AE; Hendy, AS ; Alcaraz, JLG  ; Keçebas, A  ; Khan, MA ; Mursaleen, M ; Soudagar, MEM , A penta-hybrid approach for modeling the nanofluid flow in a spatially dependent magnetic field, 
NANOTECHNOLOGY REVIEWS</t>
  </si>
  <si>
    <t>https://www.degruyterbrill.com/document/doi/10.1515/ntrev-2024-0094/html</t>
  </si>
  <si>
    <t>Rooman, M  [Univ Lakki Marwat, Dept Math Sci, Lakki Marwat 28420, Khyber Pakhtunk, Pakistan] ; Shafiq, A [Nanjing Univ Informat Sci &amp; Technol, Sch Math &amp; Stat, Nanjing 210044, Peoples R China] ; Shah, Z [Univ Lakki Marwat, Dept Math Sci, Lakki Marwat 28420, Khyber Pakhtunk, Pakistan] ; Vrinceanu, N  [Lucian Blaga Univ Sibiu, Fac Engn, Dept Ind Machines &amp; Equipments, 10 Victoriei Blvd, Sibiu 5500204, Romania] ; Deebani, W  [King Abdulaziz Univ, Coll Sci &amp; Arts, Dept Math, Rabigh, Saudi Arabia] ; Shutaywi, M  [King Abdulaziz Univ, Coll Sci &amp; Arts, Dept Math, Rabigh, Saudi Arabia]</t>
  </si>
  <si>
    <t>Statistical modeling for Ree-Eyring nanofluid flow in a conical gap between porous rotating surfaces with entropy generation and Hall Effect</t>
  </si>
  <si>
    <t>Akbar, S ; Sohail, M ; Abbas, ST ; Singh, A , Contribution of hall and ion slip effects with generalized mass and heat fluxes with entropy analysis on three-dimensional Prandtl model, Alexandria Engineering Journal</t>
  </si>
  <si>
    <t>https://www.sciencedirect.com/science/article/pii/S1110016824008056</t>
  </si>
  <si>
    <t>Al-arabi; Eid, MR; Alsemiry, RD ; Alharbi, SA ; Allogmany, R ; Elsaid, EM, Electromagnetic and Darcy-Forchheimer porous model effects on hybrid nanofluid flow in conical zone of rotatable cone and expandable disc, ALEXANDRIA ENGINEERING JOURNAL</t>
  </si>
  <si>
    <t>Bartwal, P; Upreti, H and Pandey, AK, Entropy and melting heat transfer assessment of tangent hyperbolic fluid flowing over a rotating disk, JOURNAL OF THERMAL ANALYSIS AND CALORIMETRY</t>
  </si>
  <si>
    <t>https://link.springer.com/article/10.1007/s10973-024-13150-3</t>
  </si>
  <si>
    <t>Ismail  ; Bhadauria, BS  ; Yaseen, M ; Rawat, SK  ; Pant, M, Designing machine learning based intelligent network for assessment of heat transfer performance of ternary hybrid nanofluid flow between a cone and a disk: Case of MLP feed forward neural network, COMPUTERS &amp; MATHEMATICS WITH APPLICATIONS</t>
  </si>
  <si>
    <t>https://www.sciencedirect.com/science/article/abs/pii/S0898122124002712</t>
  </si>
  <si>
    <t>Jubair, S ; Ali, B ; Rafique, K  ; Ansari, MA ; Mahmood, Z ; Kumar, A ; Mukalazi, H ; Alqahtani, H , Couple-stress nanofluid flow comprised of titanium alloy subject to Hall current and Joule heating effects: Numerical investigation, AIP ADVANCES</t>
  </si>
  <si>
    <t>Khan, SA ; Liu, HH  ; Imran, M  ; Farooq, U ; Yasmin, S  ; Ma, BJ (Ma, Binjian) [3] ; Alhushaybari, A (Alhushaybari, Abdullah) [4], Quadratic regression model for response surface methodology based on sensitivity analysis of heat transport in mono nanofluids with suction and dual stretching in a rectangular frame, MECHANICS OF TIME-DEPENDENT MATERIALS</t>
  </si>
  <si>
    <t>Li, S ; Shaheen, N; Ramzan, M ; Kadry, S; Saleel, CA, Journal of Magnetism and Magnetic Materials</t>
  </si>
  <si>
    <t>https://www.sciencedirect.com/science/article/abs/pii/S0304885323011976</t>
  </si>
  <si>
    <t>Madhukesh, JK ; Ramesh, GK; Fatima, HN ; Roopa, GS ; Shehzad, SA, Influence of pollutant dispersion on nanofluid flowing across a stretched disc-cone device, JOURNAL OF MOLECULAR LIQUIDS</t>
  </si>
  <si>
    <t>https://www.sciencedirect.com/science/article/abs/pii/S0167732224017690</t>
  </si>
  <si>
    <t>Ramzan, M; Kumam, P and Watthayu, W, Analyzing heat and mass transport phenomena using the Casson-nanofluid model in the context of Vacuum Pump Oil (VPO) and Cattaneo-Christov heat flux applications, CASE STUDIES IN THERMAL ENGINEERING</t>
  </si>
  <si>
    <t>https://www.sciencedirect.com/science/article/pii/S2214157X23011024</t>
  </si>
  <si>
    <t>Saini, G and Hanumagowda, BN, Natural Convective Heat Transfer Analysis of Electrically Conducting Hybrid Nanofluid in a Small Gap Between Rotating Cone and Disc, BIONANOSCIENCE</t>
  </si>
  <si>
    <t>https://link.springer.com/article/10.1007/s12668-024-01308-0</t>
  </si>
  <si>
    <t>Vrinceanu, N [Alexandru Ioan Cuza Univ, Iasi 700506, Romania; Lucian Blaga Univ, Sibiu 500215, Romania] ; Tanasa, D  [Alexandru Ioan Cuza Univ, Iasi 700506, Romania] ; Hristodor, CM  [Alexandru Ioan Cuza Univ, Iasi 700506, Romania] ; Brinza, F  [Alexandru Ioan Cuza Univ, Iasi 700506, Romania] ; Popovici, E [Alexandru Ioan Cuza Univ, Iasi 700506, Romania] ; Gherca, D [Alexandru Ioan Cuza Univ, Iasi 700506, Romania] ; Pui, A [Alexandru Ioan Cuza Univ, Iasi 700506, Romania] ; Coman, D [Lucian Blaga Univ, Sibiu 500215, Romania] ; Carsmariu, A  [Gheorghe Asachi Tech Univ, Iasi 7000205, Romania] ; Bistricianu, I [Gheorghe Asachi Tech Univ, Iasi 7000205, Romania] ; Broasca, G  [Gheorghe Asachi Tech Univ, Iasi 7000205, Romania]</t>
  </si>
  <si>
    <t>Synthesis and characterization of zinc oxide nanoparticles</t>
  </si>
  <si>
    <t>Munir, A  ; Salah, MA  ; Ali, M  ; Ali, B ; Saleem, MH ; Samarasinghe, KGBA ; De Silva, SIS ; Ercisli, S ; Iqbal, N ; Anas, M , Advancing Agriculture: Harnessing Smart Nanoparticles for Precision Fertilization, BIONANOSCIENCE</t>
  </si>
  <si>
    <t>https://link.springer.com/article/10.1007/s12668-024-01597-5</t>
  </si>
  <si>
    <t>12,5</t>
  </si>
  <si>
    <t>Subramaniam, K ; Mohan, KS  ; Bhoopesh, RK ; Gunavathy, KV , Investigations on the enhanced anti-microbial activity of one step synthesized ZnO, WO3, and rGO nano particles and fabrication of rGO nano electrode for EMG biomedical application, ZEITSCHRIFT FUR PHYSIKALISCHE CHEMIE-INTERNATIONAL JOURNAL OF RESEARCH IN PHYSICAL CHEMISTRY &amp; CHEMICAL PHYSICS</t>
  </si>
  <si>
    <t xml:space="preserve">https://www.degruyterbrill.com/document/doi/10.1515/zpch-2023-0411/html
</t>
  </si>
  <si>
    <t>Rimbu, C  [Ion Ionescu de la Brad Univ Agr Sci &amp; Vet Med Ias, Dept Publ Hlth, Iasi, Romania] ; Vrinceanu, N  [Alexandru Ioan Cuza Univ, Dept Chem Mat, Iasi, Romania, Lucian Blaga Univ Sibiu, Dept Text Technol, Sibiu, Romania] ; Broasca, G [Gheorghe Asachi Tech Univ Iasi, Dept Ind Engn, Iasi, Romania] ; Farima, D  [Gheorghe Asachi Tech Univ Iasi, Dept Ind Engn, Iasi, Romania] ; Ciocoiu, M  [Gheorghe Asachi Tech Univ Iasi, Dept Ind Engn, Iasi, Romania] ; Campagne, C [ENSAIT, GEMTEX Res Lab, F-59070 Roubaix 1, France] ; Suchea, MP  [Technol Educ Inst Crete, Dept Elect Engn, Sch Appl Technol, Ctr Mat Technol &amp; Photon, Iraklion 71004, Crete, Greece] ; Nistor, A  [Petru Poni Inst Macromol Chem Iasi, Iasi, Romania]</t>
  </si>
  <si>
    <t>Zinc oxide application in the textile industry: surface tailoring and water barrier attributes as parameters with direct implication in comfort performance</t>
  </si>
  <si>
    <t>López-Borrell, A ; Lora-García, J  ; Fombuena, V  ; Cardona, SC ; López-Pérez, MF , Characterization of Natural and Synthetic Fabrics for the Treatment of Complex Wastes, 
POLYMERS</t>
  </si>
  <si>
    <t>https://www.mdpi.com/2073-4360/16/1/84</t>
  </si>
  <si>
    <t>Bârsan A</t>
  </si>
  <si>
    <t>A Brief Review of Robotic Machining</t>
  </si>
  <si>
    <t>Soori, M., Jough, F. K. G., Dastres, R., &amp; Arezoo, B. (2024). Robotical automation in CNC machine tools: a review. acta mechanica et automatica, 18(3).</t>
  </si>
  <si>
    <t>https://www.scopus.com/record/display.uri?eid=2-s2.0-85199858229&amp;origin=resultslist&amp;sort=plf-f&amp;src=s&amp;sot=b&amp;sdt=b&amp;s=TITLE-ABS-KEY%28Robotical+automation+in+CNC+machine+tools%3A+a+review%29&amp;sessionSearchId=575f0808c7093c2b3fe292ca786ff2b0</t>
  </si>
  <si>
    <t>‪Position Control of a Mobile Robot through PID Controller</t>
  </si>
  <si>
    <t>A. Misal, H. Karandikar, A. Nargundkar, J. Sayyad and R. B. T, "Implementation and Performance Analysis of Controller Schemes for Mobile Robot," 2024 Asia Pacific Conference on Innovation in Technology (APCIT), MYSORE, India, 2024, pp. 1-6, doi: 10.1109/APCIT62007.2024.10673639</t>
  </si>
  <si>
    <t>https://www.scopus.com/record/display.uri?eid=2-s2.0-85205603046&amp;origin=resultslist&amp;sort=plf-f&amp;src=s&amp;sot=b&amp;sdt=b&amp;s=%28TITLE-ABS-KEY%28implementation+AND+performance+AND+analysis+AND+of+AND+controller+AND+schemes+AND+for+AND+mobile+AND+robot%29+AND+AUTH%28misal%29%29&amp;sessionSearchId=1bbf5d19ce82acbb6ef7eb438c9a130a</t>
  </si>
  <si>
    <t>A. S. Romadhon, S. Wahyuni, H. Budiarto and A. K. Sam, "Utilization of Internet of Things (IoT) Technology in Mobile Food Delivery Robots," 2024 IEEE 10th Information Technology International Seminar (ITIS), Surabaya, Indonesia, 2024, pp. 121-126, doi: 10.1109/ITIS64716.2024.10845697.</t>
  </si>
  <si>
    <t>https://www.scopus.com/record/display.uri?eid=2-s2.0-85218216769&amp;origin=resultslist&amp;sort=plf-f&amp;src=s&amp;sot=b&amp;sdt=b&amp;s=SRCTITLE%28proceeding+AND+-+AND+ieee+AND+10th+AND+information+AND+technology+AND+international+AND+seminar%29&amp;sessionSearchId=a57010466ae3b8f6227bced06786675a&amp;relpos=68</t>
  </si>
  <si>
    <t>Bârsan A, Racz S-G, Breaz R, Crenganiş M</t>
  </si>
  <si>
    <t>Evaluation of the dimensional accuracy through 3d optical scanning in incremental sheet forming.</t>
  </si>
  <si>
    <t>Bharti, S., Paul, E., Uthaman, A. et al. Systematic analysis of geometric inaccuracy and its contributing factors in roboforming. Sci Rep 14, 20291 (2024). https://doi.org/10.1038/s41598-024-70746-3</t>
  </si>
  <si>
    <t>https://www.webofscience.com/wos/woscc/full-record/WOS:001304007200010</t>
  </si>
  <si>
    <t>Dutta, B. J., &amp; Chandna, P. (2024). Process variables optimization for multiple responses in SPIF of titanium using Taguchi-GRA. Engineering Research Express, 6(1), 015004.</t>
  </si>
  <si>
    <t xml:space="preserve">https://www.scopus.com/record/display.uri?eid=2-s2.0-85180995833&amp;origin=resultslist&amp;sort=plf-f&amp;src=s&amp;sid=ae9538b7486f11d14490f6f68fcb83ad&amp;sot=b&amp;sdt=b&amp;s=TITLE-ABS-KEY%28Process+variables+optimization+for+multiple+responses+in+SPIF+of+titanium+using+Taguchi-GRA%29&amp;sl=106&amp;sessionSearchId=ae9538b7486f11d14490f6f68fcb83ad&amp;relpos=0 </t>
  </si>
  <si>
    <t>Makeen, R., Joshi, K., Jhon, M. H., Promoppatum, P. (2024). Distortion prediction and geometry compensation using modified inherent strain method for additively manufactured Ti-6Al-4V. Journal of Manufacturing Processes, 131, 1334-1347.</t>
  </si>
  <si>
    <t>https://www.scopus.com/record/display.uri?eid=2-s2.0-85205431605&amp;origin=resultslist&amp;sort=plf-f&amp;src=s&amp;sid=ddb9ae9d87045cc6d767d621cb57ebac&amp;sot=b&amp;sdt=b&amp;s=TITLE-ABS-KEY%28Distortion+prediction+and+geometry+compensation+using+modified+inherent+strain+method+for+additively+manufactured+Ti-6Al-4V%29&amp;sl=138&amp;sessionSearchId=ddb9ae9d87045cc6d767d621cb57ebac&amp;relpos=0</t>
  </si>
  <si>
    <t xml:space="preserve">Bârsan, A.; Popp, M.O.; Rusu, G.P.; Maroșan, A.I. </t>
  </si>
  <si>
    <t>Robot-Based Incremental Sheet Forming—The Tool Path Planning</t>
  </si>
  <si>
    <t xml:space="preserve">Fangda Fu, Qinzhu Chen, Cong Zhang, Jialong Liu and Zhenfeng Han: Deep learning path planning method by using proximity information fusion (JNCA) </t>
  </si>
  <si>
    <t>https://www.scopus.com/record/display.uri?eid=2-s2.0-85196556892&amp;origin=resultslist&amp;sort=plf-f&amp;cite=2-s2.0-85099959490&amp;src=s&amp;nlo=&amp;nlr=&amp;nls=&amp;imp=t&amp;sid=39a347535c26d4439eb855965670d9d5&amp;sot=cite&amp;sdt=cl&amp;cluster=scopubyr%2c%222024%22%2ct&amp;sl=0&amp;relpos=3&amp;citeCnt=0&amp;searchTerm=</t>
  </si>
  <si>
    <t>Huang G, Hu M, Yang X, Wang X, Wang Y, Huang F. A Review of Constrained Multi-Objective Evolutionary Algorithm-Based Unmanned Aerial Vehicle Mission Planning: Key Techniques and Challenges. Drones. 2024; 8(7):316. https://doi.org/10.3390/drones8070316</t>
  </si>
  <si>
    <t>https://www.scopus.com/record/display.uri?eid=2-s2.0-85199671848&amp;origin=resultslist&amp;sort=plf-f&amp;cite=2-s2.0-85099959490&amp;src=s&amp;nlo=&amp;nlr=&amp;nls=&amp;imp=t&amp;sid=39a347535c26d4439eb855965670d9d5&amp;sot=cite&amp;sdt=cl&amp;cluster=scopubyr%2c%222024%22%2ct&amp;sl=0&amp;relpos=1&amp;citeCnt=</t>
  </si>
  <si>
    <t>Kumar, A. (2024). Critical state-of-the-art literature review of surface roughness in incremental sheet forming: A comparative analysis. Applied Surface Science Advances, 23, 100625.</t>
  </si>
  <si>
    <t>https://www.scopus.com/record/display.uri?eid=2-s2.0-85200719650&amp;origin=resultslist&amp;sort=plf-f&amp;cite=2-s2.0-85099959490&amp;src=s&amp;nlo=&amp;nlr=&amp;nls=&amp;imp=t&amp;sid=39a347535c26d4439eb855965670d9d5&amp;sot=cite&amp;sdt=cl&amp;cluster=scopubyr%2c%222024%22%2ct&amp;sl=0&amp;relpos=0&amp;citeCnt=1&amp;searchTerm=</t>
  </si>
  <si>
    <t>W. K. Shaker and A. Klimchik, "Robot-based Incremental Forming: Springback Effect Compensation Model for Various Materials *," 2024 10th International Conference on Control, Decision and Information Technologies (CoDIT), Vallette, Malta, 2024, pp. 2482-2487, doi: 10.1109/CoDIT62066.2024.10708300.</t>
  </si>
  <si>
    <t>https://www.scopus.com/results/citedbyresults.uri?sort=plf-f&amp;cite=2-s2.0-85099959490&amp;src=s&amp;nlo=&amp;nlr=&amp;nls=&amp;imp=t&amp;sid=39a347535c26d4439eb855965670d9d5&amp;sot=cite&amp;sdt=cl&amp;cluster=scopubyr%2c%222024%22%2ct&amp;sl=0&amp;origin=resultslist&amp;zone=leftSideBar&amp;editSaveSearch=&amp;txGid=e147dbc991abfb663092fd8599867b09</t>
  </si>
  <si>
    <t>Bârsan, A.; Racz, S.G.; Breaz, R.; Crenganiș,M</t>
  </si>
  <si>
    <t>Dynamic analysis of a robot-based incremental sheet forming using Matlab-Simulink Simscape™ environment.</t>
  </si>
  <si>
    <t xml:space="preserve">Boschetti G, Sinico T. Designing Digital Twins of Robots Using Simscape Multibody. Robotics. 2024; 13(4):62. </t>
  </si>
  <si>
    <t>Perez-Santiago R, Hendrichs NJ, Capilla-González G, Vázquez-Lepe E, Cuan-Urquizo E. The Influence of the Strain-Hardening Model in the Axial Force Prediction of Single Point Incremental Forming. Applied Sciences. 2024; 14(13):5705. https://doi.org/10.3390/app14135705</t>
  </si>
  <si>
    <t>https://www.webofscience.com/wos/woscc/full-record/WOS:001266490800001?AlertId=1f503a72-9e97-40d1-8c29-a6a6eb3996d7&amp;SID=EUW1ED0A3B8yOVaMBw2WvHWP3TiSH</t>
  </si>
  <si>
    <t>Popp, G.-P.; Racz, S.-G.; Breaz, R.-E.; Oleksik, V.Ș.; Popp, M.-O.; Morar, D.-E.; Chicea, A.-L.; Popp, I.-O. State of the Art in Incremental Forming: Process Variants, Tooling, Industrial Applications for Complex Part Manufacturing and Sustainability of the Process. Materials 2024, 17, 5811. https://doi.org/10.3390/ma17235811</t>
  </si>
  <si>
    <t>Zheng, S., Abd El-Aty, A., Hu, S., Cui, Z., Lu, Y., Liu, C., ... &amp; Guo, X. (2024). Innovative high degree of freedom single-multipoint incremental forming system for manufacturing curved thin-walled components. Journal of Manufacturing Systems, 74, 1019-1036.</t>
  </si>
  <si>
    <t xml:space="preserve">Crenganiș, M.; Breaz, R.-E.; Racz, S.-G.; Gîrjob, C.-E.; Biriș, C.-M.; Maroșan, A.; Bârsan, A. </t>
  </si>
  <si>
    <t>Fuzzy Logic-Based Driving Decision for an Omnidirectional Mobile Robot Using a Simulink Dynamic Model.</t>
  </si>
  <si>
    <t>Rubies, E., Bitriá, R., &amp; Palacín, J. (2024). A Parcel Transportation and Delivery Mechanism for an Indoor Omnidirectional Robot. Applied Sciences, 14(17), 7987.</t>
  </si>
  <si>
    <t xml:space="preserve">Gabriela-Petruta Rusu
,Mihai-Octavian Popp
, Alexandru Bârsan and  Mihaela Oleksik
 </t>
  </si>
  <si>
    <t>Crimping Profile Optimization on the Air Spring Using Finite Element Method</t>
  </si>
  <si>
    <t>Song, G., Vlademar, M., &amp; Venugopal, N. (2024). Dynamic Simulation of Steering Crimp Ring Assembly Process using CAE and its Correlation with Testing (No. 2024-01-2733). SAE Technical Paper.</t>
  </si>
  <si>
    <t>https://www.scopus.com/results/results.uri?st1=Utilization+of+Internet+of+Things+%28IoT%29+Technology+in+Mobile+Food+Delivery+Robots&amp;st2=&amp;s=TITLE-ABS-KEY%28Dynamic+Simulation+of+Steering+Crimp+Ring+Assembly+Process+Using+CAE+and+Its+Correlation+with+Testing%29&amp;limit=10&amp;origin=searchbasic&amp;sort=plf-f&amp;src=s&amp;sot=b&amp;sdt=b&amp;sessionSearchId=575f0808c7093c2b3fe292ca786ff2b0</t>
  </si>
  <si>
    <t xml:space="preserve">Racz, S.G.; Crenganiș, M.; Breaz, R.E.; Bârsan, A.; Gîrjob, C.E.; Biriș, C.M.; Tera, M. </t>
  </si>
  <si>
    <t xml:space="preserve">Integrating Trajectory Planning with Kinematic Analysis and Joint Torques Estimation for an Industrial Robot Used in Incremental Forming Operations. </t>
  </si>
  <si>
    <t>Krishna, R. S., Suresh, K., Priyadarshini, A., &amp; Singh, S. K. (2024). A retrospective review on recent developments in the micro-incremental sheet forming process. Advances in Materials and Processing Technologies, 10(4), 3173-3201.</t>
  </si>
  <si>
    <t>https://www.webofscience.com/wos/woscc/full-record/WOS:000973473000001</t>
  </si>
  <si>
    <t>https://www.scopus.com/record/display.uri?eid=2-s2.0-85183574463&amp;origin=resultslist&amp;sort=plf-f&amp;src=s&amp;citedAuthorId=57220006602&amp;imp=t&amp;sid=2b4fea80a534fdd52d9ce1290037ca5d&amp;sot=cite&amp;sdt=cite&amp;cluster=scopubyr%2c%222024%22%2ct&amp;sl=0&amp;relpos=1&amp;citeCnt=0&amp;searchTerm=</t>
  </si>
  <si>
    <t>G. Lopez and M. Sharifi, "Autonomous Motion Planning for a Motorized Walker Using Potential Field and Admittance Control," 2024 IEEE International Conference on Advanced Intelligent Mechatronics (AIM), Boston, MA, USA, 2024, pp. 1512-1517, doi: 10.1109/AIM55361.2024.10637149.</t>
  </si>
  <si>
    <t>https://www.scopus.com/record/display.uri?eid=2-s2.0-85203260702&amp;origin=resultslist&amp;sort=plf-f&amp;cite=2-s2.0-85140900114&amp;src=s&amp;imp=t&amp;sid=528b40ac0692b78cf362775a4bc9f87d&amp;sot=cite&amp;sdt=a&amp;sl=0&amp;relpos=0&amp;citeCnt=0&amp;searchTerm=</t>
  </si>
  <si>
    <t xml:space="preserve">Maroșan, A.; A Barsan, M Crenganis, C Girjob; (ULBS); Constantin, C.(UPB); </t>
  </si>
  <si>
    <t>Kritchanan Charoensuk; Thawikan Saneewong Na Ayuthaya; Jitraphorn Nangtin; Kanchit Pawananont. “The Monitoring and Controlling of Wireless Communication with PLC via Internet Access.” Proceedings of the 12th International Electrical Engineering Congress (iEECON 2024), IEEE, March 6–8, 2024, Pattaya, Thailand.</t>
  </si>
  <si>
    <t>10.1109/iEECON60677.2024.10537937</t>
  </si>
  <si>
    <t>Minal Patil; Ashish Bhagat; Abhishek A. Madankar. “Design of Automatic Path Follower Robot Using Matlab.” 2024 5th IEEE International Conference for Emerging Technology (INCET), May 24–26, 2024, Belgaum, India, p. 1644.</t>
  </si>
  <si>
    <t>10.1109/INCET61516.2024.10592875</t>
  </si>
  <si>
    <t>Maroșan, A. (ULBS); Constantin,(UPB) G.; Chicea, A.L.; Crenganiș, M.; Morariu, F. (ULBS)</t>
  </si>
  <si>
    <t>Design of mechatronic modules that can form multiple configurations of mobile robots.</t>
  </si>
  <si>
    <t>Popescu, C.-A.; Olteanu, S.-C.; Ifrim, A.-M.; Petcu, C.; Silvestru, C.I.; Ilie, D.-M. The Influence of Energy Consumption and the Environmental Impact of Electronic Components on the Structures of Mobile Robots Used in Logistics. Sustainability, 16(19), 8396, 2024.</t>
  </si>
  <si>
    <t>https://doi.org/10.3390/su16198396</t>
  </si>
  <si>
    <t>Crenganiș, M.; Breaz, R.-E.; Racz, S.-G.; Gîrjob, C.-E.; Bîriș, C.-M.; Maroșan, A.; Bârsan, A.</t>
  </si>
  <si>
    <t>Rubies, E.; Bitriá, R.; Palacín, J. “A Parcel Transportation and Delivery Mechanism for an Indoor Omnidirectional Robot.” Applied Sciences, 14(17), 7987, 2024.</t>
  </si>
  <si>
    <t>https://doi.org/10.3390/app14177987</t>
  </si>
  <si>
    <t>Zhao, T.; Huang, W.; Xu, P.; Zhang, W.; Li, P.; Zhao, Y. “A Simple Curvature-Based Backward Path-Tracking Control for a Mobile Robot with N Trailers.” Actuators, 13(7), 237, 2024.</t>
  </si>
  <si>
    <t>https://doi.org/10.3390/act13070237</t>
  </si>
  <si>
    <t>Racz, S.-G.; Crenganiș, M.; Breaz, R.-E.; Maroșan, A.; Bârsan, A.; Gîrjob, C.-E.; Biriș, C.-M.; Tera, M. (ULBS)</t>
  </si>
  <si>
    <t>Lopez, Gerardo; Sharifi, Mojtaba. “Autonomous Motion Planning for a Motorized Walker Using Potential Field and Admittance Control.” Proc. IEEE International Advanced Intelligent Mechatronics Conference (AIM), pp. 1512–1517, 2024.</t>
  </si>
  <si>
    <t>https://dblp.org/rec/conf/aimech/LopezS24.html</t>
  </si>
  <si>
    <t>Zhou, Shu Bo; Tang, Da Yong; Ni, Lin Long; Xu, Guo Feng; Cao, Chuan Chuan; Yang, Jun Yi; Hu, Dai Hong. “Study on Trajectory Planning and Error Analysis of Automatic Spraying Robot on Steel Bridge Deck.” Proc. 2024 International Conference on Electrical and Computer Engineering Researches (ICECER), pp. 1–6.</t>
  </si>
  <si>
    <t>https://ieeexplore.ieee.org/document/10920386</t>
  </si>
  <si>
    <t xml:space="preserve">Maroșan, A.; (ULBS); Constantin, C.(UPB); </t>
  </si>
  <si>
    <t>Pid controller based on a gyroscope sensor for an omnidirectional mobile platform</t>
  </si>
  <si>
    <t>Karthik, R.; Menaka, R.; Kishore, P.; Aswin, R.; Vikram, C. “Dual Mode PID Controller for Path Planning of Encoder Less Mobile Robots in Warehouse Environment.” IEEE Access, 12, 21634–21646 (2024).</t>
  </si>
  <si>
    <t>https://dblp.org/rec/journals/access/KarthikMPRV24.html</t>
  </si>
  <si>
    <t>Patil, M.; Bhagat, A.; Madankar, A. A. “Design of Automatic Path Follower Robot Using Matlab.” 2024 5th IEEE International Conference for Emerging Technology (INCET), pp. 1–5, 24–26 May 2024, Belgaum, India.</t>
  </si>
  <si>
    <t>https://doi.org/10.1109/INCET61516.2024.10592875</t>
  </si>
  <si>
    <t>Maroșan, A.; Constantin, G.; Gîrjob, C.E.; Chicea, A.L.; Crenganiș, M.</t>
  </si>
  <si>
    <t>Real time data acquisition of low-cost current sensors ACS712-05 and INA219 using Raspberry Pi, DAQCplate and Node-RED.</t>
  </si>
  <si>
    <t>Almalaq, Y.; Janjić, V. “Energy Consumption Measurement Systems for Embedded Devices.” Proc. 2024 31st IEEE International Conference on Electronics, Circuits and Systems (ICECS), Nancy, France, 18–20 Nov 2024, pp. 1–4.</t>
  </si>
  <si>
    <t>https://ieeexplore.ieee.org/document/10848676</t>
  </si>
  <si>
    <t>Ipate, G.; Tudora, C.; Ilie, F. “Digital Analysis with the Help of an Integrated UAV System for the Surveillance of Fruit and Wine Areas.” Agriculture, 14(11):1930, 2024.</t>
  </si>
  <si>
    <t>https://doi.org/10.3390/agriculture14111930</t>
  </si>
  <si>
    <t>Vajja, J. V. R.; Serov, A.; Sudarshan, M.; Singh, M.; Tomar, V. “In Operando Health Monitoring for Lithium‑Ion Batteries in Electric Propulsion Using Deep Learning.” Batteries, 10(10):355, 2024.</t>
  </si>
  <si>
    <t>https://doi.org/10.3390/batteries10100355</t>
  </si>
  <si>
    <t>Bârsan, A., Popp, M. O., Rusu, G. P., Maroșan, A. I. (ULBS)</t>
  </si>
  <si>
    <t>Robot-based incremental sheet forming–the tool path planning</t>
  </si>
  <si>
    <t>Huang, G.; Hu, M.; Yang, X.; Wang, X.; Wang, Y.; Huang, F. “A Review of Constrained Multi‑Objective Evolutionary Algorithm‑Based Unmanned Aerial Vehicle Mission Planning: Key Techniques and Challenges.” Drones, 8(7), 316.</t>
  </si>
  <si>
    <t>https://www.mdpi.com/2504-446X/8/7/316</t>
  </si>
  <si>
    <t>Shaker, W.K.; Klimchik, A. “Robot‑based Incremental Forming: Springback Effect Compensation Model for Various Materials.” Proc. 10th Int. Conf. Control, Decision &amp; Information Technologies (CoDIT), pp. 2482–2487, 2024.</t>
  </si>
  <si>
    <t>https://doi.org/10.1109/CoDIT62066.2024.10708300</t>
  </si>
  <si>
    <t>Gabriela-Petruța Rusu, Radu-Eugen Breaz, Mihai-Octavian Popp, Valentin Oleksik, Sever-Gabriel Racz  (ULBS)</t>
  </si>
  <si>
    <t>Lv, Y., Wang, Y., Wang, Y., Pan, X., Yi, C., Dong, M. E., Characteristics of 2D Ultrasonic Vibration Incremental Forming of a 1060 aluminum alloy sheet, Materials</t>
  </si>
  <si>
    <t>Bârsan, A., Popp, M. O., Rusu, G. P., Maroșan, A. I.</t>
  </si>
  <si>
    <t>Huang, G., Hu, M., Yang, X., Wang, X., Wang, Y., Huang, F., A Review of Constrained Multi-Objective Evolutionary Algorithm-Based Unmanned Aerial Vehicle Mission Planning: Key Techniques and Challenges. Drones</t>
  </si>
  <si>
    <t>Kumar, A., Critical state-of-the-art literature review of surface roughness in incremental sheet forming: a comparative analysis. Applied Surface Science Advances</t>
  </si>
  <si>
    <t>Shaker, W. K., Klimchik, A., Robot-based Incremental Forming: Springback Effect Compensation Model for Various Materials. In 2024 10th International Conference on Control, Decision and Information Technologies</t>
  </si>
  <si>
    <t>https://ieeexplore.ieee.org/abstract/document/10708300?casa_token=0m7lWBBRo3cAAAAA:9-Y1XeZKpFNdAi2tsKTczJgUB9F4VLVpTM98ykMyiLEz0gQx_DR-NHdhLtgLduZLkoaDnOaNpnKY5g</t>
  </si>
  <si>
    <t>Rodean, C., Beju, L. D., Rusu, G., Popp, M.</t>
  </si>
  <si>
    <t>Usage of the Johnson-Cook Constitutive Model in the Finite Element Analysis of the Caulking Process</t>
  </si>
  <si>
    <t>Sambo, A. M., Younas, M., Njuguna, J., Insights into Machining Techniques for Additively Manufactured Ti6Al4V Alloy: A Comprehensive Review. Applied Sciences</t>
  </si>
  <si>
    <t>https://www.mdpi.com/2076-3417/14/22/10340</t>
  </si>
  <si>
    <t>Petrascu O. L., Pascu A. M.</t>
  </si>
  <si>
    <t>Comparative study of polyamide 6 (PA6) and polyamide 6 reinforced with 30% of glass fiber (PA6GF30)</t>
  </si>
  <si>
    <t>Fiorente, A., D’Agostino, G., Petrella, A., Todaro, F., Notarnicola, M., Recovery of Plastics from WEEE through Green Sink–Float Treatment, Materials</t>
  </si>
  <si>
    <t>Mojškerc, B., Bergant, Z., Šturm, R., Vukašinović, N., Fatigue and wear performance of bioepoxy vacuum-infused and autoclave-cured E-glass fiber reinforced polymer composite gears in mesh with a steel pinion, Polymer Testing</t>
  </si>
  <si>
    <t>Osman Ahlatli, Ömer Yavuz Bozkurt, Ahmet Erkliğ, Alper Kiziltas, Douglas J. Gardner, Nanofiller-and basalt fiber-reinforced recycled polyamide 6 hybrid composites, Polymer composites</t>
  </si>
  <si>
    <t>Rodrigues, A.O., Fornazaro, G., Silva, G.V.A., ... Pereira, A.G.B., Favaro, S.L., Modelling hydration effect on the mechanical performance of polyamide 6.6/glass fibers composites,  POLIMEROS-CIENCIA E TECNOLOGIA</t>
  </si>
  <si>
    <t>Zadravec, M., Kramberger, J., Nečemer, B., Glodež, S., Fatigue Behaviour of PA66 GF30 at Different Temperatures, Polymers</t>
  </si>
  <si>
    <t>Zavier Blackman, Kehinde Olonisakin, Hugh MacFarlane, Arturo Rodriguez-Uribe, Neelima Tripathi, Amar K. Mohanty, Manjusri Misra, Sustainable basalt fiber reinforced polyamide 6,6 composites: Effects of fiber length and fiber content on mechanical performance, Composites Part C</t>
  </si>
  <si>
    <t xml:space="preserve">Zisopol, D.G., Minescu, M., Iacob, D.V., Voicu, N., Study of the Tensile Strength and Shore Hardness Behavior of PE100 SDR11 Electrofusion Welded and Artificially aged Pipes, Engineering, Technology &amp; Applied Science Research (ETASR)  </t>
  </si>
  <si>
    <t>Rusu D.M., Mândru S.D., Biriș C.M., Petrașcu O.L. , Morariu F., Ianosi- Andreeva-Dimitrova A.</t>
  </si>
  <si>
    <t>Petrascu O. L., Manole R., Pascu A. M.</t>
  </si>
  <si>
    <t>The behavior of composite materials based on polyurethan resin subjected to uniaxial tensile test</t>
  </si>
  <si>
    <t>Belzile, A., Armanasco, F., Chiacchiarelli, L.M., Lebrun, G., Ruiz, E.,Development of a novel flax soy-based polyurethane prepreg composite, Composites Part A: Applied Science and Manufacturing</t>
  </si>
  <si>
    <t>Li, H., Huang, H., Wang, R., Huang, H., Guo, R., Prediction method for elastic modulus of resin-mineral composites considering the effects of pores and interfacial transition zones, Archive of Applied Mechanics</t>
  </si>
  <si>
    <t>Wos, Scopus,Springer Link</t>
  </si>
  <si>
    <t>Mandru S. D., Rusu D.M, Petrascu O. L., Pascu A. M.</t>
  </si>
  <si>
    <t>The Influence of Industrial Environmental Factors on Soft Robot Materials</t>
  </si>
  <si>
    <t>Rusu D.M., Mandru S. D. 
EXPERIMENTAL RESEARCH OF A MULTI-SEGMENT SOFT ACTUATOR, ACTA TECHNICA NAPOCENSIS SERIES-APPLIED MATHEMATICS MECHANICS AND ENGINEERING</t>
  </si>
  <si>
    <t>https://atna-mam.utcluj.ro/index.php/Acta/article/view/2494</t>
  </si>
  <si>
    <t>Cosmin Preda, Robert Marian-Bleotu</t>
  </si>
  <si>
    <t>Modeling and Analysis of Thermal Behaviour for Brake Discs</t>
  </si>
  <si>
    <t>Do Van Quan, Le Anh Vu, Bui Van Cuong, Nguyen Dinh Tan &amp; Le Van Quynh, Comparative Analysis of Heat Transfer in Disc Brake Systems Under Different Conditions, Advances in Engineering Research and Application</t>
  </si>
  <si>
    <t>https://www.scopus.com/record/display.uri?eid=2-s2.0-85202633021&amp;origin=resultslist&amp;sort=plf-f&amp;src=s&amp;sot=b&amp;sdt=b&amp;s=TITLE-ABS-KEY%28Comparative+Analysis+of+Heat+Transfer+in+Disc+Brake+Systems+Under+Different+Conditions%29</t>
  </si>
  <si>
    <t>Mohammed A. Hassan; Muslim Ali; Oday I. Abdullah, An investigation into the thermal stresses problem in brake systems using a sequentially coupled thermal-mechanical approach, AIP Conference Proceedings</t>
  </si>
  <si>
    <t>https://www.scopus.com/record/display.uri?eid=2-s2.0-85192989340&amp;origin=resultslist&amp;sort=plf-f&amp;src=s&amp;sot=b&amp;sdt=b&amp;s=DOI%2810.1063%2F5.0204666%29&amp;sessionSearchId=ed9fbc2f7fbbd30c99da6418e80d1810</t>
  </si>
  <si>
    <t>Robert Marian-Bleotu, Cosmin Preda</t>
  </si>
  <si>
    <t>Study and analysis of sandwich panels for use in the construction of cabin roofs used on construction equipment</t>
  </si>
  <si>
    <t>M. Sumala, B. Murali Krishna, T.P. Tezeswi, Structural Performance of EPS Core Based Cementitious Sandwich Panel under Various Loading Conditions, Journal of Physics: Conference Series</t>
  </si>
  <si>
    <t>https://www.scopus.com/record/display.uri?eid=2-s2.0-85201525574&amp;origin=resultslist&amp;sort=plf-f&amp;src=s&amp;sot=mulcite&amp;sdt=mulcite&amp;cluster=scopubyr%2C%222024%22%2Ct&amp;s=REFEID%282-s2.0-85173556960%29&amp;citeCnt=1</t>
  </si>
  <si>
    <t>Nicolae Stefanoaea, Dan-Mihai Rusu, Adrian-Marius Pascu (Faculty of Engineering, Lucian Blaga University of Sibiu, Romania)</t>
  </si>
  <si>
    <t>A Simulation Method for the One-time Snap-fit Assembly Process of PA6 GF60-Components</t>
  </si>
  <si>
    <t>Dragos Gabriel Zisopol, Mihail Minescu, Dragos Valentin Iacob, Nicoleta Voicu, Study of the Tensile Strength and Shore Hardness Behavior of PE100 SDR11 Electrofusion Welded and Artificially aged Pipes, Engineering, Technology &amp; Applied Science Research</t>
  </si>
  <si>
    <t>Camelia Pinca-Bretotean (UPT), Rakesh Bhandari (Sangam University), Chaitanya Sharma (BIT Sindri), Shri Krishna Dhakad (Samrat Ashoka Technological Institute), Preda Cosmin (ULBS), Arun Kumar Sharma (HighLake IT Solutions)</t>
  </si>
  <si>
    <t>An investigation of thermal behaviour of brake disk pad assembly with Ansys</t>
  </si>
  <si>
    <t>Do Van, Quan, Le Anh, Vu, Bui Van Cuong, Nguyen Dinh Tan, Le Van Quynh, Comparative Analysis of Heat Transfer in Disc Brake Systems Under Different Conditions,  Lecture Notes in Networks and Systems</t>
  </si>
  <si>
    <t>https://www.scopus.com/record/display.uri?eid=2-s2.0-85202633021&amp;origin=resultslist&amp;sort=plf-f&amp;src=s&amp;sot=mulcite&amp;sdt=mulcite&amp;cluster=scopubyr%2C%222024%22%2Ct&amp;s=REFEID%282-s2.0-85111051982%29&amp;citeCnt=1&amp;relpos=4</t>
  </si>
  <si>
    <t>Camelia Pinca-Bretotean (UPT), Andrei Lucian Craciun (UPT), Cosmin Preda (ULBS), Arun Kumar Sharma (HighLake IT Solutions)</t>
  </si>
  <si>
    <t>Physico-mechanical and tribological characteristics of composites used for brake pads</t>
  </si>
  <si>
    <t>M. Muthu Samy, D. Lenin Singaravelu, Green friction: Exploring the evolution and potential of natural fibers and other brake pad ingredients in sustainable automotive engineering-A review, Polymer Composites</t>
  </si>
  <si>
    <t>https://www.scopus.com/record/display.uri?eid=2-s2.0-85212500189&amp;origin=resultslist&amp;sort=plf-f&amp;src=s&amp;sot=mulcite&amp;sdt=mulcite&amp;cluster=scopubyr%2C%222024%22%2Ct&amp;s=REFEID%282-s2.0-85102405210%29&amp;citeCnt=1</t>
  </si>
  <si>
    <t>Ambroszko W., Dudzinski W., Walczak S., Finite Element Method analysis application in identifying the causes of brake disc failure, Combustion Engines</t>
  </si>
  <si>
    <t>https://www.scopus.com/record/display.uri?eid=2-s2.0-85194573567&amp;origin=resultslist&amp;sort=plf-f&amp;src=s&amp;sot=mulcite&amp;sdt=mulcite&amp;cluster=scopubyr%2C%222024%22%2Ct&amp;s=REFEID%282-s2.0-85111051982%29&amp;citeCnt=1&amp;relpos=5</t>
  </si>
  <si>
    <t>Ashish Saurabh, Abhinav Manoj, Tarun Boni, Tarini Ranjan Pradhan, Ullas Basavaraj, Prabakaran Saravanan, Ashiwani Kumar, Raj Das, Piyush Chandra Verma, Effect of MoS2 Nanoflakes on Mechanical and Tribological Behavior of Composite Friction Material Fabricated by Pressure-Assisted Sintering, Metals and Materials International</t>
  </si>
  <si>
    <t>https://www.scopus.com/record/display.uri?eid=2-s2.0-85173092481&amp;origin=resultslist&amp;sort=plf-f&amp;src=s&amp;sot=mulcite&amp;sdt=mulcite&amp;cluster=scopubyr%2C%222024%22%2Ct&amp;s=REFEID%282-s2.0-85111051982%29&amp;citeCnt=1&amp;relpos=3</t>
  </si>
  <si>
    <t>Daming Zhao, Kaifeng Cheng, Baiyang Chen, Peihu Gao, Qiaoqin Guo, Hao Cheng, Anton Naumov, Qiao Li, Wenjie Kang, Investigation of Impact of C/Si Ratio on the Friction and Wear Behavior of Si/SiC Coatings Prepared on C/C-SiC Composites by Slurry Reaction Sintering and Chemical Vapor Infiltration, Coatings</t>
  </si>
  <si>
    <t>https://www.webofscience.com/wos/woscc/full-record/WOS:001148719800001</t>
  </si>
  <si>
    <t>Periyaswamy Kalidas, Vaira Vignesh Ramalingam, Govindaraju Myilsamy, Rajesh Kannan Kasi, Abd Baghad, Numerical and experimental validation of tribological phenomenon in wind turbine brake pads using novel Archard's wear coefficient, Proceedings of the Institution of Mechanical Engineers, Part J: Journal of Engineering Tribology</t>
  </si>
  <si>
    <t>https://www.scopus.com/record/display.uri?eid=2-s2.0-85193719268&amp;origin=resultslist&amp;sort=plf-f&amp;src=s&amp;sot=mulcite&amp;sdt=mulcite&amp;cluster=scopubyr%2C%222024%22%2Ct&amp;s=REFEID%282-s2.0-85111051982%29&amp;citeCnt=1&amp;relpos=2</t>
  </si>
  <si>
    <t xml:space="preserve">Subhodeep Paul, Pallab Roy, Arpita Chatterjee, Pinjal Pandit, Rahul Mukherjee, Manojit Ghosh, Design and Analysis of Automotive Vehicle Components with Composite Materials Using ANSYS 18.1,  Journal of The Institution of Engineers (India): Series D </t>
  </si>
  <si>
    <t>https://www.scopus.com/record/display.uri?eid=2-s2.0-85182807355&amp;origin=resultslist&amp;sort=plf-f&amp;src=s&amp;sot=mulcite&amp;sdt=mulcite&amp;cluster=scopubyr%2C%222024%22%2Ct&amp;s=REFEID%282-s2.0-85111051982%29&amp;citeCnt=1</t>
  </si>
  <si>
    <t>Cosmin Preda (ULBS), Robert Marian-Bleotu (ULBS)</t>
  </si>
  <si>
    <t>Robert Marian-Bleotu (ULBS), Cosmin Preda (ULBS)</t>
  </si>
  <si>
    <t>https://www.scopus.com/record/display.uri?eid=2-s2.0-85201525574&amp;origin=resultslist&amp;sort=plf-f&amp;src=s&amp;sot=mulcite&amp;sdt=mulcite&amp;s=REFEID%282-s2.0-85173556960%29&amp;citeCnt=1&amp;sessionSearchId=cb484e4a05416f2bacadff9844a12232</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</si>
  <si>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</si>
  <si>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</si>
  <si>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</si>
  <si>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</si>
  <si>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</si>
  <si>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</si>
  <si>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</si>
  <si>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</si>
  <si>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</si>
  <si>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</si>
  <si>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</si>
  <si>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</si>
  <si>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</si>
  <si>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</si>
  <si>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</si>
  <si>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</si>
  <si>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</si>
  <si>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ULBS</t>
  </si>
  <si>
    <t>Titu Aurel Mihail (ULBS)</t>
  </si>
  <si>
    <t>International Conference on Science, Technology, Engineering &amp;
Mathematics (ICSTEM 2024)</t>
  </si>
  <si>
    <t>SCOPUS, alte baze de date BDI</t>
  </si>
  <si>
    <t>a se vedea dovada</t>
  </si>
  <si>
    <t>Engleza</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</si>
  <si>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</si>
  <si>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</si>
  <si>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</si>
  <si>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</si>
  <si>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</si>
  <si>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</si>
  <si>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</si>
  <si>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</si>
  <si>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</si>
  <si>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 xml:space="preserve">
SISTEM ROBOTIC INTELIGENT INTEGRAT PENTRU MONITORIZARE, EVALUARE ȘI CONTROL CU APLICAȚII ÎN HORTICULTURA DE PRECIZIE</t>
  </si>
  <si>
    <t>Iagăru Romulus (ULBS), Iagăru Pompilica (ULBS), Cioca Lucian-Ionel (ULBS), Boscoianu Mircea (UTB), Ioana Petre (UTB), Pop Sebastian (AFABv), Dumitru Marius (INFLPR)</t>
  </si>
  <si>
    <t>A/00284/2024, 30.05.2024,                 a 2024 00284</t>
  </si>
  <si>
    <t xml:space="preserve">Method and computer system for capture and analysis of repetitive actions generated by the employee-computer interaction 4242848 / 2024 </t>
  </si>
  <si>
    <t xml:space="preserve">Nicolaescu, S. (ULBS), Receu I. (ULBS), Kifor C. V. </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</si>
  <si>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</si>
  <si>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</si>
  <si>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</si>
  <si>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</si>
  <si>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</si>
  <si>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</si>
  <si>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</si>
  <si>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</si>
  <si>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</si>
  <si>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</si>
  <si>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</si>
  <si>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</si>
  <si>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</si>
  <si>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</si>
  <si>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</si>
  <si>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</si>
  <si>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</si>
  <si>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</si>
  <si>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</si>
  <si>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</si>
  <si>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</si>
  <si>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</si>
  <si>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</si>
  <si>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</si>
  <si>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</si>
  <si>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</si>
  <si>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</si>
  <si>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</si>
  <si>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</si>
  <si>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</si>
  <si>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</si>
  <si>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</si>
  <si>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</si>
  <si>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</si>
  <si>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Florea, A. (2024). The Emerging Technologies: The Drivers for Digital Transformation in Business and Education. International Journal of Advanced Statistics and IT&amp;C for Economics and Life Sciences, 14(1).</t>
  </si>
  <si>
    <t>Articol</t>
  </si>
  <si>
    <t>Florea A. (ULBS)</t>
  </si>
  <si>
    <t>14 (1)</t>
  </si>
  <si>
    <t>2067-354X</t>
  </si>
  <si>
    <t>213-221</t>
  </si>
  <si>
    <t xml:space="preserve">10.2478/ijasitels-2024-0019 </t>
  </si>
  <si>
    <t>SCIENDO, GoogleScholar, EBSCO, Proquest</t>
  </si>
  <si>
    <t>Brad, R., Ilie B., Florea A., Berntzen L., Teodoru M. (2024). IoT Device for Long-Term ECG Monitoring in Collaborative Environment. Journal of Artificial Intelligence and Autonomous Intelligence, 1(1), 6.</t>
  </si>
  <si>
    <t>Brad, R. (ULBS), Ilie B. (ULBS), Florea A. (ULBS), Berntzen L. (University of SouthEastern Norway), Teodoru M.(ULBS)</t>
  </si>
  <si>
    <t>1 (1)</t>
  </si>
  <si>
    <t>3049-2297</t>
  </si>
  <si>
    <t>82-95</t>
  </si>
  <si>
    <t>10.54364/JAIAI.2024.1106</t>
  </si>
  <si>
    <t>GoogleScholar, ResearchGate</t>
  </si>
  <si>
    <t>A robotic arm for playing chess</t>
  </si>
  <si>
    <t>articol</t>
  </si>
  <si>
    <t>PAȚANGHEL Cristian Florian (ULBS), 
BREAZU Macarie (ULBS)</t>
  </si>
  <si>
    <t>International Journal of Advanced Statistics and IT&amp;C for Economics and Life Sciences</t>
  </si>
  <si>
    <t>ISSN 2559 - 365X</t>
  </si>
  <si>
    <t>79-90</t>
  </si>
  <si>
    <t>10.2478/ijasitels-2024-0018</t>
  </si>
  <si>
    <t>SCIENDO</t>
  </si>
  <si>
    <t>Interpretation of Student Responses in Teacher Evaluations: A Comparative Cluster Analysis Approach</t>
  </si>
  <si>
    <t>RAdu Cretulescu, Antoniu Pitic (ULBS)</t>
  </si>
  <si>
    <t>2559-365X</t>
  </si>
  <si>
    <t>223-231</t>
  </si>
  <si>
    <t>Google Scholr, EBSCO</t>
  </si>
  <si>
    <t>IoT Device for Long-Term ECG Monitoring in Collaborative Environment</t>
  </si>
  <si>
    <t>Raluca Brad (ULBS), Beriliu Ilie (ULBS), Adrian Florea (ULBS), Lasse Berntzen (USN Norway), Minodora Teodoru (ULBS)</t>
  </si>
  <si>
    <t>Journal of Artificial Intelligence and Autonomous Intelligence</t>
  </si>
  <si>
    <t>10.54364/JAIAI</t>
  </si>
  <si>
    <t>https://scholar.google.com/citations?user=Nte3W6IAAAAJ&amp;hl=en</t>
  </si>
  <si>
    <t>ACTA TEHNICA NAPOCENSIS - The 15th INTERNATIONAL CONFERENCE ON MODERN TECHNOLOGIES IN MANUFACTURING - 18-20 October 2023 – Cluj-Napoca</t>
  </si>
  <si>
    <t>1221-5872-L</t>
  </si>
  <si>
    <t>333-340</t>
  </si>
  <si>
    <t>341-347</t>
  </si>
  <si>
    <t xml:space="preserve">Implementation of sensorless indirect vector control of induction motor with closed-loop current control </t>
  </si>
  <si>
    <t>Craciunas Gabriela (ULBS)
Viorel Alina Cristina(ULBS)</t>
  </si>
  <si>
    <t xml:space="preserve">International Journal of Advanced Statistics and IT&amp;C for Economics and Life Sciences 
December 2024* Vol. XIV, no. 1
</t>
  </si>
  <si>
    <t>ISSN 2559-365X
eISSN 2067-354X</t>
  </si>
  <si>
    <t>DOI: 10.2478/ijasitels-2023-000</t>
  </si>
  <si>
    <t>EBSCO</t>
  </si>
  <si>
    <t xml:space="preserve">Single Phase Induction Motor Electrical Performances </t>
  </si>
  <si>
    <t>Viorel Alina Cristina(ULBS)
Craciunas Gabriela (ULBS)</t>
  </si>
  <si>
    <t>Prosumer networks - A key enabler of control over renewable energy resources</t>
  </si>
  <si>
    <t>Adrian Florea, Lasse Berntzen,Maria Vintan, Dorel Stanescu, Daniel Morariu, Claudiu Solea, Ugo Fiore</t>
  </si>
  <si>
    <t>RENEWABLE ENERGY FOCUS</t>
  </si>
  <si>
    <t>ISSN 1755-0084,</t>
  </si>
  <si>
    <t>1--14</t>
  </si>
  <si>
    <t>10.1016/j.ref.2024.100648,</t>
  </si>
  <si>
    <t>ENERGY &amp; FUELS, IF 4.2.</t>
  </si>
  <si>
    <t>Implementation of sensorless indirect vector control of induction motor with closed-loop current control</t>
  </si>
  <si>
    <t>Crăciunaș Gabriela (ULBS), Viorel Alina Cristina (ULBS)</t>
  </si>
  <si>
    <t>147 - 155</t>
  </si>
  <si>
    <t>https://doi.org/10.2478/ijasitels-2024-0015</t>
  </si>
  <si>
    <t>Single Phase Induction Motor Electrical Performances</t>
  </si>
  <si>
    <t>Viorel Alina Cristina (ULBS), Crăciunaș Gabriela (ULBS)</t>
  </si>
  <si>
    <t xml:space="preserve"> 169 - 175</t>
  </si>
  <si>
    <t>https://doi.org/10.2478/ijasitels-2024-0016</t>
  </si>
  <si>
    <t>PITIC, ANTONIU-GABRIEL (ULBS), CRETULESCU, RADU (ULBS)</t>
  </si>
  <si>
    <t>IJASITELS - International Journal of Advanced Statistics and IT&amp;C for Economics and Life Sciences</t>
  </si>
  <si>
    <t>2559-365X/2067-354X</t>
  </si>
  <si>
    <t>A Systematic Method of Generating Intuitive Bivariate Colour Legends</t>
  </si>
  <si>
    <t>Neghina, Catalina-Elena [ULBS]; Neghina, Mihai [ULBS]</t>
  </si>
  <si>
    <t>IJASTELS</t>
  </si>
  <si>
    <t>ISSN:
2067-354X</t>
  </si>
  <si>
    <t>33 - 43</t>
  </si>
  <si>
    <t>https://doi.org/10.2478/ijasitels-2024-0013</t>
  </si>
  <si>
    <t>Sciendo</t>
  </si>
  <si>
    <t>Cost-Effective Data Glove and Mechanical Hand</t>
  </si>
  <si>
    <t>D.V. Zăbavă [ULBS], M. Neghină [ULBS]</t>
  </si>
  <si>
    <t>Acta Universitatis Cibiniensis. Technical Series</t>
  </si>
  <si>
    <t>ISSN:
1583-7149</t>
  </si>
  <si>
    <t>24 - 27</t>
  </si>
  <si>
    <t>https://doi.org/10.2478/aucts-2024-0003</t>
  </si>
  <si>
    <t>Neghina, Catalina-Elena [ULBS];
 Neghina, Mihai [ULBS]</t>
  </si>
  <si>
    <t>Automatic Hemangioma Detection Algorithm Using a Cascade of K-Means and Active Contour Model</t>
  </si>
  <si>
    <t>Neghină Cătălina [ULBS]
 Sultana Alina [UPB]</t>
  </si>
  <si>
    <t>20-23</t>
  </si>
  <si>
    <t>10.2478/aucts-2024-0002</t>
  </si>
  <si>
    <t>A Categorical Formalism for
Conceptual Graphs</t>
  </si>
  <si>
    <t>CRACIUNEAN  Daniel-Cristian (ULBS)</t>
  </si>
  <si>
    <t>45 - 53</t>
  </si>
  <si>
    <t>https://doi.org/10.2478/ijasitels-2024-0014</t>
  </si>
  <si>
    <t>https://sciendo.com/article/10.2478/ijasitels-2024-0014</t>
  </si>
  <si>
    <t>Categorical Mechanisms in Modelling Multiagent Systems</t>
  </si>
  <si>
    <t>115 - 129</t>
  </si>
  <si>
    <t>https://doi.org/10.2478/ijasitels-2024-0011</t>
  </si>
  <si>
    <t>https://sciendo.com/article/10.2478/ijasitels-2024-0011</t>
  </si>
  <si>
    <t>The Utilization of Management Tools for Quality Improvement in Industrial Sectors</t>
  </si>
  <si>
    <t xml:space="preserve">Valentin, Grecu, and Deneş Călin. </t>
  </si>
  <si>
    <t>FING</t>
  </si>
  <si>
    <t>2668-6449</t>
  </si>
  <si>
    <t>55-61</t>
  </si>
  <si>
    <t xml:space="preserve"> 
10.2478/aucts-2024-0008</t>
  </si>
  <si>
    <t>Google Scholar</t>
  </si>
  <si>
    <t>The role of organizational culture in driving innovation: A study of contemporary business practice</t>
  </si>
  <si>
    <t>46-54</t>
  </si>
  <si>
    <t xml:space="preserve"> 
10.2478/aucts-2024-0007</t>
  </si>
  <si>
    <t>Prognoză privind evoluția economică a Germaniei</t>
  </si>
  <si>
    <t>Fleischer Wiegand Helmut (ULBS)</t>
  </si>
  <si>
    <t>Euroeconomia XXI</t>
  </si>
  <si>
    <t>ISSN 1841-0707</t>
  </si>
  <si>
    <t>de la 8 la 8</t>
  </si>
  <si>
    <t>ANALYSIS REGARDING THE RELATIONSHIP BETWEEN THE LEADER AND THE TEAM MEMBERS IN A PRODUCTION COMPANY IN ROMANIA</t>
  </si>
  <si>
    <t>Dan MIRICESCU (ULBS),
Elida-Tomiță TODĂRIȚĂ
(Nicolae Balcescu” Land Forces Academy, Sibiu, Romania)</t>
  </si>
  <si>
    <t xml:space="preserve">International Conference KNOWLEDGE-BASED ORGANIZATION
Vol. XXX No 1 2024
Volume 30 (2024): Issue 1 (June 2024) 
</t>
  </si>
  <si>
    <t>eISSN: 
2451-3113</t>
  </si>
  <si>
    <t>pag. 253-260</t>
  </si>
  <si>
    <t>DOI: 10.2478/kbo-2024-0035</t>
  </si>
  <si>
    <t xml:space="preserve">EBSCO
Google Scholar
Ulrich's Periodicals Directory/ulrichsweb
https://sciendo.com/article/10.2478/kbo-2024-0035 </t>
  </si>
  <si>
    <t>ANALYSIS ON THE EMPLOYEES’ PERCEPTION OF LEADERSHIP,IN A COMPANY WITH A PRODUCTION PROFILE IN ROMANIA</t>
  </si>
  <si>
    <t>Elida-Tomiță TODĂRIȚĂ
(Nicolae Balcescu” Land Forces Academy, Sibiu, Romania),
Dan MIRICESCU (ULBS)</t>
  </si>
  <si>
    <t>Land Forces Academy Review Vol. XXIX, No. 4(116), 2024</t>
  </si>
  <si>
    <t>ISSN 2247-840X, ISSN-L 1582-6384.</t>
  </si>
  <si>
    <t>pag. 573-583</t>
  </si>
  <si>
    <t>DOI: 10.2478/raft-2024-0059</t>
  </si>
  <si>
    <t>ProQuest
EBSCO
Google Scholar
Ulrich's Periodicals Directory/ulrichsweb
DOAJ
https://www.armyacademy.ro/reviste/rev4_2024/Todarita_Miricescu_RAFT_4_2024.pdf</t>
  </si>
  <si>
    <t>ASPECTS REGARDING THE EDUCATIONAL PROCESS IN DISTANCE LEARNING IN ROMANIAN UNIVERSITIES FROM THE PERSPECTIVE OF TEACHING STAFF</t>
  </si>
  <si>
    <t>D. Miricescu (ULBS), D. Dumitraşcu (ULBS), R. Butănescu-Volanin (ULBS), G. Aretoulis (Aristotle University of Thessaloniki - GREECE),
G. Tsaples (University of Macedonia - GREECE), D. Manou (Aristotle University of Thessaloniki - GREECE)</t>
  </si>
  <si>
    <t>Proceedings of EDULEARN24 Conference 1st-3rd July 2024, Palma, Mallorca, Spain</t>
  </si>
  <si>
    <t>ISBN: 978-84-09-62938-1
ISSN: 2340-1117</t>
  </si>
  <si>
    <t>pag.10052-10059</t>
  </si>
  <si>
    <t>doi: 10.21125/edulearn.2024.2424</t>
  </si>
  <si>
    <t>Google Scholar
Cabell's Directories Research Gate Crossref.org</t>
  </si>
  <si>
    <t>THE VISION OF ROMANIAN STUDENTS FROM THE FACULTY OF ENGINEERING IN RE ATION TO DISTANCE LEARNING
EDUCATION</t>
  </si>
  <si>
    <t>D. Miricescu (ULBS), M. S. Miricescu (Secondary school no. 4 Sibiu), G. Aretoulis (Aristotle University of Thessaloniki - GREECE), G. Tsaples (University of Macedonia - GREECE), D. Manou (Aristotle University of Thessaloniki - GREECE), R. Butănescu-Volanin (ULBS)</t>
  </si>
  <si>
    <t>pag.10095-10104</t>
  </si>
  <si>
    <t>doi: 10.21125/edulearn.2024.2434</t>
  </si>
  <si>
    <t>OPTIMIZING DISTANCE LEARNING EDUCATIONAL PROGRAMS: THE RATIONALE AND METHODOLOGY OF AN INNOVATIVE AND EFFECTIVE FRAMEWORK</t>
  </si>
  <si>
    <t>G. Aretoulis (Aristotle University of Thessaloniki - GREECE), S. Armenia (Università Telematica degli Studi - ITALY), D. Miricescu (ULBS), J. Papathanasiou (University of Macedonia - GREECE), J. Stanković (University of Niš - SERBIA), G. Tsaples (University of Macedonia - GREECE), E. Aretouli (University Of Ioannina - GREECE)</t>
  </si>
  <si>
    <t>INTED2024 Proceedings, 2024, 4-6 March, 2024, Valencia, Spain</t>
  </si>
  <si>
    <t>ISBN: 978-84-09-59215-9
ISSN: 2340-1079</t>
  </si>
  <si>
    <t>Pag: 6845-6852</t>
  </si>
  <si>
    <t>doi: 10.21125/inted.2024.1808</t>
  </si>
  <si>
    <t>GENDER DIFFERENCES IN BELIEFS AND PREFERENCES ABOUT DISTANCE LEARNING AMONG EDUCATORS: EVIDENCE FROM FOUR EUROPEAN COUNTRIES</t>
  </si>
  <si>
    <t>E. Aretouli (University Of Ioannina - GREECE), J. Papathanasiou (University of Macedonia - GREECE), E. Konstantinopoulou (Aristotle University of Thessaloniki - GREECE),  S. Armenia (Università Telematica degli Studi - ITALY), D. Miricescu (ULBS), J. Stanković (University of Niš - SERBIA), G. Tsaples (University of Macedonia - GREECE), G. Aretoulis (Aristotle University of Thessaloniki - GREECE)</t>
  </si>
  <si>
    <t>Pag: 7323-7328</t>
  </si>
  <si>
    <t>doi: 10.21125/inted.2024.1920</t>
  </si>
  <si>
    <t>„Engaging SMEs and Public Institutions in Renewable Energy and Energy Efficiency – A Case Study from Sibiu County, Romania”</t>
  </si>
  <si>
    <t>Rotaru Mihaela (ULBS); Isarie Caudiu (ULBS); Berntzen Lasse (USN)</t>
  </si>
  <si>
    <t>SMART GRIDS, GREEN COMMUNICATIONS AND IT ENERGY-AWARE TECHNOLOGIES. INTERNATIONAL CONFERENCE. 14TH 2024. (ENERGY 2024)</t>
  </si>
  <si>
    <t> 978-1-68558-139-8 / 2308-412X</t>
  </si>
  <si>
    <t>20-27</t>
  </si>
  <si>
    <t>https://www.thinkmind.org/library/ENERGY/ENERGY_2024/energy_2024_1_40_30014.html</t>
  </si>
  <si>
    <t>Creating Renewable Energy and Energy Efficiency Awareness: A Case Study on a Public Energy Awareness Campaign</t>
  </si>
  <si>
    <t>Berntzen, L., Johannessen, M. R., Isarie, Claudiu (ULBS), Rotaru, Mihaela (ULBS)</t>
  </si>
  <si>
    <t>ICDS 2024, The Eighteenth International Conference on Digital Society</t>
  </si>
  <si>
    <t>978-1-68558-169-5 / 2308-3956</t>
  </si>
  <si>
    <t>40-45</t>
  </si>
  <si>
    <t>https://uia.brage.unit.no/uia-xmlui/handle/11250/3153026?show=full</t>
  </si>
  <si>
    <t>A future approach to material recycling</t>
  </si>
  <si>
    <t>Analele Universitatii "Constantin Brancusi" din Tg Jiu, Seria Inginerie, nr.4, 2024</t>
  </si>
  <si>
    <t>ISSN 1842-4856</t>
  </si>
  <si>
    <t>189-199</t>
  </si>
  <si>
    <t>EBSCO: EBSCO
DOAJ: DOAJ
JournalSeek: JournalSeek
Open Academic Journals Index: OAJI
Academic Resource Index: Academic Resource Index ResearchBib
CiteFactor: Citefactor
Global Impact Factor: GIF
Scientific Indexing Services: Scientific Indexing Services</t>
  </si>
  <si>
    <t>The recovery of glass and silicon from photovoltaic panels at the end of their service life</t>
  </si>
  <si>
    <t>Ciofu Florin, Gaspar Victor</t>
  </si>
  <si>
    <t>200-211</t>
  </si>
  <si>
    <t>Corrosion degradation of S235JR and S355JR steels used in the construction of surface mining equipment</t>
  </si>
  <si>
    <t>Fiabilitate şi Durabilitate / Fiability and Durability</t>
  </si>
  <si>
    <t>1844 – 640X</t>
  </si>
  <si>
    <t>23-31</t>
  </si>
  <si>
    <t>Indexcopernicus: Index Copernicus
EBSCO: EBSCO
JournalSeek: JournalSeek
DOAJ: DOAJ
ULRICHS: ULRICHS
SCIPIO: SCIPIO</t>
  </si>
  <si>
    <t>Challenges of IT infrastructure management on cloud computing</t>
  </si>
  <si>
    <t>Toderici, M.I.(UPB), Țîţu, M.(ULBS), Dragomir-Pânzaru, C.C.(Univ. Brasov), Popa, M.(Univ. AlbaIulia)</t>
  </si>
  <si>
    <t>Review of General Management, vol 40, issue 2</t>
  </si>
  <si>
    <t>1841-818X</t>
  </si>
  <si>
    <t>16-27</t>
  </si>
  <si>
    <t>RePec (Research Papers in Economics; IDEAS, Econpapers, Socionet -); Central and Eastern European Online Library; Index Copernicus - Journals Master List; Cabell's Database; Ulrich's Periodicals Directory; SCIPIO</t>
  </si>
  <si>
    <t>Cloud vs edge process management: Advantages and disadvantages of different IT infrastructure architectures</t>
  </si>
  <si>
    <t xml:space="preserve">Toderici, M.I.(UPB), Țîţu, M.(ULBS) </t>
  </si>
  <si>
    <t>121-133</t>
  </si>
  <si>
    <t>Can artificial intelligence still be considered a nonconventional technology in 2023?</t>
  </si>
  <si>
    <t>Pană, M.(UPB), Țîțu, M.(ULBS), Tertereanu, P,(UPB), Moldoveanu, A-M.(UPB), Bogorin-Predescu, A.(UPB)</t>
  </si>
  <si>
    <t>Review of Management and Economic Engineering, Volume 23, No. 1(91)</t>
  </si>
  <si>
    <t xml:space="preserve"> 1583-624X; 2360-2155</t>
  </si>
  <si>
    <t>23-32</t>
  </si>
  <si>
    <t>10.71235/rmee.19</t>
  </si>
  <si>
    <t>Ulrichsweb
Ebsco
Google Scholar
Index Copernicus International
Cabell's Directories
PBN Polska Bibliografia Naukowa
Crossref</t>
  </si>
  <si>
    <t>Contributions regarding internal quality assurance in a public organization providing services to citizens</t>
  </si>
  <si>
    <t>Olteanu, C.D.(UPB), Dragomir, M.(UTCN), Țîțu, M.(ULBS), Tertereanu, P.(UPB)</t>
  </si>
  <si>
    <t>1583-624X; 2360-2155</t>
  </si>
  <si>
    <t>70-82</t>
  </si>
  <si>
    <t>10.71235/rmee.24</t>
  </si>
  <si>
    <t>Risk management applied to qualitative airflow visualization methods in wind tunnels</t>
  </si>
  <si>
    <t xml:space="preserve">Apostol, E.I.(UPB), Dragmoir, M.(UTCN), Țîțu, M.(ULBS) </t>
  </si>
  <si>
    <t>Review of Management and Economic Engineering, Volume 23, No. 2(92)</t>
  </si>
  <si>
    <t>1583-624X;2360-2155</t>
  </si>
  <si>
    <t>176-187</t>
  </si>
  <si>
    <t>10.71235/rmee.16</t>
  </si>
  <si>
    <t xml:space="preserve">Environmental concerns and cyber security.
What do they have in common in the port activity? </t>
  </si>
  <si>
    <t>Moldoveanu, A-M.(UPB), Țîțu, M.(ULBS)</t>
  </si>
  <si>
    <t xml:space="preserve">Review of Management and Economic Engineering, Volume 23, No. 2(92), </t>
  </si>
  <si>
    <t>113-121</t>
  </si>
  <si>
    <t>10.71235/rmee.11</t>
  </si>
  <si>
    <t>Comparison of the organization's working procedures with similar practices in other organizations and set up of a service indicator system to assess local and zonal public interest service performance</t>
  </si>
  <si>
    <t>Deac-Șuteu, D.V.(UPB), Țîțu, M.(UPB), Toderici, M.I.(UPB), Lungu F.A.(UPB)</t>
  </si>
  <si>
    <t>Review of Management and Economic Engineering, Vol. 23, Nr. 3(93)</t>
  </si>
  <si>
    <t>1583-624X; 2360-2156</t>
  </si>
  <si>
    <t>233-243</t>
  </si>
  <si>
    <t>10.71235/rmee.5</t>
  </si>
  <si>
    <t>Analysis of towing activity impact on the environmental performance in Constanta port</t>
  </si>
  <si>
    <t>Țîțu, M.(ULBS), Moldoveanu, A-M.(UPB), Stanca, C.(Univ.Ovidius), Pană, M-M.(UPB)</t>
  </si>
  <si>
    <t>Review of Management and Economic Engineering, Volume 23, No. 3(93)</t>
  </si>
  <si>
    <t>188-198</t>
  </si>
  <si>
    <t>10.71235/rmee.1</t>
  </si>
  <si>
    <t>The Role of Quality Management in Increasing
Organizational Effectiveness in the Context of
Universities</t>
  </si>
  <si>
    <t>Țîțu, M.(ULBS), Banciu, D.(AOSR), Pop, A.B.(UTCN), Oprean, C.(pensionar)</t>
  </si>
  <si>
    <t>Journal of Knowledge Dynamics, Volume 1, Issue 1</t>
  </si>
  <si>
    <t>3061-2640</t>
  </si>
  <si>
    <t>25-38</t>
  </si>
  <si>
    <t>10.56082/jkd.2024.1.25</t>
  </si>
  <si>
    <t>Strategic Approach on Integrating Quality Management Principles into University Educational Processes</t>
  </si>
  <si>
    <t>Journal of Knowledge Dynamics, Volume 1, Issue 2</t>
  </si>
  <si>
    <t>54-65</t>
  </si>
  <si>
    <t>10.56082/jkd.2024.2.54</t>
  </si>
  <si>
    <t>Improving intellectual property data security at the organizational level as a result of streamlining quality management</t>
  </si>
  <si>
    <t>Moisescu, R.(UPB), Țîțu, M.(ULBS)</t>
  </si>
  <si>
    <t>Journal of Research and Innovation for Sustainable Society (JRISS), Volume 6, Issue 1</t>
  </si>
  <si>
    <t>2668-0416</t>
  </si>
  <si>
    <t>88-97</t>
  </si>
  <si>
    <t>10.33727/JRISS.2024.1.11:88-97</t>
  </si>
  <si>
    <t>Academic Resource Index ResearchBib; Academic-Accelerator;BASE;Crossref;DOAJ;DRJI;EBSCO;ERIH PLUS;EuroPub;FINNA;Google Academic;IndexCopernicus;KTH Library;MIAR;National Library of Australia;Princeton University;ROAD;ScholarImpact;University Library;Worldcat</t>
  </si>
  <si>
    <t>An Analysis of the Implementation of a Quality Management System in Intellectual Property Organization</t>
  </si>
  <si>
    <t>Management and Economics Review Volume 9, Issue 1</t>
  </si>
  <si>
    <t>2501-885X</t>
  </si>
  <si>
    <t>204-213</t>
  </si>
  <si>
    <t>10.24818/mer/2024.01-13</t>
  </si>
  <si>
    <t>Cabell’s Directory of Publishing Opportunities, RePEc (EconPapers, IDEAS, Socionet), EBSCO, EconLit, CEEOL (Central and Eastern European Online Library).</t>
  </si>
  <si>
    <t>Leveraging mechatronic systems for organizational management: a knowledge management approach in the automotive industry</t>
  </si>
  <si>
    <t>Țîțu,M.(ULBS), Bâlc, D.(UPB), Bâlc, E.(ULBS), Oprean, C.(pensionar)</t>
  </si>
  <si>
    <t>Management of Sustainable Development, Volume 16, Issue 2</t>
  </si>
  <si>
    <t>2247 – 0220</t>
  </si>
  <si>
    <t>72-81</t>
  </si>
  <si>
    <t>10.54989/msd-2024-0016</t>
  </si>
  <si>
    <t>Crossref;DOAJ;ERIH PLUS;Google Scholar;Index Copernicus;JournalTOCs;Research Papers in Economics (RePeC);Scholars Portal Journals;ScienceGate;Sherpa Romeo</t>
  </si>
  <si>
    <t>Artificial Intelligence Management and Ethics in the implementation of Mechatronic Systems in the Automotive Industry: Challenges and Applied Solutions</t>
  </si>
  <si>
    <t>Țîțu,M.(ULBS), Bâlc, E.(ULBS), Bâlc, D.(UPB), Oprean, C.(pensionar)</t>
  </si>
  <si>
    <t>113-119</t>
  </si>
  <si>
    <t>10.54989/msd-2024-0020</t>
  </si>
  <si>
    <t>The role of intangible resources in driving value creation and sustained competitive advantage for businesses</t>
  </si>
  <si>
    <t>Stan S.E.(AFT), Țîțu, M.(ULBS), Paraschiv, C.(ULBS)</t>
  </si>
  <si>
    <t>Management of Sustainable Development, Volume 16, Issue 1</t>
  </si>
  <si>
    <t>106-115</t>
  </si>
  <si>
    <t>10.54989/msd-2024-0010</t>
  </si>
  <si>
    <t>A multi-criteria framework for enhancing decision-making in the risk management strategies of a global IT project</t>
  </si>
  <si>
    <t>Stan, N.M.(UPB), Olteanu, C.D.(UPB), Țîțu, M.(ULBS)</t>
  </si>
  <si>
    <t>, Journal of Research and Innovation for Sustainable Society (JRISS), Volume 6, Issue 2</t>
  </si>
  <si>
    <t>64-71</t>
  </si>
  <si>
    <t>10.33727/JRISS.2024.2.7:64-71</t>
  </si>
  <si>
    <t>Market Trends in 2024 in the IT Project Management Industry</t>
  </si>
  <si>
    <t>Stan, N.M.(UPB), Bogorin-Predescu, A.(UPB), Țîțu, M(ULBS)</t>
  </si>
  <si>
    <t>26-33</t>
  </si>
  <si>
    <t>10.33727/JRISS.2024.2.3:26-33</t>
  </si>
  <si>
    <t>Management of exploration of traumatic injuries through protocols in the field of neurosurgery and the importance of Intellectual Property in this context</t>
  </si>
  <si>
    <t>Andronic, D.T.(UPB), Țîțu, M.(ULBS), Iamandii, A.F.(UPB)</t>
  </si>
  <si>
    <t>Journal of Research and Innovation for Sustainable Society (JRISS), Volume 6, Issue 2</t>
  </si>
  <si>
    <t>7-17</t>
  </si>
  <si>
    <t>10.33727/JRISS.2024.2.1:7-17</t>
  </si>
  <si>
    <t>Review of qualitative experimental methods for visualising
airflow around aircraft mock-ups in wind tunnels</t>
  </si>
  <si>
    <t xml:space="preserve">Journal of Research and Innovation for Sustainable Society (JRISS), Volume 6, Issue 2, </t>
  </si>
  <si>
    <t>34-40</t>
  </si>
  <si>
    <t>10.33727/JRISS.2024.2.4:34-40</t>
  </si>
  <si>
    <t>Swot analysis of simulation methods and visualisation of
airflow in subsonic wind tunnels</t>
  </si>
  <si>
    <t>142-149</t>
  </si>
  <si>
    <t>10.33727/JRISS.2024.2.16:142-149</t>
  </si>
  <si>
    <t>Port organization. A unitary concept in various contexts</t>
  </si>
  <si>
    <t>Proceedings of the Review of Management and Economic Engineering: Rethinking Management in
Adaptive Environments</t>
  </si>
  <si>
    <t>3061-3892</t>
  </si>
  <si>
    <t>203-209</t>
  </si>
  <si>
    <t>Google Scholar; Zenodo</t>
  </si>
  <si>
    <t>Total quality management principles applied within the field of road freight transport: a specific approach</t>
  </si>
  <si>
    <t>Iamandii A.F.(UPB), Țîțu, M(ULBS)</t>
  </si>
  <si>
    <t>210-219</t>
  </si>
  <si>
    <t>Deac-Șuteu, D.V.(UPB), Țîțu, M.(ULBS), Olteanu, C.D.(UPB)</t>
  </si>
  <si>
    <t>3061-3893</t>
  </si>
  <si>
    <t>193-202</t>
  </si>
  <si>
    <t>Calculation Program in Microsoft Excel for Sequential Reliability Tests During the Useful Life of the Products</t>
  </si>
  <si>
    <t>Udma, T.A.(UPB), Popa, O.(UPB), Boroiu, A.A.(UPB), Ţîţu, M.(ULBS), Boroiu, A.(UPB)</t>
  </si>
  <si>
    <t>CONAT 2024 International Congress of Automotive and Transport Engineering; Part One: Powertrains and Vehicle Systems</t>
  </si>
  <si>
    <t>978-3-031-77626-7</t>
  </si>
  <si>
    <t>262-269</t>
  </si>
  <si>
    <t>10.1007/978-3-031-77627-4_22</t>
  </si>
  <si>
    <t>Synergizing Quality and Legislative Software Requirements: A Holistic Approach Across the Software Product Lifecycle</t>
  </si>
  <si>
    <t>Niţă, N.M.(UPB), Stan, S.E.(AFT), Țîţu, M.(ULBS)</t>
  </si>
  <si>
    <t>International conference KNOWLEDGE-BASED ORGANIZATION - Conference proceedings</t>
  </si>
  <si>
    <t>2451-3113</t>
  </si>
  <si>
    <t>261-268</t>
  </si>
  <si>
    <t>10.2478/kbo-2024-0036</t>
  </si>
  <si>
    <t>Baidu Scholar;CNKI Scholar (China National Knowledge Infrastructure);Dimensions;EBSCO;ExLibris;Google Scholar;J-Gate;Jisc - Open Policy Finder;JournalTOCs;KESLI-NDSL (Korean National Discovery for Science Leaders);MyScienceWork;Naver Academic;Naviga;(Softweco);ReadCube;ScienceON/AccessON;SCILIT;Semantic Scholar;TDNet;Ulrich's Periodicals Directory/ulrichsweb;WorldCat (OCLC);X-MOL</t>
  </si>
  <si>
    <t>The role and importance of quality assurance and quality management within a road freight transport organization</t>
  </si>
  <si>
    <t>Iamandii, A.F.(UPB), Țîțu, M.(ULBS), Popa, M.(Univ. AI), Andronic, D.T.(UPB)</t>
  </si>
  <si>
    <t xml:space="preserve"> Management in the Algorithmic Era: Harmonizing AI Mastery
and Human Collaboration</t>
  </si>
  <si>
    <t>2783-9214</t>
  </si>
  <si>
    <t>129-139</t>
  </si>
  <si>
    <t>Risk radar: Advanced risk management strategies in complex projects</t>
  </si>
  <si>
    <t xml:space="preserve">Stan, N.M.(UPB), Țîțu, M.(ULBS), Popa, M.(Univ. AI) </t>
  </si>
  <si>
    <t>205-218</t>
  </si>
  <si>
    <t>Artificial Intelligence Management in Mechatronic Systems in the Automotive Industry: Privacy and Sustainability Challenges</t>
  </si>
  <si>
    <t>Țîțu, M.(ULBS), Bâlc, E.(UPB), Bâlc, D.(ULBS)</t>
  </si>
  <si>
    <t>Sustainable Green Conversion</t>
  </si>
  <si>
    <t>5p</t>
  </si>
  <si>
    <t>Knowledge Management Applied in road freight transport: a specific approach</t>
  </si>
  <si>
    <t>Iamandii, A.F.(UPB), Țîțu, M.(ULBS), Popa, M.(Univ.AI)</t>
  </si>
  <si>
    <t xml:space="preserve">Innovation and Responsibility: Leading People and Building Sustainable Economies </t>
  </si>
  <si>
    <t>2734 – 746X</t>
  </si>
  <si>
    <t>12p</t>
  </si>
  <si>
    <t>The future of project management: leveraging nonconventional technologies for success</t>
  </si>
  <si>
    <t>15p</t>
  </si>
  <si>
    <t>Comprehensive Analysis of Implementing a Manufacturing Execution System in an Energy Organization</t>
  </si>
  <si>
    <t>Stan, N.M.(UPB), Țîțu, M.(ULBS), Olteanu, C.(UPB),</t>
  </si>
  <si>
    <t>INVENTICA 2024 - The Science of Creativity</t>
  </si>
  <si>
    <t>978-83-67405-79-9</t>
  </si>
  <si>
    <t>19-31</t>
  </si>
  <si>
    <t>10.2478/9788367405799-003</t>
  </si>
  <si>
    <t>Innovative aspects regarding the improvement of itinfrastructure in a public organization providing service to citizens</t>
  </si>
  <si>
    <t>Olteanu, C.D.(UPB), Țîțu, M.(ULBS)</t>
  </si>
  <si>
    <t>978-83-67405-79-10</t>
  </si>
  <si>
    <t>5-14</t>
  </si>
  <si>
    <t>10.2478/9788367405799-001</t>
  </si>
  <si>
    <t>Synergizing Continuous Improvement: Exploring the Nuances and Interplay of PDCA and SDCA Cycles within the Kaizen Methodology</t>
  </si>
  <si>
    <t>Pană, M.M.(UPB), Țîțu, M.(ULBS)</t>
  </si>
  <si>
    <t>32-39</t>
  </si>
  <si>
    <t>10.2478/9788367405799-004</t>
  </si>
  <si>
    <t>The Hydrogen Vehicle in the Context of the Sustainable Development of the Green Road Transport System</t>
  </si>
  <si>
    <t>Țîțu, M.(ULBS), Neamțu, Gh.(UPB), Pop, A.B.(UTCN), Bulgariu, C.(UPB)</t>
  </si>
  <si>
    <t>Materials Science and Engineering, Volume 1311</t>
  </si>
  <si>
    <t>1757-899X</t>
  </si>
  <si>
    <t>10.1088/1757-899X/1311/1/012051</t>
  </si>
  <si>
    <t>Road Safety in The European Road Transport System and the
Correlation with Sustainable Development</t>
  </si>
  <si>
    <t>Neamțu, Gh.(UPB), Țîțu, M.(ULBS), Pop, A.B.(UTCN), Bogorin-Predescu, A.(UPB)</t>
  </si>
  <si>
    <t>10.1088/1757-899X/1311/1/012047</t>
  </si>
  <si>
    <t>Ways of Applying Change Management Based on the Intelligent Decision</t>
  </si>
  <si>
    <t>Ceocea, R.A.(Gh Asachi Univ), Ceocea, C.(Univ. Bacau), Pop, A.B.(UTCN), Țîțu, M.(ULBS)</t>
  </si>
  <si>
    <t>Management, Innovation and Entrepreneurship in Challenging Global Times. Lecture Notes in Management and Industrial Engineering. Springer, Cham</t>
  </si>
  <si>
    <t>978-3-031-47163-6</t>
  </si>
  <si>
    <t>623-633</t>
  </si>
  <si>
    <t>10.1007/978-3-031-47164-3_47</t>
  </si>
  <si>
    <t>IDENTITY MANAGEMENT IN HYBRID CLOUD IT INFRASTRUCTURES</t>
  </si>
  <si>
    <t>Toderici, M.(UPB), Titu, M(ULBS)</t>
  </si>
  <si>
    <t xml:space="preserve">Annals on Economy, Law and Sociology, Volume 7, Number 1/2024 </t>
  </si>
  <si>
    <t>2067 – 1199</t>
  </si>
  <si>
    <t>4-9</t>
  </si>
  <si>
    <t>10.56082/annalsarscieco.2024.1.4</t>
  </si>
  <si>
    <t>NEEDED TO SAVE A LIFE, POINT OF VIEW FROM EXPERIENCE</t>
  </si>
  <si>
    <t>Andronic, D.T.(UPB), Titu, M.(ULBS)</t>
  </si>
  <si>
    <t>2068 – 1199</t>
  </si>
  <si>
    <t>10-16</t>
  </si>
  <si>
    <t xml:space="preserve">10.56082/annalsarscieco.2024.1.10 </t>
  </si>
  <si>
    <t>GLOBAL HARMONY: MASTERING CULTURAL INTELLIGENCE IN INTERNATIONAL PROJECT MANAGEMENT</t>
  </si>
  <si>
    <t>Stan, N.M.(UPB), Titu, M. (ULBS)</t>
  </si>
  <si>
    <t>FING5</t>
  </si>
  <si>
    <t>2069 – 1199</t>
  </si>
  <si>
    <t>17-22</t>
  </si>
  <si>
    <t xml:space="preserve">10.56082/annalsarscieco.2024.1.17 </t>
  </si>
  <si>
    <t>IMPACT OF PROCESS AND SUPPLIER AUDITS ON PRODUCT RELIABILITY IN THE AUTOMOTIVE INDUSTRY</t>
  </si>
  <si>
    <t>Covaci, C.A.(UPB), Titu, M.(ULBS)</t>
  </si>
  <si>
    <t>FING6</t>
  </si>
  <si>
    <t>2070 – 1199</t>
  </si>
  <si>
    <t>23-29</t>
  </si>
  <si>
    <t xml:space="preserve">10.56082/annalsarscieco.2024.1.23 </t>
  </si>
  <si>
    <t>INTEGRATION OF NONCONVENTIONAL AI TOOLS FOR ENHANCING EFFICIENCY IN IT PROJECTS</t>
  </si>
  <si>
    <t>Iuonas, C.F.(UPB), Titu. M.(ULBS)</t>
  </si>
  <si>
    <t>FING7</t>
  </si>
  <si>
    <t xml:space="preserve">Annals on Economy, Law and Sociology, Volume 7, Number 2/2024 </t>
  </si>
  <si>
    <t>2071 – 1199</t>
  </si>
  <si>
    <t>10-14</t>
  </si>
  <si>
    <t xml:space="preserve">10.56082/annalsarscieco.2024.2.10 </t>
  </si>
  <si>
    <t>ESTABLISHING AN INTEGRATED QUALITY MANAGEMENT SYSTEM IN ROAD FREIGHT TRANSPORT ORGANIZATIONS: PROPOSING ISO STANDARDS FOR SYSTEM OPTIMIZATION</t>
  </si>
  <si>
    <t>Iamandii, A.F.(UPB), Țîțu, M.(ULBS)</t>
  </si>
  <si>
    <t>FING8</t>
  </si>
  <si>
    <t>2072 – 1199</t>
  </si>
  <si>
    <t>15-22</t>
  </si>
  <si>
    <t xml:space="preserve">10.56082/annalsarscieco.2024.2.15 </t>
  </si>
  <si>
    <t>THE ROLE OF DIGITALIZATION IN PROCESS AUDITS: A PATH TO IMPROVED QUALITY MANAGEMENT IN THE AUTOMOTIVE INDUSTRY</t>
  </si>
  <si>
    <t>Iuonas, I.D.(UPB), Titu, M.(ULBS)</t>
  </si>
  <si>
    <t>FING9</t>
  </si>
  <si>
    <t>2073 – 1199</t>
  </si>
  <si>
    <t xml:space="preserve">10.56082/annalsarscieco.2024.2.23 </t>
  </si>
  <si>
    <t>Bibliometric Analysis Presenting the Current State of Scientific Research, Evolution and Management of Sustainability</t>
  </si>
  <si>
    <t>Corina Cruceru (ULBS), Danut Dumitru Dumitrașcu (ULBS)</t>
  </si>
  <si>
    <t>International Journal of Applied Research in Management and Economics</t>
  </si>
  <si>
    <t>ISSN 2538-8053</t>
  </si>
  <si>
    <t>pp.49-66</t>
  </si>
  <si>
    <t>https://doi.org/10.33422/ijarme.v7i1.1195</t>
  </si>
  <si>
    <t>Google Scholar, OpenAlex,OpenAire,Scilit, Crossref, ROAD</t>
  </si>
  <si>
    <t>New Global Supply Chain Pressures Index. An analysis of the inflationary changes brought about by global supply chains</t>
  </si>
  <si>
    <t>Robert-Cristian Trif (ULBS), Danut Dumitru Dumitrascu (ULBS), Diana Elena Ranf (AFT)</t>
  </si>
  <si>
    <t>International conference KNOWLEDGE-BASED ORGANIZATION, VOLUME 30 (2024): ISSUE 1 (JUNE 2024)</t>
  </si>
  <si>
    <t>conference proceeding</t>
  </si>
  <si>
    <t>pp.1-8</t>
  </si>
  <si>
    <t>DOI: https://doi.org/10.2478/kbo-2024-0041</t>
  </si>
  <si>
    <t>https://sciendo.com/article/10.2478/kbo-2024-0041</t>
  </si>
  <si>
    <t>Use of hydrogen mixed with natural gas in industrial and local networks</t>
  </si>
  <si>
    <t>Cristea, I. -
Chis, T.
Prodea, L</t>
  </si>
  <si>
    <t>Bulletin of Romanian Chemical Engineering Society</t>
  </si>
  <si>
    <t>2360-4697</t>
  </si>
  <si>
    <t>52-61</t>
  </si>
  <si>
    <t>https://societatea-de-inginerie-chimica.ro/management/content/doc/magazine/2024/2/doc.pdf</t>
  </si>
  <si>
    <t>Index Copernicus International</t>
  </si>
  <si>
    <t>Prodea Laurentiu</t>
  </si>
  <si>
    <t>The effect of acid to natural gas storage rocks</t>
  </si>
  <si>
    <t>Zeinab, A-NEAFILIAT
 Dzaiy, S.K.H-NEAFILIAT
 Chis, T, 
Prodea, L</t>
  </si>
  <si>
    <t>68-81</t>
  </si>
  <si>
    <t>Numerical model for the separation of carbon dioxide from natural gases</t>
  </si>
  <si>
    <t>Bârsan, D., Chis, T., Prodea, L</t>
  </si>
  <si>
    <t xml:space="preserve">International Journal Of Engineering Research And Development </t>
  </si>
  <si>
    <t>e- ISSN: 2278-067X, p-ISSN: 2278-800X</t>
  </si>
  <si>
    <t>47-54</t>
  </si>
  <si>
    <t>Accesează articolul</t>
  </si>
  <si>
    <t>Index Copernicus
ResearchGate</t>
  </si>
  <si>
    <t>Modeling of carbon dioxide separation processes from natural gases</t>
  </si>
  <si>
    <t>IOSR Journal of Engineering (IOSRJEN)</t>
  </si>
  <si>
    <t>2250-3021</t>
  </si>
  <si>
    <t>29-35</t>
  </si>
  <si>
    <t>Index Copernicus
J-Gate
CrossRef
NASA Astrophysics Data System (ADS)</t>
  </si>
  <si>
    <t>Numerical Modeling of the Fluids Petroleum Flow Through the Supersonic Separator</t>
  </si>
  <si>
    <t xml:space="preserve">Bârsan, D., Chis, T., Prodea, L. </t>
  </si>
  <si>
    <t>International Journal Of Mathematics And Computer Research</t>
  </si>
  <si>
    <t>2320-7167</t>
  </si>
  <si>
    <t>4454-4458</t>
  </si>
  <si>
    <t>https://doi.org/10.47191/ijmcr/v12i10.01</t>
  </si>
  <si>
    <t>Index Copernicus
Google Scholar
Research Bible
Science Library Index
Scientific Indexing Services (SIS)
CiteFactor
Directory of Research Journals Indexing (DRJI)
EUROPUB</t>
  </si>
  <si>
    <t>Modeling the flow of gases impure with water</t>
  </si>
  <si>
    <t xml:space="preserve">International Journal Of Modern Engineering Research </t>
  </si>
  <si>
    <t>2249–6645</t>
  </si>
  <si>
    <t>34–43</t>
  </si>
  <si>
    <t>https://www.ijmer.com/pages/v14-i5.html</t>
  </si>
  <si>
    <t>Index Copernicus
Google Scholar
Research Bible
Scientific Indexing Services (SIS)
CiteFactor
Directory of Research Journals Indexing (DRJI)
EUROPUB</t>
  </si>
  <si>
    <t>Modeling of the processes associated with the oil extraction system through, depth pumping</t>
  </si>
  <si>
    <t>Sfiriac, L., Stoianovici, D., Stoicescu, M., Prodea, L.,Chis, T</t>
  </si>
  <si>
    <t>International Journal of Innovation Scientific Research and Review</t>
  </si>
  <si>
    <t>2582-6131</t>
  </si>
  <si>
    <t xml:space="preserve">
6784-6787</t>
  </si>
  <si>
    <t>Index Copernicus</t>
  </si>
  <si>
    <t>Numerical modeling of the operation of oil wells in deep pumping</t>
  </si>
  <si>
    <t>2319-6734</t>
  </si>
  <si>
    <t>43-49</t>
  </si>
  <si>
    <t>http://dx.doi.org/10.35629/6734-13084349</t>
  </si>
  <si>
    <t>Index Copernicus
CiteFactor
Scientific Indexing Services (SIS)
Directory of Research Journals Indexing (DRJI)
EUROPUB</t>
  </si>
  <si>
    <t>CERTIFICATION FOR PEER REVIEW</t>
  </si>
  <si>
    <t>Recenzie</t>
  </si>
  <si>
    <t>Prodea L.</t>
  </si>
  <si>
    <t>WSEAS TRANSACTIONS ON ENVIRONMENT AND DEVELOPMENT</t>
  </si>
  <si>
    <t>https://wseas.com/reviewers/?year=2024</t>
  </si>
  <si>
    <t>WSEAS TRANSACTIONS ON SYSTEMS</t>
  </si>
  <si>
    <t>Zeinab, A.,-NEAFILIAT
Sulaiman Khasro-NEAFILIAT
 Hamza Dzaiy, -
S.K.H.,NEAFILIAT
 Chiș, T.,
 Prodea, L</t>
  </si>
  <si>
    <t>SICHEM 2024</t>
  </si>
  <si>
    <t>2537-2254</t>
  </si>
  <si>
    <t>78-79</t>
  </si>
  <si>
    <t>Accesează volumul de rezumate SICHEM 2024</t>
  </si>
  <si>
    <t>Stochastic modeling of the process of tertiary exploitation of crude deposits</t>
  </si>
  <si>
    <t>Andrei, B., Dutu, I, Chiș, T., Prodea, L</t>
  </si>
  <si>
    <t>SICHEM 2025</t>
  </si>
  <si>
    <t>52-53</t>
  </si>
  <si>
    <t>Water separation in natural gas pipelines</t>
  </si>
  <si>
    <t>Bârsan, D., Chiș, T., Prodea, L</t>
  </si>
  <si>
    <t>SICHEM 2026</t>
  </si>
  <si>
    <t>80-81</t>
  </si>
  <si>
    <t>Effect of corrosive environment on offshore drilling platforms</t>
  </si>
  <si>
    <t>Bejan, D.R., Iancu, D., Chiș, T., Prodea, L</t>
  </si>
  <si>
    <t>SICHEM 2027</t>
  </si>
  <si>
    <t>54-55</t>
  </si>
  <si>
    <t>Cristea, I., Chis, T., Prodea, L</t>
  </si>
  <si>
    <t>SICHEM 2028</t>
  </si>
  <si>
    <t>, 82-83</t>
  </si>
  <si>
    <t>The effect of polimers to oil storage rocks</t>
  </si>
  <si>
    <t>Helstern, M. Chiș, T., Prodea, L</t>
  </si>
  <si>
    <t>SICHEM 2029</t>
  </si>
  <si>
    <t>121-122</t>
  </si>
  <si>
    <t>MIRICESCU, D.;
DUMITRAȘCU, D.;
BUTĂNESCU-VOLANIN, R.;
ARETOULIS, G.;
TSAPLES, G.;
MANOU, D</t>
  </si>
  <si>
    <t>Proceedings of EDULEARN24 Conference
1st-3rd July 2024, Palma, Mallorca, Spain</t>
  </si>
  <si>
    <t>ISBN: 978-84-09-62938-1</t>
  </si>
  <si>
    <t>10052-10059 (https://websites.auth.gr/odlep/wp-content/uploads/sites/198/2024/07/07.pdf)</t>
  </si>
  <si>
    <t>10.21125/edulearn.2024.2424</t>
  </si>
  <si>
    <t>IATED Digital Library (https://library.iated.org/view/MIRICESCU2024ASP)</t>
  </si>
  <si>
    <t>Butanescu Volanin Remus</t>
  </si>
  <si>
    <t>THE VISION OF ROMANIAN STUDENTS FROM THE FACULTY OF ENGINEERING IN RELATION TO DISTANCE LEARNING EDUCATION</t>
  </si>
  <si>
    <t>MIRICESCU, D.;
MIRICEȘCU, M.S.;
ARETOULIS, G.;
TSAPLES, G.;
MANOU, D;
BUTĂNESCU-VOLANIN, R.</t>
  </si>
  <si>
    <t>10095-10104 (https://websites.auth.gr/odlep/wp-content/uploads/sites/198/2024/07/03.pdf)</t>
  </si>
  <si>
    <t>10.21125/edulearn.2024.2434</t>
  </si>
  <si>
    <t>IATED Digital Library (https://library.iated.org/view/MIRICESCU2024VIS)</t>
  </si>
  <si>
    <t xml:space="preserve">QUALITY TOOLS USED IN TRAINING FUTURE ENGINEERS
</t>
  </si>
  <si>
    <r>
      <rPr>
        <rFont val="Arial Narrow"/>
        <color theme="1"/>
        <sz val="10.0"/>
      </rPr>
      <t>articol</t>
    </r>
    <r>
      <rPr>
        <rFont val="Arial Narrow"/>
        <color theme="1"/>
        <sz val="10.0"/>
      </rPr>
      <t xml:space="preserve">      (https://www.utgjiu.ro/rev_ing/pdf/2024-4/29_Gina-Maria%20Moraru.pdf)</t>
    </r>
  </si>
  <si>
    <t>Moraru Gina-Maria (ULBS)</t>
  </si>
  <si>
    <t>Annals of Constantin Brâncuşi University of Târgu-Jiu, Engineering Series, No.4/2024</t>
  </si>
  <si>
    <t>1842-4856 (PRINT)  / 2537-530X (ONLINE)</t>
  </si>
  <si>
    <t>212-216</t>
  </si>
  <si>
    <r>
      <rPr>
        <rFont val="Arial Narrow"/>
        <color theme="1"/>
        <sz val="10.0"/>
      </rPr>
      <t xml:space="preserve">DOAJ, </t>
    </r>
    <r>
      <rPr>
        <rFont val="Arial Narrow"/>
        <color theme="1"/>
        <sz val="10.0"/>
      </rPr>
      <t>JournalSeek, OAJI, Academic Resource Index ResearchBib,Citefactor, Scientific Indexing Services (https://www.utgjiu.ro/rev_ing/index.php?lang=ro)</t>
    </r>
  </si>
  <si>
    <t xml:space="preserve">INDUSTRY 5.0 AND ITS IMPACT ON THE COMMUNITY, FROM THE
ENGINEERS' PERSPECTIVE
</t>
  </si>
  <si>
    <r>
      <rPr>
        <rFont val="Arial Narrow"/>
        <color theme="1"/>
        <sz val="10.0"/>
      </rPr>
      <t>articol</t>
    </r>
    <r>
      <rPr>
        <rFont val="Arial Narrow"/>
        <color theme="1"/>
        <sz val="10.0"/>
      </rPr>
      <t xml:space="preserve">      (https://www.utgjiu.ro/rev_ing/pdf/2024-4/42_Gina-Maria%20Moraru.pdf)</t>
    </r>
  </si>
  <si>
    <t>282-285</t>
  </si>
  <si>
    <r>
      <rPr>
        <rFont val="Arial Narrow"/>
        <color theme="1"/>
        <sz val="10.0"/>
      </rPr>
      <t xml:space="preserve">DOAJ, </t>
    </r>
    <r>
      <rPr>
        <rFont val="Arial Narrow"/>
        <color theme="1"/>
        <sz val="10.0"/>
      </rPr>
      <t>JournalSeek, OAJI, Academic Resource Index ResearchBib,Citefactor, Scientific Indexing Services (https://www.utgjiu.ro/rev_ing/index.php?lang=ro)</t>
    </r>
  </si>
  <si>
    <t>TECHNOLOGICAL CHANGES IN ORGANIZATIONS FROM THE PERSPECTIVE OF UNIVERSITY GRADUATES</t>
  </si>
  <si>
    <r>
      <rPr>
        <rFont val="Arial Narrow"/>
        <color theme="1"/>
        <sz val="10.0"/>
      </rPr>
      <t>articol</t>
    </r>
    <r>
      <rPr>
        <rFont val="Arial Narrow"/>
        <color theme="1"/>
        <sz val="10.0"/>
      </rPr>
      <t xml:space="preserve">       (https://library.iated.org/view/MORARU2024TEC)</t>
    </r>
  </si>
  <si>
    <t>ICERI2024        Proceedings/ 17th annual International Conference of Education, Research and Innovation</t>
  </si>
  <si>
    <t>ISBN: 978-84-09-63010-3
ISSN: 2340-1095</t>
  </si>
  <si>
    <t>9002-9007</t>
  </si>
  <si>
    <t>10.21125/iceri.2024.2263</t>
  </si>
  <si>
    <t>iated DIGITAL LIBRARY, ResearchGate, Google Scholar</t>
  </si>
  <si>
    <t>QUALITY MANAGEMENT TECHNIQUES APPLIED IN CLASSROOM TEACHING</t>
  </si>
  <si>
    <r>
      <rPr>
        <rFont val="Arial Narrow"/>
        <color theme="1"/>
        <sz val="10.0"/>
      </rPr>
      <t>articol</t>
    </r>
    <r>
      <rPr>
        <rFont val="Arial Narrow"/>
        <color theme="1"/>
        <sz val="10.0"/>
      </rPr>
      <t xml:space="preserve">       (https://library.iated.org/view/MORARU2024QUA)</t>
    </r>
  </si>
  <si>
    <t>9008-9012</t>
  </si>
  <si>
    <t>10.21125/iceri.2024.2264</t>
  </si>
  <si>
    <t>Patient-Specific Pneumatic Actuated Wrist Exoskeleton for Industrial Repetitive Operations</t>
  </si>
  <si>
    <t>Radu Emanuil Petruse (ULBS) and Denisa-Gabriela Florea-Toader</t>
  </si>
  <si>
    <t>10.2478/aucts-2024-0001</t>
  </si>
  <si>
    <t>Ebsco</t>
  </si>
  <si>
    <t>IS THE EUROPEAN INFRASTRUCTURE READY FOR LONG HAUL ELECTRIC TRANSPORTATION? AN ANALYSIS OF A FREIGHT TRANSPORT FROM ROMANIA TO GERMANY USING AN ELECTRIC SEMI-TRAILER TRUCK.</t>
  </si>
  <si>
    <t>A PANCIU, MV ZERBES, L LOBONȚ</t>
  </si>
  <si>
    <t>Annals of the University of Petrosani Electrical Engineering</t>
  </si>
  <si>
    <t>ISSN 1454-8518</t>
  </si>
  <si>
    <t>247-262</t>
  </si>
  <si>
    <t>SCIPIO
EBSCO
Ulrich's Periodicals Directory TM</t>
  </si>
  <si>
    <t>HOW TAX POLICIES SHAPE INVESTMENT DECISIONS IN EMERGING ECONOMIES</t>
  </si>
  <si>
    <t xml:space="preserve">DOBROTĂ GABRIELA (Universitatea ”CONSTANTIN BRÂNCUȘI” TARGU JIU); DAN NICOLETA (ULBS), POPA DANIELA (ULBS) </t>
  </si>
  <si>
    <t>Annals of the „Constantin Brâncuşi” University of Târgu Jiu, Economy Series, Issue 6/2024, Volume II</t>
  </si>
  <si>
    <t>ISSN 2344 – 3685 / ISSN-L 1844 - 7007</t>
  </si>
  <si>
    <t>57 - 62</t>
  </si>
  <si>
    <t xml:space="preserve">ERIH PLUS; IDEAS; Genamics JournalSeek Database; EconPapers EcP; EBSCO; Cabell's; SCIPIO; DOAJ; REPEC; EconBiz; YORK UNIVESITY; GLOABAL IMPACT FACTOR; SOCIONET; Directory of Research Journals Indexing; Electronic Journals Index (SJSU); Universidad Nacional Autónoma de Mexico, Mexic; University of Ottawa Library, Ontario, Canada; University of the West Library, Rosemead, California, U.S.A. </t>
  </si>
  <si>
    <t>THE ROLE OF DIGITALIZATION IN ENHANCING FINANCIAL TRANSPARENCY IN THE PUBLIC SECTOR</t>
  </si>
  <si>
    <t>DOBROTĂ GABRIELA (Universitatea ”CONSTANTIN BRÂNCUȘI” TARGU JIU); POPA DANIELA (ULBS), DAN NICOLETA (ULBS)</t>
  </si>
  <si>
    <t>Annals of the „Constantin Brâncuşi” University of Târgu Jiu, Economy Series, Issue 6/2024, Volume I</t>
  </si>
  <si>
    <t>23 - 28</t>
  </si>
  <si>
    <t>Daily Routine and Performance Analysis - Parallel Between Telework and Work from the Office</t>
  </si>
  <si>
    <t>Article</t>
  </si>
  <si>
    <t>Anca Victoria Țîrlea, 
Claudiu Vasile Kifor, 
Raluca Elena Dănuţ, 
Sergiu Ștefan Nicolaescu
 and 
Roxana Florența Săvescu</t>
  </si>
  <si>
    <t>nternational conference KNOWLEDGE-BASED ORGANIZATION</t>
  </si>
  <si>
    <t>Volume 30 (2024): Issue 1 (June 2024)</t>
  </si>
  <si>
    <r>
      <rPr>
        <rFont val="Arial Narrow"/>
        <color theme="1"/>
        <sz val="10.0"/>
      </rPr>
      <t>Page range: </t>
    </r>
    <r>
      <rPr>
        <rFont val="Arial Narrow"/>
        <color rgb="FF763A2B"/>
        <sz val="6.0"/>
      </rPr>
      <t>310 - 322</t>
    </r>
  </si>
  <si>
    <t>https://doi.org/10.2478/kbo-2024-0042</t>
  </si>
  <si>
    <t>Baidu Scholar
CNKI Scholar (China National Knowledge Infrastructure)
Dimensions
EBSCO
ExLibris
Google Scholar
J-Gate
Jisc - Open Policy Finder
JournalTOCs
KESLI-NDSL (Korean National Discovery for Science Leaders)
MyScienceWork
Naver Academic
Naviga (Softweco)
ReadCube
ScienceON/AccessON
SCILIT
Semantic Scholar
TDNet
Ulrich's Periodicals Directory/ulrichsweb
WorldCat (OCLC)
X-MOL</t>
  </si>
  <si>
    <t>Safety of vulnerable persons in European road traffic</t>
  </si>
  <si>
    <t>Gheorghe Neamtu, Marinela Inta</t>
  </si>
  <si>
    <t>International Journal of Advanced Multidisciplinary Research and Studies
Volume 4, Issue 6, 2024</t>
  </si>
  <si>
    <t>2583-049X</t>
  </si>
  <si>
    <t>987-1000</t>
  </si>
  <si>
    <t xml:space="preserve"> https://doi.org/10.62225/2583049X.2024.4.6.3541</t>
  </si>
  <si>
    <t>BDI</t>
  </si>
  <si>
    <t>Applications of pulleys and inclined plane in transport
engineering</t>
  </si>
  <si>
    <t xml:space="preserve">Journal of Research and Innovation for Sustainable Society (JRISS) Volume 6, Issue 2, 2024 </t>
  </si>
  <si>
    <t xml:space="preserve">2668-0416 </t>
  </si>
  <si>
    <t xml:space="preserve">10.33727/JRISS.2024.2.11:92-108 </t>
  </si>
  <si>
    <t>Determination of carbon emissions from hybrid road vehicles
by mathematical modelling</t>
  </si>
  <si>
    <t>10.33727/JRISS.2024.2.17:150-169</t>
  </si>
  <si>
    <t>An analysis of road accidents caused by the current road
infrastructure in Romania</t>
  </si>
  <si>
    <t xml:space="preserve"> 10.33727/JRISS.2024.2.5:41-56 </t>
  </si>
  <si>
    <t>Euro NCAP Safety Tests: Trials Road Cars go through before they Receive a Star Rating</t>
  </si>
  <si>
    <t>https://doi.org/10.62225/2583049X.2024.4.6.3422</t>
  </si>
  <si>
    <t>Dan Nicoleta</t>
  </si>
  <si>
    <t>DEVELOPMENT OF AN ECOLOGICAL DEVICE  FROM RECYCLED MATERIALS</t>
  </si>
  <si>
    <t>Alexandru Olteanu (Asociația Conexiuni, Sibiu, Romania), Mihai Zerbes(Lucian Blaga University of Sibiu, Sibiu, Romania),  Liliana Georgeta Popescu (Lucian Blaga University of Sibiu, Sibiu, Romania)</t>
  </si>
  <si>
    <t>BULETIN ŞTIINŢIFIC              SUPLIMENT CATALOGUL OFICIAL AL SALONULUI „Cadet INOVA”® Nr. 9/2024</t>
  </si>
  <si>
    <t>ISSN 2501-3157 ISSN-L 2501-3157</t>
  </si>
  <si>
    <t>275-286</t>
  </si>
  <si>
    <t>google academic</t>
  </si>
  <si>
    <t xml:space="preserve">DEVELOPMENT OF A MODEL FOR  IMPROVING ENVIRONMENTAL ASPECTS  IN AN AUTOMOTIVE COMPANY </t>
  </si>
  <si>
    <t>Mihai Zerbes(Lucian Blaga University of Sibiu, Sibiu, Romania),  Liliana Georgeta Popescu (Lucian Blaga University of Sibiu, Sibiu, Romania, ALEXANDRA-GEORGIANA ROTUNJANU (Continental AG, Sibiu)</t>
  </si>
  <si>
    <t xml:space="preserve">Annals of the University of Petroşani, Mechanical Engineering, 26 (2024), 41-54 </t>
  </si>
  <si>
    <t xml:space="preserve">ISSN 2247-8604  ISSN-L 1454-9166 </t>
  </si>
  <si>
    <t>41-54</t>
  </si>
  <si>
    <t xml:space="preserve">IS THE EUROPEAN INFRASTRUCTURE READY FOR LONG HAUL ELECTRIC TRANSPORTATION? AN ANALYSIS OF A FREIGHT TRANSPORT FROM ROMANIA TO GERMANY USING AN ELECTRIC SEMI-TRAILER TRUCK </t>
  </si>
  <si>
    <t xml:space="preserve">ALINA PANCIU (Lucian Blaga University of Sibiu, Sibiu, Romania), MIHAI VICTOR ZERBES (Lucian Blaga University of Sibiu, Sibiu, Romania), LUCIAN LOBONȚ (Lucian Blaga University of Sibiu, Sibiu, Romania) </t>
  </si>
  <si>
    <t>THE DEVELOPMENT OF AN ENERGY SYSTEM MODEL FROM RENEWABLE SOURCES IN AGRO-TOURISM STRUCTURES.</t>
  </si>
  <si>
    <t>RADA, ELENA CRISTINA(University of Insubria, Varese, Italy); KARAEVA, ANZHELIKA(University of Insubria, Varese, Italy); TORRETTA, VINCENZO(University of Insubria, Varese, Italy); CONTI, FABIO(University of Insubria, Varese, Italy); BÂSCĂ, GABRIELA (Asociația Conexiuni, Sibiu, Romania; ZERBES, MIHAI-VICTOR (Lucian Blaga University of Sibiu, Sibiu, Romania); TULBURE, ANCA (Lucian Blaga University of Sibiu, Sibiu, Romania); GIUREA, RAMONA (Lucian Blaga University of Sibiu, Sibiu, Romania)</t>
  </si>
  <si>
    <t xml:space="preserve">Annals of the University of Petroşani, Electrical Engineering, 26 (2024), 41-54 </t>
  </si>
  <si>
    <t>ISSN
1454-8518</t>
  </si>
  <si>
    <t xml:space="preserve">
SMART ENERGY SYSTEM FOR SUSTAINABLE UNIVERSITIES</t>
  </si>
  <si>
    <t>Alexandru Olteanu (Asociația Conexiuni, Sibiu, Romania), Mihai Zerbes(Lucian Blaga University of Sibiu, Sibiu, Romania),  Claudiu Vasile KIFOR (Lucian Blaga University of Sibiu, Sibiu, Romania)</t>
  </si>
  <si>
    <t>ACTA TECHNICA NAPOCENSIS-Series: APPLIED MATHEMATICS, MECHANICS, and ENGINEERING, Volumul
67
Numărul
3S</t>
  </si>
  <si>
    <t>1209-1220</t>
  </si>
  <si>
    <t>Alexandru Olteanu (Asociația Conexiuni, Sibiu, Romania), Mihai Zerbes(Lucian Blaga University of Sibiu, Sibiu, Romania),  Claudiu Vasile KIFOR (Lucian Blaga University of Sibiu, Sibiu, Romania) Ramona Giurea(Lucian Blaga University of Sibiu, Sibiu, Romania; Anzhelika Karaeva (University of Insubria, Varese, Italia); Elena Cristina Rada (University of Insubria, Varese, Italia)</t>
  </si>
  <si>
    <t>Advanced Topics on Measurement and Simulation (ATOMS), 28-30 August 2024</t>
  </si>
  <si>
    <t>979-8-3503-5837</t>
  </si>
  <si>
    <t>The Emerging and Disruptive Technologies–A Risk-Based Approach</t>
  </si>
  <si>
    <t>Coman, M. (AFT Sibiu), Kifor C. V. (ULBS)</t>
  </si>
  <si>
    <t>Land Forces Academy Review, 29/2</t>
  </si>
  <si>
    <t xml:space="preserve"> 2247-840X,</t>
  </si>
  <si>
    <t>237-246</t>
  </si>
  <si>
    <t>10.2478/raft-2024-0025</t>
  </si>
  <si>
    <t>Exploring the Impact of Emerging and Disruptive Technologies Development on Evolution of Industry 5.0</t>
  </si>
  <si>
    <t>Coman, M. (AFT Sibiu), Piele C (AFT) Kifor C. V. (ULBS)</t>
  </si>
  <si>
    <t>knowledge-based Organization</t>
  </si>
  <si>
    <t>1843-682X</t>
  </si>
  <si>
    <t>49-57</t>
  </si>
  <si>
    <t>10.2478/kbo-2024-0084</t>
  </si>
  <si>
    <t>Daily routine and performance analysis-Parallel between telework and work from the office</t>
  </si>
  <si>
    <t>ȚÎRLEA A., KIFOR C.,  DĂNUȚ, R., NICOLAESCU S, SĂVESCU (ULBS)</t>
  </si>
  <si>
    <t>310-322</t>
  </si>
  <si>
    <t>10.2478/kbo-2024-0042</t>
  </si>
  <si>
    <t>PARTICIPATORY RESEARCH USING A DESIGN THINKING APPROACH</t>
  </si>
  <si>
    <t>Barsan R., Kifor, C., Kifor S.</t>
  </si>
  <si>
    <t>Edulearn</t>
  </si>
  <si>
    <t>2340-1117</t>
  </si>
  <si>
    <t>10.21125/edulearn.2024.2185</t>
  </si>
  <si>
    <t>Gscholar</t>
  </si>
  <si>
    <t xml:space="preserve">STUDY REGARDING THE BILINGUAL PROFICIENCY OF THE STUDENTS OF THE UNIVERSITY OF PETROSANI AND OF 
“LUCIAN BLAGA” UNIVERSITY OF SIBIU 
</t>
  </si>
  <si>
    <t>L.Hulea (Universitatea Petroșani)
 L.G. Popescu (ULBS)</t>
  </si>
  <si>
    <t xml:space="preserve">ISBN: 978-84-09-62938-1
ISSN: 2340-1117
</t>
  </si>
  <si>
    <t>9168- 9173</t>
  </si>
  <si>
    <t>10.21125/edulearn.2024.2210</t>
  </si>
  <si>
    <t>https://library.iated.org/view/HULEA2024STU?re=downloadnotallowed</t>
  </si>
  <si>
    <t>STUDY ON BILINGUALITY IN MODERN EDUCATION</t>
  </si>
  <si>
    <t>10649-10654</t>
  </si>
  <si>
    <t>10.21125/edulearn.2024.2646</t>
  </si>
  <si>
    <t>https://library.iated.org/view/HULEA2024STU2</t>
  </si>
  <si>
    <t>ENHANCING OPERATIONAL EFFICIENCY AND ENVIRONMENTAL SUSTAINABILITY BY IMPROVING THE MAINTENANCE PROCESS IN AN INDUSTRIAL ORGANIZATION</t>
  </si>
  <si>
    <r>
      <rPr>
        <rFont val="Arial Narrow"/>
        <color theme="1"/>
        <sz val="10.0"/>
      </rPr>
      <t>I.C. Nicolae (Conexiuni Association), M. V. Zerbes (ULBS), L. G. Popescu (ULBS)</t>
    </r>
    <r>
      <rPr>
        <rFont val="Arial Narrow"/>
        <color theme="1"/>
        <sz val="10.0"/>
      </rPr>
      <t>, R. Giurea (ULBS),Karaeva (University of Insubria
Varese, Italy), F.Conti (University of Insubria
Varese, Italy), V.Torretta (University of Insubria
Varese, Italy), E.C. Rada (University of Insubria
Varese, Italy)</t>
    </r>
  </si>
  <si>
    <t>The 2024 IEEE Conference on
Advanced Topics on Measurement and Simulation (ATOMS)
28-30 August, 2024</t>
  </si>
  <si>
    <t>ISBN 979-8-3503-5837-7 USB: ISBN 979-8-3503-5836-0</t>
  </si>
  <si>
    <t>DEVELOPMENT OF A MODEL FOR IMPROVING ENVIRONMENTAL ASPECTS IN AN AUTOMOTIVE COMPANY</t>
  </si>
  <si>
    <r>
      <rPr>
        <rFont val="Arial Narrow"/>
        <color theme="1"/>
        <sz val="10.0"/>
      </rPr>
      <t>M. V. Zerbes (ULBS), L. G. Popescu (ULBS)</t>
    </r>
    <r>
      <rPr>
        <rFont val="Arial Narrow"/>
        <color theme="1"/>
        <sz val="10.0"/>
      </rPr>
      <t>, A.G. Rotunjanu (Continental S.A.)</t>
    </r>
  </si>
  <si>
    <t>Annals of the University of Petroşani, Mechanical Engineering, 26 (2024), 41-54</t>
  </si>
  <si>
    <t>ISBN: 978-84-09-45476-1
ISSN: 2340-1095</t>
  </si>
  <si>
    <t>https://www.upet.ro/annals/mechanical/pdf/2024/05_Zerbes_Annals_26_2024.pdf
https://scholar.google.ro/scholar?q=DEVELOPMENT+OF+A+MODEL+FOR+IMPROVING+ENVIRONMENTAL+ASPECTS+IN+AN+AUTOMOTIVE+COMPANY&amp;hl=ro&amp;as_sdt=0&amp;as_vis=1&amp;oi=scholart</t>
  </si>
  <si>
    <t>A SUSTAINABLE AND CIRCULAR APPROACH
TO FOOD SYSTEMS IN UNIVERSITIES:
AN EXPLORATION OF POTENTIAL DIRECTIONS
AND GOOD PRACTICES</t>
  </si>
  <si>
    <r>
      <rPr>
        <rFont val="Arial Narrow"/>
        <color theme="1"/>
        <sz val="10.0"/>
      </rPr>
      <t>R. Giurea (ULBS), A.Tulbure (ULBS), C. A. Danciu  (ULBS), O. C. Murariu (University of Life Sciences of Iasi),
L. G. Popescu (ULBS</t>
    </r>
    <r>
      <rPr>
        <rFont val="Arial Narrow"/>
        <color theme="1"/>
        <sz val="10.0"/>
      </rPr>
      <t>), L. Adami (University of Trento, Italy), F. Conti (Insubria University of Varese, Italy), E.C. Rada (Insubria University of Varese, Italy)</t>
    </r>
  </si>
  <si>
    <t>WIT Transactions on Ecology and the Environment, Vol 262</t>
  </si>
  <si>
    <t>ISSN 1743-3541</t>
  </si>
  <si>
    <t>1005-1016</t>
  </si>
  <si>
    <t>10.2495/SDP240831</t>
  </si>
  <si>
    <t>https://discovery.researcher.life/article/a-sustainable-and-circular-approach-to-food-systems-in-universities-an-exploration-of-potential-directions-and-good-practices/e0db14c2298a3afca21ec4a63adcc623</t>
  </si>
  <si>
    <t>URBAN PUBLIC TRANSPORTATION IN THE CITY OF SIBIU THROUGHT THE GREEN ENERGY POINT OF VIEW</t>
  </si>
  <si>
    <t>L. G. Popescu (ULBS), R.V. Velicea (As. Conexiuni)</t>
  </si>
  <si>
    <t>Proceesings of the 8th International Conference
”Anthropology of communication”</t>
  </si>
  <si>
    <t>ISBN: 978-606-733-290-2</t>
  </si>
  <si>
    <t>30-45</t>
  </si>
  <si>
    <t>https://www.lobbyart-anthropology.ro/Anthropology--and--Communication.php</t>
  </si>
  <si>
    <t>CAMPUS FOR DUAL TECHNICAL SECONDARY AND UNIVERSITY EDUCATION</t>
  </si>
  <si>
    <t>S.G. Racz, R.E. Breaz, C.E. Gîrjob, C.M. Biriș, M. Crenganiș</t>
  </si>
  <si>
    <t>ICERI2024 Proceedings</t>
  </si>
  <si>
    <t>ISBN: 978-84-09-63010-3, ISSN: 2340-1095</t>
  </si>
  <si>
    <t>8270-8273</t>
  </si>
  <si>
    <t>https://doi.org/10.21125/iceri.2024.2033</t>
  </si>
  <si>
    <t>IATED Digital Library</t>
  </si>
  <si>
    <t>MECHATRONICS DUAL DEGREE PROGRAM FROM ADMISSION TO GRADUATION AT THE LUCIAN BLAGA UNIVERSITY OF SIBIU</t>
  </si>
  <si>
    <t>S.G. Racz, R.E. Breaz, C.E. Gîrjob, M. Crenganiș, C.M. Biriș</t>
  </si>
  <si>
    <t>8274-8279</t>
  </si>
  <si>
    <t>https://doi.org/10.21125/iceri.2024.2034</t>
  </si>
  <si>
    <t>Studies on the production of parts by means of incremental forming on cnc lathes</t>
  </si>
  <si>
    <t xml:space="preserve">Burghelea, M., Breaz, R. E., Marosan, A. I., &amp; Bârsan, A. </t>
  </si>
  <si>
    <t>FiNG4</t>
  </si>
  <si>
    <t>Proceedings in Manufacturing Systems</t>
  </si>
  <si>
    <t>ISBN: 20679238 ,e-ISSN: 23437472</t>
  </si>
  <si>
    <t>103-108</t>
  </si>
  <si>
    <t>https://www.proquest.com/scholarly-journals/studies-on-production-parts-means-incremental/docview/3076795981/se-2?accountid=8083</t>
  </si>
  <si>
    <t>ProQuest Central</t>
  </si>
  <si>
    <t>Evaluating the Flexural Properties of Polyoxymethylene Under Aggressive Environmental Conditions</t>
  </si>
  <si>
    <t>Pascu Adrian-Marius, Petrașcu Olivia-Laura
(toți ULBS)</t>
  </si>
  <si>
    <t>Acta Universitatis Cibiniensis - Technical Series</t>
  </si>
  <si>
    <t>eISSN 2668-6449</t>
  </si>
  <si>
    <t>34-39</t>
  </si>
  <si>
    <t>10.2478/aucts-2024-0005</t>
  </si>
  <si>
    <t>EBSCO
Engineering Village
Google Scholar
Inspec</t>
  </si>
  <si>
    <t>Influence of 3D-Printing Strategies on the Compressibility of TPU 85A Elastomeric Material</t>
  </si>
  <si>
    <t>Petrașcu Olivia-Laura, Morariu Timotei, Morariu Fineas, Bârsan Alexandru, Rusu Dan-Mihai, Pascu Adrian-Marius (toți ULBS)</t>
  </si>
  <si>
    <t>28-33</t>
  </si>
  <si>
    <t xml:space="preserve">10.2478/aucts-2024-0004 </t>
  </si>
  <si>
    <t xml:space="preserve">articol </t>
  </si>
  <si>
    <t xml:space="preserve">Racz S.G., Breaz R.E., Gîrjob C.E., Biriș C.M., Crenganiș M. </t>
  </si>
  <si>
    <t>Crossref</t>
  </si>
  <si>
    <t>Racz S.G., Breaz R.E., Gîrjob C.E., Crenganiș M., Biriș C.M.</t>
  </si>
  <si>
    <t>DEZVOLTAREA UNEI PLATFORME MOBILE CU LOCOMOȚIE DIFERENȚIALĂ.</t>
  </si>
  <si>
    <t>MAGA, Vasile Alexandru; CRENGANIS, Mihai</t>
  </si>
  <si>
    <t>Buletin AGIR</t>
  </si>
  <si>
    <t>1224-7928</t>
  </si>
  <si>
    <t>https://openurl.ebsco.com/EPDB%3Agcd%3A12%3A17075292/detailv2?sid=ebsco%3Aplink%3Ascholar&amp;id=ebsco%3Agcd%3A182591192&amp;crl=c&amp;link_origin=scholar.google.com</t>
  </si>
  <si>
    <t>SG Racz, RE Breaz, CE Gîrjob, M Crenganiș, CM Biriș</t>
  </si>
  <si>
    <t>IATED ICERI2024 Proceedings</t>
  </si>
  <si>
    <t>2340-1095</t>
  </si>
  <si>
    <t>doi: 10.21125/iceri.2024.2034</t>
  </si>
  <si>
    <t>doi: 10.21125/iceri.2024.2033</t>
  </si>
  <si>
    <t>REAL-TIME DATA ACQUISITION WITH ESP32 FOR IOT APPLICATIONS USING OPEN-SOURCE MQTT BROKERS</t>
  </si>
  <si>
    <t>Adrian Maroşan, George Constantin, Claudia Emilia Gîrjob, Anca Lucia Chicea, Mihai Crenganiş, Fineas Morarius</t>
  </si>
  <si>
    <t>2067-9238</t>
  </si>
  <si>
    <t>61-68</t>
  </si>
  <si>
    <t>Design and Implementation of An Ergonomic Modular Desk With Electric Control</t>
  </si>
  <si>
    <t>Radu-Petru, Imbăruş Mihai, Crenganiş</t>
  </si>
  <si>
    <t>62-68</t>
  </si>
  <si>
    <t>https://doi.org/10.2478/aucts-2024-0009</t>
  </si>
  <si>
    <t>Optimized Dimensioning and Encoder Configuration for AGV Traction Systems</t>
  </si>
  <si>
    <t>Alexandru Maga, Mihai Crenganis</t>
  </si>
  <si>
    <t>75 - 81</t>
  </si>
  <si>
    <t>https://doi.org/10.2478/aucts-2024-0011</t>
  </si>
  <si>
    <t>REAL-TIME DATA ACQUISITION WITH ESP32 FOR IOT APPLICATIONS USING
OPEN-SOURCE MQTT BROKERS</t>
  </si>
  <si>
    <t>Adrian MAROȘAN, George CONSTANTIN (UPB), Claudia Emilia GÎRJOB,Anca Lucia CHICEA, Mihai CRENGANIȘ, Fineas MORARIU</t>
  </si>
  <si>
    <t>Proceedings in Manufacturing Systems, Volume 19, Issue 2, 2024</t>
  </si>
  <si>
    <t>2343–7472</t>
  </si>
  <si>
    <t>https://journals.indexcopernicus.com/search/article?articleId=4181158</t>
  </si>
  <si>
    <t>ProQuest Central / Index Copernicus</t>
  </si>
  <si>
    <t>Potential use of bio-dyes for green coloring of medical textiles</t>
  </si>
  <si>
    <t xml:space="preserve">      articol</t>
  </si>
  <si>
    <t xml:space="preserve"> Cocîrlea Maria Denisa (ULBS), Coman Andrei (Medical Practice, Sibiu), Popovici Lucia-Florina, Oancea Simona, Coman Diana (ULBS)</t>
  </si>
  <si>
    <t>Annals of the University of Oradea. Fascicle of Textiles, Leatherwork</t>
  </si>
  <si>
    <t>ISSN 1843 – 813X</t>
  </si>
  <si>
    <t>p.17-26</t>
  </si>
  <si>
    <t>https://textile.webhost.uoradea.ro/Annals/Vol%2025%20no%202-2024/Art%20584%20pag%2017-26.pdf</t>
  </si>
  <si>
    <t>EBSCO, Directory of Open Access Journals (DOAJ), Index Copernicus, Ulrich's Update - Periodicals Directory</t>
  </si>
  <si>
    <t xml:space="preserve">Raluca Brad, Beriliu Ilie, Adrian Florea, Lasse Berntzen, Minodora Teodoru. </t>
  </si>
  <si>
    <t>Journal of Artificial Intelligence and Autonomous Intelligence, vol. 1, issue1</t>
  </si>
  <si>
    <t>https://dx.doi.org/10.54364/JAIAI.2024.1106</t>
  </si>
  <si>
    <t>Analysis of the Main Statistical Parameters Characterizing Anthropometric Sizes</t>
  </si>
  <si>
    <t>IRIDON Anca-Mădălina</t>
  </si>
  <si>
    <t>Acta Univertsitatis Cibiniensis, vol. 76 ISSUE 1, Tehnical Series, Sibiu, 2024</t>
  </si>
  <si>
    <t>ISSN 2668-6449</t>
  </si>
  <si>
    <t>https://doi.org/10.2478/aucts-2024-0006</t>
  </si>
  <si>
    <t>Studies on the production of parts by means of incremental forming on CNC lathes</t>
  </si>
  <si>
    <t>Melania BURGHELEA, Radu Eugen BREAZ, Adrian-Iosif MAROȘAN,  Alexandru BÂRSAN</t>
  </si>
  <si>
    <t>2067-9238 (print), 2343-7472 (online)</t>
  </si>
  <si>
    <t>https://journals.indexcopernicus.com/search/article?articleId=3941746</t>
  </si>
  <si>
    <t>Index copernicus</t>
  </si>
  <si>
    <t>Mentiune: lucrarea nu a fost raportata in 2023 deoarece nu a fost indexata pana la momentul predarii raportarii</t>
  </si>
  <si>
    <t>INFLUENCE OF 3D-PRINTING STRATEGIES ON THE COMPRESSIBILITY OF TPU
85A ELASTOMERIC MATERIAL</t>
  </si>
  <si>
    <t>PETRAȘCU, O. L., MORARIU, T., MORARIU, F., BÂRSAN, A., RUSU, D. M.,  PASCU, A</t>
  </si>
  <si>
    <t>ACTA UNIVERSITATIS CIBINIENSIS–TECHNICAL SERIES</t>
  </si>
  <si>
    <t>https://doi.org/10.2478/aucts-2024-0004</t>
  </si>
  <si>
    <t>REAL‑TIME DATA ACQUISITION WITH ESP32 FOR IOT APPLICATIONS USING OPEN‑SOURCE MQTT BROKERS</t>
  </si>
  <si>
    <t>Adrian‑Iosif Maroșan (Lucian Blaga University of Sibiu); George Constantin (Lucian Blaga University of Sibiu); Claudia‑Emilia Gîrjob (Lucian Blaga University of Sibiu); Fineas Morariu (Lucian Blaga University of Sibiu)</t>
  </si>
  <si>
    <t>Proceedings in Manufacturing System</t>
  </si>
  <si>
    <t>2343‑7472</t>
  </si>
  <si>
    <t xml:space="preserve"> Index Copernicus International </t>
  </si>
  <si>
    <t>Influence of 3D-printing strategies on the compressibility of TPU 85A elastomeric material</t>
  </si>
  <si>
    <t>Olivia-Laura PETRAȘCU, Timotei MORARIU, Fineas MORARIU, Alexandru BÂRSAN, Dan-Mihai RUSU, Adrian-Marius PASCU</t>
  </si>
  <si>
    <t>Acta Universitatis Cibiniensis. Techical Series</t>
  </si>
  <si>
    <t>1583-7149</t>
  </si>
  <si>
    <t>10.2478/aucts-2024-0004</t>
  </si>
  <si>
    <t xml:space="preserve">Adrian-Marius PASCU, Olivia-Laura PETRAȘCU </t>
  </si>
  <si>
    <t>1583-7150</t>
  </si>
  <si>
    <t>Advanced Surveilling Drone: Design, Implementation and Performance</t>
  </si>
  <si>
    <t>Preda Cosmin (ULBS), Bleotu Robert-Marian (ULBS)</t>
  </si>
  <si>
    <t>Bulletin of the Transilvania University of Brasov Series I Engineering Sciences</t>
  </si>
  <si>
    <t>2971-9364</t>
  </si>
  <si>
    <t>23-42</t>
  </si>
  <si>
    <t>10.31926/but.ens.2023.16.65.2.4</t>
  </si>
  <si>
    <t>Investigating the influence of vane shape on brake thermal performance: A thermal analysis approach</t>
  </si>
  <si>
    <t>Annals of Faculty Engineering Hunedoara – International Journal of Engineering</t>
  </si>
  <si>
    <t>2601–2332</t>
  </si>
  <si>
    <t>125-130</t>
  </si>
  <si>
    <t>Investigating Behavior and Energy Absorption in Frontal Impact of s Rectangular Metal Workpiece With an Origami Core</t>
  </si>
  <si>
    <t>Bleotu Robert-Marian (ULBS), Preda Cosmin (ULBS)</t>
  </si>
  <si>
    <t>2602-2332</t>
  </si>
  <si>
    <t>181-188</t>
  </si>
  <si>
    <t>Robotic Assembly – Mobile Platform for Construction Field</t>
  </si>
  <si>
    <t>Studia Universitatis Babeș-Bolyai Engineering</t>
  </si>
  <si>
    <t>2734-7680</t>
  </si>
  <si>
    <t>223-239</t>
  </si>
  <si>
    <t>10.24193/subbeng.2024.1.21</t>
  </si>
  <si>
    <t>Harnessing Heat from Vehicle Exhaust for Automotive Application</t>
  </si>
  <si>
    <t>Bulletin of the Polytechnic Institute of Iași Machine constructions Section</t>
  </si>
  <si>
    <t xml:space="preserve">
2537-4869</t>
  </si>
  <si>
    <t>10.2478/bipcm-2024-0001</t>
  </si>
  <si>
    <t>Olivia-Laura, Petraşcu; Timotei, Morariu; Fineas Morariu; Alexandru, Bârsan; Dan-Mihai, Rusu; Adrian-Marius, Pascu</t>
  </si>
  <si>
    <t>Acta Universitatis Cibiniensis</t>
  </si>
  <si>
    <t xml:space="preserve"> 
10.2478/aucts-2024-0004 </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</si>
  <si>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</si>
  <si>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</si>
  <si>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</si>
  <si>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</si>
  <si>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</si>
  <si>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</si>
  <si>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</si>
  <si>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</si>
  <si>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</si>
  <si>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</si>
  <si>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</si>
  <si>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</si>
  <si>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</si>
  <si>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</si>
  <si>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Contemporany Perspective on Science, Technology and Research Vol. 8
Chapter 13: Auditing of conformity and security level for 400/220/110/20 kV Urechesti power substation from Romania</t>
  </si>
  <si>
    <t>Daniel N. Fîță, Sorina D. Stănilă, Ioan L. Diodiu,Adina Tătar, Adrian M. Șchiopu, Florin Grecu - Mureșan</t>
  </si>
  <si>
    <t>Book Publisher International, India</t>
  </si>
  <si>
    <t>ISBN 978-81-971983-4-2 (Print), ISBN 978-81-971983-0-4 (eBook),DOI: 10.9734/bpi/cpstr/v8/8517E</t>
  </si>
  <si>
    <t>Aprilie</t>
  </si>
  <si>
    <t xml:space="preserve">Management energetic: Calitate – Eficiență – Raționalizare – Stocare – Securitate </t>
  </si>
  <si>
    <t>Fîță Nicolae Daniel, Bucovețchi Olga, Tătar Adina, Diodiu Ioan Lucian, Șchiopu Adrian Mihai, Olteanu C-tin Răzvan,Cruceru Emanuel Alin</t>
  </si>
  <si>
    <t>Editura Risoprint, Cluj Napoca</t>
  </si>
  <si>
    <t>978-973-53-3286-0</t>
  </si>
  <si>
    <t>Decembrie</t>
  </si>
  <si>
    <t>MATLAB-Introducere în APP DESIGNER, SIMULINK și SIMSCAPE</t>
  </si>
  <si>
    <t>Neghina Cătălina, Neghină Mihai, Viorel Alina, Sultana Alina</t>
  </si>
  <si>
    <t>MATRIX ROM, București</t>
  </si>
  <si>
    <t>978-606-25-0916-3</t>
  </si>
  <si>
    <t>https://matrixrom.ro/produs/matlab-introducere-in-app-designer-simulink-si-simscape</t>
  </si>
  <si>
    <t>Cătălina Neghină [ULBS], Mihai Neghină [ULBS], Alina Viorel [ULBS], Alina Elena Sultana [UPB]</t>
  </si>
  <si>
    <t>MATLAB. Introducere în App Designer, Simulink și Simscape</t>
  </si>
  <si>
    <t>MatrixRom</t>
  </si>
  <si>
    <t>Iunie</t>
  </si>
  <si>
    <t>144 pag * 2p./pag</t>
  </si>
  <si>
    <t>Cătălina Neghină [ULBS], 
Mihai Neghină [ULBS], 
Alina Viorel [ULBS],
Alina Elena Sultana [UPB]</t>
  </si>
  <si>
    <t>Maintenance Management. Foundations and Practices for Total Quality</t>
  </si>
  <si>
    <t xml:space="preserve">Denes Calin and Grecu Valentin </t>
  </si>
  <si>
    <t>LAP- LAMBERT Academic Publishing</t>
  </si>
  <si>
    <t>ISBN 978-3-659-88442-9</t>
  </si>
  <si>
    <t>noiembrie</t>
  </si>
  <si>
    <t>Gestion de la maintenance (French Edition)</t>
  </si>
  <si>
    <t>Editions Notre Savoir</t>
  </si>
  <si>
    <t>978-6208400538</t>
  </si>
  <si>
    <t>decembrie</t>
  </si>
  <si>
    <t xml:space="preserve">Instandhaltungsmanagement (German Edition) </t>
  </si>
  <si>
    <t>Verlag Unser Wissen</t>
  </si>
  <si>
    <t>978-6208400514</t>
  </si>
  <si>
    <t>Gestão da manutenção (Portuguese Edition)</t>
  </si>
  <si>
    <t>Edicoes Nosso Conhecimento</t>
  </si>
  <si>
    <t>978-6208400569</t>
  </si>
  <si>
    <t>Gestione della manutenzione (Italian Edition)</t>
  </si>
  <si>
    <t>Edizioni Sapienza</t>
  </si>
  <si>
    <t>978-6208400545</t>
  </si>
  <si>
    <t>Gestión del mantenimiento: Fundamentos y prácticas de la calidad (Spanish Edition)</t>
  </si>
  <si>
    <t xml:space="preserve">DENEŞ Călin, GRECU Valentin </t>
  </si>
  <si>
    <t>Ediciones Nuestro Conocimiento</t>
  </si>
  <si>
    <t>978-6208400521</t>
  </si>
  <si>
    <t>Onderhoudsmanagement (Dutch Edition)</t>
  </si>
  <si>
    <t>Uitgeverij Onze Kennis</t>
  </si>
  <si>
    <t>978-620-8-40055-2</t>
  </si>
  <si>
    <t>General Economics</t>
  </si>
  <si>
    <t>Fleischer Wiegand Helmut</t>
  </si>
  <si>
    <t>LAP LAMBERT Academic Publishing</t>
  </si>
  <si>
    <t>978-620-8-06452-5</t>
  </si>
  <si>
    <t>septembrie</t>
  </si>
  <si>
    <t>Market Economy</t>
  </si>
  <si>
    <t>978-620-8-41877-9</t>
  </si>
  <si>
    <t>Carta albă a IMM-urilor din Rmânia 2024</t>
  </si>
  <si>
    <t>Coordonator ştiinţific: Ovidiu NICOLESCU
Ciprian NICOLESCU
(Cap. 1, Cap. 2, Cap. 15)
Dan MIRICESCU, Elisabeta-Emilia HALMAGHI
(Cap.3, Cap. 11, Cap. 12)
Daniel URÎTU
(Cap. 4, Cap. 9)
Cezar SIMION
(Cap. 5, Cap. 6, Cap. 8)
Dragoş PUFULETE
(Cap. 7, Cap. 14)
Camelia CRISTOF
(Cap. 10)
Denisa SAMEK
(Cap. 13)</t>
  </si>
  <si>
    <t>Editura 
PRO Universitaria</t>
  </si>
  <si>
    <t>ISSN 2810-2088
ISBN 978-606-26-1624-3</t>
  </si>
  <si>
    <t>iunie</t>
  </si>
  <si>
    <t xml:space="preserve">Cap. 3
pag. 33-65
32 pag.
Cap. 11
pag. 261-306
45 pag
Cap. 12
pag. 307-322 
15 pag </t>
  </si>
  <si>
    <t>6 + 1 coord. (fiecare cu contribuţie proprie pe capitole)</t>
  </si>
  <si>
    <t>6 + 1 coord.</t>
  </si>
  <si>
    <t>92 pag x 2pct/pag =184 pct.</t>
  </si>
  <si>
    <t>Occupational Health and Safety https://benthamscience.com/ebook_volume/3655</t>
  </si>
  <si>
    <t>Mihaela Rotaru (ULBS), Lucian Ionel Cioca (ULBS)</t>
  </si>
  <si>
    <t>Bentham Science Publisher</t>
  </si>
  <si>
    <t>Print ISBN
978-981-5165-53-1
Online ISBN
978-981-5165-52-4</t>
  </si>
  <si>
    <t>februarie</t>
  </si>
  <si>
    <t>Occupational Health and Safety</t>
  </si>
  <si>
    <t>Rotaru, M.; Cioca, L. I.</t>
  </si>
  <si>
    <t xml:space="preserve">Bentham Science </t>
  </si>
  <si>
    <t>978-981-5165-52-4</t>
  </si>
  <si>
    <t>Februarie</t>
  </si>
  <si>
    <t>Conceptual Framework of Occupational Health and Safety</t>
  </si>
  <si>
    <t>Cioca, L. I.; Rotaru, M.</t>
  </si>
  <si>
    <t>Summary of the Main Legal Requirements: International Legislative Aspects of Occupational Health and Safety</t>
  </si>
  <si>
    <t>Summary of the Main Legal Requirements: National Legislative Aspects of Occupational Health and Safety – Romania, Italy and Spain</t>
  </si>
  <si>
    <t>Elemente de teorie structurală și fabricare a materialelor</t>
  </si>
  <si>
    <t>Bren</t>
  </si>
  <si>
    <t>978-606-610-314-5</t>
  </si>
  <si>
    <t>Ianuarie</t>
  </si>
  <si>
    <t>Ingineria calitatii in industria aeronautica</t>
  </si>
  <si>
    <t>Pop Gheorghe Ioan (UAC Baia Mare - fabrica), Țîțu Aurel Mihail (ULBS)</t>
  </si>
  <si>
    <t>AGIR Bucuresti; https://www.agir.ro/carte/ingineria-calitatii-in-industria-aeronautica-124556.html</t>
  </si>
  <si>
    <t>ISBN: 978-973-720-924-5</t>
  </si>
  <si>
    <t>Noiembrie 2024</t>
  </si>
  <si>
    <t>258</t>
  </si>
  <si>
    <t>Studii de caz privind managementul organizatiilor din Romania in contextul transformarilor si crizelor actuale</t>
  </si>
  <si>
    <t>Ovidiu Nicolescu, Ion Popa, Danut Dumitrascu (editori)</t>
  </si>
  <si>
    <t>Pro Universitaria Bucuresti</t>
  </si>
  <si>
    <t>ISBN 978-606-26-1984-8</t>
  </si>
  <si>
    <t>octombrie</t>
  </si>
  <si>
    <t>"Industria automotive din Romania - Impactul Covid si impactul razboiului din Ucraina", capitol in volumul: Studii de caz privind managementul organizatiilor din Romania in contextul transformarilor si crizelor actuale</t>
  </si>
  <si>
    <t>Ana-Andreea Mutiu, Danut Dumitru Dumitrascu, Elisabeta-Emilia Halmaghi</t>
  </si>
  <si>
    <t>Managementul liniilor de aprovizionare in situatii de criza si razboi. Studiu de caz: Razboiul ruso-ucrainian.  capitol in volumul: Studii de caz privind managementul organizatiilor din Romania in contextul transformarilor si crizelor actuale</t>
  </si>
  <si>
    <t>Robert-Cristian Trif, Danut Dumitru Dumitrascu, Dorel Badea</t>
  </si>
  <si>
    <t>Deformarea incrementala a materialelor polimerice</t>
  </si>
  <si>
    <t>Techno Media</t>
  </si>
  <si>
    <t>978-606-616-564-8</t>
  </si>
  <si>
    <t>978-3-659-88442-9</t>
  </si>
  <si>
    <t>Creative Bridge &amp; Knowlege "Anthropology of communication"</t>
  </si>
  <si>
    <r>
      <rPr>
        <rFont val="Arial Narrow"/>
        <color theme="1"/>
        <sz val="10.0"/>
      </rPr>
      <t xml:space="preserve">Popescu P. A. (S.C.Tribuna), Ionescu A.G. (ULBS), </t>
    </r>
    <r>
      <rPr>
        <rFont val="Arial Narrow"/>
        <color theme="1"/>
        <sz val="10.0"/>
      </rPr>
      <t>Popescu L.G.</t>
    </r>
  </si>
  <si>
    <t>Editura ASTRA Museum</t>
  </si>
  <si>
    <t>ISBN 978-606-733-290-2</t>
  </si>
  <si>
    <t>sept</t>
  </si>
  <si>
    <t>Proceedings of the 4th International Conference on New Computational Social Science (ICNCSS 2024)</t>
  </si>
  <si>
    <t>Roshan Chitrakar
Mata Liliana
Dan Dobrota
Chew Fong Peng
Ameha Tefera Tessema</t>
  </si>
  <si>
    <t>FNG 3</t>
  </si>
  <si>
    <t>Atlantis Press</t>
  </si>
  <si>
    <t xml:space="preserve">
978-2-38476-230-9</t>
  </si>
  <si>
    <t>mai</t>
  </si>
  <si>
    <t>Proiectarea pieselor din material plastic</t>
  </si>
  <si>
    <t>TechnoMedia</t>
  </si>
  <si>
    <t>978-606-733-527-3</t>
  </si>
  <si>
    <t>ianuarie</t>
  </si>
  <si>
    <t>Mathcad Prime pentru ingineri. Noțiuni de bază</t>
  </si>
  <si>
    <t>Cristian Matran</t>
  </si>
  <si>
    <t>Techno Media Sibiu</t>
  </si>
  <si>
    <t>978-606-616-545-7</t>
  </si>
  <si>
    <t>Workplace Social Inclusion</t>
  </si>
  <si>
    <t>Mara Daniel, Vlad Dorin</t>
  </si>
  <si>
    <t>Bentham Science Publishers (https://benthambooks.com/book/9789815165494/preface/)</t>
  </si>
  <si>
    <t>ISBN (Paperback): 978-981-5256-51-7</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</si>
  <si>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</si>
  <si>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</si>
  <si>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</si>
  <si>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</si>
  <si>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</si>
  <si>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</si>
  <si>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</si>
  <si>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</si>
  <si>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</si>
  <si>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</si>
  <si>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</si>
  <si>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</si>
  <si>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Îmbunătăţirea rezistenţei la uzură şi coroziune a materialelor metalice din construcţia utilajelor miniere de suprafaţă</t>
  </si>
  <si>
    <t xml:space="preserve">S.C. DALEMI SERV S.A. </t>
  </si>
  <si>
    <t>10/2024 - 01/2025</t>
  </si>
  <si>
    <t>Mutiu Nicolae Calin</t>
  </si>
  <si>
    <t>CONTRACT DE PRESTĂRI SERVICII CERCETARE Nr. 5868 din 24.11.2024 : Cercetare științifică aplicată pentru realizarea/adaptarea unor algoritmi matematici de reglare a deplasărilor relative sculă-piesă pentru fabricarea frezelor conice tip BURR (freze pentru prelucrarea metalelor cu turații foarte mari: până la 12.000 rot/min). Frezele vor fi realizate din materiale foarte dure (carburi metalice sinterizate) iar prelucrarea se va face cu ajutorul discurilor abrazive diamantate pe MU-CN asistate de computer cu 5-6 grade de libertate interpolabile simultan.</t>
  </si>
  <si>
    <t>TOOLS WIZARD GmbH, Elvetia</t>
  </si>
  <si>
    <t>11/2024 - 06/2025</t>
  </si>
  <si>
    <t>630 EUR</t>
  </si>
  <si>
    <t>Mutiu Calin</t>
  </si>
  <si>
    <t>CONTRACT DE PRESTĂRI SERVICII CERCETARE Nr. 5952 din 29.11.2024 : Cercetare științifică aplicată pentru realizarea/adaptarea unor algoritmi matematici de reglare a deplasărilor relative sculă-piesă pentru fabricarea unei scule combinate cu geometrie complexă. Scula combinată va fi realizată din materiale foarte dure (carburi metalice sinterizate) iar prelucrarea se va face cu ajutorul discurilor abrazive diamantate pe MU-CN asistate de computer cu 5-6 grade de libertate interpolabile simultan.</t>
  </si>
  <si>
    <t>560 EUR</t>
  </si>
  <si>
    <t>CONTRACT DE PRESTĂRI SERVICII CERCETARE Nr. 6155 din 09.12.2024 : Cercetare științifică aplicată pentru realizarea/adaptarea unor algoritmi matematici de reglare a deplasărilor relative sculă-piesă pentru fabricarea unei micro-freze cu geometrie complexă. Micro-freza va fi realizată din materiale foarte dure (carburi metalice sinterizate) iar prelucrarea se va face cu ajutorul discurilor abrazive diamantate pe MU-CN asistate de computer cu 5-6 grade de libertate interpolabile simultan.</t>
  </si>
  <si>
    <t>12/2024 - 06/2025</t>
  </si>
  <si>
    <t>CONTRACT DE PRESTĂRI SERVICII CERCETARE Nr. 6216 din 11.12.2024 : Cercetare științifică aplicată pentru realizarea/adaptarea unor algoritmi matematici de reglare a deplasărilor relative sculă-piesă destinați fabricării unei freze cu canale elicoidale, cu profil invers-conic și cap semisferic (Cod produs: 161-42-08-BSH) realizată din carburi metalice sinterizate. Prelucrarea se face cu ajutorul discurilor abrazive diamantate pe MU-CN asistate de computer cu 5-6 grade de libertate interpolabile simultan.</t>
  </si>
  <si>
    <t>CONTRACT DE PRESTĂRI SERVICII CERCETARE Nr. 6288 din 16.12.2024 : Cercetare științifică aplicată pentru realizarea/adaptarea unor algoritmi matematici de reglare a deplasărilor relative sculă-piesă pentru fabricarea unei freze ultrarapide cu geometrie complexă pentru prelucrarea aliajelor de aluminiu. Freza ultrarapidă cu geometrie complexă va fi realizată din materiale foarte dure (carburi metalice sinterizate) iar prelucrarea se va face cu ajutorul discurilor abrazive diamantate pe MU-CN asistate de computer cu 5-6 grade de libertate interpolabile simultan.</t>
  </si>
  <si>
    <t>Social Impact study of Patria Credit's microfinance activity in Romania.</t>
  </si>
  <si>
    <t>Bizaffinity SRL</t>
  </si>
  <si>
    <t>19.11.2024-25.10.2025</t>
  </si>
  <si>
    <t>PN-IV-P2-2.2-MC-2024-1080, Training for the fabrication of materials with photocatalytic control by electrospinning method/https://uefiscdi.gov.ro/proiecte-de-mobilitate-pentru-cercetatori-mc</t>
  </si>
  <si>
    <t>noimebrie 2024</t>
  </si>
  <si>
    <t>13.973 lei</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</si>
  <si>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</si>
  <si>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</si>
  <si>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</si>
  <si>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</si>
  <si>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</si>
  <si>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</si>
  <si>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</si>
  <si>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</si>
  <si>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</si>
  <si>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</si>
  <si>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</si>
  <si>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</si>
  <si>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Stamatopoulou, M., Liu, J., &amp; Kanoulas, D. (2024, October). Dippest: Diffusion-based path planner for synthesizing trajectories applied on quadruped robots. In 2024 IEEE/RSJ International Conference on Intelligent Robots and Systems (IROS) (pp. 7787-7793). IEEE.</t>
  </si>
  <si>
    <t>https://ieeexplore.ieee.org/stamp/stamp.jsp?arnumber=10802677&amp;casa_token=unG3ty2etmsAAAAA:Yt57rPBY_TD2mtz10mmF-jpmCiB_8bTO_fI2cCXxnsvku31MqmxvkeErneguM1bvxUxsFDR5xL2C&amp;tag=1</t>
  </si>
  <si>
    <t>IEEExplore</t>
  </si>
  <si>
    <t>Chen, L., Ramamoorthy, S., &amp; Fisher, R. B. (2024, August). OPPH: A vision-based operator for measuring body movements for personal healthcare. In The 12th International Workshop on Assistive Computer Vision and Robotics (pp. 1-15). Springer.</t>
  </si>
  <si>
    <t>https://www.research.ed.ac.uk/en/publications/opph-a-vision-based-operator-for-measuring-body-movements-for-per</t>
  </si>
  <si>
    <t>Al-Oraiqat, A. M., Drieiev, O., Samara, G., Almatarneh, S., Al-Oraiqat, K. A., Alrawashdeh, H., ... &amp; Hasan, Y. M. (2024, December). Bridging Machine Learning and Formal Concept Analysis for Effective Crowd Detection. In 2024 25th International Arab Conference on Information Technology (ACIT) (pp. 1-9). IEEE.</t>
  </si>
  <si>
    <t>https://ieeexplore.ieee.org/abstract/document/10877245?casa_token=6NgwA5BttBcAAAAA:2C4U0irkSNdvoQzegWqxBUheLKmvzbfzqrATHv8UXmAlDgo6Y9c-Y9Fpk49Eqw0wTbFsWU8M1JNG</t>
  </si>
  <si>
    <t>Mallick, S. S., Das, I., Das, S., &amp; Karmakar, R. (2024, June). An Intelligent Crowd Density and Motion Direction Estimation for Real-Time Crowd Dynamics. In 2024 15th International Conference on Computing Communication and Networking Technologies (ICCCNT) (pp. 1-6). IEEE.</t>
  </si>
  <si>
    <t>https://ieeexplore.ieee.org/abstract/document/10723903?casa_token=wYt7qYq4EVMAAAAA:eGm4VPqE_axVv1IEvcBVDOq26L3gOHHkBgJ1zGbju83pqQ_ZTBKULTErQ3M1nqRl0OrgmTVdkarP</t>
  </si>
  <si>
    <t>Long-fei, C., Ramamoorthy, S., &amp; Fisher, R. B. (2024). OPPH: A Vision-Based Operator for Measuring Body Movements for Personal Healthcare. arXiv preprint arXiv:2408.09409.</t>
  </si>
  <si>
    <t>https://arxiv.org/pdf/2408.09409</t>
  </si>
  <si>
    <t>Verma, A., Kumar, V., &amp; Pandey, S. R. (2024). Identification of severity level of concrete surface crack through image processing.</t>
  </si>
  <si>
    <t>https://www.researchsquare.com/article/rs-4389107/latest.pdf</t>
  </si>
  <si>
    <t>Zuo, A., Li, Z., Zhang, H., Wu, C., Geng, T., &amp; Duan, Z. Single-Eye View: Monocular Real-time Perception Package for Autonomous Driving.</t>
  </si>
  <si>
    <t>https://ziruili-133.github.io/assets/pdf/RAL__No_Map_Needed__Monocular_Real_time_Perception_Package_for_Autonomous_Driving.pdf</t>
  </si>
  <si>
    <t xml:space="preserve">Detection of corrosion on the underside of stiffening girders of long-span bridges using image diagnosis and linking it with BIM
Kotaro HATTORI，Keiichi OKI, Takeshi SUGIYAMA and Pang-jo CHUN, 2024 年 5 巻 3 号 p. 120-131 </t>
  </si>
  <si>
    <t>https://doi.org/10.11532/jsceiii.5.3_120</t>
  </si>
  <si>
    <t>Pisano, S. (2024). Simulazione sperimentale di un flusso aortico in presenza di anastomosi nel caso di inserimento di LVAD.</t>
  </si>
  <si>
    <t>https://unire.unige.it/handle/123456789/10807</t>
  </si>
  <si>
    <t>Teza Google Scholar</t>
  </si>
  <si>
    <t>Mondaca, G. S. (2024). Estimación de distancia por medio de un Drone para la entrada de un buque a un dique seco (Doctoral dissertation, Universidad de Concepción).</t>
  </si>
  <si>
    <t>https://repositorio.udec.cl/server/api/core/bitstreams/5c52833d-4771-4520-899f-34fc26dbae89/content</t>
  </si>
  <si>
    <t>Cai, S., Wu, Z., Guo, L., Wang, J., Zhang, S., Yan, J., &amp; Shen, S. (2024). Fast and Interpretable 2D Homography Decomposition: Similarity-Kernel-Similarity and Affine-Core-Affine Transformations. arXiv preprint arXiv:2402.18008.</t>
  </si>
  <si>
    <t>https://arxiv.org/abs/2402.18008</t>
  </si>
  <si>
    <t xml:space="preserve"> Remus Brad (ULBS)</t>
  </si>
  <si>
    <t>License plate recognition system.</t>
  </si>
  <si>
    <t>Kalyan, M. C. M., Preethi, R. R., Sailakshmi, K. V. S., Vaishnavi, L. A., Swaroop, V. K., &amp; Kumar, K. D. (2024). Identifying Criminal Activity on social media using Dession TreeICLE USING RFID TECHNIQUE. International Journal of Advances in Agricultural Science and Technology, 11(4), 28-33.</t>
  </si>
  <si>
    <t>https://ijaast.org/index.php/ijaast/article/download/280/266</t>
  </si>
  <si>
    <t>Security Requirements, Counterattacks and Projects in Healthcare Applications Using WSNs - A Review</t>
  </si>
  <si>
    <t>Prathaban, B. P., Subash, R., Sathesh, M., &amp; Ashwini, A. (2024). Unleashing the leap toward secured IoMT environment in WBAN: a comprehensive review. Security, Privacy, and Trust in WBANs and E-Healthcare, 148-165.</t>
  </si>
  <si>
    <t>https://www.taylorfrancis.com/chapters/edit/10.1201/9781032635101-10/unleashing-leap-toward-secured-iomt-environment-wban-banu-priya-prathaban-subash-sathesh-ashwini</t>
  </si>
  <si>
    <t>BDI Taylor Francis</t>
  </si>
  <si>
    <t>Joshi, R., Kumari, S., &amp; Badola, R. Evaluation of Wireless Body Area Networks: A Systematic Review on Security Concerns. Security, Privacy, and Trust in WBANs and E-Healthcare, 44-62.</t>
  </si>
  <si>
    <t>https://www.taylorfrancis.com/chapters/edit/10.1201/9781032635101-4/evaluation-wireless-body-area-networks-rahul-joshi-suman-kumari-rhythma-badola</t>
  </si>
  <si>
    <t>Mohapatra, N. P., Pattanaik, S. R., Mohapatra, A., &amp; Mishra, S. K. (2024, February). Smart Automated parking system employing Internet of Things and machine learning methods to detect vehicles. In 2024 International Conference on Emerging Systems and Intelligent Computing (ESIC) (pp. 763-767). IEEE.</t>
  </si>
  <si>
    <t>https://ieeexplore.ieee.org/abstract/document/10481572?casa_token=eOF5R6MhVMkAAAAA:EI5Fm0d9_9n4dSLzfHyGKNvrbsSMHi_miW2e4ahzmuz01vNsyxGet5bbqcEoEmJ9DTzw5edarZod</t>
  </si>
  <si>
    <t>Toe, L. T. R. (2024). Conception d’un système de mesure de l’épaisseur d'un revêtement interne d’une pompe dans le secteur minier (Doctoral dissertation, Université du Québec à Chicoutimi).</t>
  </si>
  <si>
    <t>https://constellation.uqac.ca/id/eprint/10064/</t>
  </si>
  <si>
    <t>Biddulph, A. S. (2024). EfÏcient Stereo Semantic Segmentation for Low Powered Computing Devices (Doctoral dissertation, The University of Newcastle, Australia).</t>
  </si>
  <si>
    <t>https://nova.newcastle.edu.au/vital/access/services/Download/uon:56035/ATTACHMENT01</t>
  </si>
  <si>
    <t>TATA, P., MALLICK, S., MAKWANA, S., Rajput, G., Singh, R., Subramanya, A., ... &amp; Sharma, V. (2024). AI-assisted Single-Image Full-Frame Camera Calibration for Space-Constrained Stereoscopic Systems.</t>
  </si>
  <si>
    <t>https://preprints.opticaopen.org/articles/preprint/AI-assisted_Single-Image_Full-Frame_Camera_Calibration_for_Space-Constrained_Stereoscopic_Systems/25243846?file=47830759</t>
  </si>
  <si>
    <t>Remus Brad (ULBS), Tudor Ghircoias (ULBS)</t>
  </si>
  <si>
    <t>Contour lines extraction and reconstruction from topographic maps</t>
  </si>
  <si>
    <t>Jiao, C. (2024). Extracting road features from historical maps by incorporating cartographic method knowledge into deep learning (Doctoral dissertation, ETH Zurich).</t>
  </si>
  <si>
    <t>https://www.research-collection.ethz.ch/bitstream/handle/20.500.11850/674516/1/thefullthesis_0524.pdf</t>
  </si>
  <si>
    <t>Subedi, A., Ganesh, P., &amp; Mishra, S. (2024). Reconstruction of contour lines during the digitization of contour maps to build a digital elevation model. arXiv preprint arXiv:2412.15515.</t>
  </si>
  <si>
    <t>https://arxiv.org/pdf/2412.15515</t>
  </si>
  <si>
    <t xml:space="preserve">Zhao, Fei &amp; Li, Zhaozheng &amp; Gan, Quan &amp; Gao, Zuyu &amp; Wang, Zhanchu &amp; Wang, Zhensheng &amp; Shen, Yang &amp; Pan, Wei. (2024). A method for hydrological information extraction from historical maps combining SAM large model and mathematical morphology. Acta Geodaetica et Cartographica Sinica. 53. 761-772. 10.11947/j.AGCS.2024.20230308. </t>
  </si>
  <si>
    <t>https://www.researchgate.net/publication/380360839_A_method_for_hydrological_information_extraction_from_historical_maps_combining_SAM_large_model_and_mathematical_morphology</t>
  </si>
  <si>
    <t>Abuhussein, M. (2024). Thermal Vision Through Obscuring Weather: Advanced Segmentation and Regeneration Techniques for Enhancing ADAS in Extreme Conditions (Doctoral dissertation, The University of Memphis).</t>
  </si>
  <si>
    <t>https://www.proquest.com/openview/f6312e384e5c0ec891d93ccca5ae2d06/1?cbl=18750&amp;diss=y&amp;pq-origsite=gscholar</t>
  </si>
  <si>
    <t>Proquest Teza Google Scholar</t>
  </si>
  <si>
    <t>Liu, S., Su, R., Su, J., Xin, J., Wu, J., van Zwam, W., ... &amp; van Walsum, T. (2024). An automated framework for brain vessel centerline extraction from CTA images. arXiv e-prints, arXiv-2401.</t>
  </si>
  <si>
    <t>https://dblp.org/rec/journals/corr/abs-2401-07041.html</t>
  </si>
  <si>
    <t>DBLP</t>
  </si>
  <si>
    <t>Pak, S., Jo, K., Han, J., Pang, U., &amp; Ho, I. An Improved Coronary Centerline Extraction Using Difference in Tangential Vectors of Vessel Curve. Available at SSRN 4728637.</t>
  </si>
  <si>
    <t>https://papers.ssrn.com/sol3/papers.cfm?abstract_id=4728637</t>
  </si>
  <si>
    <t>Nguyen, M. T., &amp; Vuong, V. D. (2024). MACHINE FAULT DETECTION BASED ON AUDIO SIGNAL ANALYSIS USING A DEEP LEARNING TECHNIQUE. Journal of Applied Science and Technology, 43, 20-26.</t>
  </si>
  <si>
    <t>https://jst.utehy.edu.vn/index.php/jst/article/view/725</t>
  </si>
  <si>
    <t>Alhodairy, S., Abuzayyan, F., &amp; Said, H. A. (2024). Analyzing Some Musical Tones Using Fast Fourier Transform. sciences.</t>
  </si>
  <si>
    <t>https://journals.misuratau.edu.ly/sci/upload/file/R-2778-98-104.pdf</t>
  </si>
  <si>
    <t>Савула, А. А., &amp; Коротинський, А. П. (2024). ЗАСТОСУВАННЯ ЗВУКОВИХ ОЗНАК ДЛЯ МОНІТОРИНГУ ТЕХНІКО-ЕКСПЛУАТАЦІЙНОГО СТАНУ ПРОМИСЛОВОГО ОБЛАДНАННЯ. ВЧЕНІ ЗАПИСКИ, 62024215.</t>
  </si>
  <si>
    <t>https://www.tech.vernadskyjournals.in.ua/journals/2024/6_2024/part_2/6-2_2024.pdf#page=223</t>
  </si>
  <si>
    <t>ESKO, P. K. PROCEDURAL SOUND-BASED ELEMENTS IN GAMES.</t>
  </si>
  <si>
    <t>https://theses.cz/id/itc7cs/Procedural_Sound_based_Elements_in_Games_Archive.pdf</t>
  </si>
  <si>
    <t>Manko, M. (2024). Segmentation of organs at risk in CT images of chest cavity (Doctoral dissertation, Universidad de Granada).</t>
  </si>
  <si>
    <t>https://digibug.ugr.es/bitstream/handle/10481/94960/95469.pdf?sequence=4&amp;isAllowed=y</t>
  </si>
  <si>
    <t>Camil Băncioiu (ULBS), Remus Brad (ULBS)</t>
  </si>
  <si>
    <t>Accelerating causal inference and feature selection methods through G-test computation reuse</t>
  </si>
  <si>
    <t>NUQOBA, B. (2024). Correlation and causation analysis for cross-sectional and panel data.</t>
  </si>
  <si>
    <t>https://ink.library.smu.edu.sg/cgi/viewcontent.cgi?article=1663&amp;context=etd_coll</t>
  </si>
  <si>
    <t>Vintan Maria (ULBS), Buta Adrian (Universitatea Politehnica Timisoara)</t>
  </si>
  <si>
    <t>Ground Fault Current Distribution on Overhead Transmission Lines, FACTA UNIVERSITATIS, Series: Electronics and Energetics vol. 19 (2006), S. 71–84</t>
  </si>
  <si>
    <t>Benjamin Küchler,  Modellbasierte Berechnung der frequenzabhängigen Stromverteilung in räumlich ausgedehnten Erdungssystemen, Teză de doctorat, der Fakultät Elektrotechnik und Informationstechnik der Technischen Universität Dresden</t>
  </si>
  <si>
    <t>https://tud.qucosa.de/landing-page/?tx_dlf[id]=https%3A%2F%2Ftud.qucosa.de%2Fapi%2Fqucosa%253A90176%2Fmets</t>
  </si>
  <si>
    <t xml:space="preserve">Google Scholar  https://scholar.google.com/scholar?oi=bibs&amp;hl=ro&amp;cites=1414484540748042740&amp;as_sdt=5&amp;as_ylo=2024&amp;as_yhi=2024 </t>
  </si>
  <si>
    <t>Vintan Maria (ULBS)</t>
  </si>
  <si>
    <t>About the Coupling Factor Influence on the Ground Fault Current Distribution on Overhead Transmission Lines,  Advances in Electrical and Computer Engineering vol. 10 (2010), Nr. 2, S. 43–47</t>
  </si>
  <si>
    <t>Chis R. (UTCN), Vințan M. (ULBS), Vințan L.(ULBS)</t>
  </si>
  <si>
    <t>Multi-objective DSE algorithms' evaluations on processor optimization</t>
  </si>
  <si>
    <t xml:space="preserve">Kutning J, Superskalare und parallele Prozessorarchitekturen für speicherprogrammierbare Steuerungen, Universität
Erlangen-Nürnberg </t>
  </si>
  <si>
    <t>https://open.fau.de/server/api/core/bitstreams/1629468c-121c-4a56-8269-3ce7cbd311da/content</t>
  </si>
  <si>
    <t xml:space="preserve">Google Scholar  - Teza de doctorat </t>
  </si>
  <si>
    <t>Tomaszewska E.J. (University of Byalistok, Polonia), Florea A. (ULBS)</t>
  </si>
  <si>
    <t>Miniscalco, N. (2024). L’intelligenza artificiale in movimento. L’impatto sui diritti costituzionali della smart mobility (pp. 3-211). Wolters Kluwer Italia Srl.</t>
  </si>
  <si>
    <t>https://iris.unimore.it/handle/11380/1333608</t>
  </si>
  <si>
    <t>GoogleScholar
Wolters Kluwer Italia</t>
  </si>
  <si>
    <t>Laksono, P. J., Patriot, E. A., Suhadi, S., Mabruroh, F., &amp; Pratiwi, R. Y. (2024). Publications Related to Artificial Intelligent and STEM Education: A blibiometric Review and Analysis. In International Education Conference (IEC) FITK (Vol. 4, No. 1, pp. 190-197).</t>
  </si>
  <si>
    <t>Publications Related to Artificial Intelligent and STEM Education: A blibiometric Review and Analysis
PJ Laksono, EA Patriot, S Suhadi, F Mabruroh</t>
  </si>
  <si>
    <t>Prima, A. P., Erlina, E., &amp; Sirojuzilam, S. (2024). Government regulation, good corporate governance, and corporate performance.</t>
  </si>
  <si>
    <t>https://papers.ssrn.com/sol3/papers.cfm?abstract_id=4777700</t>
  </si>
  <si>
    <t>Anschütz, C. (2024). Towards Long-term Use of Information Systems: Investigations into the Design of Smart Mobility Systems to Improve Smart Cities (Doctoral dissertation).</t>
  </si>
  <si>
    <t>https://ub-deposit.fernuni-hagen.de/servlets/MCRFileNodeServlet/mir_derivate_00002809/Diss_Anschuetz_Investigations_2024.pdf</t>
  </si>
  <si>
    <t>Krejtz, I., &amp; Krejtz, K. (2024). Accessible Public Transport: A Case Study of Warsaw. Transforming Media Accessibility in Europe: Digital Media, Education and City Space Accessibility Contexts, 21.</t>
  </si>
  <si>
    <t>https://books.google.com/books?hl=ro&amp;lr=&amp;id=puoaEQAAQBAJ&amp;oi=fnd&amp;pg=PA21&amp;ots=NCUC6bgQq7&amp;sig=ucbaNSsRmYucyWfe8W7CpPFon2E</t>
  </si>
  <si>
    <t>Springer, GoogleScholar</t>
  </si>
  <si>
    <t>Budna, K., Leoniuk, A., &amp; Równa, A. (2024). Nowoczesne rozwiązania w zakresie inteligentnej i zrównoważonej mobilności miast. Studium przypadku miasta Pekin. Akademia Zarządzania, 8(3).</t>
  </si>
  <si>
    <t>https://bazawiedzy.pb.edu.pl/info/article/BUT10825f22c17d4944ad8015c5dd735b74/</t>
  </si>
  <si>
    <t>OpenDoar, GoogleScholar</t>
  </si>
  <si>
    <t>Marques, C. M. (2024). Assessing the Urban Dynamics of the Viseu dão Lafões Region Through a BI Solution (Master's thesis, Universidade NOVA de Lisboa (Portugal)).</t>
  </si>
  <si>
    <t>https://search.proquest.com/openview/ad6413aafc3ecd89f48c0a2386b39de6/1?pq-origsite=gscholar&amp;cbl=2026366&amp;diss=y</t>
  </si>
  <si>
    <t>Proquest, GoogleScholar</t>
  </si>
  <si>
    <t>Siagian, M., Hikmah, H., Sunargo, S., Khoiri, M., &amp; Sitorus, D. H. (2024). KNOWLEDGE, INNOVATION AND ORGANIZATIONAL PERFORMANCE.</t>
  </si>
  <si>
    <t>https://papers.ssrn.com/sol3/papers.cfm?abstract_id=4781172</t>
  </si>
  <si>
    <t>SSRN, GoogleScholar</t>
  </si>
  <si>
    <t>Rubio, A. R., Martínez, A. J. P., &amp; Toledano, D. S. (2024). Movilidad Urbana, Compartida y Mobility As A Service: Revisión bibliométrica. Revista de Estudios Regionales, 3, 333-365.</t>
  </si>
  <si>
    <t>http://www.revistaestudiosregionales.com/documentos/articulos/pdf-articulo-2699.pdf</t>
  </si>
  <si>
    <t>Emerging Sources Citation Index, GoogleScholar</t>
  </si>
  <si>
    <t>Kadira, A. N. A., Raja, R. A., Effendia, A., Dolaha, S., Ramlia, S. H., Bolongb, J., &amp; Norc, N. M. Discovering Global Trends of Design in Sustainable Transportation: A Bibliometric Analysis and Visualization.</t>
  </si>
  <si>
    <t>https://kwpublications.com/papers_submitted/9957/discovering-global-trends-of-design-in-sustainable-transportation-a-bibliometric-analysis-and-visualization.pdf</t>
  </si>
  <si>
    <t>UlrichWeb, Index Copernicus, GoogleScholar</t>
  </si>
  <si>
    <t>Kabir, M. M., Hosen, M. S., Islam, M. T., &amp; Hawlader, S. C. (2024). Practices of Managerial Analytics in IoT-based Sustainable Employee Training and Organizational Performance at the Bank and Financial Institutes. Available at SSRN 4905778.</t>
  </si>
  <si>
    <t>https://www.researchgate.net/profile/Mohammad-Hosen-9/publication/382673293_Practices_of_Managerial_Analytics_in_IoT-based_Sustainable_Employee_Training_and_Organizational_Performance_at_the_Bank_and_Financial_Institutes/links/6722bb822326b47637bab378/Practices-of-Managerial-Analytics-in-IoT-based-Sustainable-Employee-Training-and-Organizational-Performance-at-the-Bank-and-Financial-Institutes.pdf</t>
  </si>
  <si>
    <t>www.openaccess.nl, ResearchGate, GoogleScholar</t>
  </si>
  <si>
    <t>Saedi, A., &amp; Asadi, N. (2024). Analyzing and Evaluating the Consequences of Sovereignty Big Data in Human Resource Management. Public Organizations Management, 13(Series 49 (), 109-122.</t>
  </si>
  <si>
    <t>https://ipom.journals.pnu.ac.ir/article_11507_en.html?lang=en</t>
  </si>
  <si>
    <t>Publons, IndexCopernicus, GoogleScholar</t>
  </si>
  <si>
    <t>Taham, M., Mohamadesmaeil, S., &amp; Nooshinfard, F. (2024). Knowledge Spillover Pattern Among Nano and Biotechnology Knowledge-Based Companies. Sciences and Techniques of Information Management, 10(4), 73-102.</t>
  </si>
  <si>
    <t>https://stim.qom.ac.ir/article_2801_en.html?lang=fa</t>
  </si>
  <si>
    <t>EBSCO, DOAJ, Googlescholar, UlrichWeb</t>
  </si>
  <si>
    <t>Louvo, D. (2024). Henkilöstöanalytiikan tunnistaminen ja mahdollisuudet julkisen terveydenhuollon henkilöstöhallinnossa.</t>
  </si>
  <si>
    <t>https://osuva.uwasa.fi/bitstream/handle/10024/17539/Uwasa_2024_Louvo_Daniel.pdf?sequence=2</t>
  </si>
  <si>
    <t>Yusof, R., Azizan, S., &amp; Osman, N. S. (2024). HR analytic and human centric approach: Challenges and direction towards HR insights. Global Business &amp; Management Research, 16.</t>
  </si>
  <si>
    <t>http://www.gbmrjournal.com/pdf/v16n4s/V16N4s-80.pdf</t>
  </si>
  <si>
    <t>Index Copernicus, GoogleScholar</t>
  </si>
  <si>
    <t>Mim, J. (2024). Transformer neural networks model for electricity prosumption short-term forecasting.</t>
  </si>
  <si>
    <t>https://lutpub.lut.fi/handle/10024/167944</t>
  </si>
  <si>
    <t>Fayyaz, F. (2024). Steam-induced melt infiltration method for all oxide Co3O4 based solar cells.</t>
  </si>
  <si>
    <t>https://www.doria.fi/handle/10024/189908</t>
  </si>
  <si>
    <t>Lee, A. N., &amp; Nie, Y. (2024). Future-Oriented Learning and Continuous Skills Development: Developing a Resilient Workforce in Changing Times. In Future-oriented Learning and Skills Development for Employability: Insights from Singapore and Some Asia-Pacific Contexts (pp. 3-15). Singapore: Springer Nature Singapore.</t>
  </si>
  <si>
    <t>https://link.springer.com/chapter/10.1007/978-981-97-8584-1_1</t>
  </si>
  <si>
    <t>SPRINGER, GoogleScholar</t>
  </si>
  <si>
    <t>Paul, F. H., Brink, H., Kälberloh, N., Khanin, M., Leisurs, P., Oldenburger, M., &amp; Wachsmann, P. (2024). COMPETENCES FOR DIGITAL TRANSFORMATION IN ORGANIZATIONS: A LITERATURE REVIEW AND EXPERT SURVEY.</t>
  </si>
  <si>
    <t>https://aisel.aisnet.org/ecis2024/track12_digtrans/track12_digtrans/15/</t>
  </si>
  <si>
    <t>eLibrary, GoogleScholar</t>
  </si>
  <si>
    <t>Ahmad, N. U. (2024). PENGEMBANGAN LKPD ESD BERBASIS UNDERSTANDING BY DESIGN BERBANTUAN MICRO: BIT UNTUK MENINGKATKAN KETERAMPILAN BERPIKIR KOMPUTASI DAN CREATIVE PROBLEM SOLVING (Doctoral dissertation, UNIVERSITAS LAMPUNG).</t>
  </si>
  <si>
    <t>https://scholar.google.com/scholar?cluster=1980432215048097030&amp;hl=ro&amp;as_sdt=2005&amp;sciodt=0,5&amp;as_ylo=2024&amp;as_yhi=2024</t>
  </si>
  <si>
    <t>Telukdarie, S. (2024). A systems thinking approach to skills forecasting (Master's thesis, University of Johannesburg (South Africa)).</t>
  </si>
  <si>
    <t>https://www.proquest.com/docview/3132878411?fromopenview=true&amp;pq-origsite=gscholar&amp;sourcetype=Dissertations%20&amp;%20Theses</t>
  </si>
  <si>
    <t>Noel, R. A. (2024). Analyzing emerging trends and essential future competencies for business success in German companies.</t>
  </si>
  <si>
    <t>https://naos-be.zcu.cz/server/api/core/bitstreams/f80d3039-837e-4a3d-874e-63419cd24dc4/content</t>
  </si>
  <si>
    <t>Kirchain, R., Field, F., Unger, E., &amp; Moore, E. (2024). Transforming the Role of the Concrete Delivery Professional: A Study on Innovative Solutions for the Ready Mixed Concrete Industry.</t>
  </si>
  <si>
    <t>https://dspace.mit.edu/handle/1721.1/153636</t>
  </si>
  <si>
    <t>Utz, W., &amp; Vaidian, I. (2024). The Value of Digital Twins of Design Thinking in Digital Agility: The Scene2Model Approach.</t>
  </si>
  <si>
    <t>https://aisel.aisnet.org/isd2014/proceedings2024/transformation/27/</t>
  </si>
  <si>
    <t>Stan, C., Toghe, R., &amp; Văidian, I. (2024). Transforming System Test. International Journal of Advanced Statistics and IT&amp;C for Economics and Life Sciences, 14(1), 3-12.</t>
  </si>
  <si>
    <t>https://sciendo-parsed.s3.eu-central-1.amazonaws.com/67632bc67306cc7e87218279/10.2478_ijasitels-2024-0010.pdf?X-Amz-Algorithm=AWS4-HMAC-SHA256&amp;X-Amz-Content-Sha256=UNSIGNED-PAYLOAD&amp;X-Amz-Credential=ASIA6AP2G7AKMFRY3HE6%2F20250425%2Feu-central-1%2Fs3%2Faws4_request&amp;X-Amz-Date=20250425T212740Z&amp;X-Amz-Expires=3600&amp;X-Amz-Security-Token=IQoJb3JpZ2luX2VjEJ3%2F%2F%2F%2F%2F%2F%2F%2F%2F%2FwEaDGV1LWNlbnRyYWwtMSJIMEYCIQCDvfmdlFZC3UU3yR4Or8qVgfqN0bwj5e5ee7zqf14HMgIhALy8mrpzvMmlVYuathtqKLqBQogFlyxvtotaF5gyctbOKr0FCDYQAhoMOTYzMTM0Mjg5OTQwIgytqvM0sLCcGIsa%2B7gqmgU28kGPvSko38z%2FiBv6bjUaFfVWO4mJSLmHmJpHh%2B5P1cF3RHZd0MUExoeHVqj0t7RLWQJTMs368791zFveh7Og22n8%2Bm7wdLHFShwoGQtRGE25Hyy5s1MPNSCNFCCyNb3vD49G7xVNZEY3WRCk8gy8L%2FcNo31gWitdZb311ZCZR14Q3jE37OJpl5nOqb%2BZrbX9Kmd%2FcBBVTV%2BKv857T35ws%2F9yUXNTnQGctVvi5tDmyjwAPPdxTcaDU4PZ3gL6%2Fq8AGyZ9FZz%2BiRYURm0XHkC%2BsPQlm4LkkAS%2FztQzJtUXwuNUb4jji5LwCWmIm7Xi2cTGjWn9su9VqhlYyC6j1%2BEpSD3e0NjKsvPI9BKYIBqFNDO4JsanZFkbXPAdhf1jFYbhVzNkXZqkO2vS48NWuc5dAINmKgaYwcuVqH7W7uKNT3o3IB5coKW05KICDwn6x9eUXPeEcAusp3xdYPWO1a08C6yISyLT1%2BmfVKv6gWr4iBuQau71rv5T%2B7mAuv27rUTOznG7FX6NWC5vkksfiCxGmiD48wB6y6V1I%2FogKTVavMjp9gvcwVobjAZPVo1jBkMmhoidL0DmlEeS0SFeMNsDKOiFQNoqd6vSeTqY0yBMleS8kc%2Bpm2EwvNDD0XRgmCUz7dtzpHz178SsG62gymFmFkwgGvJXr%2FekhSuKLUKY0oP39MqYk6BSnbzenbnACM9VJc4zp%2FP6gZ1t2NuRXriM3uabM23GKJujqm6mc7mCXWt%2BLQGsE2cWk8dRPX%2FYR8SEoiUiCOG%2B9mohCZXTanLf8z6RAA9FiyET4bE6u39NKfqq8%2BGcch19dC%2Fig6sPNqZozdAhzSpzxCxWmFticq7%2BOZTMZt%2F0hnafP9zGW8tAWk1IzPDjDDjSnQww2uqvwAY6sAHvs4XMF%2FdOeRQcXm5Efdve9v82osqgBOrEeiPfcSrhWCYlK94ZpRZSlEfRSp2I%2F5i1S%2FGKwQxIRnzC7N896h6pCTytVqtzeC51FkJDToioO54GytfBWxHZ65EJZzJCU48sFmGsvkJxhCOP%2F5EpAmTn1DdPuEhETaD3avpprS1HtdlLbkPtaDwG8iFuRy9AaVSRb%2BUmvw%2BGyztbAVKQmiu40PTkeTKI%2FRP0xIAK559Ptg%3D%3D&amp;X-Amz-Signature=7b0db6ba24483fc3570aaa0d7fa00884f00169eda0311ae8c7d8048f1ef01129&amp;X-Amz-SignedHeaders=host&amp;x-amz-checksum-mode=ENABLED&amp;x-id=GetObject</t>
  </si>
  <si>
    <t>SCIENDO, GoogleScholar</t>
  </si>
  <si>
    <t>Kwiatkowski, M., &amp; Jarzębowicz, A. (2024). On the Business Analyst's Responsibilities in an Agile Software Project-A Multi-Method Study.</t>
  </si>
  <si>
    <t>https://aisel.aisnet.org/isd2014/proceedings2024/agile/5/</t>
  </si>
  <si>
    <t>LIANG, S. DAY-AHEAD ELECTRICITY CONSUMPTION FORECAST IN THE NETHERLANDS (Doctoral dissertation, tilburg university).</t>
  </si>
  <si>
    <t>http://arno.uvt.nl/show.cgi?fid=180999</t>
  </si>
  <si>
    <t>Ebâncă, D. C., Popîrlan, C. I., Tudor, I. V., &amp; Popîrlan, C. (2024, September). Autoregressive Model for Energy Consumption Time Series. In Balkan Conference in Informatics (pp. 3-13). Cham: Springer Nature Switzerland.</t>
  </si>
  <si>
    <t>https://link.springer.com/chapter/10.1007/978-3-031-84093-7_1</t>
  </si>
  <si>
    <t>Calipha, R. A., &amp; Herz, S. K. (2024). Organizational Sustainability Performance in Public and Private Sectors: Review of Definitions, Main Aspects, and Challenges. Performance Challenges in Organizational Sustainability: Practices from Public and Private Sector, 13-35.</t>
  </si>
  <si>
    <t>https://link.springer.com/chapter/10.1007/978-981-97-5548-6_2</t>
  </si>
  <si>
    <t>Ergani, G. Ç. (2024). Sürdürülebilirlik Raporlaması Için Standartlara Uygun Veri Toplama ve Analitik Yaklaşımlar ile Karar Verme: Simülasyon Tabanlı bir Uygulama (Master's thesis, Marmara Universitesi (Turkey)).</t>
  </si>
  <si>
    <t>https://www.proquest.com/openview/e3ed294f727c1c07637af0e30883b64e/1?cbl=2026366&amp;diss=y&amp;pq-origsite=gscholar</t>
  </si>
  <si>
    <t>ProQuest, GoogleScholar</t>
  </si>
  <si>
    <t>JUNJIE, Q. (2024). IMPACT OF LEARNING ORGANIZATIONS ON SUSTAINABLE PERFORMANCE IN CHINESE PUBLIC IT COMPANIES: A CAUSAL MODEL WITH KNOWLEDGE MANAGEMENT AND INNOVATION CAPABILITY AS MEDIATORS (Doctoral dissertation, Siam University).</t>
  </si>
  <si>
    <t>https://e-research.siam.edu/wp-content/uploads/2025/02/Ph.D.Mgt-2024-Dissertation-Qin-Junjie-6319200019-Impact-of-Learning-Organizations.pdf</t>
  </si>
  <si>
    <t>Chalwade, R. A. (2024). Enhancing Corporate Environmental Performance of Large Companies: A Fuzzy Cognitive Mapping Approach.</t>
  </si>
  <si>
    <t>https://repository.tudelft.nl/record/uuid:57362cb4-470e-4bdf-ad61-fe591b5a6668</t>
  </si>
  <si>
    <t xml:space="preserve">Wahyono, J., FLEXIBILITY MANAGEMENT, TANTANGAN DAN PELUANG  DALAM 
BERBAGI PRESPEKTIF UNTUK KEBERLANJUTAN ORGANISASI, Naskah Publikasi Jurnal, 2024. </t>
  </si>
  <si>
    <t>https://repository.starki.id/id/eprint/76/1/1194-4419-1-PB.pdf</t>
  </si>
  <si>
    <t>Alnabulsi, A., Dhou, S., Al-Ali, A. R., Tawfik, R., Al-Qutayri, R., Hamad, A., &amp; Mossalam, A. (2024, April). IoT Machine Learning-Based Health Compliance Monitoring System. In International IOT, Electronics and Mechatronics Conference (pp. 235-249). Singapore: Springer Nature Singapore.</t>
  </si>
  <si>
    <t>https://link.springer.com/chapter/10.1007/978-981-97-4784-9_17</t>
  </si>
  <si>
    <t>Zanetti, M., &amp; Lacchia, A. (2024). Prime evidenze dalla ricerca “SMART WEST” sulla transizione dalla fase emergenziale pandemica alla fase post-pandemica nell’utilizzo dello smart working da parte delle imprese del Nord-Ovest del Paese. In Smart working, tempi di vita e del lavoro e riequilibrio demografico dei territori (Vol. 66, pp. 235-244). Fondazione Giacomo Bradolini.</t>
  </si>
  <si>
    <t>https://univda.iris.cineca.it/handle/20.500.14087/15401</t>
  </si>
  <si>
    <t>IRIS, GoogleScholar</t>
  </si>
  <si>
    <t>Škugor, M. (2024). Leitungsverständnis und Haltung in virtuellen Meetings und deren Auswirkung auf das Verhalten der 
Teilnehmer:innen: Ein Vergleich von Start-ups und etablierten Unternehmen, MASTERARBEIT / MASTER’S THESIS.</t>
  </si>
  <si>
    <t>https://phaidra.univie.ac.at/detail/o:2045463.pdf</t>
  </si>
  <si>
    <t>Nguyen, T. P. A. (2024). Enhancing Remote Workforce Management Using Workforce Analytics (Doctoral dissertation, CQUniversity).</t>
  </si>
  <si>
    <t>https://acquire.cqu.edu.au/articles/thesis/Enhancing_Remote_Workforce_Management_Using_Workforce_Analytics/25209569</t>
  </si>
  <si>
    <t>Fernández-Solís, C., González-Ramírez, M. R., &amp; Gascó-Gascó, J. (2024). Analítica de recursos humanos: Una revisión sistemática de literatura. Innova Research Journal, 9(3), 137-166.</t>
  </si>
  <si>
    <t>http://201.159.222.115/index.php/innova/article/download/2538/2188</t>
  </si>
  <si>
    <t>Wolff, C., &amp; Ali, S. N. (2024, December). AI-Based Biogas Fermentation Process Prediction Based on a Low-Cost Online Sensor System. In 2024 International Conference on Frontiers of Information Technology (FIT) (pp. 1-6). IEEE.</t>
  </si>
  <si>
    <t>https://ieeexplore.ieee.org/document/10838416</t>
  </si>
  <si>
    <t>IEEEXplore, GoogleScholar</t>
  </si>
  <si>
    <t>De Filippi, N. (2024). PMI e digital transformation: un focus sul settore vitivinicolo.</t>
  </si>
  <si>
    <t>https://unire.unige.it/handle/123456789/8055</t>
  </si>
  <si>
    <t>Durán-Socarras, L., &amp; Julián-Ricardo, M. C. (2024). Simulación del proceso de producción de vino base tínima. Revista Centro Azúcar, 51(2), e1072-28.</t>
  </si>
  <si>
    <t>http://scielo.sld.cu/pdf/caz/v51n2/2223-4861-caz-51-02-e1072.pdf</t>
  </si>
  <si>
    <t>Akçin, D. C. (2024). Investigating the effectiveness of input-based techniques on the acquisition of English passive: A comparative study of explicit instruction and input-based techniques. Journal of Language Teaching, 4(3), 12-26.</t>
  </si>
  <si>
    <t>https://jlt.ac/home/article/view/93</t>
  </si>
  <si>
    <t>Pioneer Publications, GoogleScholar</t>
  </si>
  <si>
    <t>AKÇIN, Öğretim Görevlisi Dr Doğan Can. THE EFFECTS OF REPEATED TEXTUAL ENHANCEMENT ON L2 GRAMMAR ACQUISITION: INSIGHTS FROM LEARNERS WITH DIVERSE LINGUISTIC BACKGROUNDS.</t>
  </si>
  <si>
    <t>https://www.researchgate.net/profile/Dogan-Can-Akcin/publication/389023853_The_Effects_of_Repeated_Textual_Enhancement_on_L2_Grammar_Acquisition_Insights_from_Learners_with_Diverse_Linguistic_Backgrounds/links/67e1d8f53ad6d174c4bc8aa3/The-Effects-of-Repeated-Textual-Enhancement-on-L2-Grammar-Acquisition-Insights-from-Learners-with-Diverse-Linguistic-Backgrounds.pdf</t>
  </si>
  <si>
    <t>ResearchGate, GoogleScholar</t>
  </si>
  <si>
    <t>Utami, R. S., Arifin, R., Lufika, R. D., Dio, R., &amp; Manihuruk, H. V. S. (2024). Penerapan Algoritma Evolutionary dan Nearest Neighbor untuk Optimasi Rute Distribusi. Go-Integratif: Jurnal Teknik Sistem dan Industri, 5(02), 84-93.</t>
  </si>
  <si>
    <t>https://journal.unsika.ac.id/gointegratif/article/download/12518/4926</t>
  </si>
  <si>
    <t>Widayat, I. W., Arsyad, A. A., Mantau, A. J., Adhitya, Y., &amp; Köppen, M. (2024). Fuzzy Methods in Smart Farming: A Systematic Review. Informatica, 1-37.</t>
  </si>
  <si>
    <t>https://informatica.vu.lt/journal/INFORMATICA/article/1360/text</t>
  </si>
  <si>
    <t>Wulan, T. S., Devi, P. A. P., &amp; Kurniati, D. (2024). Digital Tranformation and Impact on Organizational Change and Performance. Journal of Economic Education and Entrepreneurship Studies, 5(1), 188-196.</t>
  </si>
  <si>
    <t>https://journal.unm.ac.id/index.php/JE3S/article/view/3551</t>
  </si>
  <si>
    <t>Banciu, C. (ULBS), Florea, A.(ULBS), &amp; Bogdan, R(UPT Timisoara).</t>
  </si>
  <si>
    <t>Banciu, C., Florea, A., &amp; Bogdan, R. (2024). Monitoring and Predicting Air Quality with IoT Devices. Processes, 12(9), 1961.</t>
  </si>
  <si>
    <t>Singh, K., &amp; Kunal, K. (2024, October). Designing An Internet of Things Smart Device to Track Atmospheric Pollution Both Indoors and Outdoors. In 2024 IEEE 1st International Conference on Green Industrial Electronics and Sustainable Technologies (GIEST) (pp. 1-6). IEEE.</t>
  </si>
  <si>
    <t>https://ieeexplore.ieee.org/document/10960049</t>
  </si>
  <si>
    <t>Toncian, V.(Marquardt), Florea, A.(ULBS), David, A.(Marquardt), Morariu, D.(ULBS), &amp; Cretulescu, R.(ULBS)</t>
  </si>
  <si>
    <t>Toncian, V., Florea, A., David, A., Morariu, D., &amp; Cretulescu, R. (2024, September). Leveraging Collaboration for Industry 5.0: Needs, Strategies and Future Directions. In Working Conference on Virtual Enterprises (pp. 319-335). Cham: Springer Nature Switzerland.</t>
  </si>
  <si>
    <t>Stan, C., Toghe, R., &amp; Văidian, I. (2024). Transforming System Test. International Journal of Advanced Statistics and IT&amp;C for Economics and Life Sciences, 14(1), 3-12.</t>
  </si>
  <si>
    <t>https://sciendo-parsed.s3.eu-central-1.amazonaws.com/67632bc67306cc7e87218279/10.2478_ijasitels-2024-0010.pdf?X-Amz-Algorithm=AWS4-HMAC-SHA256&amp;X-Amz-Content-Sha256=UNSIGNED-PAYLOAD&amp;X-Amz-Credential=ASIA6AP2G7AKJ36QOZEZ%2F20250423%2Feu-central-1%2Fs3%2Faws4_request&amp;X-Amz-Date=20250423T102650Z&amp;X-Amz-Expires=3600&amp;X-Amz-Security-Token=IQoJb3JpZ2luX2VjEGIaDGV1LWNlbnRyYWwtMSJHMEUCIQD5g4zAfqlSO7zQeE5rICtXvUjqjPB4JMapU1XAkhE5YQIgciE6qXw11TAjqeOYsha1zRjxhHQPdqUiFaSDGSS6Ab8qxgUI6%2F%2F%2F%2F%2F%2F%2F%2F%2F%2F%2FARACGgw5NjMxMzQyODk5NDAiDBDdn7mQ%2FQgSpLlMtyqaBSE1ctiQBpAQQa1VO84i4ic6TLPQ7A2%2Bqj4xRmY16M6IGjDKUWgFWY48M91gDak9JSoP9pLPFaU1viqcG3%2BSD1csFE5ROfJa4MPo8jhhRI0u2XJ8TPydzmbfOREEgGpnIWsYSaMTBeRzNMy7qNQM0768kQrt02wmHUrrDyop%2BoPc7Chs19UXUwh1No6YVuAtzcgmqPZSorRoo7WCberHPj4ZYzg%2FNwzQGqhjsIr%2FrcNlW21onuB8Uio1C7t8iBAJ7k39iDXOvatS7HdL62v6KK5QcbTTKFn0ZHFzEWfUBkAhVRJxBb1lMDd4WXuX%2FUEuy4yIsT3fo9qB8pWoMlBRoF8RZnxFih5QQ319rHpk3WfZUzhEgwA1S5XQgMO00lDWeVIPqENtXfINthxbYrQFOv%2FSCgEafuEeX6GhZFZoyTksWYnPrNOwtJ4KaixTMg7GQILzqwDGl3jStuw4GkMPYj9zY%2BK%2FUv%2Bfu7I5seqzLoTw5dBLXlcaN7WRTtYzc7s4EinjKcalBCJoj%2B6k3EJQXo1BoUzv958in3Wri%2FI%2BtctpgR0Gx4F2Bns%2F1iyVuGxXpCeNoYVRjBe7HyiXkG9n1e%2B4zAju3m2ODciQQ8ADNSYGjUl%2BY9vWezC5wtulpxY6XiN%2BL%2Bi0MuET3OKr5q4ilhfQvQCH9Yyv%2BK2EzYq7xEa8pZb7aWbKgTt3sYpGESms0uecDoh2d4su%2FU0TFDABpc%2BaqUW%2Be7W4ABt003mRFnyu3WoAsK9DtrU3L5r9D2FiFTiuDjMfwcDV2GEW%2BjtfJNGQDcmCsWsdUXOxmdpLME6y9xtP5zmFsQwhMFfFqr42M6uFmISF9g1YJxh79GHOsvL2GdbKvFxTbOpkfBeNg2p9pQlbZjIE1pjRkDCn%2FKLABjqxAaIdDHxW0gnBA%2FfESieOrUR8JS5Bs9cwel%2Foin3LdxU%2FL44uC7vDpdx7O1DWWgzxl0%2FC7ws4Ey1ghU0HcXOaw3gsLkSv6SYNceZ5WINvxyYgJ2jHESsW%2B0P7QqhRLvZQOiAFdfGISaAzzcFbYFXDmEUyS0B7c0Y20ZolrQD1B0rsRiOnPbp1vLYyclpHNjQJSgf0BXNfloVII0242TCcxFlbgD44mTuGKNUv737%2F8Lh3pQ%3D%3D&amp;X-Amz-Signature=2c024dc80e0cdbf58a68edbfd98f46420caae94497ac2e46da92d6e925c271ac&amp;X-Amz-SignedHeaders=host&amp;x-amz-checksum-mode=ENABLED&amp;x-id=GetObject</t>
  </si>
  <si>
    <t>Culotta, A. N. (2024). Gamification in Human-Robot Collaboration: sperimentazioni preliminari in ambito Manufacturing (Doctoral dissertation, Politecnico di Torino).</t>
  </si>
  <si>
    <t>https://webthesis.biblio.polito.it/32042/</t>
  </si>
  <si>
    <t>Florea, A. (ULBS), Cofaru, I.(ULBS), Patrausanu, A.(ULBS), Cofaru, N.(ULBS), &amp; Fiore, U. (Univ. of Salerno, Italy)</t>
  </si>
  <si>
    <t>Florea, A., Cofaru, I., Patrausanu, A., Cofaru, N., &amp; Fiore, U. (2023). Superposition of populations in multi-objective evolutionary optimization of car suspensions. Engineering applications of artificial intelligence, 126, 107026.</t>
  </si>
  <si>
    <t>Ali, L. M., &amp; Al-Zughaibi, A. I. (2024). Investigation of Control Behavior via Active Suspension System Considering‎ Time-Delay and Variable Masses. Journal of Engineering, 30(11), 108-127.</t>
  </si>
  <si>
    <t>https://www.joe.uobaghdad.edu.iq/index.php/main/article/download/3197/2556</t>
  </si>
  <si>
    <t>CHIŞ, R.(ULBS), Florea, A.(ULBS), Buduleci, C.(ULBS), &amp; VINŢAN, L.(ULBS)</t>
  </si>
  <si>
    <t>CHIŞ, R., Florea, A., Buduleci, C., &amp; VINŢAN, L. (2018). Multi-objective optimization for an enhanced multi-core SNIPER simulator. In Proc. Rom. Acad.-Ser. A (Vol. 19, pp. 85-93).</t>
  </si>
  <si>
    <t>Rahimi, P. (2024). Optimising security, power consumption and performance of embedded systems (Doctoral dissertation, University of Essex).</t>
  </si>
  <si>
    <t>https://repository.essex.ac.uk/37893/</t>
  </si>
  <si>
    <t>Berntzen, L.(Univ. of SouthEastern Norway), Florea, A., Molder, C.(Military Technical Academy “Ferdinand I” Bucharest ), &amp; Bouhmala, N.(Univ. of SouthEastern Norway)</t>
  </si>
  <si>
    <t>Berntzen, L., Florea, A., Molder, C., &amp; Bouhmala, N. (2019). A strategy for drone traffic planning dynamic flight-paths for drones in smart cities. In SMART 2019, The Eighth International Conference on Smart Cities, Systems, Devices and Technologies.</t>
  </si>
  <si>
    <t>Důbravová, H., Bureš, V., &amp; Velfl, L. (2024). Review of the application of drones for smart cities. IET Smart Cities, 6(4), 312-332.</t>
  </si>
  <si>
    <t>https://ietresearch.onlinelibrary.wiley.com/doi/full/10.1049/smc2.12093</t>
  </si>
  <si>
    <t>Wiley, GoogleScholar</t>
  </si>
  <si>
    <t>Mladenov, G. D. (2024, April). Application of methodology for the organization of a roundabout to increase the capacity of a conventional intersection of Sofia. Part I: Geometric characteristics. In AIP Conference Proceedings (Vol. 3078, No. 1). AIP Publishing.</t>
  </si>
  <si>
    <t>https://pubs.aip.org/aip/acp/article/3078/1/050005/3284727/Application-of-methodology-for-the-organization-of</t>
  </si>
  <si>
    <t>AIP Conference Proceedings, GoogleScholar</t>
  </si>
  <si>
    <t>Berntzen, L. (Univ. of SouthEastern Norway), Johannessen, M. R.(Univ. of SouthEastern Norway), &amp; Florea, A.(ULBS)</t>
  </si>
  <si>
    <t>Berntzen, L., Johannessen, M. R., &amp; Florea, A. (2016). Sensors and the smart city: Creating a research design for sensor-based smart city projects. In ThinkMind//SMART 2016, The Fifth International Conference on Smart Cities, Systems, Devices and Technologies.</t>
  </si>
  <si>
    <t>Vizcaíno Naranjo, F., Machuca Vivar, S., Jalón Arias, E., &amp; Atassi, R. (2024). Early Energy Consumption Prediction as a Key Element in Smart City Sustainability. Journal of Intelligent Systems &amp; Internet of Things, 11(1).</t>
  </si>
  <si>
    <t>https://openurl.ebsco.com/EPDB%3Agcd%3A9%3A24298825/detailv2?sid=ebsco%3Aplink%3Ascholar&amp;id=ebsco%3Agcd%3A178077047&amp;crl=c&amp;link_origin=scholar.google.com</t>
  </si>
  <si>
    <t>EBSCO, GoogleScholar</t>
  </si>
  <si>
    <t>Kajal, S., Katiyar, S., Krishna, R., &amp; Kumar, A. (2024). AI and Iot-Based Medical Imaging Technology for Healthcare Applications: Future Research. In Fusion of Artificial Intelligence and Machine Learning in Advanced Image Processing (pp. 3-18). Apple Academic Press.</t>
  </si>
  <si>
    <t>https://www.taylorfrancis.com/chapters/edit/10.1201/9781003493570-2/ai-iot-based-medical-imaging-technology-healthcare-applications-future-research-sandeep-kajal-saurabh-katiyar-ram-krishna-arun-kumar</t>
  </si>
  <si>
    <t>Taylor&amp;Francis, GoogleScholar</t>
  </si>
  <si>
    <t>Berntzen, L., Johannessen, M. R., &amp; Florea, A. (2016). Smart Cities: Challenges and a Sensor-based Solution A research design for sensor-based smart city projects.</t>
  </si>
  <si>
    <t>Özkaynak, B., Aras, N., Daloğlu Çetinkaya, İ., Ersoy, C., Durmaz İncel, Ö., Koca, M., ... &amp; Yücesoy, C. A. (2024). Neurochallenges in smart cities: state-of-the-art, perspectives, and research directions. Frontiers in Neuroscience, 18, 1279668.</t>
  </si>
  <si>
    <t>https://www.frontiersin.org/journals/neuroscience/articles/10.3389/fnins.2024.1279668/full</t>
  </si>
  <si>
    <t>Frontiers, GoogleScholar</t>
  </si>
  <si>
    <t xml:space="preserve">Hassan Farid Garbi, Najim A. Jassim, Performance Evaluation of Two Stages Parallel Flow Indirect Evaporative Cooling with Aspen Pads in Baghdad Climate Conditions,  Vol. 30 No. 02 (2024): Journal of Engineering </t>
  </si>
  <si>
    <t>https://joe.uobaghdad.edu.iq/index.php/main/article/view/1985</t>
  </si>
  <si>
    <t>Researchgate</t>
  </si>
  <si>
    <t>JF Nzihou, O Zoundi, S Hamidou, Monitoring Temperature and Humidity in Biomass Gasification Using Arduino Technology, Current Journal of Applied Science and Technology, Volume 43, Issue 3, Page 62-75, 2024; Article no.CJAST.113144
ISSN: 2457-1024</t>
  </si>
  <si>
    <t>http://publish.sub7journal.com/id/eprint/2025/1/Nzihou4332024CJAST113144.pdf</t>
  </si>
  <si>
    <t>Dila Anggraeni Puspitasari,· Bambang Guruh Irianto, · Lamidi Lamidi, · Triwiyanto Triwiyanto, Monitoring Baby Incubator Central through Internet of Things (IoT) based on Raspberry Pi Zero W with Personal Computer View, Indonesian Journal of Electronics, Electromedical Engineering, and Medical Informatics, IVol. 6, No. 1, February 2024, pp.10-15</t>
  </si>
  <si>
    <t>https://ijeeemi.poltekkesdepkes-sby.ac.id/index.php/ijeeemi/article/view/284</t>
  </si>
  <si>
    <t>Baraa Saad Abdulhakeem, Mustafa Maad Hamdi , May Abdulsamad Sadeq, Data Acquisition Board by Using Arduino to Measure Weather Temperature and Humidity, 5th International Conference on Communication Engineering and Computer Science (CIC-COCOS’2024)</t>
  </si>
  <si>
    <t>https://www.researchgate.net/publication/381835481_Data_Acquisition_Board_by_Using_Arduino_to_Measure_Weather_Temperature_and_Humidity/references</t>
  </si>
  <si>
    <t>Rahim Mammadzada, Rufat Mammadzada, Fuzzy Logic Control in Temperature Sensing Systems:
An In-Depth Review of Sensor Integration Techniques, Information Technologies and Their Applications
Second International Conference, ITTA 2024, Baku, Azerbaijan, April 23–25, 2024</t>
  </si>
  <si>
    <t>https://itta.cyber.az/2024/papers/30.pdf</t>
  </si>
  <si>
    <t>Nanda Rizky Hamala, Sumadi, Design and Development of a Fuzzy Logic-Based Temperature and Humidity Control System for Cricket Breeding Enclosures, Emitor Jurnal Teknik Elektro
DOI: 10.23917/emitor.v24i2.3263, August 2024</t>
  </si>
  <si>
    <t>https://www.researchgate.net/publication/387189179_Design_and_Development_of_a_Fuzzy_Logic-Based_Temperature_and_Humidity_Control_System_for_Cricket_Breeding_Enclosures/references</t>
  </si>
  <si>
    <t>Mohammad Rafi B. Shaik, U. Vinay, S. Althaf, G. Aravind, Autonomous Agriculture Robot for Smart Farming, in Book:
Intelligent Systems and Industrial Internet of Things for Sustainable Development,  7. , ISBN 9781032640914
330 Pages 100 B/W Illustrations
Published May 10, 2024 by Chapman &amp; Hall</t>
  </si>
  <si>
    <t>https://books.google.ro/books?hl=ro&amp;lr=&amp;id=i1UIEQAAQBAJ&amp;oi=fnd&amp;pg=PA139&amp;ots=m78HjAPZkc&amp;sig=HL7gYGDOmsxCvlj8G45v6Y7rnpA&amp;redir_esc=y#v=onepage&amp;q&amp;f=false</t>
  </si>
  <si>
    <t xml:space="preserve">“Measurement experiment, using NI USB-6008 data acquisition,” Journal of Electrical and
Electronics Engineering </t>
  </si>
  <si>
    <t xml:space="preserve">Nafuye Ivan, Bwire Felix, Ikwap flavia Agatha, Arinaitwe Joshua, THE ADVANCED LIVE DIGITAL EVIDENCE ACQUISITION
MODEL , GSJ: Volume 12, Issue 2, ISSN 2320-9186, February 2024
</t>
  </si>
  <si>
    <t>https://www.globalscientificjournal.com/researchpaper/THE_ADVANCED_LIVE_DIGITAL_EVIDENCE_ACQUISITION_MODEL.pdf</t>
  </si>
  <si>
    <t>Anna M Langener, From data streams to mental health predictions: Improving the use of passive measures from digital devices, University of Groningen, 2024. 203 p</t>
  </si>
  <si>
    <t>https://pure.rug.nl/ws/portalfiles/portal/1069770229/Complete_thesis.pdfhttps://pure.rug.nl/ws/portalfiles/portal/1069770229/Complete_thesis.pdf</t>
  </si>
  <si>
    <t>Thesis</t>
  </si>
  <si>
    <t>Rianti, Resa, Roni Andarsyah, and Rolly Maulana Awangga. "Penerapan PCA dan Algoritma Clustering untuk Analisis Mutu Perguruan Tinggi di LLDIKTI Wilayah IV." Nuansa Informatika 18.2 (2024): 67-77.</t>
  </si>
  <si>
    <t>https://journal.fkom.uniku.ac.id/ilkom/article/view/211</t>
  </si>
  <si>
    <t>GOOGLE SCHOLAR</t>
  </si>
  <si>
    <t>Hu, Yang, and Pezhman Ghadimi. "In-Depth Analysis of Recall Initiators of Medical Devices with a Machine Learning-Natural Language Processing Tool."</t>
  </si>
  <si>
    <t>https://www.scitepress.org/Papers/2024/129006/129006.pdf</t>
  </si>
  <si>
    <t>www.scitepress.org</t>
  </si>
  <si>
    <t>Putzeys, Leena, et al. "Obtaining Detailed Phage Transcriptomes Using ONT-Cappable-Seq", Check for updates.", in Phage Engineering and Analysis: Methods and Protocols 2793 (2024): 207.</t>
  </si>
  <si>
    <t>https://books.google.ro/books?hl=en&amp;lr=&amp;id=Qxz9EAAAQBAJ&amp;oi=fnd&amp;pg=PA207&amp;ots=tul2Ch5z3E&amp;sig=-RDiPRNKlCnoJhTDCHTeatopHpg&amp;redir_esc=y#v=onepage&amp;q&amp;f=false</t>
  </si>
  <si>
    <t>Fernandes, Luís Filipe Freire. Maritime Anomaly Detection: The Use of AIS Data to Identify Dark Activity. MS thesis. Universidade NOVA de Lisboa (Portugal), 2024.</t>
  </si>
  <si>
    <t>https://www.proquest.com/openview/91a04b7ef8ebc9ad6c40da5bccc7632a/1?cbl=2026366&amp;diss=y&amp;pq-origsite=gscholar</t>
  </si>
  <si>
    <t>Sangiovanni, Gian Mario, "Document clustering techniques: comparative analysis and development of a novel approach.", Thesis, Sapienza, Universita di Roma, (2024).</t>
  </si>
  <si>
    <t>https://justgimmi.github.io/files/Tesi_Magistrale.pdf</t>
  </si>
  <si>
    <t>THE WEKA MULTILAYER PERCEPTRON CLASSIFIER</t>
  </si>
  <si>
    <t>Balasubramaniam, Balaji. Controller Software: Evolution, Identification, and Implementation. Diss. The University of Nebraska-Lincoln, 2024.</t>
  </si>
  <si>
    <t>https://www.proquest.com/openview/b08b2a0a4c1bd5915eddc26e77c532ca/1</t>
  </si>
  <si>
    <t>Fandiño, Jennifer Viviana Pacheco, et al. "Approach to the diagnosis of cesarean delivery using bio-inspired models." Visión electrónica 18.2 (2024): 10.</t>
  </si>
  <si>
    <t>https://dialnet.unirioja.es/servlet/articulo?codigo=9771968</t>
  </si>
  <si>
    <t>Morariu, D.(ULBS); Crețulescu, R (ULBS).; Breazu, M (ULBS)</t>
  </si>
  <si>
    <t>Balasubramaniam, Balaji. Controller Software: Evolution, Identification, and Implementation. Diss. The University of Nebraska-Lincoln, 2024</t>
  </si>
  <si>
    <t>https://digitalcommons.unl.edu/dissunl/222/</t>
  </si>
  <si>
    <t>Teza de doctorat indexata in GoogleScholar</t>
  </si>
  <si>
    <t>Kumar, A. K., &amp; Rathore, R. S. (2024). Discrimination of Protein-Protein and Protein-Peptide Interactions using Machine Learning Methods</t>
  </si>
  <si>
    <t>https://www.researchgate.net/publication/380480804_Discrimination_of_Protein-Protein_and_Protein-Peptide_Interactions_using_Machine_Learning_Methods</t>
  </si>
  <si>
    <t>ResearchGate</t>
  </si>
  <si>
    <t>Approach to the diagnosis of cesarean delivery using bio-inspired models.</t>
  </si>
  <si>
    <t>DialNet</t>
  </si>
  <si>
    <t>Rianti, Resa, Roni Andarsyah, and Rolly Maulana Awangga. "Penerapan PCA dan Algoritma Clustering untuk Analisis Mutu Perguruan Tinggi di LLDIKTI Wilayah IV." Nuansa Informatika 18.2 (2024): 67-77. DOI:10.25134/ilkom.v18i2.211</t>
  </si>
  <si>
    <t>https://www.semanticscholar.org/paper/Penerapan-PCA-dan-Algoritma-Clustering-untuk-Mutu-Rianti-Andarsyah/f62870dbb351e68b4060d8e0b3e85c9687130b9a</t>
  </si>
  <si>
    <t>SemanticScholar</t>
  </si>
  <si>
    <t>Fernandes, Luís Filipe Freire. Maritime Anomaly Detection: The Use of AIS Data to Identify Dark Activity. MS thesis. Universidade NOVA de Lisboa (Portugal), 2024. http://hdl.handle.net/10362/174389</t>
  </si>
  <si>
    <t>https://run.unl.pt/handle/10362/174389?locale=en</t>
  </si>
  <si>
    <t xml:space="preserve">Sangiovanni, Gian Mario, Maria Brigida Ferraro, and Paolo Giordani. "Document clustering techniques: comparative analysis and development of a novel approach." (2024). </t>
  </si>
  <si>
    <t>Stan, Cătălin, Răzvan Toghe, and Iulia Văidian. "Transforming System Test." International Journal of Advanced Statistics and IT&amp;C for Economics and Life Sciences 14.1 (2024): 3-12., DOI: https://doi.org/10.2478/ijasitels-2024-0010</t>
  </si>
  <si>
    <t>https://sciendo.com/article/10.2478/ijasitels-2024-0010</t>
  </si>
  <si>
    <t>Wulan, T. S., Devi, P. A. P., &amp; Kurniati, D. (2024). Digital Tranformation and Impact on Organizational Change and Performance. Journal of Economic Education and Entrepreneurship Studies, 5(1), 188-196</t>
  </si>
  <si>
    <t>https://www.researchgate.net/publication/386482226_Fuzzy_Methods_in_Smart_Farming_A_Systematic_Review</t>
  </si>
  <si>
    <t>https://www.researchgate.net/publication/388139239_Actual_Role_of_Cybersecurity_Awareness_and_Knowledge_to_Drive_Digital_Technology_Adoption_for_Enhance_Sustainable_Development_Engineering_Industry_Setting</t>
  </si>
  <si>
    <t xml:space="preserve">Mironescu, I. D., Popa, M. C., &amp; Berntzen, L. (2023). A Pilot Study: Assessing the Synergy of Student Multidisciplinary Teamwork in Collaborative Projects. Educatia 21, 18-27. </t>
  </si>
  <si>
    <t>https://educatia21.reviste.ubbcluj.ro/data/uploads/article/2023/ed21-no26-art02.pdf</t>
  </si>
  <si>
    <t>Research Gate</t>
  </si>
  <si>
    <t>Beyza Özdem, Muharrem Düğenci, Mümtaz Ipek, Determination of Electricity Production by Fuzzy Logic Method, Academic Platform Journal of Engineering and Smart Systems, Vol. 12, Issue 1, pp. 14-20, January 2024.</t>
  </si>
  <si>
    <t>https://dergipark.org.tr/tr/download/article-file/3262347</t>
  </si>
  <si>
    <t>ResearchGate, Google Scholar</t>
  </si>
  <si>
    <t>Ali Maboudi Reveshti, Elham Khosravirad, Ahmad Karimi Rouzbahani, Saeed Khakshouri Fariman, Hamidreza Najafi, Ali Peivandizadeh, Energy consumption prediction in an office building by examining occupancy rates and weather parameters using the moving average method and artificial neural network, Heliyon, February 2024.</t>
  </si>
  <si>
    <t>https://www.sciencedirect.com/science/article/pii/S2405844024013380</t>
  </si>
  <si>
    <t>Kalpana D. Vidhate, Pragya Nema, Forecasting Energy Utilization in Residential Areas through Machine Learning Techniques, Journal of Electrical Systems, Vol. 20, No. 1s, pp. 743-748, March 2024.</t>
  </si>
  <si>
    <t>https://journal.esrgroups.org/jes/article/view/817</t>
  </si>
  <si>
    <t>Snehal Walunj, Michael Sintek, Parsha Pahlevannejad, Christiane Plociennik, Martin Ruskowski, Ontology-Based Digital Twin Framework Using Contextual Affordances for Worker Assistance in Smart Factories, Advances in Information Systems Development, Lecture Notes in Information Systems and Organisation, Vol. 67, pp. 153–172, July 2024.</t>
  </si>
  <si>
    <t>https://link.springer.com/chapter/10.1007/978-3-031-57189-3_8</t>
  </si>
  <si>
    <t>Nicolae-Adrian Tocu, Arpad Gellert, Ioana-Ramona Stefan, Teodor-Marian Nitescu (Computer Generated Solutions), Gabriela-Alexandra Luca (Marquardt)</t>
  </si>
  <si>
    <t>The impact of virtual reality simulators in manufacturing industry, 12th Annual International Conference on Education and New Learning Technologies, ISBN 978-84-09-17979-4, pp. 3084-3093, Palma de Mallorca, Spain, July 2020</t>
  </si>
  <si>
    <t>Diego Daniel Rodrigues Insaurralde, Felipi Luiz de Assunção Bezerra, Admilson Lopes Vieira, Thiago Leandro de Souza, Lucas Bonfim-Rocha, Síntese e desenvolvimento de um simulador com realidade virtual para produção de biogas, III Brazilian Congress on Process Systems Engineering, pp. 86-91, São Paulo, SP, Brazil, July 2024.</t>
  </si>
  <si>
    <t>https://repositorio.usp.br/directbitstream/3aa83f07-1c33-4c70-8aff-961cd2943575/Proceedings_of_PSE-BR_2024.pdf</t>
  </si>
  <si>
    <t>Filip Nastić, Nebojšta Jurišević, Danijela Nikolić, Davor Končalović, Harnessing open data for hourly power generation forecasting in newly commissioned photovoltaic power plants, Energy for Sustainable Development, Vol. 81, p. 101512, August 2024.</t>
  </si>
  <si>
    <t>https://www.sciencedirect.com/science/article/abs/pii/S0973082624001388</t>
  </si>
  <si>
    <t>Hassan Sarikhan Kheljani, Pouneh Aghakhanlou, Mehran Sabahi, Kamran Taghizad-Tavana, Mehrdad Tarafdar-Hagh, Optimizing the Smart Cites: Energy Management Approaches, Technologies, Data Analytic and Security Challenges, Journal of Energy Management and Technology, Vol. 8, Issue 4, pp. 322-340, November 2024.</t>
  </si>
  <si>
    <t>https://www.jemat.org/article_208922.html</t>
  </si>
  <si>
    <t>Yamini Kodali, Yellapragada Venkata Pavan Kumar, ANOVA-Based Variance Analysis in Smart Home Energy Consumption Data Using a Case Study of Darmstadt Smart City Germany, Engineering Proceedings, Vol. 82, p. 31, November 2024.</t>
  </si>
  <si>
    <t>Web Usage Mining by Neural Hybrid Prediction with Markov Chain Components, Journal of Web Engineering, River Publishers, Vol. 20, Issue 5, ISSN 1540-9589 (ISI Thomson Journals IF=0.617, DBLP), pp. 1279-1296, Denmark, July 2021</t>
  </si>
  <si>
    <t>Hamzah, Paulus Insap Santosa, Guntur Dharma Putra, Whisper of Website Object Preparation: A Systematic Literature Review on Web Prefetching and Precaching, 2024 International Conference on Informatics, Multimedia, Cyber and Information System (ICIMCIS), Jakarta, Indonesia, November 2024.</t>
  </si>
  <si>
    <t>https://ieeexplore.ieee.org/document/10957662</t>
  </si>
  <si>
    <t>file:///C:/Users/nicol/Downloads/7-+3197.pdf</t>
  </si>
  <si>
    <t>https://www.joe.uobaghdad.edu.iq/index.php/main/index, BDI-DOAJ</t>
  </si>
  <si>
    <t>Cofaru, I. I., Brîndaşu, P. D., &amp; Cofaru, N. F.</t>
  </si>
  <si>
    <t>Designing a Specialized Devices for Correction of the Axis Deviation at the Human Leg.</t>
  </si>
  <si>
    <t>Tomescu, M. (2024). Îmbunătățirea performanțelor proceselor de prelucrare prin așchiere folosind scule aşchietoare cu geometrie funcţională optimă (Doctoral dissertation).</t>
  </si>
  <si>
    <t>https://doctorate.ulbsibiu.ro/wp-content/uploads/21.-REZUMAT-TEZA-LB-ROMANA.pdf</t>
  </si>
  <si>
    <t>http://digital-library.ulbsibiu.ro/jspui/handle/123456789/3956</t>
  </si>
  <si>
    <t>Pawankiza Castellano, D. W. (2024). Estimación de la demanda eléctrica mediante la red neuronal recurrente tipo LSTM aplicado al estudio de un sector residencial en una micro-red (Bachelor's thesis).</t>
  </si>
  <si>
    <t>https://dspace.ups.edu.ec/handle/123456789/28728</t>
  </si>
  <si>
    <t>Cofaru, I. I.</t>
  </si>
  <si>
    <t>Experimental modular stand used for studies of the High Tibial Osteotomy. In MATEC Web of Conferences (Vol. 121, p. 04004). EDP Sciences.</t>
  </si>
  <si>
    <t>Grelik-Urbanowski, S. (2024). Wpływ wysokiej osteotomii piszczelowej na mechanikę stawu kolanowego.</t>
  </si>
  <si>
    <t>file:///C:/Users/nicol/Downloads/wplyw-wysokiej-osteotomii-piszczelowej-na-mechanike-stawu-kolanowego_90463.pdf</t>
  </si>
  <si>
    <t>https://mostwiedzy.pl/pl/publication/wplyw-wysokiej-osteotomii-piszczelowej-na-mechanike-stawu-kolanowego,162675-1</t>
  </si>
  <si>
    <t>N. Craiu, E. Sorecau, R. Stanca, S. Miclaus, P. Bechet and I. Bouleanu</t>
  </si>
  <si>
    <t>N. Craiu, E. Sorecau, R. Stanca, S. Miclaus, P. Bechet and I. Bouleanu, "HF Noise Measurements Based on Software Defined Radio Dual Receiver and Two Orthogonal Inverted Vee Antennas," 2020 International Conference and Exposition on Electrical And Power Engineering (EPE), Iasi, Romania, 2020, pp. 434-437, doi: 10.1109/EPE50722.2020.9305640.</t>
  </si>
  <si>
    <t>Șorecău E., DOCTORAL THESIS - SUMMARY - "Analysis of noise present in ionospheric channels in order to implement efficient waveforms in the HF range"</t>
  </si>
  <si>
    <t>https://doctorat.utcluj.ro/theses/view/8FJYvxDIydQ5PXeEiYOHPGpnTTDllaih2D5C8EO4.pdf</t>
  </si>
  <si>
    <t>M. C. Lara, M. Carrera Rodríguez, J. F. Villegas Alcaraz and H. Juárez Rios, "Design of a Low-cost Wireless Sensor System for Mechanical Vibration Monitoring Up 40 Hz," 2024 IEEE International Autumn Meeting on Power, Electronics and Computing (ROPEC), Ixtapa, Mexico, 2024, pp. 1-7, doi: 10.1109/ROPEC62734.2024.10876921</t>
  </si>
  <si>
    <t>https://ieeexplore.ieee.org/abstract/document/10876921</t>
  </si>
  <si>
    <t>I. Moroșanu, M. Șorecău, E. Șorecău, A. -M. Vasile and P. Bechet, "Real-time Spectrum Monitoring of Mobile Networks based on SDR Platform and Web Application," 2024 IEEE International Conference And Exposition On Electric And Power Engineering (EPEi), Iasi, Romania, 2024, pp. 573-578, doi: 10.1109/EPEi63510.2024.10758171</t>
  </si>
  <si>
    <t>https://ieeexplore.ieee.org/abstract/document/10758171</t>
  </si>
  <si>
    <t>Bouleanu, I., Bechet, P., &amp; Sârbu, A</t>
  </si>
  <si>
    <t>A survey on network planning and traffic engineering for deployable networks. In International conference KNOWLEDGE-BASED ORGANIZATION (Vol. 26, No. 3, pp. 43-48).Bouleanu, I., Bechet, P., &amp; Sârbu, A</t>
  </si>
  <si>
    <t>Balabanova, I.; Georgiev, G. Forecasting Teletraffic Performance Using Regression Analysis, FNNN, GRNN and CFNN. Eng. Proc. 2024, 60, 11. https://doi.org/10.3390/engproc2024060011</t>
  </si>
  <si>
    <t>https://www.mdpi.com/2673-4591/60/1/11</t>
  </si>
  <si>
    <t>Bouleanu, I., &amp; Vasile, V. C.</t>
  </si>
  <si>
    <t>Software Define Radio system for HF noise measurements. In International conference KNOWLEDGE-BASED ORGANIZATION (Vol. 3, pp. 18-23).2017</t>
  </si>
  <si>
    <t>Bouleanu, I., Gheorghevici, M., &amp; Helbet, R.</t>
  </si>
  <si>
    <t>"The Quality of the Prediction for the NVIS Propagation with ITSHF Propagation." Electrotehnica, Electronica, Automatica 64.1 (2016).</t>
  </si>
  <si>
    <t>Islam, M. A., &amp; Hossam-E-Haider, M. (2024). Diurnal and Seasonal Variability of MUF in Bangladesh: A Comparative Analysis of HF Propagation Prediction Models. In Proceedings of World Conference on Information Systems for Business Management: ISBM 2023, Volume 2 (Vol. 2, p. 327). Springer Nature.</t>
  </si>
  <si>
    <t>https://books.google.ro/books?hl=ro&amp;lr=&amp;id=P2P8EAAAQBAJ&amp;oi=fnd&amp;pg=PA326&amp;ots=4pAi2ZkLt8&amp;sig=yFFsmjoy3tEBAlM6o2_DP1Djjx8&amp;redir_esc=y#v=onepage&amp;q&amp;f=false</t>
  </si>
  <si>
    <t xml:space="preserve">Cătălina, Neghină &amp; Alina, Sultana. (2024). Automatic Hemangioma Detection Algorithm Using a Cascade of K-Means and Active Contour Model. Acta Universitatis Cibiniensis. Technical Series. 76. 20-23. 10.2478/aucts-2024-0002. </t>
  </si>
  <si>
    <t>https://sciendo.com/article/10.2478/aucts-2024-0002</t>
  </si>
  <si>
    <t>Utami, Rika &amp; Arifin, Riski &amp; Dio, Rafi &amp; Lufika, Raihan &amp; Vicarlo, Hendrik. (2024). Penerapan Algoritma Evolutionary dan Nearest Neighbor untuk Optimasi Rute Distribusi. Go-Integratif Jurnal Teknik Sistem dan Industri. 5. 84-93. 10.35261/gijtsi.v5i02.12518.</t>
  </si>
  <si>
    <t>https://journal.unsika.ac.id/gointegratif/article/view/12518/4926</t>
  </si>
  <si>
    <t>Victor-Emil Neagoe [UPB]
Elena Cătălina NEGHINĂ {ULBS]</t>
  </si>
  <si>
    <t>Feature selection with Ant Colony Optimization and its applications for pattern recognition in space imagery</t>
  </si>
  <si>
    <t>Atreyee MondalNilanjan DeyNilanjan DeyAmira S. Ashour, Cuckoo-Suche und ihre Varianten in der digitalen Bildverarbeitung: Eine umfassende Überprüfung, In book: Anwendungen des Cuckoo-Suchalgorithmus und seiner Varianten, May 2024</t>
  </si>
  <si>
    <t>https://www.researchgate.net/publication/380958471_Cuckoo-Suche_und_ihre_Varianten_in_der_digitalen_Bildverarbeitung_Eine_umfassende_Uberprufung</t>
  </si>
  <si>
    <t>MACHINE FAULT DETECTION BASED ON AUDIO SIGNAL ANALYSIS USING A DEEP LEARNING TECHNIQUE, Nguyen, Minh-Tuan and Vuong, Van-Duong, Journal of Applied Science and Technology</t>
  </si>
  <si>
    <t>Gellert, Arpad (ULBS), Stefan-Alexandru Precup(ULBS), Alexandru Matei(ULBS), Bogdan-Constantin Pirvu(ULBS), and Constantin-Bala Zamfirescu(ULBS)</t>
  </si>
  <si>
    <t>Real-Time Assembly Support System with Hidden Markov Model and Hybrid Extensions</t>
  </si>
  <si>
    <t>Yifan, Zheng and Sida, Zhou and Zhengjie, Zhang and Lu, Jiayi and Cao, Rui and Wang, Fang and Xinan, Zhou and Zichao, Gao and Yang, Shichun, Lossless Compression Algorithm for Cloud-Based Vehicle Data Powered by Redundancy Reduction and Deep Learning. Available at SSRN: https://ssrn.com/abstract=4973398 or http://dx.doi.org/10.2139/ssrn.4973398</t>
  </si>
  <si>
    <t>https://papers.ssrn.com/sol3/papers.cfm?abstract_id=4973398</t>
  </si>
  <si>
    <t>Mochurad, Lesia, Viktoriia Babii, and Michal Greguš. "Machine Learning Models for the Recognition of Commands in Smart Home Technologies." CEUR-WS. org 3699 (2024): 70-87.</t>
  </si>
  <si>
    <t>Walunj, S., Sintek, M., Pahlevannejad, P., Plociennik, C., Ruskowski, M. (2024). Ontology-Based Digital Twin Framework Using Contextual Affordances for Worker Assistance in Smart Factories. In: Rodrigues da Silva, A., et al. Advances in Information Systems Development. Lecture Notes in Information Systems and Organisation, vol 67. Springer, Cham. https://doi.org/10.1007/978-3-031-57189-3_8</t>
  </si>
  <si>
    <t>Grecu Valentin (ULBS) &amp; Deneș Călin (ULBS)</t>
  </si>
  <si>
    <t>Al-Omar, S., Alalawneh, A., &amp; Harb, A. (2024). The impact of entrepreneurship education on entrepreneurial intention: the moderating role of perceived governmental support. Education+ Training, 66(7), 777-800.</t>
  </si>
  <si>
    <t>https://www.emerald.com/insight/content/doi/10.1108/ET-07-2023-0272/full/html</t>
  </si>
  <si>
    <t>Suhardono, S., &amp; Suryawan, I. W. K. (2024). Glass elevator at Kelingking Beach: A comparative SWOT analysis of infrastructural innovations in tourist destinations. Indonesian Journal of Tourism and Leisure, 5(1), 27-36.</t>
  </si>
  <si>
    <t>https://journal.lasigo.org/index.php/IJTL/article/view/360</t>
  </si>
  <si>
    <t>Lukidou, A., Morselli, D., &amp; Sarri, A. (2024). The impact of the university environment and entrepreneurial education on students’ intentions to start their venture: Evidence from the GUESSS survey in Greece. Formazione &amp; insegnamento, 22(1), 68-73.</t>
  </si>
  <si>
    <t>https://bia.unibz.it/esploro/outputs/journalArticle/The-impact-of-the-university-environment/991006785982101241</t>
  </si>
  <si>
    <t>Kaberia, S. K., Muithya, V. M., &amp; Muathe, S. M. (2024). Towards a Model for Entrepreneurial University Ecosystem in the Evolving Higher Education Landscape in Kenya. Higher Education Research, 9(1), 1-17.</t>
  </si>
  <si>
    <t>https://www.researchgate.net/profile/Stephen-Muathe/publication/377607035_Towards_a_Model_for_Entrepreneurial_University_Ecosystem_in_the_Evolving_Higher_Education_Landscape_in_Kenya/links/65c1ac967900745497682b3e/Towards-a-Model-for-Entrepreneurial-University-Ecosystem-in-the-Evolving-Higher-Education-Landscape-in-Kenya.pdf</t>
  </si>
  <si>
    <t>Oladejo, A. O., &amp; Dastile, N. P. (2024). SOUTH AFRICA'S CORRECTIONAL INSTITUTIONS, SHORT-TERM OFFENDING, AND ENTREPRENEURSHIP. Journal of Economic &amp; Social Development (1849-6628), 11(1).</t>
  </si>
  <si>
    <t>https://search.ebscohost.com/login.aspx?direct=true&amp;profile=ehost&amp;scope=site&amp;authtype=crawler&amp;jrnl=18496628&amp;AN=177448273&amp;h=LE2Lo5Nw%2F%2FwMc0jsZOfpk6VLhdLsrcOyTM0J0ZXVnxrIyiP5H%2FPWE7kqwG%2FsLF66idd%2FshpmkFI26tGjgVBdXA%3D%3D&amp;crl=c</t>
  </si>
  <si>
    <t>Muchaku, S., Kabiti, H. M., &amp; Nthambeleni, B. (2024). A systematic review of the determinants of successful entrepreneurship education across universities in South Africa. African Journal of Development Studies (formerly AFFRIKA Journal of Politics, Economics and Society), 14(2), 93-110.</t>
  </si>
  <si>
    <t>https://journals.co.za/doi/full/10.31920/2634-3649/2024/v14n2a5</t>
  </si>
  <si>
    <t>Mensah-Williams, E., &amp; Derera, E. (2024). Entrepreneurship education landscape in selected universities in Ghana. In Entrepreneurship and Enterprise Development in Africa (pp. 159-175). Edward Elgar Publishing.</t>
  </si>
  <si>
    <t>https://www.elgaronline.com/edcollchap/book/9781803925417/book-part-9781803925417-23.xml</t>
  </si>
  <si>
    <t>Azad, A., &amp; Moore, E. (2024). Bridging the Skillset Gaps in University-Based Incubators. Proceedings of the Canadian Engineering Education Association (CEEA).</t>
  </si>
  <si>
    <t>https://ojs.library.queensu.ca/index.php/PCEEA/article/view/18633</t>
  </si>
  <si>
    <t>HM, K. (2024). A systematic review of the determinants of successful entrepreneurship education across universities in South Africa. African Journal of Development Studies, 14(2).</t>
  </si>
  <si>
    <t>https://search.ebscohost.com/login.aspx?direct=true&amp;profile=ehost&amp;scope=site&amp;authtype=crawler&amp;jrnl=26343630&amp;AN=178220263&amp;h=jUe6oMMc5Vqy50NKHCtXAF8tsD29FJ6yXYnBBVP6oyZOWQW8BI%2Fjm0B78jWbBHDIWDwaeRLVf8hIJfrYENivAw%3D%3D&amp;crl=c</t>
  </si>
  <si>
    <t>Octaviani, R. A. (2024). Industrial Expert Moderatory Impacts to the Entrepreneurial Intention of Students in Entrepenurship Courses: A Case Study of Public University in Indonesia. Innovative: Journal Of Social Science Research, 4(4), 3655-3664.</t>
  </si>
  <si>
    <t>http://j-innovative.org/index.php/Innovative/article/view/13501</t>
  </si>
  <si>
    <t>Osório, K. C., da Silva, C. A. C., &amp; de Carvalho Guimarães, J. (2024). Empreendedorismo no Sistema Educacional: Foco na Formação do Sujeito Autônomo/Entrepreneurship in the Educational System: Focus on the Training of the Self-Employed Subject. Revista FSA (Centro Universitário Santo Agostinho), 21(3), 124-150.</t>
  </si>
  <si>
    <t>http://www4.unifsa.com.br/revista/index.php/fsa/article/view/2895</t>
  </si>
  <si>
    <t>Jannah, M., Yahya, A. F., Yahya, S. D., Gunawan, M. T., &amp; Pada, A. T. (2024). Workshop Pelatihan Business Model Canvas Untuk Mahasiswa Tingkat Akhir dan Lulusan Baru. Abdi: Jurnal Pengabdian dan Pemberdayaan Masyarakat, 6(1), 25-33.</t>
  </si>
  <si>
    <t>https://search.ebscohost.com/login.aspx?direct=true&amp;profile=ehost&amp;scope=site&amp;authtype=crawler&amp;jrnl=13196944&amp;AN=179862758&amp;h=z1q1ukF7TqBzoXuAfVwZhHnBVKvM95FKbdAf4mbIxh4zXVBJj6O86pI54IdT6LeBZq%2FnrhIwL41ZnakyP%2FmbwA%3D%3D&amp;crl=c</t>
  </si>
  <si>
    <t>Jamali, A. F., &amp; Qazi, Y. Y. O. The Scope And Challenges Of Entrepreneurial Education In Developing Entrepreneurial Skills Of University Students In Uzbekistan.</t>
  </si>
  <si>
    <t>https://www.researchgate.net/profile/Yulduz-Yusupova-2/publication/382023789_The_Scope_And_Challenges_Of_Entrepreneurial_Education_In_Developing_Entrepreneurial_Skills_Of_University_Students_In_Uzbekistan/links/668d0fd2af9e615a15d75169/The-Scope-And-Challenges-Of-Entrepreneurial-Education-In-Developing-Entrepreneurial-Skills-Of-University-Students-In-Uzbekistan.pdf</t>
  </si>
  <si>
    <t>Valentin Grecu (ULBS), Nagore Ipiña (Mondragon)</t>
  </si>
  <si>
    <t>The Sustainable University–A Model for the Sustainable Organization</t>
  </si>
  <si>
    <t>Abulibdeh, A., Zaidan, E., &amp; Abulibdeh, R. (2024). Navigating the confluence of artificial intelligence and education for sustainable development in the era of industry 4.0: Challenges, opportunities, and ethical dimensions. Journal of Cleaner Production, 437, 140527.</t>
  </si>
  <si>
    <t>https://www.sciencedirect.com/science/article/pii/S0959652623046851</t>
  </si>
  <si>
    <t>Dziedik, V., &amp; Fadeeva, M. (2024). Models for university sustainable development: Overview of international practices. In BIO Web of Conferences (Vol. 107, p. 05012). EDP Sciences.</t>
  </si>
  <si>
    <t>https://www.bio-conferences.org/articles/bioconf/abs/2024/26/bioconf_yrc2024_05012/bioconf_yrc2024_05012.html</t>
  </si>
  <si>
    <t>Kurrohman, T. (2024). The challenges of and strategies to facilitate the development of sustainable university in Indonesia.</t>
  </si>
  <si>
    <t>https://research-repository.griffith.edu.au/items/a5076d5e-d4df-4b4a-9525-a592240d415b</t>
  </si>
  <si>
    <t>باقری مجد, کامران, سابقی, خواجه داد, &amp; کوثر. (2024). طراحی الگوی آموزش مبتنی بر توسعه پایدار در آموزش عالی. رهبری آموزشی کاربردی, 5(ویژه نامه رهبری در آموزش عالی), 1-25.‎</t>
  </si>
  <si>
    <t>https://ael.uma.ac.ir/article_2977.html</t>
  </si>
  <si>
    <t>Pakbaz, Z., Adli, F., &amp; Ghoraishi Khorasgani, M. S. (2024). Analysis of the strategic plan documents of Iranian universities based on the components of sustainable development. The Journal of New Thoughts on Education, 20(2), 147-162.</t>
  </si>
  <si>
    <t>https://jontoe.alzahra.ac.ir/article_6811_en.html?lang=fa</t>
  </si>
  <si>
    <t>Bagherimajd, K., &amp; Sabeghi, F. khajedad, K.(2024). Model design of education based on sustainable development in the higher education. Journal of Applied Educational Leadership, 16(5), 1-25.</t>
  </si>
  <si>
    <t>https://journal.uma.ac.ir/article_2977_876c9244daae30abb334e83a78c6adc7.pdf</t>
  </si>
  <si>
    <t>Attila, F., Ferenc, L., Veronika, E. F., Árpád, Ő., &amp; András, N. A SOPRONI EGYETEM ALKALMAZOTT FENNTARTHATÓSÁGI MODELLJE.</t>
  </si>
  <si>
    <t>https://www.researchgate.net/profile/Andras-Polgar-2/publication/387268149_A_SOPRONI_EGYETEM_ALKALMAZOTT_FENNTARTHATOSAGI_MODELLJE/links/6765a93e00aa3770e0ad4f9d/A-Soproni-Egyetem-alkalmazott-fenntarthatosagi-modellje.pdf</t>
  </si>
  <si>
    <t>Mónika, K. O. Az egyetemek harmadik missziós tevékenységének szerepe a fenntartható egyetemi rangsorokban.</t>
  </si>
  <si>
    <t>https://www.researchgate.net/profile/Zoltan-Bartha/publication/386130020_Statisztika_Nightingale_konferencia_eloadasai_-_2024_szeptember_27/links/674579c16dedd318c89e6043/Statisztika-Nightingale-konferencia-eloadasai-2024-szeptember-27.pdf#page=63</t>
  </si>
  <si>
    <t>Lindanger, S., &amp; Ulriksen, N. G. (2024). A qualitative and quantitative study: What are the current strategies among sustainable research and education at the University of Stavanger, and how can they develop their sustainable campus initiatives to engage students and staff (Master's thesis, UIS).</t>
  </si>
  <si>
    <t>https://uis.brage.unit.no/uis-xmlui/handle/11250/3152632</t>
  </si>
  <si>
    <t>Jolanta Dvarioniene (LT), Valentin Grecu(ULBS), Sabrina Lai (IT), Francesco Scorza(IT)</t>
  </si>
  <si>
    <t>Bianchi, S., Richiedei, A., &amp; Tira, M. (2024, July). A Selection of Sustainability Parameters for a Comprehensive Assessment of Urban Transformations. In International Conference on Computational Science and Its Applications (pp. 247-267). Cham: Springer Nature Switzerland.</t>
  </si>
  <si>
    <t>Francesco Scorza (IT), Valentin Grecu (ULBS)</t>
  </si>
  <si>
    <t>Saganeiti, L., Fiorini, L., Zullo, F., &amp; Murgante, B. (2024). Urban dispersion indicator to assess the Italian settlement pattern. Environment and Planning B: Urban Analytics and City Science, 51(6), 1322-1337.</t>
  </si>
  <si>
    <t>https://journals.sagepub.com/doi/abs/10.1177/23998083231218779</t>
  </si>
  <si>
    <t>Valentin Grecu (ULBS), Radu-Ilie-Gabriel Ciobotea (ULBS), Adrian Florea (ULBS)</t>
  </si>
  <si>
    <t>Software Application for Organizational Sustainability Performance Assessment</t>
  </si>
  <si>
    <t>Calipha, R. A., &amp; Herz, S. K. (2024). Organizational Sustainability Performance in Public and Private Sectors: Review of Definitions, Main Aspects, and Challenges. Performance Challenges in Organizational Sustainability: Practices from Public and Private Sector, 13-35.</t>
  </si>
  <si>
    <t>Qiang, Y., &amp; Pa, N. C. (2024). Sustainable Software Solutions: A Tool Integrating Life Cycle Analysis and ISO Quality Models. International Journal on Advanced Science, Engineering &amp; Information Technology, 14(5).</t>
  </si>
  <si>
    <t>Calipha, R. A., &amp; Herz, S. K. (2024). Organizational Sustainability. Performance Challenges in Organizational Sustainability, 13.</t>
  </si>
  <si>
    <t>https://www.google.com/books?hl=ro&amp;lr=&amp;id=ITQ0EQAAQBAJ&amp;oi=fnd&amp;pg=PA11&amp;ots=VorQTp-fv8&amp;sig=ibKGzoH3ihzsdFe5w1rZ1vhn2TI</t>
  </si>
  <si>
    <t>https://search.proquest.com/openview/e3ed294f727c1c07637af0e30883b64e/1?pq-origsite=gscholar&amp;cbl=2026366&amp;diss=y</t>
  </si>
  <si>
    <t>JUNJIE, Q. (2024). IMPACT OF LEARNING ORGANIZATIONS ON SUSTAINABLE PERFORMANCE IN CHINESE PUBLIC IT COMPANIES: A CAUSAL MODEL WITH KNOWLEDGE MANAGEMENT AND INNOVATION CAPABILITY AS MEDIATORS (Doctoral dissertation, Siam University).</t>
  </si>
  <si>
    <t>Wahyono, J. Naskah Publikasi Jurnal.</t>
  </si>
  <si>
    <t>http://repository.starki.id/id/eprint/76/1/1194-4419-1-PB.pdf</t>
  </si>
  <si>
    <t>Valentin Grecu (ULBS), Nate Silviu (ULBS)</t>
  </si>
  <si>
    <t>Managing Sustainability with Eco-Business Intelligence Instruments.</t>
  </si>
  <si>
    <t>Santos, L. L., Gomes, C., Malheiros, C., Crespo, C., &amp; Bento, C. (2024). Factors Influencing Hotel Revenue Management in Times of Crisis: Towards Financial Sustainability. International Journal of Financial Studies, 12(4), 112.</t>
  </si>
  <si>
    <t>https://search.proquest.com/openview/21448f6333b8dd7dfeb5af20e135118a/1?pq-origsite=gscholar&amp;cbl=2032386</t>
  </si>
  <si>
    <t>Silviu Nate (ULBS), Valentin Grecu (ULBS), Andriy Stavytskyy (UKR), Ganna Kharlamova (UKR)</t>
  </si>
  <si>
    <t>Blajer-Gołębiewska, A., &amp; Nowak, S. (2024). Do their reputations precede them? Stock market reaction to changes in corporate reputation in the context of sector and market maturity. Journal of International Studies, 17(1).</t>
  </si>
  <si>
    <t>https://www.ceeol.com/search/article-detail?id=1236138</t>
  </si>
  <si>
    <t>Iskandar, D. (2024). Technology Startups in Indonesia: Riding the Wave of Innovation and Investment. Sinergi International Journal of Economics, 2(2), 61-75.</t>
  </si>
  <si>
    <t>https://journal.sinergi.or.id/index.php/Economics/article/view/163</t>
  </si>
  <si>
    <t>Lima, A. D., Przybysz, A. L., Resende, D. N., &amp; Pagani, R. N. (2024). Innovation Reefs (I-Reef): Innovation Ecosystems Focused on Regional Sustainable Development. Sustainability (2071-1050), 16(22).</t>
  </si>
  <si>
    <t>https://search.ebscohost.com/login.aspx?direct=true&amp;profile=ehost&amp;scope=site&amp;authtype=crawler&amp;jrnl=20711050&amp;AN=181205752&amp;h=tqbTwKz8x9KbVnta%2F8pngSLY6ptOuBriaToz3KN1hjrgeGW6wuJBn%2Bzz7tjBocKar86YFbOR2Oxt9D7aQC8jOA%3D%3D&amp;crl=c</t>
  </si>
  <si>
    <t>Stavytskyy, A., &amp; Dligach, A. (2024). Resilience factors of Ukrainian micro, small, and medium-sized business. Economies., 12(12), 1-25.</t>
  </si>
  <si>
    <t>https://epublications.vu.lt/object/elaba:216131493/</t>
  </si>
  <si>
    <t>Rofa, N., &amp; Ngah, R. (2024). Exploring the nexus of entrepreneurial potential and entrepreneurial mentoring among TVET programme students. Issues and Perspectives in Business and Social Sciences, 94-107.</t>
  </si>
  <si>
    <t>https://mmupress.com/index.php/ipbss/article/view/vol4iss1paper7</t>
  </si>
  <si>
    <t>Hashim, N., &amp; Ab Wahid, H. (2024). Systematic Literature Review of entrepreneurship mentoring in higher education: A comparative study of Malaysia, China, the USA, and the UK. Geografia, 20(3), 122-135.</t>
  </si>
  <si>
    <t>http://journalarticle.ukm.my/24374/1/122-135%2064866-255923-1-PB.pdf</t>
  </si>
  <si>
    <t>Hashim, N., &amp; Ab Wahid, H. (2024). Entrepreneurial Mentoring Synergy: An In-Depth Analysis of Polytechnic and Community College (PolyCC) Lecturers as Mentors to Student Start-Up Entrepreneurs. PaperASIA, 40(4b), 239-247.</t>
  </si>
  <si>
    <t>https://compendiumpaperasia.com/index.php/cpa/article/view/206</t>
  </si>
  <si>
    <t>Heineke, C. (2024). Factors influencing the success of entrepreneurial ventures: A comprehensive analysis of strategies, resources, and external factors (Master's thesis).</t>
  </si>
  <si>
    <t>https://repositorio.iscte-iul.pt/handle/10071/33868</t>
  </si>
  <si>
    <t>Almheiri, A., Chopra, A., &amp; Haddad, A. (2024). The Importance of Mentorship for Women Entrepreneurs in United Arab Emirates (UAE). In AI in Business: Opportunities and Limitations: Volume 1 (pp. 277-299). Cham: Springer Nature Switzerland.</t>
  </si>
  <si>
    <t>https://link.springer.com/chapter/10.1007/978-3-031-48479-7_24</t>
  </si>
  <si>
    <t>Rance, D. (2024). Entrepreneurial mentoring as an informal learning process: the influence of context on mentor professional development.</t>
  </si>
  <si>
    <t>https://stax.strath.ac.uk/concern/theses/rn3012149</t>
  </si>
  <si>
    <t>Clements, K. (2024). Overcoming the Financial Challenges Among African American Women Entrepreneurs: A Qualitative Modified Delphi Study (Doctoral dissertation, University of Phoenix).</t>
  </si>
  <si>
    <t>https://search.proquest.com/openview/a5a842adf7ae38526d0b2b0aadb19ade/1?pq-origsite=gscholar&amp;cbl=18750&amp;diss=y</t>
  </si>
  <si>
    <t>Rofa, N., &amp; Ngah, R. Issues and Perspectives in Business and Social Sciences.</t>
  </si>
  <si>
    <t>https://www.researchgate.net/profile/Rofa-Norffadhillah/publication/377702780_Exploring_the_nexus_of_entrepreneurial_potential_and_entrepreneurial_mentoring_among_TVET_program_students/links/65b3968a1bed776ae3067c53/Exploring-the-nexus-of-entrepreneurial-potential-and-entrepreneurial-mentoring-among-TVET-program-students.pdf</t>
  </si>
  <si>
    <t>Valentin Grecu (ULBS)</t>
  </si>
  <si>
    <t>The global sustainability index: an instrument for assessing the progress towards the sustainable organization</t>
  </si>
  <si>
    <t>Acar, S. (2024). İç Denetimin Sürdürülebilirlik Süreçlerindeki Rolü ve Önemi: İşletmeler İçin Stratejik Yaklaşımlar. Denetişim, (31), 129-143.</t>
  </si>
  <si>
    <t>https://dergipark.org.tr/en/pub/denetisim/article/1541389</t>
  </si>
  <si>
    <t>Lia Alexandra Baltador (ULBS), Valentin Grecu (ULBS)</t>
  </si>
  <si>
    <t>Baltador, L. A., Grecu, V., Panța, N. D., &amp; Beju, A. M. (2024). Design Thinking in Education: Evaluating the Impact on Student Entrepreneurship Competencies. Education Sciences, 14(12), 1311.</t>
  </si>
  <si>
    <t>Ahatsi, E., Nie, L., &amp; Olanrewaju, O. A. (2024). The Role of Social Entrepreneurship in Addressing Climate Change.</t>
  </si>
  <si>
    <t>https://www.preprints.org/manuscript/202408.0582/download/final_file</t>
  </si>
  <si>
    <t>Li, Y., &amp; Huang, Y. (2024). Sustainable Development Goals (SDGs) and Local Self-Government: Approaches and Strategies for Sustainable Education. Lex localis-Journal of Local Self-Government, 22(2), 277-292.</t>
  </si>
  <si>
    <t>http://lex-localis.org/index.php/LexLocalis/article/view/2392</t>
  </si>
  <si>
    <t>Hasan, I. L., Anis, M., Putri, A. S., Oktavian, D. I., &amp; Ilham, R. N. (2024). Developing Sustainable Empowerment Model Through Technopreneur Farmers' Economy Sustainable. Calitatea, 25(199), 395-401.</t>
  </si>
  <si>
    <t>https://search.proquest.com/openview/a508a693bc7cde9df1a6bd589741fe3a/1?pq-origsite=gscholar&amp;cbl=1046413</t>
  </si>
  <si>
    <t>Yadav, S. (2024). Fostering Entrepreneurial Mindsets and Nurturing Tomorrow's Innovators: Entrepreneurship Education for the 21st Century. In New Practices for Entrepreneurship Innovation (pp. 1-24). IGI Global.</t>
  </si>
  <si>
    <t>https://www.igi-global.com/chapter/fostering-entrepreneurial-mindsets-and-nurturing-tomorrows-innovators/354100</t>
  </si>
  <si>
    <t>Călin, D. E. N. E. Ș. ACTA UNIVERSITATIS CIBINIENSIS–TECHNICAL SERIES Vol. 76 2024.</t>
  </si>
  <si>
    <t>https://sciendo.com/pdf/10.2478/aucts-2024-0007</t>
  </si>
  <si>
    <t>Mirzo, S. S. (2024, January). EVALUATION OF THE SOCIAL-ENTREPRENEURSHIP ENVIRONMENT FOR THE DEVELOPMENT OF HIGHER EDUCATION INSTITUTIONS. In CONFERENCE ON THE ROLE AND IMPORTANCE OF SCIENCE IN THE MODERN WORLD (Vol. 1, No. 1, pp. 27-30).</t>
  </si>
  <si>
    <t>https://universalconference.us/universalconference/index.php/crismw/article/view/358</t>
  </si>
  <si>
    <t>Radu Emanuil Petruse (ULBS), Valentin Grecu (ULBS), Bogdan Marius Chiliban (ULBS)</t>
  </si>
  <si>
    <t>Petruse, R. E., Grecu, V., Chiliban, M. B., &amp; Tâlvan, E. T. (2024). Comparative Analysis of Mixed Reality and PowerPoint in Education: Tailoring Learning Approaches to Cognitive Profiles. Sensors, 24(16), 5138.</t>
  </si>
  <si>
    <t>Petruse, R. E., Grecu, V., Gakić, M., Gutierrez, J. M., &amp; Mara, D. (2024). Exploring the efficacy of mixed reality versus traditional methods in higher education: A comparative study. Applied Sciences, 14(3), 1050.</t>
  </si>
  <si>
    <t>Aburayya, A. (2024). Analysing the Influence of Augmented Reality on Organization Performance via Supply and Logistics Value Chain Functions: A Hybrid ANN-PLS Model Assessment in the Gulf Cooperation Council Region. Logistics 2024, 8, 110. htps. doi. org/10.3390/logistics8040110 Academic Editors: Tomasz Nowakowski, Artur Kierzkowski, Agnieszka A. Tubis, Franciszek Restel, Tomasz Kisiel, Anna Jodejko-Pietruczuk and Mateusz Zaja̧c Received, 3.</t>
  </si>
  <si>
    <t>Laloo, N., &amp; Sunhaloo, M. S. (2024). Augmented reality and ESG.</t>
  </si>
  <si>
    <t>https://digital-library.theiet.org/doi/abs/10.1049/PBME027E_ch15</t>
  </si>
  <si>
    <t>Valentin Grecu (ULBS), Calin Deneș(ULBS), Nagore Ipiña (Mondragon)</t>
  </si>
  <si>
    <t>Creative Teaching Methods for Educating Engineers</t>
  </si>
  <si>
    <t>Radu Emanuil Petruse (ULBS), Valentin Grecu (ULBS), Maja Gakić(BIH), Jorge Martin Gutierrez(ES), Daniel Mara(ULBS)</t>
  </si>
  <si>
    <t>Bihari, B., Nagy, B. G., Dóka, J., &amp; Sonkoly, B. (2024, October). AI-Powered Mixed Reality: Revolutionizing Training Methodologies. In 2024 IEEE International Symposium on Mixed and Augmented Reality Adjunct (ISMAR-Adjunct) (pp. 634-635). IEEE.</t>
  </si>
  <si>
    <t>https://ieeexplore.ieee.org/abstract/document/10765329/</t>
  </si>
  <si>
    <t>Kawattikul, K., &amp; Hamamoto, K. (2024, November). Cross-Sectional Ultrasound Image Generation for Ultrasonographer Training System Using Mixed Reality. In 2024 16th Biomedical Engineering International Conference (BMEiCON) (pp. 1-5). IEEE.</t>
  </si>
  <si>
    <t>https://ieeexplore.ieee.org/abstract/document/10896337/</t>
  </si>
  <si>
    <t>Susanti, A., Hidayati, A., Wijaya, H., Nusantara, N., Susanty, A., &amp; Fauzi, F. R. (2024). Transforming Science Education: The Effect of Immersive Technology on Student Performance. Southeast Asian Journal on Open and Distance Learning, 2(02), 23-32.</t>
  </si>
  <si>
    <t>https://odelia-journal.seamolec.org/index.php/current/article/view/47</t>
  </si>
  <si>
    <t>Adhikari, D., &amp; Koirala, S. P. The Evolution of Anti derivatives Teaching Techniques: From Traditional to Technology-Based Instructions.</t>
  </si>
  <si>
    <t>https://ijhssm.org/issue_dcp/The%20Evolution%20of%20Anti%20derivatives%20Teaching%20Techniques%20%20From%20Traditional%20to%20Technology%20Based%20Instructions.pdf</t>
  </si>
  <si>
    <t>V Grecu (ULBS), C Denes (ULBS)</t>
  </si>
  <si>
    <t>A Decision Support System for the Transition Towards the Sustainable University</t>
  </si>
  <si>
    <t>Radu Emanuil Petruse (ULBS), Valentin Grecu(ULBS), Marius-Bogdan Chiliban(ULBS), Elena-Teodora Tâlvan(ULBS)</t>
  </si>
  <si>
    <t>Rizqiyah, A., Affa, G., Maimunah, M. H. N., &amp; Uroidli, A. (2024). INTERACTIVE POWER POINT-BASED TEAM GAME TOURNAMENT LEARNING TO INCREASE STUDENTS’INTEREST IN ISLAMIC EDUCATION. EDURELIGIA: Jurnal Pendidikan Agama Islam, 8(2), 208-222.</t>
  </si>
  <si>
    <t>白坂正太. (2024). 総合的な学習の時間における教育資源の補完―MR を用いた探究型教材の可能性―. 福岡工業大学研究論集, 57(2), 57-62.</t>
  </si>
  <si>
    <t>https://fit.repo.nii.ac.jp/records/2000205</t>
  </si>
  <si>
    <t xml:space="preserve"> Valentin Grecu(ULBS)</t>
  </si>
  <si>
    <t>Contribuții privind sustenabilitatea în Universități</t>
  </si>
  <si>
    <t>OLTEANU, A., KIFOR, C. V., &amp; ZERBES, M. V. (2024). SMART ENERGY SYSTEM FOR SUSTAINABLE UNIVERSITIES. ACTA TECHNICA NAPOCENSIS-Series: APPLIED MATHEMATICS, MECHANICS, and ENGINEERING, 67(3S).</t>
  </si>
  <si>
    <t>Lia Alexandra Baltador (ULBS), Valentin Grecu (ULBS), Alma Pentescu (ULBS)</t>
  </si>
  <si>
    <t>Using Design Thinking to Redesign the Educational Experience</t>
  </si>
  <si>
    <t>Martin, S., Goff, R., &amp; O’Keeffe, P. (2024). Integrating design thinking into social work education: A scoping review of practices and identification of opportunities for curriculum innovation. Social Work Education, 43(7), 2040-2059.</t>
  </si>
  <si>
    <t>https://www.tandfonline.com/doi/abs/10.1080/02615479.2023.2238713</t>
  </si>
  <si>
    <t>Adomaitis, I. (2024). Ugdomosios sąveikos paveikumas kognityviniams, socialiniams ir skaitmeniniams gebėjimams taikant probleminį mokymąsi virtualioje mokymosi aplinkoje (Doctoral dissertation).</t>
  </si>
  <si>
    <t>https://www.vdu.lt/cris/bitstreams/c0d2ec92-590d-4fe7-bff7-5ecc0df33fd7/download</t>
  </si>
  <si>
    <t>Gina-Maria Moraru (ULBS), Valentin Grecu (ULBS)</t>
  </si>
  <si>
    <t>Realities and Forecasts in Benchmarking</t>
  </si>
  <si>
    <t>Kivioja, J. (2024). Investigation of cosmetic distribution in Germany.</t>
  </si>
  <si>
    <t>https://www.theseus.fi/handle/10024/872255</t>
  </si>
  <si>
    <t>Valentin GRECU (ULBS), Bogdan Marius CHILIBAN (ULBS), Claudiu-Vasile KIFOR (ULBS), Constantin OPREAN (ULBS), Mihail Aurel TITU (ULBS)</t>
  </si>
  <si>
    <t>AN ICT SYSTEM FOR DECISIONAL SUPPORT IN UNIVERSITY MANAGEMENT</t>
  </si>
  <si>
    <t>Deng, X., Teekasap, S., Injoungjirakit, N., Sridama, P., Utog, W., &amp; Paethrangsi, N. (2024). DECISION SUPPORT SYSTEM MODEL IN HUMAN RESOURCE MANAGEMENT FOR CHINESE UNIVERSITIES IN SICHUAN PROVINCE. Phranakhon Rajabhat Research Journal: Humanities and Social Sciences, 19(2), 279-298.</t>
  </si>
  <si>
    <t>https://so05.tci-thaijo.org/index.php/PNRU_JHSS/article/view/274608</t>
  </si>
  <si>
    <t>Valentin GRECU (ULBS)</t>
  </si>
  <si>
    <t>Investigating Critical Thinking Among Engineering Students in Romania</t>
  </si>
  <si>
    <t>Sugiantara, I. G. Y. P., &amp; Selasih, N. N. (2024). Pendidikan Budi Pekerti Pada Anak di Panti Asuhan Tat Twam Asi:(Perspektif Agama Hindu). Metta: Jurnal Ilmu Multidisiplin, 4(3), 19-32.</t>
  </si>
  <si>
    <t>https://jayapanguspress.penerbit.org/index.php/metta/article/view/3402</t>
  </si>
  <si>
    <t>Valentin Grecu (ULBS), Calin Deneș (ULBS)</t>
  </si>
  <si>
    <t>Exploring the Landscape of Sustainable Innovation.</t>
  </si>
  <si>
    <t>Grecu Valentin, Deneș Călin (2024) The role of organizational culture in driving innovation: A study of contemporary business practice, Acta Universitatis Cibiniensis 76 (1), 46-54</t>
  </si>
  <si>
    <t>https://sciendo-parsed.s3.eu-central-1.amazonaws.com/677433d47306cc7e8721fe1f/10.2478_aucts-2024-0007.pdf?X-Amz-Algorithm=AWS4-HMAC-SHA256&amp;X-Amz-Content-Sha256=UNSIGNED-PAYLOAD&amp;X-Amz-Credential=ASIA6AP2G7AKDYURAP22%2F20250415%2Feu-central-1%2Fs3%2Faws4_request&amp;X-Amz-Date=20250415T082925Z&amp;X-Amz-Expires=3600&amp;X-Amz-Security-Token=IQoJb3JpZ2luX2VjEKD%2F%2F%2F%2F%2F%2F%2F%2F%2F%2FwEaDGV1LWNlbnRyYWwtMSJGMEQCIC%2B8nfVoc38I1BsXBfm4EerncBTRcsD9WoQX0%2FFKLiyVAiA1yApd7BaJDnaXAHcuelBKPjktTqt%2FndTvkT8WQBMpwCq9BQgpEAIaDDk2MzEzNDI4OTk0MCIMXv3LKQrycLURLDlIKpoFRQWFx%2FZX7O8t1sb3ShQZC2VvxfNJAqR%2BdZkPtO%2BJzBsVB1lVbOaesvH4qprt9yAzf7Y6BCi8VHX%2BFFoelLVcj4Fikd%2FwiSrBGh6BqNSmMGwTI8PVeeUSYrdZ6VaHvXbms9s8exBcE%2Fjkir0m2etNdTMs3hl8YOsythaFc5MrAKs2ELdcUnZt3Jpqd6xACh%2Bw%2FopCxwVxfj8k4fxUBxDNd0i7gPM07fKaRMGILMTv0Edbg4jk5wd%2BimYEZYde7kFlg%2BBfk6dYVDEcSqD3wZycHl%2FKSdisfrZv8cIwUBDf%2FUS%2BfyjVSTSoi5NpNPtUMNXbCP8eOtXURDUPmc4KwqMaQDxkPjfliwDBgbpg3DnhC1g864bfvTAzJVh9nIVoPmgd5%2BvPT%2BySI9Y32fkvBaaEeeAr1S0O35XgWfRLrLaOjE%2BuovTPmo3U6KVXflfrgICdlR9LToyX6rDCqqDzQruTfJSrIerrN4aPdXsDyb8S%2B73gKASXNL12cCoa%2FgH7vdJwo6D1rFcRQcSqVBcRKxHX6oGTKoQD8ywS%2Bt5IBVufMRgHcG2dflSOLFuK9rTtJvRhbLr1pzJDFkkGoFFyX78BDeeA4WGm%2Bw4HE%2F13wbEO5IffaWlSyh9Hocrcn8ESVpWwA64w0nuHKIUina1Qn2ZScEvKzeNQaRdZee4%2BOGQHy7J09EqcUu8yVWxnEQaWDEk9AZt%2FAiIFmaZ3An2MtkK3qW%2BB0R0Lp7VTLtwnanQJrmlP3iUsK%2FoC%2FE91bogcXwbr24Aha2%2B0mtJrLqS%2BXu6cz%2FTResPLoR08GXNt1yjuj6fhAIEPVtd%2BD5453AQ6MeA6m2MgxUqFBn2sTdnpusH%2Bw8bd51ApTf%2BM57x%2BJGZYYfI8wVv8rwIfMJthMKik%2BL8GOrIBPeoJGU3upcDbNasPL5JaL8ulSmrG5sHokr1tBnsTzq%2FzqGYLiBZ5WwvtNmf05ZqkDmOcb%2F85%2Fc898dHcV55PhOxJskg1z5SBRcurmlYgyKMJaU%2Ba9ZpVnTSIon1A7Vov3QtWj%2BfhwG7YLyzIfbRhbBN9zFcFg%2BfJtmpH6seUsxQ8ZglInlGTH8%2FWGGPj1q%2BYSliKOT2zjVKI9%2FhXNLauowGWg%2Bwo7vMsQdH2WWhL6X0dcQ%3D%3D&amp;X-Amz-Signature=532801e76f62e38fe7a924ce3eeaecc93aa87dcd883c5ff1fe77ce6507475f85&amp;X-Amz-SignedHeaders=host&amp;x-amz-checksum-mode=ENABLED&amp;x-id=GetObject</t>
  </si>
  <si>
    <t>Analysis of  the Romanian Trade Balance in the Context of Covid-19 Pandemic</t>
  </si>
  <si>
    <t>Bravo-Armijos, Y., Lucas-Fallain, Y, Barreno-Pereira, D., Análisis del intercambio comercial Ecuador Perú y su incidencia en la balanza comercial periodo 2018-2023, 593 Digital Publisher CEIT</t>
  </si>
  <si>
    <t>https://doi.org/10.33386/593dp.2024.6.2666</t>
  </si>
  <si>
    <t>Dialnet, Miar, Redib, ERIHPLUS, PKP Index and Google Scholar</t>
  </si>
  <si>
    <t>Văcar, Anca (ULBS), Miricescu, Dan (ULBS)</t>
  </si>
  <si>
    <r>
      <rPr>
        <rFont val="Arial Narrow"/>
        <i/>
        <color theme="1"/>
        <sz val="10.0"/>
      </rPr>
      <t>Leadership – A Key Factor to a Succesful Organization – Part II</t>
    </r>
    <r>
      <rPr>
        <rFont val="Arial Narrow"/>
        <color theme="1"/>
        <sz val="10.0"/>
      </rPr>
      <t xml:space="preserve">
Procedia Economics and Finance, 6(13), 430–435. doi:10.1016/s2212-5671(13)00159-7.</t>
    </r>
  </si>
  <si>
    <r>
      <rPr>
        <rFont val="Arial Narrow"/>
        <i/>
        <color theme="1"/>
        <sz val="10.0"/>
      </rPr>
      <t>The Concept of Transforming the Leadership of Islamic Universities in Indonesia Towards A World Class University</t>
    </r>
    <r>
      <rPr>
        <rFont val="Arial Narrow"/>
        <color theme="1"/>
        <sz val="10.0"/>
      </rPr>
      <t xml:space="preserve">
Wildatun Rizka Khoiriyati, Sutrisno, Fauzi Akmal, Mutiara Suci Ramadhani, M. Hidayat Ediz
International Journal of Multidisciplinary of Higher Education (IJMURHICA), 7(2), 64-81. https://doi.org/10.24036/ijmurhica.v7i2.211</t>
    </r>
  </si>
  <si>
    <t>https://ijmurhica.ppj.unp.ac.id/index.php/ijmurhica/article/view/211</t>
  </si>
  <si>
    <t>Google Scholar
Moraref
Crossref
Dimensions</t>
  </si>
  <si>
    <t>Miricescu, D. (ULBS), Tǎbuşcǎ, D.</t>
  </si>
  <si>
    <t>The need for internships and school practices as a method of bridging the gap between education and industry in Romania. Balkan Region Conference on Engineering and Business Education</t>
  </si>
  <si>
    <r>
      <rPr>
        <rFont val="Arial Narrow"/>
        <i/>
        <color theme="1"/>
        <sz val="10.0"/>
      </rPr>
      <t>BRIDGING THE GAP: STUDI NARATIF TERHADAP PENGALAMAN MAGANG DI PT. GALANG PRATAMA PROMOSION</t>
    </r>
    <r>
      <rPr>
        <rFont val="Arial Narrow"/>
        <color theme="1"/>
        <sz val="10.0"/>
      </rPr>
      <t xml:space="preserve">
Handrini Ardiyanti, Tarisa Sabilah
Jurnal Review Pendidikan dan Pengajaran
http://journal.universitaspahlawan.ac.id/index.php/jrpp
Volume 7 Nomor 2, 2024 P-2655-710X e-ISSN 2655-6022</t>
    </r>
  </si>
  <si>
    <t xml:space="preserve">https://journal.universitaspahlawan.ac.id/index.php/jrpp/article/view/26466 </t>
  </si>
  <si>
    <t>CROSSREF
Dimensions
Google Scholar
Garuda
BASE
ROAD
Moraref
Onesearch</t>
  </si>
  <si>
    <r>
      <rPr>
        <rFont val="Arial Narrow"/>
        <i/>
        <color theme="1"/>
        <sz val="10.0"/>
      </rPr>
      <t>Leadership – A Key Factor to a Succesful Organization – Part II</t>
    </r>
    <r>
      <rPr>
        <rFont val="Arial Narrow"/>
        <color theme="1"/>
        <sz val="10.0"/>
      </rPr>
      <t xml:space="preserve">
Procedia Economics and Finance, 6(13), 430–435. doi:10.1016/s2212-5671(13)00159-7.</t>
    </r>
  </si>
  <si>
    <r>
      <rPr>
        <rFont val="Arial Narrow"/>
        <i/>
        <color theme="1"/>
        <sz val="10.0"/>
      </rPr>
      <t>Leading by Example and Coordination on Employee Performance</t>
    </r>
    <r>
      <rPr>
        <rFont val="Arial Narrow"/>
        <color theme="1"/>
        <sz val="10.0"/>
      </rPr>
      <t xml:space="preserve">
Sudung Simatupang, Marto Silalahi, Pawer Darasa Panjaitan, Hendrick Sasimtan
Putra
Asian Journal of Management Entrepreneurship and Social Science
ISSN: 2808 7399
https://ajmesc.com/index.php/ajmesc Volume 04 Issue 02</t>
    </r>
  </si>
  <si>
    <t xml:space="preserve">https://www.ajmesc.com/index.php/ajmesc/article/view/657 </t>
  </si>
  <si>
    <t xml:space="preserve">Index Copernicus
Semantic Scholar
ProQuest
Google Scholar
Publons
Ebsco
Clarivate Analytics
</t>
  </si>
  <si>
    <t>Marković, Č., Kanjevac, B., Perišić, U., &amp; Dobrosavljević, J. (2024). The effect of the oak powdery mildew, oak lace bug, and other foliofagous insects on the growth of young pedunculate oak trees. Frontiers in Forests and Global Change, 6, 1297560.</t>
  </si>
  <si>
    <t>https://www.frontiersin.org/journals/forests-and-global-change/articles/10.3389/ffgc.2023.1297560/full</t>
  </si>
  <si>
    <t>Front. For. Glob. Change, 04 January 2024
Sec. Forest Disturbance
Volume 6 - 2023 | https://doi.org/10.3389/ffgc.2023.1297560</t>
  </si>
  <si>
    <t>Gavrilović, B., Furtula, D., Milosavljević, M., &amp; Tabaković-Tošić, M. (2024, September). Phenology and seasonal dynamics of Corythucha arcuata (Hemiptera: Tingidae) on four autochthonous oak species in Serbia. In Annales de la Société entomologique de France (NS) (Vol. 60, No. 5, pp. 441-452). Taylor &amp; Francis.</t>
  </si>
  <si>
    <t>https://www.tandfonline.com/doi/full/10.1080/00379271.2024.2360720?casa_token=OeP5YwGy_GgAAAAA%3AgTWA9k2F-VCFsoAz-0fiYIbx6hZ33MrCSra0o3AR9uzsf3S8GnwtMWUE_UzTPU4VKjlJ6BcHBArPTg</t>
  </si>
  <si>
    <t>Zorić, N. PRAĆENJE DINAMIKE OŠTEĆENJA HRASTA LUŽNJAKA PROUZROČENIH HRASTOVOM MREŽASTOM STJENICOM (CORYTHUCHA ARCUATA)(HEMIPTERA; TINGIDAE) POMOĆU BESPILOTNIH LETJELICA I HIBRIDNIH OPTIČKO.</t>
  </si>
  <si>
    <t>chrome-extension://efaidnbmnnnibpcajpcglclefindmkaj/https://www.sumfak.unizg.hr/site/assets/files/5431/doktorski_rad_nikola_zoric.pdf</t>
  </si>
  <si>
    <r>
      <rPr>
        <rFont val="Arial Narrow"/>
        <color theme="1"/>
        <sz val="10.0"/>
      </rPr>
      <t xml:space="preserve">NIKIEMA, D. (2024). </t>
    </r>
    <r>
      <rPr>
        <rFont val="Arial Narrow"/>
        <i/>
        <color theme="1"/>
        <sz val="10.0"/>
      </rPr>
      <t>Pièces imprimées 3D renforcées fibres continues: approche métrologique, caractérisation mécanique et simulation numérique</t>
    </r>
    <r>
      <rPr>
        <rFont val="Arial Narrow"/>
        <color theme="1"/>
        <sz val="10.0"/>
      </rPr>
      <t xml:space="preserve"> Université Savoie Mont Blanc]. </t>
    </r>
  </si>
  <si>
    <t>https://theses.hal.science/tel-04961509/</t>
  </si>
  <si>
    <t>Teză de dcotorat indexată Scholar Google</t>
  </si>
  <si>
    <r>
      <rPr>
        <rFont val="Arial Narrow"/>
        <color theme="1"/>
        <sz val="10.0"/>
      </rPr>
      <t xml:space="preserve">JIANG, G., LIU, X., &amp; SHI, J. (2024). Human Aspects of Advanced Manufacturing, Production Management and Process Control, Vol. 146, 2024, 97-104. AHFE. </t>
    </r>
    <r>
      <rPr>
        <rFont val="Arial Narrow"/>
        <i/>
        <color theme="1"/>
        <sz val="10.0"/>
      </rPr>
      <t>Human Aspects of Advanced Manufacturing, Production Management and Process Control</t>
    </r>
    <r>
      <rPr>
        <rFont val="Arial Narrow"/>
        <color theme="1"/>
        <sz val="10.0"/>
      </rPr>
      <t xml:space="preserve">, 97. </t>
    </r>
  </si>
  <si>
    <t>https://books.google.ro/books?hl=ro&amp;lr=&amp;id=DWcREQAAQBAJ&amp;oi=fnd&amp;pg=PA97&amp;ots=nJnRqJ07ab&amp;sig=CLgHRLcIa-VGewrUJFnxxiSDW0A&amp;redir_esc=y#v=onepage&amp;q&amp;f=false</t>
  </si>
  <si>
    <t>Neindexată</t>
  </si>
  <si>
    <r>
      <rPr>
        <rFont val="Arial Narrow"/>
        <color theme="1"/>
        <sz val="10.0"/>
      </rPr>
      <t xml:space="preserve">TOMESCU, M. (2024). </t>
    </r>
    <r>
      <rPr>
        <rFont val="Arial Narrow"/>
        <i/>
        <color theme="1"/>
        <sz val="10.0"/>
      </rPr>
      <t>Îmbunătățirea performanțelor proceselor de prelucrare prin așchiere folosind scule aşchietoare cu geometrie funcţională optimă</t>
    </r>
    <r>
      <rPr>
        <rFont val="Arial Narrow"/>
        <color theme="1"/>
        <sz val="10.0"/>
      </rPr>
      <t xml:space="preserve"> </t>
    </r>
  </si>
  <si>
    <t>http://digital-library.ulbsibiu.ro/xmlui/handle/123456789/3956</t>
  </si>
  <si>
    <t>HAMEED, M. G., MOHAMMED, D. J., KADHIM, B. J., &amp; AL-MUTAIRI, N. H. EFFECT OF SOME FILLERS ON THE MECHANICAL PROPERTIES OF BUTYL RUBBER. European Journal of Research Development and Sustainability, Vol. 5 No 01, January 2024</t>
  </si>
  <si>
    <t>https://www.researchgate.net/profile/Nabeel-Al-Mutairi/publication/378804504_EFFECT_OF_SOME_FILLERS_ON_THE_MECHANICAL_PROPERTIES_OF_BUTYL_RUBBER/links/65eaea8db1906066b2751252/EFFECT-OF-SOME-FILLERS-ON-THE-MECHANICAL-PROPERTIES-OF-BUTYL-RUBBER.pdf</t>
  </si>
  <si>
    <t>WorlCat, CiteFactor</t>
  </si>
  <si>
    <r>
      <rPr>
        <rFont val="Arial Narrow"/>
        <color theme="1"/>
        <sz val="10.0"/>
      </rPr>
      <t xml:space="preserve">KRENICKY, T., MASCENIK, J., RUZBARSKY, J., CORANIC, T., &amp; OLEJAROVA, S. (2024). Vibrations of the technological head of the abrasive water jet during cutting of structural stee. </t>
    </r>
    <r>
      <rPr>
        <rFont val="Arial Narrow"/>
        <i/>
        <color theme="1"/>
        <sz val="10.0"/>
      </rPr>
      <t>Mining Machines</t>
    </r>
    <r>
      <rPr>
        <rFont val="Arial Narrow"/>
        <color theme="1"/>
        <sz val="10.0"/>
      </rPr>
      <t>,</t>
    </r>
    <r>
      <rPr>
        <rFont val="Arial Narrow"/>
        <i/>
        <color theme="1"/>
        <sz val="10.0"/>
      </rPr>
      <t xml:space="preserve"> 42</t>
    </r>
    <r>
      <rPr>
        <rFont val="Arial Narrow"/>
        <color theme="1"/>
        <sz val="10.0"/>
      </rPr>
      <t xml:space="preserve">(3), 174-181. </t>
    </r>
  </si>
  <si>
    <t>https://bibliotekanauki.pl/articles/58906781.pdf</t>
  </si>
  <si>
    <t>Ebsco, DOAJ</t>
  </si>
  <si>
    <t xml:space="preserve">JIA, Y., XIA, N., XU, W., WANG, W., ZHAO, J., WANG, L., LIU, D., &amp; ZHANG, Y. (2024). Correlation of serum bone turnover markers with microstructure and macroscopic mechanical strength of lumbar cancellous bone during progression of osteoporosis. </t>
  </si>
  <si>
    <t>https://www.researchsquare.com/article/rs-3863396/v1</t>
  </si>
  <si>
    <r>
      <rPr>
        <rFont val="Arial Narrow"/>
        <color theme="1"/>
        <sz val="10.0"/>
      </rPr>
      <t xml:space="preserve">Advanced use of waste rubber and fly ash to ensure an efficient circular economy. </t>
    </r>
    <r>
      <rPr>
        <rFont val="Arial Narrow"/>
        <i/>
        <color theme="1"/>
        <sz val="10.0"/>
      </rPr>
      <t>Ain Shams Engineering Journal</t>
    </r>
    <r>
      <rPr>
        <rFont val="Arial Narrow"/>
        <color theme="1"/>
        <sz val="10.0"/>
      </rPr>
      <t>,</t>
    </r>
    <r>
      <rPr>
        <rFont val="Arial Narrow"/>
        <i/>
        <color theme="1"/>
        <sz val="10.0"/>
      </rPr>
      <t xml:space="preserve"> 15</t>
    </r>
    <r>
      <rPr>
        <rFont val="Arial Narrow"/>
        <color theme="1"/>
        <sz val="10.0"/>
      </rPr>
      <t>(1), Article 102264. https://doi.org/10.1016/j.asej.2023.102264 WOS:001132937700001</t>
    </r>
  </si>
  <si>
    <r>
      <rPr>
        <rFont val="Arial Narrow"/>
        <color theme="1"/>
        <sz val="10.0"/>
      </rPr>
      <t xml:space="preserve">DIMULESCU, S. C., NIOAŢĂ, A., &amp; WETTERNEK, M. (2024). ANALYSIS OF THE DETERMINATION OF THE HARDNESS OF COMPOSITE MATERIALS WITH RUBBER MATRICES WITH ADDITIONS OF FA AND PVC. </t>
    </r>
    <r>
      <rPr>
        <rFont val="Arial Narrow"/>
        <i/>
        <color theme="1"/>
        <sz val="10.0"/>
      </rPr>
      <t>Fiability &amp; Durability/Fiabilitate si Durabilitate</t>
    </r>
    <r>
      <rPr>
        <rFont val="Arial Narrow"/>
        <color theme="1"/>
        <sz val="10.0"/>
      </rPr>
      <t>,</t>
    </r>
    <r>
      <rPr>
        <rFont val="Arial Narrow"/>
        <i/>
        <color theme="1"/>
        <sz val="10.0"/>
      </rPr>
      <t xml:space="preserve"> 33</t>
    </r>
    <r>
      <rPr>
        <rFont val="Arial Narrow"/>
        <color theme="1"/>
        <sz val="10.0"/>
      </rPr>
      <t xml:space="preserve">(1). </t>
    </r>
  </si>
  <si>
    <t>https://openurl.ebsco.com/EPDB%3Agcd%3A14%3A8427838/detailv2?sid=ebsco%3Aplink%3Ascholar&amp;id=ebsco%3Agcd%3A180240837&amp;crl=c&amp;link_origin=scholar.google.com</t>
  </si>
  <si>
    <r>
      <rPr>
        <rFont val="Arial Narrow"/>
        <color theme="1"/>
        <sz val="10.0"/>
      </rPr>
      <t xml:space="preserve">Advanced use of waste rubber and fly ash to ensure an efficient circular economy. </t>
    </r>
    <r>
      <rPr>
        <rFont val="Arial Narrow"/>
        <i/>
        <color theme="1"/>
        <sz val="10.0"/>
      </rPr>
      <t>Ain Shams Engineering Journal</t>
    </r>
    <r>
      <rPr>
        <rFont val="Arial Narrow"/>
        <color theme="1"/>
        <sz val="10.0"/>
      </rPr>
      <t>,</t>
    </r>
    <r>
      <rPr>
        <rFont val="Arial Narrow"/>
        <i/>
        <color theme="1"/>
        <sz val="10.0"/>
      </rPr>
      <t xml:space="preserve"> 15</t>
    </r>
    <r>
      <rPr>
        <rFont val="Arial Narrow"/>
        <color theme="1"/>
        <sz val="10.0"/>
      </rPr>
      <t>(1), Article 102264. https://doi.org/10.1016/j.asej.2023.102264 WOS:001132937700001</t>
    </r>
  </si>
  <si>
    <t xml:space="preserve">MAREY, H. (2024). Sustainability Assessment of Using Green Concrete Materials for Residential Buildings in Egypt. </t>
  </si>
  <si>
    <t>https://dea.lib.unideb.hu/items/e1132a34-e887-4ed8-a756-853db29244d1</t>
  </si>
  <si>
    <t>ROSCA, N., OLEKSIK, V., PASCU, A., OLEKSIK, M., AVRIGEAN, E. (toți ULBS)</t>
  </si>
  <si>
    <t>Optical study for springback prediction, thickness reduction and forces variations on single point incremental forming. Materials Today-Proceedings, 12, 213-218, https://doi.org 10.1016/j.matpr.2019.03.116, WOS:000468465100006</t>
  </si>
  <si>
    <r>
      <rPr>
        <rFont val="Arial Narrow"/>
        <color theme="1"/>
        <sz val="10.0"/>
      </rPr>
      <t xml:space="preserve">SZPUNAR, M., OSTROWSKI, R., &amp; DZIERWA, A. (2024). Effect of Single-Point Incremental Forming Process Parameters on Roughness of the Outer Surface of Conical Drawpieces from CP Titanium Sheets. </t>
    </r>
    <r>
      <rPr>
        <rFont val="Arial Narrow"/>
        <i/>
        <color theme="1"/>
        <sz val="10.0"/>
      </rPr>
      <t>Advances in Mechanical and Materials Engineering</t>
    </r>
    <r>
      <rPr>
        <rFont val="Arial Narrow"/>
        <color theme="1"/>
        <sz val="10.0"/>
      </rPr>
      <t>,</t>
    </r>
    <r>
      <rPr>
        <rFont val="Arial Narrow"/>
        <i/>
        <color theme="1"/>
        <sz val="10.0"/>
      </rPr>
      <t xml:space="preserve"> 41</t>
    </r>
    <r>
      <rPr>
        <rFont val="Arial Narrow"/>
        <color theme="1"/>
        <sz val="10.0"/>
      </rPr>
      <t xml:space="preserve">(1), 221-231. </t>
    </r>
  </si>
  <si>
    <t>https://czasopisma.prz.edu.pl/amme/article/view/1841</t>
  </si>
  <si>
    <t>Țîțu, M. (ULBS), Oprean C. (ULBS), Grecu, D.(Autoklass Sibiu)</t>
  </si>
  <si>
    <t>Applying the KAIZEN method and the 5S technique in the activity of post-sale services in the KNOWLEDGE-based organization</t>
  </si>
  <si>
    <t>Sahmi Z, El Abbadi L. The evolution of Kaizen in the industry: systematic literature review. International Journal of Production Management and Engineering. 2024 Jul 26;12(2):169-79.</t>
  </si>
  <si>
    <t>https://doi.org/10.4995/ijpme.2024.21143</t>
  </si>
  <si>
    <t>Yıldırım Ş, Yiğit A. Kaizen Maliyetleme Yöntemi ile Maliyetlerin Düşürülmesi ve Bir Tekstil İşletmesinde Örnek Uygulama. Alanya Akademik Bakış. 2024;8(2):427-40.</t>
  </si>
  <si>
    <t>https://doi.org/10.29023/alanyaakademik.1312117</t>
  </si>
  <si>
    <t>Tek MN, Özkan İ, İlarslan M, Efendioğlu D. Examining Quality Challenges in Small and Medium-sized Enterprises (SMEs) in Ankara: Applying the 5S Methodology. Journal of Optimization and Decision Making. 2024 Aug 10;3(2):507-21.</t>
  </si>
  <si>
    <t>https://dergipark.org.tr/en/pub/jodm/issue/89526/1426545</t>
  </si>
  <si>
    <t>BALON U, DZIADKOWIEC JM. LEAN MANAGEMENT PRACTICES IN FOOD INDUSTRY: SYNERGIES BETWEEN 5S STEPS AND HACCP PRINCIPLES. QFFQ 2024. 2024 Jun 5:13.</t>
  </si>
  <si>
    <t>https://www.researchgate.net/profile/Joanna-Dziadkowiec/publication/384712943_Lean_Management_Practices_in_Food_Industry_Synergies_Between_5S_Steps_and_HACCP_Principles/links/67447e187ca4cb2842ac222d/Lean-Management-Practices-in-Food-Industry-Synergies-Between-5S-Steps-and-HACCP-Principles.pdf</t>
  </si>
  <si>
    <t>Zrilić I. Lean i Kaizen metodologija u prehrambenoj industriji (Doctoral dissertation, University of Zadar. Department of Economics).</t>
  </si>
  <si>
    <t>https://repozitorij.unizd.hr/en/islandora/object/unizd:8484</t>
  </si>
  <si>
    <t>Țîțu, M. (ULBS), Răulea, Andreea Simina (ULBS), Țîțu, S. (UMF Cluj)</t>
  </si>
  <si>
    <t>Measuring Service Quality in Tourism Industry</t>
  </si>
  <si>
    <t>Antariksa B, Maulana A, Priyatmoko R, Hamidah S. Towards Advanced Tourism Development in Indonesia: A Critical Review of Free-Visa Policy. Aspirasi: Jurnal Masalah-Masalah Sosial. 2024 Jun 30;15(1):81-100.</t>
  </si>
  <si>
    <t>https://jurnal.dpr.go.id/index.php/aspirasi/article/view/3822</t>
  </si>
  <si>
    <t>Luo J, Li X. Perceived service quality and visitors' sustainable visit intentions in theme parks: empirical analysis on the THEMEQUAL scale. Frontiers in Sustainable Tourism. 2024 May 2;3:1387048.</t>
  </si>
  <si>
    <t>https://www.frontiersin.org/journals/sustainable-tourism/articles/10.3389/frsut.2024.1387048/full</t>
  </si>
  <si>
    <t>Alsheyab M, Filimon N, Fusté-Forné F. Corporate social responsibility bridges in the context of tourism service providers. Hospitality &amp; Society. 2024 May 21;14(1):33-68.</t>
  </si>
  <si>
    <t>https://intellectdiscover.com/content/journals/10.1386/hosp_00073_1</t>
  </si>
  <si>
    <t>Shahparan M, Salnikova E, Klykov A. THE THE ROLE OF AIRPORT SERVICE QUALITY: PERSPECTIVE FROM DEVELOPMENT OF THE TOURISM SECTOR. International Journal of Sustainable Competitiveness on Tourism. 2024;3(02):63-71.</t>
  </si>
  <si>
    <t>https://journal.poltekpar-nhi.ac.id/index.php/ijscot/article/view/1505</t>
  </si>
  <si>
    <t>Kufwafwa AM. Effects of dynamic capabilities on performance of travel firms in Nairobi County (Doctoral dissertation, Strathmore University).</t>
  </si>
  <si>
    <t>https://su-plus.strathmore.edu/server/api/core/bitstreams/e4561082-eccb-4daa-8d25-ad6ce88e3187/content</t>
  </si>
  <si>
    <t>El-Manhaly S. An investigation of tourism service quality factors influencing the satisfaction of Egyptian tourists. The International Journal of Tourism and Hospitality Studies. 2024 Jul 1;7(1):91-113.</t>
  </si>
  <si>
    <t>https://journals.ekb.eg/article_357987.html</t>
  </si>
  <si>
    <t>Izadi Saadi AA, Taghvaei M, Peyvastehgar Y. The role of services in the development of tourism, A case study: Shiraz metropolis. Geography. 2024 Nov 21;22(82):1-26.</t>
  </si>
  <si>
    <t>https://mag.iga.ir/article_717983.html?lang=en</t>
  </si>
  <si>
    <t>Dağıstan MT. Hizmet Kalitesi Ve Deneyimin Sadakat Üzerindeki Etkisinde İlişki Kalitesinin Aracılık Rolü: Otelcilik Sektöründe Bir Uygulama.</t>
  </si>
  <si>
    <t>https://openaccess.ahievran.edu.tr/xmlui/handle/20.500.12513/7010</t>
  </si>
  <si>
    <t>Azis F, Satriawan H, Azizah C. Ecotourism Development Strategy of Lhok Batee Jeumpa Reservoir, Bireuen Regency. Journal of Sylva Indonesiana. 2024 Feb 27;7(01):30-9.</t>
  </si>
  <si>
    <t>https://scholar.google.ro/scholar?start=10&amp;hl=en&amp;as_sdt=2005&amp;sciodt=0,5&amp;as_ylo=2024&amp;cites=11628493134024367947&amp;scipsc=</t>
  </si>
  <si>
    <t>Wang Y, Li H, Rasool A, Wang H, Manzoor R, Zhang G. Polymeric nanoparticles (PNPs) for oral delivery of insulin. Journal of Nanobiotechnology. 2024 Jan 3;22(1):1.</t>
  </si>
  <si>
    <t>https://link.springer.com/article/10.1186/s12951-023-02253-y</t>
  </si>
  <si>
    <t>Liu J, Yi X, Zhang J, Yao Y, Panichayupakaranant P, Chen H. Recent Advances in the Drugs and Glucose-Responsive Drug Delivery Systems for the Treatment of Diabetes: A Systematic Review. Pharmaceutics. 2024 Oct 20;16(10):1343.</t>
  </si>
  <si>
    <t>https://www.sciencedirect.com/science/article/abs/pii/S0141813024046105</t>
  </si>
  <si>
    <t>https://www.mdpi.com/1999-4923/16/10/1343</t>
  </si>
  <si>
    <t>Wang Y, Song W, Xue S, Gao B, Zhang Y, Zhang G. Keratin-based Nanoparticles for Oral Delivery of Insulin.</t>
  </si>
  <si>
    <t>https://www.researchsquare.com/article/rs-3807836/v1</t>
  </si>
  <si>
    <t>Kendre PN, Pote AP, Jain S, Kayande DR. Sensing and biosensing with mesoporous silica nanoparticles (MSNs). Mesoporous Silica Nanoparticles: Drug Delivery, Catalysis and Sensing Applications. 2024 Nov 18:119.</t>
  </si>
  <si>
    <t>https://www.degruyterbrill.com/document/doi/10.1515/9783111338477-006/pdf?licenseType=restricted</t>
  </si>
  <si>
    <t>Țîțu, M. (ULBS), Sandu V. A.(Univ. Gh Asachi Iasi), Pop, Bianca Alina (Tehnocad SA), Țîțu, Ș.(IOCN), Frățilă, D.N. (UMF Iasi), Ceocea, C. (Univ. Bacau), Boroiu, A.(Univ. Pitesti)</t>
  </si>
  <si>
    <t>Venkatesh R, Hossain I, Mohanavel V, Soudagar ME, Alharbi SA, Al Obaid S. Analysis and optimization of machining parameters of AZ91 alloy nanocomposite with the Influences of nano ZrO2 through vacuum diecast process. Heliyon. 2024 Aug 15;10(15).</t>
  </si>
  <si>
    <t>https://www.cell.com/heliyon/fulltext/S2405-8440(24)10962-0</t>
  </si>
  <si>
    <t>Dang X, Al-Rahawi M, Liu T, Mohammed ST. Single and Multi-response Optimization of Scroll Machining Parameters by the Taguchi Method. International Journal of Precision Engineering and Manufacturing. 2024 Aug;25(8):1601-14.</t>
  </si>
  <si>
    <t>https://link.springer.com/article/10.1007/s12541-024-01026-3</t>
  </si>
  <si>
    <t>Sałamacha D, Józwik J. Evaluation of CNC Machine Tool Sound Pressure Level and Acoustic Intensity Using a Sonopan P-01 Measuring System. In2024 11th International Workshop on Metrology for AeroSpace (MetroAeroSpace) 2024 Jun 3 (pp. 344-349). IEEE.</t>
  </si>
  <si>
    <t>https://ieeexplore.ieee.org/abstract/document/10591586</t>
  </si>
  <si>
    <t>Sathish T. Taguchi and ANOVA-based Optimization of CNC Milling Parameters for Aluminium 7075 Alloy. J. Environ. Nanotechnol. 2024;13(1):72-7.</t>
  </si>
  <si>
    <t>https://nanoient.org/upload/pdf/ENT241508.pdf</t>
  </si>
  <si>
    <t>Țîțu, M. (ULBS), Bucur Amelia (ULBS)</t>
  </si>
  <si>
    <t>Uquillas Granizo GG, Mostacero SJ, Puente Riofrío MI. Exploring the Competencies, Phases and Dimensions of Municipal Administrative Management towards Sustainability: A Systematic Review. Sustainability. 2024 Jul 13;16(14):5991.</t>
  </si>
  <si>
    <t>https://www.mdpi.com/2071-1050/16/14/5991</t>
  </si>
  <si>
    <t>Mina-Raiu L, Raiu C, Comăniciu M. Improving the quality of civil servants' professional training process through digitalization an exploratory research from employees' perspective. Romanian Statistical Review. 2024;1:43-64.</t>
  </si>
  <si>
    <t>https://www.revistadestatistica.ro/wp-content/uploads/2024/03/3_RRS-1_2024.pdf</t>
  </si>
  <si>
    <t>Crispim G, Alberton L, Rodrigues RN. Model of performance indicators for the evaluation of state public health expenditures in Brazil. REVISTA AMBIENTE CONTÁBIL-Universidade Federal do Rio Grande do Norte-ISSN 2176-9036. 2024 Jul 1;16(2).</t>
  </si>
  <si>
    <t>https://periodicos.ufrn.br/ambiente/article/view/36725</t>
  </si>
  <si>
    <t>Crispm G, Alberton L, Ott E. MODELO DE AVALIAÇÃO DE DESEMPENHO PARA MENSURAR A EFICÁCIA DOS GASTOS PÚBLICOS ESTADUAIS. Desafio Online. 2024;12(1).</t>
  </si>
  <si>
    <t>https://desafioonline.ufms.br/index.php/deson/article/view/18082</t>
  </si>
  <si>
    <t>Zhao J, Chen L, Ma A, Bai X, Zeng Y, Liu D, Liu B, Zhang W, Tang S. Recent advances in coaxial electrospun nanofibers for wound healing. Materials Today Bio. 2024 Oct 26:101309.</t>
  </si>
  <si>
    <t>https://www.sciencedirect.com/science/article/pii/S2590006424003703</t>
  </si>
  <si>
    <t>Yekeler HB, Guler E, Beato PS, Priya S, Abobakr FK, Dogan M, Uner B, Kalaskar DM, Cam ME. Design and in vitro evaluation of curcumin-loaded PLGA nanoparticle-embedded sodium alginate/gelatin 3D printed scaffolds for Alzheimer's disease. International Journal of Biological Macromolecules. 2024 May 1;268:131841.</t>
  </si>
  <si>
    <t>https://www.sciencedirect.com/science/article/abs/pii/S0141813024026461</t>
  </si>
  <si>
    <t>Montaño-Grijalva EA, Rodríguez-Félix F, Armenta-Villegas L, Del Toro-Sanchez CL, Carvajal-Millan E, Torres-Arreola W, Rodríguez-Félix DE, Tapia-Hernández JA, Barreras-Urbina CG, López-Peña IY, Burruel-Ibarra SE. Preparation and Characterization of Zein-Metformin/Gelatin Nanofibers by Coaxial Electrospinning. ACS omega. 2024 Sep 5;9(37):38423-36.</t>
  </si>
  <si>
    <t>https://pubs.acs.org/doi/full/10.1021/acsomega.4c02016</t>
  </si>
  <si>
    <t>Sulutas RB, Cesur S, Seyhan SA, Alkaya DB, Sahin A, Ekren N, Gunduz O. Electrospun amygdalin and Inula helenium extract-loaded polylactic acid (PLA)/Polyvinylpyrrolidone (PVP) nanofibrous patches for colon cancer treatment: Fabrication, characterization and antitumour effect results. Journal of Drug Delivery Science and Technology. 2024 Sep 1;99:105940.</t>
  </si>
  <si>
    <t>https://www.sciencedirect.com/science/article/abs/pii/S1773224724006099</t>
  </si>
  <si>
    <t>Guler E, Kopuz A, Ertas B, Yilmaz-Goler AM, Yazir Y, Kalaskar DM, Cam ME. Anti-Alzheimer's effect of memantine/donepezil/metformin-loaded PVA/PEO composite nanofibers produced by pressurized gyration: Production, characterization, and in vitro evaluation. Journal of Drug Delivery Science and Technology. 2024 Aug 1;97:105795.</t>
  </si>
  <si>
    <t>https://www.sciencedirect.com/science/article/abs/pii/S1773224724004647</t>
  </si>
  <si>
    <t>Turan CU, Derviscemaloglu M, Guvenilir Y. Herbal active ingredient-loaded poly (ω-pentadecalactone-co-δ-valerolactone)/gelatin nanofibrous membranes. European Journal of Pharmaceutics and Biopharmaceutics. 2024 Jan 1;194:62-73.</t>
  </si>
  <si>
    <t>https://www.sciencedirect.com/science/article/abs/pii/S0939641123003107</t>
  </si>
  <si>
    <t>Turan CU, Derviscemaloglu M, Guvenilir Y. Enzymatically synthesized lactone-based copolymer and gelatin nanofibrous blends loaded with an olive leaf phenolic compound. Materials Today Communications. 2024 Mar 1;38:108215.</t>
  </si>
  <si>
    <t>https://www.sciencedirect.com/science/article/abs/pii/S2352492824001958</t>
  </si>
  <si>
    <t>Polat EB, Hazar-Yavuz AN, Guler E, Ozcan GS, Taskin T, Duruksu G, Elcioglu HK, Yazır Y, Cam ME. Sublingual administration of teucrium polium-loaded nanofibers with ultra-fast release in the treatment of diabetes mellitus: in vitro and in vivo evaluation. Journal of pharmaceutical sciences. 2024 Apr 1;113(4):1068-87.</t>
  </si>
  <si>
    <t>https://www.sciencedirect.com/science/article/abs/pii/S0022354923005427</t>
  </si>
  <si>
    <t>Justita Dura , Nur Azreen Azriana Binti Azham, Correlation of Sales, Business Climate Change Through Economic The Correlation of SME Sales, Business Climate Change Impact, and Economic Growth in Sustainable Green Economy Implementation. JURNAL AKUNTANSI DAN BISNIS : Jurnal Program Studi Akuntansi 2024, 10, 86.</t>
  </si>
  <si>
    <t>https://ojs.uma.ac.id/index.php/jurnalakundanbisnis/article/view/12269</t>
  </si>
  <si>
    <t>CrossRef</t>
  </si>
  <si>
    <t>Alex Ricci, ESG e PMI innovative: un'analisi empirica sull'implementazione di pratiche sostenibili, October 2024, DOI: 10.13140/RG.2.2.24736.70403,  Advisor: Salvatore Esposito De Falco, Nicola Cucari</t>
  </si>
  <si>
    <t>https://www.researchgate.net/publication/387926632_ESG_e_PMI_innovative_un'analisi_empirica_sull'implementazione_di_pratiche_sostenibili</t>
  </si>
  <si>
    <t>Chih-Wen Wu, The Empirical Research of Women Entrepreneurship and Sustainability Performance in the Entrepreneurship Policy Context, April 2024, DOI: 10.20944/preprints202307.1687.v3, LicenseCC BY 4.0</t>
  </si>
  <si>
    <t>https://www.researchgate.net/publication/379737061_The_Empirical_Research_of_Women_Entrepreneurship_and_Sustainability_Performance_in_the_Entrepreneurship_Policy_Context</t>
  </si>
  <si>
    <t>Siyu Li, Corporate bankruptcy prediction based on the Adaboost algorithm for optimisation of long and…, Applied and Computational Engineering, august, 2024</t>
  </si>
  <si>
    <t>https://www.researchgate.net/publication/383132008_Corporate_bankruptcy_prediction_based_on_the_Adaboost_algorithm_for_optimisation_of_long_and_short-term_memory_networks, https://www.ewadirect.com/proceedings/ace/article/view/14971</t>
  </si>
  <si>
    <t>Budaya dalam Manajemen Bisnis Internasional, In book: International Business Management In The Digital Edge-Edisi IndonesiaPublisher: Eureka Media Aksara, December 2024</t>
  </si>
  <si>
    <t>https://www.researchgate.net/publication/386566017_Budaya_dalam_Manajemen_Bisnis_Internasional#fullTextFileContent</t>
  </si>
  <si>
    <t>Butănescu-Volanin Remus Constantin (ULBS)</t>
  </si>
  <si>
    <t xml:space="preserve">Managementul financiar al firmei -management al valorii (Sibiu: Editura Universităţii „Lucian Blaga” 2010. 247 pag. ISBN 978-973-739-915-1)
</t>
  </si>
  <si>
    <t>Tatiana Iatisin, Strategii investiționale de modernizare a sectorului vitivinicol. Teză de doctor în științe economice.
(p. 137)</t>
  </si>
  <si>
    <t>https://irek.ase.md/jspui/bitstream/123456789/3367/1/TEZA%20DR%20IATISIN%20Tatiana.pdf</t>
  </si>
  <si>
    <t>Google Scholars (https://scholar.google.com/citations?view_op=view_citation&amp;hl=ro&amp;user=BFx3fuQAAAAJ&amp;sortby=pubdate&amp;citation_for_view=BFx3fuQAAAAJ:35N4QoGY0k4C)</t>
  </si>
  <si>
    <r>
      <rPr>
        <rFont val="Arial Narrow"/>
        <color theme="1"/>
        <sz val="10.0"/>
      </rPr>
      <t xml:space="preserve">JIANG, G., LIU, X., &amp; SHI, J. (2024). Human Aspects of Advanced Manufacturing, Production Management and Process Control, Vol. 146, 2024, 97-104. AHFE. </t>
    </r>
    <r>
      <rPr>
        <rFont val="Arial Narrow"/>
        <i/>
        <color theme="1"/>
        <sz val="10.0"/>
      </rPr>
      <t>Human Aspects of Advanced Manufacturing, Production Management and Process Control</t>
    </r>
    <r>
      <rPr>
        <rFont val="Arial Narrow"/>
        <color theme="1"/>
        <sz val="10.0"/>
      </rPr>
      <t xml:space="preserve">, 97. </t>
    </r>
  </si>
  <si>
    <t xml:space="preserve">FORMISANO, A., BOCCARUSSO, L., DE FAZIO, D., &amp; DURANTE, M. (2024). Experimental Investigation on the Optimization of Incremental Formed Polymer Sheets through a Stair Toolpath Strategy. </t>
  </si>
  <si>
    <t>https://www.preprints.org/frontend/manuscript/6787e314392a9de550b4329b01137272/download_pub</t>
  </si>
  <si>
    <r>
      <rPr>
        <rFont val="Arial Narrow"/>
        <color theme="1"/>
        <sz val="10.0"/>
      </rPr>
      <t xml:space="preserve">SZPUNAR, M., OSTROWSKI, R., &amp; DZIERWA, A. (2024). Effect of Single-Point Incremental Forming Process Parameters on Roughness of the Outer Surface of Conical Drawpieces from CP Titanium Sheets. </t>
    </r>
    <r>
      <rPr>
        <rFont val="Arial Narrow"/>
        <i/>
        <color theme="1"/>
        <sz val="10.0"/>
      </rPr>
      <t>Advances in Mechanical and Materials Engineering</t>
    </r>
    <r>
      <rPr>
        <rFont val="Arial Narrow"/>
        <color theme="1"/>
        <sz val="10.0"/>
      </rPr>
      <t>,</t>
    </r>
    <r>
      <rPr>
        <rFont val="Arial Narrow"/>
        <i/>
        <color theme="1"/>
        <sz val="10.0"/>
      </rPr>
      <t xml:space="preserve"> 41</t>
    </r>
    <r>
      <rPr>
        <rFont val="Arial Narrow"/>
        <color theme="1"/>
        <sz val="10.0"/>
      </rPr>
      <t xml:space="preserve">(1), 221-231. </t>
    </r>
  </si>
  <si>
    <t>Roșca Nicolae (ULBS), Oleksik Mihaela (ULBS)</t>
  </si>
  <si>
    <t>Simulation of the Single Point Incremental Forming of Polyamide and Polyethylene Sheets</t>
  </si>
  <si>
    <t>Popp, M., Rusu, G.P., Oleksik, M., Oleksik, V., Finite Element Analysisof Incremental Forming Process and Experimental Validation, Acta Technica Napocensis, Applied Mathematics, Mecanics, and Engineering, Vol.67, Issue Special I, February 2024</t>
  </si>
  <si>
    <t>https://atna-mam.utcluj.ro/index.php/Acta/article/view/2365/1830</t>
  </si>
  <si>
    <t> Daniel MARA, Dorin VLAD. Workplace Social Inclusion. Bentham Books</t>
  </si>
  <si>
    <t>https://www.amazon.ca/Workplace-Social-Inclusion-Daniel-MARA-ebook/dp/B0DR2RV44V</t>
  </si>
  <si>
    <t>S Nygård. Effekt av Miljøfaktorer på Arbeidsplassen og Personlighetstrekk på Produktivitet, Helse og Velvære: En Systematisk Litteraturgjennomgang. Studentoppgaver</t>
  </si>
  <si>
    <t>https://uis.brage.unit.no/uis-xmlui/handle/11250/3135420</t>
  </si>
  <si>
    <t>SNA Ambad, A Rafiki. The roles of vocational interest and entrepreneurial event model in agropreneurship intention. Journal of Entrepreneurship in Emerging Economies</t>
  </si>
  <si>
    <t>M Pardede. Interaction of Question and Answer Method on Learning Interest of Grade IX Students of SMP Negeri 1 Pulau Rakyat Asahan. Jurnal Penelitian Pendidikan</t>
  </si>
  <si>
    <t>https://jppipa.unram.ac.id/index.php/jppipa/article/view/7422</t>
  </si>
  <si>
    <t>GC Girardi. Análise comparativa entre qualidade de vida e trabalho humano em países pertencentes aos blocos G7 e BRICS: proposição de modelo de análise discriminante. Universidade Tecnológica Federal do Paraná</t>
  </si>
  <si>
    <t>https://repositorio.utfpr.edu.br/jspui/handle/1/34459</t>
  </si>
  <si>
    <t>SKE Dinamling, JL Depaynos. Reimagining Student Evaluation of Teaching: Student-Perceived Factors of Effective Teaching in Higher Education. Journal of Interdisciplinary Perspectives</t>
  </si>
  <si>
    <t>https://www.researchgate.net/profile/Shayne-Klarisse-Dinamling/publication/390370957_Reimagining_student_evaluation_of_teaching_Student-perceived_factors_of_effective_teaching_in_higher_education/links/67ebf1de76d4923a1aebf47e/Reimagining-Student-Evaluation-of-Teaching-Student-Perceived-Factors-of-Effective-Teaching-in-Higher-Education.pdf</t>
  </si>
  <si>
    <r>
      <rPr>
        <rFont val="Arial Narrow"/>
        <color theme="1"/>
        <sz val="10.0"/>
      </rPr>
      <t>ANDREEA ANGELA ŞTEŢIU, MIRCEA ŞTEŢIU</t>
    </r>
    <r>
      <rPr>
        <rFont val="Arial Narrow"/>
        <color rgb="FF000000"/>
        <sz val="10.0"/>
      </rPr>
      <t>, MIHAI BURLIBAŞA, VIOREL ȘTEFAN PERIEANU, GABRIELA TĂNASE, NARCIS MARCOV, OANA-CELLA ANDREI, RADU COSTEA, ELENA-CRISTINA MARCOV, DANA CRISTINA BODNAR, TRAIAN BODNAR, MAGDALENA NATALIA DINA, CONSTANTIN DĂGUCI, LUMINIȚA DĂGUCI, CORINA MARILENA CRISTACHE, CAMELIA IONESCU, LUMINIȚA OANCEA, MĂDĂLINA VIOLETA PERIEANU, CLAUDIA CAMELIA BURCEA, COSMIN MEDAR, CARMEN DANIELA DOMNARIU, ILEANA IONESCU</t>
    </r>
  </si>
  <si>
    <t xml:space="preserve">MALIȚA, M. A., TOMA, M. A., COSTEA, R., COSTEA, R., ȘERBĂNESCU, C. M., PERIEANU, V. Ș., ... &amp; BABIUC, I. ANALOGUE VERSUS DIGITAL IN THE TECHNOLOGY OF MANUFACTURING METAL FRAMEWORK IN THE CASE OF METAL-CERAMIC PROSTHETIC RESTORATION. ACTA MEDICA TRANSILVANICA March 29(1):46-49 DOI 10.2478/amtsb-2024-0012  </t>
  </si>
  <si>
    <t>https://www.amtsibiu.ro/index.php?option=com_content&amp;view=article&amp;id=3670:analogue-versus-digital-in-the-technology-of-manufacturing-metal-framework-in-the-case-of-metal-ceramic-prosthetic-restoration&amp;catid=84:nr-1-2024</t>
  </si>
  <si>
    <r>
      <rPr>
        <rFont val="Arial Narrow"/>
        <color theme="1"/>
        <sz val="10.0"/>
      </rPr>
      <t>ANDREEA ANGELA ŞTEŢIU, MIRCEA ŞTEŢIU</t>
    </r>
    <r>
      <rPr>
        <rFont val="Arial Narrow"/>
        <color rgb="FF000000"/>
        <sz val="10.0"/>
      </rPr>
      <t>, MIHAI BURLIBAŞA, VIOREL ȘTEFAN PERIEANU, GABRIELA TĂNASE, NARCIS MARCOV, OANA-CELLA ANDREI, RADU COSTEA, ELENA-CRISTINA MARCOV, DANA CRISTINA BODNAR, TRAIAN BODNAR, MAGDALENA NATALIA DINA, CONSTANTIN DĂGUCI, LUMINIȚA DĂGUCI, CORINA MARILENA CRISTACHE, CAMELIA IONESCU, LUMINIȚA OANCEA, MĂDĂLINA VIOLETA PERIEANU, CLAUDIA CAMELIA BURCEA, COSMIN MEDAR, CARMEN DANIELA DOMNARIU, ILEANA IONESCU</t>
    </r>
  </si>
  <si>
    <t>LIXANDRU, Cosmin Ionuț. Cercetări privind evaluarea sănătății oro-dentare și calitatea vieții la pacienții reabilitați implantoprotetic. 2024. PhD Thesis.</t>
  </si>
  <si>
    <t>http://digital-library.ulbsibiu.ro/xmlui/handle/123456789/3916</t>
  </si>
  <si>
    <t>teza in Google</t>
  </si>
  <si>
    <r>
      <rPr>
        <rFont val="Arial Narrow"/>
        <color theme="1"/>
        <sz val="10.0"/>
      </rPr>
      <t>MIHAI BURLIBAŞA</t>
    </r>
    <r>
      <rPr>
        <rFont val="Arial Narrow"/>
        <color rgb="FF000000"/>
        <sz val="10.0"/>
      </rPr>
      <t>, ANDREEA ANGELA ŞTEŢIU, DRAGOȘ GEORGE MARINESCU, MIRCEA ŞTEŢIU, ANCA RĂDUCANU, ANCA TEMELCEA, NARCIS MARCOV, VIOREL ȘTEFAN PERIEANU, LUMINIȚA OANCEA, NICOLETA MĂRU, CAMELIA IONESCU, MĂDĂLINA MALIȚA, MIHAI DAVID, RADU COSTEA, GABRIELA TĂNASE, LAURA STEF, GABRIELA BOTA, MIHAELA ROMANITA GLIGOR, CARMEN DOMNARIU, BOGDAN PAVAL, LORELAI GEORGETA SFARGHIU, ILEANA IONESCU</t>
    </r>
  </si>
  <si>
    <t>Finite element method analysis of the stress induced upon the dental implant by the mastication process</t>
  </si>
  <si>
    <t>Pankaj Dumka, Krishna Gajula, Kamal Sharma, Dhananjay R. Mishra, Rishika Chauhan, Md Irfanul Haque Siddiqui, Dan Dobrotă, Ionela Magdalena</t>
  </si>
  <si>
    <t>A Case study on Single Basin Solar Still Augmented with Wax Filled Metallic Cylinders</t>
  </si>
  <si>
    <t xml:space="preserve">Ayoub Barkat, Zakaria Rahal, Karim Medjdoub, Aazar M.A. Daoud, Tamás Mester, Hamza Chekima, Abdelkader Bellila, Evaluating the Impact of Absorber Geometry on Solar Still Efficiency: A Comparative Study of Square and Round Absorbers, August 2024International Journal of Energetica 9(1):24-30
</t>
  </si>
  <si>
    <t>https://www.ijeca.info/index.php/IJECA/article/view/246</t>
  </si>
  <si>
    <t>DOAJ, EBSCO, Google academic</t>
  </si>
  <si>
    <t>Moraru Gina Maria; Popa Daniela</t>
  </si>
  <si>
    <t>Organizational Factors That Influence Job Satisfaction in a Company from the Automotive Industry</t>
  </si>
  <si>
    <t>Nor Roselidyawaty Mohd Rokeman, Che Ghani Che Kob, Mohd Nasir Mohd Yaacob, A REVIEW OF THE JOB SATISFACTION THEORY FOR VOCATIONAL COLLEGE EDUCATION PERSPECTIVE, International Journal of Modern Education (IJMOE), Vol. 6 Issue 20 (March 2024), PP. 522-532, DOI: 10.35631/IJMOE.620038</t>
  </si>
  <si>
    <t>https://www.researchgate.net/profile/Nor-Mohd-Rokeman-2/publication/379116065_A_REVIEW_OF_THE_JOB_SATISFACTION_THEORY_FOR_VOCATIONAL_COLLEGE_EDUCATION_PERSPECTIVE_This_work_is_licensed_under_CC_BY_40/links/65fba6c8a4857c7962656f51/A-REVIEW-OF-THE-JOB-SATISFACTION-THEORY-FOR-VOCATIONAL-COLLEGE-EDUCATION-PERSPECTIVE-This-work-is-licensed-under-CC-BY-40.pdf</t>
  </si>
  <si>
    <t>MyCite, MyJurnal, Google Scholar, Perpustakaan Negara Malaysia (PNM), Crossref (https://gaexcellence.com/index.php/ijmoe/indexing)</t>
  </si>
  <si>
    <t>Popa Daniela, Moraru Gina Maria</t>
  </si>
  <si>
    <t>The use of the problem tree method to find and solve negative situations in the educational system</t>
  </si>
  <si>
    <t>María Carolina Carrión Armijos; Sofía del Cisne Valdivieso Gallo; Creación e Implementación de un Plan de Negocios para Lemonblue, Empresa de Organización de Eventos en Loja, Ecuador (teză de doctorat)</t>
  </si>
  <si>
    <t>https://repositorio.uide.edu.ec/handle/37000/7145</t>
  </si>
  <si>
    <t>Muhammad Farhan Rizaldy; Mismanagement Analysis on Project Operationalization in
a Branding Agency; Bachelor Of Entrepreneurship Program; School of Business and Management Institut Teknologi Bandung (teză)</t>
  </si>
  <si>
    <t>https://digilib.itb.ac.id/assets/files/2024/RmluYWwgUHJvamVjdF9NIEZhcmhhbiBSaXphbGR5XzE5MjIxMDIwIC0gTXVoYW1tYWQgRmFyaGFuIFJpemFsZHkucGRm.pdf</t>
  </si>
  <si>
    <t>Moraru Gina-Maria, Grecu Valentin  (ULBS)</t>
  </si>
  <si>
    <t>Kivioja, Johanna, Investigation of cosmetic distribution in Germany, Tampere University of Applied Sciences, teză de doctorat 2024</t>
  </si>
  <si>
    <t>INTERACTIVE POWER POINT-BASED TEAM GAME TOURNAMENT LEARNING TO INCREASE STUDENTS’ INTEREST IN ISLAMIC EDUCATION</t>
  </si>
  <si>
    <t>The Future of Education: A Multi-Layered Metaverse Classroom Model for Immersive and Inclusive Learning</t>
  </si>
  <si>
    <t>https://www.preprints.org/manuscript/202412.2507/v1</t>
  </si>
  <si>
    <t>Pengaruh Media Pembelajaran Powerpoint Morph dalam meningkatkan Kreativitas Belajar peserta didik di SMP Negeri 18 Palembang</t>
  </si>
  <si>
    <t>https://journal.unj.ac.id/unj/index.php/jmb/article/view/41929</t>
  </si>
  <si>
    <t xml:space="preserve">Neghina, M.,Petruse R., Ćuković, S., Schiau C., Filipovic N., </t>
  </si>
  <si>
    <t>Automatic Curvature Analysis for Finely Interpolated Spinal Curves</t>
  </si>
  <si>
    <t>https://sciendo.com/article/10.2478/ijasitels-2024-0013</t>
  </si>
  <si>
    <t>R. E. Petruse, G. Meixner and S. Ćuković</t>
  </si>
  <si>
    <t>Revolutionizing computer-aided design with virtual reality</t>
  </si>
  <si>
    <t>https://ieeexplore.ieee.org/document/10868747</t>
  </si>
  <si>
    <t>Charting the Course of AI in Business Sustainability: A Bibliometric Analysis</t>
  </si>
  <si>
    <t>https://sciendo.com/article/10.2478/sbe-2023-0055</t>
  </si>
  <si>
    <t>A Study on the Effect of Fiber Orientation on the Strength and Failure of 3D-Printed Carbon Fiber Reinforced Polymers</t>
  </si>
  <si>
    <t>https://asmedigitalcollection.asme.org/IMECE/proceedings-abstract/IMECE2023/87615/V004T04A068/1195728</t>
  </si>
  <si>
    <t xml:space="preserve">BDI </t>
  </si>
  <si>
    <t>Nicolae Florin Cofaru, Ileana Ioana Cofaru, Radu Emanuil Petruse, Milan Rackov,Mirko Blagojevic and Nenad Marjanovic</t>
  </si>
  <si>
    <t>Geometric analysis and design of circular form tools</t>
  </si>
  <si>
    <t>http://dx.doi.org/10.1088/1742-6596/2848/1/012012</t>
  </si>
  <si>
    <t>Mechanical Properties of Material Extrusion Printed Samples Made of PLA After Treatment in an Acetone Bath</t>
  </si>
  <si>
    <t>https://promechjournal.pl/article/546155/en</t>
  </si>
  <si>
    <t>Hybrid FFF/CNC: An open source hardware &amp; software system</t>
  </si>
  <si>
    <t>https://www.hardware-x.com/article/S2468-0672(24)00030-0/fulltext</t>
  </si>
  <si>
    <t>Mihai Neghină, Radu Emanuil Petruse, Sebastian Olteanu, Ioan Bondrea, Lucian Lobonț, Gabriel Stanciu</t>
  </si>
  <si>
    <t>Robotized semiautomatic motorcycle transmission development. Electronic and software design</t>
  </si>
  <si>
    <t>Catenaro, E., Panzani, G., Sette, D., &amp; Savaresi, S. M. (2024). Semi-automated transmission control for motorcycle gearshift: design, data-driven tuning and experimental validation. arXiv preprint arXiv:2412.03989.</t>
  </si>
  <si>
    <t>https://arxiv.org/abs/2412.03989</t>
  </si>
  <si>
    <t>NASA ADS
Google Scholar
Semantic Scholar</t>
  </si>
  <si>
    <t>N ThanhDat, KV Claudiu, R Zobia, L Lobont</t>
  </si>
  <si>
    <t>Knowledge portal for Six Sigma DMAIC process</t>
  </si>
  <si>
    <t>Sandora, R., &amp; Maulidya, S. (2024). Analysis of Ovality Deviation of Bending Superheater Tube Boiler Fabrication Process with Six Sigma Method in Manufacturing Company. Tibuana, 7(2), 98-106.</t>
  </si>
  <si>
    <t>https://pdfs.semanticscholar.org/9da1/a1a8a83f995b88d1017e22d22b012777d682.pdf</t>
  </si>
  <si>
    <t>Nikiema, D. (2024). Pièces imprimées 3D renforcées fibres continues: approche métrologique, caractérisation mécanique et simulation numérique (Doctoral dissertation, Université Savoie Mont Blanc).</t>
  </si>
  <si>
    <t>https://theses.hal.science/Teza doctorat</t>
  </si>
  <si>
    <t>Jia, Y., Xia, N., Xu, W., Wang, W., Zhao, J., Wang, L., ... &amp; Zhang, Y. (2024). Correlation of serum bone turnover markers with microstructure and macroscopic mechanical strength of lumbar cancellous bone during progression of osteoporosis.</t>
  </si>
  <si>
    <t>https://www.researchsquare.com/</t>
  </si>
  <si>
    <r>
      <rPr>
        <rFont val="Arial Narrow"/>
        <color theme="1"/>
        <sz val="10.0"/>
      </rPr>
      <t xml:space="preserve">Ali, L. M., &amp; Al-Zughaibi, A. I. (2024). Investigation of Control Behavior via Active Suspension System Considering‎ Time-Delay and Variable Masses. </t>
    </r>
    <r>
      <rPr>
        <rFont val="Arial Narrow"/>
        <i/>
        <color theme="1"/>
        <sz val="10.0"/>
      </rPr>
      <t>Journal of Engineering</t>
    </r>
    <r>
      <rPr>
        <rFont val="Arial Narrow"/>
        <color theme="1"/>
        <sz val="10.0"/>
      </rPr>
      <t xml:space="preserve">, </t>
    </r>
    <r>
      <rPr>
        <rFont val="Arial Narrow"/>
        <i/>
        <color theme="1"/>
        <sz val="10.0"/>
      </rPr>
      <t>30</t>
    </r>
    <r>
      <rPr>
        <rFont val="Arial Narrow"/>
        <color theme="1"/>
        <sz val="10.0"/>
      </rPr>
      <t>(11), 108-127.</t>
    </r>
  </si>
  <si>
    <t>Brindasu, P. D., Beju, L. D., &amp; Cofaru, N.</t>
  </si>
  <si>
    <t>Generalized aproach to the design of boring heads.</t>
  </si>
  <si>
    <t>http://digital-library.ulbsibiu.ro/jspui/handle/123456789/3957</t>
  </si>
  <si>
    <t>Vadher, D. (2024). Design and Analysis of Ammunition Handling System (AHS) (Doctoral dissertation, Institute of Technology).</t>
  </si>
  <si>
    <t>https://repository.nirmauni.ac.in/jspui/bitstream/123456789/12355/1/22MMED03.pdf</t>
  </si>
  <si>
    <t>https://repository.nirmauni.ac.in/jspui/handle/123456789/12355</t>
  </si>
  <si>
    <t>Imran Siraj * Pushpendra S. Bharti , Assessing quality in extrusion based additive manufacturing technologies , Journal of Information &amp; Optimization Sciences ISSN 0252-2667 (Print), ISSN 2169-0103 (Online) Vol. 45 (2024), No. 1, pp. 25–46 DOI : 10.47974/JIOS-1137</t>
  </si>
  <si>
    <t>Assessing-quality-in-extrusion-based-additive-manufacturing-process.pdf</t>
  </si>
  <si>
    <t>Taru Publications</t>
  </si>
  <si>
    <t>Paul Dan Brindasu, LD Beju, Nicolae Cofaru</t>
  </si>
  <si>
    <t>Generalized aproach to the design of boring heads</t>
  </si>
  <si>
    <t>DOCTORAL THESIS IMPROVING THE PERFORMANCE OF CHIPPING PROCESSES USING CHIPPING TOOLS WITH OPTIMAL FUNCTIONAL GEOMETRY -ABSTRACT- Doctorand: Ing. Mădălin TOMESCU Doctoral coordinator: Prof. univ. dr. ing. habil. Dan DOBROTĂ</t>
  </si>
  <si>
    <t>21.-Rezumat-engl-Tomescu.pdf</t>
  </si>
  <si>
    <t>Livia Dana Beju, Stanislaw Legutko</t>
  </si>
  <si>
    <t>Kanban Systems in the Context of the Enterprise Systems</t>
  </si>
  <si>
    <r>
      <rPr>
        <rFont val="Arial Narrow"/>
        <color theme="1"/>
        <sz val="10.0"/>
      </rPr>
      <t>León, Cecilia Martinez, PhD ScD. THE HIDDEN OBSTACLES OF CONTINUOUS FLOW: A CASE STUDY   </t>
    </r>
    <r>
      <rPr>
        <rFont val="Arial Narrow"/>
        <color theme="1"/>
        <sz val="10.0"/>
      </rPr>
      <t>Proceedings of the International Annual Conference of the American Society for Engineering Management; Huntsville, (2024).</t>
    </r>
  </si>
  <si>
    <t>THE HIDDEN OBSTACLES OF CONTINUOUS FLOW: A CASE STUDY - ProQuest</t>
  </si>
  <si>
    <t xml:space="preserve">2024 ASEM IAC - American Society for Engineering Management - </t>
  </si>
  <si>
    <t>Flores Castillo, Miguel Angel, Implementación del ciclo deming para el proceso de homologación de la empresa Consitop Perú S. A. C.-Junín, 2023</t>
  </si>
  <si>
    <t>Repositorio Continental: Implementación del ciclo deming para el proceso de homologación de la empresa Consitop Perú S. A. C.-Junín, 2023</t>
  </si>
  <si>
    <t xml:space="preserve"> Egoavil Torres, Lesley Claudia; Medina Veliz, Andy Jesus, Proposal for improving logistics management in the supply chain in a company in the textile-apparel sector using Lean tools, Universidad Peruana de Ciencias Aplicadas (UPC)</t>
  </si>
  <si>
    <t>https://repositorioacademico.upc.edu.pe/handle/10757/673551</t>
  </si>
  <si>
    <t>Propuesta de mejora de la gestión logística en la cadena de suministros de las MIPYMES del sector textil-confecciones usando las herramientas lean en lima Perú</t>
  </si>
  <si>
    <t>Claudiu Rodean, Livia Dana Beju, Paul Dan Brindasu</t>
  </si>
  <si>
    <t>Systemic analysis of the caulking assembly process</t>
  </si>
  <si>
    <t>Gabriel Vasile Oniţă, Paul Dan Brîndaşu, Livia Dana Beju</t>
  </si>
  <si>
    <t>Aspects regarding product lifecycle management of cutting tools</t>
  </si>
  <si>
    <t>Gligorea, I. (AFT), Cioca, M., Oancea, R. (AFT), Gorski, A.-T. (ULBS), Gorski, H. (AFT), Tudorache, Paul (AFT)</t>
  </si>
  <si>
    <t>Integrating AI in education: Opportunities, challenges, and ethical considerations CA Eden, ON Chisom, IS Adeniyi</t>
  </si>
  <si>
    <t>https://text2fa.ir/wp-content/uploads/Text2fa.ir-Integrating-AI-in-education-Opportunities-challenges-and.pdf</t>
  </si>
  <si>
    <t>Generative ai and its impact on personalized intelligent tutoring systems S Maity, A Deroy</t>
  </si>
  <si>
    <t>https://arxiv.org/abs/2410.10650</t>
  </si>
  <si>
    <t>Artificial intelligence and sustainable development in Africa: A comprehensive review ID Mienye, Y Sun, E Ileberi</t>
  </si>
  <si>
    <t>https://www.sciencedirect.com/science/article/pii/S2666827024000677</t>
  </si>
  <si>
    <t>Innovative teaching methodologies in the era of artificial intelligence: A review of inclusive educational practices OO Adeleye, CA Eden, IS Adeniyi</t>
  </si>
  <si>
    <t>https://www.researchgate.net/profile/Chima-Eden/publication/379428585_Innovative_teaching_methodologies_in_the_era_of_artificial_intelligence_A_review_of_inclusive_educational_practices/links/66db75672390e50b2c7011bd/Innovative-teaching-methodologies-in-the-era-of-artificial-intelligence-A-review-of-inclusive-educational-practices.pdf</t>
  </si>
  <si>
    <t>Navigating the Future: Strategies of EdTech Companies in Driving Educational Transformation MA Adeoye, BI Otemuyiwa</t>
  </si>
  <si>
    <t>https://jerit.unimika.ac.id/index.php/jerit/article/view/10</t>
  </si>
  <si>
    <t>The role of artificial intelligence in shaping the future of education: Opportunities and challenges O Ivanashko, A Kozak, T Knysh, K Honchar</t>
  </si>
  <si>
    <t>https://evnuir.vnu.edu.ua/handle/123456789/25258</t>
  </si>
  <si>
    <t>Exploring the opportunities of implementing artificial intelligence (AI) technology for teaching Arabic to non-native speakers: A theoretical approach HLM Mohideen</t>
  </si>
  <si>
    <t>http://rjupublisher.com/ojs/index.php/JDLDE/article/view/225</t>
  </si>
  <si>
    <t>Implementing AI-enhanced learning analytics to improve educational outcomes using psychological insights U Hanson, CA Okonkwo…</t>
  </si>
  <si>
    <t>https://www.researchgate.net/profile/Uyok-Hanson/publication/389097973_Implementing_AI-Enhanced_Learning_Analytics_to_Improve_Educational_Outcomes_Using_Psychological_Insights/links/67b4ef574c479b26c9e61def/Implementing-AI-Enhanced-Learning-Analytics-to-Improve-Educational-Outcomes-Using-Psychological-Insights.pdf</t>
  </si>
  <si>
    <t>AI-enhanced manufacturing robotics: A review of applications and trends RA Adebayo, NC Obiuto, OK Olajiga…</t>
  </si>
  <si>
    <t>https://wjarr.co.in/wjarr-2024-0924</t>
  </si>
  <si>
    <t>Development of an Environment-Based Critical Thinking Skills Test Instrument for Class VII Middle School Science Learning AK Dewi, BA Prayitno…</t>
  </si>
  <si>
    <t>https://jppipa.unram.ac.id/index.php/jppipa/article/view/7748</t>
  </si>
  <si>
    <t>Innovative approaches of e-learning in college education: Global experience N Kumar</t>
  </si>
  <si>
    <t>http://el-journal.org/index.php/journal/article/view/19</t>
  </si>
  <si>
    <t>From classrooms to cyberspace: Understanding pedagogical approaches and outcomes in Metaverse learning environments K Ghoulam, B Bouikhalene</t>
  </si>
  <si>
    <t>https://www.syncsci.com/journal/AMLER/article/view/AMLER.2024.01.010</t>
  </si>
  <si>
    <t>ChatGPT integration significantly boosts personalized learning outcomes: A Philippine study IJG Agbong-Coates</t>
  </si>
  <si>
    <t>https://iiari.org/wp-content/uploads/ijemds.v5.2.1912.pdf</t>
  </si>
  <si>
    <t>Artificial intelligence and the sustainability of educational services: an overview MMG Sywelem</t>
  </si>
  <si>
    <t>https://www.academia.edu/download/112422239/wjssh_10_1_2.pdf</t>
  </si>
  <si>
    <t>Beyond traditional pathways: Leveraging generative AI for dynamic career planning in vocational education J Duan, S Wu</t>
  </si>
  <si>
    <t>https://www.francis-press.com/uploads/papers/oASzoOXYJr30bcLsyQPBSVQkU0hs5TATz2cI4wxr.pdf</t>
  </si>
  <si>
    <t>Educational management in the digital age: Integrating technology for student success S Manaf</t>
  </si>
  <si>
    <t>http://journal.staihubbulwathan.id/index.php/alishlah/article/view/4919</t>
  </si>
  <si>
    <t>The Revolution of Artificial Intelligence: Enhancing Digital Literacy of Prospective Economics Teachers M Fahrurrozi, SR Djalilah…</t>
  </si>
  <si>
    <t>https://ocivvlhqiwtxvnycqnia.supabase.co/storage/v1/object/public/new-kerko/OpenAlex-el/W4401014731/W4401014731-pdf/file.pdf</t>
  </si>
  <si>
    <t>Navigating AI-Powered Personalized Learning in Special Education: A Guide for Preservice Teacher Faculty. K Holman, MT Marino, T Vasquez, M Taub…</t>
  </si>
  <si>
    <t>https://eric.ed.gov/?id=EJ1440754</t>
  </si>
  <si>
    <t>Generative AI as an Enabler of Sustainable Education: Theoretical Perspectives and Future Directions FR Baskara</t>
  </si>
  <si>
    <t>https://repository.usd.ac.id/52291/1/12037_Paper+9+(2024.3.3)+Generative+AI+as+an+Enabler+of+Sustainable+Education.pdf</t>
  </si>
  <si>
    <t>Linguistic driven feature selection for text classification as stop word replacement D Schönle</t>
  </si>
  <si>
    <t>https://theses.hal.science/tel-04986682/</t>
  </si>
  <si>
    <t>Integrating ChatGPT as a Learning Tool: Potential Benefits and Critical Considerations D Petrassi</t>
  </si>
  <si>
    <t>https://ojs.pensamultimedia.it/index.php/siref/article/view/7328</t>
  </si>
  <si>
    <t>Research Trends on the Use of Artificial Intelligence in Educational Environments in Southeast Asia on Scopus Database: A Bibliometric Analysis (2014-2024) Z Zafrullah, YK Sembiring, N Ramadana…</t>
  </si>
  <si>
    <t>http://j-innovative.org/index.php/Innovative/article/view/15810</t>
  </si>
  <si>
    <t>Enhancing Human Knowledge and Capabilities with Artificial Intelligence Tools for Education EA Jackson, HF Jackson</t>
  </si>
  <si>
    <t>https://educationalchallenges.org.ua/index.php/education_challenges/article/view/290</t>
  </si>
  <si>
    <t>El impacto de la inteligencia artificial en la educación ME Parra-Taboada…</t>
  </si>
  <si>
    <t>https://www.retosdelacienciaec.com/Revistas/index.php/retos/article/view/536</t>
  </si>
  <si>
    <t>Artificial Intelligence In Cybersecurity: Enhancing Threat Detection And Prevention Mechanisms Through Machine Learning And Data Analytics D Patil</t>
  </si>
  <si>
    <t>https://papers.ssrn.com/sol3/papers.cfm?abstract_id=5057410</t>
  </si>
  <si>
    <t>Artificial Intelligence-Driven Supply Chain Optimization: Enhancing Demand Forecasting And Cost Reduction D Patil</t>
  </si>
  <si>
    <t>https://papers.ssrn.com/sol3/papers.cfm?abstract_id=5057408</t>
  </si>
  <si>
    <t>Artificial intelligence: An empirical survey of student and staff perspectives BE Olawale, BH Mutongoza</t>
  </si>
  <si>
    <t>https://pubs.ufs.ac.za/index.php/ijer/article/view/1434</t>
  </si>
  <si>
    <t>Artificial Intelligence Revolution: A Comprehensive Review of its Transformative Impact on Hospital Data Management in the Future A Ahmadi</t>
  </si>
  <si>
    <t>https://www.jobiost.com/article_199024.html</t>
  </si>
  <si>
    <t>Harnessing information technology in learning: Exploring emerging trends and innovative approaches M Vedpathak, P MITHARI</t>
  </si>
  <si>
    <t>http://rjupublisher.com/ojs/index.php/JDLDE/article/view/221</t>
  </si>
  <si>
    <t>The future of artificial intelligence in healthcare: Opportunities, challenges, and ethical considerations D Patil</t>
  </si>
  <si>
    <t>https://papers.ssrn.com/sol3/papers.cfm?abstract_id=5057430</t>
  </si>
  <si>
    <t>Elevating STEM Learning: Unleashing the Power of AI in Open Distance eLearning. NP Shabalala</t>
  </si>
  <si>
    <t>https://eric.ed.gov/?id=EJ1453448</t>
  </si>
  <si>
    <t>Email marketing with artificial intelligence: Enhancing personalization, engagement, and customer retention D Patil</t>
  </si>
  <si>
    <t>https://papers.ssrn.com/sol3/papers.cfm?abstract_id=5057438</t>
  </si>
  <si>
    <t>Artificial Intelligence For Personalized Marketing And Consumer Behaviour Analysis: Enhancing Engagement And Conversion Rates D Patil</t>
  </si>
  <si>
    <t>https://papers.ssrn.com/sol3/papers.cfm?abstract_id=5057436</t>
  </si>
  <si>
    <t>Impact of AI in teaching and learning of CS in low-resourced schools MM Panjwani</t>
  </si>
  <si>
    <t>https://repository-ijsra.com/sites/default/files/IJSRA-2024-1451.pdf</t>
  </si>
  <si>
    <t>The Effect of a Competency-Based Learning Approach on Improving English Speaking Skills: Survey Study in Higher Education N Pambudi, H Syam, U Rustam…</t>
  </si>
  <si>
    <t>https://journal.ypidathu.or.id/index.php/ijlul/article/download/753/491</t>
  </si>
  <si>
    <t>Exploring the Impact of EdTech Tools on STEM Learning Outcomes in Swedish Schools L Torra, N Berg, L Henrik, B Stephan…</t>
  </si>
  <si>
    <t>http://lamintang.org/journal/index.php/ijeste/article/view/730</t>
  </si>
  <si>
    <t>Artificial Intelligence In Retail And E-Commerce: Enhancing Customer Experience Through Personalization, Predictive Analytics, And Real-Time Engagement D Patil</t>
  </si>
  <si>
    <t>https://papers.ssrn.com/sol3/papers.cfm?abstract_id=5057420</t>
  </si>
  <si>
    <t>The peculiarities of an interplay between school teachers and students in a virtual reality when studying mathematics T Rakhimov</t>
  </si>
  <si>
    <t>http://el-journal.org/index.php/journal/article/view/15</t>
  </si>
  <si>
    <t>La ética en el uso de la inteligencia artificial en los procesos educativos MY Paguay-Simbaña…</t>
  </si>
  <si>
    <t>https://retosdelacienciaec.com/Revistas/index.php/retos/article/view/530</t>
  </si>
  <si>
    <t>The Role of Social Support in Enhancing Motivation and Psychological Well-being of Students: Perspectives from Education in the Digital Era M Hanif</t>
  </si>
  <si>
    <t>The role of artificial intelligence in digital education J Rosak-Szyrocka</t>
  </si>
  <si>
    <t>https://yadda.icm.edu.pl/baztech/element/bwmeta1.element.baztech-60b404c0-03e1-43cb-a14a-535b6138e365</t>
  </si>
  <si>
    <t>Education in the Era of AI, Enhancing Skills, Challenges and Perspectives–International Context and National Experience E Smyrnova-Trybulska, NS Chen…</t>
  </si>
  <si>
    <t>https://journals.us.edu.pl/index.php/IJREL/article/view/18126</t>
  </si>
  <si>
    <t>Integration of Adaptive Learning Technology in the Context of Islamic Education in Indonesia A Alfiyanto, F Hidayati, M Ghazali</t>
  </si>
  <si>
    <t>https://jurnal.uinsu.ac.id/index.php/ISCIS/article/view/21907</t>
  </si>
  <si>
    <t>Digital Education and Awareness for Oral Health: Exploration of Digital Tools and Educational Platforms to Promote Awareness About the Importance of Oral Health PP Thapa</t>
  </si>
  <si>
    <t>https://www.igi-global.com/chapter/digital-education-and-awareness-for-oral-health/355268</t>
  </si>
  <si>
    <t>Stepping into the Digital Era: Transformation of School Administration Efficiency and Educational Management through the Role of Information Technology S Urath</t>
  </si>
  <si>
    <t>Informed Strategies Based on Education Research to Enhance the Learning Ecosystem MI Qureshi, T Shrivastava, HV Sharath, G Kaur…</t>
  </si>
  <si>
    <t>https://www.cureus.com/articles/291493-informed-strategies-based-on-education-research-to-enhance-the-learning-ecosystem.pdf</t>
  </si>
  <si>
    <t>Promotion and prevention of oral cancer in the digital era MA Jaber, EM Elameen</t>
  </si>
  <si>
    <t>https://www.igi-global.com/chapter/promotion-and-prevention-of-oral-cancer-in-the-digital-era/355271</t>
  </si>
  <si>
    <t>Transforming Higher Education with Adaptive AI Driven-Learning: Challenges and Opportunities FV Millalén</t>
  </si>
  <si>
    <t>https://dialnet.unirioja.es/servlet/articulo?codigo=9750822</t>
  </si>
  <si>
    <t>" Flipped" University: LLM-Assisted Lifelong Learning Environment K Krinkin, T Berlenko</t>
  </si>
  <si>
    <t>https://arxiv.org/abs/2409.10553</t>
  </si>
  <si>
    <t>A systematic review of artificial intelligence in higher education-South Africa NB Khoalenyane, OA Ajani</t>
  </si>
  <si>
    <t>https://sserr.ro/wp-content/uploads/2024/07/sserr-11-1-17-26.pdf</t>
  </si>
  <si>
    <t>Integrating Cloud Technology in Language Learning: Development of a Basic English Grammar E-Book HP Jaya, N Pitaloka…</t>
  </si>
  <si>
    <t>https://journal.iaincurup.ac.id/index.php/english/article/view/11533</t>
  </si>
  <si>
    <t>Building Smart Campuses: Integrating AI in Higher Education S Tyagi, V Gupta, V Mehndiratta</t>
  </si>
  <si>
    <t>https://link.springer.com/chapter/10.1007/978-981-97-6790-8_15</t>
  </si>
  <si>
    <t>Artificial Intelligence Technologies and Their Significance in Enhancing the Quality of Adaptive E-Learning A Brada, F Dahmani</t>
  </si>
  <si>
    <t>http://journals.lagh-univ.dz/index.php/jskp/article/view/4007</t>
  </si>
  <si>
    <t>Emerging Trends and Impacts of Mobile Learning in Education: A Bibliometric Analysis YF Ananda, M Giatman, H Effendi</t>
  </si>
  <si>
    <t>https://jppipa.unram.ac.id/index.php/jppipa/article/view/9112</t>
  </si>
  <si>
    <t>Analisis Tantangan Bahasa dan Budaya dalam Penerjemahan Teks Arab di Media Sosial P Harahap, R Khairiyyah…</t>
  </si>
  <si>
    <t>https://ejournal.kopertais4.or.id/tapalkuda/index.php/LAN/article/view/6182</t>
  </si>
  <si>
    <t>Mapping the landscape of smart technology in learning: a bibliometric analysis of research trends and influential factors MN Islam</t>
  </si>
  <si>
    <t>https://www.inderscienceonline.com/doi/abs/10.1504/IJSMARTTL.2024.142177</t>
  </si>
  <si>
    <t>Supremely Explainable Artificial Intelligence (XAI) in Education 5.0: Articulating Constructive Alignment in Teaching Learning Practices B Singh, C Kaunert</t>
  </si>
  <si>
    <t>https://link.springer.com/chapter/10.1007/978-3-031-72410-7_8</t>
  </si>
  <si>
    <t>Evaluating the Effectiveness of AI-Powered Adaptive Learning Systems in Secondary Schools. A Alenezi</t>
  </si>
  <si>
    <t>https://search.ebscohost.com/login.aspx?direct=true&amp;profile=ehost&amp;scope=site&amp;authtype=crawler&amp;jrnl=26907909&amp;AN=182553644&amp;h=ShdY%2B4kwAyerQH8tunX1rp99mX2vGI57d4MIdLYhRPQrb1otZJ7Mr899GL9yxS7sQ49NEHLB9DFigBOgYz6IbQ%3D%3D&amp;crl=c</t>
  </si>
  <si>
    <t>Artificial Intelligence in Nursing Education: Challenges and Opportunities in the Chinese Context Y Jiang</t>
  </si>
  <si>
    <t>https://www.scirp.org/journal/paperinformation?paperid=137243</t>
  </si>
  <si>
    <t>Development of Pop-Up Book Media Based on Heroic Values in Madrasah Ibtidaiyah DM Sholiha, A Karim, S Agoro</t>
  </si>
  <si>
    <t>https://educare.uinkhas.ac.id/index.php/jie/article/view/254</t>
  </si>
  <si>
    <t>Exploring AI Integration in Higher Education: University Lecturers' Perspectives on Engagement, Critical Thinking, and Interdisciplinary Collaboration IA Adeleke, OGA Abimbola…</t>
  </si>
  <si>
    <t>https://fnasjournals.com/index.php/FNAS-JMSE/article/view/566</t>
  </si>
  <si>
    <t>Artificial Intelligence In Financial Risk Assessment And Fraud Detection: Opportunities And Ethical Concerns D Patil</t>
  </si>
  <si>
    <t>https://papers.ssrn.com/sol3/papers.cfm?abstract_id=5057434</t>
  </si>
  <si>
    <t>A Critical Glance at Adaptive Learning Systems Using Artificial Intelligence: A Systematic Review and Qualitative Synthesis of Contemporary Research Literature R Meylani</t>
  </si>
  <si>
    <t>https://dergipark.org.tr/en/pub/baebd/issue/87168/1525452</t>
  </si>
  <si>
    <t>Analyzing The Effect Of Learning Management Systems Powered By Artificial Intelligence On Teaching And Learning In Higher Education AA Alhamadi, AA Alhamadi</t>
  </si>
  <si>
    <t>https://sjciycl.cn/index.php/DAP/article/view/8</t>
  </si>
  <si>
    <t>Cioca, M., Cioca, L.I.</t>
  </si>
  <si>
    <t>Decision support systems used in disaster management</t>
  </si>
  <si>
    <t>A Quantitative Perspective on the Evolution of Decision Support Systems, Suduc, A.M., Bizoi, M. Decision Making and Decision Support in the Information Era, Springel</t>
  </si>
  <si>
    <t>https://link.springer.com/chapter/10.1007/978-3-031-62158-1_6</t>
  </si>
  <si>
    <t>Decision Support System for Post-Disaster Resilience, Lawal, Baba Nasiru Junior, exas A&amp;M University</t>
  </si>
  <si>
    <t>https://www.proquest.com/openview/acf219bc94ca056e1d29d945694ea8e3/1?cbl=18750&amp;diss=y&amp;pq-origsite=gscholar</t>
  </si>
  <si>
    <t>Exploring the Potential Use of Social Media Platforms and Decision Support Tools in Disaster Management: A Case Study in Istanbul, Türkiye, Ayça Uysal Üne, İstanbul University Journal of Sociology</t>
  </si>
  <si>
    <t>https://dergipark.org.tr/en/pub/iusosyoloji/article/1591033</t>
  </si>
  <si>
    <t>Cioca, M., Cioca, L.I., Buraga, S.C. (UAC)</t>
  </si>
  <si>
    <t>SMS disaster alert system programming</t>
  </si>
  <si>
    <t>IoT Based Flood Monitoring and Alerting System for Smart Cities</t>
  </si>
  <si>
    <t>https://ieeexplore.ieee.org/abstract/document/10560215</t>
  </si>
  <si>
    <t>Spatial [Elements] decision support system used in disaster management</t>
  </si>
  <si>
    <t xml:space="preserve">A hybrid inverse optimization-stochastic programming framework for network protection, Stephanie A., et all, Journal of the Operational Research Society </t>
  </si>
  <si>
    <t>https://www.tandfonline.com/doi/full/10.1080/01605682.2023.2247008</t>
  </si>
  <si>
    <t>I Gligorea (AFT), MU Yaseen (Pakistan), M Cioca, H Gorski (AFT), R Oancea (AFT)</t>
  </si>
  <si>
    <t>An interpretable framework for an efficient analysis of students’ academic performance</t>
  </si>
  <si>
    <t>Design and Implementation of Machine Learning Algorithms in Automatic Grading of Students' Assignments , Duo Chen, Journal of Electrical Systems</t>
  </si>
  <si>
    <t>chrome-extension://efaidnbmnnnibpcajpcglclefindmkaj/https://pdfs.semanticscholar.org/1736/b820dbb73011f0106effdc99deceb55f8d81.pdf</t>
  </si>
  <si>
    <t xml:space="preserve">SECURITY ONTOLOGY  IN A VIRTUAL UNIVERSITY , Mocean, et all, </t>
  </si>
  <si>
    <t>chrome-extension://efaidnbmnnnibpcajpcglclefindmkaj/https://sciendo-parsed.s3.eu-central-1.amazonaws.com/667bc507dd1c3d1f8713f7ba/10.2478_raft-2024-0017.pdf?X-Amz-Algorithm=AWS4-HMAC-SHA256&amp;X-Amz-Content-Sha256=UNSIGNED-PAYLOAD&amp;X-Amz-Credential=ASIA6AP2G7AKGKZF2L4D%2F20250412%2Feu-central-1%2Fs3%2Faws4_request&amp;X-Amz-Date=20250412T141026Z&amp;X-Amz-Expires=3600&amp;X-Amz-Security-Token=IQoJb3JpZ2luX2VjEF4aDGV1LWNlbnRyYWwtMSJHMEUCIQDJMxIa2yHXRb7kPWIy26CmZmzhiuzNLd8LRRsES34rmQIgEjE0sEyYxfw9gxyCMLErWXKpJDlnTmWh7HGq49HpvNcqxgUI1%2F%2F%2F%2F%2F%2F%2F%2F%2F%2F%2FARACGgw5NjMxMzQyODk5NDAiDJEqBXDGHDPz7oslxSqaBfFt5Zz0kIgFfEH4DgUiwkuh4wJSt2P50%2FBz2E0zKQELtRD%2F7pkrto8yo0Cd%2BR7mfMfwg%2FpVsyX0OVvqMj%2FvxR6BuS3xn9MHxgrgBYpwczrJol7gDgBiGmLh7qrxofZ4ITfqITPIHeG2RnZAWxa1aRPwW2lIFdOf2roqjvas1GIaF%2BSQisD7HjqkpA1FoKOCbLbMtTs%2BOcdVJboE6UVLv%2FDiUZbZaho3sO01vr409VP0PV4KfrFNiNNZL%2FjgXuFg91FMq5FhCONk9onJSMVzY68YddtBcUXPg7z%2FzlCE1CA%2FBUf8thouVxv%2FTPbtyvSNgsWFkRJWoCDCV%2B1q0EBUSLWmRtr1T3s8Thp9aqiPtVUaZboNodHlcfCFmvNeWgEuGdppX6t8Gm%2B43mU0UFjYt1wN46u72eHdnrl8kTpCNemreO1hzjHCt%2Bj9J%2FAYFLuNRA9LB9qhpqP6VLMvg%2FE5ZcM6QK3Q3lYNTJPA7w8Vxv0tUzYPoOXVPxZQkO18H0u8iXyQXVC%2FbNewB4W0GnEflalEHvvo6e9GQIlrD%2FX%2Bi4b4VNvPbHioFGh3JbkFSJnQfQPwQf33dbh9H%2Fkl%2FNujDThNGV4k%2B3Ver7Btl53VjZo5%2BpzEX4t8PNTuyitITPuFGRGl6lokAodkwOEVMA2KcsOTmqMGd4otoD%2BVPwLWksGtiCZhxHxool4a17cqjq%2BTV5t2bKnwKa6md7abwNR%2BqXeRi59tmps8O0UK06kcyPjeKpStKWdhyHCVdYUaSgS0592vvEksG97JXMvkd1CInm%2FkXL7EnAjHGrriVAjbegX3L1pdP4octlfpM6YvaBYkznUDhSDOuipFQpxJNsOFJeyaYA4LL8nC%2FV9j3MKTDwI6KFGADB6TWNBg8DCc5Om%2FBjqxASM%2FW16k3wsVEFmVetdfHAcbzR0I2uLpRtjGnugmQkMAGnBAEW1l4wvtrhZYBYzCDd8x%2BNZVdwV%2FrS6Ax7OeY%2BGNvqZMCpqCa8mzaVr9mnX0uF2lLJ5CDlRROtupIAYFrT1IENUfngyVCnKkWfsfSJeseVi2V0v8izJ8wq4albGWXESapSqSTqexbNvj9qn%2B90l6MDgvfIgStkllxn3vSAR%2B8Hc3BEI0Qa3USO77zpufBQ%3D%3D&amp;X-Amz-Signature=8f047fce21d70b6b688f6cab8e0ff5ff04d61481427b65c10a1bb111eae3c3e2&amp;X-Amz-SignedHeaders=host&amp;x-amz-checksum-mode=ENABLED&amp;x-id=GetObject</t>
  </si>
  <si>
    <t>Hyperparameter Tuning Modeling for Socioeconomic based Academic Analysis, Triyan Agung Laksono et all, Soft Computing and Data Mining (SCDM)</t>
  </si>
  <si>
    <t>https://mjs.um.edu.my/index.php/JISRP/article/view/57829</t>
  </si>
  <si>
    <t>Cioca, M., Schuszter, C. (CERN, UPeT)</t>
  </si>
  <si>
    <t>A system for sustainable usage of computing resources leveraging deep learning predictions</t>
  </si>
  <si>
    <t xml:space="preserve">Power cable monitoring method based on UHF-RFID and deep learning in edge computing environment, Xiongfei Gu, Jian Shangm </t>
  </si>
  <si>
    <t>https://ietresearch.onlinelibrary.wiley.com/doi/full/10.1049/tje2.12407</t>
  </si>
  <si>
    <t>FRAMING THE (UN) SUSTAINABILITY OF AI, I Niet, M Hagemeijer, AM Gardenie</t>
  </si>
  <si>
    <t>https://www.taylorfrancis.com/chapters/edit/10.4324/9781003441311-6/framing-un-sustainability-ai-irene-niet-mignon-hagemeijer-anne-marte-gardenier-rinie-van-est</t>
  </si>
  <si>
    <t>An operation site security detection method based on point cloud data and improved YOLO algorithm under the architecture of the power internet of things, Shibo Yang, The journal of Eginnering</t>
  </si>
  <si>
    <t>https://ietresearch.onlinelibrary.wiley.com/doi/full/10.1049/tje2.12344</t>
  </si>
  <si>
    <t>Cioranu, C. (UEFISCDI), Cioca, M.</t>
  </si>
  <si>
    <t>Database versioning 2.0, a transparent SQL approach used in Quantitative Management and Decision Making</t>
  </si>
  <si>
    <t xml:space="preserve">Modeling business processes of making financial decisions using digital technologies, Aleksieienko I., </t>
  </si>
  <si>
    <t>http://repository.hneu.edu.ua/handle/123456789/35238</t>
  </si>
  <si>
    <t>Schuszter, C. (CERN, UPeT), Cioca, M.</t>
  </si>
  <si>
    <t>An implementation of a fault-tolerant database system using the actor model</t>
  </si>
  <si>
    <t>Comparative analysis of. NET-based solutions for iterative task execution in distributed fault-tolerant systems, T Zeynally, International Journal of Open Information Technologies</t>
  </si>
  <si>
    <t>http://www.injoit.ru/index.php/j1/article/view/1875</t>
  </si>
  <si>
    <t>Gifu, D. (UAIC), Cioca, M.</t>
  </si>
  <si>
    <t>Linguistic interpretation of speech errors</t>
  </si>
  <si>
    <t xml:space="preserve">FROM REFLECTIONS TO REALITIES: UNDERSTANDING TEXTS ACROSS CONTEXTS, MH Otoluwa et all., </t>
  </si>
  <si>
    <t>http://tahtamedia.co.id/index.php/issj/article/view/779</t>
  </si>
  <si>
    <t>Nor Roselidyawaty Mohd Rokeman, Che Ghani Che Kob, Mohd Nasir Mohd Yaacob; A review of the job satisfaction theory for vocational college education perspective; INTERNATIONAL JOURNAL OF MODERN EDUCATION (IJMOE); Volume 6 Issue 20 (March 2024) PP. 522-532; DOI: 10.35631/IJMOE.620038; EISSN 2637-0905</t>
  </si>
  <si>
    <t>MyCite; MyJurnal; Google Scholar; eISSN; Perpustakaan Negara Malaysia (PNM); Crossref</t>
  </si>
  <si>
    <t xml:space="preserve">Popa Daniela </t>
  </si>
  <si>
    <t>The Knowledge of Concept of Project Management in Small and Medium entreprises</t>
  </si>
  <si>
    <t>ERDİNÇ Gizem; GÜRBÜZ Feyza; 2-LEVEL CONSTRUCTION PLANNING MODEL WITH A LOCAL CASE STUDY, Revista Economică, Volume: 76, Issue: 2; Pages: 52 - 59; DOI: 10.56043/reveco-2024-0015 p-ISSN 1582-6260; e-ISSN 2344-5424</t>
  </si>
  <si>
    <t>http://economice.ulbsibiu.ro/revista.economica/articol.php?id=1367       http://economice.ulbsibiu.ro/revista.economica/archive/76205erdinc&amp;gurbuz.pdf</t>
  </si>
  <si>
    <t>ERIHPLUS, RePec, EBSCO HOST,ULRICHSWEB, CABI, Crossref, Index Copernicus, EconPapers</t>
  </si>
  <si>
    <t>[PDF] Analysis of Work Environment, Communication to Motivation, and its Impact on Employee Performance after the Covid-19 Pandemic in PT Givaudan Indonesia
E Syarip, A Juwaini, P Pasaribu - International Journal of Information …, 2024 - mecs-press.org</t>
  </si>
  <si>
    <t>chrome-extension://efaidnbmnnnibpcajpcglclefindmkaj/https://www.mecs-press.org/ijieeb/ijieeb-v16-n2/IJIEEB-V16-N2-1.pdf</t>
  </si>
  <si>
    <t xml:space="preserve">I.J. Information Engineering and Electronic Business, 2024, 2, 1-11 </t>
  </si>
  <si>
    <t>[PDF] Examining Factors Influencing Employee Job Satisfaction in a Hybrid Work Setting: A Case Study of an Oil &amp; Gas Company
MFA Rasid, MAM Aris, NHQN Hamdi, S Ramli - 2024 - e-ajuitmct.uitm.edu.my</t>
  </si>
  <si>
    <t>chrome-extension://efaidnbmnnnibpcajpcglclefindmkaj/https://e-ajuitmct.uitm.edu.my/v3/images/2024/Vol13Issue1/5_Examining_Factors_Influencing_Employee_Job_Satisfaction_in_a_Hybrid_Work_Setting_A_Case_Study_of_an_Oil__Gas_Company.pdf</t>
  </si>
  <si>
    <t>e-Academia Journal , google Scholar</t>
  </si>
  <si>
    <t>A work-from-home framework for the South African private higher education institutions
N Cassim - 2024 - repository.nwu.ac.za</t>
  </si>
  <si>
    <t>https://repository.nwu.ac.za/handle/10394/42599</t>
  </si>
  <si>
    <t>Fabrication and characterization of Al 5005 composite with hybrid (Al2O3 and SiO2) reinforcement
M Mamadou, MA Hassan, AM Usman… - Savannah Journal of …, 2024 - sajsetjournal.com.ng</t>
  </si>
  <si>
    <t>https://www.sajsetjournal.com.ng/index.php/journal/article/view/88</t>
  </si>
  <si>
    <t>https://www.sajsetjournal.com.ng/index.php/journal/about</t>
  </si>
  <si>
    <t>From Old to New Ways of Working: How Technology and Autonomy Drive Productivity in Indonesia
Jefta Harlianto (Management Department, BINUS Business School, Bina Nusantara University, Jakarta, Indonesia), Harjanto Prabowo (Management Department, BINUS Business School, Bina Nusantara University, Jakarta, Indonesia), Rano Kartono Rahim (Management Department, BINUS Business School, Bina Nusantara University, Jakarta, Indonesia), and Nugroho J. Setiadi (Management Department, BINUS Business School, Bina Nusantara University, Jakarta, Indonesia)</t>
  </si>
  <si>
    <t>https://www.igi-global.com/article/from-old-to-new-ways-of-working/356503</t>
  </si>
  <si>
    <t>Clima organizacional y desempeño laboral de los colaboradores de entidades bancarias del distrito de La Molina, 2023
AF Garay Huarachi, LN Orellana Urteaga - 2024 - repositorio.usil.edu.pe</t>
  </si>
  <si>
    <t>https://repositorio.usil.edu.pe/entities/publication/3c79d280-b907-4574-be3a-245b22414662</t>
  </si>
  <si>
    <t>Repositorio</t>
  </si>
  <si>
    <t>The Influence of Work From Home (WFH) on Employee Productivity
T White - 2024 - search.proquest.com</t>
  </si>
  <si>
    <t>https://www.proquest.com/openview/da416771984d51906281bcc0716bbff3/1?cbl=18750&amp;diss=y&amp;pq-origsite=gscholar</t>
  </si>
  <si>
    <t>Gestión de salud ocupacional y desempeño laboral en una empresa de servicios de agua y alcantarillado, región Ancash, 2023
JT Ñiquen Liñan - 2024 - alicia.concytec.gob.pe</t>
  </si>
  <si>
    <t>https://alicia.concytec.gob.pe/vufind/Record/UCVV_dfab91d15a99895d01630f46f45f4bd8</t>
  </si>
  <si>
    <t>La mayor colección digital de la
Producción científica-tecnológica del país</t>
  </si>
  <si>
    <t>" Were we prepared?" Perceptions of a nursing school community toward crisis moments
DGSM dos Santos, E dos Santos Santana… - Revista INFAD de …, 2024 - revista.infad.eu</t>
  </si>
  <si>
    <t>https://revista.infad.eu/index.php/IJODAEP/article/view/2757</t>
  </si>
  <si>
    <t>https://revista.infad.eu/index.php/IJODAEP/issue/view/62</t>
  </si>
  <si>
    <t>Factors Influencing Employee Productivity in Work
From Anywhere: A Systematic Literature Review (SLR)
Neyla Nuril Fauziyah*1
, Diah Priharsari2
, Aryo Pinandito3
, Fajar Pradana4
1,2,3,4Brawijaya University, Malang,
1neylanfay1701@gmail.com,
2diah.priharsari@ub.ac.id,
3
aryo@ub.ac.id,
4
fajar.p@ub.ac.id
*Corresponding Author
Received 10 Septermber 2023; accepted 28 March 2024</t>
  </si>
  <si>
    <t>https://www.researchgate.net/profile/Aryo-Pinandito/publication/379551123_Factors_Influencing_Employee_Productivity_in_Work_From_Anywhere_A_Systematic_Literature_Review_SLR/links/66158ddc66ba7e2359b94443/Factors-Influencing-Employee-Productivity-in-Work-From-Anywhere-A-Systematic-Literature-Review-SLR.pdf</t>
  </si>
  <si>
    <t>Jurnal Teknologi Informasi dan Ilmu Komputer</t>
  </si>
  <si>
    <t>Are faculty members aware of global university ranking? A study in the context of a developing country
A Islam - Digital Library Perspectives, 2024 - emerald.com</t>
  </si>
  <si>
    <t>https://www.emerald.com/insight/content/doi/10.1108/dlp-01-2024-0005/full/html</t>
  </si>
  <si>
    <t>https://www.emeraldgrouppublishing.com/journal/dlp?_gl=1*156m0ux*_ga*NTQzMjg3NjQuMTc0NDkyMjczNg..*_ga_45RWY1YP1V*MTc0NDkyMjczNi4xLjEuMTc0NDkyMzU5OC4wLjAuMA..&amp;_ga=2.121372872.1581359164.1744922736-54328764.1744922736</t>
  </si>
  <si>
    <t>Research beyond borders: Internationalization strategies for faculty researchers
J Pentang, B Langle - 2024 - philpapers.org</t>
  </si>
  <si>
    <t>https://philpapers.org/rec/PENRBB</t>
  </si>
  <si>
    <t>https://philpapers.org/asearch.pl?pub=23063</t>
  </si>
  <si>
    <t>[PDF] The Nexus of Proximity, Talent, and Opportunities: Examining the Challenges and Prospects for Young Talent in Romania's Higher Education Context
N Petru-Cristian - researchgate.net</t>
  </si>
  <si>
    <t>https://www.researchgate.net/profile/Negrea-Petru-Cristian/publication/378334436_The_Nexus_of_Proximity_Talent_and_Opportunities_Examining_the_Challenges_and_Prospects_for_Young_Talent_in_Romania%27s_Higher_Education_Context/links/66002e8ea4857c7962740e3b/The-Nexus-of-Proximity-Talent-and-Opportunities-Examining-the-Challenges-and-Prospects-for-Young-Talent-in-Romanias-Higher-Education-Context.pdf</t>
  </si>
  <si>
    <t>ReserachGate</t>
  </si>
  <si>
    <t>El teletrabajo y su influencia en el desempeño laboral de los trabajadores en las empresas financieras, Lima Metropolitana, 2023, AA Honorio Barreto, NM Nieto Adrián - repositorioacademico.upc.edu.pe</t>
  </si>
  <si>
    <t>https://cupola.gettysburg.edu/student_scholarship/1141/</t>
  </si>
  <si>
    <t>[PDF] MASTERARBEIT/MASTER'S THESIS
M Škugor - 2024 - phaidra.univie.ac.at</t>
  </si>
  <si>
    <t>Enhancing Remote Workforce Management Using Workforce Analytics
TPA Nguyen - 2024 - acquire.cqu.edu.au</t>
  </si>
  <si>
    <t>https://acquire.cqu.edu.au/articles/thesis/Enhancing_Remote_Workforce_Management_Using_Workforce_Analytics/25209569?file=44514929</t>
  </si>
  <si>
    <t>Prime evidenze dalla ricerca “SMART WEST” sulla transizione dalla fase emergenziale pandemica alla fase post-pandemica nell'utilizzo dello smart working da parte …
M Zanetti, A Lacchia - Smart working, tempi di vita e del …, 2024 - univda.iris.cineca.it</t>
  </si>
  <si>
    <t>[CITARE] Analítica de recursos humanos: una revisión sistemática de literatura
FS Carla, GR Reyes, GG José - 2024 - Universidad Internacional del …</t>
  </si>
  <si>
    <t>Integrative literature review on people analytics and implications from the perspective of human resource development
JY Lee, Y Lee - Human Resource Development Review, 2024 - journals.sagepub.com</t>
  </si>
  <si>
    <t>https://journals.sagepub.com/doi/abs/10.1177/15344843231217181</t>
  </si>
  <si>
    <t>SagePubl</t>
  </si>
  <si>
    <t>Digital wind of changes: navigating competitiveness in the maritime sector through the transformation in human resource development
Y Autsadee, J Jeevan, NH Mohd Salleh… - Maritime Business …, 2024 - emerald.com</t>
  </si>
  <si>
    <t>emerald insihght</t>
  </si>
  <si>
    <t>Leveraging Collaboration for Industry 5.0: Needs, Strategies and Future Directions
V Toncian, A Florea, A David, D Morariu… - Working Conference on …, 2024 - Springer</t>
  </si>
  <si>
    <t>Springler Nature, Google Scholar</t>
  </si>
  <si>
    <t>Investigating research in human resource analytics through the lens of systematic literature review
SD Chhetri, D Kumar… - Human Systems …, 2024 - journals.sagepub.com</t>
  </si>
  <si>
    <t>Human resources analytics in practice: A knowledge discovery process
MJ Belizón, D Majarín, D Aguado - European Management …, 2024 - Wiley Online Library</t>
  </si>
  <si>
    <t>Wiley Online</t>
  </si>
  <si>
    <t xml:space="preserve">SĂVESCU, R (ULBS).; Kifor, Ș (ULBS).; Dănuț, R (ULBS).; Rusu, R (AFT). </t>
  </si>
  <si>
    <t>Flexible Work Arrangements: Are They Here to Stay?
MA Koontz - 2024 - search.proquest.com</t>
  </si>
  <si>
    <t>https://www.proquest.com/openview/9d18861f21ecd2f9ed0a704f5256a2ec/1?cbl=18750&amp;diss=y&amp;pq-origsite=gscholar</t>
  </si>
  <si>
    <t>ProQuest, Google Scholar</t>
  </si>
  <si>
    <t>TECHNOSTRESS ASSESSMENT IN THE IT WORKFORCE IN ROMANIA: THE NEED FOR MANAGEMENT ADAPTATION.
S VĂDUVA, AC Nedelcut, CI Hnatiuc… - USV Annals of …, 2024 - search.ebscohost.com</t>
  </si>
  <si>
    <t>https://openurl.ebsco.com/EPDB%3Agcd%3A15%3A9091567/detailv2?sid=ebsco%3Aplink%3Ascholar&amp;id=ebsco%3Agcd%3A180394408&amp;crl=c&amp;link_origin=scholar.google.com</t>
  </si>
  <si>
    <t>Ebschohost, Google Scholar</t>
  </si>
  <si>
    <t>Familienunterstützende Führung
K Hildenbrand, SRF Rummel, JJ de Léon Kalk… - … Praxiswissen für Fach …, 2024 - Springer</t>
  </si>
  <si>
    <t>https://link.springer.com/chapter/10.1007/978-3-662-68185-5_57</t>
  </si>
  <si>
    <t>[PDF] El trabajo remoto y su influencia en la satisfacción laboral en centros de atención telefónica de las principales Compañías de Salud de Lima Metropolitana …
SM Maldonado Nevado, H Cajas Santamaria - 2024 - repositorioacademico.upc.edu.pe</t>
  </si>
  <si>
    <t>chrome-extension://efaidnbmnnnibpcajpcglclefindmkaj/https://repositorioacademico.upc.edu.pe/bitstream/handle/10757/674879/Maldonado_NS.pdf?sequence=19</t>
  </si>
  <si>
    <t>Research paper, Google Scholar</t>
  </si>
  <si>
    <t xml:space="preserve">Claudiu Vasile Kifor, Ana Maria Benedek, Ioan Sîrbu &amp; Roxana Florența Săvescu </t>
  </si>
  <si>
    <t>[HTML] A Bibliometric Analysis of Romanian Educational Research in Web of Science: Trends, Challenges, and Opportunities for Global Integration
DM Cretu, G Grosseck - Education Sciences, 2025 - mdpi.com</t>
  </si>
  <si>
    <t>https://www.mdpi.com/2227-7102/15/3/358</t>
  </si>
  <si>
    <t>[HTML] The importance of international and national publications for promotion and the impact of recruitment policies
L Tutuncu, M Seeber - Higher Education, 2024 - Springer</t>
  </si>
  <si>
    <t>https://link.springer.com/article/10.1007/s10734-024-01306-x</t>
  </si>
  <si>
    <t>Exploring the Motivations for and Modes of Academic Engagement among Irish Academic Researchers: A Qualitative Investigation
UA Yusuff - 2024 - mural.maynoothuniversity.ie</t>
  </si>
  <si>
    <t>https://mural.maynoothuniversity.ie/id/eprint/19160/</t>
  </si>
  <si>
    <t>Relationship among the scale of university funding, structure of revenue and expenditure, and academic output: Evidence from China's 36 World-Class universities …, J Mao, W Chen, Z Wang - Studies in Higher Education, 2024 - Taylor &amp; Francis</t>
  </si>
  <si>
    <t>https://www.tandfonline.com/doi/abs/10.1080/03075079.2024.2321225?casa_token=pOIpX-VsFM8AAAAA:Zj6ZsthidiM1Kmra9YyNkLh9-Pfl6RZqn2Gi1bkbAfuPWPLkq1SvCd_K9zzf9WF7dywGcakmYm0</t>
  </si>
  <si>
    <t>Taylor and Francis</t>
  </si>
  <si>
    <t xml:space="preserve">Anca Victoria ȚÎRLEA, Claudiu Vasile KIFOR, Raluca Elena DĂNUȚ, Sergiu Ștefan NICOLAESCU, Roxana Florența SĂVESCU </t>
  </si>
  <si>
    <t xml:space="preserve">DAILY ROUTINE AND PERFORMANCE ANALYSIS - PARALLEL BETWEEN TELEWORK AND WORK FROM THE OFFICE </t>
  </si>
  <si>
    <t>The Changing Nature of Work and Its Effects on Employee Well-being
L O'Connell - 2024 - cupola.gettysburg.edu</t>
  </si>
  <si>
    <t>Research Paper, Google Scholar</t>
  </si>
  <si>
    <t>Roxana Săvescu (ULBS),
Ana Maria Stoe (Faurecia) and
Mihaela Rotaru (ULBS)</t>
  </si>
  <si>
    <t xml:space="preserve">Stress among working college students case study: Faculty of Engineering Sibiu, Romania
Autori
</t>
  </si>
  <si>
    <t>The Measurement of Job Stress Levels on Study Concentration in Students Who Study While Working (Case Study: Gunadarma University Postgraduate Students) …
SA Lestari, DK Putri - Jurnal Rekayasa Sistem Industri, 2024 - journal.unpar.ac.id</t>
  </si>
  <si>
    <t>https://journal.unpar.ac.id/index.php/jrsi/article/view/7773</t>
  </si>
  <si>
    <t>https://journal.unpar.ac.id/index.php/jrsi/Indexing</t>
  </si>
  <si>
    <t>[PDF] How do college students who are parents feel anxiety, stress, and depression during their examination preparation?
E Demeroutis, DD Vlastos… - Global Health Economics …, 2024 - researchgate.net</t>
  </si>
  <si>
    <t>chrome-extension://efaidnbmnnnibpcajpcglclefindmkaj/https://www.researchgate.net/profile/Paraskevi-Theofilou/publication/386533842_How_do_college_students_who_are_parents_feel_anxiety_stress_and_depression_during_their_examination_preparation/links/6757e99698f61916184c781e/How-do-college-students-who-are-parents-feel-anxiety-stress-and-depression-during-their-examination-preparation.pdf</t>
  </si>
  <si>
    <t>[PDF] Jaunų suaugusiųjų suvokiamo streso ir saviveiksmingumo sąsaja su padidintu susirūpinimu sveika, M Černiauskaitė - 2024 - vdu.lt mityba</t>
  </si>
  <si>
    <t>chrome-extension://efaidnbmnnnibpcajpcglclefindmkaj/https://portalcris.vdu.lt/server/api/core/bitstreams/e7572f59-49f1-4965-9ec8-712681edde46/content</t>
  </si>
  <si>
    <t>https://www.emeraldgrouppublishing.com/journal/tqm?_gl=1*zhp56x*_ga*NTQzMjg3NjQuMTc0NDkyMjczNg..*_ga_45RWY1YP1V*MTc0NDkyMjczNi4xLjEuMTc0NDkyMjc0OS4wLjAuMA..&amp;_ga=2.107741378.1581359164.1744922736-54328764.1744922736</t>
  </si>
  <si>
    <t>Az IKT Technológia Alkalmazási Esélyei Székelyföld Mezőgazdaságában
S Nagy - 2024 - search.proquest.com</t>
  </si>
  <si>
    <t>https://www.proquest.com/openview/07b235c9f5c68cb24b4012673c9a8c6e/1?cbl=2026366&amp;diss=y&amp;pq-origsite=gscholar</t>
  </si>
  <si>
    <t>Analysis of the Dependence of Agricultural Production Efficiency in the Regions of Russia on the Availability of Resources Based on the Multidimensional Grouping …
TN Lubova, GA Salimova, DR Islamgulov… - … Development of the …, 2024 - Springer</t>
  </si>
  <si>
    <t>https://link.springer.com/chapter/10.1007/978-3-031-51272-8_41</t>
  </si>
  <si>
    <t>Springer, Google Scholar</t>
  </si>
  <si>
    <t>КЛАСТЕРНЫЙ АНАЛИЗ В МОДЕЛИРОВАНИИ ЭФФЕКТИВНОСТИ АГРАРНОГО ПРОИЗВОДСТВА
ГА САЛИМОВА, ЭФ САГАДЕЕВА… - Региональные …, 2024 - rppe.ru</t>
  </si>
  <si>
    <t>http://rppe.ru/new/index.php/rppe/article/view/2415</t>
  </si>
  <si>
    <t>Russian Journal,, Google Scholar</t>
  </si>
  <si>
    <t>[PDF] Károly Ihrig Doctoral School of Management and Business
S Nagy, M Rákos - dea.lib.unideb.hu</t>
  </si>
  <si>
    <t>chrome-extension://efaidnbmnnnibpcajpcglclefindmkaj/https://dea.lib.unideb.hu/server/api/core/bitstreams/cd7df2ab-4eb5-4e7f-bee2-61f916f2111d/content</t>
  </si>
  <si>
    <t>Doctoral Thesis</t>
  </si>
  <si>
    <t>Borza S, Inta M, Serbu R, Marza B (ULBS)</t>
  </si>
  <si>
    <t>Multi-criteria analysis of pollution caused by auto traffic in a geographical area limited to applicability for an eco-economy environment.</t>
  </si>
  <si>
    <t>J Kunkler, Road Network Performance Measurements, doi:10.5283/epub.53802  </t>
  </si>
  <si>
    <t>https://epub.uni-regensburg.de/53802/</t>
  </si>
  <si>
    <t>Condorchoa Clares, Joao Giancarlo   Análisis de flujos vehiculares utilizando vehículo aéreo no tripulado en la Av. Industrial con la intersección de Av. Pinto, Av. 28 de Agosto y Av. Tarata mediante la … https://renati.sunedu.gob.pe/handle/sunedu/3440034</t>
  </si>
  <si>
    <t>https://epub.uni-regensburg.de/53802/1/dissertation_Onlinepublikation.pdf</t>
  </si>
  <si>
    <t>Inţă, M., Muntean, A. (ULBS)</t>
  </si>
  <si>
    <t>Researches regarding introducing temperature as a factor in cutting tool wear monitoring</t>
  </si>
  <si>
    <t>КВ Сызранцева, НА Василега - Омский научный вестник  ОЦЕНКА ВЕРОЯТНОСТИ ОТКАЗА ПРИ ЭКСПЛУАТАЦИИ СБОРНОГО РЕЖУЩЕГО ИНСТРУМЕНТА СО СМЕННЫМИ МНОГОГРАННЫМИ ПЛАСТИНАМИ МЕТОДАМИ НЕПАРАМЕТРИЧЕСКОЙ СТАТИСТИКИ</t>
  </si>
  <si>
    <t>https://cyberleninka.ru/article/n/otsenka-veroyatnosti-otkaza-pri-ekspluatatsii-sbornogo-rezhuschego-instrumenta-so-smennymi-mnogogrannymi-plastinami-metodami/viewer</t>
  </si>
  <si>
    <t xml:space="preserve">nţă, M., Muntean, A.,  (ULBS) </t>
  </si>
  <si>
    <t>G. Oborsky, V. Goloborodko, L. Perperi. Implementation of the hybrid binarisation method for thermogram analysis. Proceedings of Odessa Polytechnic University, Issue 2(70), 2024</t>
  </si>
  <si>
    <t>https://pratsi.op.edu.ua/index.php/pratsi/article/view/480</t>
  </si>
  <si>
    <t>ЕВ Артамонов, МС Остапенко… - Известия Самарского.  ОПРЕДЕЛЕНИЕ ЭФФЕКТИВНОЙ СКОРОСТИ РЕЗАНИЯ СБОРНЫМ ИНСТРУМЕНТОМ НА ОСНОВЕ ОЦЕНКИ РИСКОВ НИЗКОЙ</t>
  </si>
  <si>
    <t>https://cyberleninka.ru/article/n/opredelenie-effektivnoy-skorosti-rezaniya-sbornym-instrumentom-na-osnove-otsenki-riskov-nizkoy-obrabatyvaemosti-materiala-i-poteri/viewer</t>
  </si>
  <si>
    <t>Matthias Loskyll (DFKI), Jochen Schlick(DFKI), Stefan Hodek(DFKI), Lisa Ollinger(DFKI), Tobias Gerber(DFKI), Bogdan Pîrvu(ULBS)</t>
  </si>
  <si>
    <t>Semantic service discovery and orchestration for manufacturing processes</t>
  </si>
  <si>
    <t>Pfrommer, Julius. Distributed Planning for Self-Organizing Production Systems. KIT Scientific Publishing, 2024.</t>
  </si>
  <si>
    <t>https://library.oapen.org/bitstream/handle/20.500.12657/90827/distributed-planning-for-self-organizing-production-systems.pdf?sequence=1&amp;isAllowed=y</t>
  </si>
  <si>
    <t xml:space="preserve">KIT Scientific Publishing, OAPEN, </t>
  </si>
  <si>
    <t>Ahmed, Abdullah Fathi Ahmed. Geospatial Link Discovery with Human in the Loop. Diss. Universitätsbibliothek, 2024.</t>
  </si>
  <si>
    <t>https://digital.ub.uni-paderborn.de/hs/content/titleinfo/7645799/full.pdf</t>
  </si>
  <si>
    <t>Teza doctorat, Google Scholar</t>
  </si>
  <si>
    <t>Theissen-Lipp, Johannes, et al. Semantic foundations of dataspaces. No. RWTH-2024-09760. Fachgruppe Informatik, 2024.</t>
  </si>
  <si>
    <t>https://publications.rwth-aachen.de/record/995165</t>
  </si>
  <si>
    <t>Lai, Chee Sern, Usha Chundran, Suhaizal Hashim, Ming Foong Lee, and A. Ana. "Integrating the elements of IR4. 0 into teaching and learning: are polytechnic lecturers ready?." International Journal of Public Sector Performance Management 14, no. 3-4 (2024): 465-476.</t>
  </si>
  <si>
    <t>Wilking, Fabian. Assistenzsystem zur Nutzbarmachung von Systemmodellen für Digitale Zwillinge. Diss. Dissertation, Erlangen, Friedrich-Alexander-Universität Erlangen-Nürnberg (FAU), 2024, 2024.</t>
  </si>
  <si>
    <t>https://open.fau.de/items/c444fc24-dced-4ef7-b7f8-b122f189e4c7/full</t>
  </si>
  <si>
    <t>Kaiser, J. (2024). Evaluating the role of reference architectures in designing low-cost digital manufacturing systems [Apollo - University of Cambridge Repository]. https://doi.org/10.17863/CAM.108505</t>
  </si>
  <si>
    <t>https://www.repository.cam.ac.uk/items/0292124b-4f02-4ad4-8983-e2b901bfe0ee</t>
  </si>
  <si>
    <t>Szczepaniuk, Edyta Karolina, and Hubert Szczepaniuk. "Cybersecurity Risk Management Framework for Cyber-physical Systems." Emerging Trends for Securing Cyber Physical Systems and the Internet of Things. CRC Press, 2024. 114-134.</t>
  </si>
  <si>
    <t xml:space="preserve">Taylor &amp;Francis, CRCPress, </t>
  </si>
  <si>
    <t>Zhao, W., Hu, J., Lu, J., &amp; Zhang, W. (2024). Cyber-Physical Scheduling System for Multiobjective Scheduling Optimization of a Suspension Chain Workshop Using the Improved Non-Dominated Sorting Genetic Algorithm II. Machines, 12(9), 666.</t>
  </si>
  <si>
    <t>https://www.proquest.com/docview/3110573715?pq-origsite=gscholar&amp;fromopenview=true</t>
  </si>
  <si>
    <t>Proquest</t>
  </si>
  <si>
    <t>Rupp, S. C. (2024). Werkerassistenzsysteme und die Absicherung von Montageprozessen in der automobilen Prototypenmontage.</t>
  </si>
  <si>
    <t>https://publikationen.sulb.uni-saarland.de/handle/20.500.11880/38870</t>
  </si>
  <si>
    <r>
      <rPr>
        <rFont val="Arial Narrow"/>
        <color theme="1"/>
        <sz val="10.0"/>
      </rPr>
      <t xml:space="preserve">JIANG, G., LIU, X., &amp; SHI, J. (2024). Human Aspects of Advanced Manufacturing, Production Management and Process Control, Vol. 146, 2024, 97-104. AHFE. </t>
    </r>
    <r>
      <rPr>
        <rFont val="Arial Narrow"/>
        <i/>
        <color theme="1"/>
        <sz val="10.0"/>
      </rPr>
      <t>Human Aspects of Advanced Manufacturing, Production Management and Process Control</t>
    </r>
    <r>
      <rPr>
        <rFont val="Arial Narrow"/>
        <color theme="1"/>
        <sz val="10.0"/>
      </rPr>
      <t xml:space="preserve">, 97. </t>
    </r>
  </si>
  <si>
    <t>Wags Numoipiri Digitemie * and Ifeanyi Onyedika Ekemezie;  A comprehensive review of Building Energy Management Systems (BEMS) for Improved Efficiency, World Journal of Advanced Research and Reviews</t>
  </si>
  <si>
    <t>https://wjarr.co.in/wjarr-2024-0746</t>
  </si>
  <si>
    <t>Abdul Mateen Khan, Muhammad Abubakar Tariq, Zeshan Alam, Wesam Salah Alaloul, Ahsan Waqar,
Optimizing energy efficiency through building orientation and building information modelling (BIM) in diverse terrains: A case study in Pakistan,
Energy,</t>
  </si>
  <si>
    <t>https://www.sciencedirect.com/science/article/pii/S0360544224030834?casa_token=WL-6MSlZ1S0AAAAA:6AB-emzjmLnFXV2DuNoyCM70nn8vMXq2yk59ljVFPgsNaK7E6q5sbRJLe98E8lHuU1-o_lWLneY</t>
  </si>
  <si>
    <t>ScienceDirect</t>
  </si>
  <si>
    <t xml:space="preserve">Mohammad Tahir Zamani,Ali Ahmad Amiri, Energy efficiency in smart schools using renewable energy strategy Journal of Daylighting </t>
  </si>
  <si>
    <t>https://papers.ssrn.com/sol3/papers.cfm?abstract_id=5120055</t>
  </si>
  <si>
    <t>Bandeira, G. L., Trindade, D., Gardi, L., Lewis, R., Brown, M., Kuntz, R., Tortato, U., and R. C. G. Lobo. "ESG Total Cost of Ownership: A Case Study in the Oil and Gas Industry." SPE Energy Transition Symposium</t>
  </si>
  <si>
    <t>https://onepetro.org/speets/proceedings-abstract/24ETS/24ETS/548337</t>
  </si>
  <si>
    <t>Ait Omar Oumaima; Choukai Oumaima; El Fadil Hassan; Ait Errouhi Ahmed; Fatima Zahra Harmouch, Enhancing Photovoltaic Production Management and Air Conditioning Efficiency in the University Library Smart Building, 10th International Conference on Optimization and Applications (ICOA)</t>
  </si>
  <si>
    <t>https://ieeexplore.ieee.org/abstract/document/10754116?casa_token=poafjNWRUssAAAAA:hCVQ9i4wXu6YeM7iRoeIkgartip4XqyUPRroWlJ44OA_KJMAb8uMKL5V_OCcY0zapsTyjqXhR-NdBg</t>
  </si>
  <si>
    <t>Carreno Perez, Andrea Ximena, Innovative KPIs for sustainability and energy management: Creation, value generation, visualization, Digitala Vetenskapliga Arkivet</t>
  </si>
  <si>
    <t>https://www.diva-portal.org/smash/record.jsf?pid=diva2%3A1900665&amp;dswid=6100</t>
  </si>
  <si>
    <t>Le Van Diep, B. T. T., Mai, N. T. T., Do Mai Trang, N. H. D., &amp; Nam, H. H. (2024). Proposing a model of Vinh University towards a smart sustainable university. Vinh University Journal of Science Social Science and Humanities</t>
  </si>
  <si>
    <t>https://www.ivysci.com/en/articles/6564359__PROPOSING_A_MODEL_OF_VINH_UNIVERSITY_TOWARDS_A_SMART_SUSTAINABLE_UNIVERSITY</t>
  </si>
  <si>
    <t>RAMONA GIUREA, ANCA TULBURE, CRISTINA-ANCA DANCIU, OTILIA-CRISTINA MURARIU, LILIANA GEORGETA POPESCU, LUCA ADAMI, FABIO CONTI, ELENA CRISTINA RADA, A SUSTAINABLE AND CIRCULAR APPROACH TO FOOD SYSTEMS IN UNIVERSITIES: AN EXPLORATION OF POTENTIAL DIRECTIONS AND GOOD PRACTICES, Sustainable Development and Planning XIII</t>
  </si>
  <si>
    <t>https://www.witpress.com/elibrary/wit-transactions-on-ecology-and-the-environment/262/38649</t>
  </si>
  <si>
    <t>Bhuyashi Boruah, Subhajit Ray, Current progress in the valorization of food industrial by-products for the development of functional food products,  Food, Nutrition and Dietetics</t>
  </si>
  <si>
    <t>https://www.ijfsab.com/index.php/fsab/article/view/349</t>
  </si>
  <si>
    <t>STANCIU, Mirela; DANCIU, Cristina; ANTONIE, Iuliana; SAVA, Camelia; TULBURE, Anca; POPESCU, Agatha, A STUDY OF ROMANIAN CONSUMERS' FOOD PURCHASING, CONSUMPTION BEHAVIOR, AND MOTIVATION TO AVOID AND REDUCE FOOD WASTE, Scientific Papers Series Management, Economic Engineering in Agriculture &amp; Rural Development</t>
  </si>
  <si>
    <t>https://openurl.ebsco.com/EPDB%3Agcd%3A7%3A8876615/detailv2?sid=ebsco%3Aplink%3Ascholar&amp;id=ebsco%3Agcd%3A182396595&amp;crl=c&amp;link_origin=scholar.google.ro</t>
  </si>
  <si>
    <t>Kifor C., Popescu, A. (ULBS)</t>
  </si>
  <si>
    <t>Automotive cybersecurity: A Survey on frameworks, standards, and testing and monitoring technologies</t>
  </si>
  <si>
    <t>S El Madani, S Motahhir, A El Ghzizal Combination between internet of vehicles and advanced driver assistance systems: overview and descriptionMultimedia Tools and Applications, 2024 - Springer</t>
  </si>
  <si>
    <t>https://scholar.google.com/scholar?as_ylo=2024&amp;hl=ro&amp;as_sdt=2005&amp;sciodt=0,5&amp;cites=7735835446713773759&amp;scipsc=</t>
  </si>
  <si>
    <t xml:space="preserve">MM Coman (AFT), CV Kifor, C Piele (AFT) </t>
  </si>
  <si>
    <t>AJ Singh, AP SinghEvolution of Information Technology: A Comprehensive ReviewAsian Journal of Current Research</t>
  </si>
  <si>
    <t>https://scholar.google.com/scholar?oi=bibs&amp;hl=ro&amp;cites=15201501403269105781</t>
  </si>
  <si>
    <t>AV ȚÎRLEA, CV KIFOR, RE DĂNUȚ, SȘ NICOLAESCU, RF SĂVESCU (ULBS)</t>
  </si>
  <si>
    <t>L O'ConnellThe Changing Nature of Work and Its Effects on Employee Well-beingcupola.gettysburg.edu</t>
  </si>
  <si>
    <t>https://scholar.google.com/scholar?oi=bibs&amp;hl=ro&amp;cites=3708368998285828204</t>
  </si>
  <si>
    <t>Teza</t>
  </si>
  <si>
    <t>C Fernández-Solís, MR González-RamírezAnalítica de recursos humanos: Una revisión sistemática de literatura Innova Research Journal, 2024</t>
  </si>
  <si>
    <t>https://scholar.google.com/scholar?as_ylo=2024&amp;hl=ro&amp;as_sdt=2005&amp;sciodt=0,5&amp;cites=8897709574052207616&amp;scipsc=</t>
  </si>
  <si>
    <t>M Zanetti, A LacchiaPrime evidenze dalla ricerca “SMART WEST” sulla transizione dalla fase emergenziale pandemica alla fase post-pandemica nell'utilizzo dello smart working da parte …univda.iris.cineca.it</t>
  </si>
  <si>
    <t>TPA NguyenEnhancing Remote Workforce Management Using Workforce Analyticsacquire.cqu.edu.au</t>
  </si>
  <si>
    <t>FS Carla, GR Reyes, GG JoséAnalítica de recursos humanos: una revisión sistemática de literaturaUniversidad Internacional del …</t>
  </si>
  <si>
    <t>https://scholar.google.com/scholar?start=10&amp;hl=ro&amp;as_sdt=2005&amp;sciodt=0,5&amp;as_ylo=2024&amp;cites=8897709574052207616&amp;scipsc=</t>
  </si>
  <si>
    <t>MJ Belizón, D Majarín, D AguadoHuman resources analytics in practice: A knowledge discovery processEuropean Management …, 2024 - Wiley Online Library</t>
  </si>
  <si>
    <t>https://scholar.google.com/scholar?as_ylo=2024&amp;hl=ro&amp;as_sdt=2005&amp;sciodt=0,5&amp;cites=14082028003172978258&amp;scipsc=</t>
  </si>
  <si>
    <t>R Yusof, S Azizan, NS Osman HR analytic and human centric approach: Challenges and direction towards HR insights.Global Business &amp; Management …, 2024 - gbmrjournal.com</t>
  </si>
  <si>
    <t>MM Kabir, MS Hosen, MT IslamPractices of Managerial Analytics in IoT-based Sustainable Employee Training and Organizational Performance at the Bank and Financial InstitutesAvailable at SSRN …, 2024 - researchgate.net</t>
  </si>
  <si>
    <t>R Bishnoi, S VikasROLE OF DATA ANALYTICS IN HUMAN RESOURCE MANAGEMENT: A REVIEW AND BIBLIOMETRIC ANALYSISTec Empresarial, 2024 - revistastecac.cr</t>
  </si>
  <si>
    <t>A Saedi, N Asadi Analyzing and Evaluating the Consequences of Sovereignty Big Data in Human Resource Management ublic Organizations Management, 2024 - ipom.journals.pnu.ac.ir</t>
  </si>
  <si>
    <t>M Taham, S MohamadesmaeilKnowledge Spillover Pattern Among Nano and Biotechnology Knowledge-Based Companiesstim.qom.ac.ir</t>
  </si>
  <si>
    <t>E Syarip, A Juwaini, P Pasaribu Analysis of Work Environment, Communication to Motivation, and its Impact on Employee Performance after the Covid-19 Pandemic in PT Givaudan IndonesiaInternational Journal of Information</t>
  </si>
  <si>
    <t>https://scholar.google.com/scholar?as_ylo=2024&amp;hl=ro&amp;as_sdt=2005&amp;sciodt=0,5&amp;cites=5457511832891058297&amp;scipsc=</t>
  </si>
  <si>
    <t>FA Rasid, MAM Aris, NHQN Hamdi, S Raml Examining Factors Influencing Employee Job Satisfaction in a Hybrid Work Setting: A Case Study of an Oil &amp; Gas Company e-ajuitmct.uitm.edu.my</t>
  </si>
  <si>
    <t>N Cassim, A work-from-home framework for the South African private higher education institutionsrepository.nwu.ac.za</t>
  </si>
  <si>
    <t>M Mamadou, MA Hassan, AM Usman, Fabrication and characterization of Al 5005 composite with hybrid (Al2O3 and SiO2) reinforcementSavannah Journal of …, 2024 - sajsetjournal.com.ng</t>
  </si>
  <si>
    <t>AF Garay Huarachi, LN Orellana UrteagaClima organizacional y desempeño laboral de los colaboradores de entidades bancarias del distrito de La Molina, epositorio.usil.edu.pe</t>
  </si>
  <si>
    <t>T White The Influence of Work From Home (WFH) on Employee Productivitysearch.proquest.com</t>
  </si>
  <si>
    <t>https://scholar.google.com/scholar?start=10&amp;hl=ro&amp;as_sdt=2005&amp;sciodt=0,5&amp;as_ylo=2024&amp;cites=5457511832891058297&amp;scipsc=</t>
  </si>
  <si>
    <t>JT Ñiquen Liñan , Gestión de salud ocupacional y desempeño laboral en una empresa de servicios de agua y alcantarillado, región Ancash, alicia.concytec.gob.pe</t>
  </si>
  <si>
    <t xml:space="preserve"> E dos Santos Santana, " Were we prepared?" Perceptions of a nursing school community toward crisis moments, Revista INFAD de …, 2024 - revista.infad.eu</t>
  </si>
  <si>
    <t xml:space="preserve">WN Digitemie, IO Ekemezie A comprehensive review of Building Energy Management Systems (BEMS) for improved efficiency, World Journal of Advanced Research </t>
  </si>
  <si>
    <t>https://scholar.google.com/scholar?as_ylo=2024&amp;hl=ro&amp;as_sdt=2005&amp;sciodt=0,5&amp;cites=4993577742103004317&amp;scipsc=</t>
  </si>
  <si>
    <t>Gscolar</t>
  </si>
  <si>
    <t>AX Carreno Perez, Innovative KPIs for sustainability and energy management: Creation, value generation, visualization, diva-portal.org</t>
  </si>
  <si>
    <t>SA Samaan, MM Idris Exploring the Role of Intelligent Facades in Enhancing Energy Efficiency in Educational Buildings: A Scoping ReviewSemarak Proceedings of Applied Sciences</t>
  </si>
  <si>
    <t>UA Yusuff , Exploring the Motivations for and Modes of Academic Engagement among Irish Academic Researchers: A Qualitative Investigation, mural.maynoothuniversity.ie</t>
  </si>
  <si>
    <t>https://scholar.google.com/scholar?oi=bibs&amp;hl=ro&amp;cites=11399170593273049182</t>
  </si>
  <si>
    <t>J Pentang, B LangleResearch beyond borders: Internationalization strategies for faculty researchersphilpapers.org</t>
  </si>
  <si>
    <t>https://scholar.google.com/scholar?as_ylo=2024&amp;hl=ro&amp;as_sdt=2005&amp;sciodt=0,5&amp;cites=17801747741615582179&amp;scipsc=</t>
  </si>
  <si>
    <t>N Petru-CristianThe Nexus of Proximity, Talent, and Opportunities: Examining the Challenges and Prospects for Young Talent in Romania's Higher Education Contextwww.researchgate.net</t>
  </si>
  <si>
    <t>AN Rabbani, M Habiburrahman, The transition to electric car changes of Indonesia automotive supplier component companiesHumanities and Social</t>
  </si>
  <si>
    <t>https://scholar.google.com/scholar?oi=bibs&amp;hl=ro&amp;cites=11135334262130413892</t>
  </si>
  <si>
    <t>GScholar</t>
  </si>
  <si>
    <t>İlker ERZİNCANLI, Fazliye KARABÖRK, Atık lastik tozuna uygulanan yüzey işlemleri ve atık lastik tozunun polimer/orijinal kauçuk bileşimlerinde kullanımının incelenmesi, Nigde Omer Halisdemir University Journal of Engineering Sciences, Year 2024, Volume: 13 Issue: 1, 376 - 384, 15.01.2024</t>
  </si>
  <si>
    <t>https://dergipark.org.tr/en/pub/ngumuh/issue/82695/1314087</t>
  </si>
  <si>
    <t xml:space="preserve">Ocolișanu, A (Curtea de Conturi).; Dobrotă, G.; Dobrotă, D. </t>
  </si>
  <si>
    <t>Öğr. Üyesi Hasan Osmanoğlu, Mehmet Nedim Uygur, SPOR BILIMLERINDEMULTIDISIPLINERGÜNCEL ARAŞT I R M A L A R, SBN: 978-625-6613-24-9, Baskı, Aralık 2023</t>
  </si>
  <si>
    <t>https://www.duvaryayinlari.com/icerik/e-kitaplar/spor-bilimlerinde-multidisipliner-yaklasimlar-ii-doc-dr-mergul-colak-doc-dr-duygu-sevinc-yilmaz</t>
  </si>
  <si>
    <t xml:space="preserve">Ocolișanu, A.; Dobrotă, G.; Dobrotă, D. </t>
  </si>
  <si>
    <t>arosiński, K. (2024). PLANNING AND IMPLEMENTATION OF PUBLIC INVESTMENT PROJECTS IN THE FACE OF UNSTABLE MACROECONOMIC CONDITIONS. Optimum. Economic Studies, (4 (114)), 23-41. Retrieved from https://optimum.uwb.edu.pl/index.php/osj/article/view/604</t>
  </si>
  <si>
    <t>epozytorium.uwb.edu.pl/jspui/handle/11320/16029</t>
  </si>
  <si>
    <t>Dumitrascu, O., Dumitrascu, M., &amp; Dobrotǎ, D.</t>
  </si>
  <si>
    <t>Andi Setiawan, , Yusuf Ali, Makmur Supriyatno, Optimization of Alutsista Procurement Management as a Means of State Defense to Support the Role of The Indonesian’s Army in Implementing Duties, International Journal Of Humanities Education And Social Sciences (IJHESS) E-ISSN: 2808-1765, Volume 3, Number 4, February 2024, Page. 2204 – 2213</t>
  </si>
  <si>
    <t>https://ijhess.com/index.php/ijhess/article/view/775</t>
  </si>
  <si>
    <t>D. Dobrotă, V. Petrescu, C. S. Dimulescu, and M. Oleksik</t>
  </si>
  <si>
    <t>Preparation and characterization of compositesmaterials with rubber matrix and with polyvinyl chloride Addition (PVC)</t>
  </si>
  <si>
    <t>Mustafa Ghanim Hameed, Dhey Jawad Mohammed, Ban Jawad Kadhim, &amp; Nabeel Hasan Al-Mutairi. (2024). EFFECT OF SOME FILLERS ON THE MECHANICAL PROPERTIES OF BUTYL RUBBER. European Journal of Research Development and Sustainability, 5(1), 57-61</t>
  </si>
  <si>
    <t>https://scholarzest.com/index.php/ejrds/article/view/4236</t>
  </si>
  <si>
    <t xml:space="preserve">PA Andiena Nindya Putri, Upik Djaniar, Ansir Launtu, Mutmainah, Pandu Adi Cakranegara, Financial Management Strategies: Exploring the Nexus between Budget Allocation, Investment Policies, and Firm Performance, VOL. 5 NO. 1 (2024): DINASTI INTERNATIONAL JOURNAL OF ECONOMICS, FINANCE &amp; ACCOUNTING (MARCH-APRIL 2024) </t>
  </si>
  <si>
    <t>https://dinastipub.org/DIJEFA/article/view/2397</t>
  </si>
  <si>
    <t>Ari Asriadi, Isnaini Harahap, Zuhrinal M. Nawawi, Paradigma Ekonomi berkelanjutan di Negara Berkembang Dalam Perspektif Islam, Jurnal Ilmiah Ekonomi Islam,  Vol 10, No 1 (2024)</t>
  </si>
  <si>
    <t>https://www.jurnal.stie-aas.ac.id/index.php/jei/article/view/12794</t>
  </si>
  <si>
    <t>PHẠM BÁ THẢO, ĐƯỜNG CÔNG TRUYỀN, NGUYỄN MINH PHÚ,  MODELLING AND UNSTEADY ANALYSIS OF A SOLAR AIR HEATER USING FINITE DIFFERENCE METHOD, Vol. 67 No. 01 (2024): Journal Of Science And Technology - Volume 67 (01-2024)</t>
  </si>
  <si>
    <t>https://jst.iuh.edu.vn/index.php/jst-iuh/article/view/5020/823</t>
  </si>
  <si>
    <t>Robert Trif, Oana Dumitrscu, LEVERAGING ARTIFICIAL INTELLIGENCE FOR ENHANCED DECISION-MAKINGIN MANAGEMENT: BIBLIOMETRICS AND META-ANALYSIS, Annals of the „Constantin Brâncuşi” University of Târgu Jiu, Economy Series, Issue 2/2024</t>
  </si>
  <si>
    <t>https://www.utgjiu.ro/revista/ec/pdf/2024-02/19_Trif.pdf</t>
  </si>
  <si>
    <t>DOAJ, EBSCO, Google academic, ERIH</t>
  </si>
  <si>
    <t>Shashank Pal, Anil Kuma, Masood Ashraf Ali, Naveen Kumar Gupta, Shyam Pandey, Praveen Kumar Ghodkhe, Swapnil Bhurat, Tabish Alam, Sayed M. Eldin, Dan Dobrota</t>
  </si>
  <si>
    <t>Kurniawati, D., Januardi, N. D., &amp; Subekhi, N. (2018). Pengaruh Penambahan Serbuk Tongkol Jagung pada Pembuatan Biobriket dari Pelepah Pisang dengan Perekat Tetes Tebu. JMPM (Jurnal Material Dan Proses Manufaktur), 1(2), 1–7. https://doi.org/https://doi.org/10.18196/jmpm.2115</t>
  </si>
  <si>
    <t>https://journal.umy.ac.id/index.php/jmpm/article/view/22274</t>
  </si>
  <si>
    <t>Ghulam Habib, Tauseeq Hussain, Mustafa Kilic, Atta Ullah, Development of Generalized Correlations for Predicting Density and Specific Heat of Nanofluids for Enhanced Heat Transfer, J Mod Nanotechnol 2024; 4:3</t>
  </si>
  <si>
    <t>https://article.innovationforever.com/JMN/20230354.html</t>
  </si>
  <si>
    <t>Crossref
Dimensions
J-Gate</t>
  </si>
  <si>
    <t>TRIF ROBERT-CRISTIAN, DUMITRAȘCU OANA, LEVERAGING ARTIFICIAL INTELLIGENCE FOR ENHANCED DECISION-MAKING
IN MANAGEMENT: BIBLIOMETRICS AND META-ANALYSIS, Annals of the „Constantin Brâncuşi” University of Târgu Jiu, Economy Series, Issue 2/2024</t>
  </si>
  <si>
    <t>Dobrotă, D.; Oleksik, M.; Chicea, A.L</t>
  </si>
  <si>
    <t>Ecodesign of the Aluminum Bronze Cutting
Process</t>
  </si>
  <si>
    <t>Mădălin TOMESCU, Cosmin IONESCU, ANALYSIS OF THE INFLUENCE OF THE VARIATION OF THE
FUNCTIONAL GEOMETRY OF THE CUTTING TOOL ON THE
CUTTING FORCE DURING TURNING WITH TRANSVERSE FEED, Fiabilitate si Durabilitate - Fiability &amp; Durability No 1/ 2024</t>
  </si>
  <si>
    <t>https://www.utgjiu.ro/rev_mec/mecanica/pdf/2024-01/11_M%C4%83d%C4%83lin%20TOMESCU,%20Cosmin%20IONESCU.pdf</t>
  </si>
  <si>
    <t>. Dobtotă, D., &amp; Tomescu, M</t>
  </si>
  <si>
    <t>The influence of the functional geometry of the cutting
tool on the main cutting force in the string operation</t>
  </si>
  <si>
    <t>The analysis of the evolution of the functional geometry of the tool at the lathing with a transverse advance</t>
  </si>
  <si>
    <t>. Oleksik, M., Dobrotă, D., Dimulescu, C.S., Dumitrașcu, O., Petrașcu, R.</t>
  </si>
  <si>
    <t>Advanced
use of waste rubber and fly ash to ensure an efficient circular economy</t>
  </si>
  <si>
    <t xml:space="preserve">Sabin Cristinel DIMULESCU, Alin NIOAŢĂ, Mihaela WETTERNEK, ANALYSIS OF THE DETERMINATION OF THE HARDNESS OF
COMPOSITE MATERIALS WITH RUBBER MATRICES WITH ADDITIONS OF FA AND PVC, Fiabilitate si Durabilitate - Fiability &amp; Durability No 1/ 2024 </t>
  </si>
  <si>
    <t>https://www.utgjiu.ro/rev_mec/mecanica/pdf/2024-01/44_Sabin%20Cristinel%20DIMULESCU,%20Alin%20NIOA%C5%A2%C4%82,%20Mihaela%20WETTERNEK,%20%20ANALYSIS%20OF%20THE%20DETERMINATION%20OF%20THE%20HARDNESS%20OF%20COMPOSITE%20MATERIALS%20WITH%20RUBBER%20MATRICES%20WITH%20ADDITIONS%20OF%20FA%20AND%20PVC.pdf</t>
  </si>
  <si>
    <t>Putri Jasmine Solekha, Qurtubi, Haswika, Danang Setiawan, Supply chain performance measurement incorporating green factors  using  the  supply  chain  operations  reference  on  a fertilizer company, Jurnal Sistem dan Manajemen Industri,  VOL. 8 NO. 1 (2024): JUNE</t>
  </si>
  <si>
    <t>https://e-jurnal.lppmunsera.org/index.php/JSMI/article/view/7499/3030</t>
  </si>
  <si>
    <t>https://onlinelibrary.wiley.com/doi/10.1002/9781394175574.ch3</t>
  </si>
  <si>
    <t>Alina Daniela Voda, Gabriela Dobrotă, Diana Mihaela Țîrcă, Dănuț Dumitru Dumitrașcu, Dan Dobrotă</t>
  </si>
  <si>
    <t>Allisson Silva dos Santos, Cláudio Pilar da Silva Junior, Environmental, social and governance and insolvency risk: evidence in the brazilian context, Future Studies Research Journal,  VOL. 16 NO. 1 (2024): JANUARY DECEMBER</t>
  </si>
  <si>
    <t>https://www.revistafuture.org/FSRJ/article/view/844</t>
  </si>
  <si>
    <t xml:space="preserve">Annisa Dian Ayu Safira, Asih Mulyaningsih, Juwarin Pancawati, ANALISIS MANAJEMEN RANTAI PASOK (SUPPLY CHAIN MANAGEMENT) PADA USAHA DURIAN JATOHAN AJID, JURNAL ILMU PERTANIAN TIRTAYASA, Vol 6, No 1 (2024) </t>
  </si>
  <si>
    <t>https://jurnal.untirta.ac.id/index.php/JIPT/article/view/26388</t>
  </si>
  <si>
    <t>Shweta Dubey, OPTIMIZATION OF THE SUSTAINABLE SUPPLY CHAIN IN THE ROLE OF TECHNOLOGY ADOPTION IN MARKET CHANGE, International Journal of Engineering Applied Science and Management
Vol. 5 Issue 5, May 2024</t>
  </si>
  <si>
    <t>https://ijeasm.com/PublishedPaper/5Vol/Issue5/2024IJEASM520242047-72a09300-5b78-47d0-af20-d672b6aeedf910385.pdf</t>
  </si>
  <si>
    <t>MD Rokibul Hasan, Reza E Rabbi Shawon, Arifur Rahman, Abdullah Al Mukaddim, MD Azam Khan, Mohammad Abir Hider, &amp; MD Abdul Fahim Zeeshan. (2024). Optimizing Sustainable Supply Chains: Integrating Environmental Concerns and Carbon Footprint Reduction through AI-Enhanced Decision-Making in the USA. Journal of Economics, Finance and Accounting Studies, 6(4), 57–71. https://doi.org/10.32996/jefas.2024.6.4.7</t>
  </si>
  <si>
    <t>https://al-kindipublisher.com/index.php/jefas/article/view/7786</t>
  </si>
  <si>
    <t>LK Kokate, RM Damgir. Evaluation of engineering characteristics of bitumen modified with waste tyre rubber for road construction applications. J Civ Eng Appl 2024;5(2):01-06. DOI: 10.22271/27078388.2024.v5.i2a.24</t>
  </si>
  <si>
    <t>https://www.civilengineeringjournals.com/jcea/archives/2024.v5.i2.A.24</t>
  </si>
  <si>
    <t>Shokhrukh, Juraev, Sodiqov Bobir, Tilloyeva Nilufar, and Temirov Uktam. 2024. “The Environmental and Economic Impacts of Tire Recycling Technologies”. Chemical Science International Journal 33 (6):26-31. https://doi.org/10.9734/CSJI/2024/v33i6921.</t>
  </si>
  <si>
    <t>https://journalcsij.com/index.php/CSIJ/article/view/921</t>
  </si>
  <si>
    <t>Vezi, P. T., Rajlal, A., Chitamba, A., &amp; Muchowe, R. (2024). Examining the nexus between staff development practices and employee performance at a selected Municipality in KZN. International Journal of Business Ecosystem &amp; Strategy (2687-2293), 6(6), 91–101. https://doi.org/10.36096/ijbes.v6i6.654</t>
  </si>
  <si>
    <t>https://www.bussecon.com/ojs/index.php/ijbes/article/view/654</t>
  </si>
  <si>
    <t xml:space="preserve">Mohammad Reza Fathi, Niloofar Khaleghverdi, Samaneh Raeesi Nafchi, Seyed Mohammad Sobhani, Structuring the Affecting Indicators on the Sustainable Food Supply Chain Performance based on Fuzzy Cognitive Mapping and Fuzzy DEMATEL, Fuzzy Optimization and Modeling Journal, Issue 3 Vol. 5 Summer 2024
</t>
  </si>
  <si>
    <t>https://sanad.iau.ir/Journal/fomj/Article/1002645</t>
  </si>
  <si>
    <t>Inayati Inayati, Abd. Jamal, and Muhammad Nasir, Can Government Expenditure and Investment Drive Poverty Alleviation in Aceh Through Economic Growth?, International Journal of Business, Economics &amp; Financial Studies, 2 (2), November 2024, pp.55-64</t>
  </si>
  <si>
    <t>https://ejournals.indoacademia-society.com/index.php/ijbefs/article/view/34</t>
  </si>
  <si>
    <t>S. Dimulescu, D. Dobrotă</t>
  </si>
  <si>
    <t>Analysis of
causes which determine the degradation of
conveyors with metal inserts</t>
  </si>
  <si>
    <t>Dimulescu Sabin Cristinel, Wetternek Mihaela, STUDY OF MODAL IDENTIFICATION OF COMPOSITE MATERIALS
WITH RUBBER MATRIX AND FA AND PVC INSERTS, Annals of the „Constantin Brancusi” University of Targu Jiu, Engineering Series , No. 4/2024</t>
  </si>
  <si>
    <t>https://www.utgjiu.ro/rev_ing/pdf/2024-4/41_Dimulescu%20Sabin%20Cristinel.pdf</t>
  </si>
  <si>
    <t>Kyohei Kotani,   Yuji Kitamura,   Katsuhiko Tsunoda,   Akira Takahashi  and  Hideyuki Otsuka, Triazolinedione-functionalized isoprene rubber composites with self-adhesion via cross-linking with zinc dimethacrylate, RSC Applied Polymers, 2024, http://dx.doi.org/10.1039/D4LP00331D</t>
  </si>
  <si>
    <t>https://pubs.rsc.org/en/Content/ArticleLanding/2025/LP/D4LP00331D</t>
  </si>
  <si>
    <t>Voda, A. D., Dobrotă, G., Țîrcă, D. M., Dumitrașcu, D. D., &amp; Dobrotă, D</t>
  </si>
  <si>
    <t>Corporate
bankruptcy and insolvency prediction model. Technological and Economic Development
of Economy</t>
  </si>
  <si>
    <t>Juliana Stephanie Rentería Gutiérrez, María Gisela Zapata González, Financial and strategic analysis of the liquidation, according to Law 116, for the company Bionergy, Universidad EAFIT
Escuela de Administración, Maestría en Administración Financiera – MAF, Medellín, 2024</t>
  </si>
  <si>
    <t>https://repository.eafit.edu.co/server/api/core/bitstreams/932ef014-bf6b-4514-8e1c-460af6f57b10/content</t>
  </si>
  <si>
    <t>Lazăr, Sergiu, Dan Dobrotă, Radu-Eugen Breaz, and Sever-Gabriel Racz</t>
  </si>
  <si>
    <t xml:space="preserve">
Dominikus Brian, Peer Reviewing the Latest Trends in Materials Science: An Editorial Letter, Aug 24, 2024,  10.55277/ResearchHub.retod6fj</t>
  </si>
  <si>
    <t>https://www.researchhub.com/post/3078/peer-reviewing-the-latest-trends-in-materials-science-an-editorial-letter</t>
  </si>
  <si>
    <t>Dan Dobrotă, Gabriela Dobrotă, Tiberiu Dobrescu</t>
  </si>
  <si>
    <t>LK Kokate and RM Damgir, Evaluation of engineering characteristics of bitumen modified with waste tyre rubber for road construction applications, Journal of Civil Engineering and Applications 2024; 5(2): 01-06
,</t>
  </si>
  <si>
    <t>https://www.civilengineeringjournals.com/jcea/article/24/5-2-1-579.pdf</t>
  </si>
  <si>
    <t>Rodríguez, B. G. G., &amp; Díaz, F. R. G. (2024). Optimización de Procesos de Mecanizado mediante Algoritmos Avanzados en Sistemas CAM: revisión sistemática. Polo del Conocimiento, 9(8), 2400-2419.</t>
  </si>
  <si>
    <t>https://polodelconocimiento.com/ojs/index.php/es/article/view/7827</t>
  </si>
  <si>
    <t>Mevada, V., &amp; Mulay, A. (2024). Numeric 13 to Improve InvestigationstheFinal Sheet Thickness in the SPIF of DC04 Sheets. Analysis and Optimization of Sheet Metal Forming Processes, 216.</t>
  </si>
  <si>
    <t>https://books.google.ro/books?hl=en&amp;lr=&amp;id=kKUIEQAAQBAJ&amp;oi=fnd&amp;pg=PA216&amp;ots=cDwWT8CESv&amp;sig=UPUkLCk5UUIBhD9fFOFy83O0_Qg&amp;redir_esc=y#v=onepage&amp;q&amp;f=false</t>
  </si>
  <si>
    <t>Google Scholar (Google Books)</t>
  </si>
  <si>
    <t>Graiz, E. (2024). Crafting Thermal Comfort: Innovations in Textured Building Facades With 3-Axis CNC Technology (Doctoral dissertation, University of Kansas).</t>
  </si>
  <si>
    <t>https://www.proquest.com/openview/95edf2cb35c604ef591707aeacf7cd5d/1?cbl=18750&amp;diss=y&amp;pq-origsite=gscholar</t>
  </si>
  <si>
    <t>Google Scholar (teză de doctorat)</t>
  </si>
  <si>
    <t>Marcin Szpunar, Ostrowski, R., &amp; Dzierwa, A. (2024). Effect of Single-Point Incremental Forming Process Parameters on Roughness of the Outer Surface of Conical Drawpieces from CP Titanium Sheets. Advances in Mechanical and Materials Engineering, 41(1), 221-231.</t>
  </si>
  <si>
    <t>https://czasopisma.prz.edu.pl/amme/article/view/1841, https://doi.org/10.7862/rm.2024.19</t>
  </si>
  <si>
    <t>Index Copernicus, Google Scholar</t>
  </si>
  <si>
    <t>Szpunar, M., Ostrowski, R., &amp; Dzierwa, A. (2024). Effect of Single-Point Incremental Forming Process Parameters on Roughness of the Outer Surface of Conical Drawpieces from CP Titanium Sheets. Advances in Mechanical and Materials Engineering, 41(1), 221-231.</t>
  </si>
  <si>
    <t>Crenganis, M., Breaz, R., Racz, G., Bologa O.</t>
  </si>
  <si>
    <t>Inverse kinematics of a 7 DOF manipulator using adaptive neuro-fuzzy inference systems</t>
  </si>
  <si>
    <t>https://ieeexplore.ieee.org/abstract/document/10903524?casa_token=D1tPetEZcJ0AAAAA:fbSgoLucXWwl1E-6Aa0h5R7-_T3vxu0isQnBabZJ6xixuRsCscqzLpRJaN1lvlNh6jgHQxBhWA, https://doi.org/10.1109/ICRoM64545.2024.10903524</t>
  </si>
  <si>
    <t>IEEE Explore, Google Scholar</t>
  </si>
  <si>
    <t>Sazonnikova, N. A., Ilyukhin, V. N., Surudin, S. V., &amp; Mezentsev, D. A. (2024). Improving the accuracy of industrial robot movements in the process of incremental shaping. VESTNIK of Samara University. Aerospace and Mechanical Engineering, 23(2), 143-156.</t>
  </si>
  <si>
    <t>https://journals.ssau.ru/vestnik/article/view/27663, https://doi.org/10.18287/2541-7533-2024-23-2-143-156</t>
  </si>
  <si>
    <t>INSPEC, Google Scholar</t>
  </si>
  <si>
    <t>ANDRIEIEV, Y., HOLOVNIA, O., &amp; SHABANOV, H. (2024). ЮМ АНДРЄЄВ, ОО ГОЛОВНЯ, ГВ ШАБАНОВ АВТОМАТИЧНИЙ ВИБІР КОНФІГУРАЦІЇ ПРОСТОРОВОГО МАНІПУЛЯТОРА З ШІСТЬМА СТЕПЕНЯМИ СВОБОДИ НА ПІДСТАВІ ЕНЕРГЕТИЧНИХ ВИТРАТ НА ЗАДАНОМУ РУСІ. Вісник Національного технічного університету «ХПІ». Серія: Математичне моделювання в техніці та технологіях, 13.</t>
  </si>
  <si>
    <t>https://mmtt.khpi.edu.ua/issue/view/18901#page=14</t>
  </si>
  <si>
    <t>Марчук, Л. Р. (2024). Адаптивна мехатронна система ударного руйнування гірських порід.</t>
  </si>
  <si>
    <t>https://ela.kpi.ua/server/api/core/bitstreams/22ab095a-cc94-451b-ab37-f2b45a0ac0d3/content</t>
  </si>
  <si>
    <t>Alexandru, M. V. (2024). Development of A Mobile Platform with Differential Drive for Industrial Applications. DEVELOPMENT, 76.</t>
  </si>
  <si>
    <t xml:space="preserve">https://doi.org/10.2478/aucts-2024-0012 </t>
  </si>
  <si>
    <t>Moretti, V., de Brito Alves, A. L., Hluszko, C., Kovaleski, J. L., &amp; Colmenero, J. C. Multi-criteria decision-making for equipment selection: A review.</t>
  </si>
  <si>
    <t>https://www.researchgate.net/profile/Vinicius-Moretti-3/publication/387021549_Multi-criteria_decision-making_for_equipment_selection_A_review/links/675c4dc6e9427c77e90c57c2/Multi-criteria-decision-making-for-equipment-selection-A-review.pdf</t>
  </si>
  <si>
    <t>Breaz, R., Bologa, O., Tera, M., Racz, G.</t>
  </si>
  <si>
    <t>Researches regarding the use of complex trajectories and two stages processing in single point incremental forming of two layers sheet. Steel Research International, 91(17.35), 128-70.</t>
  </si>
  <si>
    <t>Gaulin, N., Aubert, Y., Gerard, G., Rivalland, D., &amp; Le Moal, G. (2024). U.S. Patent No. 12,172,255. Washington, DC: U.S. Patent and Trademark Office.</t>
  </si>
  <si>
    <t>https://patentimages.storage.googleapis.com/55/e8/2c/cf31f2079349c9/US12172255.pdf</t>
  </si>
  <si>
    <t>Google Scholar (US Patent)</t>
  </si>
  <si>
    <t xml:space="preserve">Tao, Y., &amp; Tao, S. Research on Space Cam Automation Design and Manufacturing Scheme Based on CAD and CAM Systems.Journal of Engineering Mechanics and Machinery (2024) </t>
  </si>
  <si>
    <t xml:space="preserve">https://166.62.7.99/assets/default/article/2024/03/12/article_1710257382.pdf, https://doi.org/10.23977/jemm.2024.090102 </t>
  </si>
  <si>
    <t>Kristiawan, Y. Y., &amp; Suhartoyo, S. (2024). Optimasi Kehalusan Permukaan Benda Kerja Menggunakan CNC Turning dengan Metode Taguchi. Jurnal Teknik Industri Terintegrasi (JUTIN), 7(3), 1843-1849.</t>
  </si>
  <si>
    <t>http://journal.universitaspahlawan.ac.id/index.php/jutin/article/download/31736/21574</t>
  </si>
  <si>
    <t>Biris, C., Breaz, R. E., Girjob, C., Chicea, A.</t>
  </si>
  <si>
    <t>https://ieeexplore.ieee.org/abstract/document/10818849?casa_token=qJRapUAL88cAAAAA:eFXRWCE95cdk0K2d-_VvQNNRqSPsce6gNfs2Ouo5Wwt7OsoRoyw865vwfiRehgMzVPVNgeAbjQ, https://doi.org/10.1109/ICAMechS63130.2024.10818849</t>
  </si>
  <si>
    <t>Cotigă, C., Bologa, O., Racz, S. G., Breaz, R. E.</t>
  </si>
  <si>
    <t>Researches regarding the usage of titanium alloys in cranial implants</t>
  </si>
  <si>
    <t>Breaz, R. E., Racz, S. G., Girjob, C. E., Tera, M., Biriş, C.</t>
  </si>
  <si>
    <t>Using open source software CNC controllers and modular multi-axis mechanical structure as integrated teaching environment for CAD/CAM/CAE training</t>
  </si>
  <si>
    <t xml:space="preserve">Sharma, H., Koli, M., &amp; Mahavar, R. Comparative Analysis of Toolpath Strategies in Mastercam (ISO) and Mazatrol for 5-Axis Vertical Milling Machines.International Journal of Advances in Engineering and Management (IJAEM), Volume 6, Issue 06 June 2024, pp: 781-787 </t>
  </si>
  <si>
    <t>https://www.researchgate.net/profile/Munendra-Koli/publication/381612516_Comparative_Analysis_of_Toolpath_Strategies_in_Mastercam_ISO_and_Mazatrol_for_5-Axis_Vertical_Milling_Machines/links/66765165d21e220d89c856d6/Comparative-Analysis-of-Toolpath-Strategies-in-Mastercam-ISO-and-Mazatrol-for-5-Axis-Vertical-Milling-Machines.pdf, https://doi.org/10.35629/5252-0606781787</t>
  </si>
  <si>
    <t>Cioca, L. I., Breaz, R. E.</t>
  </si>
  <si>
    <t>Decision Suport System for Manufacturing Processes Reengineering based upon Fuzzy Logic Techniques.</t>
  </si>
  <si>
    <t>Muntari, S. (2024). E-Homestay Application Based on Decision Support System for Optimizing Tourism. Sinkron: jurnal dan penelitian teknik informatika, 8(4), 2584-2590.</t>
  </si>
  <si>
    <t>https://jurnal.polgan.ac.id/index.php/sinkron/article/view/14179, https://doi.org/10.33395/sinkron.v8i4.14179</t>
  </si>
  <si>
    <t>Popp, G.P., Racz, S.G., Breaz, R.E., Oleksik, V.Ș., Popp, M.O., Morar, D.E., Chicea, A.L., Popp, I.O.</t>
  </si>
  <si>
    <t>Rismayanti, N., Titaley, G. V., &amp; Handayani, A. N. (2024). Comparative Analysis of Fuzzy Logic Models for Depression Prediction: Python and LabVIEW Approaches. Indonesian Journal of Data and Science, 5(3), 166-177.</t>
  </si>
  <si>
    <t>https://jurnal.yoctobrain.org/index.php/ijodas/article/view/189, https://doi.org/10.56705/ijodas.v5i3.189</t>
  </si>
  <si>
    <t>Mechatronics–A Study Program Required By The Industry</t>
  </si>
  <si>
    <t>Rodríguez-Franco, M. E., Jara-Ruiz, R., Zacarías-Rodríguez, L. G., &amp; López-Álvarez, Y. F. (2024). Expansion and improvement of modular workstation for advanced PLC analysis and operation. Journal of Technological Development, 8(21), 1-10.</t>
  </si>
  <si>
    <t>https://www.ecorfan.org/spain/researchjournals/Desarrollo_Tecnologico/vol8num21/Journal_of_Technological_Development_V8_N21_1.pdf, https://doi.org/10.35429/JTD.2024.8.21.1.10</t>
  </si>
  <si>
    <t>Petru, C. D., Crenganiș, M., Breaz, R. E., Racz, S. G., Gîrjob, C. E., Drașovean, P.</t>
  </si>
  <si>
    <t>Development of a digital twin for the ABB IRB 1200 robot in sheet metal forming processes</t>
  </si>
  <si>
    <t>Stewens, T., Liu, Y., Wang, L., &amp; Min, J. (2024). An analytical model for the tool center point placement in Robotic Roller Forming. Computer Methods in Materials Science, 24.</t>
  </si>
  <si>
    <t>https://yadda.icm.edu.pl/baztech/element/bwmeta1.element.baztech-ce1f65c2-1b04-465b-b04b-a593d22cf53a, https://doi.org/10.7494/cmms.2024.2.0838</t>
  </si>
  <si>
    <t xml:space="preserve">ORTIZ, M., PENALVA, M., DE ZARATE, M. O., YANG, H., CHEN, X., &amp; LIU, X. (2024). AUTOMATIC PATH PROGRAMMING FOR THE MANUFACTURING OF SHEET METAL COMPONENTS USING INCREMENTAL FORMING TECHNOLOGY. DYNA-Ingeniería e Industria, 99(6). </t>
  </si>
  <si>
    <t>https://openurl.ebsco.com/results?sid=ebsco:ocu:record&amp;bquery=IS+0012-7361+AND+VI+99+AND+IP+6+AND+DT+2024&amp;link_origin=scholar.google.com&amp;searchDescription=DYNA%20-%20Ingenier%C3%ADa%20e%20Industria%2C%202024%2C%20Vol%2099%2C%20Issue%206</t>
  </si>
  <si>
    <t>Ebsco, CrossRef</t>
  </si>
  <si>
    <t xml:space="preserve">RIOFRIO SABANDO, M. I. (2024). Toward sustainable metal forming: cost and environmental evaluation of single point incremental forming. </t>
  </si>
  <si>
    <t>https://ir.library.oregonstate.edu/concern/graduate_thesis_or_dissertations/x633f865s</t>
  </si>
  <si>
    <t>Teza de doctorat</t>
  </si>
  <si>
    <t xml:space="preserve">THOKALE MANOJ, J., KUMAR, N., &amp; HALDAR, A. Enhancing Sheet Metal Forming Through Ultrasonic-Assisted Incremental Techniques: A Comparative Analysis of SPIF and TPIF. </t>
  </si>
  <si>
    <t>https://www.gyanvihar.org/journals/uploads/2024/08/Page-51-to-58.pdf</t>
  </si>
  <si>
    <t xml:space="preserve">ABBAS, E. A. (2024). The Influence of Material Strength on Thickness Distribution in Single Point Incremental Forming (SPIF) Process University of Technology. </t>
  </si>
  <si>
    <t>https://mrc-storage.oil.gov.iq/2024/05/14/2024_05_14_12009678870_3445978012622353.pdf</t>
  </si>
  <si>
    <t>林孝桓. (2024). 利用有限元素軟體進行漸進成形的回彈現象分析. 國立臺灣大學機械工程學系學位論文, 1-99. Analysis of Springback Phenomena in Incremental Forming Using the Finite Element Method</t>
  </si>
  <si>
    <t>https://www.airitilibrary.com/Article/Detail/U0001-0458240805172727</t>
  </si>
  <si>
    <t>Teză de doctorat</t>
  </si>
  <si>
    <t xml:space="preserve">DAS, A. (2024). A Comprehensive Review on Incremental Sheet Forming and its Associated Aspects. Journal of Engineering Science &amp; Technology Review, 17(3). </t>
  </si>
  <si>
    <t>http://www.jestr.org/downloads/Volume17Issue3/fulltext191732024.pdf</t>
  </si>
  <si>
    <t>DOAJ, Ebsco</t>
  </si>
  <si>
    <t xml:space="preserve">GAJARA, H., PRAJAPATI, A., &amp; SHAH, V. (2024). Roughness of Square Flange Formed by Single Point Incremental Forming. Advances in Manufacturing Engineering: Select Proceedings of ICFAMMT 2024, 351. </t>
  </si>
  <si>
    <t>https://books.google.ro/books?hl=ro&amp;lr=&amp;id=cvUWEQAAQBAJ&amp;oi=fnd&amp;pg=PA351&amp;dq=+Roughness+of+Square+Flange+Formed+by+Single+Point+Incremental+Forming&amp;ots=AaDvE0wteV&amp;sig=XkMsgoC1hIy0sycOdll9OpQ3R9c&amp;redir_esc=y#v=onepage&amp;q=Roughness%20of%20Square%20Flange%20Formed%20by%20Single%20Point%20Incremental%20Forming&amp;f=false</t>
  </si>
  <si>
    <t xml:space="preserve">SZPUNAR, M., OSTROWSKI, R., &amp; DZIERWA, A. (2024). Effect of Single-Point Incremental Forming Process Parameters on Roughness of the Outer Surface of Conical Drawpieces from CP Titanium Sheets. Advances in Mechanical and Materials Engineering, 41(1), 221-231. </t>
  </si>
  <si>
    <t xml:space="preserve"> Ebsco, DOAJ</t>
  </si>
  <si>
    <t xml:space="preserve">HABBACHI, M., &amp; BAKSA, A. (2024). Numerical modeling of single-point incremental sheet metal forming of 3003-O aluminum alloy. Multidiszciplináris Tudományok, 14(3), 168-176. </t>
  </si>
  <si>
    <t>https://ojs.uni-miskolc.hu/index.php/multi/article/view/3099</t>
  </si>
  <si>
    <t>Crossref, DOAJ</t>
  </si>
  <si>
    <t xml:space="preserve">YILMAZ, T. A. (2024). Investigation of the Effect of Mechanical Alloying Time on Microstructure and Mechanical Properties in Hybrid Composites Produced with Fe 3 O 4/nanographene Reinforcements in Al7020 Alloy. Gazi Üniversitesi Fen Bilimleri Dergisi Part C: Tasarım ve Teknoloji, 12(4). </t>
  </si>
  <si>
    <t>https://openurl.ebsco.com/EPDB%3Agcd%3A14%3A20546270/detailv2?sid=ebsco%3Aplink%3Ascholar&amp;id=ebsco%3Agcd%3A182814903&amp;crl=c&amp;link_origin=scholar.google.com</t>
  </si>
  <si>
    <t xml:space="preserve">YıLMAZ, T. A. (2024). Investigation of Microstructure and Mechanical Properties in Hybrid Composites Produced with Fe3O4/nanographene Additives to Al7020 Alloy by Powder Metallurgy Method via Mechanical Alloying. Gazi Üniversitesi Fen Bilimleri Dergisi Part C: Tasarım ve Teknoloji, 12(4), 854-863. </t>
  </si>
  <si>
    <t>https://dergipark.org.tr/en/pub/gujsc/issue/89546/1544853</t>
  </si>
  <si>
    <t xml:space="preserve">HO, K.-T., LE, T.-L., &amp; LA, N.-T. (2024). Effects of Feed Rates on Deformation Forces and Thickness Distribution in an Ultrasonic-Assisted Incremental Sheet Forming Process. Engineering Proceedings, 75(1), 24. </t>
  </si>
  <si>
    <t>https://www.mdpi.com/2673-4591/75/1/24</t>
  </si>
  <si>
    <t xml:space="preserve">DAY, D. R. (2024). Remotely Close: A Phenomenological Exploration of How Online Education May Impede Academic Persistence and Social Integration. </t>
  </si>
  <si>
    <t>https://digitalcommons.liberty.edu/doctoral/5246/</t>
  </si>
  <si>
    <t>Teză de doctorat indexată Google Scholar</t>
  </si>
  <si>
    <t xml:space="preserve">SOJKIN, B., BARTKOWIAK, P., &amp; MICHALAK, S. (2024). The Relationship between the Reorganization of Higher Education Institutions' Operations in Poland during the COVID-19 Pandemic and Student Loyalty. Marketing Instytucji Naukowych i Badawczych, 54(4). </t>
  </si>
  <si>
    <t>https://sciendo.com/pdf/10.2478/minib-2024-0022</t>
  </si>
  <si>
    <t xml:space="preserve">SOJKIN, B., BARTKOWIAK, P., &amp; MICHALAK, S. (2024). Exploring Polish Students' Perceptions of Online Education During the Covid-19 Pandemic and Its Correlation With Student Loyalty. Marketing i Rynek(10), 3-14. </t>
  </si>
  <si>
    <t>http://bazekon.icm.edu.pl/bazekon/element/bwmeta1.element.ekon-element-000171705117</t>
  </si>
  <si>
    <t xml:space="preserve">JIANG, G., LIU, X., &amp; SHI, J. (2024). Human Aspects of Advanced Manufacturing, Production Management and Process Control, Vol. 146, 2024, 97-104. AHFE. Human Aspects of Advanced Manufacturing, Production Management and Process Control, 97. </t>
  </si>
  <si>
    <t xml:space="preserve">ABDELKADER, W. B., HMIDA, R. B., SBAYTI, M., &amp; BAHLOUL, R. (2024). Optimization study of single point incremental forming process of low carbon steel/CP-Titanium bimetallic sheets using grey relational analysis and response surface methodology. </t>
  </si>
  <si>
    <t>https://www.researchsquare.com/article/rs-4102628/v1</t>
  </si>
  <si>
    <t>Common defects of parts manufactured through single point incremental forming, MATEC Web of Conferences, 2021, 343, 04007</t>
  </si>
  <si>
    <t xml:space="preserve">RAZAK, K., ABDULLAH, A., &amp; MOHAMED, M. (2024). OPTIMIZATION OF SINGLE POINT INCREMENTAL FORMING (SPIF) PROCESS PARAMTERS ON SPRINGBACK OF DISSIMILAR FRICTION STIR WELDED ALUMINIUM ALLOYS BLANK USING TAGUCHI METHOD. Journal of Advanced Manufacturing Technology (JAMT), 18(3). </t>
  </si>
  <si>
    <t>Alexandru Bârsan Studies and research regarding the use of industrial robots in plastic deformation proecesses, Teza de doctrat, Sibiu, 2024</t>
  </si>
  <si>
    <t>chrome-extension://efaidnbmnnnibpcajpcglclefindmkaj/https://doctorate.ulbsibiu.ro/wp-content/uploads/21.-Rezumatul-tezei-de-doctorat-EN-B%C3%A2rsan-Alexandru.pdf</t>
  </si>
  <si>
    <t>Google Scholar
Teza de doctorat</t>
  </si>
  <si>
    <t xml:space="preserve">Amlan Das, A Comprehensive Review on Incremental Sheet Forming and its Associated Aspects, Journal of Engineering Science and Technology Review 17 (3) (2024) 159 - 178 , ISSN: 1791-2377, DOI:10.25103/jestr.172.19 </t>
  </si>
  <si>
    <t>chrome-extension://efaidnbmnnnibpcajpcglclefindmkaj/http://www.jestr.org/downloads/Volume17Issue3/fulltext191732024.pdf</t>
  </si>
  <si>
    <t>H Gajara, A Prajapati, V Shah, Effect of Process Parameters on Surface Roughness of Square Flange Formed by Single Point Incremental Forming, Advances in Manufacturing: Select Proceedings of ICFAMMT 2024</t>
  </si>
  <si>
    <t>https://books.google.ro/books?hl=ro&amp;lr=&amp;id=cvUWEQAAQBAJ&amp;oi=fnd&amp;pg=PA351&amp;ots=AaDvFYztdO&amp;sig=bnc3bcYXTm6XOKQlHNIESAoOWUk&amp;redir_esc=y#v=onepage&amp;q&amp;f=false</t>
  </si>
  <si>
    <t xml:space="preserve">Manish Oraon, Ranjeet Prasad, Vinay Sharma, Investigating the surface roughness of calamine brass in incremental sheet metal forming, Materials Today: Proceedings, Volume 113, 2024, Pages 314-318, </t>
  </si>
  <si>
    <t>https://www.sciencedirect.com/science/article/pii/S2214785323049374?casa_token=xnzyA5o4DmIAAAAA:3zo93BYXpElVO5LJHEeJ0NYnMbVn2m3XvskA6Qx8JUuuYZd09egOXCOtrVdStlX_inAnEDba3A</t>
  </si>
  <si>
    <t>Marcin Szpunar Robert Ostrowski, Andrzej Dzierwa, Effect of Single-Point Incremental Forming Process Parameters on Roughness of the Outer Surface of Conical Drawpieces from CP Titanium Sheets, Advances in Mechanichal and Materials Engineering, Vol 41 No 1 (2024), https://doi.org/10.7862/rm.2024.19, Published December 30, 2024</t>
  </si>
  <si>
    <t>https://czasopisma.prz.edu.pl/amme/article/view/1841#</t>
  </si>
  <si>
    <t>Мироненко В.В., Ремшев Е.Ю., Олехвер А.И., SPIF: ОБЗОР ИССЛЕДОВАНИЙ И ТЕХНОЛОГИЧЕСКИХ ДОСТИЖЕНИЙ, Инновационные техника и технологии в машиностроении УДК 621.7.04 https://doi.org/10.26160/2307-342X-2024-17-119-123</t>
  </si>
  <si>
    <t>chrome-extension://efaidnbmnnnibpcajpcglclefindmkaj/http://srcms.ru/sptm/17/text/24.pdf</t>
  </si>
  <si>
    <t>OLEKSIK VALENTIN, PASCU ADRIAN, MARA DANIEL, BOLOGA OCTAVIAN, RACZ GABRIEL, BREAZ RADU  (toti ULBS)</t>
  </si>
  <si>
    <t xml:space="preserve">Influence of geometric parameters on strain and thickness reduction in incremental forming process, Steel Research International, ISSN: 1611-3683, vol. 81, Issue 9, 2010, pag. 930-933 </t>
  </si>
  <si>
    <t>Anil Bairapudi, C. Chandrasekhara Sastry, J. Krishnaiah, Dola Sundeep, Eswaramoorthy KV, Experimental investigation of stereolithography and digital light processing additive manufactured pallets, Materials Science-Poland, 42(1), 2024, pp. 1-31, DOI: 10.2478/msp-2023-0011</t>
  </si>
  <si>
    <t>chrome-extension://efaidnbmnnnibpcajpcglclefindmkaj/https://sciendo-parsed.s3.eu-central-1.amazonaws.com/663bab89dd1c3d1f87119679/10.2478_msp-2024-0001.pdf?X-Amz-Algorithm=AWS4-HMAC-SHA256&amp;X-Amz-Content-Sha256=UNSIGNED-PAYLOAD&amp;X-Amz-Credential=ASIA6AP2G7AKJIQEJN22%2F20250419%2Feu-central-1%2Fs3%2Faws4_request&amp;X-Amz-Date=20250419T162502Z&amp;X-Amz-Expires=3600&amp;X-Amz-Security-Token=IQoJb3JpZ2luX2VjEAgaDGV1LWNlbnRyYWwtMSJHMEUCIQDFtetPkFBAKnoF2pA3cOBJDte3G6ydtJ0rP1LIQMTOtgIgauxqK1knt%2Bi7dFdtcG9pXkTHIbIquKvgvMavWKDDqrwqxQUIkf%2F%2F%2F%2F%2F%2F%2F%2F%2F%2FARACGgw5NjMxMzQyODk5NDAiDJm5QFaa4NBcTAdwgyqZBXVj5to75FRa1w0WH0UFGlgIHH4BmrsrcJCUXH88aZk2Ajp2AM33RpTUBtqltRsWxF4QWE8iys1a9Pe9j9ZZlFVCwo%2F8oJQrBwAWb%2BGTW56durNbtDLOALHMYGEhlV8vxmhBgdaBNiDw8FMXvg6i2VzMfITErZdihGMlMu3e9xkUlXZo%2By7ARnVu2by8rwpCHJe55gDYHh%2BGjGFyea2DAgB2MXILa65HsGXMaPhkZUqlb2eFp7vNhOyiWsIV9pQOh0AjUL9vS%2BtTXEHRwlMjk75kEs8ce5wFHJp2ghH8ZRQCDm8VPkvD7wEUeBxQ46dSFWuVGkAnJ%2FC1pApNupIeca2OHy%2FSJeOPD6lkR7%2Fj4hzTDdMQrUSuqLuTMjP4IkRBoE%2BV9Dc7ECyjAogj7pCu%2FXHEY7aApRJnmOD48s7Ev5HnVSAq4yLnh3XaFGWSgHSPQlbD2wMDzC%2Bu2G1XFLTrfbL9LyuoA1a%2FkYKRL01T2jqfBjrvgPBciAKEgGuft6fUML4gCoL23u98gngJCSbO8%2B6va6YqTXSWdLkPTWSlhqeTwWnc732GwKJur3BdbynhBeuCPsTi3i6jo2uaLAfS96kwJlpCmpRWz1gfIbvA%2FLxgPrTIiYv%2Fa50pj35VKz8VsgpBTbUDsJ%2Bu5sdpt%2F0xGa5IQkZ4FO7Ngo6IAZUpRVYpkBZcmdB0nnNlCDvuDgjfSsFs8djwtH5vLDimMblx7nzOujyYN1REielZo8ZPqgPhLPV1YdrQpdHBrnaZTo2dCJ39FItPtHYVa3aSWW5D1phkdTyW0maXNDMOc9LDCIliDf44mtfo98HGobGhE5KFMn1aDWsGFxSpg0B22u%2FGq2pQWA2uit9Expgmh7%2FH3kxMExKU7GKVsHZgMO6Yj8AGOrEBTnvcBFhC2UrABc3WMIKdShNeqoQRdVL02JmadO32TpPjFGfLh8v4awH1SgWvZhzKAFAj%2FEHWkDddVOzoGmFEYO%2BNtXV5uB7Eq40jb1mEMRcYCTiwDatyTBTnBUYZX8nzKPm4e2LBP5jsSgpk%2BjhEnB3qkUhcD02t9Vyv0rCx75r8x2zDOpXKEq0tT2ot%2F%2FWgQ9%2BiUSDO%2FQq%2F4ARdcsesu40dhCehZIQfJOu3zeGOIjrt&amp;X-Amz-Signature=107b5c159485b1519169358349958c18ac199f38e2c86fbac402b510b3143ad7&amp;X-Amz-SignedHeaders=host&amp;x-amz-checksum-mode=ENABLED&amp;x-id=GetObject</t>
  </si>
  <si>
    <t>ROȘCA, N., OLEKSIK, V., PASCU, A., OLEKSIK, M., AVRIGEAN, E. (toți ULBS)</t>
  </si>
  <si>
    <t>Optical study for springback prediction, thickness reduction and forces variations on single point incremental forming. Materials Today: Proceedings, 12, 213-218. https://doi.org/10.1016/j.matpr.2019.03.116</t>
  </si>
  <si>
    <t xml:space="preserve">Tarek FOUDA, Abeer ABDELSALAM, Atef SWILAM, Mohamed El DIDAMONY, FINITE ELEMENT ANALYSIS AND TOPOLOGY OPTIMIZATION OF FABA BEAN METERING PLATES, Scientific Papers Series Management, Economic Engineering in Agriculture and Rural Development  Vol. 24, Issue 1, 2024 PRINT ISSN 2284-7995, E-ISSN 2285-3952 </t>
  </si>
  <si>
    <t>chrome-extension://efaidnbmnnnibpcajpcglclefindmkaj/https://managementjournal.usamv.ro/pdf/vol.24_1/Art43.pdf</t>
  </si>
  <si>
    <t>Tarek FOUDA, USING FINITE ELEMENT METHOD AND FATIGUE ASSESSMENT OF SINGLE - SCREW FISH OIL EXTRUDER, Scientific Papers Series Management, Economic Engineering in Agriculture &amp; Rural Development,  2024,  Vol 24, Issue 1, p443, ISSN 2284-7995</t>
  </si>
  <si>
    <t>https://openurl.ebsco.com/EPDB%3Agcd%3A7%3A8876263/detailv2?sid=ebsco%3Aplink%3Ascholar&amp;id=ebsco%3Agcd%3A178079147&amp;crl=c&amp;link_origin=scholar.google.com</t>
  </si>
  <si>
    <t xml:space="preserve">Daouda Nikiem, Pièces imprimées 3D renforcées fibres continues : approche métrologique, caractérisation mécanique et simulation numérique, SYMME - Laboratoire SYstèmes et Matériaux pour la MEcatronique
</t>
  </si>
  <si>
    <t>Bertha Morelia Cuchipe Valiente, CARACTERIZACIÓN MECÁNICA DE COMPOSITES BIOBASADOS PROVENIENTES DE RESIDUOS LIGNOCELULÓSICOS (2024)</t>
  </si>
  <si>
    <t>chrome-extension://efaidnbmnnnibpcajpcglclefindmkaj/https://bibdigital.epn.edu.ec/bitstream/15000/26170/1/CD%2014391.pdf</t>
  </si>
  <si>
    <t>G. Karthikeyan, D. Nagarajan, B. Ravisankar, The Incremental Sheet Forming of Light Alloys, Book Analysis and Optimization of Sheet Metal Forming Processes, 1st Edition, First Published 2024, ImprintCRC Press, Pages17, eBook ISBN9781003441755</t>
  </si>
  <si>
    <t>Govind Panwar, Dinesh Khanduja &amp; Vikas Upadhyay, Impact of Processing Variables on Formability of AA7079 Sheet by SPIF Technique, Journal of The Institution of Engineers (India): Series D, Volume 105, pages 89–96, (2024), https://doi.org/10.1007/s40033-023-00450-5</t>
  </si>
  <si>
    <t>Rahul Gurpude, Sudarshan Choudhary &amp; Amrut Mulay, Advancing Cranial Implants with Incremental Forming of Titanium Grade 2: A Biomedical Application, Additive Manufacturing for Biomedical Applications, Chapter, First Online: 06 November 2024, pp 231–241</t>
  </si>
  <si>
    <t>S. Pratheesh Kumar, V. Joseph Stanley, S. Nimesha, Data-driven approaches in incremental forming: Unravelling the path to enhanced manufacturing efficiency using data acquisition, International Journal of Lightweight Materials and Manufacture, Volume 8, Issue 2, March 2025, Pages 165-181, https://doi.org/10.1016/j.ijlmm.2024.10.001</t>
  </si>
  <si>
    <t>https://www.sciencedirect.com/science/article/pii/S2588840424000921</t>
  </si>
  <si>
    <t>e</t>
  </si>
  <si>
    <t>Mihai Popp, Gabriela Rusu, Sever-Gabriel Racz, Valentin Oleksik (ULBS)</t>
  </si>
  <si>
    <t>Common defects of parts manufactured through single point incremental forming</t>
  </si>
  <si>
    <t xml:space="preserve">Razak, K. A. H. A., Abdullah, A. B., Mohamed, M, OPTIMIZATION OF SINGLE POINT INCREMENTAL FORMING (SPIF) PROCESS PARAMTERS ON SPRINGBACK OF DISSIMILAR FRICTION STIR WELDED ALUMINIUM ALLOYS BLANK USING TAGUCHI METHOD. Journal of Advanced Manufacturing Technology </t>
  </si>
  <si>
    <t>TO, Xuan Dung and Zimmer-Chevret, Sandra and Ouaidat, Ghinwa and Raharijaona, Thibaut and Noureddine, Farid and Rakotondrabe, Micky, Robotized Incremental Sheet Forming Trajectory Control Using Deep Neural Network for Force/Torque Compensator and Task-Space Error Tracking Controller. Available at SSRN: https://ssrn.com/abstract=5089420 or http://dx.doi.org/10.2139/ssrn.5089420</t>
  </si>
  <si>
    <t>https://papers.ssrn.com/sol3/papers.cfm?abstract_id=5089420</t>
  </si>
  <si>
    <t>Google Academic</t>
  </si>
  <si>
    <t>Véliz, Felipe; Benavides, Paola; Tala, Camila; Konig, Joaquín; "Robotic Incremental Sheet Metal Forming: Waste Management Through Digital Fabrication", p. 653-664 . In: . São Paulo: Blucher, 2024.
ISSN 2318-6968, DOI 10.5151/sigradi2023-152</t>
  </si>
  <si>
    <t>https://www.proceedings.blucher.com.br/article-details/robotic-incremental-sheet-metal-forming-waste-management-through-digital-fabrication-39362</t>
  </si>
  <si>
    <t xml:space="preserve">R. Vasile， S. G. Racz， O. Bologa， </t>
  </si>
  <si>
    <t>Experimental and numerical investigations of the steel sheets formability with hydroforming ， MATEC Web of Conferences/CoSME'16 ， Vol.94， No.02016， pp.1-9， 2017.</t>
  </si>
  <si>
    <t>ALI, Hunar M. Tahir M.; LAFTA, Hameed D.; SHAHAB, Ayad F. Effect of tool profile on micro hardness, forming limit, and final thickness in incremental hole flanging process of DC01 steel and AA1050 sheet metals. Engineering and Technology Journal, 2024, 42.7 [Mechanical Engineering].</t>
  </si>
  <si>
    <t>https://etj.uotechnology.edu.iq/article_183058.html</t>
  </si>
  <si>
    <t>Ebsco, Crosreff</t>
  </si>
  <si>
    <t>Katiyar, B. S., Kundu, P., Behera, D. R., Rakshit, R., Kumar, R. R., Murty, S. N., Kar, S. K., Panda, S. K., A novel attempt to deform electron beam welded C-103 refractory alloy sheets using multi-stage single point incremental forming for space applications. Journal of Manufacturing Processes</t>
  </si>
  <si>
    <t>https://www.sciencedirect.com/science/article/pii/S1526612524009162?casa_token=LN8ZXy4UG-sAAAAA:SerXOCd0cGQCwvx20p5EHhJEYANPn1lwc1wtJJEX9QC4ctYo_Pk0zCkkHvj6oP-QiVWO-vmP5u0</t>
  </si>
  <si>
    <t>Krishnamraju, M., Reddy, P. V., Appalanaidu, B., Markendeya, R., Mechanical behavior and forming characteristics of tailor-welded blanks of structural materials: a review. Multiscale and Multidisciplinary Modeling, Experiments and Design</t>
  </si>
  <si>
    <t>OLEKSIK, V., PASCU, A., DEAC, C., FLEACĂ, R., BOLOGA, O., RACZ, G</t>
  </si>
  <si>
    <t>Maga Vasile Alexandru, Development of A Mobile Platform with Differential Drive for Industrial Applications, Acta Universitatis Cibiniensis Technical Series, 76(1):82-87, DOI: 10.2478/aucts-2024-0012</t>
  </si>
  <si>
    <t>https://sciendo.com/article/10.2478/aucts-2024-0012?tab=references</t>
  </si>
  <si>
    <t>EBSCO, Inspec, SCILIT, Scite, Semantic Scholar</t>
  </si>
  <si>
    <t>Maga Vasile AlexandruCrenganis Mihai, Dezvoltarea unei platforme mobile cu locomoție diferențială, Buletinul AGIR nr. 4/2024</t>
  </si>
  <si>
    <t>https://www.agir.ro/buletine/3366.pdf</t>
  </si>
  <si>
    <t>EBSCO, Publishing Inc, Index Copernicus</t>
  </si>
  <si>
    <t>Maga Vasile AlexandruCrenganis Mihai, Optimized Dimensioning and Encoder Configuration for AGV Traction Systems, Acta Universitatis Cibiniensis Technical Series, 76(1):75-81, DOI: 10.2478/aucts-2024-0011</t>
  </si>
  <si>
    <t>https://sciendo.com/article/10.2478/aucts-2024-0011</t>
  </si>
  <si>
    <t>Z. S. Bo et al., "Study on Trajectory Planning and Error Analysis of Automatic Spraying Robot on Steel Bridge Deck," 2024 International Conference on Electrical and Computer Engineering Researches (ICECER), Gaborone, Botswana, 2024, pp. 1-6, doi: 10.1109/ICECER62944.2024.10920386.</t>
  </si>
  <si>
    <t>https://ieeexplore.ieee.org/abstract/document/10920386</t>
  </si>
  <si>
    <t xml:space="preserve">Ebsco, Google scholar </t>
  </si>
  <si>
    <t>Fineas Morariu, Timotei Morariu, Sever-Gabriel Racz</t>
  </si>
  <si>
    <t>Mobile robot vision navigation strategy based on Pixy2 camera</t>
  </si>
  <si>
    <t>H. Firdaus, R. Mardiati and A. E. Setiawan, "Tomato Harvesting Robot Prototype: Fuzzy-Controlled Arm with Vision-Based Tomato Detection," 2024 10th International Conference on Wireless and Telematics (ICWT), Batam, Indonesia, 2024, pp. 1-6, doi: 10.1109/ICWT62080.2024.10674688.</t>
  </si>
  <si>
    <t>https://ieeexplore.ieee.org/stamp/stamp.jsp?tp=&amp;arnumber=10674688</t>
  </si>
  <si>
    <t xml:space="preserve">IEEE Xplore </t>
  </si>
  <si>
    <t>A. Sonea et al., "Advancing Tennis Training with an Intelligent Robotic Assistant," 2024 IEEE SmartBlock4Africa, Accra, Ghana, 2024, pp. 1-5, doi: 10.1109/SmartBlock4Africa61928.2024.10779499.</t>
  </si>
  <si>
    <t>https://ieeexplore.ieee.org/abstract/document/10779499</t>
  </si>
  <si>
    <t>Prahasana, Ihdad &amp; Prayoga, Senanjung &amp; Adriansyah, Yoga &amp; Ivan, John &amp; Sulaiman, Habib. (2024). Victim Retrieval System Based on Object Classification on a Hexapod Robot Using a 2-DoF Gripper. 10.2991/978-94-6463-620-8_29</t>
  </si>
  <si>
    <t>https://www.atlantis-press.com/proceedings/icae-24/126007022</t>
  </si>
  <si>
    <t>CPCI, CNKI and Google Scholar</t>
  </si>
  <si>
    <t>RACZ, S. G., BREAZ, R. E., BOLOGA, O., TERA, M., OLEKSIK, V. S</t>
  </si>
  <si>
    <t xml:space="preserve">Gaber ANAE, Eldrainy YA, Awad TH, Kassem A. Experimental validation of a neuro-fuzzy controlled mobile manipulator for the inspection of automobile exhaust system. Research Square; 2024. DOI: 10.21203/rs.3.rs-4308069/v1.
</t>
  </si>
  <si>
    <t>https://www.researchsquare.com/article/rs-4308069/v1</t>
  </si>
  <si>
    <t>Google Scholar 
Europe PMC, PubMed Central, Meta, Researcher</t>
  </si>
  <si>
    <t xml:space="preserve">Breaz R.., Racz S.G., Girjob C, Tera M., Biris C.,. </t>
  </si>
  <si>
    <t xml:space="preserve">Hemant Sharma, Munendra Koli, Comparative Analysis of Toolpath Strategies in Mastercam (ISO) and Mazatrol for 5-Axis Vertical Milling Machines, ernational Journal of Advances in Engineering and Management (IJAEM)
Volume 6, Issue 06 June 2024, pp: 781-787 www.ijaem.net ISSN: 2395-5252, DOI: 10.35629/5252-0606781787 </t>
  </si>
  <si>
    <t>https://ijaem.net/issue_dcp/Comparative%20Analysis%20of%20Toolpath%20Strategies%20in%20Mastercam%20ISO%20and%20Mazatrol%20for%205%20Axis%20Vertical%20Milling%20Machines.pdf</t>
  </si>
  <si>
    <t>Google Schoolar, Cite Seer, Copernicus, Crossref</t>
  </si>
  <si>
    <t>Yurii Mykhailovych Andrieiev., Holovnia O O., Shabanov H V, AUTOMATIC SELECTION OF A SPATIAL MANIPULATOR CONFIGURATION WITH SIX DEGREES OF FREEDOM BASED ON ENERGY CONSUMPTION FOR A GIVEN MOTION, No. 2(7) (2024): Bulletin of the National Technical University "KhPI". Series: Mathematical modeling in engineering and technologies, DOI: https://doi.org/10.20998/2222-0631.2024.02(7).02</t>
  </si>
  <si>
    <t>http://mmtt.khpi.edu.ua/article/view/321780</t>
  </si>
  <si>
    <t xml:space="preserve">Copernicus, </t>
  </si>
  <si>
    <t xml:space="preserve">Crenganis M., Biris C., Girjob C. </t>
  </si>
  <si>
    <t>Mechatronic Design of a Four-Wheel drive mobile robot and differential steering, MATEC Web Conf.
Volume 343, 2021, https://doi.org/10.1051/matecconf/202134308003</t>
  </si>
  <si>
    <t xml:space="preserve">Ravea A., Product development of a sewage robot,  </t>
  </si>
  <si>
    <t>https://www.theseus.fi/bitstream/handle/10024/856507/Ravea_Aarni.pdf?sequence=2</t>
  </si>
  <si>
    <t xml:space="preserve">Google Scholar 
Teza </t>
  </si>
  <si>
    <t>Gamage R.,Rathnayake C, Kalubowila  R., Thilakarathne S., Design and Development of a Quarter-Car Model Active Suspension System for a Mobile Robot to Enhance Terrain Adaptability with Better Stability and Mobility, Journal of Mechatronics and Robotics,vol8, no.1,39-48, DOI: https://doi.org/10.3844/jmrsp.2024.39.48, 2024, (</t>
  </si>
  <si>
    <t>https://thescipub.com/abstract/jmrsp.2024.39.48</t>
  </si>
  <si>
    <t>Crossref, Scilit</t>
  </si>
  <si>
    <t xml:space="preserve">Constantin, G.; Maroșan, I.-A.; Crenganiș, M.; Botez, C.; Gîrjob, C.-E.; Biriș, C.-M.; Chicea, A.-L.; Bârsan, </t>
  </si>
  <si>
    <t>A. Monitoring the Current Provided by a Hall Sensor Integrated in a Drive Wheel Module of a Mobile Robot. Machines, 11, 385. https://doi.org/10.3390/machines11030385</t>
  </si>
  <si>
    <t>https://polipapers.upv.es/index.php/RIAI/article/view/21102</t>
  </si>
  <si>
    <t xml:space="preserve">Crossref </t>
  </si>
  <si>
    <t xml:space="preserve">Petruse R.E., Florea-Toader D.G.,Patient-Specific Pneumatic Actuated Wrist Exoskeleton for Industrial Repetitive Operations, Acta Universitatis Cibiniensis Technical Series 76(1):1-19, DOI: 10.2478/aucts-2024-0001 
 </t>
  </si>
  <si>
    <t>https://sciendo.com/article/10.2478/aucts-2024-0001?tab=references</t>
  </si>
  <si>
    <t>Thabo Mhlongo. Robotics and the Periodic Table: A Case Study of Teacher Efficacy in Concept-Based Chemistry Instruction, 20 February 2025, PREPRINT (Version 1) available at Research Square [https://doi.org/10.21203/rs.3.rs-6050828/v1]</t>
  </si>
  <si>
    <t>https://www.researchsquare.com/article/rs-6050828/v1</t>
  </si>
  <si>
    <t xml:space="preserve">Google scholar </t>
  </si>
  <si>
    <t xml:space="preserve">Biriș C-M, Racz S-G, Gîrjob C-E, Grovu R-D, Rusu D-M.  </t>
  </si>
  <si>
    <t>A Wearable Device for Upper Limb Rehabilitation and Assistance Based on Fluid Actuators and Myoelectric Control. Applied Sciences. 2023; 13(18):10181. https://doi.org/10.3390/app131810181.</t>
  </si>
  <si>
    <t xml:space="preserve">Petraşcu OL., Morariu T., Morariu F., Bârsan A., Rusu D.M.Pascu A.M., Influence of 3D-Printing Strategies on the Compressibility of TPU 85A Elastomeric Material, Acta Universitatis Cibiniensis Technical Series, 76(1):28-33 </t>
  </si>
  <si>
    <t>https://sciendo.com/article/10.2478/aucts-2024-0004?tab=references</t>
  </si>
  <si>
    <t xml:space="preserve">Riofrio Sabando, Mario Israel, Toward sustainable metal forming : cost and environmental evaluation of single point incremental forming, </t>
  </si>
  <si>
    <t>Google Schoolar teza</t>
  </si>
  <si>
    <t>Constantin, G.; Maroșan, I.-A.; Crenganiș, M.; Botez, C.; Gîrjob, C.-E.; Biriș, C.-M.; Chicea, A.-L.; Bârsan, A.</t>
  </si>
  <si>
    <t>Monitoring the Current Provided by a Hall Sensor Integrated in a Drive Wheel Module of a Mobile Robot. Machines 2023, 11, 385.</t>
  </si>
  <si>
    <t>Maga Vasile Alexandru, Crenganis Mihai, Dezvoltarea unei platforme mobile cu locomoție diferențială, Buletinul AGIR nr. 4/2024</t>
  </si>
  <si>
    <t>Maga Vasile Alexandru, Crenganis Mihai, Optimized Dimensioning and Encoder Configuration for AGV Traction Systems, Acta Universitatis Cibiniensis Technical Series, 76(1):75-81, DOI: 10.2478/aucts-2024-0011</t>
  </si>
  <si>
    <t>Rismayanti, Nurul et al. “Comparative Analysis of Fuzzy Logic Models for Depression Prediction: Python and LabVIEW Approaches.” Indonesian Journal of Data and Science (2024): 5(3):166-177, DOI: 10.56705/ijodas.v5i3.189</t>
  </si>
  <si>
    <t>https://jurnal.yoctobrain.org/index.php/ijodas/article/view/189</t>
  </si>
  <si>
    <t xml:space="preserve">Woreld Cat, DOAJ, </t>
  </si>
  <si>
    <t>DANIEL R. DENEV, BUILDING A LAN NETWORK BETWEEN A PROGRAMMABLE
LOGIC CONTROLLER AND A MICROCONTROLLER, МАТТЕH 2024, CONFERENCE PROCEEDING, vol. 2 SECTION COMMUNICATION AND COMPUTER TECHNOLOGIES</t>
  </si>
  <si>
    <t>https://ftn.shu.bg/DOI/MATTEH/2024/65-70.pdf</t>
  </si>
  <si>
    <t>Mathin, N. A., Andang, A., &amp; Maulana, F. (2024). Data Communication between Omron CP1L-E PLC and Arduino Portenta H7 using Modbus TCP Protocol. Setrum: Sistem Kendali-Tenaga-elektronika-telekomunikasi-komputer, 13(2), 115-124.</t>
  </si>
  <si>
    <t>https://jurnal.untirta.ac.id/index.php/jis/article/view/29148</t>
  </si>
  <si>
    <t>Crenganis, M., Barsan, A., Tera, M.,  Chicea, A.</t>
  </si>
  <si>
    <t>Dynamic analysis of a five degree of freedom robotic arm using MATLAB-Simulink Simscape</t>
  </si>
  <si>
    <t>Бондаренко, Т., &amp; Ростока, М. (2024). Digital compass of a scientist: searching for truth in virtual ecosystems. Adaptive Management: Theory and Practice. Series Pedagogics, 18(35). https://doi.org/10.33296/2707-0255-18(35)-20</t>
  </si>
  <si>
    <t>https://amtp.org.ua/index.php/journal/article/view/725</t>
  </si>
  <si>
    <t>Racz S.-G., Crenganiș M., Breaz R.-E., Bârsan A., Gîrjob C.-E., Biriș C.-M., Tera M.</t>
  </si>
  <si>
    <t>Integrating trajectory planning with kinematic analysis and joint torques estimation
for an industrial robot used in incremental forming operations</t>
  </si>
  <si>
    <t>Сазонникова, Н. А., Илюхин, В. Н., Сурудин, С. В., &amp; Мезенцев, Д. А. (2024). Повышение точности перемещений промышленного робота в процессе инкрементального формообразования. Вестник Самарского университета. Аэрокосмическая техника, технологии и машиностроение, 23(2), 143-156.</t>
  </si>
  <si>
    <t>https://cyberleninka.ru/article/n/povyshenie-tochnosti-peremescheniy-promyshlennogo-robota-v-protsesse-inkrementalnogo-formoobrazovaniya</t>
  </si>
  <si>
    <t>Vasile Alexandru, M. A. G. A., &amp; CRENGANIS, M. DEZVOLTAREA UNEI PLATFORME MOBILE CU LOCOMOȚIE DIFERENȚIALĂ.</t>
  </si>
  <si>
    <t>https://openurl.ebsco.com/EPDB%3Agcd%3A6%3A34615686/detailv2?sid=ebsco%3Aplink%3Ascholar&amp;id=ebsco%3Agcd%3A182591192&amp;crl=c&amp;link_origin=scholar.google.ro</t>
  </si>
  <si>
    <t>EBSCOhost</t>
  </si>
  <si>
    <t>Alexandru, M. V. (2024). DEVELOPMENT OF A MOBILE PLATFORM WITH DIFFERENTIAL DRIVE FOR INDUSTRIAL APPLICATIONS. DEVELOPMENT, 76.</t>
  </si>
  <si>
    <t>https://doi.org/10.2478/aucts-2024-0012</t>
  </si>
  <si>
    <t>De Gruyter / Sciendo</t>
  </si>
  <si>
    <t>Majid Tehrani ,Tayebeh Asadi Farsani, Evaluation of the color strength and color fastness of wool yarns dyed with colorant extracted from Syzygium aromaticum (clove) in alcoholic, acidic and alkaline solvents, Journal of Apparel and Textile Science and Technology, 2024.</t>
  </si>
  <si>
    <t>https://www.jtst.ir/article_197993.html?lang=en</t>
  </si>
  <si>
    <t xml:space="preserve">           ISC Master Journals List,            Google Scholar</t>
  </si>
  <si>
    <t>Svideravičiūtė Aistė, Quantitative evaluation of phytochemical compounds and biological activity in callus cultures of Calendula officinalis L. extracts, Kaunas University of Technology,  Thesis, 2024.</t>
  </si>
  <si>
    <t>file:///C:/Users/hp/Downloads/199280927.pdf</t>
  </si>
  <si>
    <t>Burlak Natalia Ivanivna, Upgrading the technology of extracting barns
anthocyanin series from fruits, Harkov National University, Ucraina, Thesis, 2024.</t>
  </si>
  <si>
    <t>https://dspace.nuft.edu.ua/server/api/core/bitstreams/f738558c-fee7-46dd-9600-d01f004c1915/content</t>
  </si>
  <si>
    <t>Dinu Milena, Coman Diana (ULBS)</t>
  </si>
  <si>
    <t>Experimental Assessment of Permeability for Different Multilayered Textile Coverings</t>
  </si>
  <si>
    <t>TC Codau; E Codau, Dynamic assesment of water vapor resistanceof fabrics containing hydrophilic natural fibres., Annals of the University of Oradea. Fascicle of Textiles, Leatherwork, 2024.</t>
  </si>
  <si>
    <t>https://openurl.ebsco.com/EPDB%3Agcd%3A2%3A34222850/detailv2?sid=ebsco%3Aplink%3Ascholar&amp;id=ebsco%3Agcd%3A179679999&amp;crl=c&amp;link_origin=scholar.google.ro</t>
  </si>
  <si>
    <t xml:space="preserve"> Ebsco, Google Scholar</t>
  </si>
  <si>
    <t xml:space="preserve">Federica Arcidiacono, Comparative synthesis and characterization of zinc oxide nanopowders
via chemical and biological methods: integration into polymer matrices for surfaces,  University of Palermo, Thesis, 2024.
</t>
  </si>
  <si>
    <t>https://tesidottorato.depositolegale.it/handle/20.500.14242/1730</t>
  </si>
  <si>
    <t>C.M. Biriș, S.G. Racz, C.E. Gîrjob, R.D. Grovu, D.M. Rusu</t>
  </si>
  <si>
    <t>A Wearable Device for Upper Limb Rehabilitation and Assistance Based on Fluid Actuators and Myoelectric Control, Appl. Sci. 2023, 13, 10181, https://doi.org/10.3390/app131810181.</t>
  </si>
  <si>
    <t>Soft Upper‐Limb Wearable Robotic Devices, Advanced Intelligent Systems 2024</t>
  </si>
  <si>
    <t>https://onlinelibrary.wiley.com/doi/full/10.1002/aisy.202400266</t>
  </si>
  <si>
    <t>Wiley / Web of Science / Google Scholar</t>
  </si>
  <si>
    <r>
      <rPr>
        <rFont val="Arial Narrow"/>
        <color rgb="FF000000"/>
        <sz val="10.0"/>
      </rPr>
      <t>Crenganiș M., Breaz R., Racz S. G., Gîrjob C., Biriș C., Maroșan A., Bârsan A.</t>
    </r>
  </si>
  <si>
    <t>A. Maroşan, G. Constantin, C.E. Gîrjob, A.L. Chicea, M. Crenganiş, F. Morariu</t>
  </si>
  <si>
    <t>Google Schoolar, Cite Seer,</t>
  </si>
  <si>
    <t>Gabriela-Petruța Popp, Sever-Gabriel Racz, Radu-Eugen Breaz, Valentin Ștefan Oleksik, Mihai-Octavian Popp, Dana-Elena Morar (UTCN), Anca-Lucia
Chicea, Ilie-Octavian Popp ULBS</t>
  </si>
  <si>
    <t>M Szpunar, R Ostrowski, A Dzierwa - Effect of single-point incremental forming process parameters on roughness of the outer surface of conical drawpieces from cp titanium sheets, Advances in Mechanical and Materials Engineering,  2024 - yadda.icm.edu.pl</t>
  </si>
  <si>
    <t>https://yadda.icm.edu.pl/baztech/element/bwmeta1.element.baztech-a79c8fcf-f70c-4977-83a2-beb67365d062</t>
  </si>
  <si>
    <t>ZHANG, Y., ABDELLAH, M. H., KENTISH, S., &amp; SCHOLES, C. A. (2022). The compatibility of high-density polyethylene piping and elastomers with the future fuel methanol. International Journal of Energy Research, 46(6), 8376-8388. https://doi.org/10.1002/er.7739</t>
  </si>
  <si>
    <t>https://onlinelibrary.wiley.com/doi/10.1002/er.7739</t>
  </si>
  <si>
    <t>EBSCO Publishing</t>
  </si>
  <si>
    <t>RADERMACHER, L., &amp; MATEESCU, T. (2019). Study of natural gas pipeline behaviour. IOP Conference Series: Materials Science and Engineering,</t>
  </si>
  <si>
    <t>https://iopscience.iop.org/article/10.1088/1757-899X/586/1/012038</t>
  </si>
  <si>
    <t>Raluca Brad  (ULBS)</t>
  </si>
  <si>
    <t>Circular Economy and Recycling in the Textile Industry</t>
  </si>
  <si>
    <t>GROSU, M. C., RĂDULESCU, R., VISILEANU, E., DONDEA, F., &amp; SCARLAT, R. CRITICAL PRINCIPLES AND ELEMENTS OF A FASHION COLLECTION DESIGNING. FASCICLE OF TEXTILES, LEATHERWORK, 49.</t>
  </si>
  <si>
    <t>http://textile.webhost.uoradea.ro/Annals/AUO-FTL-Vol%2025-No%201-2024.pdf#page=49</t>
  </si>
  <si>
    <t>Ani Susanti, Awanis Hidayati,
Hendra Wijaya, Novaria Nusantara, Arie Susanty, Fazhar
Restu Fauzi ,Transforming Science Education: The Effect of Immersive Technology on Student Performance, ODELIA : Southeast Asia Journal</t>
  </si>
  <si>
    <t>https://odelia-journal.seamolec.org/index.php/current/article/download/47/26</t>
  </si>
  <si>
    <t>SEAMOLEC</t>
  </si>
  <si>
    <t>SHIRASAKA Shota, Addressing Educational Resource Disparities in the Period for Integrated Studies - Expanding Inquiry-Based Learning Opportunities through MR,   Res.Bull. Fukuoka Inst. Tech., Vol.57 No.2（2024）57−62</t>
  </si>
  <si>
    <t>https://fit.repo.nii.ac.jp/record/2000205/files/%2857%282%29%2C57-62%29%E7%99%BD%E5%9D%82%20%E6%AD%A3%E5%A4%AA.pdf</t>
  </si>
  <si>
    <t>Research Bulletin of Fukuoka Institute of Technology</t>
  </si>
  <si>
    <t>Nassirah Laloo and Mohammad Sameer Sunhaloo, Augmented reality and ESG, ESG Innovation for Sustainable Manufacturing Technology: Applications, designs and standards
https://doi.org/10.1049/PBME027E_ch15</t>
  </si>
  <si>
    <t>Inspec</t>
  </si>
  <si>
    <t>Bogdan Chiliban (Universitatea "Lucian Blaga" Sibiu), Lal Mohan Baral, Claudiu Vasile Kifor (Universitatea "Lucian Blaga" Sibiu)</t>
  </si>
  <si>
    <t>Review of knowledge management models for implementation within advanced product quality planning</t>
  </si>
  <si>
    <t>Nazar Kokaurov, Carrying the Flame: Facilitation of Knowledge Continuity During Transition from Project to Services Phase, Aalto University School of Business Master Thesis</t>
  </si>
  <si>
    <t>https://aaltodoc.aalto.fi/bitstreams/474c2c3d-0959-422d-9129-5ad4767fd322/download</t>
  </si>
  <si>
    <t>Aalto University</t>
  </si>
  <si>
    <t>Valentin GRECU (Universitatea "Lucian Blaga" Sibiu), Bogdan Marius CHILIBAN (Universitatea "Lucian Blaga" Sibiu), Claudiu-Vasile KIFOR (Universitatea "Lucian Blaga" Sibiu), Constantin OPREAN (Universitatea "Lucian Blaga" Sibiu), Mihail Aurel TITU (Universitatea "Lucian Blaga" Sibiu)</t>
  </si>
  <si>
    <t>An ict system for decisional support în university management</t>
  </si>
  <si>
    <t>Xin Deng, Sombat Teekasap,
Nainapas Injoungjirakit, Prapai Sridama, Wimon Utog, Nisara Paethrangsi, Decision Support System Model in Human Resource Management for Chinese Universities in Sichuan Province, Phranakhon Rajabhat Research Journal: Humanities and Social Sciences, Volume 19, Issue 2 (July–December 2024)</t>
  </si>
  <si>
    <t>https://so05.tci-thaijo.org/index.php/PNRU_JHSS/article/download/274608/184704</t>
  </si>
  <si>
    <t>Thai Journals Citation Index (TCI)</t>
  </si>
  <si>
    <t>Tera, M., Biris C.,</t>
  </si>
  <si>
    <t>Ho, K. T., Ngo, Q. H., Chu, N. H., Vu, V. D., &amp; La, N. T. (2024). An Experimental Study on Incremental Sheet Forming of 5052 Aluminum Alloy Check for updates. Recent Developments in Mechanics and Design: Select Proceedings of INCOME 2023, 293.</t>
  </si>
  <si>
    <t>https://books.google.ro/books?hl=ro&amp;lr=&amp;id=LycVEQAAQBAJ&amp;oi=fnd&amp;pg=PA293&amp;ots=McWmhuK3PS&amp;sig=1iUyFTaA0mX4Qkg3-RJ4vbA2I7U&amp;redir_esc=y#v=onepage&amp;q&amp;f=false</t>
  </si>
  <si>
    <t>Google scholar Google books</t>
  </si>
  <si>
    <t>Riofrio Sabando, M. I. (2024). Toward sustainable metal forming: cost and environmental evaluation of single point incremental forming.</t>
  </si>
  <si>
    <t>teză de doctorat</t>
  </si>
  <si>
    <t>Crenganiș, M., Tera, M., Biriș, C.  Gîrjob, G.</t>
  </si>
  <si>
    <t>Gaber, A., Eldrainy, Y. A., Awad, T. H., &amp; Kassem, A. M. (2024). Experimental validation of a neuro-fuzzy controlled mobile manipulator for the inspection of automobile exhaust system.. https://doi.org/10.21203/rs.3.rs-4308069/v1</t>
  </si>
  <si>
    <t>Google scholar</t>
  </si>
  <si>
    <t>Villaverde, L., Maneetham, D., 2024. Kinematic and Parametric Modeling of 6DOF(Degree-of-Freedom) Industrial Welding Robot Design and Implementation. International Journal of Technology. Volume 15(4), pp. 1056-1070</t>
  </si>
  <si>
    <t>https://ijtech.eng.ui.ac.id/article/view/6559</t>
  </si>
  <si>
    <t>Бондаренко, Т., &amp; Ростока, М. (2024). Digital compass of a scientist: searching for truth in virtual ecosystems, Цифровий компас науковця: пошук істини у віртуальних екосистемах. Adaptive Management: Theory and Practice. Series Pedagogics, 18(35).</t>
  </si>
  <si>
    <t>https://sciendo-parsed.s3.eu-central-1.amazonaws.com/677433d47306cc7e8721fe1f/10.2478_aucts-2024-0012.pdf?X-Amz-Algorithm=AWS4-HMAC-SHA256&amp;X-Amz-Content-Sha256=UNSIGNED-PAYLOAD&amp;X-Amz-Credential=ASIA6AP2G7AKMIMIXJ6Z%2F20250427%2Feu-central-1%2Fs3%2Faws4_request&amp;X-Amz-Date=20250427T042228Z&amp;X-Amz-Expires=3600&amp;X-Amz-Security-Token=IQoJb3JpZ2luX2VjELz%2F%2F%2F%2F%2F%2F%2F%2F%2F%2FwEaDGV1LWNlbnRyYWwtMSJHMEUCIGuPBG47SOWvNgNr4gE6lIKCXM6iCfTevtp2UhWcLy%2BaAiEAieuiPe2%2FEZHyORXFPWXwBJo0qAQ8oYLtLDb3YPJRK4EqvQUIVRACGgw5NjMxMzQyODk5NDAiDCuLTTc8vEmuU0aIkCqaBej3qxQSzBVZS6zcOqeeiJYsr5Q8568BDWN0BgeAJRCkc1SkRBQNCfL03009HyqUoOtGe%2BZgFM5XF88rrxk5%2BSqv2e59RMY3xoTNPcmzRN%2Fs2N2D7R%2Fr84SU8oaAn15UV2GwPstETBdU90SmBNFwmis8HXk6wzvOkVLspf2tZoSmav5tmYsxjwdssND76IGjniT2s0bWtcmpEKN6wSsmBt945T%2FGvEQnnVw5dX%2B%2B9BI3Gm%2BUPzHMsO%2BtfGCcfQDrcPcty%2B%2BFUOpb0xbmhwkMKM0GBpD3BWFbSjIEwkabEm7hoGT4QHcnXYV5F8D3fhROT3Q3VgAR4mvcHBC6XPg10kOa6hkm16QjkAry5NB3RuWnGAcF9wZryWU4JRxezAH0Xm8d%2BA%2BnXlaMP1CyAf%2Fc4PlI3s50zMdigMRmqw%2BPtdjOAIDdbDiueJvq6Xtuhw%2F3AIixZT8dxIwY99IMMCpm3d0M0ydl%2B4yj9bmBRimSUENBopflW9COn6HUitaaJL1ZSLI6NnPVxyfos%2BLU7gkZJPH4DZA9s4kLGhbsee2G82bXmeFIqTfzfyN%2FJ%2FhVJt59gwZG92Bit2i6T88RQcTIPcjdRjadG4VwEp8%2BeQL5GdvrYfNAcUZYzNCs7aEDnvtziIqCPDyKa1SKM1NCaQSozjIadjAyNV5FRcypMCZ7BqtxRBBNfnXmLAmR7WVoFawoMz8rpppbK5ffJBWpTF5P37rYzD6GR1YYOMnH76Kf1eAdnoAcCg66UCdzPgnUsB%2F%2BoPjcnwa4xiCO04mdI866kq8J%2F%2Bs6wxngrgCENx%2FJPcNonEoieWRYnqgfWvYYHFEf9YUoKvkJP8yoxTIri9mZJNZt1ZB50sFI6MtZUyCutewidW7eF95DUzPf3DCoz7bABjqxAcyYGXsaSxNNA3P3ae8Ry3IpdH3EWxhDs4owdkzk6l%2FzrMCLFInsfx2awNiwnPTKPzaKm7%2FGQ19ji5IZ%2Bcayg5H8HgV2JSswq4%2F2ljZq6zZ6ZlgxspPFSqWVwjxYGCi9IUz%2B2SfUdFw4VcZQLV1lMrmO61%2FRZv9pCZWRI60qD%2Bptq8rIJjSJbPdLYP4BXZbUhj5J1jXTi64pH9s7T%2BLmMxmcdyG9dYftxOrEIUieGK8iqQ%3D%3D&amp;X-Amz-Signature=3b76d2672bfffac080851d762f1cff5991b244c16c59478f628194ab74b77e97&amp;X-Amz-SignedHeaders=host&amp;x-amz-checksum-mode=ENABLED&amp;x-id=GetObject</t>
  </si>
  <si>
    <t>Андрєєв, Ю. М., Головня, О. О., &amp; Шабанов, Г. В. (2024). Автоматичний вибір конфігурації просторового маніпулятора з шістьма степенями свободи на підставі енергетичних витрат на заданому русі. Вісник Національного технічного університету «ХПІ». Серія: Математичне моделювання в техніці та технологіях, (2 (7)), 13-23.</t>
  </si>
  <si>
    <t>Н. А. Сазонникова, В. Н. А. Сазонникова, В. Н. Илюхин, С. В. Сурудин, &amp; Д. А. Мезенцев (2024). ПОВЫШЕНИЕ ТОЧНОСТИ ПЕРЕМЕЩЕНИЙ ПРОМЫШЛЕННОГО РОБОТА В ПРОЦЕССЕ ИНКРЕМЕНТАЛЬНОГО ФОРМООБРАЗОВАНИЯ. Вестник Самарского университета. Аэрокосмическая техника, технологии и машиностроение, 23 (2), 143-156. doi: 10.18287/2541-7533-2024-23-2-143-156Н. Илюхин, С. В. Сурудин, &amp; Д. Н. А. Сазонникова, В. Н. Илюхин, С. В. Сурудин, &amp; Д. А. Мезенцев (2024). ПОВЫШЕНИЕ ТОЧНОСТИ ПЕРЕМЕЩЕНИЙ ПРОМЫШЛЕННОГО РОБОТА В ПРОЦЕССЕ ИНКРЕМЕНТАЛЬНОГО ФОРМООБРАЗОВАНИЯ. Вестник Самарского университета. Аэрокосмическая техника, технологии и машиностроение, 23 (2), 143-156. doi: 10.18287/2541-7533-2024-23-2-143-156А. Мезенцев (2024). ПОВЫШЕНИЕ ТОЧНОСТИ ПЕРЕМЕЩЕНИЙ ПРОМЫШЛЕННОГО РОБОТА В ПРОЦЕССЕ ИНКРЕМЕНТАЛЬНОГО ФОРМООБРАЗОВАНИЯ. Вестник Самарского университета. Аэрокосмическая техника, технологии и машиностроение, 23 (2), 143-156. doi: 10.18287/2541-7533-2024-23-2-143-156</t>
  </si>
  <si>
    <t>Mevada, V., Mulay, A., Numeric 13 to Improve InvestigationstheFinal Sheet Thickness in the SPIF of DC04 Sheets, Analysis and Optimization of Sheet Metal Forming Processes, Ed. CRC Press, https://books.google.ro/books?id=kKUIEQAAQBAJ, 2024</t>
  </si>
  <si>
    <t>https://books.google.ro/books?hl=ro&amp;lr=&amp;id=kKUIEQAAQBAJ&amp;oi=fnd&amp;pg=PA216&amp;ots=cDwW_4FJLq&amp;sig=QhesIuJS_pgqdNfBD4TLcZGbU3s&amp;redir_esc=y#v=onepage&amp;q&amp;f=false</t>
  </si>
  <si>
    <t>CRC Press</t>
  </si>
  <si>
    <t>Rodríguez, B. G. G., Díaz, F. R. G. (2024). Optimización de Procesos de Mecanizado mediante Algoritmos Avanzados en Sistemas CAM: revisión sistemática. Polo del Conocimiento, 9(8), pp. 2400-2419, ISSN: 2550-682X</t>
  </si>
  <si>
    <t>https://polodelconocimiento.com/ojs/index.php/es/article/view/7827/pdf</t>
  </si>
  <si>
    <t>Abdelkader, W. B., Hmida, R. B., Sbayti, M., &amp; Bahloul, R. (2024). Optimization study of single point incremental forming process of low carbon steel/cp-titanium bimetallic sheets using grey relational analysis and response surface methodology.. https://doi.org/10.21203/rs.3.rs-4102628/v1</t>
  </si>
  <si>
    <t>Marcin Szpunar, Ostrowski, R., &amp; Dzierwa, A. (2024). Effect of Single-Point Incremental Forming Process Parameters on Roughness of the Outer Surface of Conical Drawpieces from CP Titanium Sheets. Advances in Mechanical and Materials Engineering, 41(1), 221-231. https://doi.org/10.7862/rm.2024.19</t>
  </si>
  <si>
    <t>https://journals.prz.edu.pl/amme/article/view/1841</t>
  </si>
  <si>
    <t xml:space="preserve">Breaz, R.E., Racz, S.G., Girjob, C.E., Tera, M., Biris, C. </t>
  </si>
  <si>
    <t>Sharma, H., Koli, M., &amp; Mahavar, R. Comparative Analysis of Toolpath Strategies in Mastercam (ISO) and Mazatrol for 5-Axis Vertical Milling Machines.</t>
  </si>
  <si>
    <t>https://www.researchgate.net/profile/Munendra-Koli/publication/381612516_Comparative_Analysis_of_Toolpath_Strategies_in_Mastercam_ISO_and_Mazatrol_for_5-Axis_Vertical_Milling_Machines/links/66765165d21e220d89c856d6/Comparative-Analysis-of-Toolpath-Strategies-in-Mastercam-ISO-and-Mazatrol-for-5-Axis-Vertical-Milling-Machines.pdf</t>
  </si>
  <si>
    <t>VLAD, Dorin; CIOCA, Lucian Ionel</t>
  </si>
  <si>
    <t>“Research regarding the influence of raw material and knitted
fabric geometry on the tensile strength and breaking elongation”, Procedia
Technology., vol. 22 no. 1 (2016), pp. 60-67.</t>
  </si>
  <si>
    <t>Mehreen Ijaz, EFFECT OF TWIST ON TENSILE STRENGTH OF SINGLE AND RIB
KNIT FABRICS, Journal of University of Shanghai for Science and Technology ISSN: 1007-6735, Volume 26, Issue 3, March - 2024</t>
  </si>
  <si>
    <t>https://jusst.org/wp-content/uploads/2024/03/Effect-of-Twist-on-Tensile-Strength-of-Single-and-RIB-KNIT-Fabrics.pdf</t>
  </si>
  <si>
    <t xml:space="preserve">Patricia Julie Abel, RoshanUnmar, and S. Rosunee - Computer Modelling of the two dimensional pore size distribution of plaine woven cotton fabrics for the prediction of air permeability, Proceedings of the 50th Textile Research Symposium
editat de Vinay Midha, S. Rosunee, Sachiko Sukigara, </t>
  </si>
  <si>
    <t>https://books.google.ro/books?hl=ro&amp;lr=&amp;id=42wnEQAAQBAJ&amp;oi=fnd&amp;pg=PA63&amp;ots=m0Isrq-Ywc&amp;sig=VNADsgpFaceRa0lHZY98bU3CUwk&amp;redir_esc=y#v=onepage&amp;q&amp;f=false</t>
  </si>
  <si>
    <t>VLAD, Dorin (ULBS); COLDEA, Alina Mihaela (ULBS)</t>
  </si>
  <si>
    <t>Research Regarding the Physical-Mechanical Properties of Knits for Garments- Abrasion Resistance
Procedia Eng., 181 (2017), pp. 330-337</t>
  </si>
  <si>
    <t>Muddasir Hanif,GuoQiang Zhang,Mahrukh Mahrukh, Tariq Usman, Xiaojie Li,  
Xuecheng Cao, Brief review on stab and cut protection materials: Material science physics and applications, dec. 2024, https://doi.org/10.1016/j.arabjc.2024.106083</t>
  </si>
  <si>
    <t>scholar.google.ro/scholar_url?url=https://www.sciencedirect.com/science/article/pii/S1878535224004854&amp;hl=ro&amp;sa=X&amp;d=4065386599472514869&amp;ei=h5NfZ4TvCJOW6rQP6dm0wQs&amp;scisig=AFWwaeZ9hxS-o_YCDyJguzv_CSS4&amp;oi=scholaralrt&amp;hist=IWdNRC0AAAAJ:15266524151709627650:AFWwaeaoP3JCwXuEEZgPd_YJqvfB&amp;html=&amp;pos=0&amp;folt=cit&amp;fols=</t>
  </si>
  <si>
    <t>Alexandru Bârsan</t>
  </si>
  <si>
    <t>Воробьев, П. С., &amp; Волков, Д. И. ПРОМЫШЛЕННЫЕ РОБОТЫ ДЛЯ МЕХАНИЧЕСКОЙ ОБРАБОТКИ: ТЕКУЩЕЕ СОСТОЯНИЕ И ДАЛЬНЕЙШИЕ ПЕРСПЕКТИВЫ.</t>
  </si>
  <si>
    <t>http://srcms.ru/jarits/36/36-01.html</t>
  </si>
  <si>
    <t>https://doi.org/10.56705/ijodas.v5i3.189</t>
  </si>
  <si>
    <t>ANDRIEIEV, Y., HOLOVNIA, O., &amp; SHABANOV, H. (2024). ЮМ АНДРЄЄВ, ОО ГОЛОВНЯ, ГВ ШАБАНОВ АВТОМАТИЧНИЙ ВИБІР КОНФІГУРАЦІЇ ПРОСТОРОВОГО МАНІПУЛЯТОРА З ШІСТЬМА СТЕПЕНЯМИ СВОБОДИ НА ПІДСТАВІ ЕНЕРГЕТИЧНИХ ВИТРАТ НА ЗАДАНОМУ РУСІ. Вісник Національного технічного університету «ХПІ». Серія: Математичне моделювання в техніці та технологіях, 13.</t>
  </si>
  <si>
    <t>Sazonnikova, N. A., Ilyukhin, V. N., Surudin, S. V., &amp; Mezentsev, D. A. (2024). Improving the accuracy of industrial robot movements in the process of incremental shaping. VESTNIK of Samara University. Aerospace and Mechanical Engineering, 23(2), 143-156.</t>
  </si>
  <si>
    <t>https://journals.ssau.ru/vestnik/article/view/27663</t>
  </si>
  <si>
    <t>Alexandru, M. V., &amp; Mihai, C. R. E. N. G. A. N. I. S. OPTIMIZED DIMENSIONING AND ENCODER CONFIGURATION FOR AGV TRACTION SYSTEMS. system, 2, 6.</t>
  </si>
  <si>
    <t>Maroşan, A., Constantin, G., Gîrjob, C. E., Chicea, A. L.,  Crenganis, M. (2023). REAL TIME DATA ACQUISITION OF LOW-COST CURRENT SENSORS ACS712-05 AND INA219 USING RASPBERRY PI, DAQCPLATE AND NODE-RED. Proceedings in Manufacturing Systems, 18(2), 51-59.</t>
  </si>
  <si>
    <t>https://journals.indexcopernicus.com/search/article?articleId=3781382</t>
  </si>
  <si>
    <t>Juhi, H. H., Ameen, N. M., Mahmood, S. A., Mohammed, Y. A., &amp; Yahya, A. A. (2024). Robust neural network-based trajectory tracking control for mobile vehicles. J. Intell Syst. Control, 3(4), 251-259.</t>
  </si>
  <si>
    <t>https://library.acadlore.com/JISC/2024/3/4/JISC_03.04_05.pdf</t>
  </si>
  <si>
    <t>MA MAUNG, Lwin Ma et al. Analysis of the PID Controller Parameters for A Surface Mobility Platform Mobile Robot. Platform : A Journal of Engineering, [S.l.], v. 8, n. 2, p. 29-40, june 2024. ISSN 2636-9877</t>
  </si>
  <si>
    <t>https://myjms.mohe.gov.my/index.php/paje/article/download/27049/14876</t>
  </si>
  <si>
    <t>Riofrio Sabando, M.I. “Toward sustainable metal forming: cost and environmental evaluation of single point incremental forming.” Master’s Thesis, Oregon State University, 2024.</t>
  </si>
  <si>
    <t>OSU ScholarsArchive</t>
  </si>
  <si>
    <t>Bârsan, Alexandru “Studies and research regarding the use of industrial robots in plastic deformation processes.” PhD Thesis, Lucian Blaga University of Sibiu, 2022.</t>
  </si>
  <si>
    <t>https://doctorate.ulbsibiu.ro/wp-content/uploads/21.-Rezumatul-tezei-de-doctorat-EN-B%C3%A2rsan-Alexandru.pdf</t>
  </si>
  <si>
    <t>Teza de doctorat indexata in Google Scholar</t>
  </si>
  <si>
    <t>Bârsan, A.; Crenganiș, M.; Maroșan, A. I.; Chicea, A. L. (ULBS)</t>
  </si>
  <si>
    <t>Tool-holder working unit used for robot-based incremental sheet forming</t>
  </si>
  <si>
    <t>Maroșan, A.; Crenganiș, M.; Bârsan, A.; Gîrjob, C.-E.; Biriș, C.-M.;  (ULBS); Constantin, C.(UPB); Botez, C. (UPB)</t>
  </si>
  <si>
    <t>Maga, Vasile Alexandru; Crenganiș, Mihai. “Development of A Mobile Platform with Differential Drive for Industrial Applications.” Acta Universitatis Cibiniensis. Technical Series, Vol. 76(1), Dec 2024, pp. 82–87.</t>
  </si>
  <si>
    <t>https://sciendo.com/article/10.2478/aucts-2024-0012</t>
  </si>
  <si>
    <t>Maga, Vasile Alexandru; Crenganiș, Mihai. “Development of A Mobile Platform with Differential Drive for Industrial Applications.” Acta Universitatis Cibiniensis. Technical Series, Vol. 76(1), Dec 2024, pp. 82–87.</t>
  </si>
  <si>
    <t>Maga, Vasile Alexandru; Crenganiș, Mihai. “Optimized Dimensioning and Encoder Configuration for AGV Traction Systems.” Acta Universitatis Cibiniensis. Technical Series, Vol. 76(1), Dec 2024, pp. 75–81.</t>
  </si>
  <si>
    <t>Nizar Abdul Mathin; Asep Andang; Firmansyah Maulana Sugiartana Nursuwars. “Data Communication between Omron CP1L‑E PLC and Arduino Portenta H7 using Modbus TCP Protocol.” Jurnal Ilmiah Setrum, 13(2), Dec 2024, pp. 115–124.</t>
  </si>
  <si>
    <t>Jurnal Ilmiah Setrum</t>
  </si>
  <si>
    <t>Rismayanti, N.; Titaley, G. V.; Handayani, A. N. “Comparative Analysis of Fuzzy Logic Models for Depression Prediction: Python and LabVIEW Approaches.” Indonesian Journal of Data and Science, 5(3), 2024.</t>
  </si>
  <si>
    <t xml:space="preserve">Indonesian Journal of Data and Science </t>
  </si>
  <si>
    <t>Nawawi, A.; Ardani, A. A.; Setia, S. P.; Rahmadian, R. “Off‑Grid Solar System Monitoring based on ESP‑32 and INA219 in Pesanggrahan Gordomulyo.” Vokasi Unesa Bulletin of Engineering, Technology and Applied Science, Vol. 1(1), 2024.</t>
  </si>
  <si>
    <t>https://journal.unesa.ac.id/index.php/vubeta/article/view/34859</t>
  </si>
  <si>
    <t>Vokasi Unesa Bulletin of Engineering, Technology and Applied Science</t>
  </si>
  <si>
    <t>Ipate, G.; Ilie, F. “Innovative Integrated UAV System for Monitoring Orchards and Vineyards.” Preprints, 2024 (preprint).</t>
  </si>
  <si>
    <t>https://www.preprints.org/manuscript/202408.0318/v1</t>
  </si>
  <si>
    <t>Preprints.org</t>
  </si>
  <si>
    <t xml:space="preserve">Rusu, G. P., Popp, M. O., Bârsan, A., Oleksik, M. </t>
  </si>
  <si>
    <t>Song, G., Vlademar, M., Venugopal, N., Dynamic Simulation of Steering Crimp Ring Assembly Process Using CAE and Its Correlation with Testing , SAE Technical Paper.</t>
  </si>
  <si>
    <t>https://www.sae.org/publications/technical-papers/content/2024-01-2733/</t>
  </si>
  <si>
    <t>Riofrio Sabando, M. I. (2024). Toward sustainable metal forming: cost and environmental evaluation of single point incremental forming</t>
  </si>
  <si>
    <t>Teză de doctorat indexată în Google Scholar</t>
  </si>
  <si>
    <t>Szpunar, Marcin, Robert Ostrowski, Andrzej Dzierwa, Effect of single-point incremental forming process parameters on roughness of the outer surface of conical drawpieces from cp titanium sheets. Advances in Mechanical and Materials Engineering</t>
  </si>
  <si>
    <r>
      <rPr>
        <rFont val="Arial Narrow"/>
        <color theme="1"/>
        <sz val="10.0"/>
      </rPr>
      <t>Rusu D.M., Mândru S.D. , Biriș C.M. ,</t>
    </r>
    <r>
      <rPr>
        <rFont val="Arial Narrow"/>
        <color theme="1"/>
        <sz val="10.0"/>
      </rPr>
      <t xml:space="preserve"> Petrașcu O.L</t>
    </r>
    <r>
      <rPr>
        <rFont val="Arial Narrow"/>
        <color theme="1"/>
        <sz val="10.0"/>
      </rPr>
      <t>. , Morariu F., Ianosi- Andreeva-Dimitrova A.</t>
    </r>
  </si>
  <si>
    <r>
      <rPr>
        <rFont val="Arial Narrow"/>
        <color theme="1"/>
        <sz val="10.0"/>
      </rPr>
      <t xml:space="preserve">Rusu D.M., Mândru S.D. , Biriș C.M. , </t>
    </r>
    <r>
      <rPr>
        <rFont val="Arial Narrow"/>
        <color theme="1"/>
        <sz val="10.0"/>
      </rPr>
      <t>Petrașcu O.L.</t>
    </r>
    <r>
      <rPr>
        <rFont val="Arial Narrow"/>
        <color theme="1"/>
        <sz val="10.0"/>
      </rPr>
      <t xml:space="preserve"> , Morariu F., Ianosi- Andreeva-Dimitrova A.</t>
    </r>
  </si>
  <si>
    <t>Cuchipe Valiente, Bertha Morelia, Caracterización mecánica de composites bio-basados provenientes de residuos lignocelulósicos : caracterización mecánica de composites de matriz vinil-acrílica reforzados con residuos lignocelulósicos de poda urbana, EPN</t>
  </si>
  <si>
    <t>https://bibdigital.epn.edu.ec/handle/15000/26170</t>
  </si>
  <si>
    <t>Dynamic study through numerical simulations of MacPherson suspension and static analysis of shock absorber components</t>
  </si>
  <si>
    <t xml:space="preserve">教聪 郭, Simulation Analysis for Stability of Absorbers Based on ANSYS, Modeling and Simulation </t>
  </si>
  <si>
    <t>https://www.hanspub.org/journal/paperinformation?paperid=101058</t>
  </si>
  <si>
    <t>Haydar Kepekci, Mehmet Emin Agca, Numerical Investigation of the Thermal Effect of Material Variations on the Brake Disc, International Journal of Pioneering Technology and Engineering</t>
  </si>
  <si>
    <t>https://ijpte.com/index.php/ijpte/article/view/52</t>
  </si>
  <si>
    <t>Wojciech Ambroszko, Włodzimierz Dudziński, Sławomir Walczak , Finite Element Method analysis application in identifying the causes of brake disc failure, Combustion Engines, Polish Scientific Society of Combustion Engines</t>
  </si>
  <si>
    <t>https://www.combustion-engines.eu/Finite-Element-Method-analysis-application-in-identifying-the-causes-of-brake-disc,176212,0,2.html</t>
  </si>
  <si>
    <t xml:space="preserve">Muhammad Rezki Fitri Putra, Hajar Isworo, Muhamad Noor Yasin,Rachmat Subagyo, Friction Modeling of Composite Brake Pads with Ulin Wood Powder (Eusideroxylon zwageri), Journal of Mechanical Engineering Science and Technology </t>
  </si>
  <si>
    <t>https://www.researchgate.net/publication/386406146_Friction_Modeling_of_Composite_Brake_Pads_with_Ulin_Wood_Powder_Eusideroxylon_zwageri</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</si>
  <si>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</si>
  <si>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</si>
  <si>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</si>
  <si>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</si>
  <si>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</si>
  <si>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</si>
  <si>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</si>
  <si>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</si>
  <si>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</si>
  <si>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</si>
  <si>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</si>
  <si>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</si>
  <si>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</si>
  <si>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</si>
  <si>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</si>
  <si>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</si>
  <si>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</si>
  <si>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Future Internet</t>
  </si>
  <si>
    <t>https://www.mdpi.com/journal/futureinternet/topical_advisory_panel</t>
  </si>
  <si>
    <t>Peste 6 numere/an</t>
  </si>
  <si>
    <t xml:space="preserve">Applied Sciences </t>
  </si>
  <si>
    <t>18.05.2024</t>
  </si>
  <si>
    <t xml:space="preserve">Energy Exploration &amp; Exploitation </t>
  </si>
  <si>
    <t>07.06.2024</t>
  </si>
  <si>
    <t>Biomimetics</t>
  </si>
  <si>
    <t>5.07.2024</t>
  </si>
  <si>
    <t xml:space="preserve">Iranian Journal of Science and Technology, Transactions of Civil Engineering </t>
  </si>
  <si>
    <t>19.07.2024</t>
  </si>
  <si>
    <t>Electrical Engineering</t>
  </si>
  <si>
    <t>18.08.2024</t>
  </si>
  <si>
    <t>REVUE ROUMAINE DES SCIENCES TECHNIQUES — SÉRIE ÉLECTROTECHNIQUE ET ÉNERGÉTIQUE</t>
  </si>
  <si>
    <t>29.10.2024</t>
  </si>
  <si>
    <t>22.04.2024</t>
  </si>
  <si>
    <t>21.09.2024</t>
  </si>
  <si>
    <t>Plos One</t>
  </si>
  <si>
    <t>24.12.2024</t>
  </si>
  <si>
    <t>20,10,2024</t>
  </si>
  <si>
    <t>Tecnologies</t>
  </si>
  <si>
    <t>Journal of Digital Information Management</t>
  </si>
  <si>
    <t>DBLP, GoogleScholar, Computer Science Index, Science &amp; Technology Collection, INSPEC</t>
  </si>
  <si>
    <t>https://www.dline.info/jdim/pages/editorial-board/editorial-board.php</t>
  </si>
  <si>
    <t>4 numere pe an</t>
  </si>
  <si>
    <t>Computer Science and Engineering</t>
  </si>
  <si>
    <t>EBSCO, IndexCopernicus, CrossRef, J-Gate, GoogleScholar</t>
  </si>
  <si>
    <t>http://www.sapub.org/Journal/editorialboard.aspx?journalid=1081</t>
  </si>
  <si>
    <t>1 numar pe an</t>
  </si>
  <si>
    <t>EBSCO
Engineering Village
ExLibris
Google Scholar</t>
  </si>
  <si>
    <t>https://sciendo.com/journal/AUCTS?tab=issues&amp;content-tab=editorial-board</t>
  </si>
  <si>
    <t>Journal of E-Technology</t>
  </si>
  <si>
    <t>https://www.dline.info/jet/index.php</t>
  </si>
  <si>
    <t>Sciendo, Baidu Scholar, EBSCO, GoogleScholar</t>
  </si>
  <si>
    <t>https://magazines.ulbsibiu.ro/ijasitels/index.php/IJASITELS/issue/view/13/10</t>
  </si>
  <si>
    <t>Vehicle System Dynamics</t>
  </si>
  <si>
    <t>https://www.tandfonline.com/journals/nvsd20</t>
  </si>
  <si>
    <t>NVSD-2024-0339, 10.09.2024</t>
  </si>
  <si>
    <t>Complex Systems Informatics and Modeling Quarterly</t>
  </si>
  <si>
    <t>EBSCO, DOAJ, DBLP, GoogleScholar</t>
  </si>
  <si>
    <t>https://csimq-journals.rtu.lv/csimq</t>
  </si>
  <si>
    <t>submission #290, "A Comparison Analysis of Using Pre-Trained Models in Drone vs. Based Transfer Learning
Approach", 10.11.2024</t>
  </si>
  <si>
    <t>FLOREA ADRIAN</t>
  </si>
  <si>
    <t>https://www.sciencedirect.com/journal/engineering-applications-of-artificial-intelligence</t>
  </si>
  <si>
    <t xml:space="preserve"> EAAI-23-9312, 5 Ianuarie 2024
EAAI-23-9312R1, 1 Mai 2024</t>
  </si>
  <si>
    <t>https://www.sciencedirect.com/journal/heliyon</t>
  </si>
  <si>
    <t>HELIYON-D-23-38393, 28 Ianuarie 2024 
HELIYON-D-23-38393R1, 6 Martie 2024</t>
  </si>
  <si>
    <t>Journal of Industrial Information Integration</t>
  </si>
  <si>
    <t>https://www.sciencedirect.com/journal/journal-of-industrial-information-integration</t>
  </si>
  <si>
    <t>JII-D-23-00554R1, 5 Iunie 22024
JII-D-23-00167R2, 3 Octombrie 2024</t>
  </si>
  <si>
    <t>CMC-Computers, Materials &amp; Continua</t>
  </si>
  <si>
    <t>https://www.sciencedirect.com/org/journal/computers-materials-and-continua</t>
  </si>
  <si>
    <t>CMC 61062, "An Explainable Autoencoder-Based Feature Extraction Combined with CNN-LSTM-PSO Model for Improved
Predictive Maintenance"</t>
  </si>
  <si>
    <t>Joint Journal of Novel Carbon Resource Sciences &amp; Green Asia Strategy</t>
  </si>
  <si>
    <t>https://151091x4t-y-https-www-scopus-com.z.e-nformation.ro/sourceid/21100812868?origin=resultslist
https://www.tj.kyushu-u.ac.jp/evergreen/aim_scopes.php</t>
  </si>
  <si>
    <t>EGREEN-02032-2024-01, 28 decembrie 2024</t>
  </si>
  <si>
    <t>https://sciendo.com/journal/IJASITELS?tab=editorial-board&amp;content-tab=editorial-board</t>
  </si>
  <si>
    <t>Cretulescu Radu</t>
  </si>
  <si>
    <t>SCIENDO, ROAD, EBSCO</t>
  </si>
  <si>
    <t>https://magazines.ulbsibiu.ro/ijasitels/index.php/IJASITELS</t>
  </si>
  <si>
    <t>Modelling and Development of Intelligent Systems</t>
  </si>
  <si>
    <t>https://conferences.ulbsibiu.ro/mdis/2024/</t>
  </si>
  <si>
    <t>24. July 2024, ID 4</t>
  </si>
  <si>
    <t>Eight International Conference on Applied Informatics</t>
  </si>
  <si>
    <t>https://conferences.ulbsibiu.ro/icdd/2024/</t>
  </si>
  <si>
    <t>25 apr. 2024, ID 136</t>
  </si>
  <si>
    <t>Morariu Daniel</t>
  </si>
  <si>
    <t xml:space="preserve"> International Conference on System Theory, Control and Computing (ICSTCC 2024)</t>
  </si>
  <si>
    <t>IEEE</t>
  </si>
  <si>
    <t>https://icstcc2024.ace.ucv.ro/</t>
  </si>
  <si>
    <t>17 iunie 2024, submission number 11</t>
  </si>
  <si>
    <t>17 iunie 2024, submission number 41</t>
  </si>
  <si>
    <t>17 iunie 2024 submission number 30</t>
  </si>
  <si>
    <t>31 august 2024, ID 27</t>
  </si>
  <si>
    <t>27 Jun 2024, ID 12</t>
  </si>
  <si>
    <t>28 decembrie 2024, ID 48</t>
  </si>
  <si>
    <t>29 apr. 2024, ID 134</t>
  </si>
  <si>
    <t>Journal of Digital Information Management (JDIM)</t>
  </si>
  <si>
    <t xml:space="preserve">DBLP, GoogleScholar, Computer Science Index, Science &amp; Technology Collection, INSPEC
</t>
  </si>
  <si>
    <t>50*2</t>
  </si>
  <si>
    <t>4/an</t>
  </si>
  <si>
    <t>Journal of E-Technology (JET)</t>
  </si>
  <si>
    <t>Google Scholar, ResearchGate</t>
  </si>
  <si>
    <t>http://www.dline.info/jet/eb.php</t>
  </si>
  <si>
    <t>Future Internet, Special issue: Computer Vision, Deep Learning and Machine Learning with Applications</t>
  </si>
  <si>
    <t>DBLP, Scopus, etc.</t>
  </si>
  <si>
    <t>https://www.mdpi.com/journal/futureinternet/special_issues/CV_DL_ML_A</t>
  </si>
  <si>
    <t>50*2*3</t>
  </si>
  <si>
    <t>12/an</t>
  </si>
  <si>
    <t>Acta Technica Corviniensis</t>
  </si>
  <si>
    <t>https://acta.fih.upt.ro/editorial-board.html</t>
  </si>
  <si>
    <t>WoS, Scopus, DBLP</t>
  </si>
  <si>
    <t>https://ieeexplore.ieee.org/xpl/aboutJournal.jsp?punumber=6287639</t>
  </si>
  <si>
    <t>18.04.2024 (captură din sistemul de recenzie)</t>
  </si>
  <si>
    <t>10*5</t>
  </si>
  <si>
    <t>Annals of Operation Research (ANOR)</t>
  </si>
  <si>
    <t>https://link.springer.com/journal/10479</t>
  </si>
  <si>
    <t>27.12.2024 (captură din sistemul de recenzie)</t>
  </si>
  <si>
    <t>Engineering Applications of Artificial Intelligence (EAAI)</t>
  </si>
  <si>
    <t>11.11.2024 (captură din sistemul de recenzie)</t>
  </si>
  <si>
    <t>Energy Efficiency</t>
  </si>
  <si>
    <t>https://link.springer.com/journal/12053</t>
  </si>
  <si>
    <t>12.02.2024 (captură din sistemul de recenzie)</t>
  </si>
  <si>
    <t>8/an</t>
  </si>
  <si>
    <t>Expert Systems with Applications (ESWA)</t>
  </si>
  <si>
    <t>https://www.sciencedirect.com/journal/expert-systems-with-applications</t>
  </si>
  <si>
    <t>13.06.2024 (certificat de recenzie)</t>
  </si>
  <si>
    <t>Journal of Circuits, Systems, and Computers (JCSC)</t>
  </si>
  <si>
    <t>https://www.worldscientific.com/worldscinet/jcsc</t>
  </si>
  <si>
    <t>26.03.2024 (captură din sistemul de recenzie)</t>
  </si>
  <si>
    <t>18/an</t>
  </si>
  <si>
    <t>Knowledge and Information Systems (KIS)</t>
  </si>
  <si>
    <t>https://link.springer.com/journal/10115</t>
  </si>
  <si>
    <t>6.08.2024 (captură din sistemul de recenzie)</t>
  </si>
  <si>
    <t>IEEE Transactions on Intelligent Transportation Systems (TITS)</t>
  </si>
  <si>
    <t>https://ieee-itss.org/pub/t-its/</t>
  </si>
  <si>
    <t>12.03.2024 (captură din sistemul de recenzie)</t>
  </si>
  <si>
    <t>ILIE Beriliu</t>
  </si>
  <si>
    <t>Revue Roumaine des Sciences Techniques. Serie Electrotechnique et Energetique.</t>
  </si>
  <si>
    <t>https://doi.org/10.59277/RRST-EE.2024.1</t>
  </si>
  <si>
    <t>https://doi.org/10.59277/RRST-EE.2024.2</t>
  </si>
  <si>
    <t>https://sciendo.com/journal/AUCTS?content-tab=editorial-board</t>
  </si>
  <si>
    <t>WoS,Scopus</t>
  </si>
  <si>
    <t>01.03.2024
11.07.2024</t>
  </si>
  <si>
    <t>5 * 10</t>
  </si>
  <si>
    <t>Remote Sensing</t>
  </si>
  <si>
    <t>https://www.mdpi.com/journal/remotesensing</t>
  </si>
  <si>
    <t xml:space="preserve">DOROBANȚIU Alexandru </t>
  </si>
  <si>
    <t>Signal, Image and Video Processing</t>
  </si>
  <si>
    <t>https://link.springer.com/journal/11760</t>
  </si>
  <si>
    <t>lunar</t>
  </si>
  <si>
    <t>PeerJ Computer Science</t>
  </si>
  <si>
    <t>PeerJ Computer Science is a multidisciplinary peer-reviewed journal indexed in Pubmed Central (PMC), Scopus, Web of Science SCIE, Journal Citation Reports, Google Scholar, Europe PMC, DOAJ, dblp, CiteSeerX, HINARI, ProQuest databases, OCLC, Inspec, Inspec Analytics and Science Open.</t>
  </si>
  <si>
    <t>https://peerj.com/computer-science/</t>
  </si>
  <si>
    <t>5*10</t>
  </si>
  <si>
    <t>Artificial Intelligence Review</t>
  </si>
  <si>
    <t>ACM Digital Library
ANVUR
BFI List
Baidu
CLOCKSS
CNKI
CNPIEC
Current Contents/Engineering, Computing and Technology
DBLP
Dimensions
EBSCO
EI Compendex
ERIH PLUS
Google Scholar
INSPEC
Japanese Science and Technology Agency (JST)
Naver
Norwegian Register for Scientific Journals and Series
OCLC WorldCat Discovery Service
Portico
ProQuest
PsycINFO
SCImago
SCOPUS
Science Citation Index Expanded (SCIE)
TD Net Discovery Service
Wanfang</t>
  </si>
  <si>
    <t>https://link.springer.com/journal/10462</t>
  </si>
  <si>
    <t>19/11/24</t>
  </si>
  <si>
    <t>Lunar</t>
  </si>
  <si>
    <t>The Journal of Supercomputing</t>
  </si>
  <si>
    <t>ACM Digital Library
ANVUR
Baidu
CLOCKSS
CNKI
CNPIEC
Current Contents/Engineering, Computing and Technology
DBLP
Dimensions
EBSCO
EI Compendex
Google Scholar
INSPEC
INSPIRE
Japanese Science and Technology Agency (JST)
Naver
Norwegian Register for Scientific Journals and Series
OCLC WorldCat Discovery Service
Portico
ProQuest
SCImago
SCOPUS
Science Citation Index Expanded (SCIE)
TD Net Discovery Service
Wanfang</t>
  </si>
  <si>
    <t>https://link.springer.com/journal/11227</t>
  </si>
  <si>
    <t>21/10/24</t>
  </si>
  <si>
    <t>Cioca Lucian-Ionel</t>
  </si>
  <si>
    <t>Equilibrium. Quarterly Journal of Economics and Economic Policy</t>
  </si>
  <si>
    <t>Industria Textila</t>
  </si>
  <si>
    <t>Safety</t>
  </si>
  <si>
    <t>https://www.mdpi.com/journal/sustainability/editors</t>
  </si>
  <si>
    <t>https://www.mdpi.com/journal/safety/editors</t>
  </si>
  <si>
    <t>trimestial</t>
  </si>
  <si>
    <t>INMATEH - Agricultural Engineering</t>
  </si>
  <si>
    <t>https://inmateh.eu/about-us/editorial-board/</t>
  </si>
  <si>
    <t>3 nr/an</t>
  </si>
  <si>
    <t>Polish Journal of Management Studies</t>
  </si>
  <si>
    <t>https://pjms.zim.pcz.pl/cms/scientificcouncil</t>
  </si>
  <si>
    <t>trimestrial</t>
  </si>
  <si>
    <t>https://www.mdpi.com/journal/safety/special_issues/MOT23PZ3J7</t>
  </si>
  <si>
    <t>https://www.mdpi.com/journal/sustainability/topical_collections/risk_assessmen_management</t>
  </si>
  <si>
    <t>https://www.mdpi.com/journal/processes/special_issues/VO4777UQT5</t>
  </si>
  <si>
    <t>https://www.mdpi.com/journal/processes/special_issues/Y5R08VN0L5</t>
  </si>
  <si>
    <t>https://www.mdpi.com/journal/sustainability/topical_collections/Circular_Economy_and_Sustainable_Strategies</t>
  </si>
  <si>
    <t>Electronics</t>
  </si>
  <si>
    <t>https://www.mdpi.com/journal/electronics/special_issues/MJH9I44HGQ</t>
  </si>
  <si>
    <t>6 numere/an</t>
  </si>
  <si>
    <t>https://www.mdpi.com/journal/sustainability/special_issues/4FGN2RSRUW</t>
  </si>
  <si>
    <t>Information</t>
  </si>
  <si>
    <t>https://www.mdpi.com/journal/information/submission_reviewers?search=grecu</t>
  </si>
  <si>
    <t>16 numere/an</t>
  </si>
  <si>
    <t>Revista de Management si Inginerie Economica
ISSN: 1583-624X
Frequency: Four issues per year (March, June , September, December)
U.T. Press Publishing House</t>
  </si>
  <si>
    <t xml:space="preserve">Ulrichsweb
Ebsco
Google Scholar
Index Copernicus International
Cabell's Directories
PBN PolskaBibligrafia Naukowa
</t>
  </si>
  <si>
    <t>Review of Management and Economic Engineering (rmee.org)</t>
  </si>
  <si>
    <t>Membru în comitetul ştiinţific</t>
  </si>
  <si>
    <t>Four issues per year (March, June , September, December)</t>
  </si>
  <si>
    <t>Folia Oeconomica Stetinensia The Journal of University of Szczecin
Format Journal
Publication timeframe 2 times per year
Journal Metrics
Cite Score 0.8S
JR 0.15
SNIP 0.288</t>
  </si>
  <si>
    <t>Cabell's Journalytics
DOAJ
EBSCO
Elsevier - SCImago (SJR)
Elsevier - Reaxys
Google Scholar
ProQuest
SCOPUS</t>
  </si>
  <si>
    <t>Folia Oeconomica Stetinensia (sciendo.com)</t>
  </si>
  <si>
    <t>Publication timeframe 2 times per year</t>
  </si>
  <si>
    <t>EDUCATION SCIENCES
Publisher name MDPI
eISSN:
2227-7102</t>
  </si>
  <si>
    <t xml:space="preserve">https://www.mdpi.com/journal/education </t>
  </si>
  <si>
    <t>SUSTAINABILITY
Publisher name MDPI
eISSN:
 2071-1050</t>
  </si>
  <si>
    <t>www.mdpi.com/journal/sustainability</t>
  </si>
  <si>
    <t>Revista de Management si Inginerie Economica
ISSN: 1583-624X
Frequency: Four issues per year (March, June , September, December)
U.T. Press Publishing House</t>
  </si>
  <si>
    <t>09.04.2024
06.09.2024
28.12.2024
3 lucrări</t>
  </si>
  <si>
    <t>Materials (ISSN 1996-1944), materials-2921180, Towards Understanding {10-11}-{10-12} Secondary Twinning Behaviors in AZ31 Magnesium Alloy during Fatigue Deformation</t>
  </si>
  <si>
    <t>https://www.mdpi.com/journal/materials</t>
  </si>
  <si>
    <t>06.03.2024</t>
  </si>
  <si>
    <t>24 numere pe an</t>
  </si>
  <si>
    <t>Aerospace (ISSN: 2226-4310), aerospace-2933139, Dynamic analysis of three-rotor system with hollow shaft under clutch misalignment</t>
  </si>
  <si>
    <t>https://www.mdpi.com/journal/aerospace</t>
  </si>
  <si>
    <t>22.03.2024</t>
  </si>
  <si>
    <t>12 numere pe an</t>
  </si>
  <si>
    <t>Machines (ISSN: 2075-1702), machines-3020113, Experimental Evaluation of Flexible Fixture Stiffness for Steering Knuckle when Loading at Milling Machine Tool</t>
  </si>
  <si>
    <t>https://www.mdpi.com/journal/machines</t>
  </si>
  <si>
    <t>13.05.2024</t>
  </si>
  <si>
    <t>Applied Sciences (ISSN 2076-3417), applsci-3023735, Comprehensive Deformation Analysis in Segmented Bevel Gear Machining: Material, Stress, and Design Optimization</t>
  </si>
  <si>
    <t>https://www.mdpi.com/journal/applsci</t>
  </si>
  <si>
    <t>Modelling (ISSN: 2673-3951), modelling-3162021, Design, Construction and Finite Element Analysis of a Hexacopter for Precision Agriculture Applications</t>
  </si>
  <si>
    <t>https://www.mdpi.com/journal/modelling</t>
  </si>
  <si>
    <t>06.08.2024</t>
  </si>
  <si>
    <t>Journal of Manufacturing and Materials Processing (ISSN: 2504-4494), jmmp-3240962, Finite element simulation of Ti-6Al-4V alloy machining with a grain size dependent constitutive model considering the ploughing effect under MQL and cryogenic conditions</t>
  </si>
  <si>
    <t>https://www.mdpi.com/journal/jmmp</t>
  </si>
  <si>
    <t>25.09.2024</t>
  </si>
  <si>
    <t>Machines (ISSN: 2075-1702), machines-3312071, Study of cutting forces in drilling of aluminum alloy 2024-T351</t>
  </si>
  <si>
    <t>04.11.2024</t>
  </si>
  <si>
    <t>6 numere pe an</t>
  </si>
  <si>
    <t xml:space="preserve"> Danut-Dumitru Dumitrascu</t>
  </si>
  <si>
    <t>Jurnalul Internațional de ȘTIINȚE  AVANȚATE ȘI APLICATE (IJAAS) </t>
  </si>
  <si>
    <t>http://www.science-gate.com/IJAAS/EditorialBoard.html</t>
  </si>
  <si>
    <t>membru in comitetul editorial</t>
  </si>
  <si>
    <t>50 x 2 x 3</t>
  </si>
  <si>
    <t>Management of Sustainable Development (MSD)</t>
  </si>
  <si>
    <t>Crossref, DOAJ, ERIH PLUS, Google Scholar, Index Copernicus, JournalTOCs, Research Papers in Economics (RePeC), Scholars Portal Journals, ScienceGate, Sherpa Romeo</t>
  </si>
  <si>
    <t>https://msdjournal.org/</t>
  </si>
  <si>
    <t>5x10=50</t>
  </si>
  <si>
    <t>2 numere/an</t>
  </si>
  <si>
    <t>https://www.mdpi.com/journal/sustainability</t>
  </si>
  <si>
    <t>10x5=50</t>
  </si>
  <si>
    <t>Bratu Mihaela Laura</t>
  </si>
  <si>
    <t>Societies</t>
  </si>
  <si>
    <t>https://www.emerald.com/insight/content/doi/10.1108/mhsi-10-2024-0178/full/html</t>
  </si>
  <si>
    <t>https://www.mdpi.com/2071-1050/16/17/7594</t>
  </si>
  <si>
    <t>https://scholar.google.ro/scholar?hl=ro&amp;as_sdt=0%2C5&amp;q=Exploring+Urban+Agricultural+Practices%E2%80%99+Association+With+Farmers%27+Psychosocial+Well-Being+In+Dar+Es+Salaam+And+Greater+Lom%C3%A9.+A+perceptual+Study&amp;btnG=</t>
  </si>
  <si>
    <t>https://www.mdpi.com/2071-1050/16/9/3644</t>
  </si>
  <si>
    <t>Behavioral Sciences</t>
  </si>
  <si>
    <t>https://www.mdpi.com/2076-328X/14/4/309</t>
  </si>
  <si>
    <t>Economics, Ecology, Socium</t>
  </si>
  <si>
    <t>https://www.ees-journal.com/index.php/journal/article/view/240</t>
  </si>
  <si>
    <t>https://www.mdpi.com/2071-1050/16/5/2124</t>
  </si>
  <si>
    <t>Merits</t>
  </si>
  <si>
    <t>https://www.mdpi.com/journal/merits</t>
  </si>
  <si>
    <t>Psychiatry International</t>
  </si>
  <si>
    <t>https://www.mdpi.com/2673-5318/5/2/12</t>
  </si>
  <si>
    <t>Bădescu Mircea</t>
  </si>
  <si>
    <t>Nonconventional Technologies Review</t>
  </si>
  <si>
    <t>The journal is indexed in ProQuest, EBSCOhost, DOAJ, Google Scholar and Index Copernicus</t>
  </si>
  <si>
    <t>http://artn.ro/conference2024/committees.php</t>
  </si>
  <si>
    <t>Deneș, Călin</t>
  </si>
  <si>
    <t>Index Copernicus; ProQuest; Google Academic (http://www.revtn.ro/index.php/revtn)</t>
  </si>
  <si>
    <t xml:space="preserve">https://www.revtn.ro/index.php/revtn/EditorialScientificBoard </t>
  </si>
  <si>
    <t xml:space="preserve">Petruse Radu Emanuil </t>
  </si>
  <si>
    <t>electronics</t>
  </si>
  <si>
    <t>https://www.mdpi.com/journal/electronics</t>
  </si>
  <si>
    <t>technologies</t>
  </si>
  <si>
    <t>https://www.mdpi.com/journal/technologies</t>
  </si>
  <si>
    <t>mti</t>
  </si>
  <si>
    <t>https://www.mdpi.com/journal/mti</t>
  </si>
  <si>
    <t>materials</t>
  </si>
  <si>
    <t>applsci</t>
  </si>
  <si>
    <t>sensors</t>
  </si>
  <si>
    <t>https://www.mdpi.com/journal/sensors</t>
  </si>
  <si>
    <t>futuretransp</t>
  </si>
  <si>
    <t>https://www.mdpi.com/journal/futuretransp</t>
  </si>
  <si>
    <t>Virtual Reality</t>
  </si>
  <si>
    <t>https://link.springer.com/journal/10055</t>
  </si>
  <si>
    <t>AUCTS</t>
  </si>
  <si>
    <t>https://sciendo.com/journal/AUCTS?content-tab=indexing</t>
  </si>
  <si>
    <t>Redactor-sef</t>
  </si>
  <si>
    <t>1/an</t>
  </si>
  <si>
    <t>Petruse Radu Emanuil</t>
  </si>
  <si>
    <t xml:space="preserve">FING3  </t>
  </si>
  <si>
    <t>Frontiers in Virtual Reality</t>
  </si>
  <si>
    <t>Google Scholar, DOAJ, CrossRef, Digital Biography &amp; Library Project (dblp), CLOCKSS, OpenAIRE, Scopus</t>
  </si>
  <si>
    <t>https://www.frontiersin.org/journals/virtual-reality/editors</t>
  </si>
  <si>
    <t>Lobonț Lucian</t>
  </si>
  <si>
    <t>International Journal of Quality Control and Standards in Science and Engineering (IJQCSSE)</t>
  </si>
  <si>
    <t>Inspec, IET</t>
  </si>
  <si>
    <t>https://www.igi-global.com/journals/open-access/reviewers/international-journal-quality-control-standards/220802</t>
  </si>
  <si>
    <t>100 = 50 p (associate editor) x 2 (revista are 4 numere / an) </t>
  </si>
  <si>
    <t>COFARU NICOLAE FLORIN</t>
  </si>
  <si>
    <t xml:space="preserve">Copernicus, De Gruyter </t>
  </si>
  <si>
    <t>https://sciendo.com/journal/AUCTS?tab=aims-scope</t>
  </si>
  <si>
    <t>AJME - Academic Journal of Manufacturing Engineering</t>
  </si>
  <si>
    <t>https://www.ajme.ro/editorial.php</t>
  </si>
  <si>
    <t>applsci-3198824</t>
  </si>
  <si>
    <t>https://susy.mdpi.com/user/review/review/53139526/iu7M2I6c</t>
  </si>
  <si>
    <t>applsci-3060403</t>
  </si>
  <si>
    <t>https://susy.mdpi.com/user/review/review/49788963/l4itd0e7</t>
  </si>
  <si>
    <t>applsci-3070243</t>
  </si>
  <si>
    <t>https://susy.mdpi.com/user/review/review/49517950/XPZ8TyIK</t>
  </si>
  <si>
    <t>jcm-2914796</t>
  </si>
  <si>
    <t>https://susy.mdpi.com/user/review/review/46822299/Vlm48LPj</t>
  </si>
  <si>
    <t>https://equinocs.springernature.com/resetpassword/d3087832-4101-45ac-8b4d-aed3e5a48ec1</t>
  </si>
  <si>
    <t>Apr 2, 2024 6:20:21 PM</t>
  </si>
  <si>
    <t>https://link.springer.com/book/10.1007/978-3-031-80512-8</t>
  </si>
  <si>
    <t>Mar 10, 2024 7:28:33 PM</t>
  </si>
  <si>
    <t xml:space="preserve"> Beju Livia</t>
  </si>
  <si>
    <t>Applied Sciences | An Open Access Journal from MDPI</t>
  </si>
  <si>
    <t>https://www.mdpi.com/journal/applsci/editors</t>
  </si>
  <si>
    <t>bilunar</t>
  </si>
  <si>
    <t>Senzor</t>
  </si>
  <si>
    <t>Sensors | An Open Access Journal from MDPI</t>
  </si>
  <si>
    <t>Academia Engineering</t>
  </si>
  <si>
    <t>Indexing &amp; archiving - Academia Engineering - Academia.edu</t>
  </si>
  <si>
    <t>Academia Engineering - Academia.edu</t>
  </si>
  <si>
    <t xml:space="preserve">Sustainability </t>
  </si>
  <si>
    <t>Sustainability | An Open Access Journal from MDPI</t>
  </si>
  <si>
    <t>https://www.mdpi.com/journal/sustainability/editor</t>
  </si>
  <si>
    <t>Publications</t>
  </si>
  <si>
    <t>https://www.mdpi.com/journal/publications</t>
  </si>
  <si>
    <t>23.07.2024</t>
  </si>
  <si>
    <t>4/year</t>
  </si>
  <si>
    <t>IJEPH</t>
  </si>
  <si>
    <t>https://www.mdpi.com/journal/ijerph</t>
  </si>
  <si>
    <t>11.08.2024</t>
  </si>
  <si>
    <t>12/year</t>
  </si>
  <si>
    <t>25.08.2024</t>
  </si>
  <si>
    <t>24/year</t>
  </si>
  <si>
    <t>05.09.2024</t>
  </si>
  <si>
    <t>12.09.2024</t>
  </si>
  <si>
    <t>Behavioral Science</t>
  </si>
  <si>
    <t>https://www.mdpi.com/journal/behavsci</t>
  </si>
  <si>
    <t>16.09.2024</t>
  </si>
  <si>
    <t>06.10.2024</t>
  </si>
  <si>
    <t>09.10.2024</t>
  </si>
  <si>
    <t>10.10.2024</t>
  </si>
  <si>
    <t>Systems</t>
  </si>
  <si>
    <t>https://www.mdpi.com/journal/systems</t>
  </si>
  <si>
    <t>24.10.2024</t>
  </si>
  <si>
    <t>10.11.2024</t>
  </si>
  <si>
    <t>JCHRM</t>
  </si>
  <si>
    <t>https://www.scimagojr.com/journalsearch.php?q=21100385812&amp;tip=sid&amp;clean=0</t>
  </si>
  <si>
    <t>19.11.2024</t>
  </si>
  <si>
    <t>2/year</t>
  </si>
  <si>
    <t>29.11.2024</t>
  </si>
  <si>
    <t>04.12.2024</t>
  </si>
  <si>
    <t>08.12.2024</t>
  </si>
  <si>
    <t>14.01.2024</t>
  </si>
  <si>
    <t>Applied Science</t>
  </si>
  <si>
    <t>19.03.2024</t>
  </si>
  <si>
    <t>Urban Science</t>
  </si>
  <si>
    <t>https://www.mdpi.com/journal/urbansci</t>
  </si>
  <si>
    <t>16.04.2024</t>
  </si>
  <si>
    <t>28.04.2024</t>
  </si>
  <si>
    <t>26.05.2024</t>
  </si>
  <si>
    <t>06.06.2024</t>
  </si>
  <si>
    <t>24.06.2024</t>
  </si>
  <si>
    <t>07.07.2024</t>
  </si>
  <si>
    <t>14.07.2024</t>
  </si>
  <si>
    <t>04.08.2024</t>
  </si>
  <si>
    <t>19.08.2024</t>
  </si>
  <si>
    <t>09.09.2024</t>
  </si>
  <si>
    <t>13.10.2024</t>
  </si>
  <si>
    <t>05.11.2024</t>
  </si>
  <si>
    <t>24.11.2024</t>
  </si>
  <si>
    <t>Smart Cities</t>
  </si>
  <si>
    <t>https://www.mdpi.com/journal/smartcities</t>
  </si>
  <si>
    <t>31.12.2024</t>
  </si>
  <si>
    <t>Pîrvu Bogdan-Constantin</t>
  </si>
  <si>
    <t>Google Scholar, EBSCO, ProQuest, Semantic Scholar</t>
  </si>
  <si>
    <t>Kifor Vasile Claudiu</t>
  </si>
  <si>
    <t>Editor</t>
  </si>
  <si>
    <t>continua</t>
  </si>
  <si>
    <t>Sustainability. Sustainable Development in Industrial and Academic Projects: Bridging Theory and Practice</t>
  </si>
  <si>
    <t>systems</t>
  </si>
  <si>
    <t>https://www.mdpi.com</t>
  </si>
  <si>
    <t>sustainability</t>
  </si>
  <si>
    <t>information</t>
  </si>
  <si>
    <t>software</t>
  </si>
  <si>
    <t>FING10</t>
  </si>
  <si>
    <t>Universitaria Simpro</t>
  </si>
  <si>
    <t>https://www.upet.ro/simpro/2024/</t>
  </si>
  <si>
    <t>FING11</t>
  </si>
  <si>
    <t>International studies of management @ organizations</t>
  </si>
  <si>
    <t>https://www.tandfonline.com/journals/mimo20/about-this-journal#journal-metrics</t>
  </si>
  <si>
    <t>Trim</t>
  </si>
  <si>
    <t>FING12</t>
  </si>
  <si>
    <t>IEEE Acces</t>
  </si>
  <si>
    <t>https://ieeeaccess.ieee.org</t>
  </si>
  <si>
    <t>Continua</t>
  </si>
  <si>
    <r>
      <rPr>
        <rFont val="Arial Narrow"/>
        <color theme="1"/>
        <sz val="10.0"/>
      </rPr>
      <t xml:space="preserve">Ionescu A. G (ULBS), </t>
    </r>
    <r>
      <rPr>
        <rFont val="Arial Narrow"/>
        <color rgb="FF000000"/>
        <sz val="10.0"/>
      </rPr>
      <t>Popescu L. G.(ULBS), Popescu P. A. (S.C.Tribuna)</t>
    </r>
  </si>
  <si>
    <t>The Tribune 
Anthropology &amp; Communication nr. 1-2/2024</t>
  </si>
  <si>
    <t>https://www.lobbyart-anthropology.ro/THE-TRIBUNE.php</t>
  </si>
  <si>
    <t>bianuala</t>
  </si>
  <si>
    <t>Journal of Engineering Mechanics and Machinery</t>
  </si>
  <si>
    <t>CrossRef, Google Scholar, CNKI</t>
  </si>
  <si>
    <t>httphttps://www.clausiuspress.com/journal/JEMM/archive.html?pubYear=2023&amp;issue=</t>
  </si>
  <si>
    <t xml:space="preserve">Computational Engineering and Physical Modeling </t>
  </si>
  <si>
    <t>DOAJ, EBSCO</t>
  </si>
  <si>
    <t>https://www.jcepm.com/journal/editorial.board</t>
  </si>
  <si>
    <t>Journal of Physics: Conference Series, Volume 2706, Issue 12024 Article number 011001</t>
  </si>
  <si>
    <t>https://iopscience.iop.org/issue/1742-6596/2706/1</t>
  </si>
  <si>
    <t>Modern Concepts in Material Science (MCMS)</t>
  </si>
  <si>
    <t>https://irispublishers.com/mcms/editorialboard.php</t>
  </si>
  <si>
    <t>Hexatech: Jurnal Ilmiah Teknik</t>
  </si>
  <si>
    <t>https://jurnal.arkainstitute.co.id/index.php/hexatech/about/editorialTeam</t>
  </si>
  <si>
    <t>Technium Conference Series</t>
  </si>
  <si>
    <t>https://techniumscience.com/index.php/conference/committee</t>
  </si>
  <si>
    <t>Revista Fiabilitate şi Durabilitate / Fiability and Durability</t>
  </si>
  <si>
    <t>https://www.utgjiu.ro/rev_mec/?page=comitet</t>
  </si>
  <si>
    <t xml:space="preserve">Organic Polymer Material Research </t>
  </si>
  <si>
    <t>Jgate, Scilit, Crossref, Google scholar</t>
  </si>
  <si>
    <t>https://journals.bilpubgroup.com/index.php/opmr/about/editorialTeam</t>
  </si>
  <si>
    <t xml:space="preserve">Technium Romanian Journal of Applied Sciences and Technology </t>
  </si>
  <si>
    <t>IDEAS, EBSCOhost, DOAJ, Google Scholar, Index Copernicus, RePEc</t>
  </si>
  <si>
    <t>https://techniumscience.com/index.php/technium/about/editorialTeam</t>
  </si>
  <si>
    <t>Multidiscipline Modeling in Materials and Structures</t>
  </si>
  <si>
    <t>Journal of Cleaner Production</t>
  </si>
  <si>
    <t>Journal of Nanotechnology</t>
  </si>
  <si>
    <t>Journal of Mechanical Engineering Science </t>
  </si>
  <si>
    <t>Journal of Applied and Computational Mechanics</t>
  </si>
  <si>
    <t>Buildings</t>
  </si>
  <si>
    <t>Journal of Engineering</t>
  </si>
  <si>
    <t>Journal of Environmental Chemical Engineering</t>
  </si>
  <si>
    <t>Metals and Materials International</t>
  </si>
  <si>
    <t>Part C: Journal of Mechanical Engineering Science</t>
  </si>
  <si>
    <t>Geomechanics and Engineering, An International Journal</t>
  </si>
  <si>
    <t>Energy Technology</t>
  </si>
  <si>
    <t>Advances in Polymer Technology</t>
  </si>
  <si>
    <t>Fusion Science and Technology</t>
  </si>
  <si>
    <t>J. Compos. Sci. </t>
  </si>
  <si>
    <t>WSEAS Transactions on Applied and Theoretical Mechanics</t>
  </si>
  <si>
    <t>Buildinds</t>
  </si>
  <si>
    <t>International Journal of Energy Research</t>
  </si>
  <si>
    <t>Pramana Journal of Physics</t>
  </si>
  <si>
    <t>Conference on Green Energy, Environment and Sustainable Development (GEESD 2024)</t>
  </si>
  <si>
    <t>Applied Thermal Engineering</t>
  </si>
  <si>
    <t>Fluid Dynamics &amp; Materials Processing</t>
  </si>
  <si>
    <t xml:space="preserve">International Journal of Heat and Fluid Flow  </t>
  </si>
  <si>
    <t>Journal of Composites Science</t>
  </si>
  <si>
    <t>Journal of Thermal Analysis and Calorimetry</t>
  </si>
  <si>
    <t>Thermal Analysis and Calorimetry</t>
  </si>
  <si>
    <t xml:space="preserve">Cleaner Engineering and  Technology  
</t>
  </si>
  <si>
    <t xml:space="preserve">Energy </t>
  </si>
  <si>
    <t>Journal of Composite Science</t>
  </si>
  <si>
    <t>Revista Internacional de Métodos Numéricos para Cálculo y Diseño en Ingeniería</t>
  </si>
  <si>
    <t>Journal of Marine Science and Engineering</t>
  </si>
  <si>
    <t>Materials Today Communications  </t>
  </si>
  <si>
    <t>Solar Energy Materials and Solar Cells</t>
  </si>
  <si>
    <t>Iranian Polymer Journal</t>
  </si>
  <si>
    <t>Case Studies in Thermal Engineering </t>
  </si>
  <si>
    <t>Composites Part C</t>
  </si>
  <si>
    <t>Hybrid Advances</t>
  </si>
  <si>
    <t>ȚÎȚU Aurel Mihail</t>
  </si>
  <si>
    <t>Revista de Tehnologii Neconvenționale - Editor in Chief</t>
  </si>
  <si>
    <t>BDI, Proquest, Copernicus, EBSCO, Google Scholar</t>
  </si>
  <si>
    <t>http://revtn.ro/index.php/revtn/about/editorialTeam</t>
  </si>
  <si>
    <t>4 / an</t>
  </si>
  <si>
    <t>Titu Mihai</t>
  </si>
  <si>
    <t>Management of Sustainable Development</t>
  </si>
  <si>
    <t>BDI, Baidu Scholar, Cabell's Directory, CEJSH (The Central European Journal of Social Sciences and Humanities), EBSCO (relevant databases), Google Scholar, Index Copernicus, ERIH PLUS</t>
  </si>
  <si>
    <t>https://msdjournal.org/editorial-board/</t>
  </si>
  <si>
    <t>2 / an</t>
  </si>
  <si>
    <t>Journal of Engineering Science</t>
  </si>
  <si>
    <t>BDI, DOAJ, Agris, Ebsco, Zenodo</t>
  </si>
  <si>
    <t>https://jes.utm.md/editorial-board/</t>
  </si>
  <si>
    <t>BDI, SCOPUS, EICompendex, EBSCO, ProQuest </t>
  </si>
  <si>
    <t>https://ijomam.com/editorial-board/</t>
  </si>
  <si>
    <t>Philosophy Study</t>
  </si>
  <si>
    <t>BDI, BASE; WorldCat; Cite Factor; Scholarsteer; Google Scholar; SJournal Index; Infobase Index; Journal Impact Factor; Minerva Liberary Catalog; Bay State college library; Kings collage London; Library Pubge; Cambridge Scientific Abstracts (CSA); Chinese Database of CEPS, American Federal Computer Library Center (OCLC); Chinese Scientific Journals Database, VIP Corporation Chongqing, P.R. China; Norwegian Social Science Data Services (NSD); The Philosopher’s Index; Pubget; SCRIBD; Ulrich’s Periodicals Directory; Universe Digital Library S/B; J-Gate; DRJI; Google Scholar Metrics  3</t>
  </si>
  <si>
    <t>http://www.davidpublisher.com/index.php/Home/Journal/detail?journalid=44&amp;jx=ps&amp;cont=editorial</t>
  </si>
  <si>
    <t>de 2 ori pe lună</t>
  </si>
  <si>
    <t>Revista de Management comparat internațional</t>
  </si>
  <si>
    <t>BDI, RePec (Research Papers in Economics - IDEAS, Econpapers, Socionet), Index Copernicus - Journals Master List, EBSCO, The World Wide Web Virtual Library For European Integration, NewJour Electronic Journals and Newsletters, Ulrich's Periodicals Directory, Cabells Database, Google Scholar, OCLC-WorldCat</t>
  </si>
  <si>
    <t>https://www.rmci.ase.ro</t>
  </si>
  <si>
    <t>Review of General Management</t>
  </si>
  <si>
    <t>BDI, RePec (Research Papers in Economics 
– IDEAS, Econpapers, Socionet ), Central and Eastern European Online Library, Index Copernicus - Journals Master List, Cabell's Database, Ulrich's Periodicals Directory, SCIPIO</t>
  </si>
  <si>
    <t>http://www.managementgeneral.ro</t>
  </si>
  <si>
    <t>Management Studies</t>
  </si>
  <si>
    <t>BDI, Google Scholar; China National Knowledge Infrastructure (CNKI); China CrossRef; SSRN (social science research network);
Chinese Scientific Journals Database; VIP Corporation Chongqing, China; Chinese Database of CEPS, Airiti Inc., Taiwan
Index Copernicus International;  Poland Polish Scholarly Bibliography (PBN); Poland Qualis/Capes Index, Brazil ANVUR; Italy Finnish Publication Forum (JUFO); Finland
Norwegian Social Science Data Services (NSD); Database for Statistics on Higher Education (DBH);  Norway CiteFactor; USA 
Jour Informatics (Current year Impact Factor 0.01); Open Academic Journals Index (OAJI); Russian
Academic Keys; USA
Electronic Journals Library (EZB); Germany Scientific Indexing Services; USA Journals Impact Factor (JIF); Global Impact Factor (Impact Factor 0.543);  InnoSpace; USA  
Internet Archive Scholar Steer; USA
Infobase Index;  India (IBI Factor 2015: 3.36); Index of Turkish Education; Turkey
Universal Impact Factor; USA  
WorldCat; USA 
Sherpa/Romeo; UK
Journal Index.net; Australia
Free Libs ISI; UAE
GetCITED; Canada
J-Gate India;</t>
  </si>
  <si>
    <t>http://www.davidpublisher.com/index.php/Home/Journal/detail?journalid=7&amp;jx=MS</t>
  </si>
  <si>
    <t>Modern Management Forum</t>
  </si>
  <si>
    <t>Bdi, Google Scholar, Creative Commons, ICMJE, NKI Scholar</t>
  </si>
  <si>
    <t>http://ojs.usp-pl.com/index.php/Modern-Management-Forum/about/editorialTeam</t>
  </si>
  <si>
    <t>Management si Marketing</t>
  </si>
  <si>
    <t>BDI, CABELL'S DIRECTORIES OF PUBLISHING OPPORTUNITIES; Ideas; REPEC; CEEOL - Central and Eastern European Online Library; DOAJ; EBSCO; Electronic Journals Library; Index Copernicus - Journal Masterl List; Intute: Social Science; ICAAP; SCIPIO</t>
  </si>
  <si>
    <t>http://www.mnmk.ro/colegiu.php</t>
  </si>
  <si>
    <t>Journal of Electrical Engineering, Electronics, Control and Computer Science</t>
  </si>
  <si>
    <t>BDI, Google Scholar, CiteFactor, Index Copernicus / SECTION EDITOR</t>
  </si>
  <si>
    <t>https://jeeeccs.net/index.php/journal/about/editorialTeam</t>
  </si>
  <si>
    <t>BDI, Google Scholar, CiteFactor, Index Copernicus / EDITORIAL BOARD</t>
  </si>
  <si>
    <t>https://jeeeccs.net/index.php/journal/about/editorialBoardStatic</t>
  </si>
  <si>
    <t xml:space="preserve">Review of Management and Economic Engineering </t>
  </si>
  <si>
    <t>BDI, Ulrichsweb; Ebsco; Google Scholar; Index Copernicus International; Cabell's Directories; PBN Polska; Bibliografia Naukowa;</t>
  </si>
  <si>
    <t>https://conference.rmee.org/committees/</t>
  </si>
  <si>
    <t>STUDIES AND SCIENTIFIC RESEARCHES.
ECONOMICS EDITION</t>
  </si>
  <si>
    <t>BDI, RePEc (Ideas, EconPapers, Socionet); DOAJ; ; Ulrich`s Periodicals Directory; WorldCat; ECONIS (ZBW - German National Library of Economics); BASE (Bielefeld Academic Search Engine); ERIH PLUS; J-Gate Management; Google Scholar; EUROPUB</t>
  </si>
  <si>
    <t>http://sceco.ub.ro/index.php/SCECO/about/editorialTeam</t>
  </si>
  <si>
    <t>Journal of Knowledge Dynamics</t>
  </si>
  <si>
    <t>https://aos.ro/jkd/editorial-board</t>
  </si>
  <si>
    <t>Annals – Series on Economy, Law and Sociology - Editor in Chief</t>
  </si>
  <si>
    <t>https://aos.ro/editura/analeleaosr/annals-on-economy/editorial-board</t>
  </si>
  <si>
    <t>Coatings - Guest Editor -  "Surface Modification of Magnesium, Aluminum Alloys, and Steel"</t>
  </si>
  <si>
    <t>https://www.mdpi.com/journal/coatings/special_issues/magnesium_aluminum</t>
  </si>
  <si>
    <t>50 x 5</t>
  </si>
  <si>
    <t>14 aprilie 2024</t>
  </si>
  <si>
    <t>10 x 5</t>
  </si>
  <si>
    <t>5 mai 2024</t>
  </si>
  <si>
    <t>https://www.mdpi.com/journal/metals</t>
  </si>
  <si>
    <t>25 iunie 2024</t>
  </si>
  <si>
    <t>15 iulie 2024</t>
  </si>
  <si>
    <t>IJOMAM</t>
  </si>
  <si>
    <t>SCOPUS, BDI</t>
  </si>
  <si>
    <t>https://ijomam.com</t>
  </si>
  <si>
    <t>25 iulie 2024</t>
  </si>
  <si>
    <t>Coatings</t>
  </si>
  <si>
    <t>https://www.mdpi.com/journal/coatings</t>
  </si>
  <si>
    <t>28 iulie 2024</t>
  </si>
  <si>
    <t>Journal of Ethics in Entrepreneurship and Technology</t>
  </si>
  <si>
    <t>BDI, Cabells
Directory of Open Access Journals (DOAJ)
EBSCO Discovery Service
Econbiz
Google Scholar
Summons (ProQuest)
WorldCat</t>
  </si>
  <si>
    <t>https://www.emeraldgrouppublishing.com/journal/jeet</t>
  </si>
  <si>
    <t>Cristals</t>
  </si>
  <si>
    <t>https://www.mdpi.com/journal/crystals</t>
  </si>
  <si>
    <t>8 septembrie 2024</t>
  </si>
  <si>
    <t>15 septembrie 2024</t>
  </si>
  <si>
    <t>Archives of Metallurgy and Materials</t>
  </si>
  <si>
    <t>https://journals.pan.pl/amm</t>
  </si>
  <si>
    <t>5 octombrie 2024</t>
  </si>
  <si>
    <t>30 noiembrie 2024</t>
  </si>
  <si>
    <t>Micromachines</t>
  </si>
  <si>
    <t>https://www.mdpi.com/journal/micromachines</t>
  </si>
  <si>
    <t>25 decembrie 2024</t>
  </si>
  <si>
    <t>STUDIES AND SCIENTIFIC RESEARCHES. ECONOMICS EDITION</t>
  </si>
  <si>
    <t>https://sceco.ub.ro/index.php/SCECO/about/editorialTeam</t>
  </si>
  <si>
    <t>ACTA SCIENTIFIC APPLIED PHYSICS</t>
  </si>
  <si>
    <t>https://www.actascientific.com/ASAP-RB.php</t>
  </si>
  <si>
    <t>peste 6 / an</t>
  </si>
  <si>
    <t>Polish Technical Review</t>
  </si>
  <si>
    <t>BDI, Baidu Scholar, Cabell's Directory, CEJSH (The Central European Journal of Social Sciences and Humanities), EBSCO (relevant databases), Google Scholar, Index Copernicus</t>
  </si>
  <si>
    <t>http://polishtechnicalreview.com/index.php?option=com_content&amp;view=article&amp;id=2&amp;Itemid=102</t>
  </si>
  <si>
    <t>Medicon Engineering Themes</t>
  </si>
  <si>
    <t>https://themedicon.com/engineeringthemes-editorial-board</t>
  </si>
  <si>
    <t>Breaz Radu-Eugen</t>
  </si>
  <si>
    <t>WoS,  Scopus</t>
  </si>
  <si>
    <t>https://www.mdpi.com/journal/materials/submission_reviewers?page_no=2</t>
  </si>
  <si>
    <t>Membru în comitetul științific</t>
  </si>
  <si>
    <t>24 numere/an, https://1510q1imi-y-https-jcr-clarivate-com.z.e-nformation.ro/jcr-jp/journal-profile?journal=MATERIALS&amp;year=2023</t>
  </si>
  <si>
    <t>https://www.mdpi.com/journal/micromachines/topical_advisory_panel?page_no=3</t>
  </si>
  <si>
    <t>Membru în comitetul științific al unei colecții editoriale</t>
  </si>
  <si>
    <t>12 numere/an, https://1510q1imi-y-https-jcr-clarivate-com.z.e-nformation.ro/jcr-jp/journal-profile?journal=MICROMACHINES-BASEL&amp;year=2023</t>
  </si>
  <si>
    <t>Machines</t>
  </si>
  <si>
    <t>https://www.mdpi.com/journal/machines/special_issues/96AS27I5YK</t>
  </si>
  <si>
    <t>Guest editor de număr tematic (special issue)</t>
  </si>
  <si>
    <t>12 numere/an, https://1510q1imi-y-https-jcr-clarivate-com.z.e-nformation.ro/jcr-jp/journal-profile?journal=MACHINES&amp;year=2023</t>
  </si>
  <si>
    <t>https://ieeeaccess.ieee.org/</t>
  </si>
  <si>
    <t>August 15, 2024 (Adaptive Steering Controller Design for Omnidirectional Mobile Robots)</t>
  </si>
  <si>
    <t>periodic</t>
  </si>
  <si>
    <t>Septembrie 22, 2024 (Adaptive Neural Network Control for Industrial Optical Tweezers With Uncertain Closed Architecture)</t>
  </si>
  <si>
    <t>Decembrie 28, 2024 (Research on isothermal near-net-shape forming process of high-performance titanium alloys)</t>
  </si>
  <si>
    <t>Journal of Sensor and Actuator Networks</t>
  </si>
  <si>
    <t>https://www.mdpi.com/journal/jsan</t>
  </si>
  <si>
    <t>Decembrie 16, 2024 (Sensor-Based Detection of Characteristics of Rubber Springs Used in Vibration Machines)</t>
  </si>
  <si>
    <t>Decembrie 16, 2024 (Benchmarking Standing Stability for Bipedal Robots)</t>
  </si>
  <si>
    <t>Decembrie 9, 2024 (A Comparative Study of Neural Network Architectures in Deep Reinforcement Learning for Dynamic Robot Navigation)</t>
  </si>
  <si>
    <t>Noiembrie 28, 2024 (Injection-Molded Product Defect Detection Based on SD-DETR)</t>
  </si>
  <si>
    <t>Noiembrie 3, 2024 (Eccentric Wear Mechanism and Centralizer Layout Design in 3D Curved Wellbores)</t>
  </si>
  <si>
    <t>Aprilie 30, 2024 (Six Sigma using Complex Fuzzy Analytic Hierarchy Process and Analysis of Industrial Effluents in Plastics Manufacturing Process)</t>
  </si>
  <si>
    <t xml:space="preserve">Septembrie 30, 2024 (Path Planning for Yarn Changing Robots Based on NRBO and Dynamic Obstacle Avoidance Strategy) </t>
  </si>
  <si>
    <t>Wood Material Science &amp; Engineering</t>
  </si>
  <si>
    <t>https://www.tandfonline.com/journals/swoo20</t>
  </si>
  <si>
    <t>Septembrie 18, 2024 (Informatization Model of Guqin Based on Grasshopper and CNC Machining)</t>
  </si>
  <si>
    <t>August 30, 2024 (Research on Trajectory Planning and Tracking Algorithm of Crawler Paver)</t>
  </si>
  <si>
    <t>Iulie 19, 2024 (Multi-Layer, Sensorised Kirigami Grippers for Delicate yet Robust Robot Grasping and Single-Grasp Object Identification)</t>
  </si>
  <si>
    <t>August 8, 2024 (Smart Pipe Inspection Robot With In-Chassis Motor Actuation Design and Integrated AI-Powered Defect Detection System)</t>
  </si>
  <si>
    <t>Iunie 28, 2024 (Multi-Objective Optimization of Injection Molding Parameters for Manufacturing Thin-Walled Composite Connector Terminals)</t>
  </si>
  <si>
    <t>Iulie 23, 2024 (Hybridization of PCA-Entropy-TOPSIS Techniques for Minimization of Angular Deviation in GMAW Welded Stainless Steel Plates)</t>
  </si>
  <si>
    <t>Iulie 23, 2024 (An Integrated System of Bulk Tea Harvesting Robot With Profiling Logic)</t>
  </si>
  <si>
    <t>Iunie 21, 2024 (Event-Based Slip Estimation Framework for Space Rovers Traversing Soft Terrains)</t>
  </si>
  <si>
    <t>Iulie 2, 2024 (Developing a cooking robot system for raw food processing based on instance segmentation)</t>
  </si>
  <si>
    <t>Iunie 10, 2024 (Model Predictive Control for Unmanned Excavator Based on Skilled Operator's Operation Trajectory)</t>
  </si>
  <si>
    <t>Mai 9, 2023 (Virtual reality simulation of exoskeleton-assistance for manual material handling)</t>
  </si>
  <si>
    <t>Iulie 10, 2024 (STRENGTH AND FRACTURE TOUGHNESS OF TIG AND LASER WELDED JOINTS OF LOW CARBON FERRITIC STEELS)</t>
  </si>
  <si>
    <t>Iulie 7, 2024 (Robotization of Miniature-Scale Radio-Controlled Excavator: A New Medium for DNN Data Preparation and Real Reinforcement Learning)</t>
  </si>
  <si>
    <t>Iunie 25, 2024 (Advancing Pipeline Robotics: Integrating Machine Learning and SLAM for Enhanced In-Pipe Mobile Robot Inspection)</t>
  </si>
  <si>
    <t>Iunie 18, 2024 (Modeling of LCF Behaviour on AISI316L Steel Applying Armstrong–Frederick Kinematic Hardening Model)</t>
  </si>
  <si>
    <t>Iunie 7, 2024 (The application of 2024 aluminum alloy (comprising aluminum, copper, and magnesium) in the aerospace industry is extensive, particularly in the manufacturing of seats. However, this alloy experiences challenges during laser powder bed fusion (LPBF) proces)</t>
  </si>
  <si>
    <t>Mai 28, 2024 (Twin-tool orientation synchronous smoothing algorithm of pinch milling in nine-axis machine tool)</t>
  </si>
  <si>
    <t>Iunie 3, 2024 (Design, Experiments and Path Planning for a Light-Weight 3D Minimally Actuated Serial Robot with a Mobile Actuator)</t>
  </si>
  <si>
    <t>Mai 19, 2024 (Effect of hot pressing process on mechanical properties of UHMWPE fiber non-woven fabrics)</t>
  </si>
  <si>
    <t>Mai 18, 2024 (Trajectory Planning of Robotic Arm Based on the Gaussian Decaying Noise DDPG Algorithm)</t>
  </si>
  <si>
    <t>Journal of Manufacturing and Materials Processing</t>
  </si>
  <si>
    <t>Mai 18, 2024 (Green Innovation Practices: A Case Study in a Foundry)</t>
  </si>
  <si>
    <t>Mai 18, 2024 (Optimization of ultrasonic assisted incremental sheet forming with large step-down size)</t>
  </si>
  <si>
    <t>Mai 9, 2024 (Robust fixed-time 3D trajectory tracking control for underactuated AUVs based on a fixed-time SSNN disturbance observer)</t>
  </si>
  <si>
    <t>Mai 7, 2024 (Quadrupedal Robot with Tendon-Driven Origami Legs)</t>
  </si>
  <si>
    <t>Mai 7, 2024 (Spatial Clustering Approach for Vessel Path Identification)</t>
  </si>
  <si>
    <t>The Journal of Engineering</t>
  </si>
  <si>
    <t>https://ietresearch.onlinelibrary.wiley.com/journal/20513305</t>
  </si>
  <si>
    <t>Aprilie 20, 2024 (Design and Analysis of Adaptive Luggage Carrying Bot (labo) Efficiency Using Box-statistics Path Predictor)</t>
  </si>
  <si>
    <t>Actuators</t>
  </si>
  <si>
    <t>https://www.mdpi.com/journal/actuators</t>
  </si>
  <si>
    <t>Aprilie 15, 2024 (Optimized identification algorithm for end-effector accuracy optimization in automotive body welding robots)</t>
  </si>
  <si>
    <t>Automation</t>
  </si>
  <si>
    <t>https://www.mdpi.com/journal/automation</t>
  </si>
  <si>
    <t>Februarie 26, 2024 (Robotic Disassembly Platform for Disassembly of a Plug-In Hybrid Electric Vehicle Battery: A Case Study)</t>
  </si>
  <si>
    <t>Februarie 12, 2024 (Effects of 2D Ultrasonic Vibration on Plasticity and Fracture Characteristic of 1060 Aluminium Alloy Sheet for Incremental Forming)</t>
  </si>
  <si>
    <t>Ianuarie 25, 2024 (Effect of scanning strategy on the forming quality and performance of 316L stainless steel prepared by SLM)</t>
  </si>
  <si>
    <t>Ianuarie 9, 2024 (Determining the Effects of Inter-Layer Time Interval in Powder-Fed Laser Directed Energy Deposition on the Microstructure of Inconel 718 via in-situ Thermal Monitoring)</t>
  </si>
  <si>
    <t>Journal of Manufacturing Processes</t>
  </si>
  <si>
    <t>https://www.sciencedirect.com/journal/journal-of-manufacturing-processes</t>
  </si>
  <si>
    <t>Decembrie 21, 2024 (Event-triggered Model Predictive Control in Multi-Stage Incremental Sheet Forming)</t>
  </si>
  <si>
    <t>Qeios</t>
  </si>
  <si>
    <t>https://www.qeios.com/</t>
  </si>
  <si>
    <t>Octombrie 16, 2024 (Methodological Approach to Accuracy Assessment in CAD-CAM Mandibular Reconstruction)</t>
  </si>
  <si>
    <t>Scientifc Reports</t>
  </si>
  <si>
    <t>https://www.nature.com/srep/</t>
  </si>
  <si>
    <t>Octombrie 8, 2024 (Quasi-static Errors and Performance Evaluation of 3D Layout Measuring Machines)</t>
  </si>
  <si>
    <t>FAMENA – Transactions of FAMENA</t>
  </si>
  <si>
    <t>https://famena.fsb.hr/</t>
  </si>
  <si>
    <t>Septembrie 30, 2024 (Hybrid Multicriteria Decision-Making Technique by Combining AHP and GRA for Industrial Collaborative Robot Selection)</t>
  </si>
  <si>
    <t>Science Progress</t>
  </si>
  <si>
    <t>https://uk.sagepub.com/en-gb/eur/science-progress/journal203627</t>
  </si>
  <si>
    <t>August 8, 2024 (Multi-task Learning with Multi-gate Mixture of Transformer-based Experts for Predictive Process Monitoring in Manufacturing)</t>
  </si>
  <si>
    <t>Iulie 25, 2024 (Research on Sucker Rods Automation of Minor Workover Operations Based on Process Reconfiguration)</t>
  </si>
  <si>
    <t>Metals (ISSN: 2075-4701), metals-2915200, A 3D Non-Linear FE Model and Optimization of Cavity Die Sheet Hydroforming Process</t>
  </si>
  <si>
    <t>12 numere/an</t>
  </si>
  <si>
    <t>Metals (ISSN: 2075-4701), metals-3038488, Laser Cladding of Double-layer Antioxidant Composite Coating by on Carbon Surface</t>
  </si>
  <si>
    <t>19.05.2024</t>
  </si>
  <si>
    <t>Materials (ISSN 1996-1944), materials-3044898, Research progresses on technologies and theory of blanks with variable thicknesses</t>
  </si>
  <si>
    <t>27.05.2024</t>
  </si>
  <si>
    <t>24 numere/an</t>
  </si>
  <si>
    <t>Metals (ISSN: 2075-4701), metals-3242360, Evaluation of formability of laser tailor welded blanks</t>
  </si>
  <si>
    <t>Pascu Adrian</t>
  </si>
  <si>
    <t>EBSCO
Engineering Village
ExLibris
Google Scholar
Inspec</t>
  </si>
  <si>
    <t>https://sciendo.com/journal/AUCTS?tab=editorial-board&amp;content-tab=editorial-board</t>
  </si>
  <si>
    <t>Anuală</t>
  </si>
  <si>
    <t>Polimeros, ISSN: 1678-5169 (print), 0104-1428 (online)</t>
  </si>
  <si>
    <t>WoS
Scopus</t>
  </si>
  <si>
    <t>https://onlinelibrary.wiley.com/page/journal/1869344x/homepage/productinformation.html</t>
  </si>
  <si>
    <t>Journal of Industrial Textiles, ISSN 1528-0837 (Print), ISSN 1530-8057 (Online)</t>
  </si>
  <si>
    <t>https://journals.sagepub.com/home/jit</t>
  </si>
  <si>
    <t>Racz Sever-Gabriel</t>
  </si>
  <si>
    <t>https://www.mdpi.com/journal/metals/submission_reviewers?page_no=11</t>
  </si>
  <si>
    <t>12 numere/an, https://1510q1ivh-y-https-jcr-clarivate-com.z.e-nformation.ro/jcr-jp/journal-profile?journal=METALS-BASEL&amp;year=2023</t>
  </si>
  <si>
    <t>https://www.mdpi.com/journal/applsci/special_issues/8L87C8BRBG</t>
  </si>
  <si>
    <t>24 numere/an, https://www.mdpi.com/2076-3417/14</t>
  </si>
  <si>
    <t>Membru în comitetul editorial</t>
  </si>
  <si>
    <t>Actuators (ISSN 2076-0825) – actuators-2806895</t>
  </si>
  <si>
    <t>Scopus, WoS</t>
  </si>
  <si>
    <t>2024-01-12</t>
  </si>
  <si>
    <t>Actuators (ISSN 2076-0825) – actuators-2925265</t>
  </si>
  <si>
    <t>18/03/2024</t>
  </si>
  <si>
    <t>Applied Sciences (ISSN 2076-3417) – applsci-3180997</t>
  </si>
  <si>
    <t>2024-09-05</t>
  </si>
  <si>
    <t>Applied Sciences (ISSN 2076-3417) – applsci-3296708</t>
  </si>
  <si>
    <t>2024-11-20</t>
  </si>
  <si>
    <t>Applied Sciences (ISSN 2076-3417) – applsci-3298016</t>
  </si>
  <si>
    <t>2024-10-30</t>
  </si>
  <si>
    <t>Applied Sciences (ISSN 2076-3417) – applsci-3364569</t>
  </si>
  <si>
    <t>2024-12-26</t>
  </si>
  <si>
    <t>Applied Sciences (ISSN 2076-3417) – applsci-3346326</t>
  </si>
  <si>
    <t>Applied Sciences (ISSN 2076-3417) – applsci-3338918</t>
  </si>
  <si>
    <t>Applied Sciences (ISSN 2076-3417) – applsci-3223063</t>
  </si>
  <si>
    <t>22/10/2024</t>
  </si>
  <si>
    <t>International Journal of Material Forming
ISSN: 1960-6214</t>
  </si>
  <si>
    <t>Springer Nature @ Editorial Manager</t>
  </si>
  <si>
    <t>https://portal.issn.org/resource/ISSN/1960-6214</t>
  </si>
  <si>
    <t>25/02/2024</t>
  </si>
  <si>
    <t>Machines (ISSN 2075-1702) – machines-2962656</t>
  </si>
  <si>
    <t>2024-05-09</t>
  </si>
  <si>
    <t>Machines (ISSN 2075-1702) – machines-3310620</t>
  </si>
  <si>
    <t>Machines (ISSN 2075-1702) – machines-2994389</t>
  </si>
  <si>
    <t>23/4/2024</t>
  </si>
  <si>
    <t>Materials (ISSN 1996-1944) – materials-3027105</t>
  </si>
  <si>
    <t>2024-05-18</t>
  </si>
  <si>
    <t>Materials (ISSN 1996-1944) – materials-3092790</t>
  </si>
  <si>
    <t>2024-07-07</t>
  </si>
  <si>
    <t>Materials (ISSN 1996-1944) – materials-3139412</t>
  </si>
  <si>
    <t>Materials (ISSN 1996-1944) – materials-3167798</t>
  </si>
  <si>
    <t>2024-08-20</t>
  </si>
  <si>
    <t>Materials (ISSN 1996-1944) – materials-3201499</t>
  </si>
  <si>
    <t>2024-09-09</t>
  </si>
  <si>
    <t>Materials (ISSN 1996-1944) – materials-3212295</t>
  </si>
  <si>
    <t>2024-09-19</t>
  </si>
  <si>
    <t>Materials (ISSN 1996-1944) – materials-3407320</t>
  </si>
  <si>
    <t>2024-01-119</t>
  </si>
  <si>
    <t>Materials (ISSN 1996-1944) – materials-3419122</t>
  </si>
  <si>
    <t>Metals (ISSN 2075-4701) – metals-3012117</t>
  </si>
  <si>
    <t>2024-06-02</t>
  </si>
  <si>
    <t>Metals (ISSN 2075-4701) – metals-3309269</t>
  </si>
  <si>
    <t>2024-11-27</t>
  </si>
  <si>
    <t>Metals (ISSN 2075-4701) – metals-3217876</t>
  </si>
  <si>
    <t>Processes (ISSN 2227-9717) – processes-3123691</t>
  </si>
  <si>
    <t>https://www.mdpi.com/journal/processes</t>
  </si>
  <si>
    <t>2024-07-19</t>
  </si>
  <si>
    <t>Sensors (ISSN 1424-8220 - ID: sensors-2789550 - Myoelectric, Myo-Oxygenation, and Myotonometry Changes During Robot-Assisted Bilateral Arm Exercises with Varying Resistances)</t>
  </si>
  <si>
    <t>https://www.mdpi.com/journal/sensors/sections/environmental_sensing</t>
  </si>
  <si>
    <t>11.01.2024</t>
  </si>
  <si>
    <t>Sensors (ISSN 1424-8220 - ID: sensors-2821625 - Variable Time-Step Physics Engine with Continuous Compliance Contact Model for Optimal Robotic Grinding Trajectory Planning)</t>
  </si>
  <si>
    <t>17.01.2024</t>
  </si>
  <si>
    <t>Sensors (ISSN 1424-8220 - ID: sensors-2830555 - Centralized Monitoring System for Wheel Speed Sensor Performance Testing Experiment)</t>
  </si>
  <si>
    <t>02.02.2024
15.02.2024</t>
  </si>
  <si>
    <t>Robotics (SSN: 2218-6581 - ID robotics-2849314 - 3D Printing Modules for Self-Assembling Space Systems)</t>
  </si>
  <si>
    <t>https://www.mdpi.com/journal/robotics</t>
  </si>
  <si>
    <t>15.02.2024</t>
  </si>
  <si>
    <t>Strojniški vestnik - Journal of Mechanical Engineering  - # 787 - Effect of Laser Parameters on Surface Texture of Polyformaldehyde (POM) and Parameter Optimization</t>
  </si>
  <si>
    <t>http://ojs.sv-jme.eu/index.php/sv-jme</t>
  </si>
  <si>
    <t>19.02.2024</t>
  </si>
  <si>
    <t>Electronics (ISSN 2079-9292 - ID: electronics-2890967 - Radar Perception of Multi-Object Collision Risk Neural Domains during Autonomous Driving)</t>
  </si>
  <si>
    <t>29.02.2024</t>
  </si>
  <si>
    <t>Processes (ISSN 2227-9717 - ID: processes-2910680 - Study on Eigenvalue of SEMG Signals in Time-Frequency Domain for Hand Force Prediction)</t>
  </si>
  <si>
    <t>13.03.2024</t>
  </si>
  <si>
    <t>Sensors (ISSN 1424-8220 - ID: sensors-2921844 - Portable Head-Mounted System for Mobile Forearm Tracking)</t>
  </si>
  <si>
    <t>20.03.2024</t>
  </si>
  <si>
    <t>Electronics (ISSN 2079-9292 - ID: electronics-2913087 - Non-fragile prescribed performance control of robotic system without function-approximation)</t>
  </si>
  <si>
    <t>31.03.2024</t>
  </si>
  <si>
    <t>Robotics (SSN: 2218-6581 - ID robotics-2984622 - CardioXplorer: An Open-Source Modular Teleoperative Robotic Catheter Ablation System)</t>
  </si>
  <si>
    <t>29.04.2024</t>
  </si>
  <si>
    <t>Journal of Manufacturing Systems ISSN: 1878-6642 - Ref. No.:  SMEJMS-D-23-01340 - A skeleton-based assembly action recognition method with feature fusion for human-robot collaborative assembly</t>
  </si>
  <si>
    <t>https://www.sciencedirect.com/journal/journal-of-manufacturing-systems</t>
  </si>
  <si>
    <t>17.05.2024</t>
  </si>
  <si>
    <t xml:space="preserve">Aerospace (SSN: 2226-4310 - ID robotics-3009214 - A joint surface contact stiffness model considering micro-asperity interaction) </t>
  </si>
  <si>
    <t>25.05.2024</t>
  </si>
  <si>
    <t>Medical Devices [ ISSN: 1179-1470 - ID: 476464 - Design and Driving Performance Study of Soft Actuators for Hand Rehabilitation Training]</t>
  </si>
  <si>
    <t>https://www.dovepress.com/medical-devices-evidence-and-research-journal?gad_source=1&amp;gclid=Cj0KCQjw0_WyBhDMARIsAL1Vz8s72vIn6M8P5vqOmUNPo5pmQz--8qrzR4-fmuJi_zvFTRy8e-Eqt3kaAlA2EALw_wcB</t>
  </si>
  <si>
    <t>29.05.2024</t>
  </si>
  <si>
    <t xml:space="preserve">Academia.engineering ISSN: 2994-7065 - Principles for numerical compensation of elastic deformations in CNC machine tools </t>
  </si>
  <si>
    <t>https://www.academia.edu/journals/academia-engineering</t>
  </si>
  <si>
    <t>11.05.2024
29.05.2025</t>
  </si>
  <si>
    <t>Processes (ISSN 2227-9717 - ID: processes-3049055 -Evaluation of the tribocorrosion behavior of Ti-6Al-4V biomedical alloy in simulated oral environments)</t>
  </si>
  <si>
    <t>03.06.2024</t>
  </si>
  <si>
    <t>Lubricants (ISSN 2075-4442 - ID lubricants-3041606 - The Effect of Plastic Deformation on the Flattening of the Friction Surfaces )</t>
  </si>
  <si>
    <t>https://www.mdpi.com/journal/lubricants</t>
  </si>
  <si>
    <t>12.06.2024</t>
  </si>
  <si>
    <t>Electronics (ISSN 2079-9292 - ID: electronics-2465031 - Improved feature point extraction method of VSLAM in low-light dynamic environment)</t>
  </si>
  <si>
    <t>30.06.2024</t>
  </si>
  <si>
    <t>Electronics (ISSN 2079-9292 - ID: electronics-3102711 - The Design and Real-Time Optimization of an EtherCAT Master for Multi-Axis Motion Control)</t>
  </si>
  <si>
    <t>09.07.2024</t>
  </si>
  <si>
    <t>Electronics (ISSN 2079-9292 - ID: electronics-3080750 - A Critical AI View on Autonomous Vehicle Navigation: The Growing Danger)</t>
  </si>
  <si>
    <t>Machines (ISSN: 2075-1702 - ID machines-3147969 -Multi-level Behavioral Mechanisms and Kinematic Modeling Research of Cellular Space Robot )</t>
  </si>
  <si>
    <t>30.07.2024</t>
  </si>
  <si>
    <t>Machines (ISSN: 2075-1702 - ID machines - 3189371 - Reachable Sets based Uncertainty Analysis in Ground Vehicle System using the Koopman Operator Theory)</t>
  </si>
  <si>
    <t>03.09.2024</t>
  </si>
  <si>
    <t>Electronics (ISSN 2079-9292 - ID: electronics-3205043 - Stability of Local Trajectory Planning for Level-2+ Semi-autonomous Driving without Absolute Localization)</t>
  </si>
  <si>
    <t>13.09.2024</t>
  </si>
  <si>
    <t>Symmetry (ISSN 2073-8994 - ID: symmetry-3211641 -Application of a Fractional Order PI Controller for a Speed Servo Drive Control)</t>
  </si>
  <si>
    <t>https://www.mdpi.com/journal/symmetry</t>
  </si>
  <si>
    <t>19.09.2024</t>
  </si>
  <si>
    <t>Optics (ISSN 2673-3269 - ID: optics-3249855 - AI Mobility Support with Intelligent Obstacle Detection for Enhanced
Safety)</t>
  </si>
  <si>
    <t>https://www.mdpi.com/journal/optics</t>
  </si>
  <si>
    <t>Information (ISSN 2078-2489) - ID: information-3314405 - 6G visible providing advanced weather services for autonomous driving</t>
  </si>
  <si>
    <t>https://www.mdpi.com/journal/information</t>
  </si>
  <si>
    <t>11.11.2024
02.12.2024</t>
  </si>
  <si>
    <t>Machines (ISSN: 2075-1702 - ID machines - 3332601 - Research on the entrance damage of CFRP/Ti6Al4V stacks in six degree of freedom robot drilling)</t>
  </si>
  <si>
    <t>Machines (ISSN: 2075-1702 - ID machines - 33654391 - Research on the passability performance of tracked pipeline robot)</t>
  </si>
  <si>
    <t>06.12.2024
20.12.2024</t>
  </si>
  <si>
    <t>Electronics (ISSN 2079-9292 - ID: electronics-3379485 - Additively Manufactured Three-Dimensional Microstrip Balun for
Wearable Applications)</t>
  </si>
  <si>
    <t>17.12.2024</t>
  </si>
  <si>
    <t>PLOS ONE ISSN: 1878-6642 - Ref. No.:  PONE-D-24-57288 - Research on the System-Level Design of an Intelligent Mobile Robot</t>
  </si>
  <si>
    <t>https://journals.plos.org/plosone/</t>
  </si>
  <si>
    <t>20.12.2024</t>
  </si>
  <si>
    <t>Fing4</t>
  </si>
  <si>
    <t>https://www.webofscience.com/wos/op/peer-reviews/summary</t>
  </si>
  <si>
    <t>13 Iunie</t>
  </si>
  <si>
    <t>24nr/an</t>
  </si>
  <si>
    <t>8 Noiembrie</t>
  </si>
  <si>
    <t>Algorithms</t>
  </si>
  <si>
    <t>5 Octombrie</t>
  </si>
  <si>
    <t>29 Februarie</t>
  </si>
  <si>
    <t>3 Iunie</t>
  </si>
  <si>
    <t>24 Decembrie</t>
  </si>
  <si>
    <t>24 Ianuarie</t>
  </si>
  <si>
    <t>10 Septembrie</t>
  </si>
  <si>
    <t>17 Septembrie</t>
  </si>
  <si>
    <t>26 Octombrie</t>
  </si>
  <si>
    <t>27 Iulie</t>
  </si>
  <si>
    <t>30 Decembrie</t>
  </si>
  <si>
    <t>30 Noiembrie</t>
  </si>
  <si>
    <t>23 Octombrie</t>
  </si>
  <si>
    <t>24 Mau</t>
  </si>
  <si>
    <t>19 Iunie</t>
  </si>
  <si>
    <t>6 Iulie</t>
  </si>
  <si>
    <t>23 Iulie</t>
  </si>
  <si>
    <t>28 Iulie</t>
  </si>
  <si>
    <t>13 Septembrie</t>
  </si>
  <si>
    <t>24 Septembrie</t>
  </si>
  <si>
    <t>31 Decembrie</t>
  </si>
  <si>
    <t>16 Aprielie</t>
  </si>
  <si>
    <t>7 Februarie</t>
  </si>
  <si>
    <t>28 Februarie</t>
  </si>
  <si>
    <t>6 Martie</t>
  </si>
  <si>
    <t>6 MArtie</t>
  </si>
  <si>
    <t>15 Martie</t>
  </si>
  <si>
    <t>2 Iunie</t>
  </si>
  <si>
    <t>15 Aprilie</t>
  </si>
  <si>
    <t>16 Aprilie</t>
  </si>
  <si>
    <t>24 Amy</t>
  </si>
  <si>
    <t>9 Iunie</t>
  </si>
  <si>
    <t>3 Noiembrie</t>
  </si>
  <si>
    <t>16 Noiembrie</t>
  </si>
  <si>
    <t>27 Noiembrie</t>
  </si>
  <si>
    <t>7 Decembrie</t>
  </si>
  <si>
    <t>14 Decembrie</t>
  </si>
  <si>
    <t>26 Decembrie</t>
  </si>
  <si>
    <t>JMSE</t>
  </si>
  <si>
    <t>15 MArtie</t>
  </si>
  <si>
    <t>20 Septembrie</t>
  </si>
  <si>
    <t>9 Decembrie</t>
  </si>
  <si>
    <t>9 Mai</t>
  </si>
  <si>
    <t>25 Matrie</t>
  </si>
  <si>
    <t>15 Iunie</t>
  </si>
  <si>
    <t>Modeling</t>
  </si>
  <si>
    <t>21 Noiembrie</t>
  </si>
  <si>
    <t>Symetry</t>
  </si>
  <si>
    <t>WeWJ</t>
  </si>
  <si>
    <t>12 Februarie</t>
  </si>
  <si>
    <t>WEEJ</t>
  </si>
  <si>
    <t>24 Februarie</t>
  </si>
  <si>
    <t xml:space="preserve">      FING4</t>
  </si>
  <si>
    <t xml:space="preserve"> EBSCO, Directory of Open Access Journals (DOAJ), Index Copernicus, Ulrich's Update - Periodicals Directory</t>
  </si>
  <si>
    <t>http://textile.webhost.uoradea.ro/Annals/Comitet%20stiintific.html</t>
  </si>
  <si>
    <t xml:space="preserve">   membru comitet științific</t>
  </si>
  <si>
    <t>Textile Research Journal</t>
  </si>
  <si>
    <t>https://journals.sagepub.com/home/trj</t>
  </si>
  <si>
    <t>01.07.2024</t>
  </si>
  <si>
    <t>04.10.2024</t>
  </si>
  <si>
    <t>Structura tricoturilor din bătătură și reprezentarea acestora în CorelDraw</t>
  </si>
  <si>
    <t>Editura Universității din Oradea, 2024</t>
  </si>
  <si>
    <t>https://editura.uoradea.ro/storage/books/lists/anexa_i-47_carti_2024.pdf</t>
  </si>
  <si>
    <t>21.06.2024</t>
  </si>
  <si>
    <t>carte</t>
  </si>
  <si>
    <t>Analiza coroziunii electrochimice a metalelor din procesele industriale</t>
  </si>
  <si>
    <t>Editura Academiei Forțelor Terestre „Nicolae Bălcescu”Sibiu, 2024</t>
  </si>
  <si>
    <t xml:space="preserve">https://www.armyacademy.ro/editura_carti.php
</t>
  </si>
  <si>
    <t>08.02.2024</t>
  </si>
  <si>
    <t>Gîrjob Claudia Emilia</t>
  </si>
  <si>
    <t>Sensors (ISSN 1424-8220) – sensors-2842697</t>
  </si>
  <si>
    <t>2024-01-25</t>
  </si>
  <si>
    <t>Sustainability (ISSN 2071-1050) – sustainability-2866765</t>
  </si>
  <si>
    <t>2024-01-29</t>
  </si>
  <si>
    <t>Machines (ISSN 2075-1702) – machines-2871499</t>
  </si>
  <si>
    <t>2024-02-10</t>
  </si>
  <si>
    <t>Applied Sciences (ISSN 2076-3417) – applsci-2876468</t>
  </si>
  <si>
    <t>2024-02-27</t>
  </si>
  <si>
    <t>Electronics (ISSN 2079-9292) – electronics-2913517</t>
  </si>
  <si>
    <t>2024-03-01</t>
  </si>
  <si>
    <t>Electronics (ISSN 2079-9292) – electronics-2871954</t>
  </si>
  <si>
    <t>Machines (ISSN 2075-1702) – machines-2940820</t>
  </si>
  <si>
    <t>2024-03-27</t>
  </si>
  <si>
    <t>Robotics (ISSN 2218-6581) – robotics-2898384</t>
  </si>
  <si>
    <t>2024-03-28</t>
  </si>
  <si>
    <t>World Electric Vehicle Journal (ISSN 2032-6653) – wevj-2956232</t>
  </si>
  <si>
    <t>https://www.mdpi.com/journal/wevj</t>
  </si>
  <si>
    <t>2024-04-23</t>
  </si>
  <si>
    <t>Actuators (ISSN 2076-0825) – actuators-2983584</t>
  </si>
  <si>
    <t>2024-04-24</t>
  </si>
  <si>
    <t>Machines (ISSN 2075-1702) – machines-2981760</t>
  </si>
  <si>
    <t>2024-05-03</t>
  </si>
  <si>
    <t>Machines, Technology and Innovation (ISSN 2673-2169) – mti-2990146</t>
  </si>
  <si>
    <t>2024-05-08</t>
  </si>
  <si>
    <t>Machines (ISSN 2075-1702) – machines-3029616</t>
  </si>
  <si>
    <t>Electronics (ISSN 2079-9292) – electronics-3028252</t>
  </si>
  <si>
    <t>2024-05-26</t>
  </si>
  <si>
    <t>World Electric Vehicle Journal (ISSN 2032-6653) – wevj-3061550</t>
  </si>
  <si>
    <t>2024-06-14</t>
  </si>
  <si>
    <t>World Electric Vehicle Journal (ISSN 2032-6653) – wevj-3046321</t>
  </si>
  <si>
    <t>Electronics (ISSN 2079-9292) – electronics-3087456</t>
  </si>
  <si>
    <t>2024-06-29</t>
  </si>
  <si>
    <t>Electronics (ISSN 2079-9292) – electronics-3074640</t>
  </si>
  <si>
    <t>2024-07-08</t>
  </si>
  <si>
    <t>Electronics (ISSN 2079-9292) – electronics-3138477</t>
  </si>
  <si>
    <t>2024-07-26</t>
  </si>
  <si>
    <t>Machines (ISSN 2075-1702) – machines-3111914</t>
  </si>
  <si>
    <t>Electronics (ISSN 2079-9292) – electronics-3102711</t>
  </si>
  <si>
    <t>Oceans (ISSN 2673-1924) – oceans-3148193</t>
  </si>
  <si>
    <t>https://www.mdpi.com/journal/oceans</t>
  </si>
  <si>
    <t>2024-08-04</t>
  </si>
  <si>
    <t>Electronics (ISSN 2079-9292) – electronics-3194604</t>
  </si>
  <si>
    <t>2024-09-08</t>
  </si>
  <si>
    <t>Machines (ISSN 2075-1702) – machines-3217391</t>
  </si>
  <si>
    <t>2024-09-16</t>
  </si>
  <si>
    <t>Electronics (ISSN 2079-9292) – electronics-3235429</t>
  </si>
  <si>
    <t>2024-09-24</t>
  </si>
  <si>
    <t>Electronics (ISSN 2079-9292) – electronics-3191625</t>
  </si>
  <si>
    <t>2024-09-27</t>
  </si>
  <si>
    <t>Sensors (ISSN 1424-8220) – sensors-3228222</t>
  </si>
  <si>
    <t>2024-10-02</t>
  </si>
  <si>
    <t>World Electric Vehicle Journal (ISSN 2032-6653) – wevj-3234715</t>
  </si>
  <si>
    <t>2024-10-03</t>
  </si>
  <si>
    <t>Electronics (ISSN 2079-9292) – electronics-3259950</t>
  </si>
  <si>
    <t>2024-10-06</t>
  </si>
  <si>
    <t>Electronics (ISSN 2079-9292) – electronics-3280504</t>
  </si>
  <si>
    <t>2024-10-13</t>
  </si>
  <si>
    <t>AI (ISSN 2673-2688) – ai-3249169</t>
  </si>
  <si>
    <t>https://www.mdpi.com/journal/ai</t>
  </si>
  <si>
    <t>2024-10-14</t>
  </si>
  <si>
    <t>Machines (ISSN 2075-1702) – machines-3297932</t>
  </si>
  <si>
    <t>2024-10-31</t>
  </si>
  <si>
    <t>Electronics (ISSN 2079-9292) – electronics-3310663</t>
  </si>
  <si>
    <t>2024-11-04</t>
  </si>
  <si>
    <t>Processes (ISSN 2227-9717) – processes-3318261</t>
  </si>
  <si>
    <t>2024-11-13</t>
  </si>
  <si>
    <t>Electronics (ISSN 2079-9292) – electronics-3311481</t>
  </si>
  <si>
    <t>2024-11-14</t>
  </si>
  <si>
    <t>Life (ISSN 2075-1729) – life-3341896</t>
  </si>
  <si>
    <t>https://www.mdpi.com/journal/life</t>
  </si>
  <si>
    <t>2024-11-16</t>
  </si>
  <si>
    <t>Drones (ISSN 2504-446X) – drones-3348221</t>
  </si>
  <si>
    <t>https://www.mdpi.com/journal/drones</t>
  </si>
  <si>
    <t>2024-11-29</t>
  </si>
  <si>
    <t>Coatings (ISSN 2079-6412) – coatings-3362452</t>
  </si>
  <si>
    <t>2024-12-21</t>
  </si>
  <si>
    <t>Electronics (ISSN 2079-9292) – electronics-3378825</t>
  </si>
  <si>
    <t>Engineering Applications of Artificial Intelligence (ISSN 0952-1976) – EAAI-23-1702</t>
  </si>
  <si>
    <t>2024-02-03</t>
  </si>
  <si>
    <t>Engineering Applications of Artificial Intelligence (ISSN 0952-1976) – EAAI-23-5997R1</t>
  </si>
  <si>
    <t>Engineering Applications of Artificial Intelligence (ISSN 0952-1976) – EAAI-23-5997R2</t>
  </si>
  <si>
    <t>2024-03-12</t>
  </si>
  <si>
    <t>Engineering Applications of Artificial Intelligence (ISSN 0952-1976) – EAAI-24-1129</t>
  </si>
  <si>
    <t>2024-06-09</t>
  </si>
  <si>
    <t>Engineering Applications of Artificial Intelligence (ISSN 0952-1976) – EAAI-24-1129R1</t>
  </si>
  <si>
    <t>2024-09-29</t>
  </si>
  <si>
    <t>Annals of University of Oradea, Fascicle of Textiles, Leatherwork</t>
  </si>
  <si>
    <t>https://textile.webhost.uoradea.ro/Annals/Comitet%20stiintific.html</t>
  </si>
  <si>
    <t>50X1.5</t>
  </si>
  <si>
    <t xml:space="preserve">Journal of Textile Engineering &amp; Fashion Technology </t>
  </si>
  <si>
    <t>https://medcraveonline.com/JTEFT/reviewer-board</t>
  </si>
  <si>
    <t>50X2.5</t>
  </si>
  <si>
    <t xml:space="preserve">Journal of Complementary and Alternative Medical Research </t>
  </si>
  <si>
    <t>BDI Index Copernicus</t>
  </si>
  <si>
    <t>https://journaljocamr.com/index.php/JOCAMR</t>
  </si>
  <si>
    <t>Chiliban Marius-Bogdan</t>
  </si>
  <si>
    <t>International Journal of Engineering Design and Technology (IJEDT)</t>
  </si>
  <si>
    <t>https://dergipark.org.tr/en/pub/ijedt/board</t>
  </si>
  <si>
    <t>International Editorial Advisory Board</t>
  </si>
  <si>
    <t>Information ID: information-2873346</t>
  </si>
  <si>
    <t>14/02/2024 (Online Planning for Autonomous Mobile Robots with Different Objectives in Warehouse Commissioning Task)</t>
  </si>
  <si>
    <t>12 numere pe an, https://1510q1sxm-y-https-jcr-clarivate-com.z.e-nformation.ro/jcr-jp/journal-profile?journal=INFORMATION&amp;year=2023&amp;fromPage=%2Fjcr%2Fsearch-results</t>
  </si>
  <si>
    <t>Automation: automation-2892794</t>
  </si>
  <si>
    <t>11/3/2024 Robotic Disassembly Platform for Disassembly of a Plug-In Hybrid Electric Vehicle Battery: a Case Study)</t>
  </si>
  <si>
    <t>Applied System Innovation: asi-2915601</t>
  </si>
  <si>
    <t>https://www.mdpi.com/journal/asi</t>
  </si>
  <si>
    <t>20/04/2024 (Pipe organ design including the Passive Haptic Feedback technology and measurement analysis of key displacement, pressure-force and sound organ pipe)</t>
  </si>
  <si>
    <t>6 numere pe an, https://1510q1sxm-y-https-jcr-clarivate-com.z.e-nformation.ro/jcr-jp/journal-profile?journal=APPL%20SYST%20INNOV&amp;year=2023&amp;fromPage=%2Fjcr%2Fhome</t>
  </si>
  <si>
    <t>Biomimetics: biomimetics-3014622</t>
  </si>
  <si>
    <t>https://www.mdpi.com/journal/biomimetics</t>
  </si>
  <si>
    <t>23/05/2024 (Octopus-inspired Soft Robot for Slow Drug Release)</t>
  </si>
  <si>
    <t>4 numere pe an, https://1510q1sxm-y-https-jcr-clarivate-com.z.e-nformation.ro/jcr-jp/journal-profile?journal=BIOMIMETICS-BASEL&amp;year=2023&amp;fromPage=%2Fjcr%2Fhome</t>
  </si>
  <si>
    <t>Robotics: robotics-3079760</t>
  </si>
  <si>
    <t>28/06.2024 (A Practical Roadmap to Learning from Demonstration for Robotic Manipulators in Manufacturing)</t>
  </si>
  <si>
    <t>6 numere pe an, https://1510q1sxm-y-https-jcr-clarivate-com.z.e-nformation.ro/jcr-jp/journal-profile?journal=ROBOTICS&amp;year=2023&amp;fromPage=%2Fjcr%2Fhome</t>
  </si>
  <si>
    <t>Machines: machines-3092812</t>
  </si>
  <si>
    <t>19/07/2024 (Novel workstation module and method for automatic blanking of surgical forceps)</t>
  </si>
  <si>
    <t>12 numere pe an, https://1510q1sxm-y-https-jcr-clarivate-com.z.e-nformation.ro/jcr-jp/journal-profile?journal=MACHINES&amp;year=2023&amp;fromPage=%2Fjcr%2Fhome</t>
  </si>
  <si>
    <t>Aerospace: aerospace-3119122</t>
  </si>
  <si>
    <t>6/8/2024 (Rigid-Flexible Coupled Dynamics Modeling and Trajectory Compensation for Overhead Line Mobile Robots)</t>
  </si>
  <si>
    <t>12 numere pe an, https://1510q1sxm-y-https-jcr-clarivate-com.z.e-nformation.ro/jcr-jp/journal-profile?journal=AEROSPACE-BASEL&amp;year=2023&amp;fromPage=%2Fjcr%2Fhome</t>
  </si>
  <si>
    <t>Machines: machines- 3173803</t>
  </si>
  <si>
    <t>12/9/2024 (A new method for displacement modelling of serial robots using finite screw)</t>
  </si>
  <si>
    <t>Journal of Manufacturing and Materials Processing: jmmp-3277430</t>
  </si>
  <si>
    <t>13/11/2024 (Evaluating Energy Efficiency and Optimal Positioning of Industrial Robots in Sustainable Manufacturing)</t>
  </si>
  <si>
    <t>6 numere pe an, https://1510q1sxm-y-https-jcr-clarivate-com.z.e-nformation.ro/jcr-jp/journal-profile?journal=J%20MANUF%20MATER%20PROC&amp;year=2023&amp;fromPage=%2Fjcr%2Fhome</t>
  </si>
  <si>
    <t>https://orcid.org/0000-0002-7505-9731</t>
  </si>
  <si>
    <t> HELIYON-D-24-09092 din 24.02.2024</t>
  </si>
  <si>
    <t>CMES-Computer Modeling in Engineering &amp; Sciences</t>
  </si>
  <si>
    <t>"Magnetohydrodynamics (MHD) Eyring-Powell Hybrid Nanofluid Flow due to a Vertical Stretching/Shrinking Cylinder with Joule Heating Effect" din 25.11.2024</t>
  </si>
  <si>
    <t>Numerical Heat Transfer, Part B: Fundamentals</t>
  </si>
  <si>
    <t>https://www.webofscience.com/wos/author/record/P-4706-2014</t>
  </si>
  <si>
    <t>"Study on MHD hybrid nanofluid flow with heat transfer in a stretchable converging/diverging channels embedded in a porous medium with uncertain volume fraction" din 11.02.2024</t>
  </si>
  <si>
    <t>Mathematics</t>
  </si>
  <si>
    <t>"Viscous Dissipation and Thermal Radiation of Squeezing
Hybrid Nanofluid Flow with Bioconvection" din 11.04.2024</t>
  </si>
  <si>
    <t>Journal of Mathematics</t>
  </si>
  <si>
    <t>4188339 titled "Viscous Dissipation and Thermal Radiation of Squeezing Hybrid Nanofluid Flow with Bioconvection</t>
  </si>
  <si>
    <t>Discrete Dynamics in Nature and Society</t>
  </si>
  <si>
    <t>5578416 titled "Fractional Derivative Technique for Modeling the Dynamics of Social Media Impacts din 13.04.2024</t>
  </si>
  <si>
    <t>AEJ-D-24-09467 din 23.12.2024</t>
  </si>
  <si>
    <t>Computers &amp; mathematics with applications</t>
  </si>
  <si>
    <t>CAMWA-D-24-00063  din 02.07.2024</t>
  </si>
  <si>
    <t>Catalysts</t>
  </si>
  <si>
    <t>https://susy.mdpi.com/user/review/review/50597408/ywexH68q</t>
  </si>
  <si>
    <t>catalysts-3116602 din 8/8/2024  3:43:55 PM</t>
  </si>
  <si>
    <t>Journal of Applied Mathematics</t>
  </si>
  <si>
    <t>Verificarea statutului de reviewer exista pe baza corespondenței cu redacția revistei Journal of Applied Mathematics</t>
  </si>
  <si>
    <t>certificat de referent depus la dosar</t>
  </si>
  <si>
    <t>Advances in Mathematical Physics</t>
  </si>
  <si>
    <t>Verificarea statutului de reviewer exista pe baza corespondenței cu redacția revistei Nanotechnology Reviews</t>
  </si>
  <si>
    <t>certificat de referent depus la dosar revistei Advances in Mathematical Physics</t>
  </si>
  <si>
    <t>Chaos, solitons and fractals</t>
  </si>
  <si>
    <t>CHAOS-D-24-03208 din 05.07.2024</t>
  </si>
  <si>
    <t>CSITE-D-23-03884 din 17.01.2024</t>
  </si>
  <si>
    <t>CSITE-D-24-00474 din 08.03.2024</t>
  </si>
  <si>
    <t>CSITE-D-24-00717 din 26.02.2024</t>
  </si>
  <si>
    <t>CSITE-D-24-01491 din 29.04.2024</t>
  </si>
  <si>
    <t>CSITE-D-24-01594 din 16.04.2024</t>
  </si>
  <si>
    <t>Engineering applications of artificial intelligence</t>
  </si>
  <si>
    <t>EAAI-24-2733  din 16.07.2024</t>
  </si>
  <si>
    <t>Frontiers in heat and mass transfer</t>
  </si>
  <si>
    <t>FHMT-56597-Manuscript-84040-1 din 05.08.2024</t>
  </si>
  <si>
    <t>HELIYON-D-24-09723 din 28.02.2024</t>
  </si>
  <si>
    <t>HELIYON-D-24-49788 din 19.08.2024</t>
  </si>
  <si>
    <t>International communications in heat and mass transfer</t>
  </si>
  <si>
    <t>ICHMT-D-24-00505 din 03.04.2024</t>
  </si>
  <si>
    <t>ID: 01e8c3ad-e92d-4059-beef-ea7d7b248a72</t>
  </si>
  <si>
    <t>JACM-2311-4365  din 10.02.2024</t>
  </si>
  <si>
    <t>Engineering science and technology, an international journal</t>
  </si>
  <si>
    <t>JESTCH-D-24-00665 din 01.07.2024</t>
  </si>
  <si>
    <t>International Journal of Modelling and Simulation</t>
  </si>
  <si>
    <t>Manuscript ID TJMS-S-2024-0796 din 29.08.2024</t>
  </si>
  <si>
    <t>Molecules</t>
  </si>
  <si>
    <t>https://susy.mdpi.com/user/review/review/46419383/mlBS0kCZ</t>
  </si>
  <si>
    <t>molecules-2901053 din 2024-03-04 14:43:21</t>
  </si>
  <si>
    <t>Modern Physics Letters B</t>
  </si>
  <si>
    <t>MPLB-D-23-00246R2 din 05.01.2024</t>
  </si>
  <si>
    <t>Ms. Ref. No.:  AEJ-D-24-06394 din 12.10. 2024</t>
  </si>
  <si>
    <t>Ms. Ref. No.:  AEJ-D-24-06467 din 10.04.2024</t>
  </si>
  <si>
    <t>Ms. Ref. No.:  AEJ-D-24-07621 din data de 24.10. 2024</t>
  </si>
  <si>
    <t>Nanotechnology Reviews</t>
  </si>
  <si>
    <t>NTREV-D-24-00044R2 din 05.07.2024</t>
  </si>
  <si>
    <t>NTREV-D-24-00113R1 din 05.07.2024</t>
  </si>
  <si>
    <t>NTREV-D-24-00135 din 18.05.2024</t>
  </si>
  <si>
    <t>NTREV-D-24-00137 din 18.05.2024</t>
  </si>
  <si>
    <t>NTREV-D-24-00180 din 31.05.2024</t>
  </si>
  <si>
    <t>NTREV-D-24-00241 din 29.08.2024</t>
  </si>
  <si>
    <t>PLOS ONE</t>
  </si>
  <si>
    <t>PONE-D-24-18247 din 20.05.2024</t>
  </si>
  <si>
    <t>Propulsion and Power Research</t>
  </si>
  <si>
    <t>PPR-2024-0005 din 17.02.2024</t>
  </si>
  <si>
    <t>Water</t>
  </si>
  <si>
    <t>water-3053471  din 31.05.2024</t>
  </si>
  <si>
    <t>Journal of Radiation Research and Applied Sciences.</t>
  </si>
  <si>
    <t>WORK-ID: 7e028933-5e0a-4e3c-bf66-d6a3a98111eb</t>
  </si>
  <si>
    <t>WORK-ID: 89e02f2b-e9bb-4791-83c4-79f66e3473ea</t>
  </si>
  <si>
    <t>WORK-ID: ae586eb7-243f-40ce-bafe-595b02236a49</t>
  </si>
  <si>
    <t>Bârsan Alexandru</t>
  </si>
  <si>
    <t>Sensors (MDPI)</t>
  </si>
  <si>
    <t>Applied Sciences (MDPI)</t>
  </si>
  <si>
    <t>Symmetry (MDPI)</t>
  </si>
  <si>
    <t>The International Journal of Advanced Manufacturing Technology (Springer Nature)</t>
  </si>
  <si>
    <t>https://link.springer.com/journal/170</t>
  </si>
  <si>
    <t>Electronics (MDPI)</t>
  </si>
  <si>
    <t>Discover Applied Sciences (Springer Nature)</t>
  </si>
  <si>
    <t>https://link.springer.com/journal/42452</t>
  </si>
  <si>
    <t>Agriculture (MDPI)</t>
  </si>
  <si>
    <t>https://www.mdpi.com/journal/agriculture</t>
  </si>
  <si>
    <t>Horticulturae (MDPI)</t>
  </si>
  <si>
    <t>https://www.mdpi.com/journal/horticulturae</t>
  </si>
  <si>
    <t>Journal of Robotics (Wiley)</t>
  </si>
  <si>
    <t>https://onlinelibrary.wiley.com/journal/9140</t>
  </si>
  <si>
    <t>Drones (MDPI)</t>
  </si>
  <si>
    <t>Agronomy (MDPI)</t>
  </si>
  <si>
    <t>https://www.mdpi.com/journal/agronomy</t>
  </si>
  <si>
    <t>Popp Gabriela-Petruța</t>
  </si>
  <si>
    <t>Steel Research International</t>
  </si>
  <si>
    <t>https://onlinelibrary.wiley.com/journal/1869344x</t>
  </si>
  <si>
    <t>03.02.2024</t>
  </si>
  <si>
    <t>07.02.2024</t>
  </si>
  <si>
    <t>Discover Mechanical Engineering</t>
  </si>
  <si>
    <t>https://link.springer.com/journal/44245</t>
  </si>
  <si>
    <t>12.03.2024</t>
  </si>
  <si>
    <t>27.03.2024</t>
  </si>
  <si>
    <t>https://www.mdpi.com/journal/buildings</t>
  </si>
  <si>
    <t>31.05.2024</t>
  </si>
  <si>
    <t>Symmetry</t>
  </si>
  <si>
    <t>03.07.2024</t>
  </si>
  <si>
    <t>03.08.2024</t>
  </si>
  <si>
    <t>16.08.2024</t>
  </si>
  <si>
    <t>26.08.2024</t>
  </si>
  <si>
    <t>30.08.2024</t>
  </si>
  <si>
    <t>15.09.2024</t>
  </si>
  <si>
    <t>26.09.2024</t>
  </si>
  <si>
    <t>22.10.2024</t>
  </si>
  <si>
    <t>02.12.2024</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</si>
  <si>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</si>
  <si>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</si>
  <si>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</si>
  <si>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</si>
  <si>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</si>
  <si>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</si>
  <si>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</si>
  <si>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</si>
  <si>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</si>
  <si>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</si>
  <si>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</si>
  <si>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</si>
  <si>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</si>
  <si>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</si>
  <si>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</si>
  <si>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</si>
  <si>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Sibiu Innovation Days</t>
  </si>
  <si>
    <t>Internationala</t>
  </si>
  <si>
    <t>Organizaror</t>
  </si>
  <si>
    <t>Sibiu, Romania</t>
  </si>
  <si>
    <t>Peste 200</t>
  </si>
  <si>
    <t>https://events.ulbsibiu.ro/innovationdays/</t>
  </si>
  <si>
    <t>Membru</t>
  </si>
  <si>
    <t>24-25.10.2024</t>
  </si>
  <si>
    <t>2024 IEEE 20th International Conference on Intelligent Computer Communication and Processing</t>
  </si>
  <si>
    <t>Membru in comitetul stiintific</t>
  </si>
  <si>
    <t>peste 200</t>
  </si>
  <si>
    <t>https://www.iccp.ro/iccp2024/program-committee</t>
  </si>
  <si>
    <t>October 17-19, 2024</t>
  </si>
  <si>
    <t>3rd International Conference on Human-Centric Smart Computing (ICHCSC 2024)</t>
  </si>
  <si>
    <t>New Delhi, India</t>
  </si>
  <si>
    <t>recenzor</t>
  </si>
  <si>
    <t>25-26.07.2024</t>
  </si>
  <si>
    <t>12th International Conference on the Internet of Everything, Microwave, Embedded, Communication, and Networks</t>
  </si>
  <si>
    <t>Jaipur, India</t>
  </si>
  <si>
    <t>https://iemecon.uem.edu.in/</t>
  </si>
  <si>
    <t>24th - 26th October 2024</t>
  </si>
  <si>
    <t>Vințan Maria</t>
  </si>
  <si>
    <t xml:space="preserve">FING2 </t>
  </si>
  <si>
    <t xml:space="preserve">IEEE 30th INTERNATIONAL SYMPOSIUM FOR DESIGN AND TECHNOLOGY IN ELECTRONICS PACKAGING </t>
  </si>
  <si>
    <t>internațională</t>
  </si>
  <si>
    <t xml:space="preserve">Conference chair https://siitme.ro/2024-edition/committees/  </t>
  </si>
  <si>
    <t xml:space="preserve">https://siitme.ro/ </t>
  </si>
  <si>
    <t xml:space="preserve">Conference chair, https://siitme.ro/2024-edition/committees/ </t>
  </si>
  <si>
    <t>16-19 octombrie 2024</t>
  </si>
  <si>
    <t>100*1.5*2</t>
  </si>
  <si>
    <t>ITQM 2024</t>
  </si>
  <si>
    <t>Organizator sesiune speciala</t>
  </si>
  <si>
    <t>http://itqm-meeting.org/2024/</t>
  </si>
  <si>
    <t>Organizator sesiune speciala Special Session 01: IT Supported Collaborative Work in Management and Control: Methods, Tools, Systems, and Application</t>
  </si>
  <si>
    <t>23-25 august</t>
  </si>
  <si>
    <t>100 * 1.5</t>
  </si>
  <si>
    <t>ICCCI 2024</t>
  </si>
  <si>
    <t>Membru comitet stiintific</t>
  </si>
  <si>
    <t>Leipzig</t>
  </si>
  <si>
    <t>peste 100</t>
  </si>
  <si>
    <t>https://iccci.pwr.edu.pl/2024/</t>
  </si>
  <si>
    <t>9-11 sep</t>
  </si>
  <si>
    <t>50 *2 * 1.5</t>
  </si>
  <si>
    <t>CSCS 2024</t>
  </si>
  <si>
    <t>https://cscs24.hpc.pub.ro/</t>
  </si>
  <si>
    <t>24-26 mai</t>
  </si>
  <si>
    <t>50 * 1.5 *2</t>
  </si>
  <si>
    <t>NEMO 2024, Become a digital leader!</t>
  </si>
  <si>
    <t>Organizator, Keynote Speaker</t>
  </si>
  <si>
    <t>Austria</t>
  </si>
  <si>
    <t>&gt;100</t>
  </si>
  <si>
    <t>https://nemo.omilab.org/2024/lectures/
https://codemo-project.eu/events/nemo_florea/
https://youtu.be/sud7AcuCg8Y</t>
  </si>
  <si>
    <t xml:space="preserve">Viena, July 15, 2024 - July 26, 2024 </t>
  </si>
  <si>
    <t>Domain-Specific Modeling Methods and Tools - OMiLAB Nodes Experience &amp; Knowledge Exchange (OMiLAB-KNOW) at BIR 2024</t>
  </si>
  <si>
    <t>Organizator, Recenzor</t>
  </si>
  <si>
    <t>Cehia</t>
  </si>
  <si>
    <t>https://bir2024-ws.omilab.org/</t>
  </si>
  <si>
    <t>Prague 11.- 13. 9. 2024</t>
  </si>
  <si>
    <t>Organizator Principal</t>
  </si>
  <si>
    <t>PRO-VE 2024, 25th IFIP / Socolnet Working Conference on Virtual Enterprises</t>
  </si>
  <si>
    <t>https://pro-ve-2024.sciencesconf.org/</t>
  </si>
  <si>
    <t>28-30.10.2025</t>
  </si>
  <si>
    <t>15th IFIP WG 5.5/SOCOLNET Advanced Doctoral Conference on Computing, Electrical and Industrial Systems, DoCEIS 2024, Caparica, Portugal, July 3–5, 2024, Proceedings</t>
  </si>
  <si>
    <t xml:space="preserve">Caparica (Lisbon) – Portugal </t>
  </si>
  <si>
    <t>https://arquivo.uninova.pt/yef-ece/yef-ece24/wp-content/uploads/2024/09/DoCEIS-2024-Booklet-Final.pdf</t>
  </si>
  <si>
    <t>3-5.07.2024</t>
  </si>
  <si>
    <t>13th International Conference on Smart Cities and Green ICT Systems - Smartgreens 2024</t>
  </si>
  <si>
    <t>Angers, France</t>
  </si>
  <si>
    <t>https://smartgreens.scitevents.org/ProgramCommittee.aspx?y=2024</t>
  </si>
  <si>
    <t>2-4.05.2024</t>
  </si>
  <si>
    <t>IWEMB 2024: Seventh International Workshop on Entrepreneurship, Electronic and Mobile Business</t>
  </si>
  <si>
    <t>Birmingham, UK</t>
  </si>
  <si>
    <t>https://www.iwemb.org/2024/committee.html</t>
  </si>
  <si>
    <t>10/11.10.2024</t>
  </si>
  <si>
    <t>The 2024 IARIA Annual Congress on Frontiers in Science, Technology, Services, and Applications</t>
  </si>
  <si>
    <t>Porto, Portugal</t>
  </si>
  <si>
    <t>https://www.iaria.org/conferences2024/ComIARIACongress24.html</t>
  </si>
  <si>
    <t>30.06-04.07.2024</t>
  </si>
  <si>
    <t>28th International Conference on System Theory, Control and Computing (ICSTCC 2024)</t>
  </si>
  <si>
    <t>https://icstcc2024.ace.ucv.ro/conference-editorial-board/</t>
  </si>
  <si>
    <t>10-12.10.2024</t>
  </si>
  <si>
    <t>Fourth International Conference on Digital Data Processing (DDP 2024)</t>
  </si>
  <si>
    <t>New York, USA</t>
  </si>
  <si>
    <t>https://socio.org.uk/ddp2024/programme-committee/</t>
  </si>
  <si>
    <t>30.09-01.10.2024</t>
  </si>
  <si>
    <t>European, Mediterranean and Middle Eastern Conference on Information Systems (EMCIS)</t>
  </si>
  <si>
    <t>https://cyprusconferences.org/portfolio/emcis-2024/</t>
  </si>
  <si>
    <t>2-3.09.2024</t>
  </si>
  <si>
    <t>THE 18TH INTERNATIONAL CONFERENCE ON INNOVATIONS IN INTELLIGENT SYSTEMS AND APPLICATIONS</t>
  </si>
  <si>
    <t>https://dcti.ucv.ro/inista2024/general-info/program-comittee.html</t>
  </si>
  <si>
    <t>04-06.09.2024</t>
  </si>
  <si>
    <t>Breazu Macarie</t>
  </si>
  <si>
    <t>SIITME (30th edition)</t>
  </si>
  <si>
    <t>internationala</t>
  </si>
  <si>
    <t>membru in comitetul de organizare</t>
  </si>
  <si>
    <t>ULBS, Sibiu, Romania</t>
  </si>
  <si>
    <t>https://siitme.ro/2024-edition/brochure/</t>
  </si>
  <si>
    <t>membru</t>
  </si>
  <si>
    <t>16-19.10.2024</t>
  </si>
  <si>
    <t>Daniel Morariu</t>
  </si>
  <si>
    <t>oragnizator principal (Sibiu)</t>
  </si>
  <si>
    <t>4th Int. Conf. on Digital Data Processing (DDP 2024)</t>
  </si>
  <si>
    <t>organizator</t>
  </si>
  <si>
    <t>&gt;100 https://ieeexplore.ieee.org/stamp/stamp.jsp?tp=&amp;arnumber=10900491</t>
  </si>
  <si>
    <t>https://ieeexplore.ieee.org/xpl/conhome/10899891/proceeding</t>
  </si>
  <si>
    <t>membru (recenzor, captură din sistemul de recenzie anexată)</t>
  </si>
  <si>
    <t>30.09-1.10.2024</t>
  </si>
  <si>
    <t>30*2*1.5</t>
  </si>
  <si>
    <t>28th Int. Conf. on System Theory Control and Computing (ICSTCC 2024)</t>
  </si>
  <si>
    <t>&gt;200 https://www.webofscience.com/wos/woscc/summary/190c93c6-2559-48c2-b9a4-ff754d9c3ec5-015e682043/relevance/1</t>
  </si>
  <si>
    <t>30*1.5*2</t>
  </si>
  <si>
    <t>Sibiu Innovation Days 2024</t>
  </si>
  <si>
    <t>24-25 oct. 2024</t>
  </si>
  <si>
    <t>Daniel N. Fîță (UPET), Dan C. Petrilean(UPET), Ioan L. Diodiu(ULBS)</t>
  </si>
  <si>
    <t>Proceedings of Renewable Energy and Power Quality Journal (RE&amp;PQJ), 22nd International Conference on Renewable Energies and Power Quality – ICREPQ 2004, Bilbao (Spain),ISSN 2172-038 X, Volume No.22</t>
  </si>
  <si>
    <t>Bilbao Spania</t>
  </si>
  <si>
    <t>https://www.icrepq.com/papers6-icrepq24.html</t>
  </si>
  <si>
    <t>26-28.06.2024</t>
  </si>
  <si>
    <t>Stanescu Dorel Mircea</t>
  </si>
  <si>
    <t>ICATE</t>
  </si>
  <si>
    <t>participant</t>
  </si>
  <si>
    <t>Romania Craiova</t>
  </si>
  <si>
    <t>https://elth.ucv.ro/icate/icate2024</t>
  </si>
  <si>
    <t>24-26 octombrie</t>
  </si>
  <si>
    <t>Bouleanu Iulian</t>
  </si>
  <si>
    <t>Noaptea Cercetatorilor</t>
  </si>
  <si>
    <t>nationala</t>
  </si>
  <si>
    <t>https://noapteacercetatorilor.ulbsibiu.ro/ro/</t>
  </si>
  <si>
    <t>27.09.2024</t>
  </si>
  <si>
    <t>1.5*2*100</t>
  </si>
  <si>
    <t>BARGLAZAN ADRIAN</t>
  </si>
  <si>
    <t>forensics2024</t>
  </si>
  <si>
    <t>Participant</t>
  </si>
  <si>
    <t>Portugalia</t>
  </si>
  <si>
    <t>Peste 100 participanti</t>
  </si>
  <si>
    <t>https://forensics2024.com/</t>
  </si>
  <si>
    <t>Prezentare lucrare</t>
  </si>
  <si>
    <t>20-24 Oct 2024</t>
  </si>
  <si>
    <t>FOREN 2024</t>
  </si>
  <si>
    <t>keynote speaker</t>
  </si>
  <si>
    <t>peste 200 de participanti</t>
  </si>
  <si>
    <t>https://www.foren.ro/foren-2024/</t>
  </si>
  <si>
    <t>16-19 iunie 2024</t>
  </si>
  <si>
    <t>The 23rd International Conference on Informatics in Economy – IE 2024</t>
  </si>
  <si>
    <t>Membru comitetul stiintific</t>
  </si>
  <si>
    <t>https://www.conferenceie.ase.ro/index.php/committee/</t>
  </si>
  <si>
    <t>May 23 &amp; 24, 2024</t>
  </si>
  <si>
    <t>ICMEA 2024
Int. Conference on Management Economics and Accounting</t>
  </si>
  <si>
    <t>http://dime.uab.ro/sites/icmea2020/scientific-committee/</t>
  </si>
  <si>
    <t>08-10 mai 2024</t>
  </si>
  <si>
    <t>Al 11-lea Simpozion Ştiinţific Internaţional Multidisciplinar „UNIVERSITARIA SIMPRO 2024”</t>
  </si>
  <si>
    <t>https://www.upet.ro/simpro/2024/committees/</t>
  </si>
  <si>
    <t>24-26 octomnbrie 2024</t>
  </si>
  <si>
    <t>The 30th Knowledge-Based Organization – KBO 2024</t>
  </si>
  <si>
    <t>https://www.armyacademy.ro/engleza/conference.php#conference_scientific_committee.php</t>
  </si>
  <si>
    <t>13-15 IUNIE 2024</t>
  </si>
  <si>
    <t>International Conference
INTER-ENG 2024
Interdisciplinarity in Engineering</t>
  </si>
  <si>
    <t>https://inter-eng.umfst.ro/2024/committees.html</t>
  </si>
  <si>
    <t>3-4 OCTOMBRIE 2024</t>
  </si>
  <si>
    <t>9th Review of Management and Economic Engineering International Management Conference</t>
  </si>
  <si>
    <t>Conferinta internationla</t>
  </si>
  <si>
    <t>Cluj-Napoca - Romania</t>
  </si>
  <si>
    <t>peste 200 participanţi</t>
  </si>
  <si>
    <t>http://conference.rmee.org/</t>
  </si>
  <si>
    <t>19–21.09. 2024</t>
  </si>
  <si>
    <t>membru - chairman</t>
  </si>
  <si>
    <t>Noaptea Cercetătorilor 2024</t>
  </si>
  <si>
    <t>Națională</t>
  </si>
  <si>
    <t>Participant: ”Fabrica de mase plastice”</t>
  </si>
  <si>
    <t>România</t>
  </si>
  <si>
    <t>peste 200 de participanți</t>
  </si>
  <si>
    <t>https://noapteacercetatorilor.ulbsibiu.ro/ro/program/facultatea-de-inginerie/</t>
  </si>
  <si>
    <t>Membru ”Noaptea Cercetătorilor”</t>
  </si>
  <si>
    <t>Barb Carmen Sorina</t>
  </si>
  <si>
    <t>ATINER 2023 - Marketing Unit</t>
  </si>
  <si>
    <t>Antropology of Communication International Conference Sibiu 2024</t>
  </si>
  <si>
    <t>membru in comitetul de organizare</t>
  </si>
  <si>
    <t>se[t 2024</t>
  </si>
  <si>
    <t>Barb Carmen</t>
  </si>
  <si>
    <t>SESAM 2023, a 11 editie</t>
  </si>
  <si>
    <t>Țîțu Aurel Mihail</t>
  </si>
  <si>
    <t>ICNCT 2024</t>
  </si>
  <si>
    <t>Organizator</t>
  </si>
  <si>
    <t>Romania, București</t>
  </si>
  <si>
    <t>Peste 100 de participanță</t>
  </si>
  <si>
    <t>http://artn.ro/conference2024/</t>
  </si>
  <si>
    <t>21-22.11.2024</t>
  </si>
  <si>
    <t>ICE-USV 2024</t>
  </si>
  <si>
    <t>Romania, Suceava</t>
  </si>
  <si>
    <t>https://ice-usv44.webnode.ro/current-edition/</t>
  </si>
  <si>
    <t>31 mai-2 iunie 2024</t>
  </si>
  <si>
    <t>ICORSE 2024</t>
  </si>
  <si>
    <t>Internațională</t>
  </si>
  <si>
    <t>https://icorseng.eu/old_icorse/2024/index.htm#committees</t>
  </si>
  <si>
    <t>5-6 septembrie 2024</t>
  </si>
  <si>
    <t>ModTech 2023, 12th International Conference Modern Technologies in Industrial Engineering</t>
  </si>
  <si>
    <t>international</t>
  </si>
  <si>
    <t>Kuala-Lumpur, Malaysia</t>
  </si>
  <si>
    <t>https://modtech.ro/conference/docs/Call-for-Papers-ModTech2024.pdf</t>
  </si>
  <si>
    <t>Membru in comitetul de organizare</t>
  </si>
  <si>
    <t>24-27.06.2023</t>
  </si>
  <si>
    <t xml:space="preserve">150=50x2x1,5 </t>
  </si>
  <si>
    <t xml:space="preserve">Corina CRUCERU, Ionut NATEA, Danut DUMITRASCU </t>
  </si>
  <si>
    <t>9-th International Management Conference "Rethining Management in Adaptive Environments", , , https://conference.rmee.org/wp-content/uploads/2024/10/Proceedings_RMEE2024_online_ISSN-3061-3892.pdf
“Rethinking Management in Adaptive Environments”</t>
  </si>
  <si>
    <t>participant, prezentare lucrare:"RETHINKING ROMANIA’S ROAD FREIGHT EMISSIONS 
FROM A SUSTAINABILITY CONTEXT", Proceedings of the
Review of Management and Economic Engineering
9th International Management Conferencepp 177-186</t>
  </si>
  <si>
    <t>Romania, Cluj Napoca</t>
  </si>
  <si>
    <t>https://conference.rmee.org/wp-content/uploads/2024/10/Proceedings_RMEE2024_online_ISSN-3061-3892.pdf</t>
  </si>
  <si>
    <t>nu</t>
  </si>
  <si>
    <t>19-21.09.2024</t>
  </si>
  <si>
    <t>Zilele Medicinii Dentare Sibiene editia IX-a</t>
  </si>
  <si>
    <t>participant - keynot speaker</t>
  </si>
  <si>
    <t>&gt;200</t>
  </si>
  <si>
    <t>https://conferences.ulbsibiu.ro/zmds/</t>
  </si>
  <si>
    <t>perezentare lucrare stiinfica - ANALIZA FEM A IMPLANTĂRII DENTARE</t>
  </si>
  <si>
    <t>21-23 noiembrie 2024</t>
  </si>
  <si>
    <t>30x2</t>
  </si>
  <si>
    <t>organizator principal</t>
  </si>
  <si>
    <t>organizator principal - coeficient x2</t>
  </si>
  <si>
    <t>100x2</t>
  </si>
  <si>
    <t>Zilele Medicinii Dentare Sibiene editia VIII</t>
  </si>
  <si>
    <t>participant - prezentare lucrare</t>
  </si>
  <si>
    <t>perezentare lucrare stiinfica -TEHNICA DE CALCUL ÎN MEDICINĂ</t>
  </si>
  <si>
    <t>Moraru Gina-Maria</t>
  </si>
  <si>
    <t>CONFERENG 2024</t>
  </si>
  <si>
    <t>națională cu participare internațională</t>
  </si>
  <si>
    <t>Participant prezentare lucrare QUALITY TOOLS USED IN TRAINING FUTURE ENGINEERS (autor Moraru G.M.)</t>
  </si>
  <si>
    <t>https://ing.utgjiu.ro/wp-content/conferinte/confereng2024/index.html</t>
  </si>
  <si>
    <t>Prezentare lucrare (30 x 1,5 puncte)</t>
  </si>
  <si>
    <t>29-30 noiembrie 2024</t>
  </si>
  <si>
    <t>Participant prezentare lucrare INDUSTRY 5.0 AND ITS IMPACT ON THE COMMUNITY, FROM THE ENGINEERS' PERSPECTIVE (autor Moraru G.M.)</t>
  </si>
  <si>
    <t>Brănescu Andrei Horia</t>
  </si>
  <si>
    <t>The 12th International Conference - KOD - Machine and Industrial Design
in Mechanical Engineering</t>
  </si>
  <si>
    <t>Participant - prezentator lucrare</t>
  </si>
  <si>
    <t>Ungaria</t>
  </si>
  <si>
    <t>Peste 100 de participanți</t>
  </si>
  <si>
    <t>http://www.kod.ftn.uns.ac.rs/</t>
  </si>
  <si>
    <t>23-26 Mai 2024</t>
  </si>
  <si>
    <t>https://www.ulbsibiu.ro/ro/event/noaptea-cercetatorilor-2024/</t>
  </si>
  <si>
    <t>Conferința  "Standarde ZEB: revizuirea EPBD și noi perspective asupra eficienței energetice în sectorul clădirilor” - ediția a VI-a, organizată de Comisia pentru Mediu și Echilibru Ecologic, condusă de dl. Virgil Popescu,  în colaborare cu Comisia pentru Industrii și Servicii, condusă de dl. Bende Sándor, Comisia pentru  Politică Externă și Subcomisia Dezvoltare Durabilă a Camerei Deputaților, reprezentate de dna. Biró Rozália-Ibolya.</t>
  </si>
  <si>
    <t>Camerei Deputaților - Romania</t>
  </si>
  <si>
    <t xml:space="preserve">https://www.facebook.com/EM360Studio/videos/conferin%C8%9Ba-standarde-nzeb-edi%C8%9Bia-a-vi-a-revizuirea-epbd-%C8%99i-noi-perspective-asupr/804129864465840/ </t>
  </si>
  <si>
    <t>"Viitorul energiei în viziunea copiilor - un exercițiu de eficiență energetică, Ediția a III-a” organizat sub coordonarea dnei Oana Özmen, Secretar al Comisiei pentru Industrii și Servicii.</t>
  </si>
  <si>
    <t>Holul Madrigal, intrare A1, Poarta B3, Senat (Calea 13 Septembrie), Palatul Parlamentului - Romania</t>
  </si>
  <si>
    <t>https://www.facebook.com/RomaniaEficienta/videos/copiii-de-toate-v%C3%A2rstele-sunt-interesa%C8%9Bi-de-viitorul-energiei/758464286480165/</t>
  </si>
  <si>
    <t>UNIVERSITARIA SIMPRO 2024</t>
  </si>
  <si>
    <t>24-25, octombrie 2024</t>
  </si>
  <si>
    <t>ErgoWork 2024</t>
  </si>
  <si>
    <t>https://mpt.upt.ro/ergowork2024/</t>
  </si>
  <si>
    <t>31 oct-1 nov 2024</t>
  </si>
  <si>
    <t>The Knowledge-Based Organization (KBO)</t>
  </si>
  <si>
    <t>internatioala</t>
  </si>
  <si>
    <t>membru in comitetul stiintific</t>
  </si>
  <si>
    <t>Sibiu (Romania)</t>
  </si>
  <si>
    <t>https://www.armyacademy.ro/engleza/conference_scientific_committee.php</t>
  </si>
  <si>
    <t>Juny 13-15, 2024</t>
  </si>
  <si>
    <t>5th International Conference on Internet of Things &amp; Embedded Systems (IoTE 2024)</t>
  </si>
  <si>
    <t>London (UK)</t>
  </si>
  <si>
    <t>https://acity2024.org/iote/committee</t>
  </si>
  <si>
    <t>November 23-24, 2024</t>
  </si>
  <si>
    <t>International Conference
INTER-ENG 2024
Interdisciplinarity in Engineering</t>
  </si>
  <si>
    <t>Targu Mures (Romania)</t>
  </si>
  <si>
    <t>October 3-4,0224</t>
  </si>
  <si>
    <t>Noaptea Cercetătorilor - Facultatea de Inginerie</t>
  </si>
  <si>
    <t>națională</t>
  </si>
  <si>
    <t>coordonator Facultatea de Inginerie</t>
  </si>
  <si>
    <t>INTERNATIONAL SCIENTIFIC CONFERENCE ECOTREND 2024</t>
  </si>
  <si>
    <t>https://ec.utgjiu.ro/ecotrend-2024/#home</t>
  </si>
  <si>
    <t>11 - 14 noiembrie 2024</t>
  </si>
  <si>
    <t>Savescu R</t>
  </si>
  <si>
    <t>Ajungem MARI: Știință și educație în folosul tinerilor din medii defavorizate / NC 2024</t>
  </si>
  <si>
    <t>Proiecte comunitare de cercetare / NC 2024</t>
  </si>
  <si>
    <t>IEEE 30th International Symposium for Design and Technology in Electronics Packaging</t>
  </si>
  <si>
    <t>peste 100 participanţi (1,5)</t>
  </si>
  <si>
    <t>https://siitme.ro/2024-edition/committees/</t>
  </si>
  <si>
    <t>50*1.5</t>
  </si>
  <si>
    <t>TIE 2024, Interconnection Techniques in Electronics, Professional Student Contest</t>
  </si>
  <si>
    <t>internaţională</t>
  </si>
  <si>
    <t>Sibiu, România</t>
  </si>
  <si>
    <t>https://tie.ro/2024/event-committees-tie-2024/</t>
  </si>
  <si>
    <t>24-27.04.2024</t>
  </si>
  <si>
    <t>50 * 1.5</t>
  </si>
  <si>
    <t xml:space="preserve">peste 100 participanţi </t>
  </si>
  <si>
    <t>22 -23 noiembrie 2024</t>
  </si>
  <si>
    <t>23 -23 noiembrie 2024</t>
  </si>
  <si>
    <t>Zerbes Mihai-Victor</t>
  </si>
  <si>
    <t>ModTech International Conference - Modern Technologies in Industrial Engineering X, 2022</t>
  </si>
  <si>
    <t>membru în comitetul de organizare</t>
  </si>
  <si>
    <t>https://modtech.ro/conference/ModTech2024_Presentation.php#gsc.tab=0</t>
  </si>
  <si>
    <t>June 24 -27 , 2024</t>
  </si>
  <si>
    <t>Antropology of Communication International Conference Sibiu 2023</t>
  </si>
  <si>
    <t>sept, 2024</t>
  </si>
  <si>
    <t>Noaptea Cercetătorilor</t>
  </si>
  <si>
    <t>peste 100 participanţi</t>
  </si>
  <si>
    <t>Simpozionul “Zilele Fr.I.Rainer 2024 - ediția de toamnă; cu tema - Antropologie și Aptitudini“</t>
  </si>
  <si>
    <t>https://www.antropologia.ro/evenimente</t>
  </si>
  <si>
    <t>nov, 2024</t>
  </si>
  <si>
    <t>The 17th International Conference on Knowledge Science, Engineering and Management (KSEM 2024)</t>
  </si>
  <si>
    <t>Organizator principal, membru in steering committee</t>
  </si>
  <si>
    <t>Macau, China</t>
  </si>
  <si>
    <t>Peste 200 participanti (26 de sesiuni)  https://ksem2023.conferences.academy/program</t>
  </si>
  <si>
    <t>https://ai-edge.net/committee.html</t>
  </si>
  <si>
    <t>Organizator principal</t>
  </si>
  <si>
    <t>16-18 August 2024</t>
  </si>
  <si>
    <t>100 (organizator principal) x 2 (organizata in strainatate) x 2 (peste 200 de participanti)</t>
  </si>
  <si>
    <t>Popescu L.G.</t>
  </si>
  <si>
    <t>100*1,5</t>
  </si>
  <si>
    <t>membru al Comitetului Ştiinţific</t>
  </si>
  <si>
    <t>peste 100 participanţi  (1,5)</t>
  </si>
  <si>
    <t>membru comitet ştiinţific</t>
  </si>
  <si>
    <t>50*1,5</t>
  </si>
  <si>
    <r>
      <rPr>
        <rFont val="Arial Narrow"/>
        <color theme="1"/>
        <sz val="10.0"/>
      </rPr>
      <t>Popescu L.G.(ULBS)</t>
    </r>
    <r>
      <rPr>
        <rFont val="Arial Narrow"/>
        <color theme="1"/>
        <sz val="10.0"/>
      </rPr>
      <t>, M.V.Zerbes (ULBS)</t>
    </r>
  </si>
  <si>
    <t>International Fair of Innovation and Creative Education for Youth (ICE-USV) Suceava</t>
  </si>
  <si>
    <t>https://drive.google.com/file/d/1F3N-4RzW8Ah-jFhVISWLrsCEmriMuWZ6/view</t>
  </si>
  <si>
    <t>31mai - 2 iunie</t>
  </si>
  <si>
    <t>30*1,5</t>
  </si>
  <si>
    <r>
      <rPr>
        <rFont val="Arial Narrow"/>
        <color theme="1"/>
        <sz val="10.0"/>
      </rPr>
      <t>Popescu L.G.(ULBS)</t>
    </r>
    <r>
      <rPr>
        <rFont val="Arial Narrow"/>
        <color theme="1"/>
        <sz val="10.0"/>
      </rPr>
      <t>, M.V.Zerbes (ULBS)</t>
    </r>
  </si>
  <si>
    <t xml:space="preserve">THE INTERNATIONAL STUDENT INNOVATION AND SCIENTIFIC RESEARCH EXHIBITION “Cadet INOVA ’24”®
“Nicolae Bălcescu” Land Forces Academy of Sibiu
</t>
  </si>
  <si>
    <t>https://ibn.idsi.md/sites/default/files/j_nr_file/Supliment_Inova_24.pdf#page=276</t>
  </si>
  <si>
    <t>11-13 aprilie 2024</t>
  </si>
  <si>
    <r>
      <rPr>
        <rFont val="Arial Narrow"/>
        <color theme="1"/>
        <sz val="10.0"/>
      </rPr>
      <t>I.C. Nicolae (Conexiuni Association), M. V. Zerbes (ULBS), L. G. Popescu (ULBS)</t>
    </r>
    <r>
      <rPr>
        <rFont val="Arial Narrow"/>
        <color theme="1"/>
        <sz val="10.0"/>
      </rPr>
      <t>, R. Giurea (ULBS),Karaeva (University of Insubria
Varese, Italy), F.Conti (University of Insubria
Varese, Italy), V.Torretta (University of Insubria
Varese, Italy), E.C. Rada (University of Insubria
Varese, Italy)</t>
    </r>
  </si>
  <si>
    <t>The 2024 IEEE Conference on Advanced Topics on Measurement and Simulation (ATOMS)</t>
  </si>
  <si>
    <t>28-30 August, 2024</t>
  </si>
  <si>
    <r>
      <rPr>
        <rFont val="Arial Narrow"/>
        <color theme="1"/>
        <sz val="10.0"/>
      </rPr>
      <t>L. G. Popescu</t>
    </r>
    <r>
      <rPr>
        <rFont val="Arial Narrow"/>
        <color theme="1"/>
        <sz val="10.0"/>
      </rPr>
      <t xml:space="preserve"> (ULBS), R. Giurea (ULBS), A. Tulbure (ULBS),</t>
    </r>
    <r>
      <rPr>
        <rFont val="Arial Narrow"/>
        <color theme="1"/>
        <sz val="10.0"/>
      </rPr>
      <t xml:space="preserve"> </t>
    </r>
    <r>
      <rPr>
        <rFont val="Arial Narrow"/>
        <color theme="1"/>
        <sz val="10.0"/>
      </rPr>
      <t>E.C. Rada (University of Insubria Varese, Italy)</t>
    </r>
  </si>
  <si>
    <t>ErgoWork 2024 International Biennial Conference (3rd International Conference of the Romanian Society on Ergonomics and Workplace Management), Bucharest, Romania, October 31 – November 1, 2024
(A study on the reconception of the seat control unit for the creation of an ergonomic car seat from a circular economy viewpoint)</t>
  </si>
  <si>
    <t xml:space="preserve">https://mpt.upt.ro/program/ </t>
  </si>
  <si>
    <t>31 oct-01 noiembrie</t>
  </si>
  <si>
    <r>
      <rPr>
        <rFont val="Arial Narrow"/>
        <color theme="1"/>
        <sz val="10.0"/>
      </rPr>
      <t>R. Giurea (ULBS), A. Tulbure (ULBS),</t>
    </r>
    <r>
      <rPr>
        <rFont val="Arial Narrow"/>
        <color theme="1"/>
        <sz val="10.0"/>
      </rPr>
      <t xml:space="preserve"> L. G. Popescu</t>
    </r>
    <r>
      <rPr>
        <rFont val="Arial Narrow"/>
        <color theme="1"/>
        <sz val="10.0"/>
      </rPr>
      <t xml:space="preserve"> (ULBS), E.C. Rada(University of Insubria Varese, Italy)</t>
    </r>
  </si>
  <si>
    <t>ErgoWork 2024 International Biennial Conference (3rd International Conference of the Romanian Society on Ergonomics and Workplace Management), Bucharest, Romania, October 31 – November 1, 2024 (A circular economy and sustainable perspective on plastics in the context of universities)</t>
  </si>
  <si>
    <t>https://mpt.upt.ro/wp-content/uploads/2024/10/F2F-Session.pdf</t>
  </si>
  <si>
    <t>SIMPOZIONUL „FR.I RAINER” - 2024</t>
  </si>
  <si>
    <t>naţională</t>
  </si>
  <si>
    <t>1-2 noiembrie</t>
  </si>
  <si>
    <t>BIOMATFORUM2024, 3rd International Forum on Biomaterials</t>
  </si>
  <si>
    <t>internatională</t>
  </si>
  <si>
    <t>Comitet științific</t>
  </si>
  <si>
    <t>străinătate</t>
  </si>
  <si>
    <t>https://www.continuumforums.com/2024/biomatforum/committee</t>
  </si>
  <si>
    <t>May 09-11, 2024</t>
  </si>
  <si>
    <t>2024 the 9th International Conference on Mechatronics and Electrical Systems (ICMES 2024)</t>
  </si>
  <si>
    <t>http://www.icmes.org/committee.html</t>
  </si>
  <si>
    <t>May 14-16, 2024</t>
  </si>
  <si>
    <t xml:space="preserve"> 4th International Conference on AI, Machine Learning and Applications (AIMLA 2024) </t>
  </si>
  <si>
    <t>https://ccnet2024.org/aimla/committee</t>
  </si>
  <si>
    <t>27-28 January, 2024</t>
  </si>
  <si>
    <t xml:space="preserve">Magnetism and Magnetic Materials Research Conference, MagMatResCon2024 </t>
  </si>
  <si>
    <t>https://magmatrescon2024.theresearchcatalyst.com/#advisorycommittee</t>
  </si>
  <si>
    <t xml:space="preserve">26-27 August 2024 </t>
  </si>
  <si>
    <t>2024 International Conference on Climate Change and Sustainable Development (CCSD 2024)</t>
  </si>
  <si>
    <t>https://ccsd.easyaca.com.cn/page/398.html</t>
  </si>
  <si>
    <t xml:space="preserve">16–17 November 2024 </t>
  </si>
  <si>
    <t xml:space="preserve"> 2024 2nd International Conference on Communications, Computing and Artificial Intelligence(CCCAI 2024) </t>
  </si>
  <si>
    <t>http://www.cccai.net/committee.html</t>
  </si>
  <si>
    <t>June 21-23, 2024</t>
  </si>
  <si>
    <t>2nd International Summit on Environmental Science and Engineering,  (ISESE2024)</t>
  </si>
  <si>
    <t>https://www.spectrumconferences.com/2024/isese/committee</t>
  </si>
  <si>
    <t xml:space="preserve">October 14-16, 2024 </t>
  </si>
  <si>
    <t xml:space="preserve">5th International Conference on Green Energy, Environment and Sustainable Development (GEESD2024) </t>
  </si>
  <si>
    <t>https://www.icgeesd.cn/page/487.html</t>
  </si>
  <si>
    <t>June 28-30, 2024</t>
  </si>
  <si>
    <t>2024 International Conference on Power and Clean Energy (PCE 2024)</t>
  </si>
  <si>
    <t>https://pce.easyaca.com.cn/page/491.html</t>
  </si>
  <si>
    <t xml:space="preserve">23–24 November 2024 </t>
  </si>
  <si>
    <t xml:space="preserve">10. 2024 International Conference on Civil Engineering and Architectural Design (ICCEAD 2024) </t>
  </si>
  <si>
    <t>https://iccead.easyaca.com.cn/page/443.html</t>
  </si>
  <si>
    <t xml:space="preserve">26-27 October 2024 </t>
  </si>
  <si>
    <t xml:space="preserve">5th International Conference on Biomaterials &amp; Biodevices” </t>
  </si>
  <si>
    <t>https://crgconferences.com/biomaterials/committeemembers</t>
  </si>
  <si>
    <t xml:space="preserve">October 14-15, 2024 </t>
  </si>
  <si>
    <t>10th International Conference on Artificial Intelligence and Applications</t>
  </si>
  <si>
    <t xml:space="preserve"> https://ccsea2024.org/aifu/index</t>
  </si>
  <si>
    <t>May 18 - 19, 2024</t>
  </si>
  <si>
    <t>12th International Conference of Advanced Computer Science &amp; Information Technology (ACSIT 2024)</t>
  </si>
  <si>
    <t>https://acsit2024.org/committee</t>
  </si>
  <si>
    <t>24-27 Aprilie, 2024</t>
  </si>
  <si>
    <t>2nd International Conference on Mechatronics and Intelligent Control (ICMIC2024)</t>
  </si>
  <si>
    <t>http://www.icmicconf.com/Committee/</t>
  </si>
  <si>
    <t>September 20-22 ,2024</t>
  </si>
  <si>
    <t>11th International Conference on Artificial Intelligence and Applications (AIAPP 2024)</t>
  </si>
  <si>
    <t>https://www.cosit2024.org/aiapp/committee</t>
  </si>
  <si>
    <t>April 20-21, 2024</t>
  </si>
  <si>
    <t>12th Annual International Conference on Material Science and Engineering (ICMSE 2024)</t>
  </si>
  <si>
    <t>http://www.icmse2024.com/?op=committee</t>
  </si>
  <si>
    <t>July 26-28,2024</t>
  </si>
  <si>
    <t>4th International Conference on New Computational Social Science</t>
  </si>
  <si>
    <t>http://www.icncss2024.com/?op=committee</t>
  </si>
  <si>
    <t>Membru/Editor</t>
  </si>
  <si>
    <t>March 08-10,  2024</t>
  </si>
  <si>
    <t>The International Conference on Internet of Things and Intelligent Network [ITIN 2024]</t>
  </si>
  <si>
    <t>http://www.itin2024.cn/?Committee/</t>
  </si>
  <si>
    <t>October 18-20, 2024</t>
  </si>
  <si>
    <t>The International Conference on Electronics, Electrical Engineering and Information Technology (EEEIT2024</t>
  </si>
  <si>
    <t>http://www.eeeit2024.cn/?Committee/</t>
  </si>
  <si>
    <t>International Conference on Optical Communication and Optoelectronic Technology [OCOT 2024].</t>
  </si>
  <si>
    <t>http://www.ocot2024.com/?Committee/</t>
  </si>
  <si>
    <t>Cochair/Membru</t>
  </si>
  <si>
    <t>July 26-28, 2024</t>
  </si>
  <si>
    <t>11th Annual International Conference on Information Technology and Applications (ITA 2024)</t>
  </si>
  <si>
    <t>http://www.ita2024.com/?op=committee</t>
  </si>
  <si>
    <t>August 16-18, 2024</t>
  </si>
  <si>
    <t>10th International Conference on Signal Processing (SP 2024), March 23 ~ 24, 2024, Sydney, Australia</t>
  </si>
  <si>
    <t>https://necom2024.org/sp/committee</t>
  </si>
  <si>
    <t>March 23 ~ 24, 2024</t>
  </si>
  <si>
    <t xml:space="preserve">4th International Conference on Applied Mathematics, Modelling and Statistics Application (AMMSA 2024) </t>
  </si>
  <si>
    <t>https://www.ammsamath.com/committee</t>
  </si>
  <si>
    <t>Program Co-Chairs</t>
  </si>
  <si>
    <t>August 29-30th, 2024</t>
  </si>
  <si>
    <t>2024 International Conference on Medical Engineering and Information Technology (MEIT2024)</t>
  </si>
  <si>
    <t>http://www.meit2024.com/?op=committee</t>
  </si>
  <si>
    <t>July 19-21, 2024</t>
  </si>
  <si>
    <t>5th International Conference on Mechanical Engineering and Materials (ICMEM 2024)</t>
  </si>
  <si>
    <t>https://www.icmem.cn/page/committee</t>
  </si>
  <si>
    <t>15-16 November, 2024</t>
  </si>
  <si>
    <t>2024 International Conference on Smart Optoelectronics and Materials Science [ICSOMS 2024] which will be held in Wuhan, China</t>
  </si>
  <si>
    <t>http://icsoms.com/?Committee/</t>
  </si>
  <si>
    <t>cochair</t>
  </si>
  <si>
    <t>2024 2nd International Conference on Automation, Control and Electronics Engineering (CACEE 2024) will be held in Beijing, China</t>
  </si>
  <si>
    <t>http://www.cacee-conf.net/committee.html</t>
  </si>
  <si>
    <t>October 25th-27th, 2024</t>
  </si>
  <si>
    <t>5th 2024 International Conference on Intelligent Computing, Automation and Applications (ICAA2024) will be held in Wuhan, Hubei, China</t>
  </si>
  <si>
    <t>http://www.icaa2024.net/?op=committee</t>
  </si>
  <si>
    <t>2024 6th International Conference on Advanced Materials and Ecological Environment</t>
  </si>
  <si>
    <t>https://www.ameeconf.com/page/Committee</t>
  </si>
  <si>
    <t>October 25-27, 2024</t>
  </si>
  <si>
    <t>International Conference on Economic and Financial Development (ICEFD), Changsha/China</t>
  </si>
  <si>
    <t>http://www.icefd.org/?page_id=8964</t>
  </si>
  <si>
    <t>April. 26th-28th, 2024</t>
  </si>
  <si>
    <t>International Conference on Intelligent Manufacturing and Cloud Computing [ICIMCC 2024], in Wuhan, China</t>
  </si>
  <si>
    <t>http://www.icimcc.com/?about_1/</t>
  </si>
  <si>
    <t>November 22-24, 2024</t>
  </si>
  <si>
    <t>13th INTERNATIONAL CONFERENCE ON ECONOMIC
DEVELOPMENT AND SOCIAL SUSTAINABILITY</t>
  </si>
  <si>
    <t>https://www.edass.org/#committees</t>
  </si>
  <si>
    <t>May 8th, 9th &amp; 10th, 2024</t>
  </si>
  <si>
    <t xml:space="preserve">International Conference on Computer Vision and Artificial Intelligence System </t>
  </si>
  <si>
    <t>http://www.iccvais.com/?Committee/</t>
  </si>
  <si>
    <t>December 13-15, 2024</t>
  </si>
  <si>
    <t>2024 Workshop on AI-Inspired Agriculture, Ecology and Environment (AI-AEE 2024)</t>
  </si>
  <si>
    <t>http://www.ai-aee.com/committee.html</t>
  </si>
  <si>
    <t>13th International Conference on Soft Computing, Artificial Intelligence and Applications (SAI 2024), Vancouver, Canada</t>
  </si>
  <si>
    <t>https://icaita2024.org/sai/committee</t>
  </si>
  <si>
    <t>May 24-25, 2024</t>
  </si>
  <si>
    <t>10th International Conference on Artificial Intelligence and Applications (AIFU 2024), Zurich, Switzerland</t>
  </si>
  <si>
    <t>https://aifu2024.org/</t>
  </si>
  <si>
    <t>May 18 ~ 19, 2024</t>
  </si>
  <si>
    <t>3rd International Conference on Artificial Intelligence Advances (AIAD 2024)</t>
  </si>
  <si>
    <t>https://aiad2024.org/committee</t>
  </si>
  <si>
    <t xml:space="preserve">July 13 ~ 14, 2024, </t>
  </si>
  <si>
    <t>12th International Conference on Artificial Intelligence, Soft Computing (AISC 2024), Copenhagen, Denmark</t>
  </si>
  <si>
    <t>https://ccsit2024.org/aisc/committee</t>
  </si>
  <si>
    <t>September 21-22, 2024</t>
  </si>
  <si>
    <t>10th International Conference on Artificial Intelligence and Soft Computing (AISO 2024), August 17 ~ 18, 2024, Chennai, India</t>
  </si>
  <si>
    <t>https://comit2024.org/aiso/committee</t>
  </si>
  <si>
    <t>August 17 ~ 18, 2024, Chennai, India</t>
  </si>
  <si>
    <t>2024 2nd International Conference on Robotics, Machine Learning and Signal Processing(RMLSP 2024)</t>
  </si>
  <si>
    <t>http://www.rmlsp.net/committee.html</t>
  </si>
  <si>
    <t>Jeju, Korea during June 21-23, 2024</t>
  </si>
  <si>
    <t>10th International Conference on Artificial Intelligence and Applications (AI 2024)</t>
  </si>
  <si>
    <t>https://csty2024.org/ai/committee</t>
  </si>
  <si>
    <t>July 20 ~ 21, 2024, Toronto, Canada</t>
  </si>
  <si>
    <t>2024 2nd International Conference on Artificial Intelligence, Communications and Mechatronics (AICME 2024)</t>
  </si>
  <si>
    <t>http://www.aicme-conf.net/committee.html</t>
  </si>
  <si>
    <t>Beijing, China during October 25th-27th, 2024</t>
  </si>
  <si>
    <t xml:space="preserve">The 7th International Conference on Environmental Science and Civil Engineering (2024 ICESCE) </t>
  </si>
  <si>
    <t>https://www.esceconf.net/page/1114</t>
  </si>
  <si>
    <t xml:space="preserve"> Wuhan, China, 27-28 December, 2024</t>
  </si>
  <si>
    <t>Global Mett of Magnetism and Magnetic Materials (GMMMM2024)</t>
  </si>
  <si>
    <t>https://www.primemeetings.org/2024/magnetism-magnetic-materials</t>
  </si>
  <si>
    <t>Zurich, Switzerland, 01-03 october 2024</t>
  </si>
  <si>
    <t xml:space="preserve">Environmental Science Conference </t>
  </si>
  <si>
    <t>https://cognitionconferences.com/environmentalscience/2024/committee-members/</t>
  </si>
  <si>
    <t>Paris, France, from November 11th to 12th, 2024.</t>
  </si>
  <si>
    <t>Conferință Științifică Națională cu Participare Internațională, CONFERENG 2024</t>
  </si>
  <si>
    <t>natională</t>
  </si>
  <si>
    <t>"Constantin Brâncuși" University of Târgu Jiu
Faculty of Engineering, 29-30 noimbrie</t>
  </si>
  <si>
    <t>17th Symposium,  Durability and Reliability, of Mechanical Systems, Târgu Jiu, Gorj, 17-18 may 2024</t>
  </si>
  <si>
    <t>sub 100 participanți</t>
  </si>
  <si>
    <t>https://www.utgjiu.ro/docs/SYMECH_2024/Comitet%20stiintific.html</t>
  </si>
  <si>
    <t>17-18 mai 2024</t>
  </si>
  <si>
    <t>ROTARU MIHAELA</t>
  </si>
  <si>
    <t>27 septembrie 2024</t>
  </si>
  <si>
    <t>Conferinta Forthem</t>
  </si>
  <si>
    <t>https://docs.google.com/forms/d/e/1FAIpQLScodO80ojCVRdy5PD1ewjMeo2Sci4PauCub0GgkPOfc9Jaifw/viewform</t>
  </si>
  <si>
    <t>29-31 octombrie 2024</t>
  </si>
  <si>
    <t>Open education and society days in Romania</t>
  </si>
  <si>
    <t>https://learn-inc.eu/</t>
  </si>
  <si>
    <t xml:space="preserve">20-21 November 2024, </t>
  </si>
  <si>
    <t>Circular Economy Matchmaking Event</t>
  </si>
  <si>
    <t>https://international.ulbsibiu.ro/news/circular-economy-matchmaking-event/</t>
  </si>
  <si>
    <t>5 Decembrie 2024</t>
  </si>
  <si>
    <t>First Annual FORTHEM Conference FORTHEM - For the Future March 6 – 8, 2024</t>
  </si>
  <si>
    <t>https://international.ulbsibiu.ro/news/first-annual-forthem-conference-forthem-for-the-future-march-6-8-2024/</t>
  </si>
  <si>
    <t>6-8 martie 2024</t>
  </si>
  <si>
    <t>International Conference on Manufacturing Systems</t>
  </si>
  <si>
    <t>Internatională</t>
  </si>
  <si>
    <t>http://conference.icmas.eu/2017/01/06/international-scientific-committee/</t>
  </si>
  <si>
    <t>14-15 noiembrie 2024</t>
  </si>
  <si>
    <t>Noaptea cercetătorilor</t>
  </si>
  <si>
    <t>Natională</t>
  </si>
  <si>
    <t>Romania, Sibiu</t>
  </si>
  <si>
    <t xml:space="preserve">peste 200 de participanți </t>
  </si>
  <si>
    <t>Coordonator activitate</t>
  </si>
  <si>
    <t>40th DANUBIA-ADRIA Symposium on Advances in Experimental Mechanics 2024</t>
  </si>
  <si>
    <t>Străinătate (Gdansk-Poland)</t>
  </si>
  <si>
    <t>peste 100 de participanți</t>
  </si>
  <si>
    <t>https://das2024.pl/</t>
  </si>
  <si>
    <t>Membru în comitetul științific
https://das2024.pl/en/committees/scientific-committee</t>
  </si>
  <si>
    <t>24-27 sept. 2024</t>
  </si>
  <si>
    <t>Participant
(The Metallografic study, using SEM, of the Ceremonial Objects from dacian Period (1st century BC - 1st century AC))</t>
  </si>
  <si>
    <t>https://das2024.pl/en/full-programme</t>
  </si>
  <si>
    <t>Participant: „Micul capTHOR” &amp; „Fascinația luminii polarizate”</t>
  </si>
  <si>
    <t>http://conference.icmas.eu/2024/01/06/international-scientific-committee/</t>
  </si>
  <si>
    <t>14 noiembrie 2024</t>
  </si>
  <si>
    <t>THE INTERNATIONAL STUDENT INNOVATION
AND SCIENTIFIC RESEARCH EXHIBITION
– “Cadet INOVA’22” -
“Nicolae Bălcescu” Land Forces Academy of Sibiu</t>
  </si>
  <si>
    <t>https://www.cadetinova.ro/index.php/ro/organizare/comitet-stiintific-de-recenzare</t>
  </si>
  <si>
    <t>11-13 aprile 2024</t>
  </si>
  <si>
    <t>HE 23rd INTERNATIONAL  CONFERENCE OF NONCONVENTIONAL TECHNOLOGIES</t>
  </si>
  <si>
    <t>21 octombrie 2024</t>
  </si>
  <si>
    <t>ModTech 2024 International Conference</t>
  </si>
  <si>
    <t>The Everly Hotel, Putrajaya, Kuala Lumpur, Malaysia.</t>
  </si>
  <si>
    <t>24-27 iunie 2024</t>
  </si>
  <si>
    <t>a 19-a
Conferință Internațională de Optimizare a proiectării constructive și tehnologice în construcția de</t>
  </si>
  <si>
    <t>Romania, Bacau</t>
  </si>
  <si>
    <t>https://oproteh.ub.ro/</t>
  </si>
  <si>
    <t>22-24 mai 2024</t>
  </si>
  <si>
    <t xml:space="preserve">Biris Cristina </t>
  </si>
  <si>
    <t xml:space="preserve">Noaptea cercetatorilor </t>
  </si>
  <si>
    <t>Coordonator activitate  “Fabrica de mase plastice"</t>
  </si>
  <si>
    <t>Prezentare</t>
  </si>
  <si>
    <t>Coordonator activitate  “Roboti in Actiune"</t>
  </si>
  <si>
    <t>Chicea Anca Lucia</t>
  </si>
  <si>
    <t>Noaptea Cercetătorilor 2023</t>
  </si>
  <si>
    <t xml:space="preserve"> Coman Diana</t>
  </si>
  <si>
    <t>Coordonator activitate  “"</t>
  </si>
  <si>
    <t>Noaptea Cercetatorilor ULBS, 29.09.2023 standuri mecatronice demonstrative</t>
  </si>
  <si>
    <t>Eugen Avrigean</t>
  </si>
  <si>
    <t>Noaptea Cercetărilor 2024</t>
  </si>
  <si>
    <t>Participare</t>
  </si>
  <si>
    <t>Coldea Alina Mihaela</t>
  </si>
  <si>
    <t>FING$</t>
  </si>
  <si>
    <t>Noaptea cercetatorilor</t>
  </si>
  <si>
    <t>peste 200 participanti</t>
  </si>
  <si>
    <t>Florea Marian</t>
  </si>
  <si>
    <t>Romănia</t>
  </si>
  <si>
    <t>VLAD DORIN</t>
  </si>
  <si>
    <t xml:space="preserve">NOAPTEA CERCETĂTORILOR </t>
  </si>
  <si>
    <t>https://noapteacercetatorilor.ulbsibiu.ro/ro/despre/</t>
  </si>
  <si>
    <t>Marosan Iosif Adrian (ULBS)</t>
  </si>
  <si>
    <t xml:space="preserve">The 33nd Edition – ICMaS 2024 </t>
  </si>
  <si>
    <t>http://conference.icmas.eu/</t>
  </si>
  <si>
    <t>Prezentare de lucrare</t>
  </si>
  <si>
    <t>30*1.5</t>
  </si>
  <si>
    <t>Popp Mihai-Octavian</t>
  </si>
  <si>
    <t xml:space="preserve">Morariu Fineas </t>
  </si>
  <si>
    <t>Petrașcu Olivia-Laura</t>
  </si>
  <si>
    <t>Participant
(The influence of industrial and environmental factors on polyoxymethylene)</t>
  </si>
  <si>
    <t xml:space="preserve">https://noapteacercetatorilor.ulbsibiu.ro/ro/ </t>
  </si>
  <si>
    <t xml:space="preserve">27 septembrie </t>
  </si>
  <si>
    <t>40th DANUBIA – ADRIA Symposium on Advances in Experimental Mechanics 2024</t>
  </si>
  <si>
    <t>Gdańsk, Poland</t>
  </si>
  <si>
    <t>https://www.ippt.pan.pl/en/news/40th-danubia-adria-symposium-2</t>
  </si>
  <si>
    <t>Noaptea Cercetatorilor 2024</t>
  </si>
  <si>
    <t>30 septembrie 2024</t>
  </si>
  <si>
    <t>20/5*2</t>
  </si>
  <si>
    <t>Noapte cercetătorilor 2024</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</si>
  <si>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</si>
  <si>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</si>
  <si>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</si>
  <si>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</si>
  <si>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</si>
  <si>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</si>
  <si>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</si>
  <si>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</si>
  <si>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</si>
  <si>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</si>
  <si>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</si>
  <si>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</si>
  <si>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</si>
  <si>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</si>
  <si>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</si>
  <si>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</si>
  <si>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</si>
  <si>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</si>
  <si>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Cupa de ski si snowboard a ULBS</t>
  </si>
  <si>
    <t>Competiție locală</t>
  </si>
  <si>
    <t>09.03.2024</t>
  </si>
  <si>
    <t>https://www.ulbsibiu.ro/news/cupa-de-schi-si-snowboard-a-ulbs-5/</t>
  </si>
  <si>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</si>
  <si>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</si>
  <si>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</si>
  <si>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</si>
  <si>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</si>
  <si>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</si>
  <si>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</si>
  <si>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</si>
  <si>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</si>
  <si>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</si>
  <si>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</si>
  <si>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</si>
  <si>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</si>
  <si>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GREENVERSITY: Program For The Implementation Of The GREENCOMP In Higher Education. Cod 2024-1-ES01-KA220-HED-000257362</t>
  </si>
  <si>
    <t>Erasmus +, KA220-HED - Cooperation partnerships in higher education</t>
  </si>
  <si>
    <t>partener</t>
  </si>
  <si>
    <t>http://www.sepie.es/doc/convocatoria/2024/resoluciones/julio_2024/KA2/report_fondosprovisional-2024-KA220-HED-s.pdf</t>
  </si>
  <si>
    <t>40000 euro</t>
  </si>
  <si>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</si>
  <si>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</si>
  <si>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</si>
  <si>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</si>
  <si>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</si>
  <si>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</si>
  <si>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</si>
  <si>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</si>
  <si>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</si>
  <si>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</si>
  <si>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</si>
  <si>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Zamfirescu Bălă-Constantin</t>
  </si>
  <si>
    <t>Doctorat</t>
  </si>
  <si>
    <t>IOSUD Calculatoare și Tehnologia Informației</t>
  </si>
  <si>
    <t>Prof.dr.ing. FLOREA Adrian</t>
  </si>
  <si>
    <t>Master</t>
  </si>
  <si>
    <t>Advanced Computing Systems</t>
  </si>
  <si>
    <t>Bogdan Mihai</t>
  </si>
  <si>
    <t>Licență</t>
  </si>
  <si>
    <t>Electromecanică</t>
  </si>
  <si>
    <t xml:space="preserve">Baciu Rodica </t>
  </si>
  <si>
    <t>masterat</t>
  </si>
  <si>
    <t>Baciu Rodica</t>
  </si>
  <si>
    <t>ICAI</t>
  </si>
  <si>
    <t>licenta</t>
  </si>
  <si>
    <t>director</t>
  </si>
  <si>
    <t>TI(evaluare 2023)</t>
  </si>
  <si>
    <t>Calculatoare(evaluare 14 martie 2023)</t>
  </si>
  <si>
    <t>Masterat (în engleză)</t>
  </si>
  <si>
    <t>Embedded Systems</t>
  </si>
  <si>
    <t>100*2</t>
  </si>
  <si>
    <t>Butean Alexandru</t>
  </si>
  <si>
    <t>Licenta</t>
  </si>
  <si>
    <t>Nu</t>
  </si>
  <si>
    <t>Butean Vasile Alexandru</t>
  </si>
  <si>
    <t>Ingineria sistemelor multimedia</t>
  </si>
  <si>
    <t>Electronica Aplicata</t>
  </si>
  <si>
    <t>licenţă</t>
  </si>
  <si>
    <t>Responsabil program</t>
  </si>
  <si>
    <t>IEDM</t>
  </si>
  <si>
    <t>master</t>
  </si>
  <si>
    <t>MAI</t>
  </si>
  <si>
    <t>Masterat</t>
  </si>
  <si>
    <t>responsabil</t>
  </si>
  <si>
    <t>Ingineria si Managementul Gazelor Naturale + Evaluarea ARACIS (x3)</t>
  </si>
  <si>
    <t>100 x 3</t>
  </si>
  <si>
    <t>Transportul, Depozitarea si Distributia Gazelor Naturale</t>
  </si>
  <si>
    <t>licență</t>
  </si>
  <si>
    <t>director/responsabil</t>
  </si>
  <si>
    <t>Ingineria Transporturilor și a Traficului</t>
  </si>
  <si>
    <t>COFARU NICOLAE</t>
  </si>
  <si>
    <t>MASTERAT</t>
  </si>
  <si>
    <t xml:space="preserve">SISTENE SI TEHNOLOGII INTELIGENTE DE FABRICATIE </t>
  </si>
  <si>
    <t>Ință Marinela</t>
  </si>
  <si>
    <t>joint</t>
  </si>
  <si>
    <t xml:space="preserve">responsabil </t>
  </si>
  <si>
    <t>Logistică Industrială</t>
  </si>
  <si>
    <t>Master Managementul Calitatii</t>
  </si>
  <si>
    <t>Domeniu de doctorat Inginerie si Management</t>
  </si>
  <si>
    <t>Managementul proiectelor</t>
  </si>
  <si>
    <t>Pascu Arian Marius</t>
  </si>
  <si>
    <t>Responsabil / coordonator de domeniu de doctorat</t>
  </si>
  <si>
    <t>Inginerie Mecanică</t>
  </si>
  <si>
    <t>Membru CSUD / coordonator de domeniu</t>
  </si>
  <si>
    <t>Inginerie Industriala</t>
  </si>
  <si>
    <t>Licența</t>
  </si>
  <si>
    <t>Responsabil</t>
  </si>
  <si>
    <t xml:space="preserve">Sisteme de producție digitale </t>
  </si>
  <si>
    <t xml:space="preserve">Mater </t>
  </si>
  <si>
    <t>Sisteme CAD CAM CAE in deformare plastică</t>
  </si>
  <si>
    <t xml:space="preserve">MEC Eng </t>
  </si>
  <si>
    <t>Mecatronică</t>
  </si>
  <si>
    <t>Robotică</t>
  </si>
  <si>
    <t>Sisteme Mecatronice Avansate</t>
  </si>
  <si>
    <t>LICENȚĂ</t>
  </si>
  <si>
    <t>Inginerie Economică Industrială</t>
  </si>
  <si>
    <t>Tehnologia Tricotajelor și Confecțiilor</t>
  </si>
  <si>
    <t>MATRAN Cristian</t>
  </si>
  <si>
    <t>Iridon Anca Mădălina</t>
  </si>
  <si>
    <t xml:space="preserve">Inginerie Economică Industrială </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</si>
  <si>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</si>
  <si>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</si>
  <si>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</si>
  <si>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</si>
  <si>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</si>
  <si>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</si>
  <si>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Miricescu Dan, Inţă Marinela</t>
  </si>
  <si>
    <t>A doua ediție a Hackathonului de Logistică din România din cadrul Automotive Logistics Summit
Sibiu 07-08.03.2024</t>
  </si>
  <si>
    <t>competiţie ştiinţifică naţională</t>
  </si>
  <si>
    <t>07-08.03.2024</t>
  </si>
  <si>
    <t xml:space="preserve">Premiul II
Echipa ULBS: Andrada Pleșea și Raluca Negrea IEDM, Alina Panciu și Maria Gheorghică ITT
Coord. Miricescu Dan, Inţă Marinela
https://automotivesummit.ro/automotive-logistics-summit-2024/  </t>
  </si>
  <si>
    <t>80/2</t>
  </si>
  <si>
    <t>Miricescu Dan, Popa Daniela</t>
  </si>
  <si>
    <t>Concurs naţional planuri de afaceri AntreprenorING 6.0
Oradea 09 - 11 mai 2024</t>
  </si>
  <si>
    <t>09-11.05.2025</t>
  </si>
  <si>
    <t xml:space="preserve">Premiul III
Echipa ULBS: Denisa Andreea Petelează și Radu Ispas IEDM
Coord. Miricescu Dan, Popa Daniela
https://www.sas.uoradea.ro/ro/proiecte-fdi/proiectul-fdi-2024-dezvoltarea-durabila-a-antreprenoriatului-studentesc-in-universitatea-din-oradea/evenimente-si-activitati/21-activitatea-3-eveniment-din-10-12-05-2024-antreprenoring-6 </t>
  </si>
  <si>
    <t xml:space="preserve"> Dan Teodora, Zidaru Patricia - STUDENTI  COORDONATI  DE  TITU AUREL  MIHAIL</t>
  </si>
  <si>
    <t>The 16th Edition of EUROINVENT – European Exhibition of Creativity and Innovation 2024</t>
  </si>
  <si>
    <t>Salon de Invenții, International, Medal of Excellence in Inovation - Gold</t>
  </si>
  <si>
    <t>6-8 Iunie 2024</t>
  </si>
  <si>
    <t>https://www.euroinvent.org/archive/catalogues/</t>
  </si>
  <si>
    <t xml:space="preserve"> Ivan Razvan Alexandru, Popenta Raul Alexandru, Radu Raul Mihai, Tereblecea Ioan - STUDENTI  COORDONATI  DE  TITU AUREL  MIHAIL</t>
  </si>
  <si>
    <t>Leon Gabriel-Ilie, Mihăilescu Flavia-Maria, Popa Marian-Cristian - STUDENTI  COORDONATI  DE  TITU AUREL  MIHAIL</t>
  </si>
  <si>
    <t xml:space="preserve"> Flisc Adelina-Maria, Dumitru Alexandru-Nicolae, Florea lonut-Alexandru - STUDENTI  COORDONATI  DE  TITU AUREL  MIHAIL</t>
  </si>
  <si>
    <t>Costea Marius-lonut, Doarã Mihai Alexandru, Popa Ioan Alin - STUDENTI  COORDONATI  DE  TITU AUREL  MIHAIL</t>
  </si>
  <si>
    <t>Clotan Antonio - STUDENT COORDONAT  DE  TITU AUREL  MIHAIL</t>
  </si>
  <si>
    <t>Belei Gabriel, Bolintineanu Gheorghe, Clotan Antonio - STUDENTI  COORDONATI  DE  TITU AUREL  MIHAIL</t>
  </si>
  <si>
    <t>Todor Vlad Vasile, Chitoiu Darius - STUDENTI  COORDONATI  DE  TITU AUREL  MIHAIL</t>
  </si>
  <si>
    <t>Benchea Iulia Maria, Blanga Nicoleta Andreea, Mutiu Robert Florin, Poplacean Bogdan Pavel - STUDENTI  COORDONATI  DE  TITU AUREL  MIHAIL</t>
  </si>
  <si>
    <t>Spircu Alexandru-lonel, Szoke Laurentiu-Ilie - STUDENTI  COORDONATI  DE  TITU AUREL  MIHAIL</t>
  </si>
  <si>
    <t>Bunescu Bianca, Pănăzan Andreea - STUDENTI  COORDONATI  DE  TITU AUREL  MIHAIL</t>
  </si>
  <si>
    <t>Cosmin Preda, Robert-Marian Bleotu - STUDENTI  COORDONATI  DE  TITU AUREL  MIHAIL</t>
  </si>
  <si>
    <t>Robert-Marian Bleotu, Cosmin Preda - STUDENTI  COORDONATI  DE  TITU AUREL  MIHAIL</t>
  </si>
  <si>
    <t>Daniel BÂLC, Emanuel BÂLC - 1 -  STUDENTI  COORDONATI  DE  TITU AUREL  MIHAIL</t>
  </si>
  <si>
    <t>Daniel BÂLC, Emanuel BÂLC - 2 -  STUDENTI  COORDONATI  DE  TITU AUREL  MIHAIL</t>
  </si>
  <si>
    <t>Daniel BÂLC, Emanuel BÂLC - 3 - STUDENTI  COORDONATI  DE  TITU AUREL  MIHAIL</t>
  </si>
  <si>
    <t>Daniel BÂLC, Emanuel BÂLC - 4 - STUDENTI  COORDONATI  DE  TITU AUREL  MIHAIL</t>
  </si>
  <si>
    <t>Daniel BÂLC, Emanuel BÂLC - 1 - STUDENTI  COORDONATI  DE  TITU AUREL  MIHAIL</t>
  </si>
  <si>
    <t>3nd edition of the International Exhibition of Innovation and Technology Transfer EXCELLENT IDEA - 2024</t>
  </si>
  <si>
    <t>Salon de Invenții, International, Diploma of Gold Medal</t>
  </si>
  <si>
    <t>20-22 septembrie 2024</t>
  </si>
  <si>
    <t>https://excellentidea.ase.md</t>
  </si>
  <si>
    <t>Daniel BÂLC, Emanuel BÂLC - 2 - STUDENTI  COORDONATI  DE  TITU AUREL  MIHAIL</t>
  </si>
  <si>
    <t>Danut IUONAS, Florin IUONAS - STUDENTI  COORDONATI  DE  TITU AUREL  MIHAIL</t>
  </si>
  <si>
    <t>Salon de Invenții, International, Diploma of Silver Medal</t>
  </si>
  <si>
    <t>Florin IUONAS, Danut IUONAS - STUDENTI  COORDONATI  DE  TITU AUREL  MIHAIL</t>
  </si>
  <si>
    <t>Salon de Invenții, International, Diploma of Bronze Medal</t>
  </si>
  <si>
    <t>Benchea Iulia Maria, Blanga Nicoleta Andrea, Mutiu Robert Florin, Poplacean Bogdan Pavel - STUDENTI  COORDONATI  DE  TITU AUREL  MIHAIL</t>
  </si>
  <si>
    <t>International Exhibition INVENTCOR 4th Edition, DEVA, ROMANIA</t>
  </si>
  <si>
    <t>4-6 aprilie 2024</t>
  </si>
  <si>
    <t>https://www.facebook.com/events/1473028823266225/?acontext=%7B%22event_action_history%22%3A[%7B%22mechanism%22%3A%22search_results%22%2C%22surface%22%3A%22bookmark_search%22%7D]%2C%22ref_notif_type%22%3Anull%7D</t>
  </si>
  <si>
    <t>Clotan Antonio - STUDENT  COORDONAT  DE  TITU AUREL  MIHAIL</t>
  </si>
  <si>
    <t>Bleotu Robert-Marian, Preda Cosmin - STUDENTI  COORDONATI  DE  TITU AUREL  MIHAIL</t>
  </si>
  <si>
    <t>Preda Cosmin, Bleotu Robert-Marian - STUDENTI  COORDONATI  DE  TITU AUREL  MIHAIL</t>
  </si>
  <si>
    <t>Dan Teodora, Zidaru Patricia - STUDENTI  COORDONATI  DE  TITU AUREL  MIHAIL</t>
  </si>
  <si>
    <t>Flisc Adelina-Maria, Florea lonut-Alexandru, Dumitru Alexandru-Nicolae - STUDENTI  COORDONATI  DE  TITU AUREL  MIHAIL</t>
  </si>
  <si>
    <t>Todor Vlad Vasile; Chitoiu Darius - STUDENTI  COORDONATI  DE  TITU AUREL  MIHAIL</t>
  </si>
  <si>
    <t>Ivan Razvan Alexandru, Popenta Raul Alexandru, Radu Raul Mihai, Tereblecea loan - STUDENTI  COORDONATI  DE  TITU AUREL  MIHAIL</t>
  </si>
  <si>
    <t>Mihãilescu Flavia-Maria, Popa Marian-Cristian, Leon Gabriel-Ilie - STUDENTI  COORDONATI  DE  TITU AUREL  MIHAIL</t>
  </si>
  <si>
    <t>Costea Marius-Ionut, Doara Mihai Alexandru, Popa loan Alin - STUDENTI  COORDONATI  DE  TITU AUREL  MIHAIL</t>
  </si>
  <si>
    <t>Spircu Alexandru-lonel, Szoke Laurentiu-llie - STUDENTI  COORDONATI  DE  TITU AUREL  MIHAIL</t>
  </si>
  <si>
    <t>Salonul Internațional de Inventii și Inovatii "Traian Vuia" Timișoara</t>
  </si>
  <si>
    <t>13-15 iunie 2024</t>
  </si>
  <si>
    <t>https://www.traianvuiaexpo.com</t>
  </si>
  <si>
    <t>DAN TEODORA, ZIDARU PATRICIA -  STUDENTI  COORDONATI  DE  TITU AUREL  MIHAIL</t>
  </si>
  <si>
    <t>IVAN RAZVAN ALEXANDRU, POPENTA RAUL, ALEXANDRU, RADU RAUL MIHAI, TEREBLECEA IOAN - STUDENTI  COORDONATI  DE  TITU AUREL  MIHAIL</t>
  </si>
  <si>
    <t>LEON GABRIEL-ILIE, MIHÃILESCU FLAVIA-MARIA, POPA MARIAN-CRISTIAN - STUDENTI  COORDONATI  DE  TITU AUREL  MIHAIL</t>
  </si>
  <si>
    <t>FLISC ADELINA-MARIA, DUMITRU ALEXANDRU-NICOLAE, FLOREA IONUT-ALEXANDRU - STUDENTI  COORDONATI  DE  TITU AUREL  MIHAIL</t>
  </si>
  <si>
    <t>COSTEA MARIUS-IONUT, DOARÃ MIHAI ALEXANDRU, POPA IOAN ALIN - STUDENTI  COORDONATI  DE  TITU AUREL  MIHAIL</t>
  </si>
  <si>
    <t>CLOTAN ANTONIO - STUDENT  COORDONAT  DE  TITU AUREL  MIHAIL</t>
  </si>
  <si>
    <t>BELEI GABRIEL, BOLINTINEANU GHEORGHE, CLOTAN ANTONIO - STUDENTI  COORDONATI  DE  TITU AUREL  MIHAIL</t>
  </si>
  <si>
    <t>TODOR VLAD VASILE, CHITOIU DARIUS - STUDENTI  COORDONATI  DE  TITU AUREL  MIHAIL</t>
  </si>
  <si>
    <t>BENCHEA IULIA MARIA, BLANGA NICOLETA ANDREEA, MUTIU ROBERT FLORIN, POPLACEAN BOGDAN PAVEL - STUDENTI  COORDONATI  DE  TITU AUREL  MIHAIL</t>
  </si>
  <si>
    <t>SPIRCU ALEXANDRU-IONEL, SZOKE LAURENTIU-ILIE - STUDENTI  COORDONATI  DE  TITU AUREL  MIHAIL</t>
  </si>
  <si>
    <t>BUNESCU BIANCA, PANAZAN ANDREEA - STUDENTI  COORDONATI  DE  TITU AUREL  MIHAIL</t>
  </si>
  <si>
    <t>COSMIN PREDA, ROBERT-MARIAN BLEOTU - STUDENTI  COORDONATI  DE  TITU AUREL  MIHAIL</t>
  </si>
  <si>
    <t>ROBERT-MARIAN BLEOTU, COSMIN PREDA - STUDENTI  COORDONATI  DE  TITU AUREL  MIHAIL</t>
  </si>
  <si>
    <t>Salonul Internațional de Invenții INVENTICA 2024 IAȘI</t>
  </si>
  <si>
    <t>3-5 iulie 2024</t>
  </si>
  <si>
    <t>https://ini.tuiasi.ro/exhibition/</t>
  </si>
  <si>
    <t xml:space="preserve">BENCHEA IULIA MARIA, BLANGA NICOLETA ANDREEA, MUTIU ROBERT FLORIN, POPLACEAN BOGDAN PAVEL - STUDENTI  COORDONATI  DE  TITU AUREL  MIHAIL  </t>
  </si>
  <si>
    <t xml:space="preserve">BELEI GABRIEL, BOLINTINEANU GHEORGHE, CLOTAN ANTONIO  - STUDENTI  COORDONATI  DE  TITU AUREL  MIHAIL  </t>
  </si>
  <si>
    <t xml:space="preserve">COSTEA MARIUS-IONUT, DOAR MIHAI ALEXANDRU, POPA
IOAN ALIN - STUDENTI  COORDONATI  DE  TITU AUREL  MIHAIL  </t>
  </si>
  <si>
    <t xml:space="preserve">FLISC ADELINA-MARIA, DUMITRU ALEXANDRU-NICOLAE,
FLOREA IONUT-ALEXANDRU - STUDENTI  COORDONATI  DE  TITU AUREL  MIHAIL </t>
  </si>
  <si>
    <t xml:space="preserve">DAN TEODORA, ZIDARU PATRICIA - STUDENTI - COORDONATI  DE  TITU AUREL  MIHAIL </t>
  </si>
  <si>
    <t xml:space="preserve">IVAN RAZVAN ALEXANDRU, POPENTA RAUL ALEXANDRU,
RADU RAUL MIHAI, TEREBLECEA IOAN  - COORDONATI  DE  TITU AUREL  MIHAIL  </t>
  </si>
  <si>
    <t>LEON GABRIEL-ILIE, MIHILESCU FLAVIA-MARIA, POPA MARIAN-CRISTIAN - STUDENTI  COORDONATI  DE  TITU AUREL  MIHAIL</t>
  </si>
  <si>
    <t>CLOTAN ANTONIO- STUDENT COORDONAT  DE  TITU AUREL  MIHAIL</t>
  </si>
  <si>
    <t>Salon de Invenții, International, Bronze of Gold Medal</t>
  </si>
  <si>
    <t xml:space="preserve">The VIII-th International Fair of Innovation and Creative
Education for Youth (ICE-USV), Suceava, Universitatea Stefan Cel Mare din Suceava </t>
  </si>
  <si>
    <t>Daniel BÂLC, Emanuel BÂLC - 3 -  STUDENTI  COORDONATI  DE  TITU AUREL  MIHAIL</t>
  </si>
  <si>
    <t>Bianca BUNESCU -  STUDENTA COORDONATA  DE  TITU AUREL  MIHAIL</t>
  </si>
  <si>
    <t>Salonul International de Inventii INOVA Zagreb Croatia 2024</t>
  </si>
  <si>
    <t>16-20 octombrie 2024</t>
  </si>
  <si>
    <t>https://inova-croatia.com/en/inova-2024/</t>
  </si>
  <si>
    <t>Daniel BÂLC, Emanuel BÂLC - 5 - WIPA -   STUDENTI  COORDONATI  DE  TITU AUREL  MIHAIL</t>
  </si>
  <si>
    <t>Daniel BÂLC, Emanuel BÂLC - 6 - WIPA -  STUDENTI  COORDONATI  DE  TITU AUREL  MIHAIL</t>
  </si>
  <si>
    <t>Salonul Internațional de Inventii E-NNOVATE 2024, Polonia, Cracovia</t>
  </si>
  <si>
    <t>15-17 mai 2024</t>
  </si>
  <si>
    <t>http://www.e-nnovate.eu</t>
  </si>
  <si>
    <t>Concurs naţional planuri de afaceri AntreprenorING 6.0 ,Oradea 09 - 11 mai 2024" (Premiul III
Echipa ULBS: R&amp;D Outdoors experience (Denisa Andreea Petelează și Radu Ispas IEDM - Facultatea de Inginerie), titlul lucrării ”ON TOP”)</t>
  </si>
  <si>
    <r>
      <rPr>
        <rFont val="Arial Narrow"/>
        <color theme="10"/>
        <sz val="10.0"/>
      </rPr>
      <t xml:space="preserve">https://media.uoradea.ro/article2700--AntreprenorING-6-0-concurs-na%C8%9Bional-organizat-de-Universitatea-din-Oradea </t>
    </r>
    <r>
      <rPr>
        <rFont val="Arial Narrow"/>
        <color theme="0"/>
        <sz val="10.0"/>
      </rPr>
      <t xml:space="preserve">        </t>
    </r>
    <r>
      <rPr>
        <rFont val="Arial Narrow"/>
        <color theme="10"/>
        <sz val="10.0"/>
        <u/>
      </rPr>
      <t>https://www.sas.uoradea.ro/ro/proiecte-fdi/proiectul-fdi-2024-dezvoltarea-durabila-a-antreprenoriatului-studentesc-in-universitatea-din-oradea/evenimente-si-activitati/21-activitatea-3-eveniment-din-10-12-05-2024-antreprenoring-6</t>
    </r>
  </si>
  <si>
    <t>Hackathonul de Logistica</t>
  </si>
  <si>
    <t>07.03.2024</t>
  </si>
  <si>
    <t>https://automotivesummit.ro/automotive-logistics-summit-2024/</t>
  </si>
  <si>
    <t>M. V. Zerbes</t>
  </si>
  <si>
    <t>International Fair of Innovation an Creative Eucation for Youth (ICE-USV)</t>
  </si>
  <si>
    <t>internaţional</t>
  </si>
  <si>
    <t>31 May - 2 June 2024</t>
  </si>
  <si>
    <t>2*100</t>
  </si>
  <si>
    <t>2*80</t>
  </si>
  <si>
    <t xml:space="preserve">THE INTERNATIONAL STUDENT INNOVATION  AND SCIENTIFIC RESEARCH EXHIBITION – “Cadet INOVA’24”® – “Nicolae Bălcescu” Land Forces Academy Sibiu </t>
  </si>
  <si>
    <t xml:space="preserve">April 11-13, 2024 </t>
  </si>
  <si>
    <t>chrome-extension://efaidnbmnnnibpcajpcglclefindmkaj/https://ibn.idsi.md/sites/default/files/j_nr_file/Supliment_Inova_24.pdf</t>
  </si>
  <si>
    <t>L.G. Popescu , V.M. Zerbes</t>
  </si>
  <si>
    <t>The International Student Innovation and Scientific Research Exhibition CADET INOVA 24</t>
  </si>
  <si>
    <t>31 mai-2 iunie</t>
  </si>
  <si>
    <t>Olimpiada Națională de Mecatronică / Zilele Educației Mecatronice (ZEM 2024), București, Locul 1 la secțiunea Sisteme mecatronice industriale – programarea automatelor programabile, echipă 3 studenți</t>
  </si>
  <si>
    <t>23-26 Aprilie 2024</t>
  </si>
  <si>
    <t>http://www.mecanica.pub.ro/new/index.php/zilele-educatiei-mecatronice-2024/</t>
  </si>
  <si>
    <t>Racz Gabriel</t>
  </si>
  <si>
    <t xml:space="preserve">Zilele Educației Mecatronice , sectiunea, Roboți Mobili – Line-Follower locul 1 </t>
  </si>
  <si>
    <t>Stiințifice</t>
  </si>
  <si>
    <t>23-26. 04.2024</t>
  </si>
  <si>
    <t>https://zem.utcluj.ro/informatii-participanti/rezultate-finale-zem-2023/</t>
  </si>
  <si>
    <t>Zilele Educației Mecatronice , sectiunea, Realizări în domeniul mecatronicii – locul 2 (Coordonatori echipa Biris, Girjob, Rusu)</t>
  </si>
  <si>
    <t>https://upb.ro/calendar-evenimente/politehnica-bucuresti-gazdueste-cea-de-a-xii-a-editie-a-zilelor-educatiei-mecatronice-2024/</t>
  </si>
  <si>
    <t xml:space="preserve">Sesiune comunicari stiintifice Brasov </t>
  </si>
  <si>
    <t>3-6. 04.2024</t>
  </si>
  <si>
    <t>https://mecanica.unitbv.ro/ro/stiri-si-evenimente/592-ssing-2023.html</t>
  </si>
  <si>
    <t>Olimpiada Nationala de Mecatronica 2024, Sectiunea "Sisteme mecatronice de zbor fara pilot" - locul II echipa studenti</t>
  </si>
  <si>
    <t>Nationala</t>
  </si>
  <si>
    <t>23-26 aprilie 2024</t>
  </si>
  <si>
    <t>http://www.mecanica.pub.ro/new/index.php/2024/04/17/zilele-educatiei-mecatronice-2024/</t>
  </si>
  <si>
    <t>Marosan Iosif Adrian</t>
  </si>
  <si>
    <t>Zilele Educatiei Mecatronice</t>
  </si>
  <si>
    <t>Competitie nationala</t>
  </si>
  <si>
    <t>Zilele Educației Mecatronice - secțiunea Roboți mobili: Mini Sumo, locul III</t>
  </si>
  <si>
    <t>naționale</t>
  </si>
  <si>
    <t>23 - 26 aprilie 2024</t>
  </si>
  <si>
    <t>Zilele Educației mecatronice - secțiunea Roboți mobili: Line follower, locul I</t>
  </si>
  <si>
    <t xml:space="preserve">Zilele Educației Mecatronice - ZEM 2024, secțiunea realizari în domeniul mecatronicii- locul 2, Coordonatori: Biriș Cristina,Crenganiș Mihai, Rusu Dan Mihai </t>
  </si>
  <si>
    <t>23-26.04.2024</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</si>
  <si>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</si>
  <si>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</si>
  <si>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</si>
  <si>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</si>
  <si>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</si>
  <si>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</si>
  <si>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</si>
  <si>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</si>
  <si>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</si>
  <si>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</si>
  <si>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</si>
  <si>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</si>
  <si>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</si>
  <si>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</si>
  <si>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</si>
  <si>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</si>
  <si>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</si>
  <si>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</si>
  <si>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</si>
  <si>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</si>
  <si>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</si>
  <si>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</si>
  <si>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t>Vintan Maria</t>
  </si>
  <si>
    <t>ARACIS</t>
  </si>
  <si>
    <t>https://www.aracis.ro/registrul-national-al-evaluatorilor-cadre-didactice/</t>
  </si>
  <si>
    <t>CNATDCU</t>
  </si>
  <si>
    <t>http://www.cnatdcu.ro/paneluri-cnatdcu/</t>
  </si>
  <si>
    <t>Prof.dr.ing. Florea Adrian</t>
  </si>
  <si>
    <t>Agenţia Română de Asigurare a Calităţii în Învăţământul Superior
Lista evaluatorilor din comisia Științe inginerești II</t>
  </si>
  <si>
    <t>Cretulescu Radu George</t>
  </si>
  <si>
    <t>Comisia Specializată de Acreditare</t>
  </si>
  <si>
    <t>https://cdn.edupedu.ro/wp-content/uploads/2022/11/ordin_component%CC%A6a-comisiei-specializate-de-acreditare.pdf</t>
  </si>
  <si>
    <t>CCCDI</t>
  </si>
  <si>
    <t>Titu Aurel Mihail</t>
  </si>
  <si>
    <t>https://www.cnatdcu.ro/paneluri-cnatdcu/</t>
  </si>
  <si>
    <t>CNATDCU, Comisia 16, Ingineria si managementul productiei</t>
  </si>
  <si>
    <t>Comisia de de experți CMATDCU - Comisia 16. INGINERIA ŞI MANAGEMENTUL PRODUCŢIEI</t>
  </si>
  <si>
    <t>https://lege5.ro/Gratuit/ge2tsmbqgeyti/ordinul-nr-7235-2024-privind-aprobarea-registrului-de-experti-ai-comisiei-nationale-de-atestare-a-titlurilor-diplomelor-si-certificatelor-universitare</t>
  </si>
  <si>
    <t>Pascu Adrian Marius</t>
  </si>
  <si>
    <t>Comisia 17 CNTDCU
Inginerie Mecanică Mecatronică și Robotică și Inginerie Genistică și de Armament</t>
  </si>
  <si>
    <t>Comisia 16 – CNATDCU – Inginerie Industrială și Management</t>
  </si>
  <si>
    <t>http://www.cnatdcu.ro/paneluri-cnatdcu/incepand-cu-data-de-7-septembrie-2012/stiinte-ingineresti/comisia-de-inginerie-industriala-si-management/</t>
  </si>
  <si>
    <t>Membru comisie de evaluare natională a dosarelor depuse pentru obținerea burselor în străinătate</t>
  </si>
  <si>
    <t>Adeverință</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</si>
  <si>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</si>
  <si>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</si>
  <si>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</si>
  <si>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</si>
  <si>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</si>
  <si>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</si>
  <si>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</si>
  <si>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</si>
  <si>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</si>
  <si>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 xml:space="preserve">FORTHEM
FORTHEM Joint Research-Innovation-Transfer (RI&amp;T) Services
</t>
  </si>
  <si>
    <t>IT Officer: coordonarea la nivelul aliantei a sarcinii referitoare la realizarea unei identitati digitale comune + contributia la realizarea White paper "Towards an integrated European Higher Education Area digital space"</t>
  </si>
  <si>
    <t xml:space="preserve">FORTHEM
FORTHEM Joint Research-Innovation-Transfer (RI&amp;T) Services
 </t>
  </si>
  <si>
    <t>Responsabil IT Officer: coordonarea la nivelul aliantei a sarcinii referitoare la realizarea unei identitati digitale comune + contributia la realizarea White paper "Towards an integrated European Higher Education Area digital space"</t>
  </si>
  <si>
    <t>Contributor Knowledge Transfer - Transferul de cunoaștere: de la cercetare la generarea de impact</t>
  </si>
  <si>
    <t>FORTHEM</t>
  </si>
  <si>
    <t>responsabil ULBS scoala de vara Entrepreneurship Education</t>
  </si>
  <si>
    <t>responsabil ULBS scoala de vara Civic Engagement</t>
  </si>
  <si>
    <t>responsabil ULBS bootcamp Research Hacks</t>
  </si>
  <si>
    <t>Consorţiul de Inginerie Economică din România - CIER</t>
  </si>
  <si>
    <t>Coordonator pentru programele din domeniul Inginerie şi Management la nivel ULBS</t>
  </si>
  <si>
    <t>Consortiul de Inginerie Economica din Romania (CIER)</t>
  </si>
  <si>
    <t>contributor</t>
  </si>
  <si>
    <t>Prezentarea in Cadru Forthem - proiect UniverCity</t>
  </si>
  <si>
    <t>Forthem</t>
  </si>
  <si>
    <t>Contributor Eveniment Academia Meets SMEs: Incentives for Joint Projects (2024)</t>
  </si>
  <si>
    <t>CONSORTIU UNIVERSITARIA</t>
  </si>
  <si>
    <t>DE DOUA ORI PE AN</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</si>
  <si>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</si>
  <si>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</si>
  <si>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</si>
  <si>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</si>
  <si>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</si>
  <si>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9 * 28</t>
  </si>
  <si>
    <t>Cretuleescu Radu</t>
  </si>
  <si>
    <t>8*28</t>
  </si>
  <si>
    <t>Baze de date, Interactiune om calculator</t>
  </si>
  <si>
    <t>8X28</t>
  </si>
  <si>
    <t>Cofaru Ileana Ioana</t>
  </si>
  <si>
    <t>Diodiu Ioan Lucian</t>
  </si>
  <si>
    <t>Tehnologii electrice, Materiale electrotehnice, Echipamente electrice</t>
  </si>
  <si>
    <t>12x28</t>
  </si>
  <si>
    <t>Craciunas Gabriela</t>
  </si>
  <si>
    <t>12*28=336</t>
  </si>
  <si>
    <t>SPATARI OVIDIU</t>
  </si>
  <si>
    <t>Viorel Alina Cristina</t>
  </si>
  <si>
    <t>PITIC ANTONIU-GABRIEL</t>
  </si>
  <si>
    <t>Post 39: MS (EA IV, C 2h/sapt); MN (EA EM III, C 2h/sapt; L 6h/sapt); PDS (EA III, C 2h/sapt); MIS (ISM IV, C 3h/sapt)</t>
  </si>
  <si>
    <t>Craciunean Daniel-Cristian</t>
  </si>
  <si>
    <t>Asist. Univ. dr. ing. Chis Radu</t>
  </si>
  <si>
    <t>DOROBANȚIU Alexandru</t>
  </si>
  <si>
    <t>Barglazan Adrian-Alin</t>
  </si>
  <si>
    <t>Constantinescu Constantin</t>
  </si>
  <si>
    <t>13*28</t>
  </si>
  <si>
    <t>Activitati norma de bază 9 ore
poz. 14 prof. Dep IIM</t>
  </si>
  <si>
    <t>9 ore * 28 sapt.</t>
  </si>
  <si>
    <t>Mihaela Rotaru</t>
  </si>
  <si>
    <t>IIM</t>
  </si>
  <si>
    <t>10 x 28</t>
  </si>
  <si>
    <t>Tehnologia materialelor ITT - 1h</t>
  </si>
  <si>
    <t>Stiinta si ingineria materialelor RO - 1h</t>
  </si>
  <si>
    <t>Tehnologia materialelor IEDM - 0,5h</t>
  </si>
  <si>
    <t>Fenomene de transfer si operatii unitare IPMI - 1h</t>
  </si>
  <si>
    <t>Tehnologia materialelor 1 TDDH - 1h</t>
  </si>
  <si>
    <t>Tehnologii si echipamente de epurare a aerului 1 IPMI - 2h</t>
  </si>
  <si>
    <t>Tehnologii si echipamente de epurare a aerului 1 IPMI - 1h</t>
  </si>
  <si>
    <t>Tehnologii si echipamente de epurare a aerului 2 IPMI - 2h</t>
  </si>
  <si>
    <t>Tehnologii si echipamente de epurare a aerului 2 IPMI - 1h</t>
  </si>
  <si>
    <t>196 (7 x 28 saptamani)</t>
  </si>
  <si>
    <t>predare cursuri si aplicatii, post 5. profesor = 9 ore</t>
  </si>
  <si>
    <t>Prodea Laurențiu</t>
  </si>
  <si>
    <t>Comprimarea și lichefierea gazelor naturale - Curs</t>
  </si>
  <si>
    <t>Comprimarea și lichefierea gazelor naturale - Seminar</t>
  </si>
  <si>
    <t>Comprimarea și lichefierea gazelor naturale - Proiect</t>
  </si>
  <si>
    <t>Mecanica fluidelor - Curs</t>
  </si>
  <si>
    <t>Mecanica fluidelor - Seminar</t>
  </si>
  <si>
    <t>Mecanica fluidelor - Laborator</t>
  </si>
  <si>
    <t xml:space="preserve">Politici și strategii in ingineria gazelor naturale - Curs </t>
  </si>
  <si>
    <t>Protecția mediului - Seminar</t>
  </si>
  <si>
    <t>Protecția mediului - Laborator</t>
  </si>
  <si>
    <t>Butănescu-Volanin Remus Constantin</t>
  </si>
  <si>
    <t>Stoica Augustin</t>
  </si>
  <si>
    <t>12 x 28</t>
  </si>
  <si>
    <t>Roșca Nicolae</t>
  </si>
  <si>
    <t>LUPU DIANA-ANDREEA</t>
  </si>
  <si>
    <t>Lupu Diana</t>
  </si>
  <si>
    <t>NB 2023/2024 - Dispozitive pentru masini unelte IV SPD (curs + 1 gr Lp); Dispozitive tehnologice IV IEDM (curs + 3 sgr Pr); Dispozitive tehnologice 1 III TCM (1 sgr Lp); Programare calc si limbaje de programare I ITT (curs) = 9 ore conv</t>
  </si>
  <si>
    <t xml:space="preserve">Badescu Mircea </t>
  </si>
  <si>
    <t>9x28</t>
  </si>
  <si>
    <t>Ionela Rotaru</t>
  </si>
  <si>
    <t>Tehnologia fabricarii masinilor si utilajelor SPD - C, Fabricarea si repararea autovehiculelor ITT - C, Tehnologii de fabricare -IEDM  2L, TCM 1 - TCM - 2 L,TCM 2 - TCM - 2 L, TCM 3 - TCM - 2 L Tehnologia fabricarii masinilor si utilajelor SPD - 1 L , Fabricarea si repararea autovehiculelor ITT - L,  Fabricarea si repararea autovehiculelor ITT - P</t>
  </si>
  <si>
    <t>10x28</t>
  </si>
  <si>
    <t>Brănescu Andrei-Horia</t>
  </si>
  <si>
    <t xml:space="preserve">Isarie Claudiu </t>
  </si>
  <si>
    <t>Predare</t>
  </si>
  <si>
    <t>12 x 28 = 336</t>
  </si>
  <si>
    <t xml:space="preserve"> Beju Livia dana</t>
  </si>
  <si>
    <t>28 saptamani</t>
  </si>
  <si>
    <t>Activități conform Statului de funcții poziția 45 (șef lucrări)</t>
  </si>
  <si>
    <t>Activitati predare din norma de baza</t>
  </si>
  <si>
    <t>10*28</t>
  </si>
  <si>
    <t>Curs+Proiect la disciplinele Logistică, Logistica transporturilor, Trafic rutier, Transport  public de persoane</t>
  </si>
  <si>
    <t>Fabricatia virtuala (mSTIF) - 4 ore</t>
  </si>
  <si>
    <t>Modelarea si simularea proceselor de producție (IEDM) - 4 ore</t>
  </si>
  <si>
    <t>Fabrica virtuala (RO) - 0,5 ore</t>
  </si>
  <si>
    <t>Proiectarea tehnologiilor pe sisteme flexibile (TCM) - 1,5 ore</t>
  </si>
  <si>
    <t>Dan Maria Nicoleta</t>
  </si>
  <si>
    <t>POST 52</t>
  </si>
  <si>
    <t>12X28</t>
  </si>
  <si>
    <t>7*28</t>
  </si>
  <si>
    <t>L.G. Popescu</t>
  </si>
  <si>
    <t>POST 49</t>
  </si>
  <si>
    <t>12 X 28</t>
  </si>
  <si>
    <t xml:space="preserve">Tehnologia Materialelor TCM+SPD - 2C, Tratamente termice TCM - 2C, Tehnologia Materialelor TCM - 2L, Tratamente Termice - TCM - 2 L, Tratamente termice SPD - 1 C </t>
  </si>
  <si>
    <t>7x28</t>
  </si>
  <si>
    <t xml:space="preserve">Florea Adriana Corina </t>
  </si>
  <si>
    <t>9*28</t>
  </si>
  <si>
    <t>Florea Viorel Radu</t>
  </si>
  <si>
    <t>12*28</t>
  </si>
  <si>
    <t>12*1*28</t>
  </si>
  <si>
    <t>Activități de predare conform norma de bază, Stat funcții departament MEI, poz. 19, Conferentiar, an univ. 2023-2024</t>
  </si>
  <si>
    <t>10^28</t>
  </si>
  <si>
    <t>NB post conf. poz. 16 - 10 ore conv.</t>
  </si>
  <si>
    <t>10X28</t>
  </si>
  <si>
    <t xml:space="preserve"> Florea Marin</t>
  </si>
  <si>
    <t>12^28</t>
  </si>
  <si>
    <t>IRIDON ANCA-MĂDĂLINA</t>
  </si>
  <si>
    <t>16*28</t>
  </si>
  <si>
    <t>Narcisa Vrinceanu</t>
  </si>
  <si>
    <t xml:space="preserve">Bârsan Alexandru </t>
  </si>
  <si>
    <t>Maroșan Iosif-Adrian</t>
  </si>
  <si>
    <t>13.1*28</t>
  </si>
  <si>
    <t>Moarariu Fineas</t>
  </si>
  <si>
    <t>13,25*28</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</si>
  <si>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</si>
  <si>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</si>
  <si>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</si>
  <si>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392,00</t>
  </si>
  <si>
    <t>9*2*28</t>
  </si>
  <si>
    <t>Creţulescu Radu</t>
  </si>
  <si>
    <t>8*2*28</t>
  </si>
  <si>
    <t>8X2X28</t>
  </si>
  <si>
    <t xml:space="preserve">Cofaru Ileana Ioana </t>
  </si>
  <si>
    <t>12x2x28</t>
  </si>
  <si>
    <t>12*2*28=672</t>
  </si>
  <si>
    <t>16x28x2</t>
  </si>
  <si>
    <t>Barglazan Adrian</t>
  </si>
  <si>
    <t>13*2*28</t>
  </si>
  <si>
    <t>9 ore x 2 x 28 sapt.</t>
  </si>
  <si>
    <t>10 x 2 x 28</t>
  </si>
  <si>
    <t>Tehnologia materialelor - 1h</t>
  </si>
  <si>
    <t>Stiinta si ingineria materialelor - 1h</t>
  </si>
  <si>
    <t>Tehnologia materialelor - 0,5h</t>
  </si>
  <si>
    <t>Fenomene de transfer si operatii unitare - 1h</t>
  </si>
  <si>
    <t>Tehnologia materialelor 1 - 1h</t>
  </si>
  <si>
    <t>Tehnologii si echipamente de epurare a aerului 1 - 2h</t>
  </si>
  <si>
    <t>Tehnologii si echipamente de epurare a aerului 1 - 1h</t>
  </si>
  <si>
    <t>Tehnologii si echipamente de epurare a aerului 2 - 2h</t>
  </si>
  <si>
    <t>Tehnologii si echipamente de epurare a aerului 2 - 1h</t>
  </si>
  <si>
    <t>activitati de predare cursuri si aplicatii, post nr.5, profesor = 9 ore</t>
  </si>
  <si>
    <t>12 x 2 x 28</t>
  </si>
  <si>
    <t>Fing 3</t>
  </si>
  <si>
    <t>9x2x28</t>
  </si>
  <si>
    <t>2x10x28</t>
  </si>
  <si>
    <t>Pregatirea activitatii de predare</t>
  </si>
  <si>
    <t>12 x 2 x 28 = 672</t>
  </si>
  <si>
    <t>2x28 săptămâni</t>
  </si>
  <si>
    <t>10*2*28</t>
  </si>
  <si>
    <t>12X2X28</t>
  </si>
  <si>
    <t>7*2*28</t>
  </si>
  <si>
    <t>POST 46/54</t>
  </si>
  <si>
    <t>12 X 2 X 28</t>
  </si>
  <si>
    <t xml:space="preserve">Tehnologia Materialelor TCM+SPD - 2C, Tehnologia Materialelor TCM - 2L, Tratamente Termice - TCM - 2 C, Tratamente Termice - TCM - 2 L, Tratamente termice SPD - 1 C </t>
  </si>
  <si>
    <t>2x7x28</t>
  </si>
  <si>
    <t>12*2*28</t>
  </si>
  <si>
    <t>10x2x28</t>
  </si>
  <si>
    <t>NB post conf. poz. 16 - 13 ore conv.</t>
  </si>
  <si>
    <t>336x2</t>
  </si>
  <si>
    <t>16X28x2</t>
  </si>
  <si>
    <t>28*2</t>
  </si>
  <si>
    <t>13.1*28*2</t>
  </si>
  <si>
    <t>13.12*2*28</t>
  </si>
  <si>
    <t>Băiașu-Petrașcu Olivia-Laura</t>
  </si>
  <si>
    <t>13,25*2*28</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</si>
  <si>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</si>
  <si>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</si>
  <si>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</si>
  <si>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</si>
  <si>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</si>
  <si>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</si>
  <si>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</si>
  <si>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</si>
  <si>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</si>
  <si>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</si>
  <si>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</si>
  <si>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</si>
  <si>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</si>
  <si>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 xml:space="preserve">Brad Remus </t>
  </si>
  <si>
    <t xml:space="preserve">Evaluare finala an IV C - Laborator Prelucrarea Imaginilor - 15 studenti 
Evaluare finala an III C - Curs Retele de Calculatoare - 60 studenti  
Evaluare finala an IV C - Curs Securitatea datelor - 73 studenti
Evaluare finala an IV TI - Curs Criptografie si securit. inform. - 32 studenti  
Evaluare finala an IV C - Curs Prelucrarea imaginilor - 73 studenti 
=====================================================   
TOTAL 253 studenti +  63 studenti restanta + 25 studenti reexaminare    =  341 studenti                                                                                                                                                                                                                                         
</t>
  </si>
  <si>
    <t>Titular</t>
  </si>
  <si>
    <t xml:space="preserve">Examen de licenta 
C febr + iulie = 61 + 2= 63 studenti       
TI febr+iulie = 0 + 20 = 20 studenti    
=============================================================
TOTAL 83 studenti                                                                                                                                                                                                                                                                                                                                                                                                                                                                                                                                                                                                                                                                                                                                                                                                                                                                                                                                                                                                                                                                                                                                                                                                                                                                                                                                                                                                                                                                                                                                                                                                                                                                                                                                                                                                                                                                                                                                                                                                                                                                                                                                                                                                                                                                                                                                                                                                                                                                                                                                                                                                                                                                                                                                                    </t>
  </si>
  <si>
    <t xml:space="preserve">Examen de dizertatie 
ACS febr+iulie = 2 + 8 = 10 studenti              =============================================================    
TOTAL 10 studenti                                                                                                                                                                                                                                                                                                                                                                                                                                                                                                                                                                                                                                                                                                                                                                                                                                                                                                                                                                                                                                                                                                                                                                                                                                                                                                                                                                                                                                                                                                                                                                                                                                                                                                                                                                                                                                                                                                                                                                                                                                                                                                                                                                                                                                                                                                                                                                                                                                                                                                                                                                                                                                                                                                                                           </t>
  </si>
  <si>
    <t xml:space="preserve">Examen de dizertatie 
ES feb + iulie = 1+ 4 = 5 studenti              =============================================================    
TOTAL 5 studenti                                                                                                                                                                                                                                                                                                                                                                                                                                                                                                                                                                                                                                                                                                                                                                                                                                                                                                                                                                                                                                                                                                                                                                                                                                                                                                                                                                                                                                                                                                                                                                                                                                                                                                                                                                                                                                                                                                                                                                                                                                                                                                                                                                                                                                                                                                                                                                                                                                                                                                                                                                                                                                                                                                                                           </t>
  </si>
  <si>
    <t xml:space="preserve">Examen admitere master
ACS+ES+ICAI iulie+septembrie = 75 + 32 = 107 studenti
=============================================================    
TOTAL 107 studenti                                                               </t>
  </si>
  <si>
    <t>Examen admitere doctorat
Calculatoare si Tehnologia Informatiei septembrie = 4</t>
  </si>
  <si>
    <t>Examen, restanțe, reexaminare - Producerea, transp.si distrib. en.el. - 4 EM - 24 stud</t>
  </si>
  <si>
    <t xml:space="preserve">Titular </t>
  </si>
  <si>
    <t>Evaluare pe parcurs - Producerea, transp.si distrib. en.el. - 4 EM - 24 stud</t>
  </si>
  <si>
    <t>Examen, restanțe, reexaminare - Teoria circuitelor electrice - 1EM (27) si 1 EA (29)  Curs - 56 stud</t>
  </si>
  <si>
    <t>Evaluare pe parcurs - Teoria circuitelor electrice - 1EM (27) si 1 EA (29)  Curs - 56 stud</t>
  </si>
  <si>
    <t>Examen, restanțe, reexaminare - Electrotehnică - 1C - 90 stud</t>
  </si>
  <si>
    <t>Evaluare pe parcurs - Electrotehnică - 1C - 90 stud</t>
  </si>
  <si>
    <t>Licenta Electromecanica ( 2 febr + 14 iulie) - 16 stud</t>
  </si>
  <si>
    <t>Disertație AAIE ( 9 iulie ) - 9 stud</t>
  </si>
  <si>
    <t>Admitere master AAIE (34 iulie + 19 sept) - 53 stud</t>
  </si>
  <si>
    <t>Evaluare disertatie
ACS martei + iulie = 2 + 8 = 10</t>
  </si>
  <si>
    <t xml:space="preserve">Evaluare licenta 
ISM iulie = 22
</t>
  </si>
  <si>
    <t>22 *2 / 3 = 14,6</t>
  </si>
  <si>
    <t>Admitere doctorat (4s)</t>
  </si>
  <si>
    <t>Examen mACS ASOSE an 2 (20 s)</t>
  </si>
  <si>
    <t>20/ 3 = 6.6</t>
  </si>
  <si>
    <t>Examen AII C an 4 (71 s)</t>
  </si>
  <si>
    <t>71/ 3 =23.6</t>
  </si>
  <si>
    <t>Examen ISI TI an 4 (24 s)</t>
  </si>
  <si>
    <t>Examen mACS MA an 2 (20 s)</t>
  </si>
  <si>
    <t>Examen de disertație specializarea Advanced Computing Systems 16 iulie 2024</t>
  </si>
  <si>
    <t>Membru comisie ACS iulie 2024</t>
  </si>
  <si>
    <t>Examen de diploma proba 1. Evaluarea cunostintelor fund. Si de specialitate 01-04 iulie 2024</t>
  </si>
  <si>
    <t>Membru Comisie Licenta Calculatoare</t>
  </si>
  <si>
    <t>Examen de diploma proba 2. Prezentarea si sustinerea proiectului de diploma 01-04 iulie 2024</t>
  </si>
  <si>
    <t>Examen de diploma proba 1. Evaluarea cunostintelor fund. Si de specialitate 08 iulie 2024</t>
  </si>
  <si>
    <t>Membru Comisie TI</t>
  </si>
  <si>
    <t>Examen de diploma proba 2. Prezentarea si sustinerea proiectului de diploma 08 iulie 2024</t>
  </si>
  <si>
    <t>Examen de disertație specializarea ICAI 16 iulie 2024</t>
  </si>
  <si>
    <t>Presedinte Comisie ICAI</t>
  </si>
  <si>
    <t>Admitere Master Iulie 2024</t>
  </si>
  <si>
    <t xml:space="preserve">Membru Comisie </t>
  </si>
  <si>
    <t>LICENȚĂ ȘI MASTER_semestrul II, an univ. 2023-2024- Examen final</t>
  </si>
  <si>
    <t>LICENȚĂ ȘI MASTER_semestrul II, an univ. 2023-2024 - Examen final</t>
  </si>
  <si>
    <t>LICENȚĂ ȘI MASTER_semestrul II, an univ. 2023-2024- Partial Curs</t>
  </si>
  <si>
    <t>LICENȚĂ ȘI MASTER_semestrul II, an univ. 2023-2024 - Parțial Laborator</t>
  </si>
  <si>
    <t>LICENȚĂ ȘI MASTER_semestrul I, an univ. 2023-2024, Examen final</t>
  </si>
  <si>
    <t>LICENȚĂ ȘI MASTER_semestrul I, an univ. 2023-2024, Partial curs</t>
  </si>
  <si>
    <t>RESTANȚE_LICENȚĂ_anul IV _sem. II, an univ. 2023-2024</t>
  </si>
  <si>
    <t>RESTANȚE_LICENȚĂ_anul III _sem. II, an univ. 2023-2024</t>
  </si>
  <si>
    <t>RESTANȚE_LICENȚĂ_anul IV _sem. I, an univ. 2023-2024</t>
  </si>
  <si>
    <t>REEXAMINARI LICENȚĂ ȘI MASTER_AN UNIV_2023-2024</t>
  </si>
  <si>
    <t>Examen admitere doctorat 15.09.2024</t>
  </si>
  <si>
    <t>Evaluare an 2 C - 84 studenti
Evaluare an 2 EM+EA - 10+15 studenti
Evaluare an 3 EM+EA - 15+20 studenti
=====================
TOTAL 128 studenti</t>
  </si>
  <si>
    <t>144 * 1.35 / 3 =64.8</t>
  </si>
  <si>
    <t xml:space="preserve">"""Evaluare pe parcurs 
2 EM - 1 sgr Lab - 10 studenti
2 EA - 1 sgr Lab - 14 studenti
3 EM - 1 sgr Lab+P - 15 studenti
3 EA - 2 sgr Lab+P - 20 studenti
=====================
TOTAL 59 studenti"
</t>
  </si>
  <si>
    <t>59 / 3 = 19.66</t>
  </si>
  <si>
    <t>Evaluare licenta 
EM martie+iulie = 2+14 = 16
EA martie+iulie = 6+21 = 27
=====================
TOTAL  43 studenti</t>
  </si>
  <si>
    <t>43 / 3 *2 = 28.66</t>
  </si>
  <si>
    <t>Evaluare disertatie
AAIE martie+iulie = 0 + 9 = 9</t>
  </si>
  <si>
    <t>9 / 3 * 3 = 9</t>
  </si>
  <si>
    <t xml:space="preserve">Evaluare pe parcurs an 2 C - curs PLA - 93 studenti
Examen, restanta, reexaminare an 2 C - curs PLA - 93 studenti
Evaluare pe parcurs an 2 C -curs GAC - 93 studenti
Examen, restanta, reexaminare an 2 C -curs GAC - 93 studenti
Evaluare pe parcurs an 3 ISM - curs PAM - 18 studenti
Examen, restanta, reexaminare an 3 ISM - curs PAM - 18 studenti
Evaluare pe parcurs an 3 ISM - curs PGA - 18 studenti
Examen, restanta, reexaminare an 3 ISM - curs PGA - 18 studenti
Evaluare an 3 ISM - laborator PGA -18 studenti
</t>
  </si>
  <si>
    <t>titular</t>
  </si>
  <si>
    <t>222*1.35/3=100
240/3=80</t>
  </si>
  <si>
    <t>Evaluare licenta 
ISM iulie = 29</t>
  </si>
  <si>
    <t>22 / 3 *2 =14.66</t>
  </si>
  <si>
    <t>Evaluare an 2 C - curs POO - 84 studenti
Evaluare an 2 EM+EA - curs PCLP2+POO - 12+14 studenti
Evaluare an 4 ISM - curs CIM - 23 studenti
Evaluare an 3 C - curs SO - 60 studenti
======================================
TOTAL 193 studenti</t>
  </si>
  <si>
    <t>193 * 1.35 / 3 = 96,85</t>
  </si>
  <si>
    <t>Evaluare pe parcurs an 2 C - 2 sgr Proiect - 28 studenti
Evaluare pe parcurs an 2 TI - 2 sgr Proiect - 28 studenti
======================================
TOTAL 56 studenti</t>
  </si>
  <si>
    <t>56 / 3 = 18,66</t>
  </si>
  <si>
    <t>Evaluare licenta 
C martie+iulie = 2+61 = 63
TI martie+iulie = 1+20 = 21
EA martie+iulie = 6+21 = 27
=====================
TOTAL 111 studenti</t>
  </si>
  <si>
    <t>111 / 3 *2 = 74</t>
  </si>
  <si>
    <t>Evaluare disertatie
ES martie+iulie = 1 + 4 = 5
====================
TOTAL 5 studenti</t>
  </si>
  <si>
    <t>5 / 3 * 3 = 5</t>
  </si>
  <si>
    <t xml:space="preserve">Evaluare an II Calculatoare PROGRAMARE WEB
- 84 studenti examen
</t>
  </si>
  <si>
    <t xml:space="preserve">Evaluare an III ISM TEHNOLOGII WEB
-  studenti examen
</t>
  </si>
  <si>
    <t>Evaluare an III C INTELIGENŢĂ ARTIFICIALA
- 60 examen</t>
  </si>
  <si>
    <t>Evaluare an IV ISM -Sisteme dinamice cu evenimente discrete</t>
  </si>
  <si>
    <t>Evaluare pe parcurs an IV ISM -Sisteme dinamice cu evenimente discrete</t>
  </si>
  <si>
    <t>comisia finalizare studii Calculatoare</t>
  </si>
  <si>
    <t>comisia finalizare studii Tehnologia Informatiei</t>
  </si>
  <si>
    <t>comisia finalizare studii ISM</t>
  </si>
  <si>
    <t>comisia finalizare studii ICAI</t>
  </si>
  <si>
    <t>Evaluare an II Calculatoare SIO
- 84 studenti examen
- 21 studenti restanta
- 9 studenti reexaminare
Total 114</t>
  </si>
  <si>
    <t>Evaluare an II Calculatoare - Laborator  SIO - 2 sgr 28 studenti</t>
  </si>
  <si>
    <t>Evaluare an II Calculatoare -Proiect POO -2 sgr 28 studenti</t>
  </si>
  <si>
    <t>Evaluare an IV Calculatoare -Invatare Automata laborator 2 sgr 24 studenti</t>
  </si>
  <si>
    <t>Evaluare an IV ISM -Data Mining
- examen 23 studenti
- 6 studneti restanta
- 2 studenti reexaminare</t>
  </si>
  <si>
    <t>Evaluare an III C+Ti - Regasirea Informatiei (III Calculatoare+ III TI - Alegere)
- 53 examen
- 13 restanta
- 5 reexaminare</t>
  </si>
  <si>
    <t>comisia finalizare studii Embedded Systems</t>
  </si>
  <si>
    <t>Examinare an 2 C, curs Analiza Alg.: 84 st.
Examinare an 2 TI+ISM, curs Pr. Alg.: 57 st.
----------------------------
Total: 141 studenți</t>
  </si>
  <si>
    <t>141 * 1.35 / 3</t>
  </si>
  <si>
    <t>Evaluare de parcurs an 2 C, curs Analiza Alg.: 84 st.
Evaluare de parcurs an 2 TI+ISM, curs Pr. Alg.: 57 st.
----------------------------
Total: 141 studenți</t>
  </si>
  <si>
    <t>141 / 3</t>
  </si>
  <si>
    <t>Examinare an 4 TI 2 sgr., lab. Prel. grafică.: 24 st.
Examinare an 4 TI 2 sgr., lab. APD: 24 st.
----------------------------
Total: 48 studenți</t>
  </si>
  <si>
    <t>asistent</t>
  </si>
  <si>
    <t>48 * 1.35 * 0.5 / 3</t>
  </si>
  <si>
    <t>Evaluare de parcurs an 4 TI 2 sgr., lab. Prel. grafică: 24 st.
Evaluare de parcurs an 4 TI 2 sgr., lab. APD: 24 st.
----------------------------
Total: 48 studenți</t>
  </si>
  <si>
    <t>48 / 3</t>
  </si>
  <si>
    <t>Admitere master iul. - proba de verif. a cunost. (62 st.)
Admitere master sept. - proba de verif. a cunost. (20 s.)
----------------------------
Total: 82 candidați</t>
  </si>
  <si>
    <t>Secretar</t>
  </si>
  <si>
    <t>82 * 2 / 3</t>
  </si>
  <si>
    <t>Licență, ISM, iul. 2024 (22 stud.)</t>
  </si>
  <si>
    <t>Membru comisie</t>
  </si>
  <si>
    <t>22 * 2 / 3</t>
  </si>
  <si>
    <t>Admitere la doctorat "Calc. și tehn. inf.", sept. 2024 (4 stud.)</t>
  </si>
  <si>
    <t>4 * 3 / 3</t>
  </si>
  <si>
    <t>Examen de licenta - Iul 2024 ISM An4</t>
  </si>
  <si>
    <t xml:space="preserve">22 / 3 X 2 </t>
  </si>
  <si>
    <t>Examen + restanta + reexaminare Interactiune om Calculator - Iun 2024 (ISM) An4</t>
  </si>
  <si>
    <t>(30*1,35)/3</t>
  </si>
  <si>
    <t>Examen + restanta + reexaminare Interactiune om Calculator - Feb 2024 (Calc, TI) An4</t>
  </si>
  <si>
    <t>(122*1,35)/3</t>
  </si>
  <si>
    <t>Colocviu Baze de date + restanta + reexaminare - Ian 2024 (Calc ) An 3</t>
  </si>
  <si>
    <t>(71*1,35)/3</t>
  </si>
  <si>
    <t>Laborator Interactiunea Om Cal sgr1</t>
  </si>
  <si>
    <t xml:space="preserve">12 studenti /3 </t>
  </si>
  <si>
    <t>Laborator Interactiunea Om Cal sgr2</t>
  </si>
  <si>
    <t xml:space="preserve">13 studenti / 3 </t>
  </si>
  <si>
    <t>EP - SS EA2</t>
  </si>
  <si>
    <t>ES - SS EA2</t>
  </si>
  <si>
    <t>R - SS EA2</t>
  </si>
  <si>
    <t>Re - SS EA2</t>
  </si>
  <si>
    <t>ES - ICD EA3</t>
  </si>
  <si>
    <t>EL - ICD EA3</t>
  </si>
  <si>
    <t>R - ICD EA3</t>
  </si>
  <si>
    <t>Re - ICD EA3</t>
  </si>
  <si>
    <t>ES - UC EA3</t>
  </si>
  <si>
    <t>R - UC EA3</t>
  </si>
  <si>
    <t>Re - uC EA3</t>
  </si>
  <si>
    <t>EP - TTI EA2</t>
  </si>
  <si>
    <t>ES - TTI EA2</t>
  </si>
  <si>
    <t>R - TTI EA2</t>
  </si>
  <si>
    <t>Re - TTI EA2</t>
  </si>
  <si>
    <t>Examen licenta</t>
  </si>
  <si>
    <t>examen semestru, I EA/EM Programare (27+29=56 studenti)</t>
  </si>
  <si>
    <t>evaluare curs semestru, I EA/EM Programare (56 studenti)</t>
  </si>
  <si>
    <t>evaluare laborator POO II C (5 sgrt-70 stud)</t>
  </si>
  <si>
    <t>evaluare laborator POO IEA (2 sgrt -29 stud)</t>
  </si>
  <si>
    <t>evaluare laborator POO IEM (2 sgrt -27 stud)</t>
  </si>
  <si>
    <t>evaluare curs semestru, II C POO (70 studenti)</t>
  </si>
  <si>
    <t>admitere disertatie ICAI (iulie+sept - 82 stud)</t>
  </si>
  <si>
    <t>membru comisie</t>
  </si>
  <si>
    <t>Colocviu EM 321 Materiale electrotehnice</t>
  </si>
  <si>
    <t>Colocviu EM 341 Tehnologii electrice</t>
  </si>
  <si>
    <t>Examen EM 331 Echipamente electrice 1</t>
  </si>
  <si>
    <t>Evaluare seminar Echipamente electrice 1</t>
  </si>
  <si>
    <t>Examen EM 331 Echipamente electrice 2</t>
  </si>
  <si>
    <t>Evaluare partiala Echipamente electrice 2</t>
  </si>
  <si>
    <t>Examen licenta EA iulie</t>
  </si>
  <si>
    <t>(19/3)x2</t>
  </si>
  <si>
    <t>Examen licenta EA februarie</t>
  </si>
  <si>
    <t>(6/3)x2</t>
  </si>
  <si>
    <t>Examen licenta EM iulie</t>
  </si>
  <si>
    <t>(14/3)x2</t>
  </si>
  <si>
    <t>Examen licenta EM februarie</t>
  </si>
  <si>
    <t>(2/3)x2</t>
  </si>
  <si>
    <t>Exament admitere master AAIE 2024</t>
  </si>
  <si>
    <t>(16/3)x2</t>
  </si>
  <si>
    <t>Crăciunaş Gabriela</t>
  </si>
  <si>
    <t>Evaluare an 1 EM - curs IA - 27 studenti
Evaluare an 1 EA - curs IA  - 29 studenti
Evaluare an 2 EM - curs TCE - 12 studenti
Evaluare an 2 EA - curs BE_II - 15 studenti
Evaluare an 3 EA - curs MAE - 21 studenti
TOTAL 104 STUDENTI</t>
  </si>
  <si>
    <t>104/3*1,35=46,8</t>
  </si>
  <si>
    <t>Evaluare pe parcurs
an 2 EA - curs BE_II - 15 studenti
an 2 EM - curs TCE - 12 studenti
Total 27 studenti</t>
  </si>
  <si>
    <t>27/3=9</t>
  </si>
  <si>
    <t>Evaluare pe parcurs an 3 EA - curs MAE - 21 studenti</t>
  </si>
  <si>
    <t>21/3=7</t>
  </si>
  <si>
    <t>Evaluare licenta
EM iulie+febr = 14+2=16 studenti</t>
  </si>
  <si>
    <t>membru in comisie</t>
  </si>
  <si>
    <t>16/3*2=10,67</t>
  </si>
  <si>
    <t>Evaluare disertatie
AAIE iulie+febr =9+0=9  studenti</t>
  </si>
  <si>
    <t>9/3*3=9</t>
  </si>
  <si>
    <t>Admitere disertatie iulie - sept:
28+9=37 candidati</t>
  </si>
  <si>
    <t>37/3*2=24,67</t>
  </si>
  <si>
    <t>Evaluare an IV EA</t>
  </si>
  <si>
    <t>Evaluare an IV EA pe parcurs</t>
  </si>
  <si>
    <t>Evaluare an IV EA proiect</t>
  </si>
  <si>
    <t>Evaluare an IV EM</t>
  </si>
  <si>
    <t>Evaluare an IV EM pe parcurs</t>
  </si>
  <si>
    <t>Evaluare an IV EM proiect</t>
  </si>
  <si>
    <t>Evaluare an II EM</t>
  </si>
  <si>
    <t>Evaluare an II Robotica</t>
  </si>
  <si>
    <t>Curs an 2 EM: Electronica, 12 studenți, Examen, Restanță, Reexaminare</t>
  </si>
  <si>
    <t>12x(1+0.25+0.1)/3 =5.4</t>
  </si>
  <si>
    <t>Curs an 2 EM: Electronica, 12 studenți, Verificare pe parcurs</t>
  </si>
  <si>
    <t>12/3 = 4</t>
  </si>
  <si>
    <t>Lab. an 2 EM: Electronica, 12 studenți</t>
  </si>
  <si>
    <t>Curs an 4 EA: Compatibilitate electromagnetică, 29 studenți, Examen, Restanță, Reexaminare</t>
  </si>
  <si>
    <t>29x(1+0.25+0.1)/3 = 12.57</t>
  </si>
  <si>
    <t>Curs an 4 EA: Compatibilitate electromagnetică, 29 studenți, Verificare pe parcurs</t>
  </si>
  <si>
    <t>29/3 = 9.67</t>
  </si>
  <si>
    <t>Lab. an 4 EA: Compatibilitate electromagnetică, 29 studenți</t>
  </si>
  <si>
    <t>Curs an 1 mAAIE: TAMCEM, 27 studenți, Examen, Restanță, Reexaminare</t>
  </si>
  <si>
    <t>27x(1+0.25+0.1)/3 =5.4</t>
  </si>
  <si>
    <t>Curs an 1 mAAIE: TAMCEM, 27 studenți, Verificare pe parcurs</t>
  </si>
  <si>
    <t>27/3 = 9</t>
  </si>
  <si>
    <t>Lab. an 1 mAAIE: TAMCEM, 27 studenți</t>
  </si>
  <si>
    <t>Curs an 4 EA: Televiziune, 29 studenți, Examen, Restanță, Reexaminare</t>
  </si>
  <si>
    <t>Curs an 4 EA: Televiziune, 29 studenți, Verificare pe parcurs</t>
  </si>
  <si>
    <t>Lab. an 4 EA: Televiziune, 29 studenți</t>
  </si>
  <si>
    <t>Pr.. an 4 EA: Televiziune, 24 studenți</t>
  </si>
  <si>
    <t>24/3 = 8</t>
  </si>
  <si>
    <t xml:space="preserve">Examen licență EM </t>
  </si>
  <si>
    <t>16 studenti/3=5,33x2=10,66</t>
  </si>
  <si>
    <t>Examene de semestru, restanță, reexaminare, 1C,!TI,1ISM, 2C,, 2MEC-ROB ENGL, 3 MEC-ROB ENGL</t>
  </si>
  <si>
    <t>262x1,35 studenti/3=117,90</t>
  </si>
  <si>
    <t>Evaluări pe parcurs curs 1C,1TI,1ISM, 2C,, 2MEC-ROB ENGL, 3 MEC-ROB ENG</t>
  </si>
  <si>
    <t>262 studenti/3=87,3</t>
  </si>
  <si>
    <t>"Evaluare an 4 EM - curs MES - 34 studenti
Evaluare an 4 EM - 2 sgr proiect MES - 34 studenti
Evaluare an 4 EM - 2 sgr laborator MES - 34 studenti
Evaluare an 3 EM - curs AE I - 18 studenti
Evaluare an 3 EM - 1 sgr laborator AE I - 18 studenti     Evaluare an 3 EM - curs AE II - 18 studenti
Evaluare an 3 EM - 1 sgr laborator AE II - 18 studenti ======================================
TOTAL 174 studenti"</t>
  </si>
  <si>
    <t>174 * 1.35 / 3 = 78.3</t>
  </si>
  <si>
    <t>"Evaluare pe parcurs
Evaluare an 2 EM - 1 sgr.proiect Masini el 1 - 12 studenti
Evaluare an 2 TI - 2 sgr. laborator MASURARI, 33 studentiI
TOTAL 45 studenti"</t>
  </si>
  <si>
    <t>45/3=15</t>
  </si>
  <si>
    <t>Pitic Antoniu</t>
  </si>
  <si>
    <t>Evaluare an 1 C - curs Limbaje de programare - 90 studenti
Evaluare an 4 ISM - curs Programarea jocurilor - 23 studenti
Evaluare an 1 ICAI - curs SDA - 30 studenti
Evaluare an 3 C - curs IS - 60 studenti
======================================
TOTAL 203 studenti
Evaluare an 1 ICAI - proiect+laborator SDA - 30 studenti
======================================
TOTAL 30 studenti</t>
  </si>
  <si>
    <t>203 * 1.35 / 3 + 30/3 = 101.35</t>
  </si>
  <si>
    <t>Evaluare disertatie
ICAI febr+iulie = 0+26 = 26</t>
  </si>
  <si>
    <t>26 / 3 * 3 = 23</t>
  </si>
  <si>
    <t>Evaluare de parcurs + Examen + Restanta + Reexaminare 
Modelarea si Simularea Sistemelor (EA an IV 32 stud.)</t>
  </si>
  <si>
    <t>Evaluare de parcurs + Examen + Restanta + Reexaminare 
Metode Numerice (EA an III 21 stud. + EM an III 19 stud.)</t>
  </si>
  <si>
    <t>Evaluare de parcurs + Examen + Restanta + Reexaminare 
Prelucrarea Digitala a Semnalelor (EA an III 21 stud.)</t>
  </si>
  <si>
    <t>Evaluare de parcurs + Examen + Restanta + Reexaminare 
Modelarea si Identificarea Sistemelor (ISM an IV 34 stud.)</t>
  </si>
  <si>
    <t>Examen licenta EA (iulie 2024 - 20 candidati)</t>
  </si>
  <si>
    <t>Comisie Licenta</t>
  </si>
  <si>
    <t>Examen licenta EA (feb. 2024 - 6 candidati)</t>
  </si>
  <si>
    <t>Admitere master AAIE (iulie 2023 - 28 candidati)</t>
  </si>
  <si>
    <t>Comisie admitere</t>
  </si>
  <si>
    <t>Admitere master AAIE (septembrie 2023 - 9 candidati)</t>
  </si>
  <si>
    <t>Examen + Restanta + Reexaminare
EA an 2==&gt; 14 studenti
EM an 2 ==&gt; 12 studenti
TOTAL = 26 studenti</t>
  </si>
  <si>
    <t>Examinare laborator
EM an 2 ==&gt; 12 studenti</t>
  </si>
  <si>
    <t>Examen + Restanta + Reexaminare
C an IV ==&gt; 71 studenti</t>
  </si>
  <si>
    <t>Examinare laborator
C an IV ==&gt; 71 studenti</t>
  </si>
  <si>
    <t>Examinare laborator
EA an IV ==&gt; 29 studenti</t>
  </si>
  <si>
    <t>Examen licenta ISM (iulie 2024)
22 candidați</t>
  </si>
  <si>
    <t>Evaluare an 4 C - lab EIM - 71 studenti
Evaluare an 4 TI - lab IDP - 24 studenti
Evaluare an 3 ISM - curs LC - 14 studenti
=====================================
TOTAL 109 studenti</t>
  </si>
  <si>
    <t>109 / 3 = 36</t>
  </si>
  <si>
    <t>Evaluare licenta
TI martie+iulie = 1 + 20 = 21</t>
  </si>
  <si>
    <t>21 / 3 * 2 = 14</t>
  </si>
  <si>
    <t>Evaluare an 2 Paradigme de programare + Ingineria sistemelor de programe I Laborator - 52 studenti
Evaluare an 2 Grafica asistata de calculator Laborator - 46 studenti
Evaluare an 3 Inginerie Software + Ingineria Programelor - 84 studenti
===================
Total 182 studenti</t>
  </si>
  <si>
    <t>182 / 3</t>
  </si>
  <si>
    <t>Evaluare licenta 
C iulie 61</t>
  </si>
  <si>
    <t>61 / 3 * 2</t>
  </si>
  <si>
    <t>Evaluare disertatie
ES iulie 4</t>
  </si>
  <si>
    <t>4 / 3 * 3</t>
  </si>
  <si>
    <t>Evaluare an 4 ISM - lab CIM - 23 studenti
Evaluare an 2 C+TI - lab Programare in limbaj de asamblare - 86 studenti
Evaluare an 3 ISM -  lab Editare Audio Video - 13 studenti
Evaluare an 3 ISM -  lab Programarea aplicatiilor multimedia - 13 studenti
Evaluare an 3 C+TI -  lab Grafica asistata de calculator - 44 studenti
======================================
TOTAL 179 studenti</t>
  </si>
  <si>
    <t>179 / 3 =59.67</t>
  </si>
  <si>
    <t>Evaluare an 4 ISM - curs CIM - 23 studenti
Evaluare an 2 C+TI - curs Programare in limbaj de asamblare - 86 studenti
Evaluare an 3 ISM - curs Editare Audio Video - 13 studenti
Evaluare an 3 C+TI - curs Grafica asistata de calculator - 44 studenti
Evaluare an 3 ISM -  curs Programarea aplicatiilor multimedia - 13 studenti
======================================
TOTAL 179 studenti</t>
  </si>
  <si>
    <t>179*1.35/3 * 0.5 = 40,27</t>
  </si>
  <si>
    <t>Secretar comisia examen de finalizare studii – ACS</t>
  </si>
  <si>
    <t>8 /3 * 3</t>
  </si>
  <si>
    <t>Evaluare an 4 ISM - lab DM - 26 studenti
Evaluare an 3 TI - lab SO - 21 studenti
Evaluare an 3 ISM – lab SO – 14 studenti
Evaluare an 1 C – lab POO – 15 studenti
Evaluare an 2 C – lab POO – 14 studenti
Evaluare an 2 TI – lab POO – 28 studenti
Evaluare an 2 C - pr WEB - 56 studenti
Evaluare an 3 ISM - lab POO - 29 studenti
======================================
TOTAL 203 studenti</t>
  </si>
  <si>
    <t>203 / 3 = 67,66</t>
  </si>
  <si>
    <t>Evaluare an 4 ISM - curs DM - 26 studenti
Evaluare an 3 TI - curs SO - 21 studenti
Evaluare an 3 ISM – curs SO – 14 studenti
Evaluare an 1 C – curs POO – 15 studenti
Evaluare an 2 C – curs POO – 14 studenti
Evaluare an 2 TI – curs POO – 28 studenti
Evaluare an 2 C - curs WEB - 56 studenti
Evaluare an 3 ISM - curs POO - 29 studenti
======================================
TOTAL 203 studenti</t>
  </si>
  <si>
    <t>203*1.35/3*0,5 = 45,65</t>
  </si>
  <si>
    <t>Comisie de disertatie master ICAI</t>
  </si>
  <si>
    <t>26/3*3</t>
  </si>
  <si>
    <t>Evaluare de parcurs an 2 C, lab Analiza Alg.: 84 st.
Evaluare de parcurs an 2 TI+ISM, lab Pr. Alg.: 33 st.
----------------------------
Total: 127 studenți</t>
  </si>
  <si>
    <t>Asistent</t>
  </si>
  <si>
    <t>141 * 1.35 / 3 * 0.5</t>
  </si>
  <si>
    <t>Evaluare de parcurs an 4 C, lab Aplicatii integrate pentru intreprinderi (alegB).: 71 st.
Evaluare de parcurs an 4 TI, lab Integrarea sistemelor informatice (alegD): 24 st.
----------------------------
Total: 95 studenți</t>
  </si>
  <si>
    <t>Examinare an 4 C, curs Aplicatii integrate pentru intreprinderi (alegB).: 71 st.
Examinare an 4 TI, curs Integrarea sistemelor informatice (alegD).: 24 st.
----------------------------
Total: 95 studenți</t>
  </si>
  <si>
    <t>95*1.35/3*0.5</t>
  </si>
  <si>
    <t xml:space="preserve">Foidas Ion </t>
  </si>
  <si>
    <t>Examen finalizare studii / Disertație IMGN / febr 2024</t>
  </si>
  <si>
    <t>numit prin decizie ULBS</t>
  </si>
  <si>
    <t>3 x 1 st / 3</t>
  </si>
  <si>
    <t>Examen finalizare studii / Disertație IMGN / iulie 2024</t>
  </si>
  <si>
    <t>3 x 80%19 st / 3</t>
  </si>
  <si>
    <t>Examen finalizare studii / Licenta TDDH/ iulie 2024</t>
  </si>
  <si>
    <t>2x 80%18st / 3</t>
  </si>
  <si>
    <t xml:space="preserve">Examen: Economisirea hidrocarburilor / IV TDDH </t>
  </si>
  <si>
    <t>18st /3</t>
  </si>
  <si>
    <t>Examen: Managementul forajului / I IMGN</t>
  </si>
  <si>
    <t xml:space="preserve">  30 st/3</t>
  </si>
  <si>
    <t>Examen: Tehn. specif. realiz. retelelor de transport gaze/ I IMGN</t>
  </si>
  <si>
    <t>Examen: Optimizarea factorului de recuperare/ I IMGN</t>
  </si>
  <si>
    <t>Examen: Extractia si prelucrarea hidrocarburilor  III TDDH</t>
  </si>
  <si>
    <t>12 st /3</t>
  </si>
  <si>
    <t xml:space="preserve">Restanta: Economisirea hidrocarburilor / IV TDDH </t>
  </si>
  <si>
    <t>25%18st /3</t>
  </si>
  <si>
    <t>Restanta: Extractia si prelucrarea hidrocarburilor  III TDDH</t>
  </si>
  <si>
    <t>25% 12 st /3</t>
  </si>
  <si>
    <t>Restanta: Managementul forajului / I IMGN</t>
  </si>
  <si>
    <t xml:space="preserve"> 25% 30 st/3</t>
  </si>
  <si>
    <t>Restanta: Optimizarea factorului de recuperare/ I IMGN</t>
  </si>
  <si>
    <t xml:space="preserve"> 25% 30 st/4</t>
  </si>
  <si>
    <t>Restanta: Tehn. specif. realiz. retelelor de transport gaze/ I IMGN</t>
  </si>
  <si>
    <t xml:space="preserve">Reexaminare: Economisirea hidrocarburilor / IV TDDH </t>
  </si>
  <si>
    <t>10%18st /3</t>
  </si>
  <si>
    <t>Reexaminare: Extractia si prelucrarea hidrocarburilor  III TDDH</t>
  </si>
  <si>
    <t>10%12st /3</t>
  </si>
  <si>
    <t>Reexaminare: Managementul forajului / I IMGN</t>
  </si>
  <si>
    <t>10% 30 st /3</t>
  </si>
  <si>
    <t>Reexaminare: Optimizarea factorului de recuperare/ I IMGN</t>
  </si>
  <si>
    <t>10% 30 st /4</t>
  </si>
  <si>
    <t>Reexaminare: Tehn. specif. realiz. retelelor de transport gaze/ I IMGN</t>
  </si>
  <si>
    <t>Examen: Calitatea gazelor naturale / I IMGN</t>
  </si>
  <si>
    <t>50%  30 st/3</t>
  </si>
  <si>
    <t>Restanta: Calitatea gazelor naturale / I IMGN</t>
  </si>
  <si>
    <t>50% 25% 30 st/3</t>
  </si>
  <si>
    <t>Reexaminare: Calitatea gazelor naturale / I IMGN</t>
  </si>
  <si>
    <t>50% 10% 22 st/3</t>
  </si>
  <si>
    <t>Concurs admitere master IMGN, sept 2024</t>
  </si>
  <si>
    <t>2x  12 st/3</t>
  </si>
  <si>
    <t>Concurs admitere master IMGN, iulie, 2024</t>
  </si>
  <si>
    <t>2x45 st/3</t>
  </si>
  <si>
    <t>Examen de semestru. Evaluarea riscurilor si managementul securitatii si sanatatii in munca. Im MAI, NR. STUDENTI 27</t>
  </si>
  <si>
    <t>9.00</t>
  </si>
  <si>
    <t>Examen de semestru. Managementul echipelor de proiect. ImMPE, Nr. Studenti: 19</t>
  </si>
  <si>
    <t>6.33</t>
  </si>
  <si>
    <t>Examen de semestru. Managementul resurselor umane. III IEDM, Nr. Studenti: 26</t>
  </si>
  <si>
    <t>8.66</t>
  </si>
  <si>
    <t>Examen de semestru. Managementul resurselor umane, III IEI nr. Studenti: 10</t>
  </si>
  <si>
    <t>3.33</t>
  </si>
  <si>
    <t>Disertatie MAI. Nr. Studenti 13+2 restanta</t>
  </si>
  <si>
    <t>10</t>
  </si>
  <si>
    <t>Restante. Evaluarea riscurilor si managementul securitatii si sanatatii in munca. I m MAI, Nr. Studenti: 6</t>
  </si>
  <si>
    <t>2.00</t>
  </si>
  <si>
    <t>Admitere doctorat IM, Nr. Studenti 3</t>
  </si>
  <si>
    <t>3.00</t>
  </si>
  <si>
    <t>Examinare finală disciplina Comunicare - 1 Mec</t>
  </si>
  <si>
    <t>Examinare finală disciplina Comunicare - 1 Rob</t>
  </si>
  <si>
    <t>Examinare finală disciplina MSAID - 1 mMC</t>
  </si>
  <si>
    <t>Examinare finală disciplina Dezv. Durabilă - 3 IEDM</t>
  </si>
  <si>
    <t>Examinare finală disciplina Cercetari Operationale - 2 IEDM</t>
  </si>
  <si>
    <t>asistent al titularului</t>
  </si>
  <si>
    <t>Examinare finală disciplina Cercetari Operationale - 2 IEI</t>
  </si>
  <si>
    <t>Examinare finală disciplina SIG - 4 IEDM</t>
  </si>
  <si>
    <t>Examinare finală disciplina SIG - 4 IEI</t>
  </si>
  <si>
    <t>Examinare finală disciplina Mg. Mentenanței - 3 IEDM</t>
  </si>
  <si>
    <t>Examinare finală disciplina Comunicare si negociere - 1 mMAI</t>
  </si>
  <si>
    <t>Examinare finală disciplina Fiabilitatea si mentenabilitatea sistemelor - 1 mMC</t>
  </si>
  <si>
    <t>Admitere master - domeniul Inginerie si Management</t>
  </si>
  <si>
    <t>Disertatie master Managementul Calității</t>
  </si>
  <si>
    <t>Restanță disciplina Comunicare - 1 Mec</t>
  </si>
  <si>
    <t>Restanță disciplina Comunicare - 1 Rob</t>
  </si>
  <si>
    <t>Restanță disciplina MSAID - 1 mMC</t>
  </si>
  <si>
    <t>Restanță disciplina Dezv. Durabilă - 3 IEDM</t>
  </si>
  <si>
    <t>Restanță disciplina Cercetari Operationale - 2 IEDM</t>
  </si>
  <si>
    <t>Restanță disciplina Cercetari Operationale - 2 IEI</t>
  </si>
  <si>
    <t>Restanță disciplina SIG - 4 IEDM</t>
  </si>
  <si>
    <t>Restanță disciplina SIG - 4 IEI</t>
  </si>
  <si>
    <t>Evaluare curs TDDH anul I, 512</t>
  </si>
  <si>
    <t>Evaluare seminar TDDH anul I, 512</t>
  </si>
  <si>
    <t>Colocviu TDDH anul I, 512</t>
  </si>
  <si>
    <t>Evaluare curs IPMI anul I, 511</t>
  </si>
  <si>
    <t>Evaluare seminar IPMI anul I, 511</t>
  </si>
  <si>
    <t>Examen IPMI anul I, 511</t>
  </si>
  <si>
    <t>Evaluare curs, IEDM anul II, 421</t>
  </si>
  <si>
    <t>Evaluare seminar, IEDM anul II, 421</t>
  </si>
  <si>
    <t>Examen, IEDM anul II, 421</t>
  </si>
  <si>
    <t>Evaluare curs, IEI anul II, 422</t>
  </si>
  <si>
    <t>Evaluare seminar, IEI anul II, 422</t>
  </si>
  <si>
    <t>Examen, IEI anul II, 422</t>
  </si>
  <si>
    <t>Evaluare curs, TCM anul III, 131</t>
  </si>
  <si>
    <t>Evaluare seminar, TCM anul III, 131</t>
  </si>
  <si>
    <t>Colcoviu, TCM anul III, 131</t>
  </si>
  <si>
    <t>Evaluare curs, SPD anul III, 132</t>
  </si>
  <si>
    <t>Evaluare seminar, SPD anul III, 132</t>
  </si>
  <si>
    <t>Colcoviu, SPD anul III, 132</t>
  </si>
  <si>
    <t>Evaluare curs, ITT anul III, 433</t>
  </si>
  <si>
    <t>Evaluare seminar, ITT anul III, 433</t>
  </si>
  <si>
    <t>Colocviu, ITT anul III, 433</t>
  </si>
  <si>
    <t>Evaluare seminar, IEDM anul I, 411</t>
  </si>
  <si>
    <t>Evaluare seminar, IEI anul I, 413</t>
  </si>
  <si>
    <t>Examen IEDM anul II, 421</t>
  </si>
  <si>
    <t>Evaluare pe parcurs, examen semestru, restanta, reexaminari Curs Tranzacţii Comerciale an III IEDM 
26 studenţi</t>
  </si>
  <si>
    <t>26/3+26/3+(26x25%)/3+(26x10%)/3</t>
  </si>
  <si>
    <t>Evaluare pe parcurs, examen semestru, restanta, reexaminari Curs Bazele Managementului an I IEDM + an I IEI 
44 + 14 = 58 studenţi</t>
  </si>
  <si>
    <t>58/3+58/3+(58x25%)/3+(58x10%)/3</t>
  </si>
  <si>
    <t>Evaluare pe parcurs, examen semestru, restanta, reexaminari Curs Management Strategic an IV IEDM + an VI IEI  
32 + 20 = 52 studenţi</t>
  </si>
  <si>
    <t>52/3+52/3+(52x25%)/3+(52x10%)/3</t>
  </si>
  <si>
    <t>Evaluare pe parcurs, examen semestru, restanta, reexaminari Aplicaţii Leadership în organizaţii  an I mMAI 
30 studenţi</t>
  </si>
  <si>
    <t>titular examen / asistent cf. normei de bază</t>
  </si>
  <si>
    <t>30/3+(30/3x0,5)+(30x25%)/3x0,5+(30x10%)/3x0,5</t>
  </si>
  <si>
    <t>Evaluare pe parcurs, examen semestru, restanta, reexaminari Aplicaţii Leadership în proiecte  an I mMP 
30 studenţi</t>
  </si>
  <si>
    <t>Comisie examen proiect de diplomă IEDM 05.03.2024, 02.07.2024</t>
  </si>
  <si>
    <t>(35+3)/3x2</t>
  </si>
  <si>
    <t>Comisie examen proiect de diplomă IEI 12.03.2024, 05.07.2024</t>
  </si>
  <si>
    <t>(20+2)/3x2</t>
  </si>
  <si>
    <t>Comisie examen disertaţie MAI 05.03.2024, 04.07.2024</t>
  </si>
  <si>
    <t>(13+2)/3x3</t>
  </si>
  <si>
    <t>Comisie examen disertaţie MP 05.03.2024,04.07.2024</t>
  </si>
  <si>
    <t>(23+1)/3x3</t>
  </si>
  <si>
    <t>Comisie examen disertaţie LI 06.04.2024</t>
  </si>
  <si>
    <t>3/3x3</t>
  </si>
  <si>
    <t>Comisie probă verificarea cunoştinţelor master</t>
  </si>
  <si>
    <t>(118)/3x2</t>
  </si>
  <si>
    <t xml:space="preserve">Evaluare pe parcurs (I IEDM 2 sgr) </t>
  </si>
  <si>
    <t xml:space="preserve">Evaluare pe parcurs (I IEI 1 sgr) </t>
  </si>
  <si>
    <t xml:space="preserve">Evaluare finala III ISM (C </t>
  </si>
  <si>
    <t xml:space="preserve">Evaluare finala IV EA (C </t>
  </si>
  <si>
    <t xml:space="preserve">Evaluare finala IV EM (C </t>
  </si>
  <si>
    <t xml:space="preserve">Evaluare pe parcurs (IV IEDM 2 sgr) </t>
  </si>
  <si>
    <t xml:space="preserve">Evaluare pe parcurs (IV IEI 1 sgr) </t>
  </si>
  <si>
    <t>Evaluare pe parcurs - Metode și mijloace CAI - curs - I mSTIF - 27 studenți</t>
  </si>
  <si>
    <t>3 studenți/punct</t>
  </si>
  <si>
    <t>Examen - Metode și mijloace CAI - I mSTIF - 27 studenți</t>
  </si>
  <si>
    <t>Restanță - Metode și mijloace CAI - I mSTIF - 6.75 studenți</t>
  </si>
  <si>
    <t>Reexaminare - Metode și mijloace CAI - I mSTIF - 2.7 studenți</t>
  </si>
  <si>
    <t>Evaluare pe parcurs - Sisteme de inspecție a  calității în flux - curs - I mLI - 19 studenți</t>
  </si>
  <si>
    <t>Examen - Sisteme de inspecție a  calității în flux - curs - I mLI - 19 studenți</t>
  </si>
  <si>
    <t>Restanță - Sisteme de inspecție a  calității în flux - curs - I mLI - 4.75 studenți</t>
  </si>
  <si>
    <t>Reexaminare - Sisteme de inspecție a  calității în flux - curs - I mLI - 1.9 studenți</t>
  </si>
  <si>
    <t>Evaluare pe parcurs - Toleranțe și control dimensional - laborator - II Meceng - 6 studenți</t>
  </si>
  <si>
    <t>Examen - Toleranțe și control dimensional - laborator - II Meceng - 6 studenți</t>
  </si>
  <si>
    <t>Evaluare pe parcurs - Toleranțe și control dimensional 1 - laborator - 2 sgr, II TCM - 24 studenți</t>
  </si>
  <si>
    <t>Evaluare pe parcurs - Toleranțe și control dimensional - laborator - 2 sgr, II IEDM - 29 studenți</t>
  </si>
  <si>
    <t>Examen - asistență- Toleranțe și control dimensional 1 - 2 sgr, II TCM - 24 studenți</t>
  </si>
  <si>
    <t>6 studenți/punct</t>
  </si>
  <si>
    <t>Examen - asistență- Toleranțe și control dimensional - 2 sgr, II IEDM - 29 studenți</t>
  </si>
  <si>
    <t>Restanță - asistență - Toleranțe și control dimensional 1 - 2 sgr, II TCM - 6 studenți</t>
  </si>
  <si>
    <t>Restanță - asistență - Toleranțe și control dimensional - 2 sgr, II IEDM - 7.25 studenți</t>
  </si>
  <si>
    <t>Colocviu proiect TEEA 1, an IV IPMI = 19</t>
  </si>
  <si>
    <t>Examen TEEA 1, an IV IPMI = 19</t>
  </si>
  <si>
    <t xml:space="preserve">Examen TEEA 2, an IV IPMI = </t>
  </si>
  <si>
    <t>Examen Fenomene de transfer si operatii unitare, an II IPMI = 8</t>
  </si>
  <si>
    <t>Examen Tehnologia materialelor, an I ITT =27</t>
  </si>
  <si>
    <t>Examen Stiinta si ingineria materialelor, an I RO = 40</t>
  </si>
  <si>
    <t>Examen Tehnologia materialelor, an II IEDM = 29</t>
  </si>
  <si>
    <t>Examen Tehnologia materialelor, an II TDDH = 26</t>
  </si>
  <si>
    <t>Licenta IPMI  = 8</t>
  </si>
  <si>
    <t>Barb Carmen- Sorina</t>
  </si>
  <si>
    <t>Colocviu, curs, Politici investitionale in transporturi, an III ITT</t>
  </si>
  <si>
    <t>19x0.33</t>
  </si>
  <si>
    <t>Evaluare pe parcurs, curs, Politici investitionale in transporturi, an III ITT</t>
  </si>
  <si>
    <t>Restanta, curs, Politici investitionale in transporturi, an III ITT</t>
  </si>
  <si>
    <t>19x0.33x0.25</t>
  </si>
  <si>
    <t>Reexaminare, curs, Politici investitionale in transporturi, an III ITT</t>
  </si>
  <si>
    <t>19x0.33x0.1</t>
  </si>
  <si>
    <t>Evaluare pe parcurs, proiect, Politici investitionale in transporturi, an III ITT</t>
  </si>
  <si>
    <t>Examen, curs, Managementul achizitiilor in proiecte, an I mMP</t>
  </si>
  <si>
    <t>24x0.33</t>
  </si>
  <si>
    <t>Evaluare pe parcurs, curs, Managementul achizitiilor in proiecte, an I mMP</t>
  </si>
  <si>
    <t>Restanta, curs,Managementul achizitiilor in proiecte, an I mMP</t>
  </si>
  <si>
    <t>24x0.33x0.25</t>
  </si>
  <si>
    <t>Reexaminare, curs, Managementul achizitiilor in proiecte, an I mMP</t>
  </si>
  <si>
    <t>24x0.33x0.1</t>
  </si>
  <si>
    <t>Examen, curs, Managementul relatiilor cu clientii, an II mLI</t>
  </si>
  <si>
    <t>15x0.33</t>
  </si>
  <si>
    <t>Evaluare pe parcurs, curs, Managementul relatiilor cu clientii, an II mLI</t>
  </si>
  <si>
    <t>Restanta, curs,Managementul relatiilor cu clientii, an II mLI</t>
  </si>
  <si>
    <t>15x0.33x0.25</t>
  </si>
  <si>
    <t>Reexaminare, curs,Managementul relatiilor cu clientii, an II mLI</t>
  </si>
  <si>
    <t>15x0.33x0.1</t>
  </si>
  <si>
    <t>Colocviu, curs, Managementul resurselor umane, an II mMPMA</t>
  </si>
  <si>
    <t>13x0.33</t>
  </si>
  <si>
    <t>Evaluare pe parcurs, curs, Managementul resurselor umane, an II mMPMA</t>
  </si>
  <si>
    <t>Restanta, curs, Managementul resurselor umane, an II mMPMA</t>
  </si>
  <si>
    <t>13x0.33x0.25</t>
  </si>
  <si>
    <t>Reexaminare, curs,Managementul resurselor umane, an II mMPMA</t>
  </si>
  <si>
    <t>13x0.33x0.1</t>
  </si>
  <si>
    <t>Evaluare pe parcurs, proiect, Managementul resurselor umane, an II mMPMA</t>
  </si>
  <si>
    <t>Evluare pe parcurs, seminar, Marketing in transporturi, an II ITT</t>
  </si>
  <si>
    <t>21x0.33</t>
  </si>
  <si>
    <t>Evaluare pe parcurs, Marketing, an II TCM</t>
  </si>
  <si>
    <t>48x0.33</t>
  </si>
  <si>
    <t>Colocviu, curs Marketing in transporturi, an II IT</t>
  </si>
  <si>
    <t>asistent la examen</t>
  </si>
  <si>
    <t>21x0.33x0.5</t>
  </si>
  <si>
    <t>Colocviu curs Marketing,  an II TCM</t>
  </si>
  <si>
    <t>48x0.33x0.5</t>
  </si>
  <si>
    <t>Colocviu curs Marketing,  an II SPD</t>
  </si>
  <si>
    <t>19x0.33x0.5</t>
  </si>
  <si>
    <t>Examen de semestru la disciplina Dispozitive Tehnologice 1 la anul III TCM</t>
  </si>
  <si>
    <t>32 impartit 3 = 10,66</t>
  </si>
  <si>
    <t>Examen de semestru la disciplina Dispozitive Tehnologice 2 la anul IV TCM</t>
  </si>
  <si>
    <t>26 impartit 3 = 13,66</t>
  </si>
  <si>
    <t>Verificare pe parcurs la disciplina Dispozitive Tehnologice 1 la anul III TCM, curs</t>
  </si>
  <si>
    <t>Verfiicare pe parcurs la disciplina Dispozitive Tehnologice 2 la anul IV TCM, curs</t>
  </si>
  <si>
    <t>Verfiicare pe parcurs la disciplina Dispozitive Tehnologice 1 la 131-1, laborator</t>
  </si>
  <si>
    <t>16 impartit 3 = 5,33</t>
  </si>
  <si>
    <t>Verfiicare pe parcurs la disciplina Dispozitive Tehnologice 1 la 131-2, laborator</t>
  </si>
  <si>
    <t>15 impartit 3 = 5,33</t>
  </si>
  <si>
    <t>Verfiicare pe parcurs la disciplina Dispozitive Tehnologice 2 la 141-1, proiect</t>
  </si>
  <si>
    <t>13 impartit 3 = 4,33</t>
  </si>
  <si>
    <t>Verfiicare pe parcurs la disciplina Dispozitive Tehnologice 2 la 141-2, proiect</t>
  </si>
  <si>
    <t>Colocviu de Practica de specialitate cu anul IV ITT</t>
  </si>
  <si>
    <t>17 impartit 3 = 5,66</t>
  </si>
  <si>
    <t>Evaluare pe parcurs, curs Manag. Productiei si serviciilor an III IEDM, 26 stud</t>
  </si>
  <si>
    <t>26X0,33</t>
  </si>
  <si>
    <t>Examen finală, curs Manag. Productiei si serviciilor an III IEDM, 26 stud</t>
  </si>
  <si>
    <t>26x0,33</t>
  </si>
  <si>
    <t>Restanta, curs Manag. Productiei si serviciilor an III IEDM</t>
  </si>
  <si>
    <t>0,25x26/3</t>
  </si>
  <si>
    <t>Reexaminare, curs Manag. Productiei si serviciilor an III IEDM</t>
  </si>
  <si>
    <t>0,1x26/3</t>
  </si>
  <si>
    <t>Evaluare pe parcurs curs Managementul Productiei an III IEI, 10 stud</t>
  </si>
  <si>
    <t>10x0,33</t>
  </si>
  <si>
    <t>Examen finală, curs Manag. Productiei an III IEI, 10 stud</t>
  </si>
  <si>
    <t>Restanta, curs Manag. Productiei an III IEI</t>
  </si>
  <si>
    <t>0,25x10/3</t>
  </si>
  <si>
    <t>Reexaminare, curs Managementul Productiei, an III IEI</t>
  </si>
  <si>
    <t>0,1x10/3</t>
  </si>
  <si>
    <t>Evaluare pe parcurs, curs Antreprenoriat si dezvoltarea afacerilor, an I master MAI, 30 stud</t>
  </si>
  <si>
    <t>30x0,33</t>
  </si>
  <si>
    <t>Evaluare finală, curs Antreprenoriat si dezvoltarea afacerilor, an I master MAI, 30 stud</t>
  </si>
  <si>
    <t>Restanta, curs Antreprenoriat si dezvoltarea afacerilor, an I master MAI</t>
  </si>
  <si>
    <t>0,25x30/3</t>
  </si>
  <si>
    <t>Reexaminare, curs Antreprenoriat si dezvoltarea afacerilor, an I master MAI</t>
  </si>
  <si>
    <t>0,1x30/3</t>
  </si>
  <si>
    <t>Evaluare pe parcurs, Managementul proiectelor complexe, an I master MAI, 29 stud</t>
  </si>
  <si>
    <t>Evaluare finala, Managementul proiectelor complexe, an I master MAI, 29 stud</t>
  </si>
  <si>
    <t>Restanta, Managementul proiectelor complexe, an I master MAI</t>
  </si>
  <si>
    <t>Reexaminare, Managementul proiectelor complexe, an I master MAI</t>
  </si>
  <si>
    <t>Evaluare pe parcurs, Designul proiectelor complexe, an I master MP, 30 std</t>
  </si>
  <si>
    <t>Evaluare finală, Designul proiectelor complexe, an I master MP, 30 std</t>
  </si>
  <si>
    <t>Restanță, Designul proiectelor complexe, an I master MP</t>
  </si>
  <si>
    <t>Reexaminare, Designul proiectelor complexe, an I master MP</t>
  </si>
  <si>
    <t>Evaluare pe parcurs, curs Manag. Proiectelor an III IEDM, 26 stud</t>
  </si>
  <si>
    <t>Examen finală, curs Manag. Proiectelor an III IEDM, 26 stud</t>
  </si>
  <si>
    <t>Restanta, curs Manag. Proiectelor an III IEDM</t>
  </si>
  <si>
    <t>Reexaminare, curs Manag. Proiectelor an III IEDM</t>
  </si>
  <si>
    <t>Evaluare pe parcurs curs Managementul Proiectelor an III IEI, 10 stud</t>
  </si>
  <si>
    <t>Restanta, curs Manag. Proiectelor an III IEI</t>
  </si>
  <si>
    <t>Reexaminare, curs Managementul Proiectelor, an III IEI</t>
  </si>
  <si>
    <t>Admitere doctorat domeniu Management (6 std)</t>
  </si>
  <si>
    <t>6/3x3</t>
  </si>
  <si>
    <t>Admitere master Inginerie si Management (81+37 std)</t>
  </si>
  <si>
    <t>118/3x2</t>
  </si>
  <si>
    <t>Examen licență IEDM zi (35+3 std)</t>
  </si>
  <si>
    <t>presedinte comisie</t>
  </si>
  <si>
    <t>38/3x2</t>
  </si>
  <si>
    <t>Examen licență IEDM ID</t>
  </si>
  <si>
    <t>20/3x2</t>
  </si>
  <si>
    <t>Examen disertație master MAI (13+2 std)</t>
  </si>
  <si>
    <t>15/3x3</t>
  </si>
  <si>
    <t>Examen disertatie master MP (23+1 std)</t>
  </si>
  <si>
    <t>24/3x3</t>
  </si>
  <si>
    <t>Examen disertatie master MPMA (Fac. SAIAPM) (10 std)</t>
  </si>
  <si>
    <t>10/3x3</t>
  </si>
  <si>
    <t>Examen de semestru AN 3 TDDH - Comprimarea și lichefierea gazelor naturale</t>
  </si>
  <si>
    <t>17 stud/3</t>
  </si>
  <si>
    <t>Examen de semestru AN 3 TDDH - Mecanica fluidelor</t>
  </si>
  <si>
    <t>Examen de semestru AN 3 TDDH - Transportul hidrocarburilor</t>
  </si>
  <si>
    <t>Examen de semestru AN 3 TDDH - Transportul hidrocarburilor-Proiect</t>
  </si>
  <si>
    <t>Examen de semestru AN 4 TDDH - Transportul gazelor</t>
  </si>
  <si>
    <t>14 stud/3</t>
  </si>
  <si>
    <t>Examen de semestru AN 2 IMGN - Politici si strategii in ingineria gazelor naturale</t>
  </si>
  <si>
    <t>23 stud/3</t>
  </si>
  <si>
    <t>Examen de semestru AN 2 IMGN - Mentenanta retelelor de transport și distribuție gaze naturale</t>
  </si>
  <si>
    <t>Examen de semestru AN 4 TDDH - Distributia fluidelor</t>
  </si>
  <si>
    <t xml:space="preserve">14 stud/3 </t>
  </si>
  <si>
    <t>Examene licenţă (specializarea TDDH) - iulie</t>
  </si>
  <si>
    <t>Membru în comisia pentru examenele de finalizare a studiilor- Specializarea - Transportul și depozitarea hidrocarburilor</t>
  </si>
  <si>
    <t>14stud/3 x 2</t>
  </si>
  <si>
    <t>Examene licenţă (specializarea TDDH) - martie</t>
  </si>
  <si>
    <t xml:space="preserve">Membru în comisia pentru examenele de finalizare a studiilor- Specializarea - Transportul și depozitarea hidrocarburilor </t>
  </si>
  <si>
    <t>2 stud/3 x 2</t>
  </si>
  <si>
    <t>Examene disertatie (IMGN) - iulie</t>
  </si>
  <si>
    <t>Membru în comisia pentru examenele de finalizare a studiilor - Program - Ingineria si managementul gazelor naturale</t>
  </si>
  <si>
    <t>20 stud/3 x 3</t>
  </si>
  <si>
    <t>Examene disertatie (IMGN) - martie</t>
  </si>
  <si>
    <t>1 stud/3 x 3</t>
  </si>
  <si>
    <t>Probă orală de verificare a cunoștințelor de domeniu pentru admitere master (Domeniul- Mine, petrol si gaze; Program - Ingineria si managementul gazelor naturale) - iulie</t>
  </si>
  <si>
    <t>Membru in comisia de admitere Master - Domeniul- Mine, petrol si gaze; Program - Ingineria si managementul gazelor naturale) - iulie</t>
  </si>
  <si>
    <t>45 stud/3 x 2</t>
  </si>
  <si>
    <t>Probă orală de verificare a cunoștințelor de domeniu pentru admitere master (Domeniul- Mine, petrol si gaze; Program - Ingineria si managementul gazelor naturale) - septembrie</t>
  </si>
  <si>
    <t>Membru in comisia de admitere Master - Domeniul- Mine, petrol si gaze; Program - Ingineria si managementul gazelor naturale) - septembrie</t>
  </si>
  <si>
    <t>20 stud/3x2</t>
  </si>
  <si>
    <t>Evaluare pe parcurs / curs Teoria probabilităților și statistică matematică, I IPMI, 19 studenți</t>
  </si>
  <si>
    <t>Evaluare pe parcurs / seminar Teoria probabilităților și statistică matematică, I IPMI, 19 studenți</t>
  </si>
  <si>
    <t>Colocviu Teoria probabilităților și statistică matematică, I IPMI, 19 studenți</t>
  </si>
  <si>
    <t>Restanță Teoria probabilităților și statistică matematică, I IPMI, 19 studenți x 25% = 4.75</t>
  </si>
  <si>
    <t>Reexaminare Teoria probabilităților și statistică matematică, I IPMI, 19 studenți x 10% = 1.9</t>
  </si>
  <si>
    <t>Evaluare pe parcurs / seminar Teoria probabilităților și statistică matematică, I Mec, 44 studenți</t>
  </si>
  <si>
    <t>Examen Teoria probabilităților și statistică matematică, I Mec, 44 studenți</t>
  </si>
  <si>
    <t>Restanță Teoria probabilităților și statistică matematică, I Mec, 44 studenți x 25% = 11</t>
  </si>
  <si>
    <t>Reexaminare Teoria probabilităților și statistică matematică, I Mec, 44 studenți x 10% = 4.4</t>
  </si>
  <si>
    <t>Evaluare pe parcurs / curs Teoria probabilităților și statistică matematică, I TDDH, 17 studenți</t>
  </si>
  <si>
    <t>Evaluare pe parcurs / seminar Teoria probabilităților și statistică matematică, I TDDH, 17 studenți</t>
  </si>
  <si>
    <t>Colocviu Teoria probabilităților și statistică matematică, I TDDH, 17 studenți</t>
  </si>
  <si>
    <t>Restanță Teoria probabilităților și statistică matematică, I TDDH, 17 studenți x 25% = 4.25</t>
  </si>
  <si>
    <t>Reexaminare Teoria probabilităților și statistică matematică, I TDDH, 17 studenți x 10% = 1.7</t>
  </si>
  <si>
    <t>Evaluare pe parcurs / seminar Management financiar, I mMAI, 30 studenți</t>
  </si>
  <si>
    <t>Examen Management financiar, I mMAI, 30 studenți</t>
  </si>
  <si>
    <t>Restanță Management financiar, I mMAI, 30 studenți x 25% = 7.5</t>
  </si>
  <si>
    <t>Reexaminare Management financiar, I mMAI, 30 studenți x 10% = 3</t>
  </si>
  <si>
    <t>Evaluare pe parcurs / curs Teoria probabilităților și statistică matematică, II IEDM, 29 studenți</t>
  </si>
  <si>
    <t>Evaluare pe parcurs / laborator Teoria probabilităților și statistică matematică, II IEDM, 29 studenți</t>
  </si>
  <si>
    <t>Examen Teoria probabilităților și statistică matematică, II IEDM, 29 studenți</t>
  </si>
  <si>
    <t>Restanță Teoria probabilităților și statistică matematică, II IEDM, 29 studenți x 25% = 7.25</t>
  </si>
  <si>
    <t>Reexaminare Teoria probabilităților și statistică matematică, II IEDM, 29 studenți x 10% = 2.9</t>
  </si>
  <si>
    <t>Evaluare pe parcurs / curs Teoria probabilităților și statistică matematică, II IEI, 10 studenți</t>
  </si>
  <si>
    <t>Evaluare pe parcurs / laborator Teoria probabilităților și statistică matematică, II IEI, 10 studenți</t>
  </si>
  <si>
    <t>Examen Teoria probabilităților și statistică matematică, II IEI, 10 studenți</t>
  </si>
  <si>
    <t>Restanță Teoria probabilităților și statistică matematică, II IEI, 10 studenți x 25% = 2.5</t>
  </si>
  <si>
    <t>Reexaminare Teoria probabilităților și statistică matematică, II IEI, 10 studenți x 10% = 1</t>
  </si>
  <si>
    <t>Evaluare pe parcurs / curs Analiza economică și financiară, III IEDM, 26 studenți</t>
  </si>
  <si>
    <t>Evaluare pe parcurs / laborator Analiza economică și financiară, III IEDM, 26 studenți</t>
  </si>
  <si>
    <t>Colocviu Analiza economică și financiară, III IEDM, 26 studenți</t>
  </si>
  <si>
    <t>Restanță Analiza economică și financiară, III IEDM, 26 studenți x 25% = 6.5</t>
  </si>
  <si>
    <t>Reexaminare Analiza economică și financiară, III IEDM, 26 studenți x 10% = 2.6</t>
  </si>
  <si>
    <t>Evaluare pe parcurs / curs Analiza economică, III IEI, 10 studenți</t>
  </si>
  <si>
    <t>Evaluare pe parcurs / laborator Analiza economică, III IEI, 10 studenți</t>
  </si>
  <si>
    <t>Colocviu Analiza economică, III IEI, 10 studenți</t>
  </si>
  <si>
    <t>Restanță Analiza economică, III IEI, 10 studenți x 25% = 2.5</t>
  </si>
  <si>
    <t>Reexaminare Analiza economică, III IEI, 10 studenți x 10% = 1</t>
  </si>
  <si>
    <t>Examen licență martie 2024, IEDM, 3 studenți</t>
  </si>
  <si>
    <t>Examen licență iulie 2024, IEDM, 35 studenți</t>
  </si>
  <si>
    <t>Examen disertație martie 2024, MP, 1 student</t>
  </si>
  <si>
    <t>Evaluare pe parcurs (III TDDH) - AMC</t>
  </si>
  <si>
    <t>Evaluare finala (III TDDH) - AMC</t>
  </si>
  <si>
    <t>Evaluare pe parcurs (IV TDDH) - TFM</t>
  </si>
  <si>
    <t>Evaluare finala (IV TDDH) - TFM</t>
  </si>
  <si>
    <t>Evaluare pe parcurs (III TDDH) - TMT1</t>
  </si>
  <si>
    <t>Evaluare finala (III TDDH) - TMT1</t>
  </si>
  <si>
    <t>Evaluare pe parcurs (III TDDH) - TMT2</t>
  </si>
  <si>
    <t>Evaluare finala (III TDDH) - TMT2</t>
  </si>
  <si>
    <t>Evaluare pe parcurs (III ITT) - MAI</t>
  </si>
  <si>
    <t>Evaluare finala (III ITT) - MAI</t>
  </si>
  <si>
    <t>Examen semestru I, I IPMI, 19 studenti, 19/3</t>
  </si>
  <si>
    <t>Examen semestru I, I TDDH, 17 studenti, 17/3</t>
  </si>
  <si>
    <t>Examen semestru I, I TCM 57 studenti, 57/3x0.5</t>
  </si>
  <si>
    <t>Examen semestru I, I SPD, 22 studenti, 22/3x0.5</t>
  </si>
  <si>
    <t>Examen semestru I, I ROB, 40 studenti, 40/3x0.5</t>
  </si>
  <si>
    <t>Examen semestru I, I MEC, 44 studenti, 44/3x0.5</t>
  </si>
  <si>
    <t>Examen semestru I, I MECEng, 7 studenti, 7/3x0.5</t>
  </si>
  <si>
    <t>Examen restanță semestru I, I ITT, 37 studenti, 0.25x37/3</t>
  </si>
  <si>
    <t>Examen restanță semestru I, I TDDH, 34 studenti, 0.25x34/3</t>
  </si>
  <si>
    <t>Examen restanta semestru I, I TCM 57 studenti, 0.25x57/3x0.5</t>
  </si>
  <si>
    <t>Examen restanta semestru I, I SPD, 22 studenti, 0.25x22/3x0.5</t>
  </si>
  <si>
    <t>Examen restanta semestru I, I ROB, 40 studenti, 0.25x40/3x0.5</t>
  </si>
  <si>
    <t>Examen restanta semestru I, I MEC, 44 studenti, 0.25x44/3x0.5</t>
  </si>
  <si>
    <t>Examen restanta semestru I, I MECEng, 7 studenti, 0.2544/3x0.5</t>
  </si>
  <si>
    <t>Evaluare laborator semestrul I, IPMI, 19 studenti, 19/3</t>
  </si>
  <si>
    <t>Evaluare laborator semestrul I, TDDH, 17 studenti, 17/3</t>
  </si>
  <si>
    <t>Examen Disertatie IMGN IULIE 2024</t>
  </si>
  <si>
    <t xml:space="preserve">Secretar </t>
  </si>
  <si>
    <t>Examen Disertatie IMGN MARTIE 2024</t>
  </si>
  <si>
    <t>Examen Sem 1, TCM 121</t>
  </si>
  <si>
    <t>Asistent al titularului</t>
  </si>
  <si>
    <t>Examen, Sem1, TDDH 532 Forajul sondelor</t>
  </si>
  <si>
    <t>Examen, Sem1, TDDH 532 Comprimare si lichefiere gazelor</t>
  </si>
  <si>
    <t>Examen, Sem1, TDDH 532 Geologie si stratigrafica</t>
  </si>
  <si>
    <t>Examen, Sem1, TDDH 532 TMT 1</t>
  </si>
  <si>
    <t xml:space="preserve">Examen, Sem1, TDDH 542 Ingineria zacamintelor </t>
  </si>
  <si>
    <t>Examen, Sem1, TDDH 542 Transportul gazelor</t>
  </si>
  <si>
    <t>Examen, Sem1, IMGN an 1,  Ing.inmagazinarii subterane si comercializarea hidrocarburilor</t>
  </si>
  <si>
    <t>Examen, Sem1, IMGN an 1,  Managementul forajului</t>
  </si>
  <si>
    <t>Restanta Sem1, TCM 121, Tehnologia materialelor</t>
  </si>
  <si>
    <t>Restanta, Sem1, TDDH 532 Forajul sondelor</t>
  </si>
  <si>
    <t>Restanta, Sem1, TDDH 532 Comprimare si lichefiere gazelor</t>
  </si>
  <si>
    <t>Restanta, Sem1, TDDH 532  Geologie generală şi stratigrafică</t>
  </si>
  <si>
    <t>Restanta, Sem1, TDDH 532 TMT 1</t>
  </si>
  <si>
    <t>Restanta, Sem1, TDDH 532 Mecanica fluidelor</t>
  </si>
  <si>
    <t xml:space="preserve">Restanta, Sem1, TDDH 542 Ingineria zacamintelor </t>
  </si>
  <si>
    <t>Restanta, Sem1, TDDH 542 Transportul gazelor</t>
  </si>
  <si>
    <t>Restanta, Sem1, TDDH 542 Transportul fluidelor multifazice</t>
  </si>
  <si>
    <t>Restanta, Sem1, IMGN an 1,  Ing.inmagazinarii subterane si comercializarea hidrocarburilor</t>
  </si>
  <si>
    <t>Restanta, Sem1, IMGN an 1,  Managementul forajului</t>
  </si>
  <si>
    <t>Reexaminari,  TDDH an III, Extracţia şi prelucrarea hidrocarburilor</t>
  </si>
  <si>
    <t>Reexaminari,  TDDH an III, Forajul sondelor</t>
  </si>
  <si>
    <t>Reexaminari,  TDDH an III,  Geologie generală şi stratigrafică</t>
  </si>
  <si>
    <t>Reexaminari,  TDDH an III,  Aparate de măsură şi control</t>
  </si>
  <si>
    <t xml:space="preserve">Reexaminari,  TDDH an III,  Termotehnică şi maşini termice </t>
  </si>
  <si>
    <t>Examen, Sem2, TDDH 542, Economisirea hidrocarburilor</t>
  </si>
  <si>
    <t>Examen, Sem2, TDDH 542, Fizico-chimia zacamintelor</t>
  </si>
  <si>
    <t>Refacere credite, TDDH,  Extractia si prelucrarea hidrocarburilor</t>
  </si>
  <si>
    <t xml:space="preserve">Refacere credite, TDDH,   Aparate de măsură şi control </t>
  </si>
  <si>
    <t>Refacere credite, IMGN, Optimizarea factorului de recuperare a structurilor gazeifere</t>
  </si>
  <si>
    <t>Refacere credite, IMGN, Tehnologii specifice realizării de rețele de transport gaze naturale</t>
  </si>
  <si>
    <t>Restanta Sem2, TDDH 542, Protectia mediului</t>
  </si>
  <si>
    <t>Restanta Sem2, TDDH 542,  Economisirea hidrocarburilor</t>
  </si>
  <si>
    <t>Restanta Sem2, TDDH 542,  Fizico-chimia zăcămintelor</t>
  </si>
  <si>
    <t>Restanta Sem2, TDDH 542,  Reabilitarea structurilor gazeifere</t>
  </si>
  <si>
    <t>Reexaminare, IMGN,Ingineria înmagazinării subterane şi comercializarea hidrocarburilor</t>
  </si>
  <si>
    <t>Examen, Sem2, TDDH 532,  Hidraulică subterană</t>
  </si>
  <si>
    <t>Examen, Sem2, TDDH 532,   Extracţia şi prelucrarea hidrocarburilor</t>
  </si>
  <si>
    <t>Examen, Sem2, TDDH 532,   Transportul hidrocarburilor</t>
  </si>
  <si>
    <t>Examen, Sem2, IMGN 1,   Optimizarea factorului de recuperare a structurilor gazeifere</t>
  </si>
  <si>
    <t>Examen, Sem2, IMGN 1,   Tehn.specifice realizarii retelelor de transp. gaze nat.</t>
  </si>
  <si>
    <t>Restanta, Sem2, TDDH 532,  Hidraulică subterană</t>
  </si>
  <si>
    <t>Restanta, Sem2, TDDH 532,   Extracţia şi prelucrarea hidrocarburilor</t>
  </si>
  <si>
    <t>Restanta, Sem2, TDDH 532,  Transportul hidrocarburilor</t>
  </si>
  <si>
    <t>Restanta, Sem2, TDDH 532,  Mineralogie si petrologie</t>
  </si>
  <si>
    <t>Restanta, Sem2, TDDH 532, Transportul hidrocarburilor-proiect</t>
  </si>
  <si>
    <t>Restanta, Sem2, TDDH 532,  Metode numerice de modelare, simulare si optimizare 2</t>
  </si>
  <si>
    <t>Restanta, Sem2, IMGN 1, Optimizarea factorului de recuperare a structurilor gazeifere</t>
  </si>
  <si>
    <t>Restanta, Sem2, IMGN 1, OTehn.specifice realizarii retelelor de transp. gaze nat.</t>
  </si>
  <si>
    <t>Colocviu, Sem2, TDDH 532,  Metode numerice de modelare, simulare si optimizare 2</t>
  </si>
  <si>
    <t>Colocviu, Sem2, TDDH 532, Mineralogie si petrologie</t>
  </si>
  <si>
    <t>Examen de semestru. Managementul resurselor umane. IV IMAPA. Nr. Studenți: 19</t>
  </si>
  <si>
    <t>Evaluare seminar. Managementul resurselor umane. II mMPA. Nr. Studenți: 18</t>
  </si>
  <si>
    <t xml:space="preserve">Examen de semestru. Organizarea întreprinderii. IV IEDM. Nr. Studenți: 32 </t>
  </si>
  <si>
    <t xml:space="preserve">Asistent. </t>
  </si>
  <si>
    <t>Examen de semestru. Ingineria sistemelor de productie. IV IEI. Nr. Studenți: 20</t>
  </si>
  <si>
    <t>Examen de semestru. Evaluarea riscurilor și managementul securității și sănătății în muncă. I mMAI. Nr. Studenți: 27</t>
  </si>
  <si>
    <t>Examen de semestru. Ingineria sistemelor de productie. IV TTC. Nr. Studenți: 6</t>
  </si>
  <si>
    <t>Examen de semestru. Comunicare. I IEDM. Nr. Studenți: 44</t>
  </si>
  <si>
    <t>Examen de semestru. Comunicare. I ITT. Nr. Studenți: 27</t>
  </si>
  <si>
    <t xml:space="preserve">Examen de semestru. Capitalul uman in organizatii. I mMAI. Nr. Studenți: 27 </t>
  </si>
  <si>
    <t>Examen de semestru. Managementul echipelor de proiect. I mMPE. Nr. Studenți: 19</t>
  </si>
  <si>
    <t>Examen de semestru. Capitalul uman în organizații. I mMC. Nr. Studenți: 18</t>
  </si>
  <si>
    <t xml:space="preserve">Examen de semestru. Managementul resurselor umane. III IEDM. Nr. Studenți: 26 </t>
  </si>
  <si>
    <t xml:space="preserve">Examen de semestru. Managementul resurselor umane. III IEI. Nr. Studenți: 10 </t>
  </si>
  <si>
    <t>Examen de semestru. Confortabilitate si ergonomie. III ITT. Nr. Studenți: 18</t>
  </si>
  <si>
    <t xml:space="preserve">Examen de semestru. Managementul investițiilor. IV IEDM. Nr. Studenți: 32 </t>
  </si>
  <si>
    <t>Restanțe. Comunicare. I ITT. Nr. Studenți: 6</t>
  </si>
  <si>
    <t>Restanțe. Ingineria sistemelor de productie. IV TTC. Nr. Studenți: 1</t>
  </si>
  <si>
    <t>Restanțe. Ingineria sistemelor de productie. IV IEI. Nr. Studenți: 5</t>
  </si>
  <si>
    <t>Restanțe. Comunicare. I IEDM. Nr. Studenți: 11</t>
  </si>
  <si>
    <t>Restanțe. Managementul investițiilor. IV IEDM. Nr. Studenți: 8</t>
  </si>
  <si>
    <t xml:space="preserve">Restanțe. Organizarea întreprinderii. IV IEDM. Nr. Studenți: 8 </t>
  </si>
  <si>
    <t>Restanțe. Evaluarea riscurilor și managementul securității și sănătății în muncă. I mMAI. Nr. Studenți: 6</t>
  </si>
  <si>
    <t>examen semestru - Dispozitive pentru masini unelte IV SPD - 12 studenti sem II 2023/2024</t>
  </si>
  <si>
    <t>evaluare pe parcurs curs - Dispozitive pentru masini unelte IV SPD - 12 studenti sem II 2023/20224</t>
  </si>
  <si>
    <t>evaluare pe parcurs Lp - Dispozitive pentru masini unelte IV SPD - 12 studenti sem II 2023/2024</t>
  </si>
  <si>
    <r>
      <rPr>
        <rFont val="Arial Narrow"/>
        <color theme="1"/>
        <sz val="10.0"/>
      </rPr>
      <t xml:space="preserve">examen semestru - Dispozitive tehnologice IV IEDM - </t>
    </r>
    <r>
      <rPr>
        <rFont val="Arial Narrow"/>
        <color rgb="FF0070C0"/>
        <sz val="10.0"/>
      </rPr>
      <t>41</t>
    </r>
    <r>
      <rPr>
        <rFont val="Arial Narrow"/>
        <color theme="1"/>
        <sz val="10.0"/>
      </rPr>
      <t xml:space="preserve"> studenti sem II 2023/2024</t>
    </r>
  </si>
  <si>
    <t>evaluare pe parcurs curs - Dispozitive tehnologice IV IEDM - 41 studenti sem II 2023/2024</t>
  </si>
  <si>
    <t>evaluare proiect Proiect - Dispozitive tehnologice IV IEDM 3 sgr - 41=13+14+14 studenti sem II 2023/2024</t>
  </si>
  <si>
    <t>evaluare pe parcurs Proiect - Dispozitive tehnologice IV IEDM 3 sgr - 41=13+13+14 studenti sem II 2023/2024</t>
  </si>
  <si>
    <t>evaluare pe parcurs Lp - Dispozitive tehnologice 1 III - TCM - 15 studenti sem II 2023/2024</t>
  </si>
  <si>
    <t>examen semestru - Programarea calculatorului si limbaje de programare I ITT - 25 studenti sem I 2023/2024</t>
  </si>
  <si>
    <t>evaluare pe parcurs curs - Programarea calculatorului si limbaje de programare I ITT - 25 studenti sem I 2023/2024</t>
  </si>
  <si>
    <t>examen licenta februarie 2024 - 3 studenti</t>
  </si>
  <si>
    <t>titular - IEDM</t>
  </si>
  <si>
    <t>examen licenta iulie 2024 - 31 studenti</t>
  </si>
  <si>
    <t>titular - IEDM ID</t>
  </si>
  <si>
    <t>Evaluare pe parcurs laborator, Tehnici de asamblare IV TCM</t>
  </si>
  <si>
    <t>13 stud.:3 = 4,33</t>
  </si>
  <si>
    <t>Examen semestru, Evaluare pe parcurs (curs), Evaluare pe parcurs (seminar), Restanță, Transporturi speciale IV ITT</t>
  </si>
  <si>
    <t>17 stud. : 3 = 5,66; 17 stud. : 3 = 5,66; 17 stud. : 3 = 5,66; 17 stud. X25/100 : 3 =  1,41</t>
  </si>
  <si>
    <t xml:space="preserve">Examen semestru, Evaluare pe parcurs (curs), Evaluare pe parcurs (seminar), Restanță, Tehnici de asamblare în TDDH2 II TDDH </t>
  </si>
  <si>
    <t>26 stud. : 3 = 8,66; 26 stud. : 3 = 8,66;  26 stud. : 3 = 8,66; 26 stud. X 25/100: 3 = 2,16</t>
  </si>
  <si>
    <t>Examen semestru, Evaluare pe parcurs (curs), Evaluare pe parcurs (laborator), Restanță, BAGSI II III TCM + III SPD</t>
  </si>
  <si>
    <t xml:space="preserve">45 stud. : 3 = 15; 45 stud. : 3 = 15; 32 stud.(TCM) : 3x = 10,66; 45 stud. X25/100:3 = 3,75 </t>
  </si>
  <si>
    <t>Licență ITT, Disertație LI</t>
  </si>
  <si>
    <t>(3 stud. Feb. + 16 stud. iulie.)/3x2 = 12,66; (3 stud. Feb. + 9 stud. iulie)/3x3 = 12</t>
  </si>
  <si>
    <t>Examen de licență - Inginerie Economică în Domeniul Mecanic-ZI, 2 iulie 2024, 35 absolvenți; 35 / 3 x 2,0 puncte</t>
  </si>
  <si>
    <t>Membru în comisia de licență</t>
  </si>
  <si>
    <t>Examene de disertație - Managementul Afacerilor Industriale, 15 absolvenți (2 absolvenți 05.03.2024 + 13 absolvenți 04.07.2024); 15 / 3 x 3,0 puncte</t>
  </si>
  <si>
    <t>Membru în comisia de disertație</t>
  </si>
  <si>
    <t>Evaluare pe parcurs seminar Marketing, I IEDM, 30 studenți; 30 / 3 puncte</t>
  </si>
  <si>
    <t>Titular seminar</t>
  </si>
  <si>
    <t>Examen Marketing, I IEDM, 30 studenți; 30 / 3 x 0,5 puncte</t>
  </si>
  <si>
    <t>Evaluare pe parcurs seminar Marketing, I IEI, 14 studenți; 14 / 3 puncte</t>
  </si>
  <si>
    <t>Examen Marketing, I IEI, 14 studenți; 14 / 3 x 0,5 puncte</t>
  </si>
  <si>
    <t>Evaluare pe parcurs Management și marketing - curs, II TDDH, 26 studenți; 26 / 3 puncte</t>
  </si>
  <si>
    <t>Titular curs</t>
  </si>
  <si>
    <t>Evaluare pe parcurs Management și marketing - seminar, II TDDH, 26 studenți; 26 / 3 puncte</t>
  </si>
  <si>
    <t>Colocviu Management și marketing, II TDDH, 26 studenți; 26 / 3 puncte</t>
  </si>
  <si>
    <t>Restanță Management și marketing, II TDDH, 25% x 26 studenți; 0,25 x 26 / 3 puncte</t>
  </si>
  <si>
    <t>Reexaminare Management și marketing, II TDDH, 10% x 26 studenți; 0,1 x 26 / 3 puncte</t>
  </si>
  <si>
    <t>Evaluare pe parcurs laborator Managementul marketingului, II master MAI, 26 studenți; 26 / 3 puncte</t>
  </si>
  <si>
    <t>Titular laborator</t>
  </si>
  <si>
    <t>Examen Managementul marketingului, II master MAI, 26 studenți; 26 / 3 x 0,5 puncte</t>
  </si>
  <si>
    <t>Titular examen/ Asistent cf. normei de bază</t>
  </si>
  <si>
    <t>Restanță Managementul marketingului, II master MAI, 25% x 26 studenți; 0,25 x 26 / 3 x 0,5 puncte</t>
  </si>
  <si>
    <t>Reexaminare Managementul marketingului, II master MAI, 10% x 26 studenți; 0,1 x 26 / 3 x 0,5 puncte</t>
  </si>
  <si>
    <t>Evaluare pe parcurs Marketing industrial - curs, III C, 60 studenți; 60 / 3 puncte</t>
  </si>
  <si>
    <t>Colocviu Marketing industrial, III C, 60 studenți; 60 / 3 puncte</t>
  </si>
  <si>
    <t>Restanță Marketing industrial, III C, 25% x 60 studenți; 0,25 x 60 / 3 puncte</t>
  </si>
  <si>
    <t>Reexaminare Marketing industrial, III C, 10% x 60 studenți; 0,1 x 60 / 3 puncte</t>
  </si>
  <si>
    <t>Evaluare pe parcurs Marketing industrial - curs, III TI, 21 studenți; 21 / 3 puncte</t>
  </si>
  <si>
    <t>Colocviu Marketing industrial, III TI, 21 studenți; 21 / 3 puncte</t>
  </si>
  <si>
    <t>Restanță Marketing industrial, III TI, 25% x 21 studenți; 0,25 x 21 / 3 puncte</t>
  </si>
  <si>
    <t>Reexaminare Marketing industrial, III TI, 10% x 21 studenți; 0,1 x 21 / 3 puncte</t>
  </si>
  <si>
    <t>Evaluare pe parcurs Cultură organizațională - curs, IV IEDM, 26 studenți; 26 / 3 puncte</t>
  </si>
  <si>
    <t>Colocviu Cultură organizațională IV IEDM, 26 studenți; 26/3 puncte</t>
  </si>
  <si>
    <t>Restanță Cultură organizațională IV IEDM, 25% x 26 studenți; 0,25 x 26 / 3 puncte</t>
  </si>
  <si>
    <t>Reexaminare Cultură organizațională IV IEDM, 10% x 26 studenți; 0,1 x 26 / 3 puncte</t>
  </si>
  <si>
    <t>Evaluare pe parcurs Logistică industrială - curs, IV Mec, 26 studenți; 26 / 3 puncte</t>
  </si>
  <si>
    <t>Colocviu Logistică industrială IV Mec, 26 studenți; 26/3 puncte</t>
  </si>
  <si>
    <t>Restanță Logistică industrială IV Mec, 25% x 26 studenți; 0,25 x 26 / 3 puncte</t>
  </si>
  <si>
    <t>Reexaminare Logistică industrială IV Mec, 10% x 26 studenți; 0,1 x 26 / 3 puncte</t>
  </si>
  <si>
    <t>Evaluare pe parcurs Logistică industrială - curs, IV R, 18 studenți; 18 / 3 puncte</t>
  </si>
  <si>
    <t>Colocviu Logistică industrială IV R, 18 studenți; 18/3 puncte</t>
  </si>
  <si>
    <t>Restanță Logistică industrială IV R, 25% x 18 studenți; 0,25 x 18 / 3 puncte</t>
  </si>
  <si>
    <t>Reexaminare Logistică industrială IV R, 10% x 18 studenți; 0,1 x 18 / 3 puncte</t>
  </si>
  <si>
    <t>Susținere proiecte - Tehnologii de Fabricație 2 - proiect</t>
  </si>
  <si>
    <t>Examen Tehnologii de Fabricație 2</t>
  </si>
  <si>
    <t>Examen Tehnologii de Fabricație</t>
  </si>
  <si>
    <t>Examen Tehnologii de prelucrare pe MUCN</t>
  </si>
  <si>
    <t>Examen Tehnologiia Construcțiilor de Mașini 2</t>
  </si>
  <si>
    <t>Examen Tehnologiia Construcțiilor de Mașini 3</t>
  </si>
  <si>
    <t>Evaluări de parcurs</t>
  </si>
  <si>
    <t>Examene de semestru</t>
  </si>
  <si>
    <t xml:space="preserve">Examene de finalizare a studiilor </t>
  </si>
  <si>
    <t>DENEŞ Călin</t>
  </si>
  <si>
    <t>examem+restanta+reex. 3 IEDM</t>
  </si>
  <si>
    <t>evaluare parcurs 3 IEDM (C)</t>
  </si>
  <si>
    <t>examen+restanta+reex. 1mMC</t>
  </si>
  <si>
    <t>evaluare parcurs 1mMC (C)</t>
  </si>
  <si>
    <t>examen+restanta+reex. 1mLI</t>
  </si>
  <si>
    <t>evaluare parcurs 2mLI (C)</t>
  </si>
  <si>
    <t>examem+restanta+reex. 4 EA + 4 EM</t>
  </si>
  <si>
    <t>evaluare parcurs 4 EA + 4 EM (C)</t>
  </si>
  <si>
    <t>examen de diserttie mLI</t>
  </si>
  <si>
    <t>mb. comisie disertatie</t>
  </si>
  <si>
    <t>Examen Proiectarea colaborativa a produselor (M-STIF -I)</t>
  </si>
  <si>
    <t>Fabricația virtuală (IV Mec+Rob)</t>
  </si>
  <si>
    <t>Proiectarea tehnologiilor pe sisteme flexibile de fabricatie (IV TCM)</t>
  </si>
  <si>
    <t>Bazele proiectarii asistate de calculator (III TCM)</t>
  </si>
  <si>
    <t>Fabricatia asistata de calculator (IV TCM)</t>
  </si>
  <si>
    <t>Examen de semestru - CACR - 2 ITT</t>
  </si>
  <si>
    <t>Examen de semestru - CIT - 3 ITT</t>
  </si>
  <si>
    <t>Examen de semestru - SST - 4 ITT</t>
  </si>
  <si>
    <t>Examen de semestru - TR - 3 ITT</t>
  </si>
  <si>
    <t>Examen de finalizare a studiilor - licență - ITT</t>
  </si>
  <si>
    <t>Examen de finalizare a studiilor - masterat - MC</t>
  </si>
  <si>
    <t>Examen admitere master Inginerie și Management</t>
  </si>
  <si>
    <t>Examen  - Tehnologii de prelucrare pe MUCN, IVTCM, 42 studenti</t>
  </si>
  <si>
    <t>Evaluare pe parcurs  - Tehnologii de prelucrare pe MUCN, IVTCM, 42 studenti</t>
  </si>
  <si>
    <t>Examen Tehnologia constructiilor de masini 1,  III TCM  ,34 studenti</t>
  </si>
  <si>
    <t>Evaluare pe parcurs Tehnologia constructiilor de masini 1,  III TCM  ,34 studenti</t>
  </si>
  <si>
    <t>Evaluare laborator Metode si mijloace CAM,  I mSTIF  ,27 studenti</t>
  </si>
  <si>
    <t>Evaluare laborator Programarea avansata si exploatarea echipamentelor CNC,  II mSTIF  ,17 studenti</t>
  </si>
  <si>
    <t>Evaluare parcurs Tehnologii de fabricatie 1,  III IEDM  ,26 studenti</t>
  </si>
  <si>
    <t>Examen Tehnologii de fabricatie 1,  III IEDM  ,26 studenti</t>
  </si>
  <si>
    <t>Restanta  - Tehnologii de prelucrare pe MUCN, IVTCM, 42 studenti</t>
  </si>
  <si>
    <t>Restanta Tehnologia constructiilor de masini 1,  III TCM  ,34 studenti</t>
  </si>
  <si>
    <t>Restanta Tehnologii de fabricatie 1,  III IEDM  ,26 studenti</t>
  </si>
  <si>
    <t>Reexaminare  - Tehnologii de prelucrare pe MUCN, IVTCM, 42 studenti</t>
  </si>
  <si>
    <t>Reexaminare Tehnologia constructiilor de masini 1,  III TCM  ,26 studenti</t>
  </si>
  <si>
    <t>Reexaminare Tehnologii de fabricatie 1,  III IEDM  ,26 studenti</t>
  </si>
  <si>
    <t>Examen licenta TCM feb, iulie 2023, 1+22 stud</t>
  </si>
  <si>
    <t>Examen licenta IEDM feb, iulie 2023, 3+35 stud</t>
  </si>
  <si>
    <t>Examen MASTER STIF feb, iulie 2022, 5+14 stud</t>
  </si>
  <si>
    <t>Examen admitere MASTER Ing. Industriala,  84+43 stud</t>
  </si>
  <si>
    <t>Evaluare de parcurs - Laborator BAGS 1 (II-TCM)</t>
  </si>
  <si>
    <t>37 / 3 = 12,33</t>
  </si>
  <si>
    <t>Examen de semestru BAGS 1 (II-TCM)</t>
  </si>
  <si>
    <t>Restanta BAGS 1 (II-TCM)</t>
  </si>
  <si>
    <t>37 / 3 * 25% = 3,58</t>
  </si>
  <si>
    <t>Reexaminare BAGS 1 (II-TCM)</t>
  </si>
  <si>
    <t>37 / 3 * 10% = 1,43</t>
  </si>
  <si>
    <t>Evaluare de parcurs - Laborator PLM (I-mSTIF) - (NB_Laborator)</t>
  </si>
  <si>
    <t>Prof. asistent</t>
  </si>
  <si>
    <t>27 / 3 * 0,5 = 4,5</t>
  </si>
  <si>
    <t>Examen de semestru - PLM (I-mSTIF) - (NB_Laborator)</t>
  </si>
  <si>
    <t>Restanta PLM (I-mSTIF) - (NB_Laborator)</t>
  </si>
  <si>
    <t>27 / 3 * 25% * 0,5 = 1,125</t>
  </si>
  <si>
    <t>Reexaminare PLM (I-mSTIF) - (NB_Laborator)</t>
  </si>
  <si>
    <t>27 / 3 * 10% * 0,5 = 0,45</t>
  </si>
  <si>
    <t>Evaluare de parcurs - Laborator BAGS 1 (II-SPD)</t>
  </si>
  <si>
    <t>14 / 3 = 4,666</t>
  </si>
  <si>
    <t>Examen de semestru BAGS 1 (II-SPD)</t>
  </si>
  <si>
    <t>Restanta BAGS 1 (II-SPD)</t>
  </si>
  <si>
    <t>14 / 3 * 25% = 1,166</t>
  </si>
  <si>
    <t>Reexaminare BAGS 1 (II-SPD)</t>
  </si>
  <si>
    <t>14 / 3 * 10% = 0,466</t>
  </si>
  <si>
    <t>Evaluare de parcurs - Laborator Prelucrari prin așchiere (II-IEDM)</t>
  </si>
  <si>
    <t>29 / 3 = 9,666</t>
  </si>
  <si>
    <t>Examen de semestru Prelucrari prin așchiere (II-IEDM)</t>
  </si>
  <si>
    <t>Restanta Prelucrari prin așchiere (II-IEDM)</t>
  </si>
  <si>
    <t>29 / 3 * 25% = 2,416</t>
  </si>
  <si>
    <t>Reexaminare Prelucrari prin așchiere (II-IEDM)</t>
  </si>
  <si>
    <t>27 / 3 * 10% = 0,966</t>
  </si>
  <si>
    <t>Evaluare de parcurs - Laborator Scule aschitoare (III-SPD)</t>
  </si>
  <si>
    <t>Titular (singur pentru evaluare de parcurs Laborator)</t>
  </si>
  <si>
    <t>13 / 3 = 4,333</t>
  </si>
  <si>
    <t>Examen de semestru Scule aschitoare (III-SPD)</t>
  </si>
  <si>
    <t>Prof. asistent (la Beju Livia)</t>
  </si>
  <si>
    <t>15 / 3 / 2 = 2,166</t>
  </si>
  <si>
    <t>Restanta Scule aschitoare (III-SPD)</t>
  </si>
  <si>
    <t>15 / 3 / 2 * 25% = 0,542</t>
  </si>
  <si>
    <t>Reexaminare Scule aschitoare (III-SPD)</t>
  </si>
  <si>
    <t>15 / 3 / 2 * 10% = 0,216</t>
  </si>
  <si>
    <t>Evaluare de parcurs - Laborator Scule aschitoare 1 (III-TCM)</t>
  </si>
  <si>
    <t>Prof. asistent (singur pentru evaluare de parcurs Laborator)</t>
  </si>
  <si>
    <t>32 / 3 = 10,666</t>
  </si>
  <si>
    <t>Examen de semestru Scule aschitoare 1 (III-TCM)</t>
  </si>
  <si>
    <t>32 / 3 / 2 = 5,333</t>
  </si>
  <si>
    <t>Restanta Scule aschitoare 1 (III-TCM)</t>
  </si>
  <si>
    <t>32 / 3 / 2 * 25% = 1,333</t>
  </si>
  <si>
    <t>Reexaminare Scule aschitoare 1 (III-TCM)</t>
  </si>
  <si>
    <t>32 / 3 / 2 * 10% = 0,533</t>
  </si>
  <si>
    <t>Evaluare de parcurs - Laborator Scule aschitoare 2 (III-TCM)</t>
  </si>
  <si>
    <t>Prof. asistent (singur pentru evaluare de   parcurs Laborator)</t>
  </si>
  <si>
    <t>Examen de semestru Scule aschitoare 2 (III-TCM)</t>
  </si>
  <si>
    <t>Restanta Scule aschitoare 2 (III-TCM)</t>
  </si>
  <si>
    <t>Reexaminare Scule aschitoare 2 (III-TCM)</t>
  </si>
  <si>
    <t>Examen Managementul proiectului master 19+27 = 46 sudenti</t>
  </si>
  <si>
    <t>46*0.33</t>
  </si>
  <si>
    <t>Evaluare pe parcurs, curs Managementul proiectului i master  LI+ STIF 19+27 = 46 sudenti</t>
  </si>
  <si>
    <t>Restanta, curs Principiile fabricatiei suple,Managementul proiectului i master  LI+ STIF 19+27 = 46 sudentii</t>
  </si>
  <si>
    <t>46*0.33*0.25</t>
  </si>
  <si>
    <t>Examen Managementul lantului logistic  19 sudenti</t>
  </si>
  <si>
    <t>19*0.33</t>
  </si>
  <si>
    <t>Evaluare pe parcurs, Managementul lantului logistic  19 sudenti</t>
  </si>
  <si>
    <t>Restanta, Managementul lantului logistic  19 sudenti</t>
  </si>
  <si>
    <t>19*0.33*0.25</t>
  </si>
  <si>
    <t>Examen  curs Scule aschietoare 1, an III TCM,  32 studenti</t>
  </si>
  <si>
    <t>32*0.33</t>
  </si>
  <si>
    <t>Evaluare pe parcurs, curs, Scule aschietoare 1, an III TCM,  32 studenti</t>
  </si>
  <si>
    <t>Restanta, curs, Scule aschietoare 1, an III TCM,  32 studenti</t>
  </si>
  <si>
    <t>32*0.33*0.25</t>
  </si>
  <si>
    <t>Reexaminare, curs, Scule aschietoare 1, an III TCM,  32 studenti</t>
  </si>
  <si>
    <t>32*0.33* 0.1</t>
  </si>
  <si>
    <t>Examen  Scule aschietoare , an III SPD,  13 studenti</t>
  </si>
  <si>
    <t>13*0.33</t>
  </si>
  <si>
    <t>Evaluare pe parcurs,  Scule aschietoare , an III SPD,  13 studenti</t>
  </si>
  <si>
    <t>Restanta,  Scule aschietoare , an III SPD,  13 studenti</t>
  </si>
  <si>
    <t>13*0.33*0.25</t>
  </si>
  <si>
    <t>Reexaminare,  Scule aschietoare , an III SPD,  13 studenti</t>
  </si>
  <si>
    <t>13*0.33* 0.1</t>
  </si>
  <si>
    <t>Examen disertatie master LI</t>
  </si>
  <si>
    <t xml:space="preserve"> 12/3*3</t>
  </si>
  <si>
    <t>Examen disertatie master STIF</t>
  </si>
  <si>
    <t>19 /3*3</t>
  </si>
  <si>
    <t xml:space="preserve"> Examen admitere master  Ing Industriala - 127 studenti</t>
  </si>
  <si>
    <t>127*2/3=163</t>
  </si>
  <si>
    <t>Evaluare pe parcurs: Programarea calculatoarelor si limbaje de programare 1 / I MEC / curs</t>
  </si>
  <si>
    <t>52 st / 3</t>
  </si>
  <si>
    <t>Evaluare pe parcurs: Programarea calculatoarelor si limbaje de programare 1 / I ROB / curs</t>
  </si>
  <si>
    <t>43 st / 3</t>
  </si>
  <si>
    <t>Evaluare de semestru: Programarea calculatoarelor si limbaje de programare 1 / I MEC / curs</t>
  </si>
  <si>
    <t>Evaluare de semestru: Programarea calculatoarelor si limbaje de programare 1 / I ROB / curs</t>
  </si>
  <si>
    <t>Restanțe: Programarea calculatoarelor si limbaje de programare 1 / I MEC</t>
  </si>
  <si>
    <t>25% 52 st  / 3 = 13 st / 3</t>
  </si>
  <si>
    <t>Restanțe: Programarea calculatoarelor si limbaje de programare 1 / I ROB</t>
  </si>
  <si>
    <t>25% 43 st  / 3 = 10,75 st / 3</t>
  </si>
  <si>
    <t>Reexaminare: Programarea calculatoarelor si limbaje de programare 1 / I MEC</t>
  </si>
  <si>
    <t>10% 52 st  / 3 = 5,2 st / 3</t>
  </si>
  <si>
    <t>Reexaminare: Programarea calculatoarelor si limbaje de programare 1 / I ROB</t>
  </si>
  <si>
    <t>10% 43 st  / 3 = 4,3 st / 3</t>
  </si>
  <si>
    <t>Evaluare pe parcurs: Programarea calculatoarelor si limbaje de programare 1 / I MECen / curs</t>
  </si>
  <si>
    <t>16 st / 3</t>
  </si>
  <si>
    <t>Evaluare de semestru: Programarea calculatoarelor si limbaje de programare 1 / I MECen / curs</t>
  </si>
  <si>
    <t>Restanțe: Programarea calculatoarelor si limbaje de programare 1 / I MECen</t>
  </si>
  <si>
    <t>25% 16 st  / 3 = 4 st / 3</t>
  </si>
  <si>
    <t>Reexaminare: Programarea calculatoarelor si limbaje de programare 1 / I MECen</t>
  </si>
  <si>
    <t>10% 16 st  / 3 = 1,6 st / 3</t>
  </si>
  <si>
    <t>Evaluare pe parcurs: Programarea calculatoarelor si limbaje de programare 2 / I MECen / curs</t>
  </si>
  <si>
    <t>Evaluare de semestru: Programarea calculatoarelor si limbaje de programare 2 / I MECen / curs</t>
  </si>
  <si>
    <t>Restanțe: Programarea calculatoarelor si limbaje de programare 2 / I MECen</t>
  </si>
  <si>
    <t>Reexaminare: Programarea calculatoarelor si limbaje de programare 2 / I MECen</t>
  </si>
  <si>
    <t xml:space="preserve">Parțial Management industrial II TCM </t>
  </si>
  <si>
    <t xml:space="preserve">Colocviu Management industrial II TCM </t>
  </si>
  <si>
    <t xml:space="preserve">Restanță management industrial II TCM </t>
  </si>
  <si>
    <t>Managementul producției și serviciilor - evaluare proiect III IEDM</t>
  </si>
  <si>
    <t>Managementul producției și serviciilor - examen III IEDM</t>
  </si>
  <si>
    <t>asistent examen</t>
  </si>
  <si>
    <t>Managementul logisticii - III IEDM - evaluare proiect</t>
  </si>
  <si>
    <t>Managementul logisticii - III IEDM - examen</t>
  </si>
  <si>
    <t>Managementul producției - evaluare proiect III IEI</t>
  </si>
  <si>
    <t>Managementul producției - examen III IEI</t>
  </si>
  <si>
    <t>Evaluare parțială Managementul IMM - urilor IV IEDM + IV IEI</t>
  </si>
  <si>
    <t>Examen Afaceri mici și mijlocii IV IEI + IV IEDM</t>
  </si>
  <si>
    <t>Examen Managementul IMM - urilor IV IEDM</t>
  </si>
  <si>
    <t>Managementul IMM - urilor - IV IEDM - evaluare proiect (3 sgrP)</t>
  </si>
  <si>
    <t>Licență IEI februarie + iulie</t>
  </si>
  <si>
    <t>Examen Marketing IEDM1 + IEI1</t>
  </si>
  <si>
    <t>Form studii 2023/2024 (IEDM1+IEI1) = 58 studenti</t>
  </si>
  <si>
    <t>Evaluare pe parcurs Marketing IEDM1+IEI1</t>
  </si>
  <si>
    <t>Colocviu Marketing TCM2 + SPD2</t>
  </si>
  <si>
    <t>Form studii 2023/2024 (TCM2+SPD2) = 51 studenti</t>
  </si>
  <si>
    <t>Evaluare pe parcurs Marketing TCM2 + SPD2</t>
  </si>
  <si>
    <t>Colocviu Cercetari de Marketing IEDM4+IEI4</t>
  </si>
  <si>
    <t>Form studii 2023/2024 (IEDM4+IEI4) = 52 studenti</t>
  </si>
  <si>
    <t>Proiect Cercetari de Marketing IEDM4+IEI4</t>
  </si>
  <si>
    <t>Evaluare pe parcurs Cercetari de Marketing IEDM4+IEI4</t>
  </si>
  <si>
    <t>Colocviu Economie Mondiala IEDM4</t>
  </si>
  <si>
    <t>Form studii 2023/2024 (IEDM4) = 32 studenti</t>
  </si>
  <si>
    <t>Evaluare teme laborator Ec. Mondiala IEDM4</t>
  </si>
  <si>
    <t>Evaluare pe parcurs Ec. Mondiala IEDM4</t>
  </si>
  <si>
    <t>Restanta Marketing IEDM1+IEI1</t>
  </si>
  <si>
    <t>25% din studenti = 12</t>
  </si>
  <si>
    <t>Restanta TCM2+SPD2</t>
  </si>
  <si>
    <t>25% din studenti = 14</t>
  </si>
  <si>
    <t>Restanta Cercetari de Marketing IEDM4+IEI4</t>
  </si>
  <si>
    <t>Reexaminare Marketing IEDM1+IEI1</t>
  </si>
  <si>
    <t>10% din studenti = 4,8</t>
  </si>
  <si>
    <t>Reexaminare TCM2+SPD2</t>
  </si>
  <si>
    <t>10% din studenti = 5,6</t>
  </si>
  <si>
    <t>Reexaminare Cercetari de Marketing IEDM4+IEI4</t>
  </si>
  <si>
    <t>Examen Managementul Relatiilor cu clientii mLI2</t>
  </si>
  <si>
    <t>asistare examen</t>
  </si>
  <si>
    <t>Form studii 2023/2024 (mLI) = 11 studenti</t>
  </si>
  <si>
    <t>Evaluare parcurs Trafic rutier</t>
  </si>
  <si>
    <t>Examen Trafic rutier</t>
  </si>
  <si>
    <t>Evaluare parcurs Logistica</t>
  </si>
  <si>
    <t>Examen Logistica</t>
  </si>
  <si>
    <t>Examen Logistica transporturilor</t>
  </si>
  <si>
    <t>Examen finalizare a studiilor de licenta ITT</t>
  </si>
  <si>
    <t>Examen finalizare a studiilor de masterat LI</t>
  </si>
  <si>
    <t>Proba de verificare a cunostintelor- master iseptembrie</t>
  </si>
  <si>
    <t>Examen semestru I, I IEDM 44/3</t>
  </si>
  <si>
    <t>Examen semestru I, I IEI, 17 studenti, 14/3</t>
  </si>
  <si>
    <t>Examen semestru I, II mMAI 26 studenti, 26/3</t>
  </si>
  <si>
    <t>Examen semestru II, II IEDM, 29 studenti</t>
  </si>
  <si>
    <t>Examen semestru II, II IEI,  10 studenti</t>
  </si>
  <si>
    <t>Examen semestru II, IV IEDM, 32 studenti</t>
  </si>
  <si>
    <t>Examen semestru II, IV IEI, 20 studenti</t>
  </si>
  <si>
    <t>Examn semestrul II, an I mMP, 30 studenti</t>
  </si>
  <si>
    <t>Examen semestrul II, an I mMAI, 30 studenti</t>
  </si>
  <si>
    <t>Examen restanta semestru I, I IEDM 44/3</t>
  </si>
  <si>
    <t>Examen restanta semestru I, I IEI, 17 studenti, 14/3</t>
  </si>
  <si>
    <t>Examen restanta semestru I, II mMAI 26 studenti, 26/3</t>
  </si>
  <si>
    <t>Examen restanta semestru II, II IEDM, 29 studenti</t>
  </si>
  <si>
    <t>Examen restanta semestru II, II IEI,  10 studenti</t>
  </si>
  <si>
    <t>Examen restanta semestru II, IV IEDM, 32 studenti</t>
  </si>
  <si>
    <t>Examen restanta semestru II, IV IEI, 20 studenti</t>
  </si>
  <si>
    <t>Examn restanta semestrul II, an I mMP, 30 studenti</t>
  </si>
  <si>
    <t>Examen  restanta semestrul II, an I mMAI, 30 studenti</t>
  </si>
  <si>
    <r>
      <rPr>
        <rFont val="Arial Narrow"/>
        <color theme="1"/>
        <sz val="10.0"/>
      </rPr>
      <t xml:space="preserve">Examen licenta </t>
    </r>
    <r>
      <rPr>
        <rFont val="Arial Narrow"/>
        <i/>
        <color theme="1"/>
        <sz val="10.0"/>
      </rPr>
      <t>IEDM</t>
    </r>
    <r>
      <rPr>
        <rFont val="Arial Narrow"/>
        <color theme="1"/>
        <sz val="10.0"/>
      </rPr>
      <t>, 35+3 studenti</t>
    </r>
  </si>
  <si>
    <t>Examen disertatie mMAI, 13+2 studenti</t>
  </si>
  <si>
    <t>Evaluare pe parcurs</t>
  </si>
  <si>
    <t>Examen de semestru</t>
  </si>
  <si>
    <t>Examen de restante</t>
  </si>
  <si>
    <t>Examen de reexaminari</t>
  </si>
  <si>
    <t>Examen admitere master</t>
  </si>
  <si>
    <t>Examen disertatie</t>
  </si>
  <si>
    <t>secretar comisie</t>
  </si>
  <si>
    <t>Examen de semestru mLI an I - Managementul achizitiilor</t>
  </si>
  <si>
    <t>19 stud/3</t>
  </si>
  <si>
    <t>Examen de semestru MAI an I - Managementul integrat al calităţii</t>
  </si>
  <si>
    <t>30 stud/3 x 0,5</t>
  </si>
  <si>
    <t>Examen de semestru SPD an II  - Ingineria calitatii</t>
  </si>
  <si>
    <t>Restanta semestru 1 SPD an II  - Ingineria calitatii</t>
  </si>
  <si>
    <t>5 stud/3</t>
  </si>
  <si>
    <t>Examen de semestru IEDM an III  - Ingineria calitatii</t>
  </si>
  <si>
    <t>26 stud/3 x 0,5</t>
  </si>
  <si>
    <t>Restanta semestru 1 IEDM an III  - Ingineria calitatii</t>
  </si>
  <si>
    <t>3 stud/3 x 0,5</t>
  </si>
  <si>
    <t>Examen de semestru ITT an III - Sisteme de transport</t>
  </si>
  <si>
    <t>Examen de semestru TCM an IV  - Ingineria calitatii</t>
  </si>
  <si>
    <t>Examen de semestru TDDH an IV  - Managementul calitatii</t>
  </si>
  <si>
    <t>17 stud/3 x 0,5</t>
  </si>
  <si>
    <t>Probă orală de verificare a cunoștințelor de domeniu pentru admitere master (domeniul Inginerie și management) - septembrie</t>
  </si>
  <si>
    <t>membru în comisia admitere Master- domeniul Inginerie și management</t>
  </si>
  <si>
    <t>59 stud/3 x 2</t>
  </si>
  <si>
    <t>Probă orală de verificare a cunoștințelor de domeniu pentru admitere master (domeniul Inginerie și management) - iulie</t>
  </si>
  <si>
    <t>96 stud/3 x 2</t>
  </si>
  <si>
    <t>Examen Ingineria calitatii IEDM3 + IEI3</t>
  </si>
  <si>
    <t>Form studii 2023/2024 (IEDM+IEI) = 50 studenti</t>
  </si>
  <si>
    <t>Examen Tehnici si instrumente ale calitatii</t>
  </si>
  <si>
    <t>Form studii 2023/2024 (MC) = 24 studenti</t>
  </si>
  <si>
    <t>Examen Politici si mecanisme in domeniul calitatii</t>
  </si>
  <si>
    <t>Admitere Master MPE+MAI+MC</t>
  </si>
  <si>
    <t>Liste admitere  iulie - 135</t>
  </si>
  <si>
    <t>Admitere Doctorat</t>
  </si>
  <si>
    <t>Liste admitere  iulie, sept - 5</t>
  </si>
  <si>
    <t>Disertatie Master MC 2024</t>
  </si>
  <si>
    <t>PV examen disertatie - 20 studenti</t>
  </si>
  <si>
    <t>Examen de semestru TCM an IV  - Tehnici de prezentare</t>
  </si>
  <si>
    <t>42 stud/3 x 2</t>
  </si>
  <si>
    <t>Examen de semestru ITT an IV  - Maşini şi instalaţii pentru manipularea mărfurilor</t>
  </si>
  <si>
    <t>22  stud/3 x 2</t>
  </si>
  <si>
    <t>Examen de semestru ITT an III  - Terminale de Transport</t>
  </si>
  <si>
    <t>Examen de semestru ITT an II  - Mijloace de transport</t>
  </si>
  <si>
    <t>Evaluare proiect Transport multimodal an IV, ITT</t>
  </si>
  <si>
    <t>Evaluare pe parcurs TCM an IV  - Tehnici de prezentare (seminar)</t>
  </si>
  <si>
    <t>Evaluare pe parcurs  ITT an IV  - Maşini şi instalaţii pentru manipularea mărfurilor</t>
  </si>
  <si>
    <t>Evaluare pe parcurs  - ITT an III    Terminale de Transport</t>
  </si>
  <si>
    <t>Evaluare pe parcurs  -  ITT an II  - Mijloace de transport</t>
  </si>
  <si>
    <t xml:space="preserve">Examene licenţă (specializarea ITT) - februarie </t>
  </si>
  <si>
    <t>membru în comisia pentru examenele de finalizare a studiilor specializarea Ingineria Transporturilor şi a Traficului</t>
  </si>
  <si>
    <t>3/3 x 2</t>
  </si>
  <si>
    <t>Examene licenţă (specializarea ITT) - iulie</t>
  </si>
  <si>
    <t>16/3 x 2</t>
  </si>
  <si>
    <t>Evaluare pe parcurs - Tehnologia Materialelor - curs - 51 studenți (TCM+SPD)</t>
  </si>
  <si>
    <t>Examen - Tehnologia Materialelor -  51 studenți (TCM+SPD)</t>
  </si>
  <si>
    <t>Evaluare pe parcurs - Tehnologia Materialelor - laborator - 13 studenți</t>
  </si>
  <si>
    <t>Evaluare pe parcurs - Tratamente Termice - laborator - 32 studenți</t>
  </si>
  <si>
    <t>Evaluare pe parcurs - Tratamente termice - curs - 45 studenți (TCM+SPD)</t>
  </si>
  <si>
    <t>Examen - Tratamente termice (TCM+SPD) -  45 studenți</t>
  </si>
  <si>
    <t>Evaluare licență TCM - 23 studenți</t>
  </si>
  <si>
    <t>Membru în comisia de licență  - TCM</t>
  </si>
  <si>
    <t>1,5 studenți/punct</t>
  </si>
  <si>
    <t>Evaluare disertație MPE - 24 studenți</t>
  </si>
  <si>
    <t>Membru în comisia de disertație - MP</t>
  </si>
  <si>
    <t>1 student/punct</t>
  </si>
  <si>
    <t>Florea Adriana Corina</t>
  </si>
  <si>
    <t>Mecanisme si Organe de masini 1+2-C, Organe de masini 1+2-C-II TCM , II SPD, III TCM, III SPD, II Mec+Rob, III Mec+Rob - 222 studenti -evaluare finala</t>
  </si>
  <si>
    <t>TITULAR</t>
  </si>
  <si>
    <t>Fl orea Adriana Corina</t>
  </si>
  <si>
    <t>Mecanisme si Organe de masini 1+2-C, Organe de masini 1+2-C-II TCM , II SPD, III TCM, III SPD, II Mec+Rob, III Mec+Rob - 222 studenti -evaluare pe parcurs</t>
  </si>
  <si>
    <t>Mecanisme si Organe de masini 1+2-C, Organe de masini 1+2-C-II TCM , II SPD, III TCM, III SPD, II Mec+Rob, III Mec+Rob - 56 studenti -restanta</t>
  </si>
  <si>
    <t>Mecanisme si Organe de masini 1+2-C, Organe de masini 1+2-C-II TCM , II SPD, III TCM, III SPD, II Mec+Rob, III Mec+Rob - 23 studenti -reexaminare</t>
  </si>
  <si>
    <t>Organe de masini L+P - 2sgr (II TCM) - 26 studenti - evaluare pe parcurs</t>
  </si>
  <si>
    <t>Mecanisme, Organe de masini-C-II Tcm+II Spd +II ITT+II ITT+II IEDM+II IEI-128 studenti-evaluare finala</t>
  </si>
  <si>
    <t>Mecanisme, Organe de masini-C-II Tcm+II Spd +II ITT+II ITT+II IEDM+II IEI-128 studenti-evaluare pe parcurs</t>
  </si>
  <si>
    <t>Mecanisme, Organe de masini-C-II Tcm+II Spd +II ITT+II ITT+II IEDM+II IEI-128 studenti - restanta</t>
  </si>
  <si>
    <t>Mecanisme, Organe de masini-C-II Tcm+II Spd +II ITT+II ITT+II IEDM+II IEI-128 studenti- reexaminare</t>
  </si>
  <si>
    <t>Mecanisme si Organe de masini - L+P - 20 studenti - evaluare pe parcurs</t>
  </si>
  <si>
    <t xml:space="preserve">Verificare pe parcurs - Curs Grafica asistata de calculator - ITT -19 stud </t>
  </si>
  <si>
    <t xml:space="preserve">Verificare pe parcurs - Laborator-  Grafica asistata de calculator - ITT -22 stud </t>
  </si>
  <si>
    <t>Verificare pe parcurs - Curs Proiectarea asistata de calculator a produselor - TCM - 37 stud</t>
  </si>
  <si>
    <t xml:space="preserve">Proiectarea asistata de calculator a produselor - TCM - 37 stud -Examen, restante, reexaminare </t>
  </si>
  <si>
    <t xml:space="preserve">Proiectarea asistata de calculator a produselor - TCM - 37 stud - restante, reexaminare </t>
  </si>
  <si>
    <t>Verificare pe parcurs - Laborator-  Proiectarea asistata de calculator a produselor - TCM - 43 studenti</t>
  </si>
  <si>
    <t>Verificare pe parcurs - Laborator-  Proiectarea asistata de calculator a produselor - SPD -</t>
  </si>
  <si>
    <t>Verificare pe parcurs - Curs Proiectarea asistata de calculator a produselor - SPD</t>
  </si>
  <si>
    <t xml:space="preserve">Proiectarea asistata de calculator a produselor-SPD - 14 studenti - Examen, restante, reexaminare </t>
  </si>
  <si>
    <t>Examen Strategii si tehnici CAD de proiectare avansata a produselor - STIF</t>
  </si>
  <si>
    <t>Verificare pe parcurs- Strategii si tehnici CAD de proiectare avansata a produselor - STIF</t>
  </si>
  <si>
    <t>Examen de finalizare a studiilor de licenta SPD</t>
  </si>
  <si>
    <t>Automate programabile (IV MEC+ IV ROB), 44 studenți, evaluare pe parcurs</t>
  </si>
  <si>
    <t>Automate programabile (IV MEC+ IV ROB), 44 studenți, evaluare finală</t>
  </si>
  <si>
    <t>Programarea echipamentelor de comandă numerică / Comanda și programarea MUCN (IV MEC+IV ROB), 44 studenți, evaluare pe parcurs</t>
  </si>
  <si>
    <t>Programarea echipamentelor de comandă numerică / Comanda și programarea MUCN (IV MEC+IV ROB), 44 studenți, evaluare pe parcurs, evaluare finală</t>
  </si>
  <si>
    <t>Tehnici CAM de programare a echipamentelor de deformare plastică (II mSCCC), 23 studenți, evaluare pe parcurs</t>
  </si>
  <si>
    <t>Tehnici CAM de programare a echipamentelor de deformare plastică (II mSCCC), 23 studenți, evaluare finală</t>
  </si>
  <si>
    <t>Echipamente cu comandă numerică (II mSCCC), 23 studenți, evaluare pe parcurs</t>
  </si>
  <si>
    <t>Echipamente cu comandă numerică (II mSCCC), 23 studenți, evaluare finală</t>
  </si>
  <si>
    <t>Controlul avansat al sistemelor mecatronice (I mSMA), 25 studenți, evaluare pe parcurs</t>
  </si>
  <si>
    <t>Controlul avansat al sistemelor mecatronice (I mSMA), 25 studenți, evaluare finală</t>
  </si>
  <si>
    <t>Bazele sistemelor automate (II MEC + II ROB), 60 studenți, evaluare pe parcurs</t>
  </si>
  <si>
    <t>Bazele sistemelor automate (II MEC + II ROB), 60 studenți, evaluare finală</t>
  </si>
  <si>
    <t>Examen de licență, SPD, 13 studenți</t>
  </si>
  <si>
    <t>Examen de licență, MEC + MEC-E, 34 studenți</t>
  </si>
  <si>
    <t>Examen de disertație SCCCDP, 19 studenți</t>
  </si>
  <si>
    <t>Examen de disertație SMA, 19 studenți</t>
  </si>
  <si>
    <t>Examen de admitere la doctorat, 9 candidați</t>
  </si>
  <si>
    <t xml:space="preserve">FING4 </t>
  </si>
  <si>
    <t>Tehnologii de prelucrare prin def. 1 (Curs - III TCM - 32 stud ) - Evaluare periodică</t>
  </si>
  <si>
    <t>Tehnologii de prelucrare prin def. 1 (Curs - III TCM - 32 stud ) - Examen</t>
  </si>
  <si>
    <t>Tehnologii de prelucrare prin def. 1 (Curs - III TCM - 8 stud ) - Restanță</t>
  </si>
  <si>
    <t>Analiza cu elemente finite (Curs - IV Mec - 26 stud ) - Evaluare periodică</t>
  </si>
  <si>
    <t>Analiza cu elemente finite (Curs - IV Mec - 26 stud ) - Examen</t>
  </si>
  <si>
    <t>Analiza cu elemente finite (Curs - IV Mec - 6.5 stud ) - Restanță</t>
  </si>
  <si>
    <t>Analiza cu elemente finite în robotică (Curs - IV Rob - 18 stud ) - Evaluare periodică</t>
  </si>
  <si>
    <t>Analiza cu elemente finite în robotică (Curs - IV Rob - 18 stud ) - Examen</t>
  </si>
  <si>
    <t>Analiza cu elemente finite în robotică (Curs - IV Rob - 4.5 stud ) - Restanță</t>
  </si>
  <si>
    <t>Proiectarea cu ajutorul elementului finit (Curs - IV IEDM - 32 stud ) - Evaluare periodică</t>
  </si>
  <si>
    <t>Proiectarea cu ajutorul elementului finit (Curs - IV IEDM - 32 stud ) - Colocviu</t>
  </si>
  <si>
    <t>Proiectarea cu ajutorul elementului finit (Curs - IV IEDM - 8 stud ) - Restanță</t>
  </si>
  <si>
    <t>Proiectarea cu ajutorul elementului finit (Laborator - IV IEDM, 1 sgr. - 11 stud ) - Evaluare periodică</t>
  </si>
  <si>
    <t>Comisia de licență - Mecatronică - lb. română, 28 studenți - iulie 2024</t>
  </si>
  <si>
    <t>Comisia de licență - Mecatronică - lb. română, 2 studenți - martie 2024</t>
  </si>
  <si>
    <t>Comisia de licență - TCM, 23 studenți - iulie 2024</t>
  </si>
  <si>
    <t>Comisia de licență - TCM, 1 student - martie 2024</t>
  </si>
  <si>
    <t>Comisia de disertație - STIF, 14 studenți - iulie 2024</t>
  </si>
  <si>
    <t>Comisia de disertație - STIF, 5 studenți - martie 2024</t>
  </si>
  <si>
    <t>Comisia de disertație - SCCCDP, 19 studenți - iulie 2024</t>
  </si>
  <si>
    <t>Comisia de admitere - Master - Inginerie Industrială, 73 studenți - iulie 2024</t>
  </si>
  <si>
    <t>Examen de semestrul 1 (an II TCM gr 121)</t>
  </si>
  <si>
    <t>Examen de semestrul 1 (an II SPD gr 122)</t>
  </si>
  <si>
    <t>Examen de semestrul 1 (an II IPMI gr 521)</t>
  </si>
  <si>
    <t>Examen de semestrul 1 (an I mIMGN)</t>
  </si>
  <si>
    <t>Examen de semestrul 2 (an II TCM gr 121)</t>
  </si>
  <si>
    <t>Examen de semestrul 2 (an II SPD gr 122)</t>
  </si>
  <si>
    <t>Examen de restanta semestrul 1 (an II TCM + SPD)</t>
  </si>
  <si>
    <t>Examen de restanta semestrul 1 (an II IPMI)</t>
  </si>
  <si>
    <t>Examen de restanta semestrul 1 (an I mIMGN)</t>
  </si>
  <si>
    <t>Examen de restanta semestrul 2 (an II TCM + SPD)</t>
  </si>
  <si>
    <t>Reexaminare semestrul 1 (an II TCM + SPD)</t>
  </si>
  <si>
    <t>Reexaminare semestrul 1 (an II IPMI)</t>
  </si>
  <si>
    <t>Reexaminare semestrul 1 (an I mIMGN)</t>
  </si>
  <si>
    <t>Reexaminare semestrul 2 (an II TCM + SPD)</t>
  </si>
  <si>
    <t>Examen de admiere la doctorat (domeniile Inginerie Industrială + Inginerie Mecanică)</t>
  </si>
  <si>
    <t>Examen de licență SPD (13)</t>
  </si>
  <si>
    <t>Examen de licență Robotică (14+1)</t>
  </si>
  <si>
    <t>Metode si tehnici avansate de proiectare (C - I mSMA- 25 stud ) evaluare finala</t>
  </si>
  <si>
    <t>Metode si tehnici avansate de proiectare (C - I mSCCDP- 25 stud ) evaluare finala</t>
  </si>
  <si>
    <t>Hidronica si pneutronica (C-IIIMEC+ROB- 60+14 stud)- evaluare finala</t>
  </si>
  <si>
    <t>Metode si tehnici avansate de proiectare (c - I mSMA- 25 stud ) evaluare pe parcurs</t>
  </si>
  <si>
    <t>Metode si tehnici avansate de proiectare (C - I mSCCDP- 25 stud ) evaluare pe parcurs</t>
  </si>
  <si>
    <t>Exemen de licență, MEC + MEC-E, 33 studenți</t>
  </si>
  <si>
    <t>Examen licenta Robotica 15 studenti</t>
  </si>
  <si>
    <t>Exemen de disertație SCCCDP, 19 studenți</t>
  </si>
  <si>
    <t>Exemen de disertație SMA, 19 studenți</t>
  </si>
  <si>
    <t>Examen de admitere master SMA 44 stud</t>
  </si>
  <si>
    <t>Examen de admitere doctorat Inginerie Industriala 8 stud</t>
  </si>
  <si>
    <t>Proiectarea masinilor unelte si sist. de productie - 3 SPD - 13 stud - Evaluare pe parcurs, ev finală, restanță, reexaminare - 2,35</t>
  </si>
  <si>
    <t>Echipamente și tehnologii de fabricație în mecatronică - 3 MR - 23 stud - Evaluare pe parcurs, ev finală, restanță, reexaminare - 2,35</t>
  </si>
  <si>
    <t>Tehnologii de proc.a mat.polim.- 3TCM  - 32 stud Evaluare pe parcurs, evaluare finala, restanta, Reexaminare - 2,35</t>
  </si>
  <si>
    <t>Metode și tehnici de simulare a proc.de prel a mat. Plastice - 1 SCCC - 25 studenți - Evaluare finală</t>
  </si>
  <si>
    <t>Biomecatronica - 1 SMA - 25 studenți - Evaluare finală</t>
  </si>
  <si>
    <t>Examen de admitere master SMA (32 iulie + 12 sept = 44 stud)</t>
  </si>
  <si>
    <t>Examen licenta SPD (13 stud)</t>
  </si>
  <si>
    <t>Examen licenta Robotica (15 stud)</t>
  </si>
  <si>
    <t>Examen disertatie SCCC (19 stud)</t>
  </si>
  <si>
    <t>Examen disertatie SMA (19 +3 febr = 22 stud)</t>
  </si>
  <si>
    <t>Supleant</t>
  </si>
  <si>
    <t>Examen licenta Mecatronica (28 +2 febr = 30 stud)</t>
  </si>
  <si>
    <t xml:space="preserve">Crenganiș Mihai </t>
  </si>
  <si>
    <t>3 ROB - Proiectare1 14 stud - evaluare pe parcurs, examen, restanta , reexaminare</t>
  </si>
  <si>
    <t>3 ROB - Proeictare2 14 stud - evaluare pe parcurs, examen, restanta , reexaminare</t>
  </si>
  <si>
    <t>4 EM - Tehn.fab. Echip.electro. 24 stud - evaluare pe parcurs, examen, restanta , reexaminare</t>
  </si>
  <si>
    <t>3 SPDprogram micrtolerelor 1sg L - evaluare  pe parcurs - 14 stud</t>
  </si>
  <si>
    <t>3 Mec +3 Rrob- Bazele rob 23+14 stud  evaluare pe parcurs, examen, restanta , reexaminare</t>
  </si>
  <si>
    <t>3 IEDM program micrtolerelo 27 stud</t>
  </si>
  <si>
    <t>Examen de admitere master SMA (32 iulie + 12 sept = 56 stud)</t>
  </si>
  <si>
    <t>Examen licenta Mecatronica (30 stud)</t>
  </si>
  <si>
    <t>Examen licenta Robotica ( 14 stud+1 stud febr)</t>
  </si>
  <si>
    <t>Examen licenta Mecatronica Engleza - (5 stud )</t>
  </si>
  <si>
    <t>Examen licenta SPD - (13 stud )</t>
  </si>
  <si>
    <t>Examen disertatie SMA (22 stud)</t>
  </si>
  <si>
    <t>Evaluare pe parcurs -Tehnici și echipamente de depoluarea solului I  - curs - IV IPMI -10 studenți</t>
  </si>
  <si>
    <t>Examen-Tehnici și echipamente de depoluarea solului I  - curs - IV IPMI -10 studenți</t>
  </si>
  <si>
    <t>Evaluare pe parcurs -Tehnici și echipamente de depoluarea solului I  - Laborator - IV IPMI -10 studenți</t>
  </si>
  <si>
    <t>Evaluare pe parcurs -Tehnici și echipamente de depoluarea solului II - curs - IV IPMI -10 studenți</t>
  </si>
  <si>
    <t>Examen-Tehnici și echipamente de depoluarea solului II  - curs - IV IPMI -10 studenți</t>
  </si>
  <si>
    <t>Evaluare pe parcurs -Tehnici și echipamente de depoluarea solului II  - Laborator - IV IPMI -10 studenți</t>
  </si>
  <si>
    <t>Evaluare pe parcurs - Etică și integritate academică - seminar -II mSCC  23  studenți</t>
  </si>
  <si>
    <t>Examen-Etică și integritate academică - curs -II mSCC  -23  studenți</t>
  </si>
  <si>
    <t>Evaluare pe parcurs - Etică și integritate academică - curs -II mSCC  23  studenți</t>
  </si>
  <si>
    <t xml:space="preserve">3 studenți/punct </t>
  </si>
  <si>
    <t>Evaluare pe parcurs - Etică și integritate academică - curs -IV SPD -15 studenți</t>
  </si>
  <si>
    <t>Colocviu-  Etică și integritate academică - curs -IV SPD -15 studenți</t>
  </si>
  <si>
    <t>Examen-Etică și integritate academică - curs -II mSMA  -30 studenți</t>
  </si>
  <si>
    <t>Evaluare pe parcurs - Etică și integritate academică - curs -II mSMA  30  studenți</t>
  </si>
  <si>
    <t>Evaluare pe parcurs - Etică și integritate academică - Seminar -II mSMA  30  studenți</t>
  </si>
  <si>
    <t>Proba orala admitere master - iulie 2024, SMA, 32 studenți</t>
  </si>
  <si>
    <t>3 studenți/punct x 2</t>
  </si>
  <si>
    <t>Proba orala admitere master - septembrie 2024, SMA, 12 studenți</t>
  </si>
  <si>
    <t>Materii prime ptentru textile-pielărie 1 (C-II IEI -10 stud) evaluare pe parcurs</t>
  </si>
  <si>
    <t>Materii prime pentru textile-pielărie 1 (C-II IEI -10 stud) evaluare finală</t>
  </si>
  <si>
    <t>Materii prime pentru textile-pielărie 1 (C-II IEI -10 stud) restanța</t>
  </si>
  <si>
    <t>Materii prime pentru textile-pielărie 1 (C-II IEI -10 stud) reexaminări</t>
  </si>
  <si>
    <t>Finisarea produselor textile 1 (C-IV TTC -9 stud) evaluare pe parcurs</t>
  </si>
  <si>
    <t>Finisarea produselor textile 1 (C-IV TTC -9 stud) evaluare finală</t>
  </si>
  <si>
    <t>Finisarea produselor textile 1 (C-IV TTC -9 stud) restanța</t>
  </si>
  <si>
    <t>Finisarea produselor textile 1 (C-IV TTC -9 stud) reexaminări</t>
  </si>
  <si>
    <t>Finisarea produselor textile 2 (C-IV TTC -9 stud) evaluare pe parcurs</t>
  </si>
  <si>
    <t>Finisarea produselor textile 2 (C-IV TTC -9 stud) evaluare finală</t>
  </si>
  <si>
    <t>Finisarea produselor textile 2 (C-IV TTC -9 stud) restanța</t>
  </si>
  <si>
    <t>Finisarea produselor textile 2 (C-IV TTC -9 stud) reexaminări</t>
  </si>
  <si>
    <t>Finisarea produselor textile  (L-IV IEI -21 stud) evaluare pe parcurs</t>
  </si>
  <si>
    <t>Finisarea produselor textile  (L-IV IEI -21 stud) examen de semestru</t>
  </si>
  <si>
    <t>Materii prime pentru textile-pielărie 2 (C-II IEI -10 stud) evaluare pe parcurs</t>
  </si>
  <si>
    <t>Materii prime pentru textile-pielărie 2 (C-II IEI -10 stud) evaluare finală</t>
  </si>
  <si>
    <t>Materii prime pentru textile-pielărie 2 (C-II IEI -10 stud) restanța</t>
  </si>
  <si>
    <t>Materii prime pentru textile-pielărie 2 (C-II IEI -10 stud) reexaminări</t>
  </si>
  <si>
    <t>Materii prime pentru textile-pielărie 2 (L-II IEI -10 stud) evaluare pe parcurs</t>
  </si>
  <si>
    <t>Examen de liicență TTC - 7 studenți</t>
  </si>
  <si>
    <t>Examen de licență IEI - 20 studenți</t>
  </si>
  <si>
    <t>Tiitular</t>
  </si>
  <si>
    <t>Examen de licență IEI martie- 2 studenți</t>
  </si>
  <si>
    <t>Gîrjob Claudia-Emilia</t>
  </si>
  <si>
    <t>Sisteme de conducere în robotica (C- IV Mec - 26 stud ) evaluare finala</t>
  </si>
  <si>
    <t>Sisteme de conducere în robotica (C- IV R - 18 stud )  evaluare finala</t>
  </si>
  <si>
    <t>Programarea robotilor industriali (C-III R- 14 stud) evaluare finala</t>
  </si>
  <si>
    <t>Actionari hidraulice si pneumatice (C- IV Elm - 24 stud)  evaluare finala</t>
  </si>
  <si>
    <t>Sisteme mecatronice (C- IV Mec - 26 stud )  evaluare finala</t>
  </si>
  <si>
    <t>Sisteme mecatronice (C- IV R - 18 stud )
 evaluare finala</t>
  </si>
  <si>
    <t>Siguranta pasiva a autovehiculelor (C- II ITT - 18 stud) evaluare finala</t>
  </si>
  <si>
    <t>Sisteme de conducere în robotica (C- IV Mec - 26 stud ) evaluare pe parcurs</t>
  </si>
  <si>
    <t>Sisteme de conducere în robotica (C- IV R - 18 stud )  evaluare pe parcurs</t>
  </si>
  <si>
    <t>Programarea robotilor industriali (C-III R- 14 stud) evaluare pe parcurs</t>
  </si>
  <si>
    <t>Actionari hidraulice si pneumatice (C- IV Elm - 24 stud)  evaluare pe parcurs</t>
  </si>
  <si>
    <t>Sisteme mecatronice (C- IV Mec - 26 stud )  evaluare pe parcurs</t>
  </si>
  <si>
    <t>Sisteme mecatronice (C- IV R - 18 stud )
 evaluare pe parcurs</t>
  </si>
  <si>
    <t>Siguranta pasiva a autovehiculelor (C- II ITT - 18 stud) evaluare pe parcurs</t>
  </si>
  <si>
    <t>Exemen de licență,  MEC-E, 5 studenți</t>
  </si>
  <si>
    <t>Masini unelte 1 III TCM (32 stud  ) - colocviu semestru + evaluare pe parcurs</t>
  </si>
  <si>
    <t>(32) / 3</t>
  </si>
  <si>
    <t xml:space="preserve">  Masini unelte III SPD (13) - examen semestru</t>
  </si>
  <si>
    <t>(13) / 3</t>
  </si>
  <si>
    <t>Mentenanta sistemelor în mecatronica IV MEC (26) - examen semestru + evaluare pe parcurs</t>
  </si>
  <si>
    <t>(26) / 3</t>
  </si>
  <si>
    <t>Fiabilitate si diagnoza IV ROB (18) - examen semestru + evaluare pe parcurs</t>
  </si>
  <si>
    <t>(18) / 3</t>
  </si>
  <si>
    <t>Fiabilitate si mentenanta IV SPD (15) - colocviu semestru + evaluare pe parcurs</t>
  </si>
  <si>
    <t>(15) / 3</t>
  </si>
  <si>
    <t>Masini, echip. si strategii în sist. Int ImSCCC ( 25) - examen semestru + evaluare pe parcurs</t>
  </si>
  <si>
    <t>(25)/3</t>
  </si>
  <si>
    <t>Masini unelte 1 III TCM (32 stud  ) - restanta/reexaminari semestru</t>
  </si>
  <si>
    <t>(8+3.2)/3</t>
  </si>
  <si>
    <t>Masini unelte III SPD (13) - restanta/reexaminari semestru</t>
  </si>
  <si>
    <t>(3,25+1.3)/3</t>
  </si>
  <si>
    <t>Mentenanta sistemelor în mecatronica IV MEC (26) - restanta/reexaminari semestru</t>
  </si>
  <si>
    <t>(6.5+2.6)/3</t>
  </si>
  <si>
    <t>Fiabilitate si diagnoza IV ROB (18) - restanta/reexaminari semestru</t>
  </si>
  <si>
    <t>(4.5+1.8)/3</t>
  </si>
  <si>
    <t>Fiabilitate si mentenanta IV SPD (15) - colocviu semestru</t>
  </si>
  <si>
    <t>(3.75+1.5)/3</t>
  </si>
  <si>
    <t>Masini, echip. si strategii în sist. Int ImSCCC ( 25) - restanta/reexaminari semestru</t>
  </si>
  <si>
    <t>(6.25+2.5)/3</t>
  </si>
  <si>
    <t>Examen licenta SPD iulie</t>
  </si>
  <si>
    <t xml:space="preserve">membru titular </t>
  </si>
  <si>
    <t>(13) / 3x2</t>
  </si>
  <si>
    <t>Examen licenta ROB iulie</t>
  </si>
  <si>
    <t>membru supleant</t>
  </si>
  <si>
    <t>(14) / 3x2</t>
  </si>
  <si>
    <t>Examen licenta MEC iulie</t>
  </si>
  <si>
    <t>(28)/3X2</t>
  </si>
  <si>
    <t>Examen de admitere master I.I. - proba orala</t>
  </si>
  <si>
    <t>(89) / 3x2</t>
  </si>
  <si>
    <t>Rezistenta materialelor (C - II IEDM- 29 stud) examen semestru</t>
  </si>
  <si>
    <t>Rezistenta materialelor (C - II IEDM - 29 stud) restanta</t>
  </si>
  <si>
    <t>Rezistenta materialelor (C - II IEDM - 29 stud) reexaminare</t>
  </si>
  <si>
    <t>Metode Numerice (L - II IPMI - 8 stud) examen semestru</t>
  </si>
  <si>
    <t>Metode Numerice (L - II IPMI - 8 stud) restanta</t>
  </si>
  <si>
    <t>Metode Numerice (L - II IPMI - 8 stud) reexaminare</t>
  </si>
  <si>
    <t>Rezistenta materialelor (C - II MEC - 39 stud) examen semestru</t>
  </si>
  <si>
    <t>Rezistenta materialelor (C - II MEC - 39 stud) restanta</t>
  </si>
  <si>
    <t>Rezistenta materialelor (C - II MEC - 39 stud) reexaminare</t>
  </si>
  <si>
    <t>Rezistenta materialelor (C - II MecE- 6 stud) examen semestru</t>
  </si>
  <si>
    <t>Rezistenta materialelor (C - II MecE - 6 stud) restanta</t>
  </si>
  <si>
    <t>Rezistenta materialelor (C - II MecE - 6 stud) reexaminare</t>
  </si>
  <si>
    <t>Fabricatie aditiva si inginerie inversa (C - II mSMA - 30 stud) examen semestru</t>
  </si>
  <si>
    <t>Fabricatie aditiva si inginerie inversa (C - II mSMA - 30 stud) restanta</t>
  </si>
  <si>
    <t>Fabricatie aditiva si inginerie inversa (C - II mSMA - 30 stud) reexaminare</t>
  </si>
  <si>
    <t>Metode numerice de modelare, simulare (L - III TDDH - 12 stud) examen semestru</t>
  </si>
  <si>
    <t>Metode numerice de modelare, simulare (L - III TDDH - 12 stud) restanta</t>
  </si>
  <si>
    <t>Metode numerice de modelare, simulare (L - III TDDH - 12 stud) reexaminare</t>
  </si>
  <si>
    <t>Proba orala admitere master - iulie 2024, SMA, 44 studenți</t>
  </si>
  <si>
    <t>Examen de licență, membru comisie, Mecatronica, Mecatronica Engleză, 35 student, martie, iulie 2024</t>
  </si>
  <si>
    <t xml:space="preserve">Brad Raluca </t>
  </si>
  <si>
    <t>Proiectare asist de calc în tricotaje  (C - IV TTC - 7 stud.)  evaluare finala</t>
  </si>
  <si>
    <t>Proiectare asist de calc în tricotaje (L -  IV TTC - 7 stud.)  evaluare finala</t>
  </si>
  <si>
    <t>Tehnologia confectiilor textile (L - III IEI - 10 stud.) evaluare de parcurs</t>
  </si>
  <si>
    <t>Tehnologia confectiilor textile (L - III IEI - 10 stud.) evaluare finala</t>
  </si>
  <si>
    <t>Tehnologia confectiilor textile 2 (L - III IEI - 10 stud.) evaluare de parcurs</t>
  </si>
  <si>
    <t>Tehnologia confectiilor textile 2 (L - III IEI - 10 stud.) evaluare finala</t>
  </si>
  <si>
    <t>Dezvoltarea tehnologiilor de tricotare  (C - IV TTC - 7 stud.)  evaluare finala</t>
  </si>
  <si>
    <t>Procese si masini pt. confectii 2 (P - IV TTC - 7 stud.)  evaluare finala</t>
  </si>
  <si>
    <t>Structuri textile-tricoturi (C - III IEI - 2,5 stud.) restanta</t>
  </si>
  <si>
    <t>Proiectare asist de calc în tricotaje  (C - IV IEI - 5 stud.)  restanta</t>
  </si>
  <si>
    <t>Proiectare asist de calc în tricotaje  (C - IV TTC - 1,75 stud.)  restanta</t>
  </si>
  <si>
    <t>Dezvoltarea tehnologiilor de tricotare  (C - IV TTC - 1,75 stud.)  restanta</t>
  </si>
  <si>
    <t>Structuri textile-tricoturi (C - III IEI - 1 stud.) reexaminare</t>
  </si>
  <si>
    <t>Proiectare asist de calc în tricotaje  (C - IV IEI - 2 stud.)  reexaminare</t>
  </si>
  <si>
    <t>Proiectare asist de calc în tricotaje  (C - IV TTC - 0,7 stud.)  reexaminare</t>
  </si>
  <si>
    <t>Dezvoltarea tehnologiilor de tricotare  (C - IV TTC - 0,7 stud.)  reexaminare</t>
  </si>
  <si>
    <t>Examen de licență iulie, TTC, 8 studenți</t>
  </si>
  <si>
    <t>Examen de licență iulie, IEI, 20 studenți</t>
  </si>
  <si>
    <t>Examen de licență martie, IEI, 2 studenți</t>
  </si>
  <si>
    <t>Geometrie Descriptiva (C - I - TCM+SPD 57+22 stud) examen semestru</t>
  </si>
  <si>
    <t>Geometrie Descriptiva (C - I - TCM+SPD 57+22 stud) evaluare parcurs</t>
  </si>
  <si>
    <t>Geometrie Descriptiva (C - I - TCM+SPD 57+22 stud) restanta</t>
  </si>
  <si>
    <t>Geometrie Descriptiva (C - I - TCM+SPD 57+22 stud) reexaminare</t>
  </si>
  <si>
    <t>Desen Tehnic si Infografica (C - I - TCM+SPD 57+22 stud) examen semestru</t>
  </si>
  <si>
    <t>Desen Tehnic si Infografica (C - I - TCM+SPD 57+22 stud) evaluare parcurs</t>
  </si>
  <si>
    <t>Desen Tehnic si Infografica (C - I - TCM+SPD 57+22 stud) restanta</t>
  </si>
  <si>
    <t>Desen Tehnic si Infografica (C - I - TCM+SPD 57+22 stud) reexaminare</t>
  </si>
  <si>
    <t>Geometrie Descriptiva (C - I - ITT 27 stud) examen semestru</t>
  </si>
  <si>
    <t>Geometrie Descriptiva (C - I -  ITT 27 stud) evaluare parcurs</t>
  </si>
  <si>
    <t>Geometrie Descriptiva (C - I -  ITT 27 stud) restanta</t>
  </si>
  <si>
    <t>Geometrie Descriptiva (C - I -  ITT 27 stud) reexaminare</t>
  </si>
  <si>
    <t>Desen Tehnic si Infografica (C - I - IEDM 44 stud) examen semestru</t>
  </si>
  <si>
    <t>Desen Tehnic si Infografica (C - I - IEDM 44 stud) evaluare parcurs</t>
  </si>
  <si>
    <t>Desen Tehnic si Infografica (C - I -  IEDM 44 stud) restanta</t>
  </si>
  <si>
    <t>Desen Tehnic si Infografica (C - I -  IEDM 44 stud) reexaminare</t>
  </si>
  <si>
    <t>Desen Tehnic si Infografica (C - I - TDDH 17 stud) examen semestru</t>
  </si>
  <si>
    <t>Desen Tehnic si Infografica (C - I -TDDH 17 stud) evaluare parcurs</t>
  </si>
  <si>
    <t>Desen Tehnic si Infografica (C - I -  TDDH 17 stud) restanta</t>
  </si>
  <si>
    <t>Desen Tehnic si Infografica (C - I -  TDDH 17 stud) reexaminare</t>
  </si>
  <si>
    <t>Desen Tehnic si Infografica (C - II - IEDM 29 stud) examen semestru</t>
  </si>
  <si>
    <t>Desen Tehnic si Infografica (C -  II - IEDM 29 stud) evaluare parcurs</t>
  </si>
  <si>
    <t>Desen Tehnic si Infografica (C -  II - IEDM 29 stud) restanta</t>
  </si>
  <si>
    <t>Desen Tehnic si Infografica (C - II - IEDM 29 stud) reexaminare</t>
  </si>
  <si>
    <t>Subcomisia Corectura CIE (C+TI+ISM 90+47+38 stud)</t>
  </si>
  <si>
    <t>Procese si masini pentru tricotaje 2 (C- IV TTC-7 stud)-evaluare pe parcurs</t>
  </si>
  <si>
    <t>Procese si masini pentru tricotaje 2 (C- IV TTC-7 stud)-evaluare finala</t>
  </si>
  <si>
    <t>Procese si masini pentru tricotaje 2 (C- IV TTC-7 stud)-restanta</t>
  </si>
  <si>
    <t>Tehnologia tricoturilor 2 (C- III IEI-10 stud)- evaluare pe parcurs</t>
  </si>
  <si>
    <t>Tehnologia tricoturilor 2 (C- III IEI-10 stud)- evaluare finala</t>
  </si>
  <si>
    <t>Tehnologia tricoturilor 2 (C- III IEI-10 stud)- restanta</t>
  </si>
  <si>
    <t>Tehnologia tricoturilor 2 (L- III IEI-10 stud)- evaluare pe parcurs</t>
  </si>
  <si>
    <t>Tehnologii si utilaje in confectii (C- IV IEI-20 stud)- evaluare pe parcurs</t>
  </si>
  <si>
    <t>Tehnologii si utilaje in confectii (C- IV IEI-20 stud)- evaluare finala</t>
  </si>
  <si>
    <t>Tehnologii si utilaje in confectii (C- IV IEI-20 stud)- restanta</t>
  </si>
  <si>
    <t>Tehnologii si utilaje in confectii (L- IV IEI-10 stud)- evaluare pe parcurs</t>
  </si>
  <si>
    <t>Tehnologia tricoturilor (C- III IEI-10 stud)- evaluare pe parcurs</t>
  </si>
  <si>
    <t>Tehnologia tricoturilor(C- III IEI-10 stud)- evaluare finala</t>
  </si>
  <si>
    <t>Tehnologia tricoturilor (C- III IEI-10 stud)- restanta</t>
  </si>
  <si>
    <t>Tehnologia tricoturilor (L- III IEI-10 stud)- evaluare pe parcurs</t>
  </si>
  <si>
    <t>Procese pentru tricoturi functionale(C- IV TTC-7 stud)-evaluare pe parcurs</t>
  </si>
  <si>
    <t>Procese pentru tricoturi functionale(C- IV TTC-7 stud)-evaluare finala</t>
  </si>
  <si>
    <t>Procese pentru tricoturi functionale(C- IV TTC-7 stud)-restanta</t>
  </si>
  <si>
    <t>Examen de licenta TTC- 7 stud</t>
  </si>
  <si>
    <t>Design în textile-pielărie (C-III IEI -11 stud) restanța</t>
  </si>
  <si>
    <t>Tehnologia confectiilor textile 1 (C - III IEI - 10 stud) - colocviu</t>
  </si>
  <si>
    <t>Tehnologia confectiilor textile 1 (C - III IEI - 10 stud) - evaluare de parcurs</t>
  </si>
  <si>
    <t>Tehnologia confectiilor textile 1 (C - III IEI - 2.5 stud) - restanță</t>
  </si>
  <si>
    <t>Tehnologia confectiilor textile 1 (C - III IEI - 1 stud) - reexaminare</t>
  </si>
  <si>
    <t>Geometrie descriptivă (C - I IEI - 14 stud.) - colocviu</t>
  </si>
  <si>
    <t>Geometrie descriptivă (C - I IEI - 14 stud.) - evaluare de parcurs</t>
  </si>
  <si>
    <t>Geometrie descriptivă (C - I IEI - 3.5 stud.) - restanță</t>
  </si>
  <si>
    <t>Geometrie descriptivă (C - I IEI - 1,4 stud.) - reexaminare</t>
  </si>
  <si>
    <t>Geometrie descriptivă (L - I IEI - 14 stud.) - evaluare de parcurs</t>
  </si>
  <si>
    <t>Proiectare asistată de calculator în confecții (C - IV IEI - 20 stud) - colocviu</t>
  </si>
  <si>
    <t>Proiectare asistată de calculator în confecții (C - IV IEI - 20 stud) - evaluare de parcurs</t>
  </si>
  <si>
    <t>Proiectare asistată de calculator în confecții (C - IV IEI - 5 stud) - restanță</t>
  </si>
  <si>
    <t>Proiectare asistată de calculator în confecții (C - IV IEI - 2 stud) - reexaminare</t>
  </si>
  <si>
    <t>Proiectare asistată de calculator în confecții (L - IV IEI - 20 stud) - evaluare de parcurs</t>
  </si>
  <si>
    <t>Desen tehnic și infografică 2 (L - II IEI - 10 stud.) - evaluare de parcurs</t>
  </si>
  <si>
    <t>Structura și proiectarea confectiilor textile (C - III IEI - 10 stud) - colocviu</t>
  </si>
  <si>
    <t>Structura și proiectarea confectiilor textile (C - III IEI - 10 stud) - evaluare de parcurs</t>
  </si>
  <si>
    <t>Structura și proiectarea confectiilor textile (C - III IEI - 2.5 stud) - restanță</t>
  </si>
  <si>
    <t>Structura și proiectarea confectiilor textile (C - III IEI - 1 stud) - reexaminare</t>
  </si>
  <si>
    <t>Structura și proiectarea confectiilor textile (L - III IEI - 10 stud) - evaluare de parcurs</t>
  </si>
  <si>
    <t>Structura și proiectarea confectiilor textile (P - III IEI - 10 stud) - evaluare de parcurs</t>
  </si>
  <si>
    <t>Desen tehnic și infografică 1 (L - I IEI - 14 stud.) - evaluare de parcurs</t>
  </si>
  <si>
    <t>Tehnologia confectiilor textile 2 (C - III IEI - 10 stud) - examen</t>
  </si>
  <si>
    <t>Tehnologia confectiilor textile 2 (C - III IEI - 10 stud) - evaluare de parcurs</t>
  </si>
  <si>
    <t>Tehnologia confectiilor textile 2 (C - III IEI - 2,5 stud) - restanță</t>
  </si>
  <si>
    <t>Tehnologia confectiilor textile 2 (C - III IEI - 1 stud) - reexaminare</t>
  </si>
  <si>
    <t>Exemen de licență, 12.03.2024, IEI, 2 studenți</t>
  </si>
  <si>
    <t>0.67 x 2</t>
  </si>
  <si>
    <t>Exemen de licență, TTC, 7 studenți</t>
  </si>
  <si>
    <t>2.33 x 2</t>
  </si>
  <si>
    <t>Exemen de licență, IEI, 20 studenți</t>
  </si>
  <si>
    <t>6.67 x 2</t>
  </si>
  <si>
    <t>Examen de semestru (IEI - Informatica aplicata 1, 14 std)</t>
  </si>
  <si>
    <t>Examen de semestru (IPMI - Mecanică, 19 std)</t>
  </si>
  <si>
    <t>Examen de semestru (IEDM - Mecanică, 44 std)</t>
  </si>
  <si>
    <t>Examen de semestru (ITT -Mecanică, 27 std)</t>
  </si>
  <si>
    <t>Examen de semestru (IEI - Mecanică 14 std)</t>
  </si>
  <si>
    <t>Examen de semestru (IEI - Informatica aplicata 2, 14 std)</t>
  </si>
  <si>
    <t>Examen restanță (IEI, IPMI, IEDM, ITT - Mecanică, 104 std)</t>
  </si>
  <si>
    <t>Examen reexaminare (IEI, IPMI, IEDM, ITT - Mecanică, 104 std)</t>
  </si>
  <si>
    <t>Evaluare pe parcurs (IEI - Informatica aplicata 1, 14 std)</t>
  </si>
  <si>
    <t>Evaluare pe parcurs (IEI - Informatica aplicata 2, 14 std)</t>
  </si>
  <si>
    <t>Examen de licență(TTC, 7 std)</t>
  </si>
  <si>
    <t>Grafica anul I Mec Rob Mec Eng</t>
  </si>
  <si>
    <t>Automatizari in electronica industriala (C - IVEA -29 stud ) evaluare parcurs</t>
  </si>
  <si>
    <t>Actionari electrice pentru masini unelte (C- IIISPD - 23 stud ) evaluare parcurs</t>
  </si>
  <si>
    <t>Programarea echip de comanda numerica (C- IV MECen - 11 stud ) evaluare parcurs</t>
  </si>
  <si>
    <t>Automatizari in electronica industriala (L - IVEA -29 stud ) evaluare laborator</t>
  </si>
  <si>
    <t>Automatizari in electronica industriala (L - IVEA -29 stud ) evaluare proiect</t>
  </si>
  <si>
    <t>Programarea echip de comanda numerica (L- IV MEC - 26 stud ) evaluare laborator</t>
  </si>
  <si>
    <t>Comanda si programarea MUCN (L- IVRO - 18 stud) evaluare laborator</t>
  </si>
  <si>
    <t>Actionari electrice pentru masini unelte (L- IIISPD - 23 stud ) evaluare laborator</t>
  </si>
  <si>
    <t>Actionari electrice pentru masini unelte (L- IIISPD - 23 stud ) evaluare proiect</t>
  </si>
  <si>
    <t>Comanda si programarea masinilor unelte cu comanda numerica L- IIISPD - 23 stud) evaluare laborator</t>
  </si>
  <si>
    <t>Automatizari in electronica industriala (C - IVEA -29 stud ) evaluare finala</t>
  </si>
  <si>
    <t>Programarea echip de comanda numerica (L- IV MEC - 26 stud ) evaluare finala</t>
  </si>
  <si>
    <t>Programarea echip de comanda numerica (C- IV MECen - 11 stud ) evaluare finala</t>
  </si>
  <si>
    <t>Comanda si programarea MUCN (L- IVRO - 18 stud) evaluare finala</t>
  </si>
  <si>
    <t>Actionari electrice pentru masini unelte (C- IIISPD - 23 stud ) evaluare finala</t>
  </si>
  <si>
    <t>Comanda si programarea masinilor unelte cu comanda numerica L- IIISPD - 23 stud) evaluare finala</t>
  </si>
  <si>
    <t>Automatizari in electronica industriala (C - IVEA -29 stud ) evaluare restanta</t>
  </si>
  <si>
    <t>Actionari electrice pentru masini unelte (C- IIISPD - 23 stud ) evaluare restanta</t>
  </si>
  <si>
    <t>Programarea echip de comanda numerica (L- IV MEC - 26 stud ) evaluare restanta</t>
  </si>
  <si>
    <t>Programarea echip de comanda numerica (C- IV MECen - 11 stud ) evaluare restanta</t>
  </si>
  <si>
    <t>Comanda si programarea MUCN (L- IVRO - 18 stud) evaluare restanta</t>
  </si>
  <si>
    <t>Comanda si programarea masinilor unelte cu comanda numerica L- IIISPD - 23 stud) evaluare restanta</t>
  </si>
  <si>
    <t>Examen proba orala de verificare cunostinte  MASTER  inginerie Industriala sesiunea iulie (82 studenti)</t>
  </si>
  <si>
    <t>Examen proba orala de verificare cunostinte  MASTER  inginerie Industriala sesiunea septembrie (48 studenti)</t>
  </si>
  <si>
    <t>8,66</t>
  </si>
  <si>
    <t>Structuri Textile-Fire_II,IEI -11 studenti-eval curs</t>
  </si>
  <si>
    <t>10 studenti / 3</t>
  </si>
  <si>
    <t xml:space="preserve">Structuri Textile-Fire_II,IEI -11-eval finala </t>
  </si>
  <si>
    <t xml:space="preserve">Structuri Textile-Fire_II,IEI -11-eval. lab </t>
  </si>
  <si>
    <t>Structuri Textile-Țesături_II,IEI - 11-eval curs</t>
  </si>
  <si>
    <t>Structuri Textile-Țesături_II,IEI - 11 - eval finala</t>
  </si>
  <si>
    <t>Structuri Textile-II, Țesături_IEI - 11 - eval. Lab.</t>
  </si>
  <si>
    <t>Metrologie 1_II,IEI - 11-eval. Curs</t>
  </si>
  <si>
    <t>Metrologie 1_II, IEI - 11 -eval. Finala</t>
  </si>
  <si>
    <t>Metrologie 1_II, IEI - 11 -eval. Lab.</t>
  </si>
  <si>
    <t>Tehnologii si Utilaje in Tricotaje_IV, IEI - 15- eval. Curs</t>
  </si>
  <si>
    <t>20 studenti / 3</t>
  </si>
  <si>
    <t>Tehnologii si Utilaje in Tricotaje_IV, IEI - 15 - eval. Finală</t>
  </si>
  <si>
    <t>Tehnologii si Utilaje in Tricotaje_IV, IEI - 15 - eval. Lab.</t>
  </si>
  <si>
    <t>Tehnologii si Utilaje in Tricotaje_IV, IEI - 15 - Eval. Proiect</t>
  </si>
  <si>
    <t>CONFORTUL PRODUSELOR VESTIMENTARE Curs - AN II IEI - 10 studenti - Evaluare pe parcurs</t>
  </si>
  <si>
    <t>CONFORTUL PRODUSELOR VESTIMENTARE Curs - AN II IEI - 10 studenti - Examen</t>
  </si>
  <si>
    <t>INGINERIE GENERALA TEXTILA Curs - AN I IEI - 14 studenti - Evaluare pe parcurs</t>
  </si>
  <si>
    <t>INGINERIE GENERALA TEXTILA Curs - AN I IEI - 14 studenti - Examen</t>
  </si>
  <si>
    <t>FINISARE Curs - AN IV IEI - 20 studenti - Evaluare pe parcurs</t>
  </si>
  <si>
    <t>FINISARE Curs - AN IV IEI - 20 studenti - Examen</t>
  </si>
  <si>
    <t>Modelarea si simularea sistemelor mecatronice (L - IV MEC - 26 stud) evaluare de parcurs</t>
  </si>
  <si>
    <t>Modelarea si simularea sistemelor mecatronice  (C - IV MEC - 26 stud)  examen semestru</t>
  </si>
  <si>
    <t>Modelarea si simularea sistemelor mecatronice (C - IV MEC - 26 stud) restanta</t>
  </si>
  <si>
    <t>Proiectarea asistata a masinilor si utilajelor (L - IV SPD - 15 stud) evaluare de parcurs</t>
  </si>
  <si>
    <t>Proiectarea asistata a masinilor si utilajelor (C - IV SPD - 15 stud)  examen semestru</t>
  </si>
  <si>
    <t>Proiectarea asistata a masinilor si utilajelor (C - IV SPD - 15 stud)  restanta</t>
  </si>
  <si>
    <t>Proiectarea asist de calc pt SFF (L - IV ROB - 18 stud) evaluare de parcurs</t>
  </si>
  <si>
    <t>Proiectarea asist de calc pt SFF (C - IV ROB - 18 stud)  examen semestru</t>
  </si>
  <si>
    <t>Proiectarea asist de calc pt SFF (C - IV ROB - 18 stud) restanta</t>
  </si>
  <si>
    <t>Tehnologia fabric. echip. electromecanic(L - IV ELM - 24 stud) evaluare de parcurs</t>
  </si>
  <si>
    <t>Tehnologia fabric. echip. electromecanic(P - IV ELM - 24 stud) evaluare de parcurs</t>
  </si>
  <si>
    <t>Tehnologia fabric. echip. electromecanic(C - IV ELM - 24 stud) examen semestru</t>
  </si>
  <si>
    <t>Tehnologia fabric. echip. electromecanic(C - IV ELM - 24 stud) restanta</t>
  </si>
  <si>
    <t>Tehnici si sisteme de masurare(L - III Mec - 23 stud) evaluare de parcurs</t>
  </si>
  <si>
    <t>Tehnici si sisteme de masurare(C - III Mec - 23 stud)  examen semestru</t>
  </si>
  <si>
    <t>Tehnici si sisteme de masurare(C - III Mec - 23 stud)  restanta</t>
  </si>
  <si>
    <t>Grafica asistata de calculator 1 (L - I Mec - 44 stud) evaluare de parcurs</t>
  </si>
  <si>
    <t>Grafica asistata de calculator 1 (C- I Mec - 44 stud)  examen semestru</t>
  </si>
  <si>
    <t>Grafica asistata de calculator 1 (C - I Mec - 44 stud) restanta</t>
  </si>
  <si>
    <t>Controlul prod. prin masurare asist (L - III Rob - 14 stud) evaluare de parcurs</t>
  </si>
  <si>
    <t>Controlul prod. prin masurare asist (L - III Rob - 14 stud) examen semestru</t>
  </si>
  <si>
    <t>Controlul prod. prin masurare asist (L - III Rob - 14 stud)  restanta</t>
  </si>
  <si>
    <t>Roboti industriali (L - III SPD - 13 stud) evaluare de parcurs</t>
  </si>
  <si>
    <t>Roboti industriali (C - III SPD - 13 stud) examen semestru</t>
  </si>
  <si>
    <t>Roboti industriali (C - III SPD - 13 stud) restanta</t>
  </si>
  <si>
    <t>Examen de licență, secretar comisie, Rob, 15 studenți, iulie 2024</t>
  </si>
  <si>
    <t>Proba orala admitere master - 11.09.2024, SMA, 12 studenți</t>
  </si>
  <si>
    <t xml:space="preserve">Electronica de putere (L- II MecE - 6 stud )  evaluare parcus </t>
  </si>
  <si>
    <t>Electronica de putere (C- II MecE - 6 stud )  evaluare finală</t>
  </si>
  <si>
    <t xml:space="preserve">Asistent </t>
  </si>
  <si>
    <t xml:space="preserve">Electronica  (L- II MecE - 6 stud )  evaluare parcus </t>
  </si>
  <si>
    <t>Electronica (C- II MecE - 6 stud )  evaluare finală</t>
  </si>
  <si>
    <t xml:space="preserve">Electrotehnica  (L- II Mec - 39 stud )  evaluare parcus </t>
  </si>
  <si>
    <t>Electrotehnica  (C- II Mec - 39 stud )  evaluare finală</t>
  </si>
  <si>
    <t xml:space="preserve">Electrotehnica  (L- II Rob - 21 stud )  evaluare parcus </t>
  </si>
  <si>
    <t>Electrotehnica (C- II Rob - 21 stud )  evaluare finală</t>
  </si>
  <si>
    <t xml:space="preserve">Automate programabile (L- IV MecE - 11 stud )  evaluare parcus </t>
  </si>
  <si>
    <t>Automate programabile (C- IV MecE - 11 stud )  evaluare finală</t>
  </si>
  <si>
    <t xml:space="preserve">Automate programabile (L- IV Mec - 26 stud )  evaluare parcus </t>
  </si>
  <si>
    <t>Automate programabile (C- IV Mec - 26 stud )  evaluare finală</t>
  </si>
  <si>
    <t xml:space="preserve">Automate programabile (L- IV Rob - 18 stud )  evaluare parcus </t>
  </si>
  <si>
    <t>Automate programabile (C- IV Rob - 18 stud )  evaluare finală</t>
  </si>
  <si>
    <t xml:space="preserve">Actionari electrice (L- III MecE - 6 stud )  evaluare parcus </t>
  </si>
  <si>
    <t>Actionari electrice (C- III MecE - 6 stud )  evaluare finală</t>
  </si>
  <si>
    <t xml:space="preserve">Actionari electrice (P- III MecE - 6 stud )  evaluare parcus </t>
  </si>
  <si>
    <t xml:space="preserve">Bazele sistemelor mecatronice (L- II MecE - 6 stud )  evaluare parcus </t>
  </si>
  <si>
    <t>Bazele sistemelor mecatronice (C- II MecE - 6 stud )  evaluare finală</t>
  </si>
  <si>
    <t xml:space="preserve">Sisteme de conducere în robotica (L- IV Mec - 26 stud )  evaluare parcus </t>
  </si>
  <si>
    <t>Sisteme de conducere în robotica (C- IV Mec - 26 stud )  evaluare finală</t>
  </si>
  <si>
    <t xml:space="preserve">Sisteme de conducere în robotica (L- IV MecE - 18 stud )  evaluare parcus </t>
  </si>
  <si>
    <t>Sisteme de conducere în robotica (C- IV MecE - 18 stud )  evaluare finală</t>
  </si>
  <si>
    <t>Examen de diploma - 04 Iulie 2024, SPD 13 studenti</t>
  </si>
  <si>
    <t>Proba orala admitere master - iulie 2024, SMA, 41 studenți</t>
  </si>
  <si>
    <t>Proba orala admitere master - septembrie 2024, SMA, 21 studenți</t>
  </si>
  <si>
    <t>Arhitectura calculatoarelor numerice (L - II MEC - 39) - evaluare de parcurs</t>
  </si>
  <si>
    <t>39/3</t>
  </si>
  <si>
    <t>Arhitectura calculatoarelor numerice (L - II MEC - 39) - examen semestru</t>
  </si>
  <si>
    <t>39/3*0.5</t>
  </si>
  <si>
    <t>Arhitectura calculatoarelor numerice (L - II MEC - 39) - restanță</t>
  </si>
  <si>
    <t>10/3*0.5</t>
  </si>
  <si>
    <t>Bazele sistemelor mecatronice (L - II MEC - 39) - evaluare de parcurs</t>
  </si>
  <si>
    <t>Bazele sistemelor mecatronice (L - II MEC - 39) - examen semestru</t>
  </si>
  <si>
    <t>Bazele sistemelor mecatronice (L - II MEC - 39) - restanță</t>
  </si>
  <si>
    <t>Bazele sistemelor automate (L - II MEC - 39) - evaluare de parcurs</t>
  </si>
  <si>
    <t>Bazele sistemelor automate (L - II MEC - 39) - examen semestru</t>
  </si>
  <si>
    <t>Bazele sistemelor automate (L - II MEC - 39) - restanță</t>
  </si>
  <si>
    <t>Bazele sistemelor automate (L - II MECE - 6) - evaluare de parcurs</t>
  </si>
  <si>
    <t>6/3</t>
  </si>
  <si>
    <t>Bazele sistemelor automate (L - II MECE - 6) - examen semestru</t>
  </si>
  <si>
    <t>6/3*0.5</t>
  </si>
  <si>
    <t>Arhitectura calculatoarelor numerice (L - II R - 22) - evaluare de parcurs</t>
  </si>
  <si>
    <t>22/3</t>
  </si>
  <si>
    <t>Arhitectura calculatoarelor numerice (L - II R - 22) - examen semestru</t>
  </si>
  <si>
    <t>22/3*0.5</t>
  </si>
  <si>
    <t>Arhitectura calculatoarelor numerice (L - II R - 22) - restanță</t>
  </si>
  <si>
    <t>Bazele sistemelor mecatronice (L - II R - 22) - evaluare de parcurs</t>
  </si>
  <si>
    <t>Bazele sistemelor mecatronice (L - II R - 22) - examen semestru</t>
  </si>
  <si>
    <t>Bazele sistemelor mecatronice (L - II R - 22) - restanță</t>
  </si>
  <si>
    <t>Bazele sistemelor automate (L - II R - 22) - evaluare de parcurs</t>
  </si>
  <si>
    <t>Bazele sistemelor automate (L - II R - 22) - examen semestru</t>
  </si>
  <si>
    <t>Bazele sistemelor automate (L - II R - 22) - restanță</t>
  </si>
  <si>
    <t>Inteligență artificială (L - III MEC - 24) - evaluare de parcurs</t>
  </si>
  <si>
    <t>24/3</t>
  </si>
  <si>
    <t>Inteligență artificială (L - III MEC - 24) - examen semestru</t>
  </si>
  <si>
    <t>24/3*0.5</t>
  </si>
  <si>
    <t>Inteligență artificială (L - III MEC - 24) - restanță</t>
  </si>
  <si>
    <t>Software pentru instrumentație virtuală (L - III MEC - 24) - evaluare de parcurs</t>
  </si>
  <si>
    <t>Software pentru instrumentație virtuală (L - III MEC - 24) - examen semestru</t>
  </si>
  <si>
    <t>Software pentru instrumentație virtuală (L - III MEC - 24) - restanță</t>
  </si>
  <si>
    <t>Analiză cu elemente finite (L - IV MECE - 6) - evaluare de parcurs</t>
  </si>
  <si>
    <t>11/3</t>
  </si>
  <si>
    <t>Analiză cu elemente finite (L - IV MECE - 6) - examen semestru</t>
  </si>
  <si>
    <t>11/3*0.5</t>
  </si>
  <si>
    <t>Examen licență MECE</t>
  </si>
  <si>
    <t>5*2</t>
  </si>
  <si>
    <t>Masini unelte si prelucrari mecanice (L - III MEC - 23) - 
evaluare de parcurs</t>
  </si>
  <si>
    <t>23/3</t>
  </si>
  <si>
    <t>Masini unelte si prelucrari mecanice (L - III MEC - 23) - 
examen de semestru</t>
  </si>
  <si>
    <t>23/3*0.5</t>
  </si>
  <si>
    <t>Masini unelte si prelucrari mecanice (L - III MEC - 23) - 
restanță</t>
  </si>
  <si>
    <t>Senzori si sisteme senzoriale (L - III MEC - 23) - 
evaluare de parcurs</t>
  </si>
  <si>
    <t>Senzori si sisteme senzoriale (L - III MEC - 23) - 
examen de semestru</t>
  </si>
  <si>
    <t>Senzori si sisteme senzoriale (L - III MEC - 23) - 
restanță</t>
  </si>
  <si>
    <t>Masini si sisteme de productie 2 (L - III R - 14) - 
evaluare de parcurs</t>
  </si>
  <si>
    <t>14/3</t>
  </si>
  <si>
    <t>Masini si sisteme de productie 2 (L - III R - 14) - 
examen de semestru</t>
  </si>
  <si>
    <t>14/3*0.5</t>
  </si>
  <si>
    <t>Masini si sisteme de productie 2 (L - III R - 14) - 
restanță</t>
  </si>
  <si>
    <t>4/3*0.5</t>
  </si>
  <si>
    <t>Senzori si sisteme senzoriale (L - III R - 14) - 
evaluare de parcurs</t>
  </si>
  <si>
    <t>Senzori si sisteme senzoriale (L - III R - 14) - 
examen de semestru</t>
  </si>
  <si>
    <t>Senzori si sisteme senzoriale (L - III R - 14) - 
restanță</t>
  </si>
  <si>
    <t>Masini unelte (L - III SPD - 13) - 
evaluare de parcurs</t>
  </si>
  <si>
    <t>13/3</t>
  </si>
  <si>
    <t>Masini unelte (L - III SPD - 13) - 
examen de semestru</t>
  </si>
  <si>
    <t>13/3*0.5</t>
  </si>
  <si>
    <t>Masini unelte (L - III SPD - 13) - 
restanță</t>
  </si>
  <si>
    <t>3/3*0.5</t>
  </si>
  <si>
    <t xml:space="preserve">Masini unelte pt prel. prin def. plastica 1 (L - III SPD - 13) - evaluare de parcurs </t>
  </si>
  <si>
    <t xml:space="preserve">Masini unelte pt prel. prin def. plastica 1 (L - III SPD - 13) - examen de semestru </t>
  </si>
  <si>
    <t>Masini unelte pt prel. prin def. plastica 1 (L - III SPD - 13) - restanță</t>
  </si>
  <si>
    <t>Masini unelte 1 (L - III TCM - 32) - 
evaluare de parcurs</t>
  </si>
  <si>
    <t>32/3</t>
  </si>
  <si>
    <t>Masini unelte 1 (L - III TCM - 32) - 
examen de semestru</t>
  </si>
  <si>
    <t>32/3*0.5</t>
  </si>
  <si>
    <t>Masini unelte 1 (L - III TCM - 32) - 
restanță</t>
  </si>
  <si>
    <t>8/3*0.5</t>
  </si>
  <si>
    <t>Masini unelte 2 (L - III TCM - 32) - 
evaluare de parcurs</t>
  </si>
  <si>
    <t>Masini unelte 2 (L - III TCM - 32) - 
examen de semestru</t>
  </si>
  <si>
    <t>Masini unelte 2 (L - III TCM - 32) - 
restanță</t>
  </si>
  <si>
    <t>Sisteme flexibile de prelucrare (L - IV IEDM - 32) - 
evaluare de parcurs</t>
  </si>
  <si>
    <t>Sisteme flexibile de prelucrare (L - IV IEDM - 32) - 
examen de semestru</t>
  </si>
  <si>
    <t>Sisteme flexibile de prelucrare (L - IV IEDM - 32) - 
restanță</t>
  </si>
  <si>
    <t>Mentenanta sistemelor în mecatronica (L - IV MEC - 26) - 
evaluare de parcurs</t>
  </si>
  <si>
    <t>26/3</t>
  </si>
  <si>
    <t>Mentenanta sistemelor în mecatronica (L - IV MEC - 26) - 
examen de semestru</t>
  </si>
  <si>
    <t>26/3*0.5</t>
  </si>
  <si>
    <t xml:space="preserve">Mentenanta sistemelor în mecatronica (L - IV MEC - 26) - 
restanță </t>
  </si>
  <si>
    <t>7/3*0.5</t>
  </si>
  <si>
    <t>Fiabilitate si diagnoza (L - IV R - 18) - 
evaluare de parcurs</t>
  </si>
  <si>
    <t>18/3</t>
  </si>
  <si>
    <t>Fiabilitate si diagnoza (L - IV R - 18) - 
examen de semestru</t>
  </si>
  <si>
    <t>18/3*0.5</t>
  </si>
  <si>
    <t>Fiabilitate si diagnoza (L - IV R - 18) - 
restanță</t>
  </si>
  <si>
    <t>5/3*0.5</t>
  </si>
  <si>
    <t>Masini unelte pt prel. prin def. plastica 2 (L - IV SPD - 15) - 
evaluare de parcurs</t>
  </si>
  <si>
    <t>15/3</t>
  </si>
  <si>
    <t>Masini unelte pt prel. prin def. plastica 2 (L - IV SPD - 15) - 
examen de semestru</t>
  </si>
  <si>
    <t>15/3*0.5</t>
  </si>
  <si>
    <t>Masini unelte pt prel. prin def. plastica 2 (L - IV SPD - 15) - 
restanță</t>
  </si>
  <si>
    <t>Proiectarea masinilor și sistemelor de producție 2 (L - IV SPD - 15) - evaluare de parcurs</t>
  </si>
  <si>
    <t>Proiectarea masinilor și sistemelor de producție 2 (L - IV SPD - 15) - examen de semestru</t>
  </si>
  <si>
    <t>Proiectarea masinilor și sistemelor de producție 2 (L - IV SPD - 15) - restanță</t>
  </si>
  <si>
    <t>Fiabilitate si mentenanta (L - IV SPD - 15) - 
evaluare de parcurs</t>
  </si>
  <si>
    <t>Fiabilitate si mentenanta (L - IV SPD - 15) - 
examen de semestru</t>
  </si>
  <si>
    <t>Fiabilitate si mentenanta (L - IV SPD - 15) - 
restanță</t>
  </si>
  <si>
    <t>Actionari hidraulice si pneumatice (L - IV Elm - 24 stud)  evaluare pe parcurs</t>
  </si>
  <si>
    <t>Actionari hidraulice si pneumatice (C - IV Elm -24 stud)  examen semestru</t>
  </si>
  <si>
    <t>Actionari hidraulice si pneumatice (C - IV Elm - 24 stud)  restanta</t>
  </si>
  <si>
    <t>Proiectarea parametrizata asistata de calculator a stantelor (L - IV TCM - 26 stud) evaluare pe parcurs</t>
  </si>
  <si>
    <t>Proiectarea parametrizata asistata de calculator a stantelor (C - IV TCM - 26 stud) examen semestru</t>
  </si>
  <si>
    <t>Proiectarea parametrizata asistata de calculator a stantelor (C - IV TCM - 26 stud) restanta</t>
  </si>
  <si>
    <t>Actionari hidraulice si pneumatice 1 (L - III SPD - 13 stud) evaluare pe parcurs</t>
  </si>
  <si>
    <t>Actionari hidraulice si pneumatice 1 (C - III SPD - 13 stud) examen semestru</t>
  </si>
  <si>
    <t>Actionari hidraulice si pneumatice 1 (C - III SPD - 13 stud) restanta</t>
  </si>
  <si>
    <t>Actionari hidraulice si pneumatice 2 (P - III SPD - 13 stud) evaluare pe parcurs</t>
  </si>
  <si>
    <t>Actionari hidraulice si pneumatice 2 (C - III SPD - 13 stud) examen semestru</t>
  </si>
  <si>
    <t>Actionari hidraulice si pneumatice 2 (C - III SPD - 13 stud) restanta</t>
  </si>
  <si>
    <t>Actionarea hidraulica a robotilor industriali 1 (L - III R - 14 stud) evaluare pe parcurs</t>
  </si>
  <si>
    <t>Actionarea hidraulica a robotilor industriali 1 (C - III R - 14 stud) examen semestru</t>
  </si>
  <si>
    <t>Actionarea hidraulica a robotilor industriali 1 (C - III R - 14 stud) restanta</t>
  </si>
  <si>
    <t>Actionarea hidraulica a robotilor industriali 2 (P - III R - 14 stud) evaluare pe parcurs</t>
  </si>
  <si>
    <t>Actionarea hidraulica a robotilor industriali 2 (C - III R - 14 stud) examen semestru</t>
  </si>
  <si>
    <t>Actionarea hidraulica a robotilor industriali 2 (C - III R - 14 stud) restanta</t>
  </si>
  <si>
    <t>Hidronica si pneutronica (L - III Mec - 23 stud) evaluare pe parcurs</t>
  </si>
  <si>
    <t>Hidronica si pneutronica (C - III Mec - 23 stud) examen semestru</t>
  </si>
  <si>
    <t>Hidronica si pneutronica (C - III Mec - 23 stud) restanta</t>
  </si>
  <si>
    <t>Hidronica si pneutronica 2 (P - III Mec - 23 stud) evaluare pe parcurs</t>
  </si>
  <si>
    <t>Hidronica si pneutronica 2 (C - III Mec - 23 stud) examen semestru</t>
  </si>
  <si>
    <t>Hidronica si pneutronica 2 (C - III Mec - 23 stud) restanta</t>
  </si>
  <si>
    <t>Automatizarea proceselor tehnologice (L - III TCM- 32 stud) evaluare pe parcurs</t>
  </si>
  <si>
    <t>Automatizarea proceselor tehnologice (C - III TCM - 32 stud) examen semestru</t>
  </si>
  <si>
    <t>Automatizarea proceselor tehnologice(C - III TCM - 32 stud) restanta</t>
  </si>
  <si>
    <t>Grafica asistata de calculator 2 (L - I Mec EN - 6 stud) evaluare pe parcurs</t>
  </si>
  <si>
    <t>Grafica asistata de calculator 2 (C - I Mec EN  - 6 stud) examen semestru</t>
  </si>
  <si>
    <t>Grafica asistata de calculator 2 (C - I Mec EN - 6 stud) restanta</t>
  </si>
  <si>
    <t>Programarea robotilor industriali (L - III R - 14 stud) evaluare pe parcurs</t>
  </si>
  <si>
    <t>Programarea robotilor industriali (C - III R - 14 stud) examen semestru</t>
  </si>
  <si>
    <t>Programarea robotilor industriali (C - III R - 14 stud) restanta</t>
  </si>
  <si>
    <t>Proiectarea asistată de calculator (L - III MEC - 23 stud) evaluare pe parcurs</t>
  </si>
  <si>
    <t>Proiectarea asistată de calculator  (C - III MEC - 23 stud) examen semestru</t>
  </si>
  <si>
    <t>Proiectarea asistată de calculator  (C - III MEC - 23 stud) restanta</t>
  </si>
  <si>
    <t>Rezistența Materialelor, examen pe semestrul I (an II, Robotică)</t>
  </si>
  <si>
    <t>Rezistența Materialelor, examen pe semestrul I (an II, IEDM)</t>
  </si>
  <si>
    <t>Rezistența Materialelor, examen pe semestrul I (an II, SPD)</t>
  </si>
  <si>
    <t>Rezistența Materialelor, examen pe semestrul I (an II, Mec)</t>
  </si>
  <si>
    <t>Rezistența Materialelor, examen pe semestrul I (an II, Elm)</t>
  </si>
  <si>
    <t>Rezistența Materialelor, examen pe semestrul I (an II, TCM)</t>
  </si>
  <si>
    <t>Rezistența Materialelor, examen pe semestrul I (an II, ITT)</t>
  </si>
  <si>
    <t>Rezistența Materialelor, examen pe semestrul I (an II, MecE)</t>
  </si>
  <si>
    <t>Rezistența Materialelor, examen pe semestrul I (an II, IPMI)</t>
  </si>
  <si>
    <t>Rezistența Materialelor 2, examen pe semestrul II (an II, SPD)</t>
  </si>
  <si>
    <t>Rezistența Materialelor 2, examen pe semestrul II (an II, TCM)</t>
  </si>
  <si>
    <t>Rezistența Materialelor, examen de restanta semestrul I (an II TCM + SPD)</t>
  </si>
  <si>
    <t>Rezistența Materialelor 2, examen de restanta semestrul II (an II TCM + SPD)</t>
  </si>
  <si>
    <t>Rezistența Materialelor, reexaminare semestrul I (an II TCM + SPD)</t>
  </si>
  <si>
    <t>Rezistența Materialelor, reexaminare semestrul II (an II TCM + SPD)</t>
  </si>
  <si>
    <t>Rezistența Materialelor, examen de restanta semestrul I (an II Mec+R+IEDM+MecE)</t>
  </si>
  <si>
    <t>Rezistența Materialelor, reexaminare semestrul I (an II Mec+R+IEDM+Elm+MecE)</t>
  </si>
  <si>
    <t>Rezistența Materialelor, examen de restanta semestrul I (an II Elm+ITT+IPMI)</t>
  </si>
  <si>
    <t>Rezistența Materialelor, reexaminare semestrul I (an II Elm+ITT)</t>
  </si>
  <si>
    <t>Rezistența Materialelor, evaluare pe parcurs pe semestrul I (an II, Robotică)</t>
  </si>
  <si>
    <t>Rezistența Materialelor, evaluare pe parcurs pe semestrul I (an II, IEDM)</t>
  </si>
  <si>
    <t>Rezistența Materialelor, evaluare pe parcurs pe semestrul I (an II, SPD)</t>
  </si>
  <si>
    <t>Rezistența Materialelor, evaluare pe parcurs pe semestrul I (an II, Mec)</t>
  </si>
  <si>
    <t>Rezistența Materialelor, evaluare pe parcurs pe semestrul I (an II, Elm)</t>
  </si>
  <si>
    <t>Rezistența Materialelor, evaluare pe parcurs pe semestrul I (an II, TCM)</t>
  </si>
  <si>
    <t>Rezistența Materialelor, evaluare pe parcurs pe semestrul I (an II, IPMI)</t>
  </si>
  <si>
    <t>Rezistența Materialelor, evaluare pe parcurs pe semestrul I (an II, ITT)</t>
  </si>
  <si>
    <t xml:space="preserve">Mecanica (L - MEC II - 39) evaluare pe parcurs </t>
  </si>
  <si>
    <t xml:space="preserve">Mecanica (Sem - MEC II - 39) evaluare pe parcurs </t>
  </si>
  <si>
    <t>Mecanica (L - MEC II - 39) examen semestru</t>
  </si>
  <si>
    <t>Mecanica (L - MEC II- 39)  restanta</t>
  </si>
  <si>
    <t>39/3*0.25*0.5</t>
  </si>
  <si>
    <t>Mecanica (L - MEC II- 39)  reexaminare</t>
  </si>
  <si>
    <t>39/3*0.1*0.5</t>
  </si>
  <si>
    <t xml:space="preserve">Grafica asistata de calcculator 1 (L - MEC I - 44) evaluare pe parcurs </t>
  </si>
  <si>
    <t>44/3</t>
  </si>
  <si>
    <t>Grafica asistata de calcculator 1 (L - MEC I - 44) examen semestru</t>
  </si>
  <si>
    <t>44/3*0.5</t>
  </si>
  <si>
    <t>Grafica asistata de calcculator 1 (L - MEC I- 44)  restanta</t>
  </si>
  <si>
    <t>44/3*0.25*0.5</t>
  </si>
  <si>
    <t>Grafica asistata de calcculator 1 (L - MEC I- 44)  reexaminare</t>
  </si>
  <si>
    <t>44/3*0.1*0.5</t>
  </si>
  <si>
    <t xml:space="preserve">Mecanica (L - R II - 21) evaluare pe parcurs </t>
  </si>
  <si>
    <t>21/3</t>
  </si>
  <si>
    <t xml:space="preserve">Mecanica (Sem - R II - 21) evaluare pe parcurs </t>
  </si>
  <si>
    <t>Mecanica (L - R II - 21) examen semestru</t>
  </si>
  <si>
    <t>21/3*0.5</t>
  </si>
  <si>
    <t>Mecanica (L - R II- 21)  restanta</t>
  </si>
  <si>
    <t>21/3*0.25*0.5</t>
  </si>
  <si>
    <t>Mecanica (L - R II- 21)  reexaminare</t>
  </si>
  <si>
    <t>21/3*0.1*0.5</t>
  </si>
  <si>
    <t xml:space="preserve">Mecanica 1 (Sem - SPD I - 22) evaluare pe parcurs </t>
  </si>
  <si>
    <t>Mecanica 1 (Sem - SPD I - 22) examen semestru</t>
  </si>
  <si>
    <t>Mecanica 1 (Sem - SPD I- 22)  restanta</t>
  </si>
  <si>
    <t>22/3*0.25*0.5</t>
  </si>
  <si>
    <t>Mecanica 1 (Sem - SPD I- 22)  reexaminare</t>
  </si>
  <si>
    <t>22/3*0.1*0.5</t>
  </si>
  <si>
    <t xml:space="preserve">Mecanica 1 (L - TDDH I - 17) evaluare pe parcurs </t>
  </si>
  <si>
    <t>17/3</t>
  </si>
  <si>
    <t xml:space="preserve">Mecanica 1 (Sem - TDDH I - 17) evaluare pe parcurs </t>
  </si>
  <si>
    <t>Mecanica 1 (L - TDDH I - 17) examen semestru</t>
  </si>
  <si>
    <t>17/3*0.5</t>
  </si>
  <si>
    <t>Mecanica 1 (L - TDDH I- 17)  restanta</t>
  </si>
  <si>
    <t>17/3*0.25*0.5</t>
  </si>
  <si>
    <t>Mecanica 1 (L - TDDH I- 17)  reexaminare</t>
  </si>
  <si>
    <t>17/3*0.1*0.5</t>
  </si>
  <si>
    <t xml:space="preserve">Mecanica 2 (L - SPD II - 14) evaluare pe parcurs </t>
  </si>
  <si>
    <t xml:space="preserve">Mecanica 2 (Sem - SPD II - 14) evaluare pe parcurs </t>
  </si>
  <si>
    <t>Mecanica 2 (L - SPD II - 14) examen semestru</t>
  </si>
  <si>
    <t>Mecanica 2 (L - SPD II- 14)  restanta</t>
  </si>
  <si>
    <t>14/3*0.25*0.5</t>
  </si>
  <si>
    <t>Mecanica 2 (L - SPD II- 14)  reexaminare</t>
  </si>
  <si>
    <t>14/3*0.1*0.5</t>
  </si>
  <si>
    <t xml:space="preserve">Mecanica 2 (Sem - TDDH II - 26) evaluare pe parcurs </t>
  </si>
  <si>
    <t>Mecanica 2 (Sem - TDDH II - 26) examen semestru</t>
  </si>
  <si>
    <t>Mecanica 2 (Sem - TDDH II- 26)  restanta</t>
  </si>
  <si>
    <t>26/3*0.25*0.5</t>
  </si>
  <si>
    <t>Mecanica 2 (Sem - TDDH II- 26)  reexaminare</t>
  </si>
  <si>
    <t>26/3*0.1*0.5</t>
  </si>
  <si>
    <t xml:space="preserve">Mecanica  (L - IPMI I - 19) evaluare pe parcurs </t>
  </si>
  <si>
    <t>19/3</t>
  </si>
  <si>
    <t xml:space="preserve">Mecanica  (Sem - IPMI I - 19) evaluare pe parcurs </t>
  </si>
  <si>
    <t>Mecanica  (L - IPMI I - 19) examen semestru</t>
  </si>
  <si>
    <t>19/3*0.5</t>
  </si>
  <si>
    <t>Mecanica  (L - IPMI I- 19)  restanta</t>
  </si>
  <si>
    <t>19/3*0.25*0.5</t>
  </si>
  <si>
    <t>Mecanica  (L - IPMI I- 19)  reexaminare</t>
  </si>
  <si>
    <t>19/3*0.1*0.5</t>
  </si>
  <si>
    <t>Modelarea si simularea sist mecatronice, (L- IV MecE - 11 stud) - evaluare pe parcurs</t>
  </si>
  <si>
    <t>Modelarea si simularea sist mecatronice, (L- IV MecE - 11 stud) -evaluare, restanta, reexaminare</t>
  </si>
  <si>
    <t>11/3*0,5*1,35</t>
  </si>
  <si>
    <t>Rezistenta materialelor, (L- II MecE - 6 stud) - evaluare pe parcurs</t>
  </si>
  <si>
    <t>Rezistenta materialelor, (L- II MecE - 6 stud) -evaluare, restanta, reexaminare</t>
  </si>
  <si>
    <t>6/3*0,5*1,35</t>
  </si>
  <si>
    <t>Rezistenta materialelor, (L- II IPMI - 8 stud) - evaluare pe parcurs</t>
  </si>
  <si>
    <t>8/3</t>
  </si>
  <si>
    <t>Rezistenta materialelor, (L- II IPMI - 8 stud) -evaluare, restanta, reexaminare</t>
  </si>
  <si>
    <t>8/3*0,5*1,35</t>
  </si>
  <si>
    <t>Rezistenta materialelor 1, (L- II TDDH - 26 stud) - evaluare pe parcurs</t>
  </si>
  <si>
    <t>Rezistenta materialelor 1, (L- II TDDH - 26 stud) -evaluare, restanta, reexaminare</t>
  </si>
  <si>
    <t>26/3*0,5*1,35</t>
  </si>
  <si>
    <t>Istoria tehnicii, (S - I Mec - 44 stud) -evaluare, restanta, reexaminare</t>
  </si>
  <si>
    <t>44/3/2</t>
  </si>
  <si>
    <t>Istoria tehnicii, (S - I Rob - 40 stud) -evaluare, restanta, reexaminare</t>
  </si>
  <si>
    <t>40/3/2</t>
  </si>
  <si>
    <t>Istoria tehnicii, (S - I SPD - 22 stud) -evaluare, restanta, reexaminare</t>
  </si>
  <si>
    <t>22/3/2</t>
  </si>
  <si>
    <t>Istoria tehnicii, (S - I TCM - 57 stud) -evaluare, restanta, reexaminare</t>
  </si>
  <si>
    <t>57/3/2</t>
  </si>
  <si>
    <t>Istoria tehnicii, (S - I MecE - 7 stud) -evaluare, restanta, reexaminare</t>
  </si>
  <si>
    <t>7/3/2</t>
  </si>
  <si>
    <t>Tehnologii de proc. a mat. Polimerice, (L- III TCM - 30 stud) - evaluare pe parcurs</t>
  </si>
  <si>
    <t>30/3/2</t>
  </si>
  <si>
    <t>Tehnologii de proc. a mat. Polimerice, (L- III TCM - 30 stud) -evaluare, restanta, reexaminare</t>
  </si>
  <si>
    <t>30/3*0,5*1,35</t>
  </si>
  <si>
    <t>Proiectarea masinilor unelte si sistemelor de productie 1, (L- III SPD - 14 stud) - evaluare pe parcurs</t>
  </si>
  <si>
    <t>Proiectarea masinilor unelte si sistemelor de productie 1, (L- III SPD - 14 stud) -evaluare, restanta, reexaminare</t>
  </si>
  <si>
    <t>14/3*0,5*1,35</t>
  </si>
  <si>
    <t>Echipamente si tehnologii de fabricatie in mecatronica, (L- III Mec - 23 stud) - evaluare pe parcurs</t>
  </si>
  <si>
    <t>Echipamente si tehnologii de fabricatie in mecatronica, (L- III Mec - 23 stud) -evaluare, restanta, reexaminare</t>
  </si>
  <si>
    <t>23/3*0,5*1,35</t>
  </si>
  <si>
    <t>Rezistenta materialelor 2, (L- II TDDH - 26 stud) - evaluare pe parcurs</t>
  </si>
  <si>
    <t>Rezistenta materialelor 2, (L- II TDDH - 26 stud) -evaluare, restanta, reexaminare</t>
  </si>
  <si>
    <t>Rezistenta materialelor 2, (L- II SPD -  14 stud) - evaluare pe parcurs</t>
  </si>
  <si>
    <t>Rezistenta materialelor 2, (L- II SPD - 14 stud) -evaluare, restanta, reexaminare</t>
  </si>
  <si>
    <t>Rezistenta materialelor 2, (L- II TCM - 36 stud) - evaluare pe parcurs</t>
  </si>
  <si>
    <t>36/3</t>
  </si>
  <si>
    <t>Rezistenta materialelor 2, (L- II TCM - 36 stud) -evaluare, restanta, reexaminare</t>
  </si>
  <si>
    <t>36/3*0,5*1,35</t>
  </si>
  <si>
    <t xml:space="preserve">Mecanica (L - ITT I - 27) evaluare pe parcurs </t>
  </si>
  <si>
    <t>27/3</t>
  </si>
  <si>
    <t xml:space="preserve">Mecanica (Sem - ITT I - 27) evaluare pe parcurs </t>
  </si>
  <si>
    <t>Mecanica (L - ITT I - 27) examen semestru</t>
  </si>
  <si>
    <t>27/3*0.5</t>
  </si>
  <si>
    <t>Mecanica (L - ITT I - 27)  restanta</t>
  </si>
  <si>
    <t>27/3*0.25*0.5</t>
  </si>
  <si>
    <t>Mecanica (L - ITT I - 27)  reexaminare</t>
  </si>
  <si>
    <t>27/3*0.5*0.1</t>
  </si>
  <si>
    <t>Mecanica 1(Sem - TCM I - 57) evaluare pe parcurs</t>
  </si>
  <si>
    <t>57/4</t>
  </si>
  <si>
    <t>Mecanica 1(Sem - TCM I - 57) examen semestru</t>
  </si>
  <si>
    <t>57/3*0.5</t>
  </si>
  <si>
    <t>Mecanica 1(Sem - TCM I - 57) restanta</t>
  </si>
  <si>
    <t>57/3*0.5*0.25</t>
  </si>
  <si>
    <t>Mecanica 1(Sem - TCM I - 57) reexaminare</t>
  </si>
  <si>
    <t>57/3*0.5*0.1</t>
  </si>
  <si>
    <t>Mecanica (L - IEI I - 14) exaluare pe parcurs</t>
  </si>
  <si>
    <t>Mecanica (L - IEI I - 14) examen semestru</t>
  </si>
  <si>
    <t>Mecanica (L - IEI I - 14) restanta</t>
  </si>
  <si>
    <t>14/3*0.5*0.15</t>
  </si>
  <si>
    <t>Mecanica (L - IEI I - 14) reexaminare</t>
  </si>
  <si>
    <t>14/3*0.5*0.1</t>
  </si>
  <si>
    <t>Mecanica (Sem - IEDM I - 44) evaluare pe parcurs</t>
  </si>
  <si>
    <t>44/4</t>
  </si>
  <si>
    <t>Mecanica (Sem - IEDM I - 44) examen de semestru</t>
  </si>
  <si>
    <t>Mecanica (Sem - IEDM I - 44)  restanta</t>
  </si>
  <si>
    <t>44/3*0.5*0.25</t>
  </si>
  <si>
    <t>Mecanica (Sem - IEDM I - 44)  reexaminare</t>
  </si>
  <si>
    <t>44/3*0.5*0.1</t>
  </si>
  <si>
    <t>Desen Tehnic (L - TDDH - 17) evaluare pe parcurs</t>
  </si>
  <si>
    <t>Desen Tehnic (L - TDDH - 17) examen semestru</t>
  </si>
  <si>
    <t>Desen Tehnic (L - TDDH - 17) restanta</t>
  </si>
  <si>
    <t>17/3*0.5*0.15</t>
  </si>
  <si>
    <t>Desen Tehnic (L - TDDH - 17) reexaminare</t>
  </si>
  <si>
    <t>17/3*0.5*0.1</t>
  </si>
  <si>
    <t>Desen Tehnic (L - SPD - 22) evaluare pe parcurs</t>
  </si>
  <si>
    <t>Desen Tehnic (L - SPD - 22) examen semestru</t>
  </si>
  <si>
    <t>Desen Tehnic (L - SPD - 22) restanta</t>
  </si>
  <si>
    <t>22/3*0.5*0.15</t>
  </si>
  <si>
    <t>Desen Tehnic (L - SPD - 22) reexaminare</t>
  </si>
  <si>
    <t>22/3*0.5*0.1</t>
  </si>
  <si>
    <t xml:space="preserve">Mecanica (L - TCM II - 37) evaluare pe parcurs </t>
  </si>
  <si>
    <t>37/3</t>
  </si>
  <si>
    <t xml:space="preserve">Mecanica (Sem - TCM II - 37) evaluare pe parcurs </t>
  </si>
  <si>
    <t>Mecanica (Sem TCM II - 37) examen semestru</t>
  </si>
  <si>
    <t>37/3*0.5</t>
  </si>
  <si>
    <t>Mecanica (L - TCM II - 37)  restanta</t>
  </si>
  <si>
    <t>37/3*0.25*0.5</t>
  </si>
  <si>
    <t>Mecanica (L - TCM II - 37)  reexaminare</t>
  </si>
  <si>
    <t>37/3*0.5*0.1</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</si>
  <si>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</si>
  <si>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</si>
  <si>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</si>
  <si>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</si>
  <si>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</si>
  <si>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EZW/SPIHT vizualization-tool, BALTEȘ I. OCTAVIAN-ISAIA, ACS</t>
  </si>
  <si>
    <t>Aplicație pentruprelucrarea de fotografii FILIP I. FELIX-CONSTANTIN, Calculatoare</t>
  </si>
  <si>
    <t>Detecția pietonilor din secvențe de imagini OPRIȚOIU D. MARIA-ROXANA, Calculatoare</t>
  </si>
  <si>
    <t>Sistem de asistență a șoferului HANZU I. ALEXANDRA, Tehnologia Informatiei</t>
  </si>
  <si>
    <t>Secure the CPU by detecting cyber attacks through cpu temperature BĂCILĂ O. I. CLAUDIU, ACS</t>
  </si>
  <si>
    <t>Automatic detection of new classes of objects in images  HERŢOIU G. BOGDAN-GEORGE, ACS</t>
  </si>
  <si>
    <t>Learning based segmentation of hearth MĂNIG V. I. ALEXANDRA - IULIA, ACS</t>
  </si>
  <si>
    <t>Port scaner for penetration teasting PETREANU G. R. M. RAUL- MIHAI, ACS</t>
  </si>
  <si>
    <t>Sistem de navigație aeriană ARABSHAHI A. SAM, ICAI</t>
  </si>
  <si>
    <t>Aftenie Ana, Implementation of superposition methods for Pareto multi-objective algorithms and inspired by nature algorithms, Master ACS</t>
  </si>
  <si>
    <t>Gindila Ana-Maria, MODELAREA ȘI SIMULAREA UNUI SISTEM AUTOMATIZAT PENTRU DETECTAREA
DEȘEURILOR RECICLABILE, Master ICAI</t>
  </si>
  <si>
    <t>Gindila Teodora, Sistem inteligent pentru monitorizarea unui spațiu comercial, Master ICAI</t>
  </si>
  <si>
    <t>Bratu Valentina, Sistem inteligent de monitorizare a nivelului de poluare din locuinta, Master ICAI</t>
  </si>
  <si>
    <t>Buinoiu.GeorgianaAnisia, Parcare Inteligentă, EA</t>
  </si>
  <si>
    <t>Cerghit Adrian-Stefan, Model de testare automatizată a dispozitivelor Android folosind Python și Robot Framework, Master ICAI</t>
  </si>
  <si>
    <t>Hera Corina, Implementarea unor algoritmi de predictie a energieie electrice in cazul prosumatorilor din diferite surse,  C</t>
  </si>
  <si>
    <t>Corina Ioana Dancila, TOOL HUB - Aplicație in C#  prin intermediul căreia poți descărca tool-uri interne, ISM</t>
  </si>
  <si>
    <t>Fatan Denisa, Sistem dedicat pentru propunerea ținutei vestimentare, C</t>
  </si>
  <si>
    <t>Halmaghi Denisa, Aplicație pentru Planificarea Meselor, Master ICAI</t>
  </si>
  <si>
    <t>Mandrean Diana, Extinderea framework-ului FADSE cu metode euristice și metaeuristice și testarea pe simulatoare microarhitecturale, C</t>
  </si>
  <si>
    <t>Vasiloiu Maria Eliza, Senzori de mediu inteligenți și harta interactivă a calității aerului și zgomotului, ISM</t>
  </si>
  <si>
    <t>Mihai Luiza Maria, Resource Analyzer în lumea automotive, TI</t>
  </si>
  <si>
    <t>Stoisor Miruna, Aplicație pentru sporirea siguranței angajaților din producție prin purtarea echipamentului de protecție, Master ICAI</t>
  </si>
  <si>
    <t>Popescu George Eduard, Realizarea unei Smart House funcționale, EM</t>
  </si>
  <si>
    <t>Istrate Simona, Algoritmi euristici pentru planificarea optimală a task-urilor pe nodurile supercalculatorului ACAPS, C</t>
  </si>
  <si>
    <t>Menchiu Bogdan, Tracking objects throughout multiple video streams, Master ES</t>
  </si>
  <si>
    <t>Popa Adrian Vasile, Proiectarea unei table interactive de șah, EM</t>
  </si>
  <si>
    <t>Zamfir Florin Cristian, Studiul și realizarea unui braț robotic comandat manual, EM</t>
  </si>
  <si>
    <t>Benchea Ioan Ciprian-Servicii de telefonie utilizând tehnologia IP-TOPEX multiacces-AAIE</t>
  </si>
  <si>
    <t>NICOLAE CATALIN - FLORIN-Sistem inteligent de iluminare cale de acces-AAIE</t>
  </si>
  <si>
    <t>CRISTEA Fabian-Nicolae-Provocări și tendințe în ecranarea electromagnetică-AAIE</t>
  </si>
  <si>
    <t>Bitică Elena-Simina-Stand de laborator pentru masurarea temperaturii-EA</t>
  </si>
  <si>
    <t>VIOREL-SANDULESCU BOGDAN-ALEXANDRU-Stand de laborator pentru controlul unui motor BLDC-EA</t>
  </si>
  <si>
    <t>DOSPINOIU VASILE-VALENTIN, Implementarea unui joc 3D în Unity, licenta Calculatoare, iulie 2024</t>
  </si>
  <si>
    <t>VASIU Oana-Annabella,Aplicație de instruire asistată realizată în Unity, licență TI, iulie 2024</t>
  </si>
  <si>
    <t>DRAGOMIR IOAN DUMITRU, Aplicatie multimedia pentru instruire in domeniul stomatologiei, licență Calculatoare, iulie 2024</t>
  </si>
  <si>
    <t>COARNĂ IULIA MARIA, Aplicatie multimedia pentru instruire in domeniul depanării calculatoarelor, licenta TI, iulie 2024</t>
  </si>
  <si>
    <t>ZMARANDA M. ŞTEFAN, Sistem de testare automată a senzorilor industriali, licenta TI, iulie 2024</t>
  </si>
  <si>
    <t>BALTEȘ I. OCTAVIAN-ISAIA, EZW/SPIHT vizualization-tool, disertatie ACS, febr 2024</t>
  </si>
  <si>
    <t>Aplicație mobilă pentru rezervarea zborurilor BARB D. N. DENISA MARIA Licență</t>
  </si>
  <si>
    <t>Prezență studenți la activități didactice utilizând algoritmi AI CALOTĂ I. I. IRINA MIHAELA Licență</t>
  </si>
  <si>
    <t>Aplicație mobilă pentru cabinet medical IEPURE N. CARLA-SIMINA Licență</t>
  </si>
  <si>
    <t>Aplicație gestionare de proiecte Dep. CIE POPA I. DOROTEEA-CRISTINA Licență</t>
  </si>
  <si>
    <t>Aplicație WEB pentru căutare de rețele RĂBĂGEL M. NICULINA-TEODORA Licență</t>
  </si>
  <si>
    <t>Planificator personal ULBS SUCIU A. ANTONIA Licență</t>
  </si>
  <si>
    <t>Aplicație pentru rezervarea unei săli în funcție de orarul Facultății HIDEG M. V. ANA Licență</t>
  </si>
  <si>
    <t>Aplicație realtime audio-video streaming și socializare IVĂNOIU I. PETRUŢ-DRAGOŞ Licență</t>
  </si>
  <si>
    <t>Aplicație WEB pentru detectarea problemelor pielii PLĂCINTAR T. ALINA MĂDĂLINA Licență</t>
  </si>
  <si>
    <t>Platformă online pentru învățare programare STAN N. DRAGOŞ - CIPRIAN Licență</t>
  </si>
  <si>
    <t>Sistem de configurare a componentelor pentru construcția de PC-uri TIŢA F. FLORIN-ALEXANDRU Licență</t>
  </si>
  <si>
    <t>Sistem de importare a orarului facultății VOICU A. RADU Licență</t>
  </si>
  <si>
    <t>Facial Recognition - An introduction into driver monitoring CIOBAN M. MARCEL Master</t>
  </si>
  <si>
    <t>Aplicație WEB - detectare și vizualizare semnale ADS-B BĂLĂOIU N. ALINA-ŞTEFANIA Master</t>
  </si>
  <si>
    <t>Aplicație WEB pentru transport și sănătate BUDIN D. ADELA-IOANA Master</t>
  </si>
  <si>
    <t>Aplicație MLOps în domeniul învățării automate OPRIŞ V. DIMITRIE-OCTAVIAN Master</t>
  </si>
  <si>
    <t>Aplicație WEB pentru mentenență și configurare online a calculatoarelor POPA S. MARIAN-EMANUEL Master</t>
  </si>
  <si>
    <t>BUHOIU M. ALINA-MARIA, The power of word embedding in document classification, mACS</t>
  </si>
  <si>
    <t>ANDRĂŞEL I. NICUŞOR FLAVIUS, Aplicatie de organizare orar pentru studenti, Calculatoare</t>
  </si>
  <si>
    <t>CONSTANTINESCU V. CONSTANTIN-NICUȘOR, Sistem de recomandare filme, Calculatoare</t>
  </si>
  <si>
    <t>COTOR G. OTNIEL, Aplicație de management pentru citate, Calculatoare</t>
  </si>
  <si>
    <t>SIBIŞAN V. A. ANDRA-MARIA, Asistent Medical Virtual, Calculatoare</t>
  </si>
  <si>
    <t>TELCEAN I.C. ALEXANDRU, Procesor de limbaj natural pentru a interoga baze de date relaționale, Calculatoare</t>
  </si>
  <si>
    <t>BUCŞA M. ANDREEA-MARIA, Anomaly detection in Big Data, mACS</t>
  </si>
  <si>
    <t>GIURGIU N. ANDREI-NICOLAE, Clasificarea documentelor text utilizând algoritmul Naive Bayes, mICAI</t>
  </si>
  <si>
    <t>REBEGA V. T. REMUS-OCTAVIAN, Robot controlat prin bluetooth de pe un diispozitiv mobil, mICAI</t>
  </si>
  <si>
    <t>Lungu Cosmin-Ioan, Enhanced Denoising with Markov Filter, Master ES, Febr. 2024</t>
  </si>
  <si>
    <t>Bârzan Radu-Adrian, Predicția consumului și a producției de electricitate la nivel de clădire și oraș prin rețele BiLSTM, Licență C, Iul. 2024</t>
  </si>
  <si>
    <t>Ciorgovean Iustin, Filtrarea contextuală a zgomotului prin criteriul diferenței minime, Licență C, Iul. 2024</t>
  </si>
  <si>
    <t>Tomușca Paul Andrei, Recunoașterea și eliminarea defectelor de textură din imagini folosind metode contextuale, Licență TI, Iul. 2024</t>
  </si>
  <si>
    <t>Andu Mihailescu, Aplicație de control acces folosind dispozitive mobile, licenta</t>
  </si>
  <si>
    <t>Cosmin Marcu, Android aplicatie de mesagerie, licenta</t>
  </si>
  <si>
    <t>Daniel Saftoiu, Aplicație pentru îmbunătățirea performanțelor muzicale, licenta</t>
  </si>
  <si>
    <t>Laurentiu Fratila, Platforma pentru postarea si achiziția rapidă de servicii</t>
  </si>
  <si>
    <t>Marius Teca, Simularea unui mediu de automatizare pentru pompe de caldura și sisteme auxiliare, master</t>
  </si>
  <si>
    <t>Nicolae Dragoman, Aplicație pentru traducerea limbajului semnelor, licenta</t>
  </si>
  <si>
    <t>Razvan Bela, Predicția locației în funcție de istoricul de folosire al unui dispozitiv mobil, licenta</t>
  </si>
  <si>
    <t>Sergiu Frasie, Colectarea și interpretarea datelor din istoricul de folosire a unui
telefon inteligent pentru corelarea cu sănătatea mentală, licenta</t>
  </si>
  <si>
    <t>Vlad Raciulete, Jurnal digital pentru dezvoltare personală și suport sihologic, licenta</t>
  </si>
  <si>
    <t>BLĂNARU C. I. ELIZA-BEATRICE, Studiu asupra unui senzor inductiv, Licenta</t>
  </si>
  <si>
    <t>BODO R. OVIDIU, Generator de semnale de laborator, Licenta</t>
  </si>
  <si>
    <t>ŞANDRU D. TIMOTEI, Echipament de testare CAN, Licenta</t>
  </si>
  <si>
    <t>BARBĂALBĂ N. DORIS-ELENA Aplicație web - ghid turistic</t>
  </si>
  <si>
    <t>BÎRZĂ I.M. MIHAI-ALIN Euforia Residence Web Application</t>
  </si>
  <si>
    <t>DINU F. D. RAYSA-YASMINE Aplicație de tip game store - GameHub</t>
  </si>
  <si>
    <t>DULEA C. C. MIHAI-ALEXANDRU Aplicație pentru socializare</t>
  </si>
  <si>
    <t>GÂŢĂ V. O. RĂZVAN-ANDREI DayDoodle - Aplicație tip jurnal</t>
  </si>
  <si>
    <t>LEFTER A. MĂDĂLIN-VALENTIN Aplicatie web pentru centralizarea si monitorizarea evenimentelor de securitate</t>
  </si>
  <si>
    <t>MĂRGINEAN A. ADRIANA IZABEL Aplicatie web pentru centralizarea si monitorizarea evenimentelor de securitate</t>
  </si>
  <si>
    <t>SAVU N. ANDREEA - ILEANA Aplicație pentru îmbunătățirea procesului de recrutare</t>
  </si>
  <si>
    <t>ZEICU I. FABIANA-GEORGIANA Aplicație pentru administrarea unei clinici medicale</t>
  </si>
  <si>
    <t>IVAN F. S. ELENA-LUIZA Aplicație pentru service-detailing auto</t>
  </si>
  <si>
    <t>MARICIUC N. IONUŢ Aplicație pentru gestionarea serviciilor destinate autovehiculelor</t>
  </si>
  <si>
    <t>POPA V. MARIA IULIA Aplicație WEB farmacie online</t>
  </si>
  <si>
    <t>AVRAM O. G. MIHAELA-COSMINA Aplicație windows-form ”Mycake boutique”</t>
  </si>
  <si>
    <t>BUNEA D. D. RAMONA MAGDALENA Platformă online pentru organizarea unui city break</t>
  </si>
  <si>
    <t>DRAGOMIR N. DARIAN-NICOLAE Aplicație WEB - Organizare evenimente</t>
  </si>
  <si>
    <t>LUCA-ILIE I. NICULINA Analiză comparativă a memoriei (perform/flash EEPROM)</t>
  </si>
  <si>
    <t>SOLOMON I. EUGEN - ALEXANDRU SMART HOME AMBIANCE - Termostat cu microcontroller Raspberry Pi4 și interfață web</t>
  </si>
  <si>
    <t>TOADER V. MIREL-ANDREI Aplicație de gestionare a sarcinilor de serviciu</t>
  </si>
  <si>
    <t>Buse Eduard Lorentz, Echipament Automat de presare, Licență</t>
  </si>
  <si>
    <t>Popescu Nicolae Nicusor, Simularea unei linii de producție din mediul unei fabrici industriale folosind factorul IO, Licență</t>
  </si>
  <si>
    <t>Cucu Stefania raluca, Determinarea dependentei rezistentei electrice de caracteristicile de material</t>
  </si>
  <si>
    <t>Lucrare licenta - iulie 2024
ENACHE F. IOANA - LETIŢIA - Comanda unui sistemde acționare cu motor brushed</t>
  </si>
  <si>
    <t>Lucrare disertatie - iulie 2024
BUJAKI C. ANTAL-SEBASTIAN - Măsurarea parametrilor electrici ai amplificatoarelor audio</t>
  </si>
  <si>
    <t>Lucrare disertatie - iulie 2024
HOŢEA T. DARIUS - Dezvoltarea unui sistem Hardware in the lool (HIL)</t>
  </si>
  <si>
    <t>POA elena Bianca ”Tehnologii de producere a BIOcombustibilului si a energiei din biomasa”</t>
  </si>
  <si>
    <t>STANCU Ioan Catalin ”Stand didactic pentru studiul caracteristicilor panourilor fotovoltaice”</t>
  </si>
  <si>
    <t>TARCEA Ioan Marius ”Stand didactic pentru centrala electrica eoliana”</t>
  </si>
  <si>
    <t>Chitoiu Betyna-Iulia ”Dimensionarea generatoarelor eoliene”</t>
  </si>
  <si>
    <t>JAKAB A. JOZSEF-ATTILA, Studiu privind acoperirea radio a rețelei Wi-Fi ULBS, licență</t>
  </si>
  <si>
    <t>ŢĂRANU P. TEODOR, Sistem radio definit software pentru transmisia de mesaje, licență</t>
  </si>
  <si>
    <t>TÖRÖK Z. FABIAN, Vector Network Analyzer using SDR, disertatie</t>
  </si>
  <si>
    <t>ANTONEAC I. MĂDĂLINA-MARIA, Sistem mobil pentru măsurarea nivelurilor de câmp electromagnetic, disertatie</t>
  </si>
  <si>
    <t>Tutelea Cristina
Tipuri de mentenanta realizata pe strunguri spinner
master</t>
  </si>
  <si>
    <t>MARIN C. ARISA-MIRUNA, Aplicație pentru programări într-un salon de înfrumusețare, Licență</t>
  </si>
  <si>
    <t>ȘOPÎRLĂ R.E. EDUARD-IULIAN, Implementarea unui joc 3D Unity, Licență</t>
  </si>
  <si>
    <t>ANDREIU V. D. DAN, Aplicație pentru pontare și împărțirea task-urilor unui proiect în echipă, Licență</t>
  </si>
  <si>
    <t>CERNEA N. NICOLAE-RAREŞ, Un joc proiectat și dezvoltat în C# pe platforma Unity, Licență</t>
  </si>
  <si>
    <t>DAN A. R. ANDREI-PAUL, Aplicație C# Software pentru pontaj, Licență</t>
  </si>
  <si>
    <t>DAVID S. MARIA, Aplicație Web, Licență</t>
  </si>
  <si>
    <t>DOGARU D. M. ALEXANDRA-PETRA, Chatbot, Licență</t>
  </si>
  <si>
    <t>FRĂȚILĂ L.I. ANTONIA, Sistem Interactiv - integrare si gestiune eficiența a datelor folosind PHP, MySQL si JavaScript, Licență</t>
  </si>
  <si>
    <t>IVAN G. C. MIHAELA-OLGA, Aplicație pentru managementul pieselor de tip Setup Sample, Licență</t>
  </si>
  <si>
    <t>NIȚĂ P. ȘTEFAN-DANIEL-PETRU, BlocConnect-O aplicație pentru eficientizarea administrării blocurilor, Licență</t>
  </si>
  <si>
    <t>SZASZ Z. APOR, Model transofrmator de inteligență artificială, Licență</t>
  </si>
  <si>
    <t>TUDOROIU C. I. VLAD-CONSTANTIN, Proiectarea și dezvoltarea unui joc în Unity, în limbaj C#, Licență</t>
  </si>
  <si>
    <t>VASIU R. IONATAN, Aplicatie Web, Licență</t>
  </si>
  <si>
    <t>DRĂGUŞIN V. IOAN-COSMIN, Aplicație student JavaFX, Licență</t>
  </si>
  <si>
    <t>LUNGU N. ALEXANDRU-NICUŞOR, ProjectManager Hub (aplicație pentru managementul proiectelor unei firme), Licență</t>
  </si>
  <si>
    <t>NEAG O. F. DARIUS ŞTEFAN, Aplicație care oferă o platformă interactivă de anatomie umană cu module 3D, Licență</t>
  </si>
  <si>
    <t>TĂNASE D. DRAGOŞ-IULIAN, Aplicație ce oferă servicii integrate pentru rezervări de călătorii, hoteluri, recenzii hoteliere și diferite materiale ce implică travelling, Licență</t>
  </si>
  <si>
    <t>POPESCU I. ALEXANDRU, Continuous Computing, Disertație</t>
  </si>
  <si>
    <t>PURŢA T. I. ANDREEA-MARIA, Medical prescriptions applications, Disertație</t>
  </si>
  <si>
    <t>SZÁSZ G. CHRISTIAN-IOAN, Azure server resources monitoring system, Disertație</t>
  </si>
  <si>
    <t>DEACU V. LIVIU TEODOR, Evidența portofoliului și calculul taxelor pentru posesorii de active în criptomonede, Disertație</t>
  </si>
  <si>
    <t>DRAGOMIR M. GHEORGHE - VALENTIN, Aplicație de notițe criptate, Disertație</t>
  </si>
  <si>
    <t>JUGĂNARU I. P. GABRIEL-IULIAN, Joc video interactiv în C++ creat cu librăria grafică Raylib, Disertație</t>
  </si>
  <si>
    <t>POARA G. GEORGIANA-CLAUDIA, Dezvoltarea unei aplicații web în C# cu testare automatizatăutilizând selenium, Disertație</t>
  </si>
  <si>
    <t>ROŞCA N. A. ŞTEFANIA-CRISTINA, Aplicație de management al banilor, Disertație</t>
  </si>
  <si>
    <t>Păscuț Cătălin-Dumitru, licenta EA, IMPLEMENTAREA UNUI MACROPAD CONFIGURABIL ȘI ADAPTABIL</t>
  </si>
  <si>
    <t>Lupu Daniel-Constantin, licenta EA, Sistem inteligent de irigare și monitorizare a temperaturii și umidității aerului și solului</t>
  </si>
  <si>
    <t>Catrinoiu Denisa-Elena, licenta EA, Sistem de alarmă și control</t>
  </si>
  <si>
    <t>Zăbavă Dumitru-Viorel, licenta EA, ANALIZA ȘI REPREZENTAREA COMPUTAȚIONALĂ A MIȘCĂRILOR MÂINII</t>
  </si>
  <si>
    <t>Mitea Alexandra, licenta EA, Recunoașterea utilizatorului pentru aplicații de acces selectiv</t>
  </si>
  <si>
    <t>Bocea Horia-Alexandru, licenta EA, Realizare modul de prelucrare și analiză a imaginilor pentru recunoașterea martorilor de bord</t>
  </si>
  <si>
    <t>Mihai STĂNCETE, licenta EA, SISTEM DIGITAL PENTRU CONTROLUL ȘI MONITORIZAREA UTILIZĂRII ENERGIEI SOLARE ÎN APLICAȚII DOMESTICE</t>
  </si>
  <si>
    <t>Neghină Cătălina</t>
  </si>
  <si>
    <t>Calcularea automată a punctelor de pe o masă de snooker folosind procesarea imaginilor</t>
  </si>
  <si>
    <t>CARAGEA A. V. ANDREEA-CRISTINA, "Aplicație de WEB de  monitorizare și comparare, în funcție de performanțe și obiective, a rapoartelor generate în urma efectuării antrenamentelor de înot"</t>
  </si>
  <si>
    <t>ARCAȘ N. NICOLAE-ADRIAN - Platforma Interacțiune Clienți Implementată cu Arhitectura CQRS și Event Sourcing - licenta</t>
  </si>
  <si>
    <t>BANABIC C. RĂZVAN - Aplicație de recomandare muzică - licenta</t>
  </si>
  <si>
    <t>BICHIŞ S. C. DARIANA - Aplicație mobilă de recunoaștere a plantelor - licenta</t>
  </si>
  <si>
    <t>BURUGĂ I. DIANA-ELENA - Aplicație web privind inserția pe piața muncii a studenților unei universități - licenta</t>
  </si>
  <si>
    <t>CHIRILĂ I. TUDOR-OCTAVIAN - Sistem de programări la spital - licenta</t>
  </si>
  <si>
    <t>GROVU C. GABRIEL - Eficientizarea proceselor manuale prin automatizare - licenta</t>
  </si>
  <si>
    <t>HERMAN D. O. ALEXANDRA - Magazin Online de Cărți - licenta</t>
  </si>
  <si>
    <t>MIHĂIESCU I. I. MIHAELA-ANCA - Aplicație de adăugare a unui setlist în biblioteca Spotify - licenta</t>
  </si>
  <si>
    <t>PEANA F. FLORIN-COSMIN - Platformă web pentru consultanță juridică - licenta</t>
  </si>
  <si>
    <t>PRECUP I. L. SONIA-MARIA - Aplicație mobile pentru planificarea itinerarelor de călătorie - licenta</t>
  </si>
  <si>
    <t>RITIVOI M. RĂZVAN-NICOLAE - Aplicație mobilă pentru căutarea și gestionarea unui loc de parcare - licenta</t>
  </si>
  <si>
    <t>SCHULLER A. D. BEATRICE - Aplicație pentru cantina universităților - licenta</t>
  </si>
  <si>
    <t>SPĂTARU M. C. MARIUS COSMIN - Aplicatie de gestiune a hainelor - licenta</t>
  </si>
  <si>
    <t>STOIŢĂ V. DUMITRU-RAZVAN - Aplicație web pentru planificare călătorii - licenta</t>
  </si>
  <si>
    <t>VACARIU A. MĂDĂLIN-CRISTIAN - Aplicație web pentru detectare și interpretare de prețuri - licenta</t>
  </si>
  <si>
    <t>RAD I RĂZVAN-DANIEL - Magazin de modele 3D - licenta</t>
  </si>
  <si>
    <t>Lascu Sergiu, Dezvoltarea unei retele de transport gaze naturale pe teritoriul Romaniei, Disertatie IMGN</t>
  </si>
  <si>
    <t>Tomita Daniel, Studiu privind reducerea nivelului de poluare în stațiile de comprimare gaze naturale, Disertatie IMGN</t>
  </si>
  <si>
    <t>Pop Claudia, Studiu privind infiintarea retelelor inteligente de distributie gaze naturale si bransamente in localitati rurale, Disertatie IMGN</t>
  </si>
  <si>
    <t>Runcan Silviu, Maximizarea factorului de recuperare a gazelor dintr-un zăcământ aflat în fază avansată de exploatare prin racordarea la un sistem de distribuţie local, Disertatie IMGN</t>
  </si>
  <si>
    <t>Chindris Ionut, Studiu privind maximizarea factorului de recuperare a zacamintelor comerciale existente in Depresiunea Transilvaniei, Disertatie IMGN</t>
  </si>
  <si>
    <t>Popa Dana, Studiu tehnico-economic privind exploatarea unui zacamant de gaze naturale, Disertatie IMGN</t>
  </si>
  <si>
    <t>Campan Stefan Vasile, Managementul exploatării unui zăcământ de gaze naturale în vederea optimizării factorului de recuperare, Disertatie IMGN</t>
  </si>
  <si>
    <t>Necsa Andreea, Creşterea performanţelor în exploatare a sondelor de gaze naturale utilizând metode actuale, Licenta TDDH</t>
  </si>
  <si>
    <t>Bogolea Ioan Cristian, Îmbunătățirea metodelor de evacuare a apelor din sondele de gaze naturale, Licenta TDDH</t>
  </si>
  <si>
    <t>Bleahu Alexandru, Proiectarea lucrărilor de foraj la o sondă de gaze naturale, Licenta TDDH</t>
  </si>
  <si>
    <t>Dan Denisa, Studiu privind utilizarea echipamentului snubbing la operațiile executate în sondele de gaze naturale, Licenta TDDH</t>
  </si>
  <si>
    <t>Sanmartinean Nicolae, Utilizarea echipamentelor moderne la investigarea și reactivarea sondelor de gaze naturale, Licenta TDDH</t>
  </si>
  <si>
    <t>Bejenaru Bogdan,Proiectarea operației de perforare la o sondă de gaze naturale, Licenta TDDH</t>
  </si>
  <si>
    <t>Lata Vasile, Proiectarea unei stații de uscare cu TEG, Licenta TDDH</t>
  </si>
  <si>
    <t>Radu Nicolae, Proiectarea unei stații de reglare măsurare gaze naturale, Licenta TDDH</t>
  </si>
  <si>
    <t>Luca Iuliana, Managementul stresului la locul de munca. Master</t>
  </si>
  <si>
    <t>Vasiu Vlad-Nicolae, Platforma dedicata monitorizarii si urmaririi fluctuatilor de pret. Master</t>
  </si>
  <si>
    <t>Corioluc Vladislav, managementul proiecteor mecatronice in sistem agile versus V model. Master</t>
  </si>
  <si>
    <t>Popa Darius. Master</t>
  </si>
  <si>
    <t>Prundurel Claudiu-Mihai, Managementul unei echipe multiculturale in cadrul companiei SEGULA TECHNOLOGIES. Master</t>
  </si>
  <si>
    <t>Radoi N. Elena-Lavinia, Impactul telemuncii asupre vietii cotidiene. Master.</t>
  </si>
  <si>
    <t>FERENȚ Andreea-Gabriela - Utilizarea instrumentelor calității pentru îmbunătățirea lanțului de aprovizionare într-o organizație din domeniul automotive - master</t>
  </si>
  <si>
    <t>MATE Andrea - Implementarea instrumentelor calității într-o unitate de producție - master</t>
  </si>
  <si>
    <t>MITRU Andreea Cătălina - Aplicarea metodei 8D pentru îmbunătățirea calității unui produs în cadrul companiei SC Faurecia Seating Tălmaciu SRL - master</t>
  </si>
  <si>
    <t>MUNTEANU Marius Claudiu - Implementarea managementului calității la o unitate din industria alimentară - master</t>
  </si>
  <si>
    <t>DOCA Tudor - Proiectarea tehnologiei de execuție și a unor SDV-uri necesare pentru realizarea reperului ”placă”. Tranziția către organizația sustenabilă: Studiu de caz la compania Marquardt Sibiu. - licență</t>
  </si>
  <si>
    <t>FOFICAȘ Lavinia - Proiectarea tehnologiei și a unor SDV-uri pentru execuția reperului BUCȘĂ - LF -1303. Îmbunătățirea procesului de fabricație într-o companie producătoare de senzori. - Licență</t>
  </si>
  <si>
    <t>NEGREA-ADAM Raluca - Proiectarea tehnologiei și a unor SDV-uri pentru execuția reperului FLANȘĂ-RNA-28. Soluție pentru îmbunătățirea stării de bine a angajaților din mediul de afaceri Sibian. - licență</t>
  </si>
  <si>
    <t>PETELEAZĂ Denisa - Proiectarea tehnologiei și a unor SDV-uri pentru execuția reperului BUCȘĂ-DA-2903. Proiectarea unui sistem de suport decizional pentru servicii personalizate. - Licență</t>
  </si>
  <si>
    <t>RUS Antonio - Proiectarea tehnologiei și a unor SDV-uri pentru execuția reperului BUCȘĂ-AWP-99. Soluție pentru creșterea angajabilității studenților de la Facultatea de Inginerie. - licență</t>
  </si>
  <si>
    <t>IVAN Melissa Antonia, Proiectarea procesului tehnologic de fabricaţie și a SDV-urilor aferente pentru reperul PLACĂ. Plan de afaceri pentru înființarea unei afaceri sustenabile în domeniul publicității, lucrare de licenta</t>
  </si>
  <si>
    <t>BOGDAN VASILICA Narcisa Angela,Plan de afaceri pentru infiintarea unei afaceri sustenabile in domeniul reciclarii hainelor folosite in vederea transformarii acestora in alte articole vestimentare, lucrare de licenta</t>
  </si>
  <si>
    <t>MICU Iulia-Maria - Proiectarea tehnologiei de fabricație și a SDV-urilor aferente reperului "Flanşă 01.22-12". Plan de afaceri pentru extinderea domeniului de activitate a unei firme în domeniul marketingului și promovării online. - licenţă IEDM</t>
  </si>
  <si>
    <t>CÎNDEA Roxana Mariana - Proiectarea tehnologiei de fabricație și a SDV-urilor aferente reperului "Adaptor". Studiu privind oportunitatea înființării unei afaceri în domeniul serviciilor. - licenţă IEDM</t>
  </si>
  <si>
    <t>GLIGA Cristina Florina - Proiectarea tehnologiei de fabricație și a SDV-urilor aferente reperului "Corp regulator ultrasonic". Studiu privind impactul culorilor și a designului spațial asupra productivității la locul de muncă. - licenţă IEDM</t>
  </si>
  <si>
    <t>Miricescu Dan, Petrescu Valentin</t>
  </si>
  <si>
    <t>CIUTU Maria Teodora - Proiectarea tehnologiei de fabricație și a SDV-uri aferente reperului "Bucşă CT-28.10". Studiu privind comportamentul de achizitie şi relaţia consumatorilor cu platformele de comert online. - licenţă IEDM</t>
  </si>
  <si>
    <t>DRAGOTĂ Roxana Elena - Proiectarea tehnologiei de fabricație și a SDV-uri aferente reperului "Placă de bază 24.00.12". Studiu privind atitudinea studenţilor din Facultatea de Inginerie în raport cu utilizarea unor jocuri de simulare a activităţii economice la discipline de management şi iniţiere în afaceri. - licenţă IEDM</t>
  </si>
  <si>
    <t>BACIU Oana-Narcisa - Analiză privind oportunitatea extinderii portofoliului de produse la o firmă cu profil industrial - master MAI</t>
  </si>
  <si>
    <t>CĂZAN Vlad-Eduard - Studiu privind oportunitatea introducerii unui produs inovativ în cadrul unei pentru firme preparat motociclete tip enduro - master MAI</t>
  </si>
  <si>
    <t>LUPEAN Anca-Teodora - Analiza privind implicarea leadershipului in reglarea conflictelor la locul de munca - master MAI</t>
  </si>
  <si>
    <t>COJOCARU Maria-Mihaela - Studiu privind existența unor elemente de leadership tranzacțional în companiile din Sibiu - master MAI</t>
  </si>
  <si>
    <t>Miricescu Dan, Moldovan Iosif</t>
  </si>
  <si>
    <t>CREȚU Ioan Alin - AAnaliză privind oportunitatea realizării şi dezvoltării unei aplicaţii privind analiza automată a recenziilor primite de restaurante - master MAI</t>
  </si>
  <si>
    <t>BRACON Alina-Maria - Studiu privind tipologia comportamentului de cumpărare al generației Z  - master MAI</t>
  </si>
  <si>
    <t>ADĂMOIU Ioan-Florin - Studiu privind oportunitatea deschiderii unei afaceri cu gadget-uri casnice utilizand metode specifice de management de proiect - master MP</t>
  </si>
  <si>
    <t>VITAN (GHIRCULESCU) Anca - Studiu privind adaptarea strategiei municipiului Sibiu la Componenta de atenuare a schimbărilor climatice cu metode de management de proiect - master MP</t>
  </si>
  <si>
    <t>GĂINĂ Teodor-Gabriel - Studiu privind pregătirea şi managementul unei echipe de motorsport în vederea participării la competiţii naţionale cu soluţii de management de proiect - master MP</t>
  </si>
  <si>
    <t>Miricescu Dan, Sipos Anca</t>
  </si>
  <si>
    <t>ENCIU Gavril - Introducerea unui produs nou pe piață la Grup DIANA, din punct de vedere economic și tehnologic
  - master MPMA</t>
  </si>
  <si>
    <t>Geana Marian Bogdan,  
Proiectarea tehnologiei de execuție și a unor SDV-uri aferente reperului ”ARBORE AN-EW-6082”. Susținerea și promovarea inovării în rândul angajaților într-o întreprindere cu profil auto, licenta</t>
  </si>
  <si>
    <t>Otvos Alexandru George, 
Proiectarea tehnologiei de execuție și a unor SDV-uri aferente, a reperului ’’AX VENTILATOR’’.
Studiul privind reducerea rebuturilor în cadrul unei organizații. licenta</t>
  </si>
  <si>
    <t>POPA Beniamin-Ioan,  
Optimizarea fluxului de lucru pentru asigurarea calității în producția de piese 
asamblate, disertatie</t>
  </si>
  <si>
    <t>OLEKSIK MIHAELA</t>
  </si>
  <si>
    <t>BRATU Gabriela Andreea, Analiza și optimizarea prin metoda elementelor finite a unei componente auto, II STIF, disertație, iulie 2024</t>
  </si>
  <si>
    <t>RAȚIU Dragos Florin, Analiza și optimizarea unei componente auto folosind metoda elementelor finite, II STIF, disertație, iulie 2024</t>
  </si>
  <si>
    <t>Gaspar Victor, Tehnologii de filtrare a apelor de balast în vederea combaterii poluării apelor internaţionale, Licenta</t>
  </si>
  <si>
    <t>Mioaga Roxana, Proiectarea unei stații de producere a biogazului aferente unei ferme agricole în județul Bistrița-Năsăud, Licenta</t>
  </si>
  <si>
    <t>Lipa Andrada, Proiectarea unei stații de reciclare a deșeurilor de aluminiu din județul Vaslui, Licenta</t>
  </si>
  <si>
    <t>Pătruțiu Alexandru Ioan, Implementarea unui sistem de transport persoane pentru zona metropolitană a municipiului Sibiu prin Asociația Transport Metropolitan Sibiu, Licența ITT, Iulie 2024</t>
  </si>
  <si>
    <t>Cisteian Silvana Denisa, Îmbunătățirea calității procesului de fabricație pentru produsul Invisio fabricat la ODU Sibiu. Proiectarea tehnologiei de fabricație și a unor SDV-uri aferente pentru un reper, Licența TCM, Iulie 2024</t>
  </si>
  <si>
    <t>Cornea Gabriela, Îmbunătățirea calității procesului de fabricație pentru produsul senzor de presiune fabricat la IFM Sibiu
Proiectarea tehnologiei de fabricație și a unor SDV-uri aferente pentru un reper, Licența TCM, Iulie 2024</t>
  </si>
  <si>
    <t>Prof.univ.dr. Dănuț DUMITRAȘCU</t>
  </si>
  <si>
    <t>BANCIU Diana - Elena, "Proiectarea procesului tehnologic al reperului Suport, desen nr. 3163532-01. Performanța în afaceri prin inovare și dezvoltare de noi produse. Studiu de caz: Caserola “Heat&amp;Eat”.", licenta IEDM</t>
  </si>
  <si>
    <t>CAZAN Teodora Maria, "Proiectarea procesului tehnologic al reperului arbore-pinion, desen nr. 1-14-10.2. Competitivitate în afaceri prin dezvoltarea de produse inovative. Studiu de caz: Produsul “Jachetă Modulară High Tech Evolution” în cadrul S.C. AVANTI S.R.L", licenta IEDM</t>
  </si>
  <si>
    <t>IROM Flavius, "Specificitati privind managementul unui proiect de investitie intr-un depozit de inmagazinare a gazelor naturale", master IMGN</t>
  </si>
  <si>
    <t>Prof.dr. Danut DUMITRASCU</t>
  </si>
  <si>
    <t>STAN Timian, "Planul de afaceri, instrument al strategiei de dezvoltare a firmelor. Studiu de caz in cadrul S.C Timian S.R.L.:, master MAI</t>
  </si>
  <si>
    <t>BRANEANU Stefania, "Riscurile atacurilor cibernetice. Dezvoltarea unui proiect de reducere a atacurilor cibernetice în industria automotive." master MP</t>
  </si>
  <si>
    <t>Prof.dr. Danut DUMITRASCU, cotutela cu Prof.univ.dr. Gabriela DOBROTA</t>
  </si>
  <si>
    <t>MÂNDREAN Vasile, Managementul proiectelor de imbunatatire a productivitatii si calitatii in firmele de productie. Studiu de caz pentru o firmă specializată în deformare plastică la rece.", master MP</t>
  </si>
  <si>
    <t>LUPEA Ioan, Strategii de dezvoltare in sfera serviciilor. Studiu de caz la o firma mica., master MP</t>
  </si>
  <si>
    <t>MOROZAN Cristian-Andrei, "Dezvoltarea consultantei in Romania. Studiu de caz: Inființarea unei firme de prestari servicii de consultanță financiară". Master MP</t>
  </si>
  <si>
    <t>Prof.dr. Danut DUMITRASCU, sef lucr.dr. Matran Cristian</t>
  </si>
  <si>
    <t>Meianu Elena Raluca, "Imbunatatirea procesului de productie. Studiu de caz in cadrul companiei Marquardt", licenta IEI</t>
  </si>
  <si>
    <t>Racoti Adriana-Cosmina. "Dezvoltarea unei afaceri in domeniul confecționării produselor vestimentare din denim." licemta IEI</t>
  </si>
  <si>
    <t>PRODEA LAURENTIU</t>
  </si>
  <si>
    <t>VEREȘEZAN Loredana Maria, Proiectarea unei conducte de transport gaze naturale în regim godevilabil in vedere asigurarii consumului industrial și casnic., LICENTA</t>
  </si>
  <si>
    <t>HALASZ Răzvan, Proiectarea unei stații de comprimare a gazelor
naturale în vederea creșterii capacității de transport, LICENTA</t>
  </si>
  <si>
    <t>ANTONIE Silviu Mihail, Proiectarea unei conducte de transport gaze naturale în regim godevilabi, LICENTA</t>
  </si>
  <si>
    <t>PRODEA LAURENTIU
LUPU DIANA</t>
  </si>
  <si>
    <t>URS Carmina Maria, Proiectarea optimizării producției unui zăcământ de gaze naturale prin utilizarea de tehnologii de extracție non-invazive în stratele productive, LICENTA</t>
  </si>
  <si>
    <t>POP Vlad, Proiectarea unei operații geologo-tehnologice într-o sondă de gaze naturale, LICENTA</t>
  </si>
  <si>
    <t>TRIF Ciprian Daniel, Proiectarea exploatării unui zăcământ de gaze naturale, LICENTA</t>
  </si>
  <si>
    <t>BLAGA Vlad Paul, Proiectarea cercetărilor hidrodinamice în sondele de gaze naturale în vederea determinării potențialului productiv, LICENTA</t>
  </si>
  <si>
    <t>SAS Cosmin, Studiu privind cresterea capacitatii de transport gaze naturale din Romania, DISERTATIE</t>
  </si>
  <si>
    <t>CRĂCIUN Paul, Analiza privind utilizarea sistemelor SCADA in cadrul statiilor de reglare masurare gaze naturale, DISERTATIE.</t>
  </si>
  <si>
    <t>FLUTUR Fabian, Analiza privind sistemul national de transport gaze naturale, DISERTATIE</t>
  </si>
  <si>
    <t>Butănescu-Volanin Remus Constantin (în cotutelă cu Oleksik Valentin)</t>
  </si>
  <si>
    <t>COJOCARU Ştefania-Doinița, IEDM. Proiectarea unei ștanțe succesive pentru reperul “Profil “I” perforat”. Proiectarea procesului tehnologic de prelucrare prin așchiere pentru reperul “Bucșă specială”. Analiza diagnostic la SC. CONTINENTAL AUTOMOTIVE SYSTEMS S.R.L. Sibiu în vederea stabilirii unor strategii de dezvoltare. Licență - cotutelă</t>
  </si>
  <si>
    <t>Butănescu-Volanin Remus Constantin (în cotutelă cu Cofaru Nicolae)</t>
  </si>
  <si>
    <t>ARDEȘ Ioana-Alexandra, IEDM. Proiectarea procesului tehnologic a reperului "Bucşă". Analiza diagnostic la SC. IAMU S.A. Blaj în vederea stabilirii unor strategii de dezvoltare. Licență - cotutelă</t>
  </si>
  <si>
    <t>Proiectarea unei stații de reglare - măsurare cu sistem de automatizare și transmisie de date
BLAGA Rareș Giorgian
Licenta</t>
  </si>
  <si>
    <t>Proiectarea sistemului de automatizare cu transmitere SCADA într-o stație de reglare măsurare
DĂUCA Sebastian Vasile
Licenta</t>
  </si>
  <si>
    <t>Proiectarea unei stații de reglare sector în sistemul de distribuție a gazelor naturale
DUMA Diana Marcela 
Licenta</t>
  </si>
  <si>
    <t>Proiectarea unei stații de reglare măsurare-predare în sistemul național de transport gaze naturale
LUPU Radu 
Licenta</t>
  </si>
  <si>
    <t>Proiectarea unei stații de reglare măsurare gaze naturale, redundanta cu automatizare
VANCEA Ramona Elena
Licenta</t>
  </si>
  <si>
    <t>URS CARMINA, Proiectarea optimizării producției unui zăcământ de gaze naturale prin utilizarea de tehnologii de extracție non-invazive în stratele productive, LICENTA</t>
  </si>
  <si>
    <t>POP VALD, Proiectarea unei operații geologo-tehnologice într-o sondă de gaze naturale, LICENTA</t>
  </si>
  <si>
    <t>TRIF CIPRIAN DANIEL, Proiectarea exploatării unui zăcământ de gaze naturale, LICENTA</t>
  </si>
  <si>
    <t>BLAGA VALD PAUL, Proiectarea cercetărilor hidrodinamice în sondele de gaze naturale în vederea determinării potențialului productiv, LICENTA</t>
  </si>
  <si>
    <t>ENEA Elena-Denisa. Evaluarea riscurilor de accidentare si imbolnavire profesionala pentru locul de munca Director General: Studiu de caz in industria medicala. Nivel master</t>
  </si>
  <si>
    <t>Cîmpeanu Gabriela Marinela. Managementul resurselor umane în perioade de incertitudine și criză economică. Nivel licență</t>
  </si>
  <si>
    <t>Moraru Gina-Maria, Petrescu Valentin (cotutelă)</t>
  </si>
  <si>
    <t>Dan Maria-Denisa, Proiectarea tehnologiei de fabricație și a SDV-urilor aferente execuției reperului ,,Placă de bază”. Atitudinea față de muncă a angajatului din industria sibiană - cercetare exploratorie, licență Inginerie Economică în Domeniul Mecanic</t>
  </si>
  <si>
    <t>Boborodea Cristian-Nicolae, Proiectarea tehnologiei de fabricație și a unor SDV-uri aferente reperului arbore cu flanșă. Cercetare de marketing privind utilizarea și achiziția gadgeturilor de către sibieni, licență Inginerie Economică în Domeniul Mecanic</t>
  </si>
  <si>
    <t>Oleksik Valentin
Moraru Gina-Maria (cotutelă)</t>
  </si>
  <si>
    <t>FING4
FING3</t>
  </si>
  <si>
    <t>Serghievsky Andrei-Radu, Proiectarea matriței de îndoire pentru reperul “Conector”. Proiectarea tehnologiei de fabricație pentru reperul “Placă de capăt” din componența matriței. Oportunități privind înființarea unei afaceri cu produse destinate obținerii energiei verzi, licență Inginerie Economică în Domeniul Mecanic</t>
  </si>
  <si>
    <t>Chiliban Bogdan
Moraru Gina-Maria (cotutelă)</t>
  </si>
  <si>
    <t>Tolciu Andreea-Victoria, Proiectarea tehnologiei de fabricație și a unor SDV-uri aferente reperului bucșă. Oportunități de îmbunătățire a activităților dintr-o organizație producătoare de conectori, licență Inginerie Economică în Domeniul Mecanic</t>
  </si>
  <si>
    <t>Cătană Carla-Mihaela, Imbunătățirea mixului de marketing la o firmă de distribuție (05.03.2024), master MAI</t>
  </si>
  <si>
    <t>Anuşcă Larisa-Rodica, Managementul bazat pe cunoștințe și îmbunătățirea producției într-o firmă de senzori, master MAI</t>
  </si>
  <si>
    <t>Ciufudean Denisa Ana-Maria, Metode și tehnici de management aplicate pentru corelarea activităților într-o companie din Sibiu, master MAI</t>
  </si>
  <si>
    <t>Istratie Adrian-Constantin, Leadershipul și gestionarea optimă a resurselor unei organizații, master MAI</t>
  </si>
  <si>
    <t>NEAMȚIU Cristina-Maria, Metode și tehnici specifice managementului calității aplicate pentru îmbunătățirea proceselor pe liniile de producție, master Managementul Calității</t>
  </si>
  <si>
    <t>KEMENDI Jesica, Reducerea risipei într-o firmă din industria auto prin metode consacrate din managementul calității, master Managementul Calității</t>
  </si>
  <si>
    <t>FRĂTICI Ana-Maria Andreea, Metoda 5S și aplicațiile ei în industria sibiană, master Managementul Calității</t>
  </si>
  <si>
    <t>Iridon Anca (parte tehnică)
Moraru Gina-Maria (parte economică)</t>
  </si>
  <si>
    <t>Istrate Nadia-Elena, Studii privind modificarea destinației unor produse în vederea utilizării lor în modă, licență Inginerie Economică Industrială</t>
  </si>
  <si>
    <t>Vlad Dorin (parte tehnică)
Moraru Gina-Maria (parte economică)</t>
  </si>
  <si>
    <t>Marcu Bianca-Alexandra, Tricotajele și fenomenul fast fashion (partea economică), licență Inginerie Economică Industrială</t>
  </si>
  <si>
    <t>Proiectarea și eficientizarea energetică a unei gospodării în vederea realizării independenței energetice
HANDREA Alexandru
Licenta</t>
  </si>
  <si>
    <t>Valorificarea potentialului geotermal pentru reducerea impactului producerii de energie asupra mediului
PAVEL Constantin
Licenta</t>
  </si>
  <si>
    <t>Isarie Claudiu, Petrescu Valentin</t>
  </si>
  <si>
    <t>Studiu privind impactul asupra mediului a unei stații de epurare
LAZĂR Luca Mircea
Licenta</t>
  </si>
  <si>
    <t>Proiectarea unui depozit de deșeuri cu componentă pentru deșeuri periculoase și a sistemului aferent de evacuare și tratare a gazelor în județul Dâmbovița.
DUCA Robert Adrian
Licenta</t>
  </si>
  <si>
    <t>Gestionarea poluării solului contaminat cu deșeuri de hidrocarburi din Depresiunea Transilvaniei
TEODORESCU Elena Isabela
Licenta</t>
  </si>
  <si>
    <t>Proiectarea unei stații de reglare măsurare gaze naturale
AFTENIE Teodora 
Licenta</t>
  </si>
  <si>
    <t>Proiectarea unei stații de comprimare gaze naturale
POTOR Sabina-Florina 
Licenta</t>
  </si>
  <si>
    <t>Proiectarea unei stații de uscare gaze naturale
ȘOȘ Andrei-Ionuț
Licenta</t>
  </si>
  <si>
    <t>Modernizarea statiilor de reglare masurare gaze naturale utilizate in transportul gazelor naturale
MANOLE Nicolae 
Dizertatie</t>
  </si>
  <si>
    <t>Eficientizarea proceselor de refacere a protectiei anticiorozive la tevile de distributie gaze naturale
FILIP Valentin 
Dizertatie</t>
  </si>
  <si>
    <t>Cresterea capacitatii de transport prin utilizarea compresoarelor
LEPĂDATU (Cătană) Bianca 
Dizertatie</t>
  </si>
  <si>
    <t>Studiu de impact asupra mediului datorat deșeurilor provenite din activitatea de foraj-extracție a hidrocarburilor
BUTNARU Andreea Maria 
Dizertatie</t>
  </si>
  <si>
    <t>Isarie Claudiu, Bibu Marius</t>
  </si>
  <si>
    <t>Mentenanta instalatiilor de foraj
ACHIM Marius Gabriel 
Dizertatie</t>
  </si>
  <si>
    <t>Studiu tehnico-economic cu privire la implementarea unui
sistem inteligent de contorizare pentru consumatorii 
de gaze naturale
RÎCEAN Puiu-Larisa
Dizertatie</t>
  </si>
  <si>
    <t>Optimizarea Stațiilor de Reglare și Măsurare a 
Gazelor Naturale cu Utilizarea Tehnologiei SCADA
NOAGHIU Andrei Ioan
Dizertatie</t>
  </si>
  <si>
    <t>Sisteme SMART de monitorizare e consumului de gaze
MUNTEANU Gigi Marian
Dizertatie</t>
  </si>
  <si>
    <t>Analiză asupra mentenanței conductelor din polietilenă și a branșamentelor în cadrul sistemului de distribuție a gazelor naturale.
CAUTIS Octavian
Dizertatie</t>
  </si>
  <si>
    <t>BEJENARU I. Andreea-Denisa, Proiectarea tehnologiei și a unor SDV – uri necesare execuției reperului CON ANTRENARE, desen nr. 1200-33. Studiu privind gradul de utilizare și impactul instrumentelor de lucru specifice managementului calității și mentenanței în firmele producătoare din Sibiu și împrejurimi, Licență</t>
  </si>
  <si>
    <t>BOZAN A. Andra-Ioana, Proiectarea tehnologiei și a unor SDV – uri necesare execuției reperului FLANȘĂ, desen nr. 1300-40. Studiu privind implementarea și viitorul MPT în domeniul automotive, Licență</t>
  </si>
  <si>
    <t>GHEORGHICA D. Oana-Maria, Proiectarea tehnologiei și a unor SDV – uri necesare execuției reperului AX DANTURAT. Studiu privind influența culturii organizaționale asupra inovării în cadrul firmelor producătoare, Licență</t>
  </si>
  <si>
    <t>ISPAS I. Radu, Proiectarea tehnologiei și a unor SDV – uri necesare execuției reperului ARBORE CU EXCENTRIC. Proiectarea creativă a pieselor din mase plastice la SC Kromberg &amp; Schubert România SRL, Licență</t>
  </si>
  <si>
    <t xml:space="preserve">MÎȚOC, Mihai-Cosmin, Studiu privind evoluția activităților de mentenanță și influența lor asupra performanțelor proceselor industriale, Master </t>
  </si>
  <si>
    <t xml:space="preserve">COSTEA Florin-Dorin, Îmbunătățirea proceselor logistice specifice Qualification Laboratory de la S.C. CONTINENTAL AUTOMOTIVE SYSTEMS S.R.L. din Sibiu, Master </t>
  </si>
  <si>
    <t xml:space="preserve">ȚEVELEI  Livia Georgiana, Îmbunătățirea activităților unei firme din domeniul automotive prin demersuri specifice managementului calității și mentenanței, Master </t>
  </si>
  <si>
    <t>Petrache Andrei Cristian - Proiectarea dezvoltarea și optimizarea tehnologiilor de fabricație aditivă
a reperelor cu o complexitate geometrică ridicată. Studiu de caz: Sistem
generator de electricitate din energie eoliană. Licenta</t>
  </si>
  <si>
    <t>Gresoiu Nicolae-Claudiu - FINISAREA PRIN PRELUCRARE CU LASER A
REPERELOR REALIZATE PRIN PROCESE DE FABRICAȚIE ADITIVĂ Licenta</t>
  </si>
  <si>
    <t>Paul Gliga - Studiu asupra finisării prin strunjire a pieselor
obținute prin procese de fabricație aditivă. Licenta</t>
  </si>
  <si>
    <t>Florea-Toader Denisa-Gabriela - Proiectarea și simularea unui dispozitiv robotizat pentru asistarea
deplasărilor/ mișcărilor umane în cazul acțiunilor repetitive. Licenta</t>
  </si>
  <si>
    <t>Cătălin BUGNER - ptimizarea procesului tehnologic de fabricație și inspecție a calității pentru reperul ”Schaftkegelrad”- pinion pentru diferențialul transmisiei PDK PORSCHE Master</t>
  </si>
  <si>
    <t>Herlea Cristian, Proiectarea unui transport agabaritic și analiza posibilităților de convertire a unor utilaje din funcționare cu motor termic în funcționare cu motor electric, licență</t>
  </si>
  <si>
    <t>Goia Adrian, Proiectarea unei intersecții semaforizate inteligente, licență</t>
  </si>
  <si>
    <t>Bucur Adina, Proiectarea unui transport de marfă pe ruta Sibiu (România) - Aalborg (Danemarca), licență</t>
  </si>
  <si>
    <t>Munteanu Larisa, Analize privind optimizarea traficului în zona Cireșica (Sibiu), licență</t>
  </si>
  <si>
    <t>Popescu Elena, Analize privind imbunatatirea unui proces de fabricatie utilizand metoda Six Sigma, master</t>
  </si>
  <si>
    <t>Țichindelean Denisa, Îmbunătățirea continuă în zona de dezvoltare software, master</t>
  </si>
  <si>
    <t>Muntean Daria, Aplicarea metodologiei 6 Sigma în vederea îmbunătăţirii calităţii în cadrul unei organizaţii din industria auto, master</t>
  </si>
  <si>
    <t>ARDEȘ Ioana-Alexandra-Proiectarea procesului tehnologic a reperului "Bucşă". Analiza diagnostic la SC. IAMU S.A. Blaj în vederea stabilirii unor strategii de dezvoltare.</t>
  </si>
  <si>
    <t>MARGA Andrei-Proiectarea procesului tehnologic de fabricație și a SDV-urilor aferente reperului ax cu flanșă. Opinia studenților de la Facultatea de Inginerie privind oportunitatea implementării unor soft-uri în procesul educațional.</t>
  </si>
  <si>
    <t>RĂCEAN Bogdan Mihai-Proiectarea tehnologiei de executie și a SDV-urilor necesare reperului “Roată dințată”. Îmbunătățirea experiențelor studențești extracurriculare, în sistemul educațional online. Studiu de caz: specializarea Inginerie Economică în Domeniul Mecanic, Universitatea ”Lucian Blaga” din Sibiu</t>
  </si>
  <si>
    <t>CEAUŞILĂ Adrian Mihai-Proiectarea tehnologiei de executie și a SDV-urilor necesare reperului “Placa de baza ștanță”. Studiu comparativ privind platformele de învățare online.</t>
  </si>
  <si>
    <t>CERNEA Daniela-Elena - Proiectarea constructiv functională a unui dispozitiv ajustabil de ghidare centrare a tablelor laminate. Proiectarea tehnologică de execuție a reperului "Flanșă"</t>
  </si>
  <si>
    <t>MORAR Andrei - Proiectarea constructiv functională a unui stand pentru demontarea bucșilor de la cilindrii hidraulici. Proiectarea tehnologică de execuție a reperului "Corp cilindric"</t>
  </si>
  <si>
    <t>STRINU Robert-Tiberiu - Proiectarea unui dispozitiv specializat de prindere la prelucrările pe centre de prelucrare verticale CNC. Proiectarea tehnologică de execuție a reperului "Placă port bucșă"</t>
  </si>
  <si>
    <t>MUNTEAN Alexandra-Nicoleta - Îmbunătăţirea calităţii procesului tehnologic de realizare a airbagurilor laterale de tip Cortina.</t>
  </si>
  <si>
    <t>OANCEA Ciprian-Ioan - Proiectarea și executarea unei stații de măsurare a etanșeității conectorilor din cadrul suspensiilor pneumatice a autovehiculelor</t>
  </si>
  <si>
    <t>STOICA Bogdan Laurenţiu - Trecerea de la prototip la producție de serie în cazul unui reper din cadrul suspensiei pneumatice auto.</t>
  </si>
  <si>
    <t>CĂTINAŞ Dorian-Andrei - Îmbunătățirea cuțitelor de forjă utilizând tehnologii hibride</t>
  </si>
  <si>
    <t>TEȘCUȚ Oprea Adrian - Studii si cercetări privind prelucrarea cu viteze mari de așchiere</t>
  </si>
  <si>
    <t>Beju Livia Dana</t>
  </si>
  <si>
    <t>TUDORANCEA Cosmin Gabriel,Analiza unor aspecte legate de vibrații în procesele de așchiere. Proiectarea tehnologiei și a SDV-urilor aferente execuției reperului „placă”. Licenta TCM</t>
  </si>
  <si>
    <t>HELEREA Ioan Daniel, Analiza liniei de fabricație a unui reper  PCB (Printed Circuit Board). Analiza și optimizarea echipamentului de debitare. Proiectarea tehnologiei și a SDV-urilor aferente execuției reperului „ghidaj”. Licenta TCM</t>
  </si>
  <si>
    <t>CIOCAN Denis Octavian, Determinarea caracteristicilor mecanice pe baza încercării la întindere uniaxială pentru Polioximetilenă (POM). Proiectarea unei ștanțe succesive pentru reperul “Profil cama”. Proiectarea procesului tehnologic de prelucrare prin așchiere pentru un reper din construcția ștanței. licenta TCM</t>
  </si>
  <si>
    <t>PANTEA Alexandra, Prelucrarea prin aschiere a materialelor compozite. Proiectarea tehnologiei de executie  si a SDV-urilor necesare realizarii unei “Carcase pentru un dispozitiv electronic”. Licenta TCM</t>
  </si>
  <si>
    <t>VERGU Constantin-Alexandru, Proiect de îmbunătățire a unui flux de fabricație a conectorilor, prin reproiectarea unor dispozitive. Disertatie STIF</t>
  </si>
  <si>
    <t>OGREAN Lucian Grigorie, Analiza si optimizarea unui flux de fabricație a cablajelor, disertatie STIF</t>
  </si>
  <si>
    <t>STANCA Ionut - Adrian,Analiza si îmbunătățirea unui proces de aprovizionare cu semifabricate  si a unui flux de fabricație ce realizează  produse electronice. Disertatie LI</t>
  </si>
  <si>
    <t>NEAMȚU Nicolae Catalin, Analiza și îmbunătățirea unui flux de fabricație a unor componente din mase plastice, din punct de vedere tehnologic și logistic. Disertatie LI</t>
  </si>
  <si>
    <t>Pleșea Andrada-Mihaela, Proiectarea tehnologiei de fabricație și a SDV-uri aferente reperului PLACĂ INTERMEDIARĂ DISPOZITIV. Promovarea specializării Inginerie Economică în Domeniul Mecanic (IEDM) a Facultății de Inginerie din cadrul Universității ”Lucian Blaga” din Sibiu: efecte și direcții viitoare de implementat, licență, IV IEDM</t>
  </si>
  <si>
    <t>Răduțiu Maria - Nicoleta, Proiectarea tehnologiei de fabricație și a SDV-urilor aferente reperului PORT BUCȘĂ. Studiu privind oportunitatea înființării unei afaceri în localitatea Râul Sadului în vederea promovării și dezvoltării economice a localității, licență, IV IEDM</t>
  </si>
  <si>
    <t>BĂDILĂ Adelina Georgeta, Proiectarea tehnologiei de fabricație și a SDV-urilor aferente reperului ADAPTOR CAPAC. Studiu privind oportunitatea înființării unei afaceri în județul Sibiu, licență, IV IEDM</t>
  </si>
  <si>
    <t>CAZAN Alexandra - Ioana, Proiectarea tehnologiei de fabricație și a SDV-urilor aferente reperului PLACĂ DE BAZĂ.  Studiu privind oportunitatea înființării unei microîntreprinderi în județul Sibiu, licență, IV IEDM</t>
  </si>
  <si>
    <t>GROSARU Adrian - Ionuț, Proiectarea tehnologiei de fabricație și a SDV-urilor aferente reperului BUCȘĂ. Studiu privind oportunitatea înființării unei afaceri inovatoare în domeniul construcțiilor: case modulare sustenabile și autosustenabile, licență, IV IEDM</t>
  </si>
  <si>
    <t xml:space="preserve">Bogorin Petra Vanessa, licență, IV IEI, sesiunea februarie, Plan de afaceri în vederea înființării unei firme în domeniul producției de pulovere pentru femei </t>
  </si>
  <si>
    <t>Chirca Maria Steliana, licență IV IEI, sesiunea februarie; Plan de afaceri privind înfințarea unei microînterprinderi în domeniul hand-made</t>
  </si>
  <si>
    <t>Blaga Maria Ioana, Studiu privind modul de construcție a unei salopete pentru femei prevăzută cu senzori de detectare a dimensiunilor corporale cu posibilitatea înființării unei afaceri în acest sens, licență, IV IEI</t>
  </si>
  <si>
    <t>Bogdan Sebastian, Plan de afaceri privind înființarea unei companii în domeniul textil, licență, IV IEI</t>
  </si>
  <si>
    <t>Ciuberea Radu Ioan, Studiu privind posibilitatea înființării unui atelier de design, care să creeze și să construiască diferite modele de trenciuri pentru bărbați, licență, IV IEI</t>
  </si>
  <si>
    <t>Despoiu Ilie Tiberius, Deschiderea unui depozit zonal pentru brandul de apă ”Borsec”, licență, IV IEI</t>
  </si>
  <si>
    <t xml:space="preserve">Giurea Maria Camelia, Analiză strategică privind oportunitățile de dezvoltare la SC Faurecia Romania SRL, licență, IV IEI </t>
  </si>
  <si>
    <t>Hodîrnău Maria Manuela, Studiu privind oportunitatea înființării unei afaceri în domeniul tricotajelor hand-made, licență, IV IEI</t>
  </si>
  <si>
    <t>Marica Elena Loredana, Studiu privind oportunitatea înființării unui atelier de croitorie care să realizeze săptămânal 1000 huse impermeabile pentru motociclete, licență, IV IEI</t>
  </si>
  <si>
    <t>Oneț Cosmina Adriana, Analiza strategică privind oportunitățile de dezvoltare la SC SEFAR SRL, licență, IV IEI</t>
  </si>
  <si>
    <t>Parcea Theodora, Studiu privind lansarea în fabricație a unui model de geantă din țesătură pentru femei, cu posibilitatea de înființare a unui atelier de marochinărie, licență, IV IEI</t>
  </si>
  <si>
    <t>Pop Alexia Nicoleta, Studiu privind oportunitatea înființării unei afaceri în județul Sibiu, licență, IV IEI</t>
  </si>
  <si>
    <t>Suplăcean Radu Daniel, Dezvoltarea Harting România Manufacturing SCS prin automatizarea secției de mașini de injecție mase plastice, licență, IV IEI</t>
  </si>
  <si>
    <t>Trăscău Georgiana Carmina, Studiu de fezabilitate privind oportunitatea înființării unei afaceri în domeniul textil, licență, IV IEI</t>
  </si>
  <si>
    <t>Vîrlan Miruna Cristina, Studiu privind introducerea în fabricație a unui model de sacou necăptușit pentru bărbați, cu posibilitatea de înființare a unei secții de producție, licență, IV IEI</t>
  </si>
  <si>
    <t>MARGA Andrei / Proiectarea procesului tehnologic de fabricație și a SDV-urilor aferente reperului ax cu flanșă. Opinia studenților de la Facultatea de Inginerie privind oportunitatea implementării unor soft-uri în procesul educațional. / LICENTA</t>
  </si>
  <si>
    <t>POPA Raluca Nicoleta / Managementul diversității în echipele de proiect. / DISERTATIE</t>
  </si>
  <si>
    <t>STANCIU Alexandra Ioana / Îmbunătățirea productivității prin automatizarea proceselor de testare din industria automotive, utilizând metodologia 6 sigma. / DISERTATIE</t>
  </si>
  <si>
    <t>ȚICĂ Constantin Tudor / Management și inovație în proiecte din domeniul transporturilor / DISERTATIE</t>
  </si>
  <si>
    <t>Analiza experimentală a calității suprafeței prelucrate a reperului  Valvă. Proiectarea tehnologiei de fabricație și a unor SDV-uri necesare execuției unui reper "Valva"  - Marcu Donna</t>
  </si>
  <si>
    <t>Analiza și îmbunătățirea infrastructurii rutiere în Mărginimea Sibiului - Gheorghica Marica</t>
  </si>
  <si>
    <t>Îmbunătățirea circulației rutiere pe Calea Șurii Mici - Demian Traian</t>
  </si>
  <si>
    <t>Soluții de îmbunătățire a traficului rutier pe DN - Vințu de Jos - Sebeș-Alba - Timpea Andreas</t>
  </si>
  <si>
    <t>Analiza și îmbunătățirea logisticii mărfurilor în cadrul companiei SIMEA SIBIU. Mutuleci Mihaela</t>
  </si>
  <si>
    <t>SAP-EWM. Optimizarea managementului depozitelor. Codrea Marius</t>
  </si>
  <si>
    <t>Implementarea unui modul SAP-ERM de warehouse management in depozitul Bosch Blaj. Velicea Robert</t>
  </si>
  <si>
    <t>Studii privind implementarea sistemului Kanban pe o linie de productie. Marginean Adriana</t>
  </si>
  <si>
    <t>Studiul, proiectarea și optimizarea unui piston din suspensia pneumatica. Sora Nicolae</t>
  </si>
  <si>
    <t>Analiza si optimizarea unui reper din domeniul automotive prin elemente finite. Bratu Mihaela</t>
  </si>
  <si>
    <t>Imbunătățirea sistemului organizatoric a activității logistice in cadrul companiei Fritzmeier Engineering Sibiu. Balută - Ciolacu Ionel</t>
  </si>
  <si>
    <t>Implementarea vehiculelor de transport si ghidate autonom (AGV) in cadrul companiei CONTINENTAL AUTOMOTIVE SYSTEM SIBIU. Gligorea Radu</t>
  </si>
  <si>
    <t>Îmbunătățirea activității unui depozit în cadrul
companiei Fritzmeier Engineering Sibiu.
Optimizarea sistemului informatic. Vasiu Raluca-Ioana</t>
  </si>
  <si>
    <t>Corlaciu Andrei, Impactul implementarii metodelor agile in cadrul proiectelor de dezvoltare software, disertatie</t>
  </si>
  <si>
    <t>Denisa Giura (Stoian), Utilizarea Tehnologiilor Emergente în Managementul Proiectelor, disertatie</t>
  </si>
  <si>
    <t>Barna Ioana-Elena-Proiectarea tehnologiei de fabricație și a unor SDV-uri aferente reperului suport arbore. Studiu privind oportunitatea înființării unei unități de servicii pentru învățământ în localitatea Iclod.</t>
  </si>
  <si>
    <t>Barna Iulia-Roxana-Proiectarea tehnologiei de fabricație și a unor SDV-uri aferente reperului flansă planetară. Studiu privind oportunitatea înființării unei afaceri în județul Alba</t>
  </si>
  <si>
    <t>Mutiu Ilie-Studiu privind oportunitatea înființării unei afaceri în domeniul producției utilizând metode și tehnici ale managementului de proiect</t>
  </si>
  <si>
    <t xml:space="preserve">CIOROGARIU George-Sergiu/ Proiectarea tehnologiei de fabricație și a SDV-urilor aferente execuției reperului ,,placă de ghidaj”. Îmbunătățirea sistemului de management al furnizorilor într-o organizație din domeniul comerțului online./ licenta IEDM </t>
  </si>
  <si>
    <t xml:space="preserve">VELCIU (PANCIU) Alina/ Studiu comparativ între tipurile de propulsie pentru un transport de marfă pe ruta Sibiu-Munchen/ licenta ITT </t>
  </si>
  <si>
    <t>OANCEA Diana/ Proiectarea unui model optimizat de casă ecologică eficientă energetic/ licenta IPMI</t>
  </si>
  <si>
    <t>PĂRĂIAN Cosmin Vasile/ Îmbunătățirea proceselor logistice din cadrul unei unități de producție din domeniul marochinăriei/ disertatie LI</t>
  </si>
  <si>
    <t>PRIE Ioan Ovidiu/ Îmbunătățirea procesului de aprovizionare într-o organizație din domeniul Auto/ disertatie LI</t>
  </si>
  <si>
    <t>COVRIG Cătălina/Îmbunătățirea calității procesului de testare software în cadrul unei companii din domeniul auto/ disertatie MAI</t>
  </si>
  <si>
    <t>TRAISTARU Oana-Gabriela/Îmbunătățirea calității procesului de administrare a resursei umane in cadrul unei organizații/ disertatie MAI</t>
  </si>
  <si>
    <t>GALTER HEINZ Andreas/ Îmbunătățirea calității procesului de administrare a resursei umane in cadrul unei organizații/ disertatie MAI</t>
  </si>
  <si>
    <t>BĂRBUȘIU Andreea-Mihaela/ Îmbunătățirea procesului de management al reclamațiilor de la client/ disertatie MC</t>
  </si>
  <si>
    <t>POPA Cristian-Nicolae/ Îmbunătățirea proceselor de identificare, evaluare și tratare a aspectelor de mediu semnificative generate de un sistem de încălzire geotermală într-o pensiune/ disertatie MC</t>
  </si>
  <si>
    <t>OLARU Georgiana/ Îmbunătățirea procesului de montaj în cadrul unei organizații din domeniul auto/ disertatie MC</t>
  </si>
  <si>
    <t>FUMUREANU Laura-Maria/ Îmbunătățirea calității proceselor specifice sănătății ocupaționale din cadrul unui sistem de management al securității și sănătății în muncă/ disertatie MC</t>
  </si>
  <si>
    <t>SAVA Gabriela Andreea/ Îmbunătățirea procesului de asamblare într-o organizație din domeniul producției de senzori/ disertatie MC</t>
  </si>
  <si>
    <t>ȘERBAN Andrea Mihaela, Planificarea avansată a calității într-o companie din domeniul auto, Master</t>
  </si>
  <si>
    <t>SILAGHI Ioana - Alexandra, Dezvoltarea unei strategii de ameliorare a fluctuatiei de personal in cadrul unei companii de consultanta financiara, Master</t>
  </si>
  <si>
    <t>NEAMȚU Narcys Cristian, Analiza unui transport de marfă pe ruta Râmnicu Vâlcea -Aalborg, Licenţă ITT</t>
  </si>
  <si>
    <t>URECHE Constantin Daniel, Studiu privind îmbunătăţirea activităţii de transport la S.C. Star Assembley S.R.L. Sebeş, Licenţă ITT</t>
  </si>
  <si>
    <t>BURNETE Ştefania, Analiza transportului materialelor utilizate la construcția Podului Amonte de pe DN1 peste Cibin, Licenţă ITT</t>
  </si>
  <si>
    <t xml:space="preserve">ŞTEFAN Mihai Alexandru, Analiza transporturilor agabaritice a elementelor de construcție pentru Stadionul Municipal Sibiu,Licenţă ITT </t>
  </si>
  <si>
    <t>Ciobanu Marian-Dumitru, Studiu privind transportul de profile PVC pentru firma Klass Coating System, Licenţă ITT -martie 2024</t>
  </si>
  <si>
    <t>Analiza tehnologiilor de lipire a firelor în industria automotive. Proiectarea tehnologiei de fabricație a reperului ”Arbore tubular” - licență</t>
  </si>
  <si>
    <t>Analiza performanțelor procedeelor de sudare a materialelor polimerice. Proiectarea tehnologiei de fabricație a reperului ”Adaptor suspensie” - licență</t>
  </si>
  <si>
    <t>Dezvoltarea unei aplicații inovative pentru gestionarea resurselor proiectelor - master</t>
  </si>
  <si>
    <t>Îmbunătățirea calității produselor din domeniul automotive prin implementarea unui sistem automatizat de testare - master</t>
  </si>
  <si>
    <t>CONSTANTIN D. NICOLETA-ALEXANDRA, Studiul si proiectarea unui stand pentru testarea amortizoarelor in domeniul automotive, MEC, licență</t>
  </si>
  <si>
    <t>TODORAN O. ALIN CLAUDIU, Studiul și proiectarea unui robot mobil cu funcții de recunoaștere a imaginii, MEC, licență</t>
  </si>
  <si>
    <t>DIACONU L. IONUŢ-LUCIAN, Studiul și proiectarea unei stații de lucru automate pentru asamblarea componentelor electronice, ROB, licență</t>
  </si>
  <si>
    <t>GHIORGHIE C. MATEI-GABRIEL, Studiul și proiectarea unei structuri multifuncționale cu comandă numerică pe trei axe, ROB, licență</t>
  </si>
  <si>
    <t>DĂRÂNGĂ A. L. ALEX-ADRIAN, Studiul și proiectarea unui robot pentru sortarea deșeurilor, ROB, licență</t>
  </si>
  <si>
    <t>NEAMŢU V. ELENA-CRISTINA, Studiul și proiectarea unui robot de tip snakebot, ROB, licență</t>
  </si>
  <si>
    <t>NICOLAE D. M. ELENA-LOREDANA, Dezvoltarea și implementarea unui ascensor, ROB, licență</t>
  </si>
  <si>
    <t>RUGA ALEXANDRU-DARIUS, Study and design of a food distribution system for pets, MEC-E, licență</t>
  </si>
  <si>
    <t>VĂCĂROIU I. TUDOR-IONUŢ, Studiul și proiectarea unui sistem de prelucrare prin așchiere de tip port sculă antrenată, SPD, licență</t>
  </si>
  <si>
    <t>PĂULEŢ I. COSMIN-IONUŢ, Studiul și prelucrarea unui dispozitiv pentru sudura amortizoarelor, SCCC, disertație</t>
  </si>
  <si>
    <t>DANDEȘ MARIAN, Automatizare proces curățare și asamblare carcasă, SMA, disertație</t>
  </si>
  <si>
    <t>DRAȘOVEAN PAULA-NICOLETA,Studii privind aplicarea unor tehnici de decizie multicriterială în contextul conceptului Industry 4.0, SMA, disertație</t>
  </si>
  <si>
    <t>MEZDREA GHEORGHE, Grup de presare hidraulic, SMA, disertație</t>
  </si>
  <si>
    <t>Proiectarea unei ștanțe succesive pentru reperul “Profil “I” perforat”. Proiectarea procesului tehnologic de prelucrare prin așchiere pentru reperul “Bucșă specială”. Analiza diagnostic la SC. CONTINENTAL AUTOMOTIVE SYSTEMS S.R.L. Sibiu în vederea stabilirii unor strategii de dezvoltare, studentă COJOCARU ȘTEFANIA, licență IEDM, iulie 2024, în cotutelă cu Lect.dr. Remus BUTĂNESCU-VOLANIN</t>
  </si>
  <si>
    <t>Proiectarea matriței de îndoire pentru reperul “Conector”. Proiectarea tehnologiei de fabricație pentru reperul “Placă de capăt” din componența matriței. Oportunități privind înființarea unei afaceri cu produse destinate obținerii energiei verzi, student SERGHIEVSKY ANDREI RADU, licență IEDM, iulie 2024, în cotutelă cu Şef lucr.dr. Gina Maria MORARU</t>
  </si>
  <si>
    <t>Studiul și proiectarea unei benzi transportoare cu sistem de verificare video, student HILA D. ANGEL-DOREL, licență MEC, iulie 2024</t>
  </si>
  <si>
    <t>Proiectarea unei fețe antropomorfe de robot cu capacitate de expresie facială, student MALENE D. C. RAREŞ MIHAI, licență MEC, iulie 2024</t>
  </si>
  <si>
    <t>Determinarea caracteristicilor mecanice pe baza încercării la întindere uniaxială pentru Polioximetilenă (POM). Proiectarea unei ștanțe succesive pentru reperul “Profil cama”. Proiectarea procesului tehnologic de prelucrare prin așchiere pentru un reper din construcția ștanței, student CIOCAN Denis Octavian, licență TCM, iulie 2024.</t>
  </si>
  <si>
    <t>Determinarea caracteristicilor mecanice pe baza încercării la întindere uniaxială pentru Politetrafluoretilenă (Teflon). Proiectarea unei ștanțe succesive pentru reperul “Placa pentru zăvor”. Proiectarea procesului tehnologic de prelucrare prin așchiere pentru un reper din construcția ștanței, student HAYDU Denis-Carol, licență TCM, iulie 2024.</t>
  </si>
  <si>
    <t>Procesul de fabricație folosind tehnici de proiectare asistată pentru reperul „Placă de presiune”, masterand MARANCIUC Daniel, master STIF iulie 2024</t>
  </si>
  <si>
    <t>Impactul temperaturii asupra performanței motoarelor termice: O comparație experimentală și numerică, masterand MERTOIU Darius Andrei, master STIF, iulie2024</t>
  </si>
  <si>
    <t>Procedee de ștanțare clasice și neconvenționale. Proiectarea asistată a unei ștanțe succesive de perforare-decupare, masterandă LUPEAN Andreea, master STIF, martie 2024</t>
  </si>
  <si>
    <t>Calculul static al sarcinilor de transport pentru un transformator electric de putere folosind analiza prin metoda elementului finit, masterandă DINCĂ DIANA-MIHAELA, master STIF, martie 2024</t>
  </si>
  <si>
    <t>Simularea comportării arcurilor lamelare la solicitări mecanice utilizând metoda elementului finit, masterandă GRIGORE MARIA-MIHAELA, master STIF, martie 2024</t>
  </si>
  <si>
    <t>Proiectarea folosind tehnici CAD-CAE a unei matrițe de ambutisare pentru o piesă cilindrică cu flanșă, masterandă Bădilă I. M. Teodora Bianca, master SCCCDP, iulie 2024</t>
  </si>
  <si>
    <t>Studii privind procedeul de îndoire folosind tehnici de proiectare asistată pentru reperul “Element de prindere”, masterandă Bleahu G. Maria-Diana, master SCCCDP, iulie 2024</t>
  </si>
  <si>
    <t>Determinarea tensiunilor și deformațiilor pentru un cadru de BMX folosind metoda elementului finit, masterandă Ciucă N. Nicoleta-Mihaela, master SCCCDP, iulie 2024</t>
  </si>
  <si>
    <t>Proiectarea asistată de calculator a unei matrițe de îndoire, masterandă Foficaş I. Ionela-Alexandra, master SCCCDP, iulie 2024</t>
  </si>
  <si>
    <t>Dezvoltarea unei matrițe de ambutisare utilizând tehnici CAD, masterandă Iuga C. Raluca-Onoria, master SCCCDP, iulie 2024</t>
  </si>
  <si>
    <t>Studiul și modelarea unui stand pentru îndoirea foilor de tablă, masterandă Lupea V. Diana-Maria, master SCCCDP, iulie 2024</t>
  </si>
  <si>
    <t>Proiectarea asistată de calculator a unei matrițe de ambutisare pentru reperul "Piesă ambutisată cu flanșă perforată", masterandă Paştiu G. Teodora-Elena, master SCCCDP, iulie 2024</t>
  </si>
  <si>
    <t>Simularea numerică folosind metoda elementului finit pentru un robinet de gaz, masterand Păsat I. Gheorghe, master SCCCDP, iulie 2024</t>
  </si>
  <si>
    <t>Simularea procesului de îndoire și proiectarea asistată a unei matrițe necesare realizării reperului "Aparătoare praf", masterandă Rusu I. Ruxandra Elena, master SCCCDP, iulie 2024</t>
  </si>
  <si>
    <t>Proiectarea asistată de calculator a unor standuri necesare aprecierii capacității de deformare la îndoire a tablelor, masterandă Turean D. N. Elena Anca, master SCCCDP, iulie 2024</t>
  </si>
  <si>
    <t>Optimizarea sistemului de deformare cu bacuri plane, masterand Vergu N. F. Nicolae-Adrian, master SCCCDP, iulie 2024</t>
  </si>
  <si>
    <t>CĂLIN G. GEORGEL- VALENTIN
Studiul si proiectarea unei platforme de ridicare hidraulice, SPD</t>
  </si>
  <si>
    <t>GLIGOREA I. ISRAEL
Studiul si proiectarea unui stand pentru testarea la anduranta a butoanelor. intrerupatoarelor si comutatorelor, Mec</t>
  </si>
  <si>
    <t>BONCEA D. M. ŞERBAN- ANDREI
Poartă de acces compactă pentru autovehicule, Mec</t>
  </si>
  <si>
    <t>FLOREA V. IULIAN- VASILE
Studiul și proiectarea constructivă a unei prese pentru balotat deșeuri, SPD</t>
  </si>
  <si>
    <t>POPA PETRISOR
Optimizarea sistemelor hidraulice, mSMA</t>
  </si>
  <si>
    <t>BOLĂTĂ ILIE ADRIAN
Contributii privind optimizarea procesului de fabricatie a circuitelor integrate, mSMA</t>
  </si>
  <si>
    <t>Cristian Toader, Studiul și proiectarea  unui stand de fixare a piesei bloc valve în vederea măsurării 3D, Licenta SPD promotie veche</t>
  </si>
  <si>
    <t>Milea Maria Mihaela, Proiectarea unei mașinii de debitat, Licenta SPD</t>
  </si>
  <si>
    <t>Chialda Darius, Studiu și proiectare a unui sistem de eliminare a piesei de pe masina de frezat cu comandă numerică , Licenta SPD</t>
  </si>
  <si>
    <t>Motronea Alexandru, Proiectarea unei stanțe de precizie, Licenta TCM</t>
  </si>
  <si>
    <t>Brabete Ilie Adrian, Studiul și proiectarea unui sistem de curățare automat pentru sistemelor fotovoltaice industriale moderne fără apă, Licenta MR</t>
  </si>
  <si>
    <t>Beloș Rareș, Studiul si proiectarea unui CNC, Licenta MR</t>
  </si>
  <si>
    <t>Vasiu Alexandru, Studiul și proiectarea unui elevator pentru motociclete, Licenta MR</t>
  </si>
  <si>
    <t>Prodea Ionuț Sistem inteligent pentru sortarea bagajelor in aeroport, Licenta MR</t>
  </si>
  <si>
    <t>Boutera Lofi, Design and Development of a Sumo Robot, Licenta MREngl</t>
  </si>
  <si>
    <t>Stoica Adrian,Studiul, proiectarea și simularea unui robot acvatic, Master SMA</t>
  </si>
  <si>
    <t>Țopa Ionuț, Tehnologie inovatoare de reabilitate a membrelor superioare utilizând realitatea virtuală și controlerul de mișcare LEAP Motion, Master SMA</t>
  </si>
  <si>
    <t>Stan Loredana Mihaela, Studiul privind proiectarea unui dispozitiv pentru îndoire la 180 °, Master SCCCDP</t>
  </si>
  <si>
    <t>Bartalis Diana, Studiul si modelarea unui dispozitiv pentru sertizarea unui rulment ,  Master SCCCDP</t>
  </si>
  <si>
    <t>Constantinescu Maria Olimpia, Proiectarea si modelarea unei matrite de indoire pentru reperul coltar metalic, Master SCCCDP</t>
  </si>
  <si>
    <t>FOTA F. FLORENTIN-
GABRIEL, Studiul și proiectarea unui
brat robotic serial.
antropomorf cu 5
grade de libertate, MR</t>
  </si>
  <si>
    <t>Muntean I. Alexandra-Elena, Studii și cercetari privind proiectarea unui robot mobil pentru explorare SCC</t>
  </si>
  <si>
    <t>Şoltuz P. Larisa-Paula, Studii si cercetări privind proiectarea unei platforme mobile omidirecționale SCC</t>
  </si>
  <si>
    <t>Marin Raluca Valentina, Proiectarea unei stații de sortare automată comandată de microcontroler SMA</t>
  </si>
  <si>
    <t>Nistor Ioana, Studiu și cercetări privind dezvoltarea unei unități electronice de comandă a sistemului de frânare pentru autovehicule SMA</t>
  </si>
  <si>
    <t>Vesa Mihai Proiectarea și realizarea unui aparat de zbor fără pilot de mici dimensiuni, comandat de la distanță SMA</t>
  </si>
  <si>
    <t>Todea, The Study and Design of an Advanced Autonomous Rover used for Dynamic Mapping and NavigationS, MR</t>
  </si>
  <si>
    <t>HAMPU C. I. STEFAN-
IOAN, FLORENTIN-
GABRIEL, Studii si cercetari privind
dezvoltarea unui robot
urmaritor de linie, MR</t>
  </si>
  <si>
    <t>MAGA V. VASILEALEXANDRU, Dezvoltarea unei platforme
mobile cu locomoție
diferențială și sistem de
operare ROS, MR</t>
  </si>
  <si>
    <t>Imbarus,Proiectarea şi realizarea unui birou ergonomic modular, cu comandă electrică Ro</t>
  </si>
  <si>
    <t>Kotsch Aziz, Studiul și proiectarea unui robot paralel de tip Delta, RO</t>
  </si>
  <si>
    <t>Orzan, Studiul și proiectarea unui robot mobil controlat prin comandă
vocală, RO</t>
  </si>
  <si>
    <t>Sebe, Studiul si proiectarea unui sistem pentru închiderea automată a
terasei, RO</t>
  </si>
  <si>
    <t>Urluescu, Studiul și proiectarea unei platforme mobile cu patru roți motoare,
compliante, RO</t>
  </si>
  <si>
    <t>POPA V. LAVINIAPETRUŢA, Studiul și proiectarea unui
robot mobil autonom cu
aplicabilitate în mediul
industrial, MR</t>
  </si>
  <si>
    <t>Lungoci Darius, Studiul si proiectarea unui sistem automatizat pentru manipulare si sortare, MR</t>
  </si>
  <si>
    <t>Coada Alexandru, Studiul și proiectarea unui robot mobil de tip ROVER pentru deplasare pe teren accidentat, MR</t>
  </si>
  <si>
    <t>ZEICU D. LOREDANA, Studiul si proiectarea unui
robot mobil autonom cu
aplicabilitate în stingerea
incendiilor, MR</t>
  </si>
  <si>
    <t>SUCIU A. ADELA-ROXANA, Proiectarea și realizarea unui sistem de sortare automată a pieselor SPD</t>
  </si>
  <si>
    <t>Lotrean I. Elena – Raluca, Studii și cercetări privind proiectarea unei platforme mobile acționată de motoare pas cu pas SCC</t>
  </si>
  <si>
    <t>ŢIMBOTA A. RĂDUCU-ADRIAN - Elaborarea documentației tehnice necesară realizării lunare într-un singur schimb a 13.440 de bucăți produse tip airbag lateral, destinate modelului de autoturism Volkswagen , licență TTC</t>
  </si>
  <si>
    <t>TURBATU C. CONSTANTIN SILVIU - Realizarea documentaţiei tehnice necesară producerii pe două linii  tehnologice, a pernelor de airbag pentru şofer destinate autoturismului Volkswagen, în cantitate de 96000 bucăți/lună, licență TTC</t>
  </si>
  <si>
    <t>CÎMPEANU M. GABRIELA-MARINELA - Studiu privind utilizarea componentelor textile structurale pentru suspensiile pneumatice, licență IEI</t>
  </si>
  <si>
    <t>POP N. ALEXIA-NICOLETA -Întocmirea documentației tehnice pentru proiectarea tehnologică a unei secții de producție pentru articolul vestă bărbați,  licență IEI</t>
  </si>
  <si>
    <t>NANDREA CĂTĂLIN- GABRIEL, 
Impactul printării 3D în industrie în secolul XXI, Disertatie SMA</t>
  </si>
  <si>
    <t>OLARIU CONSTANTIN ALEXANDRU
Studiul îmbunătățirii unei linii de fabricație prin utilizarea unor metode și mijloace de simulare a fluxului de materiale, Disertatie SMA</t>
  </si>
  <si>
    <t>OLARIU ROBERT CHRISTIAN
Optimizarea constructiv-functională a unei imprimante 3D in coordonate Delta, Disertatie SMA</t>
  </si>
  <si>
    <t>OLARU ANDREEA MELANIA
Proiectarea, optimizarea și simularea mecanică folosind metoda elementului finit pentru suportul unui modul electronic de comandă,Disertatie SMA</t>
  </si>
  <si>
    <t>OPRICA ANDREI RĂZVAN
Optimizarea sistemelor de producție utilizând metodologia Jishuken, Disertatie SMA</t>
  </si>
  <si>
    <t>URSULESCU ŞTEFAN-VASILE
Procesul de dezvoltare și testare software a unui sistem de acces în industria automotive, Disertatie SMA</t>
  </si>
  <si>
    <t>SOLOMON RAUL-VALENTIN
Studiul unui sistem de irigare controlat de la distanță, Disertatie SMA</t>
  </si>
  <si>
    <t>OLARIU CĂTĂLIN-MIHAI
Studiul si proiecatrea unui sistem de înșurubare automat, Disertatie SMA</t>
  </si>
  <si>
    <t>VESTEMEAN SEBASTIAN
Studiul si proiectarea unui robot de aspirat mobil, Disertatie SMA</t>
  </si>
  <si>
    <t>NEAGU SAVA FLORIN
Studiul unui sistem de mentinere al unei mingi într-un tub de plastic la o înălțime constantă, Disertatie SMA</t>
  </si>
  <si>
    <t>COMŞA A. M. DRAGOŞ
Studiul și proiectarea unui sistem de urmărire solară pentru panourile solare, licenta MEC</t>
  </si>
  <si>
    <t>DRAGOŞ I. IOAN- VALENTIN
Studiul și proiectarea unei uși glisante pentru lift, licenta MEC</t>
  </si>
  <si>
    <t>FICA L. J. VLAD-MIHAI
Studiul si proiectarea unui sistem de transport de tip conveior, licenta MEC</t>
  </si>
  <si>
    <t>HODIRNAU D. I. ALEX- IOAN
Studiul si proiectarea unui dispozitiv rotativ pentru prinderea unei piese de tip țeavă în vederea sudării, licenta MEC</t>
  </si>
  <si>
    <t>MATEESCU F. ELENA- ANDRAStudiul, parametrizarea și optimizarea proceselor de măsurare 3D, licenta Rob</t>
  </si>
  <si>
    <t>CRĂCIUN P. ELENA- ANTONIA
Studiul și proiectarea unui braț robotic pe o platformă autonomă de transport,  licenta Rob</t>
  </si>
  <si>
    <t>GRUIŢOIU G. CRISTINA -ŞTEFANIA, Studiul și proiectarea unui sistem de acționare pentru aplicații mobile - Elevator hidraulic, licenta SPD</t>
  </si>
  <si>
    <t>PRIA G. ADRIAN-NICOLAE, Studiul și proiectarea unei instalații hidraulice pentru acționarea unei prese de ambutisare, licenta, SPD</t>
  </si>
  <si>
    <t>STOICA D. A. DRAGOŞ-GABRIEL, Studiul și proiectarea unui sistem de alimentare cu bare a unui strung CNC, licenta SPD</t>
  </si>
  <si>
    <t>ZĂULEŢ D. NICOLAE, Studiul și proiectarea unui dispozitiv pe baza tehnologiei Press-Fit, licenta,SPD</t>
  </si>
  <si>
    <t>Mihai Mila, Automatic blinds, licenta MECENG</t>
  </si>
  <si>
    <t>Oneț Horia, Study and Design of a Drive System for an Automatic Gate, licenta MECENG</t>
  </si>
  <si>
    <t>POPA S. D. CĂTĂLIN CONSTANTIN, Studiul si proiectarea unui sistem de transport automat cu bandă transportoare, licenta ROBOTICA</t>
  </si>
  <si>
    <t>STANCU M. V. CRISTIAN-ANDREI, Studiul si proiectarea unui robot de tip pick and place la o linie de asamblare, licenta ROBOTICA</t>
  </si>
  <si>
    <t>DUMITRA I. ANDREI - IULIAN, Studiul unei platforme robotizată subterană pentru colectarea selectivă a deșeurilor de uz caznic, licenta MECATRONICA</t>
  </si>
  <si>
    <t>OPRIŞ V. T. ANDREI FLORIN, Studiul și proiectarea unui sistem de control acces cu recunoaștere video, licenta MECATRONICA</t>
  </si>
  <si>
    <t>OPINCARIU I. OVIDIU ILIE, Studiul si proiectarea unui brat robotic realizat prin
printare 3D controlat electronic, licenta MECATRONICA</t>
  </si>
  <si>
    <t>ROMAN D. VLAD, Studiul si proiectarea unei statii de premontaj al senzorilor de pozitie ai farurilor ale autovehiculelor, licenta MECATRONICA</t>
  </si>
  <si>
    <t>ANTINIE OVIDIU, Studiul si proiectarea unui sistem de alimentare cu piese actionat electro-pneumatic, licenta februarie MECATRONICA</t>
  </si>
  <si>
    <t>NEMES ANDREI, Studiul si proiectarea unui proces tehnologic de fabriatie a reperului “Bucsa”, licenta TCM</t>
  </si>
  <si>
    <t>suplacean Radu daniel, Realizarea documentației tehnice necesare producerii lunare a 6400 bucăți sacouri barbati, licenta TTC</t>
  </si>
  <si>
    <t>Despoiu Tiberius, Elaborarea documentatiei de proiectare tehnologica, pentru realizarea pe o linie tehnologica a unui model de pantaloni pentru barbati, licenta TTC</t>
  </si>
  <si>
    <t>Achim Antonia Andreea1. Proiectarea decumentației tehnologice necesare realizării lunare a 56 700 bucăți/lună airbag-uri pentru șofer, autoturism TOYOTA 256 B
2. Studiul privind infintarea unei afaceri in domeniul serviciilor educationale- Licenta IEI</t>
  </si>
  <si>
    <t>Hodarnau Maria Manuela -IEITITLUL PROIECTULUI DE DIPLOMĂ:
1. PROIECTAREA UNUI ATELIER CARE SĂ REALIZEZE MANUAL 2 ARTICOLE ÎN CANTITATE DE 108 BUCĂȚI PE ZI.
2. STUDIUL PRIVIND OPORTUNITATEA ÎNFIINȚĂRII UNEI AFACERI ÎN DOMENIUL TRICOTAJELOR HAND-MADE
-Licenta IEI</t>
  </si>
  <si>
    <t>NIȚĂ Ana-Maria, Realizarea unei comenzi de 450 buc/8 ore produse gastrobistro pentru femei, în 3 modele, licență TTC</t>
  </si>
  <si>
    <t>STANCIU Diana-Maria, Proiectarea unei secții de producție care să realizeze lunar 11340 costume medicale pentru femei, în 3 modele, licență TTC</t>
  </si>
  <si>
    <t>BLAGA Maria-Ioana, Studiu privind modul de construcție a unei salopete pentru femei prevăzută cu prevăzută cu senzori de detectare a dimensiunilor corporale, licență IEI</t>
  </si>
  <si>
    <t>BOGDAN Angela-Vasilica-Narcisa, Studiu privind înființarea unei afaceri sustenabile în domeniul reciclarii hainelor uzate și a transformarii lor in produse textile cu destinație diferită, licență IEI</t>
  </si>
  <si>
    <t>CIUBEREA Radu-Ioan, Studiu privind posibilitatea infiintarii unui atelier de design, care să creeze și să construiască diferite modele de trenciuri pentru bărbați, licență IEI</t>
  </si>
  <si>
    <t>ISTRATE Nadia-Elena, Studiu privind modificarea destinației unor produse vestimentare, în vederea utilizării lor în modă, ca produse unicat, licență IEI</t>
  </si>
  <si>
    <t>PARCEA Theodora, Studiu privind lansarea în fabricație a unui model de geantă din tesatura pentru femei, cu posibilitatea de înființare a unui atelier de marochinărie, licență IEI</t>
  </si>
  <si>
    <t>Meianu Elena Raluca- Licenta IEI Proiectarea constructiva a trei modele de rucsacuri din materiale textile refolosite.Imbunatatirea procesului de productie.</t>
  </si>
  <si>
    <t>Marica ElenA Loredana- Licenta IEI Studiul privind oportiunitatea infiintarii unui atelier de croitorie care sa realizeze saptamanal 1000 huse impermeabile pentru motociclete</t>
  </si>
  <si>
    <t>Racotzi Adriana Cosmina - Licenta IEI -Intocmirea documentatiei tehnice necesara realizarii zilnice a 100 rochii dama confectionate din denim.</t>
  </si>
  <si>
    <t>Virlan Miruna Cristina- Licenta IEI- Studiul privind introducerea in fabricatie a unui model de sacou necaptusit pentru barbati, cu posibilitatea de infiintare a unei sectii de productie</t>
  </si>
  <si>
    <t>Smeu Ioana Mădălina, Studiul și proiectarea procesului de ambutisare cu ajutorul rolelor și profilare interioară cu dorn, disertație SCCCDP</t>
  </si>
  <si>
    <t>Muntean Andreea, Studiul și proiectarea unui sistem electromecanic de sortare a pieselor, licență MEC</t>
  </si>
  <si>
    <t>Muntean Maria Rahela, Studiul si proiectarea unei stații automatizate de montat capace, licență SPD</t>
  </si>
  <si>
    <t>Giurea Maria Camelia,Să se proiecteze tehnologic husa pentru scaunul față șofer, spătar stânga, în cantitate de 6300 buc/lună, pentru modelul de autoturism Audi Q3, Licenta IEI-iulie 2024</t>
  </si>
  <si>
    <t>Marcu Bianca Alexandra, Să se proiecteze o secție de tricotat care să realizeze 7040 buc/lună pulovere pentru femei, Licenta IEI-iulie 2024</t>
  </si>
  <si>
    <t>Oneț Cosmina Adriana, Elaborarea documentației de proiectare constructivă și tehnologică necesară pentru realizarea într-o lună, a 2100 filtre industriale pentru combustibil avioane, Licența IEI-iulie 2024</t>
  </si>
  <si>
    <t>Trăscău Georgiana Carmina, Proiectarea constructiv-tehnologică a unui model de vestă tricotată pentru bărbați, în cantitate lunară de 3608 produse, Licența IEI-iulie 2024</t>
  </si>
  <si>
    <t>Baciu Ana Maria, Să se proiecteze structural și tehnologic două articole tricotate, pe mașini rectilinii de tricotat, în cantitate totală de 8190 buc/lună, Licența TTC-iulie 2024</t>
  </si>
  <si>
    <t>Frățilă Ioana Simona, Creaţia şi proiectarea tehnologică a modelelor pentru produsul „Bluză pentru femei” cu particularităţi stilistice impuse pe tendinţe de modă prognozate pentru sezonul primăvară-vară pentru realizarea unei cantităţi de 12600buc./lună, Licența TTC-iulie 2024</t>
  </si>
  <si>
    <t>Paraschiv Pinelope Diana, Să se proiecteze constructiv și tehnologic două modele de pulovăre pentru femei, realizate pe mașini rectilinii de tricotat, în cantitate totală de 3960 buc./luna, Licența TTC-iulie 2024</t>
  </si>
  <si>
    <t>Bogorin Petra Vanesa, ELABORAREA DOCUMENTAȚIEI DE PROIECTARE CONSTRUCTIVĂ ȘI TEHNOLOGICĂ NECESARĂ PENTRU REALIZAREA A 300 BUCĂȚI /ZI, DE PULOVERE PENTRU FEMEI, PE MAȘINI RECTILINII DE TRICOTAT, Licența IEI-martie 2024</t>
  </si>
  <si>
    <t>Chirca Maria Steliana, Să se realizeze documentația tehincă de proictare constructivă și tehnologică pentru confecționarea unui model de rochie din tricot în cantitate de 3600 bucăți/ lună, Licenta IEI-martie 2024</t>
  </si>
  <si>
    <t xml:space="preserve">Sebastian BOGDAN, Testarea activității antibacteriene a unor substraturi texile din bumbac aparținând unor tricouri impregnate cu nanoparticule de oxizi de zinc si ioni de argint, prin metoda cu ultrasunete, licenta, </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</si>
  <si>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</si>
  <si>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</si>
  <si>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</si>
  <si>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</si>
  <si>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Consiliul Facultatii de Inginerie</t>
  </si>
  <si>
    <t>Senatul ULBS</t>
  </si>
  <si>
    <t>Presedinte in comisia de concurs pe perioada nedeterminata profesor universitar, pozitia 6, disciplinete: Research Methods in Advanced Computing Arhitectures;
Algorithm Complexity</t>
  </si>
  <si>
    <t>Membru in comisia de concurs pe perioada nedeterminata Sef de lucriri universitar, pozitia 37, disciplinele: Inginerie software; Ingineria programelor; Ingineria
sistemelor de programe ll; Prelucrarea imaginilor; Grafica asistata de calculator</t>
  </si>
  <si>
    <t>Membru in comisia de concurs pe perioada determinata Asistent universitar pozilia 68, disciplinele: Teoria probabilitalilor si statistica matematica; Limbaje formale
si automate; Limbaje formale si translatoare; Algoritmi paraleli si distribuiti</t>
  </si>
  <si>
    <t>Comisia patrimoniu și dezvoltare organizațională a Senatului ULBS</t>
  </si>
  <si>
    <t>Comisia patrimoniu și dezvoltare organizațională a Facultatii de Inginerie</t>
  </si>
  <si>
    <t>Consiliul de Administrație</t>
  </si>
  <si>
    <t>Consiliul Facultății</t>
  </si>
  <si>
    <t xml:space="preserve">Comisia privind programele de studii și asigurarea calitatii (Comisie Senat - HS 3705/25.09.2020 ) </t>
  </si>
  <si>
    <t>Consiliul Editorial ULBS (HCA - 1 / 12.01.2022) https://editura.ulbsibiu.ro/consiliu-editorial/</t>
  </si>
  <si>
    <t xml:space="preserve">Comisia privind programele de studii și asigurarea calității (CF - 20.05.2024, actualizat 04.03.2025 ) </t>
  </si>
  <si>
    <t xml:space="preserve">Comisia cercetare, studii doctorale și internaționalizare (CF - 20.05.2024, actualizat 04.03.2025 ) </t>
  </si>
  <si>
    <t xml:space="preserve">Comisia patrimoniu și dezvoltare organizațională (CF - 20.05.2024, actualizat 04.03.2025 ) </t>
  </si>
  <si>
    <t xml:space="preserve">Comisia activități studențești și relații cu comunitatea (CF - 20.05.2024, actualizat 04.03.2025 ) </t>
  </si>
  <si>
    <t>Comisia centrala de admitere</t>
  </si>
  <si>
    <t>Comisie concurs posturi didactice pe perioada determinata asist. univ. pozitia 69 (Hotararea Senatului nr.  5918/15.12.2023)</t>
  </si>
  <si>
    <t>Comisie GRADIS la nivel de facultate decizie nr.224/22.04.2024</t>
  </si>
  <si>
    <t>Comisia de Etica</t>
  </si>
  <si>
    <t>Comisia colaborari interne</t>
  </si>
  <si>
    <t>Comisia de admitere</t>
  </si>
  <si>
    <t>Consiliul Departamentului</t>
  </si>
  <si>
    <t>Consiliul Facultații de Inginerie, mandat 2024-2029</t>
  </si>
  <si>
    <t>C2.Comisia cercetare, studii doctorale și internaționalizare</t>
  </si>
  <si>
    <t>Comisie concurs post didactic pe perioada nedeterminata, semestrul 2, an univ. 2023-2024 Profesor universitar pozitia 6 dep. Calculatoare și Inginerie Electrică</t>
  </si>
  <si>
    <t>membru în comisii de concurs pentru ocuparea posturilor didactice</t>
  </si>
  <si>
    <t>Concurs Sef de lucrari, pozitia 37, per. nedeterminata,  2023-2024</t>
  </si>
  <si>
    <t>Comisia CF pentru invatamant si asigurarea calitatii</t>
  </si>
  <si>
    <t>Comisia CF pentru baza materiala si SSM</t>
  </si>
  <si>
    <t>Concurs Sef lucrari, pozitia 38 per. nedeterminata, sem I 2023-2024</t>
  </si>
  <si>
    <t>Concurs Asistent, pozitia 68 per. determinata, sem I 2023-2024</t>
  </si>
  <si>
    <t>Concurs Asistent, pozitia 70 per. determinata, sem I 2023-2024</t>
  </si>
  <si>
    <t>Concurs Asistent, pozitia 71 per. determinata, sem I 2023-2024</t>
  </si>
  <si>
    <t>Concurs Sef lucrari, pozitia 37 per. nedeterminata, sem II 2023-2024</t>
  </si>
  <si>
    <t>Membru în senatul ULBS</t>
  </si>
  <si>
    <t>Consiliul departamentului CIE</t>
  </si>
  <si>
    <t>Consiliul facultatii de Inginerie</t>
  </si>
  <si>
    <t>C1.(facultate)</t>
  </si>
  <si>
    <t>C4 (facultate)</t>
  </si>
  <si>
    <t xml:space="preserve">Comisia de admitere </t>
  </si>
  <si>
    <t>Concurs Şef l. pozitia 37</t>
  </si>
  <si>
    <t>Concurs Şef l. pozitia 38</t>
  </si>
  <si>
    <t>Concurs Profesor univ. pozitia 6</t>
  </si>
  <si>
    <t>Asistent universitar pozitia 68</t>
  </si>
  <si>
    <t>Asistent universitar pozitia 69</t>
  </si>
  <si>
    <t>Asistent universitar pozitia 70</t>
  </si>
  <si>
    <t>C2.Comisia cercetare, studii doctorale și internaționalizare (facultate)</t>
  </si>
  <si>
    <t>Comisia pentru procesul de raportare GRADIS</t>
  </si>
  <si>
    <t xml:space="preserve">Comisia de admitere (prelucrare date si generare clasamente, pregatire Sali concurs, corectura, </t>
  </si>
  <si>
    <t>Comisia de analiza a indeplinirii standardelor ULBS (post poz 68, 69, 70, 6, 37, 38)</t>
  </si>
  <si>
    <t>Membru în Consiliul Facultății</t>
  </si>
  <si>
    <t>CF-2, comisia pentru cercetare științifică</t>
  </si>
  <si>
    <t>CF-7.2, comisia pentru sănătatea și securitatea în muncă</t>
  </si>
  <si>
    <t>CF-4, comisia activități studențești și relații cu comunitatea</t>
  </si>
  <si>
    <t>Comisia responsabilă cu procesul de raportare GRADIS</t>
  </si>
  <si>
    <t>Concurs post, s1, Ș.L. poz. 38, comisie concurs</t>
  </si>
  <si>
    <t>Concurs post, s1, Asist. poz. 68, comisie concurs</t>
  </si>
  <si>
    <t>Concurs post, s1, Asist. poz. 70, comisie concurs</t>
  </si>
  <si>
    <t>Concurs post, s1, Asist. poz. 71, comisie concurs</t>
  </si>
  <si>
    <t>Membru Comisie Concurs Precup Stefan</t>
  </si>
  <si>
    <t>Participarea la admitere si asistenta admitere - Vara 2023</t>
  </si>
  <si>
    <t>Comisie Admitere (corectura)</t>
  </si>
  <si>
    <t>Comisie concurs, Sef Lucrari, poz. 37</t>
  </si>
  <si>
    <t>Comisie concurs, Sef Lucrari, poz. 38</t>
  </si>
  <si>
    <t>Comisie concurs, Asistent, poz. 68</t>
  </si>
  <si>
    <t>Comisie concurs, Asistent, poz. 69</t>
  </si>
  <si>
    <t>Comisie concurs, Asistent, poz. 70</t>
  </si>
  <si>
    <t>Comisie concurs, Asistent, poz. 71</t>
  </si>
  <si>
    <t>COMISIA FACULTATII DE INGINERIE, Admitere 2022</t>
  </si>
  <si>
    <t>comisie verificare GRADIS</t>
  </si>
  <si>
    <t>Comisia electronica elevi HSE</t>
  </si>
  <si>
    <t>Admitere/subcomisia corectura</t>
  </si>
  <si>
    <t>Comisia admitere</t>
  </si>
  <si>
    <t>Membru comisie concurs post asist univ,  poziție 68</t>
  </si>
  <si>
    <t>Membru comisie concurs post asist univ,  poziție 69</t>
  </si>
  <si>
    <t>Membru comisie concurs post asist univ,  poziție 70</t>
  </si>
  <si>
    <t>Membru comisie concurs post asist univ,  poziție 71</t>
  </si>
  <si>
    <t>Membru comisie admitere</t>
  </si>
  <si>
    <t>Membru comisie concurs post sef de lucrări universitar,  poziție 37</t>
  </si>
  <si>
    <t>Membru comisie concurs post sef de lucrări universitar,  poziție 38</t>
  </si>
  <si>
    <t>MEMBRU COMISIE CONCURS</t>
  </si>
  <si>
    <t>Comisia de intocmire a orarului</t>
  </si>
  <si>
    <t>Comisia SSM</t>
  </si>
  <si>
    <t>Comisia de analiza a indeplinirii standardelor ULBS (37,38, 68,69,70,71</t>
  </si>
  <si>
    <t>6*20</t>
  </si>
  <si>
    <t>Comisia gradis departament</t>
  </si>
  <si>
    <t>Comisia pentru informatizare, imagine şi publicitate</t>
  </si>
  <si>
    <t>Comisia pentru baza materială</t>
  </si>
  <si>
    <t>Comisia socială şi activităţi studenţeşti</t>
  </si>
  <si>
    <t>Concurs Sef lucrari, pozitia 37</t>
  </si>
  <si>
    <t>Concurs Sef lucrari, pozitia 38</t>
  </si>
  <si>
    <t>Asistent universitar, pozitia 68</t>
  </si>
  <si>
    <t>Asistent universitar, pozitia 70</t>
  </si>
  <si>
    <t>Asistent universitar, pozitia 71</t>
  </si>
  <si>
    <t>Comisie Evaluarea si Asigurarea Calitatii</t>
  </si>
  <si>
    <t>Comisia de admitere: elaborare subiecte admitere</t>
  </si>
  <si>
    <t>30,00</t>
  </si>
  <si>
    <t>Membru comisie validare GRADIS</t>
  </si>
  <si>
    <t>Membru Comisia de analiză a indeplinirii standardelor ULBS, pentru posturile de concurs:
- post poz.37
- post poz.38
- post poz.68
- post poz.69
- post poz. 70
- post poz. 71</t>
  </si>
  <si>
    <t>Comisie de admitere</t>
  </si>
  <si>
    <t>Comisia Facultatii de inginerie, Admitere 2024, membru</t>
  </si>
  <si>
    <t>Comisie concurs</t>
  </si>
  <si>
    <t>Comisie de admitere programe de master MC, MAI, MP</t>
  </si>
  <si>
    <t>Comisia de admitere a Facutatii de Inginerie</t>
  </si>
  <si>
    <t>Membru în Comisia de Etica
octombrie 2 sedinte, noiembrie 1 sedinta</t>
  </si>
  <si>
    <t>40x2</t>
  </si>
  <si>
    <t>Membru în Consiliul Departamentului</t>
  </si>
  <si>
    <t>Membru în Consiliul Facultăţii</t>
  </si>
  <si>
    <t>Membru în Senatul ULBS</t>
  </si>
  <si>
    <t>Membru comisie concurs post Fac. Inginerie poz. 63 sef lucr. Dep. IIM HS 5918/15.12.2023</t>
  </si>
  <si>
    <t>Membru comisie concurs post Fac. Inginerie poz. 63 conf. Dep. IIM HS 2917/06.06.2024</t>
  </si>
  <si>
    <t>Membru comisie concurs post UPT Timisoara poz. 14 conf.,  Decizie Rector UPT15/112/C/03.01.2024</t>
  </si>
  <si>
    <t>Membru comisie concurs post Univ. Oradea poz. 6 conf.,  Decizie Rector UO 801/12.12.2023</t>
  </si>
  <si>
    <t>Membru comisie concurs post UNSTP Bucuresti poz. 4 prof.,  Decizie Rector UNSTPB 474/04.06.2024</t>
  </si>
  <si>
    <t>Membru comisie concurs post Univ. Petrosani poz. 8 conf.,  Decizie Rector UP 68/23.05.2024</t>
  </si>
  <si>
    <t>Membru Comisie Admitere - proba orală de verificarea cunoştinţelor master Domeniul Inginerie şi Management</t>
  </si>
  <si>
    <t>Membru Comisii ale CF
1. Comisia pentru învăţământ şi evaluarea calităţii
5. Comisia pentru colaborari externe
C3.b Subcomisia pentru baza materială</t>
  </si>
  <si>
    <t>20x3</t>
  </si>
  <si>
    <t>membru in  comisie concurs, post 63, sef lucr, febr.2024</t>
  </si>
  <si>
    <t>COMISIA FACULTATII DE INGINERIE Admitere 2024 (IF/ID/FR)</t>
  </si>
  <si>
    <t>Subcomisia pentru sănătatea şi securitatea în muncă</t>
  </si>
  <si>
    <t>sef lucrari pozitia 63 Stat functiuni 2023/2024 - semestrul 2 DepartamentIIM</t>
  </si>
  <si>
    <t>https://www.ulbsibiu.ro/wp-content/uploads/documents/ca/2023/Anexa-2_Birourile-electorale-ale-sectiilor-de-votare.pdf</t>
  </si>
  <si>
    <t>Subcomisia pentru Evaluarea și Asigurarea Calității la nivelul Facultății de Inginerie - membru</t>
  </si>
  <si>
    <t>membru în Consiliul Facultății de Inginerie</t>
  </si>
  <si>
    <t>membru în Consiliul Facultății</t>
  </si>
  <si>
    <t>membru în comisia SCEAC - Facultatea de Inginerie</t>
  </si>
  <si>
    <t>Comisia pentru colaborari interne</t>
  </si>
  <si>
    <t>Comisia admitere master Inginerie Industriala</t>
  </si>
  <si>
    <t>Comisia cercetare, studii doctorale și internaționalizare</t>
  </si>
  <si>
    <t>Membru in Senatu ULBS</t>
  </si>
  <si>
    <t>Membru in consiliul facultatii</t>
  </si>
  <si>
    <t>Membru in consiliul departamentului</t>
  </si>
  <si>
    <t>Membru in comisia de etica</t>
  </si>
  <si>
    <t>Membru comisiei de concurs pentru ocuparea postului de  Conferențiar universitar, poziția 26, Departamentul Ingineria Proiectării și Robotică Cluj Napoca DECIZIA
NR. 454 din 31 mai 2024</t>
  </si>
  <si>
    <t>Membru comisiei de concurs pentru ocuparea postului de  Conferențiar universitar, poziția 14, Facultatea de Inginerie – CUNBM Departamentul Inginerie și Managementul Tehnologiei, DECIZIA
NR. 454 din 31 mai 2025</t>
  </si>
  <si>
    <t>Membru comisiei de contesatatii pentru ocuparea postului de profesor universitar, poz. 8, Facultatea de Inginerie Industrială, Robotică şi Managementul Producţiei Departamentul Ingineria Fabricaţiei Cluj Napoca DECIZIA NR. 464 din 31 mai 2024</t>
  </si>
  <si>
    <t>Membru comisiei de concurs pentru ocuparea postului de Conferențiar universitar, poz. 23, Facultatea de Inginerie Industrială, Robotică şi Managementul Producţiei Departamentul Ingineria Fabricaţiei Cluj Napoca NR. 1095 din 18 decembrie 2023</t>
  </si>
  <si>
    <t>Membru comisie examinare doctorat Universitatea Transilvania din Brașov, Department  Ingineria fabricației, PROCES VERBAL 19.06.2024</t>
  </si>
  <si>
    <t>Membru comisie examinare doctorat Universitatea Transilvania din Brașov, Department  Ingineria fabricației, PROCES VERBAL 16.05.2024</t>
  </si>
  <si>
    <t>Membru comisiei de concurs pentru ocuparea postului de Conferențiar universitar, poz. 24, Facultatea de Inginerie Industrială, Robotică şi Managementul Producţiei Departamentul Ingineria Fabricaţiei Cluj Napoca NR. 1095 din 18 decembrie 2024</t>
  </si>
  <si>
    <t>Membru comisiei de concurs pentru ocuparea postului de  Conferențiar universitar, poziția 18, Facultatea de Inginerie Tehnologica si Mangement Brasov Departamentul Ingineria Fabricatiei, DECIZIE
Nr. 6.0018 din 29.05.2024</t>
  </si>
  <si>
    <t>Memebru în Consiliul Departamentului Inginerie Industrială și Management</t>
  </si>
  <si>
    <t>Membru în Consiliul Facultății de Inginerie</t>
  </si>
  <si>
    <t>Comisia pt invatamant și evaluarea Calității  - Subcomisia de întocmire a orarului - coordonator</t>
  </si>
  <si>
    <t>Subcomisia pentru informatizare, imagine și publicitate - membru</t>
  </si>
  <si>
    <t>Comisia activități studențești și relația cu comunitatea</t>
  </si>
  <si>
    <t>Comisia de marketing a ULBS - până la 1 mai 2024</t>
  </si>
  <si>
    <t>Consiliul Studențesc al ULBS</t>
  </si>
  <si>
    <t>Comisie raportare GRADIS la nivel de facultate</t>
  </si>
  <si>
    <t>Subcomisia pentru colaborări interne / externe</t>
  </si>
  <si>
    <t>Comisia de admitere 2024</t>
  </si>
  <si>
    <t>Comisie concurs post Conferenfiar universitar, pozifia 35,</t>
  </si>
  <si>
    <t>Comisia de Admitere</t>
  </si>
  <si>
    <t>Comisia Colaborari Interne</t>
  </si>
  <si>
    <t>Comisia Colaborari externe</t>
  </si>
  <si>
    <t>Comisia Informatizare etc</t>
  </si>
  <si>
    <t>Comisia Baza Materiala si SSM</t>
  </si>
  <si>
    <t>Membru in Senat</t>
  </si>
  <si>
    <t>C7.2 Colectivul pentru sănătatea și securitatea în muncă</t>
  </si>
  <si>
    <t>Consiliul Facultatii</t>
  </si>
  <si>
    <t>Comisia de Amitere (Subcomisia suport tenic)</t>
  </si>
  <si>
    <t>Comisia pentru cercetare științifică a Consiliului Facultății de Inginerie</t>
  </si>
  <si>
    <t>Comisie cocurs Profesor, prof_poz 18_DPLDPL_UNITBV, Universitatea Transilvania din Brașov</t>
  </si>
  <si>
    <t>Comisie cocurs conferențiar poz 39, departament IIM, Facultatea de Inginerie, ULBS</t>
  </si>
  <si>
    <t>Membru în Comisia de Monitorizare și Control Intern Managerial</t>
  </si>
  <si>
    <t>Membru Comisie Admitere Facultatea de Inginerie</t>
  </si>
  <si>
    <t>Comisia de admitere Inginerie</t>
  </si>
  <si>
    <t>Consiliul Departamentului MEI</t>
  </si>
  <si>
    <t>Consiliul Facultății de Inginerie</t>
  </si>
  <si>
    <t>Director al scolii doctorale de SIM</t>
  </si>
  <si>
    <t>Consiliului de Internaționalizare al ULBS</t>
  </si>
  <si>
    <t>Comisia de permanență - call center</t>
  </si>
  <si>
    <t>Comisia pentru  colaborări externe a Consiliului Facultății de Inginerie</t>
  </si>
  <si>
    <t>Comisia de verificare SIEPAS/GRADIS, dep. MEI</t>
  </si>
  <si>
    <t>membru în Senatul ULBS</t>
  </si>
  <si>
    <t>membru în comisia de Cercetare, Studii Doctorale și Internaționalizare a Senatului</t>
  </si>
  <si>
    <t>membru în comisia pentru Cercetare Științifică a Consiliului Facultății de Inginerie</t>
  </si>
  <si>
    <t>membru în comisia de selecție a mobilităților Erasmus - cadre didactice și studenți</t>
  </si>
  <si>
    <t>Comiia de Promovare a Facultății de Inginerie</t>
  </si>
  <si>
    <t>Comisia de Admitere 2024 (Facultatea de Inginerie)</t>
  </si>
  <si>
    <t>Comisia de contestații din cadrul Departamentului Mașini și Echipamente Industriale (MEI)</t>
  </si>
  <si>
    <t>Membru în comisia de concurs pentru postul de Conferențiar (poz. 7) din cadrul Departamentului Ingineria și Managementul Sistemelor Industrialer al Facultății de Inginerie din cadrul Universității ,,Vasile Alecsandri” din Bacău
(Deciziei Rectorului, nr. 225 din 27.05.2024)</t>
  </si>
  <si>
    <t>Membru în comisia de concurs pentru postul de Conferențiar (poz. 14) din cadrul Departamentului Mecanică și Rezistența Materialelor al Facultății de Mecanică din cadrul Universității Politehnica Timișoara
(Deciziei Rectorului, nr.712/112/C/ din 03.06.2024)</t>
  </si>
  <si>
    <t>Membru în comisia de concurs pentru postul de Profesor (poz. 3) din cadrul Departamentului Mecanică și Rezistența Materialelor al Facultății de Mecanică din cadrul Universității Politehnica Timișoara
(Deciziei Rectorului, nr. 760/112/C/ din 03.06.2024)</t>
  </si>
  <si>
    <t>Comisia privind programele de studii și asigurarea calitatii</t>
  </si>
  <si>
    <t>Comisia patrimoniu și dezvoltare organizațională</t>
  </si>
  <si>
    <t>Comisia activități studențești și relații cu comunitatea</t>
  </si>
  <si>
    <t>Consiliul academic al ULBS</t>
  </si>
  <si>
    <t xml:space="preserve">Comisia de Securitate si Sanatate in Munca la nivel de ULBS </t>
  </si>
  <si>
    <t>Senat</t>
  </si>
  <si>
    <t>CSUD</t>
  </si>
  <si>
    <t>CA</t>
  </si>
  <si>
    <t>Membru comisia centrala de admitere a ULBS</t>
  </si>
  <si>
    <t>Comisia Consiliului Facultății de Inginerie pentru Invatamant si evaluarea calitatii</t>
  </si>
  <si>
    <t>Comisia Consiliului Facultății de Inginerie pentru cercetarea stiintifica</t>
  </si>
  <si>
    <t>Comisia Consiliului Facultății de Inginerie socială și activităti studentesti</t>
  </si>
  <si>
    <t>Comisia Consiliului Facultății de Inginerie pentru colaborari interne</t>
  </si>
  <si>
    <t>Comisia Consiliului Facultății de Inginerie pentru colaborari externe</t>
  </si>
  <si>
    <t>Comisia Consiliului Facultății de Inginerie pentru informare, imagine si publicitate</t>
  </si>
  <si>
    <t>Comisia Consiliului Facultății de Inginerie pentru baza materiala si sanatatea si securitatea in munca</t>
  </si>
  <si>
    <t>Comisia Consiliului Facultății de Inginerie pentru  patrimoniu și dezvoltare organizațională</t>
  </si>
  <si>
    <t>Comisia de contestatii MEI</t>
  </si>
  <si>
    <t>Comisie concurs s1 det. -  Asistent poz 62 - membru</t>
  </si>
  <si>
    <t>Comisie concurs s1 det. -  Asistent poz 63 - membru</t>
  </si>
  <si>
    <t>Comisie concurs s1 nedet. -  Sl poz 38 - membru</t>
  </si>
  <si>
    <t>Comisie concurs s1 nedet. -  Sl poz 39 - membru</t>
  </si>
  <si>
    <t>Comisie concurs s1 nedet. -  Sl poz 41 - membru</t>
  </si>
  <si>
    <t>Comisie concurs s2 nedet. -  Sl poz 40 - membru</t>
  </si>
  <si>
    <t>conferentiar, pozitia 22 UNSTPB, Comisia de consurs, membru</t>
  </si>
  <si>
    <t>conferentiar, pozitia 22, UTBV, Comisia de consurs, membru</t>
  </si>
  <si>
    <t>conferentiar, pozitia 12, UGAL, Comisia de consurs, membru</t>
  </si>
  <si>
    <t>conferentiar, pozitia 26, UTCN, Comisia de consurs, membru</t>
  </si>
  <si>
    <t>conferentiar, pozitia 14, UTCN, Comisia de consurs, membru</t>
  </si>
  <si>
    <t>profesor, pozitia 11, UNSTPB, Comisia de consurs, membru</t>
  </si>
  <si>
    <t>profesor, pozitia 8, UNSTPB, Comisia de consurs, membru</t>
  </si>
  <si>
    <t>profesor, pozitia 8, UTCN, Comisia de consurs, membru</t>
  </si>
  <si>
    <t>profesor, pozitia 5, UNSTPB/Pitesti, Comisia de consurs, membru</t>
  </si>
  <si>
    <t>profesor, pozitia 3, UVABacau, Comisia de consurs, membru</t>
  </si>
  <si>
    <t>comisie abilitare, UNSTPB</t>
  </si>
  <si>
    <t>comisie abilitare, UPIT</t>
  </si>
  <si>
    <t xml:space="preserve">Comisia de admitrere </t>
  </si>
  <si>
    <t>Comisia CF de Comisia privind programele de studii și asigurarea calității</t>
  </si>
  <si>
    <t>Subcomisia CF de întocmire al orarului</t>
  </si>
  <si>
    <t>Subcomisia CF pentru evaluarea și asigurarea calității</t>
  </si>
  <si>
    <t>Subcomisia pentru colaborări interne/externe</t>
  </si>
  <si>
    <t>Subcomisia SCEAC Universitate HS 3831/25.07.2024</t>
  </si>
  <si>
    <t>Comisie concurs s1 nedet. -  Sl poz 38 - Barsan</t>
  </si>
  <si>
    <t>Comisie concurs s1 nedet. -  Sl poz 39 - Maroșan</t>
  </si>
  <si>
    <t>Comisie concurs s1 nedet. -  Sl poz 41 - Popp</t>
  </si>
  <si>
    <t>Comisie concurs s1 det. -  Asistent poz 62 - Morariu</t>
  </si>
  <si>
    <t>Comisie concurs s1 det. -  Asistent poz 63 - Petrașcu</t>
  </si>
  <si>
    <t>Comisie concurs s2 nedet. -  Sl poz 40 - Rusu</t>
  </si>
  <si>
    <t>Comisie GRADIS 2023 la nivel de Facultate
HCF 8 / 26.04.2024</t>
  </si>
  <si>
    <t>Comisie echivalare credite la nivel de Facultate HCF 8 / 26.04.2024</t>
  </si>
  <si>
    <t>Comisie GRADIS 2023 la nivel de departament</t>
  </si>
  <si>
    <t>Comisia CF colaborari interne- facultate</t>
  </si>
  <si>
    <t>Comisia CF cercetare- facultate</t>
  </si>
  <si>
    <t>Comisia de analiza a activitatii didactie/ raportare GRADIS - facultate</t>
  </si>
  <si>
    <t>Comisia de selectie mobilitati Erasmus - facultate</t>
  </si>
  <si>
    <t>Comisia de analiza a activitatii didactie/ raportare GRADIS - departament</t>
  </si>
  <si>
    <t>Comisia concurs Post Sef lucrari pozitia 41</t>
  </si>
  <si>
    <t>Comisia concurs Post Sef lucrari pozitia 40</t>
  </si>
  <si>
    <t>Comisia concurs Post Sef lucrari pozitia 39</t>
  </si>
  <si>
    <t>Comisia concurs Post Sef lucrari pozitia 38</t>
  </si>
  <si>
    <t>Comisia concurs Asistent pozitia 62</t>
  </si>
  <si>
    <t>Comisia concurs Asistent pozitia 63</t>
  </si>
  <si>
    <t>Comisia CF sociala si activitati studentesti</t>
  </si>
  <si>
    <t>Comisie de admitere Facultatea de inginerie</t>
  </si>
  <si>
    <t>Comisia de admitere Facultatea de Inginerie</t>
  </si>
  <si>
    <t>Comisia Consiliului Facultății de Inginerie  pentru baza materială și sănătatea și securitatea în muncă, 2023-2024</t>
  </si>
  <si>
    <t>Conferențiar universitar,poziția 5, Universitatea din Oradea,  Depart. de Textile-Pielărie și Management Industrial, Comisia  de soluționare a contestațiilor, sem I, membru</t>
  </si>
  <si>
    <t>Conferențiar universitar, poziția 6, Universitatea din Oradea, Depart. de Textile-Pielărie și Management Industrial,  Comisia de soluționare a contestațiilor, sem I,  membru</t>
  </si>
  <si>
    <t>Șef lucrări,, poziția 38, Universitatea L.Blaga din Sibiu, Comisia de contestații, sem I,  membru</t>
  </si>
  <si>
    <t>Șef lucrări,, poziția 39,Universitatea L.Blaga din Sibiu, Comisia de contestații, sem I,  membru</t>
  </si>
  <si>
    <t>Șef lucrări,, poziția 40, Universitatea L.Blaga din Sibiu, Comisia de contestații, sem I,  membru</t>
  </si>
  <si>
    <t>Șef lucrări,, poziția 41, Comisia de contestații, sem I,  membru</t>
  </si>
  <si>
    <t>Conferențiar universitar,  poziția 20, Universitatea L.Blaga din Sibiu, Comisia de contestații, sem II, membru</t>
  </si>
  <si>
    <t>Conferențiar universitar, poziția 22, Universitatea L.Blaga din Sibiu, Comisia de contestații, sem II, membru</t>
  </si>
  <si>
    <t>Șef lucrări, poziția 40, Universitatea L.Blaga din Sibiu,  Comisia de contestații, sem II, membru</t>
  </si>
  <si>
    <t>Comisia Consiliului Facultății de Inginerie pentru Invatamant si asigurarea calitatii</t>
  </si>
  <si>
    <t>Comisie concurs s1 det. -  Asistent poz 62 - presedinte</t>
  </si>
  <si>
    <t>Comisie concurs s1 det. -  Asistent poz 63 - presedinte</t>
  </si>
  <si>
    <t>Comisie concurs s1 nedet. -  Sl poz 38 - presedinte</t>
  </si>
  <si>
    <t>Comisie concurs s1 nedet. -  Sl poz 39 - presedinte</t>
  </si>
  <si>
    <t>Comisie concurs s1 nedet. -  Sl poz 41 - presedinte</t>
  </si>
  <si>
    <t>Comisie concurs s2 nedet. -  Sl poz 40 - presedinte</t>
  </si>
  <si>
    <t>Comisie selectie ERASMUS+</t>
  </si>
  <si>
    <t>Comisia pentru baza materiala si sanatatea si securitatea in munca: C7.2 Colectivul pentru sanatatea si securitatea in munca</t>
  </si>
  <si>
    <t>Comisia de concurs (contestatii) posturi didactice de S.L. nr. 38 si 39: membru</t>
  </si>
  <si>
    <t>Membru în comisia de admitere -iunie/iulie 2024</t>
  </si>
  <si>
    <t>Membru - Comisia de concurs pentru ocuparea posturilor didactice: Sef lucrări. pozilia 38.</t>
  </si>
  <si>
    <t>Membru - Comisia de concurs pentru ocuparea posturilor didactice: Sef lucrări. pozilia 39.</t>
  </si>
  <si>
    <t>Membru - Comisia de concurs pentru ocuparea posturilor didactice: Asistent universitar. pozilia 62.</t>
  </si>
  <si>
    <t>Membru - Comisia de concurs pentru ocuparea posturilor didactice: Asistent universitar. pozilia 63.</t>
  </si>
  <si>
    <t>Membru - Subcomisia penntru bază materială</t>
  </si>
  <si>
    <t>Membru - Comisia de concurs pentru ocuparea posturilor didactice: Sef lucrări. pozilia 40.</t>
  </si>
  <si>
    <t>Membru - Comisia patrimoniu și dezvoltare organizațională</t>
  </si>
  <si>
    <t>Membru - Comisia pentru colaborari interne</t>
  </si>
  <si>
    <t>Membru comisia de admitere 2024</t>
  </si>
  <si>
    <t>Membru Consiliul Departamentului</t>
  </si>
  <si>
    <t>Comisia de Admitere, Subcomisia de suport tehnic</t>
  </si>
  <si>
    <t>Comisia de admitere a facultatii</t>
  </si>
  <si>
    <t>Comisia de contestatii a concursurilor pentru ocuparea posturilor didactice a departamentului MEI</t>
  </si>
  <si>
    <t>Subcomisia pentru sanatatea si securitatea in munca</t>
  </si>
  <si>
    <t>Subcomisia validare dosare, Facultatea de Inginerie, Admitere 2024</t>
  </si>
  <si>
    <t>Comisia pentru învățământ și evaluarea calității a Consiliului Facultății (colectivul de întocmire a orarului)</t>
  </si>
  <si>
    <t>MATRAN CRISTIAN</t>
  </si>
  <si>
    <t>Comisia pentru invatamant si evaluarea calitatii-Colectivul pentru evaluarea ~i asigurarea calitatii</t>
  </si>
  <si>
    <t>Membru in comisia de admitere</t>
  </si>
  <si>
    <t>membru in consiliul facultății</t>
  </si>
  <si>
    <t>Conform CCM, Art. 81 (https://www.ulbsibiu.ro/wp-content/uploads/documents/generale/CCM_03.12.2024_ULBS.pdf)</t>
  </si>
  <si>
    <t>Membru Comisie de selectie ERASMUS (nov. 2023)</t>
  </si>
  <si>
    <t>Membru Comisie de selectie ESAYEP (nov. 2023)</t>
  </si>
  <si>
    <t>Comisie Admitere</t>
  </si>
  <si>
    <t>Membru in comisia de admitere - sesiunea iulie / septembrie 2023</t>
  </si>
  <si>
    <t xml:space="preserve">Comisie GRADIS 2023 la nivel de departament </t>
  </si>
  <si>
    <t>FIING4</t>
  </si>
  <si>
    <t>Membru în comisia de admitere - inuie/iulie 2024</t>
  </si>
  <si>
    <t>Membru in comisia de admitere - iunie/iulie 2024</t>
  </si>
  <si>
    <t>Comisia de admitere - Facultatea de Inginerie</t>
  </si>
  <si>
    <t>Membru  in comisia CSD- Școala Doctorală de Științe Inginerești și Matematică</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</si>
  <si>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</si>
  <si>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</si>
  <si>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</si>
  <si>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</si>
  <si>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</si>
  <si>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</si>
  <si>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</si>
  <si>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Consultații</t>
  </si>
  <si>
    <t>Tutorat</t>
  </si>
  <si>
    <t>consultații</t>
  </si>
  <si>
    <t>Practica de cercetare anul II AAIE, sem 1</t>
  </si>
  <si>
    <t>12*14</t>
  </si>
  <si>
    <t>Consultatii</t>
  </si>
  <si>
    <t>Practica cercetare - an 2 ACS sem 2 - 14 ore*14 sapt</t>
  </si>
  <si>
    <t>Practică de specialitate, anul 3 EM</t>
  </si>
  <si>
    <t>Tutorat, AN IV ISM</t>
  </si>
  <si>
    <t>Practica profesionala - an 2 C sem 2</t>
  </si>
  <si>
    <t>Practica profesionala - an 2 ICAI sem 1 - 12 ore*14 sapt</t>
  </si>
  <si>
    <t>Practica profesionala - an 1 ICAI sem 2 - 12 ore/sapt * 14 sapt</t>
  </si>
  <si>
    <t>Tutorat ICAI</t>
  </si>
  <si>
    <t>Tutorat - an IV Calculatoare</t>
  </si>
  <si>
    <t>Practica profesionala - an 1 ACS sem 1 - 12 ore/sapt * 14 sapt</t>
  </si>
  <si>
    <t>Practică profesională, Embedded Systems, Anul 1, Sem. 2 (12 ore * 14 săpt.)</t>
  </si>
  <si>
    <t>Practica de specialitate  235, An 3 ISM</t>
  </si>
  <si>
    <t>Practica de specialitate</t>
  </si>
  <si>
    <t>consultatii</t>
  </si>
  <si>
    <t>tutorat</t>
  </si>
  <si>
    <t>practica 2C</t>
  </si>
  <si>
    <t>Consultatii an II EM grupa 321</t>
  </si>
  <si>
    <t>Tutoriat an II EAgrupa 312</t>
  </si>
  <si>
    <t>Practică de specialitate, anul II EM</t>
  </si>
  <si>
    <t>Viorel Alina</t>
  </si>
  <si>
    <t>Practica profesionala - an 1 ICAI sem 1 - 12 ore/sapt * 14 sapt</t>
  </si>
  <si>
    <t>Tutorat EA an I</t>
  </si>
  <si>
    <t>Tutorat EA an III</t>
  </si>
  <si>
    <t>Practica Electronica Aplicata an III</t>
  </si>
  <si>
    <t>Practica master Embedded Systems an I</t>
  </si>
  <si>
    <t>practica grp. 233</t>
  </si>
  <si>
    <t>Practica de specialitate - an 3 TI sem 2</t>
  </si>
  <si>
    <t>Practica profesionala - an 2 TI sem 2 – 90 ore</t>
  </si>
  <si>
    <t>Practica profesionala - an 2 C sem 2 – 90 ore</t>
  </si>
  <si>
    <t>Tutorat, an IV TDDH</t>
  </si>
  <si>
    <t>tutorat an 2 IEDM</t>
  </si>
  <si>
    <t>Practica de specialitate IEDM an 3, semestrul 2</t>
  </si>
  <si>
    <t>Practica de specialitate MC an 1, semestrul 1</t>
  </si>
  <si>
    <t>Practica de specialitate MC an 1, semestrul 2</t>
  </si>
  <si>
    <t>Consultații licență/disertație</t>
  </si>
  <si>
    <t>Consultaţii</t>
  </si>
  <si>
    <t>Miricescu Dan, Moraru Gina Maria</t>
  </si>
  <si>
    <t>Practică profesională an I master MAI, semestrul I+II, 12 ore/săpt. X 28 săpt.</t>
  </si>
  <si>
    <t>Practică de cercetare an I master MAI, semestrul I+II, 12 ore/săpt. X 28 săpt.</t>
  </si>
  <si>
    <t>Tutore an I master MAI</t>
  </si>
  <si>
    <t>Tutore an II master MAI</t>
  </si>
  <si>
    <t>Consultații discipline din norma de bază</t>
  </si>
  <si>
    <t>Tutorat an II IPMI</t>
  </si>
  <si>
    <t xml:space="preserve"> Consultatii</t>
  </si>
  <si>
    <t>Tutorat - practica, an I mMP</t>
  </si>
  <si>
    <t>24x12</t>
  </si>
  <si>
    <t>Tutorat anul 3, ITT, grupa 434, zi</t>
  </si>
  <si>
    <t>Tutore an III TDDH</t>
  </si>
  <si>
    <t>Tutorat, Inginerie economică în domeniul
mecanic, anul II</t>
  </si>
  <si>
    <t xml:space="preserve">Rosca Nicolae </t>
  </si>
  <si>
    <t>Consultatii (TDDH, TDDH, TCM, Mec, Rob, SPD)</t>
  </si>
  <si>
    <t>Practica de specialitate, TDDH An III</t>
  </si>
  <si>
    <t>consultatii an IV IEDM</t>
  </si>
  <si>
    <t>consultatii an I ITT</t>
  </si>
  <si>
    <t>consultatii an IV SPD</t>
  </si>
  <si>
    <t>Consultații pentru examenele Bazele așchierii și generării suprafețelor II (III TCM și SPD),Transporturi speciale (IV ITT), Tehnici de asamblare în TDDH 2 (II TDDH), Logistica activităților de expediție și transport (II LI)</t>
  </si>
  <si>
    <t>Tutoriat gr. 122, II TCM</t>
  </si>
  <si>
    <t>Miricescu Dan, Moraru Gina-Maria</t>
  </si>
  <si>
    <t>FING3, FING3</t>
  </si>
  <si>
    <t xml:space="preserve">Practică profesională, an I master MAI, semestre I+II, 12 ore/săpt. x 28 săptămâni </t>
  </si>
  <si>
    <t xml:space="preserve">Practică de cercetare, an II master MAI, semestre I+II, 12 ore/săpt. x 28 săptămâni </t>
  </si>
  <si>
    <t>Tutorat TCM 112</t>
  </si>
  <si>
    <t>Tutorat: an 4 IPMI, an 1 mIMGM, an 2 mIMGN</t>
  </si>
  <si>
    <t>Practica Profesionala IMGN - Master an 1</t>
  </si>
  <si>
    <t>12 ore x 14 sapt.</t>
  </si>
  <si>
    <t>Practica de Cercetare IMGN - Master an 2</t>
  </si>
  <si>
    <t>10 ore x 10 sapt.</t>
  </si>
  <si>
    <t>Tutorat TCM IV</t>
  </si>
  <si>
    <t>practică de specialitate</t>
  </si>
  <si>
    <t>TUTORAT-ANUL I STIF</t>
  </si>
  <si>
    <t>TUTORAT-ANUL II STIF</t>
  </si>
  <si>
    <t xml:space="preserve">Practică de specialitate(profesionala) an I master STIF, semestre I+II, 12 ore/săpt. x 28 săptămâni </t>
  </si>
  <si>
    <t xml:space="preserve">Practică de specialitate(cercetare), an II master  STIF, semestrele I+II, (12+14) ore/săpt. x 14 săptămâni </t>
  </si>
  <si>
    <t>Tutorat - an III TCM, grupa 131</t>
  </si>
  <si>
    <t>Tutorat anul III TCM / 132</t>
  </si>
  <si>
    <t>Practica de specialitate / 122</t>
  </si>
  <si>
    <t>Consultatii cursuri</t>
  </si>
  <si>
    <t>Tutorat an I ITT, an i si II LI</t>
  </si>
  <si>
    <t>200 x3</t>
  </si>
  <si>
    <t>Practica profesionala anul I master LI</t>
  </si>
  <si>
    <t>Practica profesionala anul II master LI</t>
  </si>
  <si>
    <t>Consultatii, ITT, LI</t>
  </si>
  <si>
    <t>Consultatii IEDM</t>
  </si>
  <si>
    <t>Consultatii IEI</t>
  </si>
  <si>
    <t>Consultatii mMAI, mMP</t>
  </si>
  <si>
    <t>Practica de cercetare 1</t>
  </si>
  <si>
    <t>Practica de cercetare 2</t>
  </si>
  <si>
    <t>Practica 1 - mMC an II</t>
  </si>
  <si>
    <t>Practica 2 - mMC an II</t>
  </si>
  <si>
    <t>Consultatii curs Ingineria Calitatii IEDM3+IEI3</t>
  </si>
  <si>
    <t>Tutore Master Managementul calitatii I</t>
  </si>
  <si>
    <t>Tutore Master Managementul calitatii II</t>
  </si>
  <si>
    <t>Tutorat (an IV ITT)</t>
  </si>
  <si>
    <t>consultaţii</t>
  </si>
  <si>
    <t>Tutorat Anul I+II Managementul Proiectelor</t>
  </si>
  <si>
    <t xml:space="preserve">Consultatii </t>
  </si>
  <si>
    <t>Consultatii, TCM, SPD, ITT</t>
  </si>
  <si>
    <t>Tutorat (I SMA)</t>
  </si>
  <si>
    <t>Consultații discipline norma de bază</t>
  </si>
  <si>
    <t>Tutorat an II SCCCDP</t>
  </si>
  <si>
    <t>Consultații (conform activit din NB)</t>
  </si>
  <si>
    <t>RACZ Sever Gabriel</t>
  </si>
  <si>
    <t xml:space="preserve">consultatii </t>
  </si>
  <si>
    <t>Tutorat 3 SPD</t>
  </si>
  <si>
    <t>Tutorat 1 SCCDP</t>
  </si>
  <si>
    <t>practica 3 SPD</t>
  </si>
  <si>
    <t>Practica 1 SCCDP</t>
  </si>
  <si>
    <t>Tutorat 4 Mec ENG</t>
  </si>
  <si>
    <t>Tutorat 4 Mec RO</t>
  </si>
  <si>
    <t>Tutorat III Robotică</t>
  </si>
  <si>
    <t>practica  III Robotica</t>
  </si>
  <si>
    <t>Consultații, TTC, IEI</t>
  </si>
  <si>
    <t>Tutorat II SMA</t>
  </si>
  <si>
    <t>Practica profesionala, sem. 1, II SMA</t>
  </si>
  <si>
    <t>Practica profesionala, sem. 2, II SMA</t>
  </si>
  <si>
    <t>Tutorat II IEI</t>
  </si>
  <si>
    <t>Practica III IEI</t>
  </si>
  <si>
    <t>Tutorat IV SPD</t>
  </si>
  <si>
    <t>practica IV SPD</t>
  </si>
  <si>
    <t>Tutoriat I IEI</t>
  </si>
  <si>
    <t>Consultații TTC, IEI</t>
  </si>
  <si>
    <t>Tutorat IV TTC</t>
  </si>
  <si>
    <t>Practica pentru elaborarea proiectului de diplomă, IV TTC</t>
  </si>
  <si>
    <t xml:space="preserve">Consultații </t>
  </si>
  <si>
    <t>Tutorat II SPD</t>
  </si>
  <si>
    <t>TUTORAT, anul IV, IEI</t>
  </si>
  <si>
    <t>Consultații proiecte diplomă, IV, TTC+IEI</t>
  </si>
  <si>
    <t>Tutorat - Robotică, anul4</t>
  </si>
  <si>
    <t>Pratica pentru elaborarea proiectului de diploma  - Robotică, anul 4</t>
  </si>
  <si>
    <t>Tutorat Mecatronică II</t>
  </si>
  <si>
    <t>Practica</t>
  </si>
  <si>
    <t>Tutorat, Robotică an 2</t>
  </si>
  <si>
    <t>Practică de specialitate, Robotică an 2</t>
  </si>
  <si>
    <t>Tutorat, Sisteme de Producție Digitale, anul I</t>
  </si>
  <si>
    <t>Tutorat - Mecatronică (lb română), anul 3</t>
  </si>
  <si>
    <t>Tutorat, III MecE</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</si>
  <si>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</si>
  <si>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</si>
  <si>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</si>
  <si>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</si>
  <si>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</si>
  <si>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</si>
  <si>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Sesiunea de Comunicari Stiintifice ale studentilor, Coordonator, Aplicație pentru prelucrarea de fotografii, Autor: Felix-Constantin FILIP, an IV, C</t>
  </si>
  <si>
    <t>HSE 2024, Sistem de navigatie aeriana, Autor: Arabshahi Sam, An II ICAI</t>
  </si>
  <si>
    <t xml:space="preserve">TECHNOLOGIES OF INTERCONNECTIONS IN ELECTRONICS TIE, 33rd Edition PROFESSIONAL STUDENT CONTEST,Sibiu, ULBS, 24-26 aprilie 2024, TIE 2024 Chair, https://tie.ro/2024/tie-2024-brochure-advanced-programme/ </t>
  </si>
  <si>
    <t>Pregătirea elevilor pentru bacalaureat, saptamanal incepand cu 28 Octombrie 2023 pana in Mai 2024</t>
  </si>
  <si>
    <t>Hackathon SID 2024, 24-25 Octombrie, 2024, 50+ studenti, organizator principal</t>
  </si>
  <si>
    <t>Membru în comitetul țtiințific HSE 2023 (11 -12 mai 2023)</t>
  </si>
  <si>
    <t>Președinte comisia sesiunii de comunicări științifice studențești, secțiunea inginerie electrică și electronică</t>
  </si>
  <si>
    <t>Concurs studentesc de proiecte HSE2024, membru comitet organizare, presedinte sectiunea studenti software</t>
  </si>
  <si>
    <t>Sesiunea de Comunicări Științifice Studențesti 2024, presedinte sectiune Calculatoare și Tehnologia Informației</t>
  </si>
  <si>
    <t>Membru în comitetul de organizare pentru TIE (33rd ed.)
24-27.04.2024</t>
  </si>
  <si>
    <t>Comisie organizare HSE 2024</t>
  </si>
  <si>
    <t>Coordonare lucrare student Dragos Ciprian (Sectiune X- Sesiunea de comunicari stiintifice)</t>
  </si>
  <si>
    <t>Sesiunea de Comunicări Științifice Studențesti 2023, membru comitetul stiintific sectiune Calculatoare și Tehnologia Informației, sectiunea IX, Calculatoare si Tehnologia Informatiei</t>
  </si>
  <si>
    <t>Concursul HSE 2024, membru in comisia de evaluare</t>
  </si>
  <si>
    <t>Sesiunea de Comunicari Științifice 2024, membru in comisia de evaluare</t>
  </si>
  <si>
    <t>Sesiune Stiintifica Facultatea de Inginerie 2024 - membru în comitetul de organizare</t>
  </si>
  <si>
    <t>HSE 2024 - membru în comisia de concurs</t>
  </si>
  <si>
    <t>HSE 2024, membru comisie evaluare</t>
  </si>
  <si>
    <t>Comisie organizare HSE 2024 (17 mai 2024)</t>
  </si>
  <si>
    <t>Concurs studentesc de proiecte HSE2023, asistenta in organizare</t>
  </si>
  <si>
    <t>Vizite de documentare cu studentii</t>
  </si>
  <si>
    <t>8*5</t>
  </si>
  <si>
    <t>Membru în comitetul științific HSE 2024 (11 -12 mai 2023)</t>
  </si>
  <si>
    <t>Membru în comisia sesiunii de comunicări științifice studențești, secțiunea inginerie electrică și electronică</t>
  </si>
  <si>
    <t xml:space="preserve">Coordonare Cerc de Electronică </t>
  </si>
  <si>
    <t>Vizită de documentare cu studenții Continental Sibiu</t>
  </si>
  <si>
    <t>Vizită de documentare cu studenții roWaves Sibiu</t>
  </si>
  <si>
    <t>Coordonare echipă ULBS pentru competiția studenșească națională, TIE 2024</t>
  </si>
  <si>
    <t>Coordonare lucrare: Sesiunea de comunicări științifice studențești, Secțiunea XIII  MURARIU Mircea-Andrei, an II EA, Frecvențmetru 50MHz</t>
  </si>
  <si>
    <t>Coordonare lucrare: Sesiunea de comunicări științifice studențești, Secțiunea XIII  TARANU Teodor, an IV EA, Comunicare wireless de caractere alfa-numerice intre 2 SDRuri</t>
  </si>
  <si>
    <t>Coordonare lucrare: Sesiunea de comunicări științifice studențești, Secțiunea XIII  JAKAB Joszef Attila EA, an IV, Studiu privind acoperirea radio a rețelei wireless WiFi ULBS</t>
  </si>
  <si>
    <t>Coordonare lucrare: Sesiunea de comunicări științifice studențești, Secțiunea XIII  TOROK Fabian ES, anul II, Vector Network Analyser cu Software Defined Radio</t>
  </si>
  <si>
    <t>Coordonare lucrare: Sesiunea de comunicări științifice studențești, Secțiunea XIII  ANTONEAC Maria Mădălina ICAI anul 2, Sistem de monitorizare a câmpurilor electromagnetice</t>
  </si>
  <si>
    <t>Coordonare lucrare: Sesiunea de comunicări științifice studențești, Secțiunea XIII  OROȘANU Ioan Ștefan, EA, an IV, Sistem de identificare a direcției de emisie a unei surse radio</t>
  </si>
  <si>
    <t>Sesiunea de comunicari stiintifice studentesti, Sibiu, 2022</t>
  </si>
  <si>
    <t>Concurs studentesc de proiecte HSE2024, membru comitet organizare</t>
  </si>
  <si>
    <t>Sesiunea de Comunicări Științifice Studențesti 2024, membru sectiune Calculatoare și Tehnologia Informației</t>
  </si>
  <si>
    <t>Advisor: IEEE Student Branch ULBS (STB60031668), Electronics Packaging Society (EPS) Student Branch Chapter (SBC) pentru ULBS</t>
  </si>
  <si>
    <t>Pregatire Bacalaureat 9.12; 16.12; 03.02; 16.03; 23.03</t>
  </si>
  <si>
    <t>Membru comisie studenti (HW): HSE 17.05.2024</t>
  </si>
  <si>
    <t>Sesiunea de comunicari stiintifice studentesti, sectiunea XIII</t>
  </si>
  <si>
    <t>Organizator Principal (Sibiu) pentru TIE (33rd ed.)
24-27.04.2024</t>
  </si>
  <si>
    <t>Membru comisie elevi (HW): HSE 17.05.2024</t>
  </si>
  <si>
    <t>Hackathon SID 2024, 24-25 Octombrie, 2024, 48+ studenti, asistenta in organizare</t>
  </si>
  <si>
    <t>Concurs studentesc de proiecte HSE2024 - Sectiunea Software, membru comitet organizare</t>
  </si>
  <si>
    <t>SESIUNEA DE COMUNICĂRI ŞTIINŢIFICE STUDENŢEŞTI - Secţiunea IX CALCULATOARE SI TEHNOLOGIA INFORMAŢIEI, membru comitet organizare</t>
  </si>
  <si>
    <t>Presedinte comisia Secțiunii Ingineria Gazelor la Sesiunea Științifică Studențească 31 Mai 2024</t>
  </si>
  <si>
    <t>Sesiunea de comunicari stiintifice studentesti, Stiintific,31.05.2024, coordonator 8 lucrari studentesti</t>
  </si>
  <si>
    <t>Organizare  evenimente dedicat studenților de la specializarea TDDH în parteneriat cu Society of Petroleum Engineers-Secțiunea Română, si OMV Petrom locația evenimentului Centrul de documentare și Informare- Muzeul Gazelor Naturale, Mediaș– Istoria extractiei hidrocarburilor de la inceputuri pana la tehnologiile folosite in prezent                                                                                                                                  https://www.speromania.org/news/medias-event-istoria-extractiei-hidrocarburilor/</t>
  </si>
  <si>
    <t>Cioca lucian-Ionel</t>
  </si>
  <si>
    <t>Workshop_ROSSM_2024 – Securitatea şi sănătatea în muncă / Muncă sigură și sănătoasă</t>
  </si>
  <si>
    <t>Sesiune stiintifica studencesti, MAI 2024</t>
  </si>
  <si>
    <t>10X6LUCRARI/2</t>
  </si>
  <si>
    <t>Membru în comisie la secțiunea XII Inginerie Economică - la sesiunea de comunicări științifice studențești 31 mai 2024</t>
  </si>
  <si>
    <t>Preşedinte Comisie Sesiunea de Comunicari Ştiinţifice Studenţeşti 03.06.2022 Secţiunea XI: INGINERIE ECONOMICĂ - MANAGEMENT</t>
  </si>
  <si>
    <t>Cerc ştiinţific Managementul Activităţilor de Logistică</t>
  </si>
  <si>
    <t>Vizită de documentare şi aprofundare practică la SC Grupo Antolin Romania SRL SBIU a studenţilor de la programele de licență Inginerie Economică în Domeniul Mecanic (IEDM) anul III şi Inginerie Economică Industrială (IEI) – anul III din cadrul Facultăţii de Inginerie</t>
  </si>
  <si>
    <t>Vizită de documentare şi aprofundare practică la SC Grupo Auto Schunn SRL SBIU a studenţilor de la programele de licență Inginerie Economică în Domeniul Mecanic (IEDM) anul III şi Inginerie Economică Industrială (IEI) – anul III din cadrul Facultăţii de Inginerie</t>
  </si>
  <si>
    <t>Coordonare echipe studenti pentru participarea la concursurile nationale AntreprenorING si cele desfasurate sub egida CIER</t>
  </si>
  <si>
    <t>Antreprenori de succes. Invata de la Serban Serafimescu, intalniri cu mediu de afaceri, 5.11.2024, organizator</t>
  </si>
  <si>
    <t>Antreprenori de succes. Invata de la Eugen Cojocaru, intalniri cu mediu de afaceri, 19.11.2024, organizator</t>
  </si>
  <si>
    <t>Antreprenori de succes. Invata de la Alin Moldovan, intalniri cu mediu de afaceri, 26.11.2024, organizator</t>
  </si>
  <si>
    <t xml:space="preserve">Giving Tuesday - eveniment ULBS </t>
  </si>
  <si>
    <t>Secretar - Secțiunea V - Sesiunea științifică studențească organizată de Facultatea de Inginerie</t>
  </si>
  <si>
    <t>Sesiunea de comunicari stiintifice studentesti, 31 mai 2024, Presedinte comisie sectiunea I</t>
  </si>
  <si>
    <t>Sesiunea de comunicari stiintifice studentesti, 31 mai 2024, coordonare lucrare Influenţa unor medii corozive asupra echipamentelor de lucru ale schimbătoarelor de căldură, sectiunea I</t>
  </si>
  <si>
    <t>Sesiunea de comunicari stiintifice studentesti, 31 mai 2024, coordonare lucrare Fabricaţia prin adăugare de straturi succesive (laminated object manufacturing-lom),  sectiunea I</t>
  </si>
  <si>
    <t>Sesiunea de comunicari stiintifice studentesti, 31 mai 2024, coordonare lucrare Nanomaterialele – viitor şi perspective, sectiunea I</t>
  </si>
  <si>
    <t>Sesiunea de comunicari stiintifice studentesti, 31 mai 2024, coordonare lucrare Materiale nanostructurale, sectiunea I</t>
  </si>
  <si>
    <t>Sesiunea de comunicari stiintifice studentesti, 31 mai 2024, coordonare lucrare Nanostructuri utilizate in tehnologiile moderne, sectiunea I</t>
  </si>
  <si>
    <t>Sesiunea de comunicari stiintifice studentesti, 31 mai 2024, coordonare lucrare Metode de depunere ale straturilor metalice subţiri, sectiunea I</t>
  </si>
  <si>
    <t>Sesiunea de comunicari stiintifice studentesti, 31 mai 2024, coordonare lucrare Straturi metalice superficiale – metode de control şi caracteristici, sectiunea I</t>
  </si>
  <si>
    <t>Sesiunea de comunicari stiintifice studentesti, 31 mai 2024, coordonare lucrare Durificarea superficiala a pieselor, sectiunea I</t>
  </si>
  <si>
    <t>Sesiunea de comunicari stiintifice studentesti, 31 mai 2024, coordonare lucrare Filtrarea apelor de balast în vederea combaterii poluării apelor internaţionale, sectiunea III</t>
  </si>
  <si>
    <t>Sesiunea de comunicari stiintifice studentesti, 31 mai 2024, coordonare lucrare Strategii de gestionare a deşeurilor din aluminiu, sectiunea III</t>
  </si>
  <si>
    <t>Sesiunea de comunicari stiintifice studentesti, 31 mai 2024, coordonare lucrare Tehnici de obţinere a biogazului din deşeurile agrozootehniceu, sectiunea III</t>
  </si>
  <si>
    <t>Sesiunea de comunicari studentesti,, sectiunea Marketing,  membru comisie</t>
  </si>
  <si>
    <t>1 lucrre Sesiunea de comunicari studentesti,, sectiunea Marketing, , 8 lucrari</t>
  </si>
  <si>
    <t xml:space="preserve">COORDONARE CERC ȘTIINȚIFIC STUDENȚESC - "Cercul Stiintific Studentesc de Proprietate Intelectuală de la Universitatea Lucian Blaga din Sibiu", CERC ȘTIINȚIFIC, 1.10.2023-31.07.2024, 28 participanți, 2 grupe, săptămânal, timp de 28 de saptămâni, Coordonatorul Cercului cu Girul OSIM București, Sub Marca și sub Egida ULBS în Cadrul Centrului Regional OSIM din Sibiu, (Cercul științific se desfășoară începând cu anul 2016 și a fost primul Cerc Științific de acest profil din România) - sala IM 100 - Facultatea de Inginerie - afisat pe avizierul sălii IM 100. </t>
  </si>
  <si>
    <t>Coordonare lucrare științifică studențească la Sesiunea Studențească de la Facultatea de Inginerie 2024 - studenti CISTEIAN Silvana Denisa, anul IV TCM
CORNEA Gabriela, anul IV TCM - "Îmbunătățirea managementul calității procesului pentru realizarea produsului INVISIO V60 de la ODU Sibiu"</t>
  </si>
  <si>
    <t>Coordonare lucrare științifică studențească la Sesiunea Studențească de la Facultatea de Inginerie 2024 - studenti CORNEA Gabriela, anul IV TCM
CISTEIAN Silvana Denisa, anul IV TCM - "Îmbunătățirea managementului calității procesului pentru realizarea produsului senzor de presiune fabricat la IFM Sibiu"</t>
  </si>
  <si>
    <t>Coordonare lucrare științifică studențească la Sesiunea Studențească de la Facultatea de Inginerie 2024 - studenti BLANGA Nicoleta Andreea, anul III TCM
MARTIN Darius Mihai, anul III TCM - "Calitatea totală și tehnica 5S – o analiză realizată în contextul cercetării pentru proiectul de diplomă"</t>
  </si>
  <si>
    <t>Coordonare lucrare științifică studențească la Sesiunea Studențească de la Facultatea de Inginerie 2024 - studenti MARTIN Darius Mihai, anul III TCM
BLANGA Nicoleta Andreea, anul III TCM - "O analiză a managementului procesului de calibrare a unor echipamente dedicate asamblarilor senzorilor de presiune"</t>
  </si>
  <si>
    <t>Coordonare lucrare științifică studențească la Sesiunea Studențească de la Facultatea de Inginerie 2024 - studenti BUNESCU Maria Bianca, anul III ITT
GHEORGHIU Denisa Ana-Maria, anul III ITT - "Transportul destinat serviciilor funerare pe o rută internațională din Uniunea Europeană."</t>
  </si>
  <si>
    <t>Coordonare lucrare științifică studențească la Sesiunea Studențească de la Facultatea de Inginerie 2024 - studenti GHEORGHIU Denisa Ana-Maria, anul III ITT
BUNESCU Maria Bianca, anul III ITT - "Transportul destinat vehiculelor de agrement pe o rută specifică domeniului cercetat"</t>
  </si>
  <si>
    <t>Coordonare de echipă pentru competiții studențești naționale și internaționale - Participare împreună cu drd și studenții la Salonul Internațional de Inventică pentru tineret INVENTCOR 2024 DEVA 4-6.04.2024 - drd Preda Cosmin, drd Bleotu Robert, studenții de la TCM anul III, IV, Spircu Alexandru-Ionel, Szoke Laurentiu-Ilie, Cloțan Antonio, Benchea Iulia Maria, Blanga Nicoleta Andreea, Mutiu Robert Florin, Poplacean Bogdan Pavel, Todor Vlad Vasile; Chitoiu Darius, Flisc Adelina-Maria, Florea Ionut-Alexandru, Dumitru Alexandru-Nicolae, Costea Marius-Ionuț, Doară Mihai Alexandru, Popa Ioan Alin, Mihăilescu Flavia-Maria, Popa Marian-Cristian, Leon Gabriel-Ilie, Dan Teodora, Zidaru Patricia, Ivan Razvan Alexandru, Popenta Raul Alexandru,Radu Raul Mihai,Tereblecea Ioan, Belei Gabriel, Bolintineanu Gheorghe,  și Master, Emanuel BÂLC</t>
  </si>
  <si>
    <t xml:space="preserve">Coordonare de echipă pentru competiții studențești naționale și internaționale - Participare împreună cu drd și studenții la Salonul Internațional de Inventică EUROINVENT 2024 IAȘI  6-8.06.2024 - drd Preda Cosmin, drd Bleotu Robert, studenții de la TCM anul III, IV, Spircu Alexandru-Ionel, Szoke Laurentiu-Ilie, Cloțan Antonio, Benchea Iulia Maria, Blanga Nicoleta Andreea, Mutiu Robert Florin, Poplacean Bogdan Pavel, Todor Vlad Vasile; Chitoiu Darius, Flisc Adelina-Maria, Florea Ionut-Alexandru, Dumitru Alexandru-Nicolae, Costea Marius-Ionuț, Doară Mihai Alexandru, Popa Ioan Alin, Mihăilescu Flavia-Maria, Popa Marian-Cristian, Leon Gabriel-Ilie, Dan Teodora, Zidaru Patricia, Ivan Razvan Alexandru, Popenta Raul Alexandru,Radu Raul Mihai,Tereblecea Ioan, Belei Gabriel, Bolintineanu Gheorghe, studenții de la ITT anul III, Bunescu Bianca și Pănăzan Andreea și Master, Emanuel BÂLC  </t>
  </si>
  <si>
    <t xml:space="preserve">Coordonare de echipă pentru competiții studențești naționale și internaționale - Participare împreună cu drd și studenții la Salonul internațional de invenții și inovații ”Traian Vuia” Timișoara 13-15 iunie 2024 - drd Preda Cosmin, drd Bleotu Robert, studenții de la TCM anul III, IV, Spircu Alexandru-Ionel, Szoke Laurentiu-Ilie, Cloțan Antonio, Benchea Iulia Maria, Blanga Nicoleta Andreea, Mutiu Robert Florin, Poplacean Bogdan Pavel, Todor Vlad Vasile; Chitoiu Darius, Flisc Adelina-Maria, Florea Ionut-Alexandru, Dumitru Alexandru-Nicolae, Costea Marius-Ionuț, Doară Mihai Alexandru, Popa Ioan Alin, Mihăilescu Flavia-Maria, Popa Marian-Cristian, Leon Gabriel-Ilie, Dan Teodora, Zidaru Patricia, Ivan Razvan Alexandru, Popenta Raul Alexandru,Radu Raul Mihai,Tereblecea Ioan, Belei Gabriel, Bolintineanu Gheorghe, studenții de la ITT anul III, Bunescu Bianca și Pănăzan Andreea și Master, Emanuel BÂLC </t>
  </si>
  <si>
    <t xml:space="preserve">Coordonare de echipă pentru competiții studențești naționale și internaționale - Participare împreună cu drd și studenții la "The 28th International Exhibition of Inventions 
INVENTICA 2024" - drd Preda Cosmin, drd Bleotu Robert, studenții de la TCM anul III, IV, Spircu Alexandru-Ionel, Szoke Laurentiu-Ilie, Cloțan Antonio, Benchea Iulia Maria, Blanga Nicoleta Andreea, Mutiu Robert Florin, Poplacean Bogdan Pavel, Todor Vlad Vasile; Chitoiu Darius, Flisc Adelina-Maria, Florea Ionut-Alexandru, Dumitru Alexandru-Nicolae, Costea Marius-Ionuț, Doară Mihai Alexandru, Popa Ioan Alin, Mihăilescu Flavia-Maria, Popa Marian-Cristian, Leon Gabriel-Ilie, Dan Teodora, Zidaru Patricia, Ivan Razvan Alexandru, Popenta Raul Alexandru,Radu Raul Mihai,Tereblecea Ioan, Belei Gabriel, Bolintineanu Gheorghe, studenții de la ITT anul III, Bunescu Bianca și Pănăzan Andreea și Master, Emanuel BÂLC </t>
  </si>
  <si>
    <t xml:space="preserve">Coordonare de echipă pentru competiții studențești naționale și internaționale - Participare împreună cu drd și studenții la Salonul Internațional de invenții EUROPOLITEHNICUS - studenții de la TCM anul IV, Flisc Adelina-Maria, Dumitru Alexandru-Nicolae, Florea Ionut-Alexandru, Popa Ioan Alin, Popa Marian-Cristian, Leon Gabriel-Ilie, Mihăilescu Flavia-Maria, Costea Marius-Ionuț, Dan Teodora, Cloțan Antonio, Belei Gabriel, Bolintineanu Gheorghe, studenții de la ITT anul III, Bunescu Bianca și Pănăzan Andreea și Master, Emanuel BÂLC </t>
  </si>
  <si>
    <t>Coordonare de echipă pentru competiții studențești naționale și internaționale - Participare împreună cu drd la "Expozitia Internationala de Inovatie si Transfer Tehnologic Excellent IDEA 2024" - drd Preda Cosmin, drd Bleotu Robert, Balc Daniel, Balc Emanuel, Iuonas Claudiu Florin, Iuonas Danut</t>
  </si>
  <si>
    <t>Coordonare lucrare prezentată la Sesiunea de Comunicări Ştiinţifice - Fac de Inginerie
Analiză privind eficientizarea energetică a imobilelor și utilizarea rațională a resurselor energetice - VLAD OVIDIU - AN 3 TDDH.</t>
  </si>
  <si>
    <t>Sesiunea de comunicări științifice studențești a Facultății de Inginerie a ULBS, 31 mai 2024. Membru în comisia secțiunii a XII-a (Inginerie Economică - Marketing)</t>
  </si>
  <si>
    <t>Sesiunea de comunicări științifice studențești a Facultății de Inginerie a ULBS, 31 mai 2024. Coordonare lucrare în secțiunea a XII-a (Inginerie Economică - Marketing): 
Aplicații ale inteligenței artificiale în economie (Oana-Ștefana HENTEA, an III IEI)</t>
  </si>
  <si>
    <t>SESIUNEA DE COMUNICĂRI ŞTIINŢIFICE STUDENŢEŞTI - FING, 31 Mai 2024 (membru comisie)</t>
  </si>
  <si>
    <t>SESIUNEA DE COMUNICĂRI ŞTIINŢIFICE STUDENŢEŞTI - FING, 31 Mai 2024 coordonare lucrare studențească prezentată la conferință</t>
  </si>
  <si>
    <t xml:space="preserve">SESIUNEA DE COMUNICĂRI
ȘTIINȚIFICE STUDENTEȘTI, Facultatea de Inginerie, ULBS,31 MAI 2024, Sectiunea II-a, INGINERIA GAZELOR,  secretar al sectiunii </t>
  </si>
  <si>
    <t xml:space="preserve">SESIUNEA DE COMUNICĂRI
ȘTIINȚIFICE STUDENTEȘTI, Facultatea de Inginerie, ULBS,31 MAI 2024, Sectiunea II-a, INGINERIA GAZELOR,Ovidiu-Ioan VLAD, an III, TDDH, Tranziția spre surse durabile de energie – captarea si stocarea de CO2, coordonator </t>
  </si>
  <si>
    <t xml:space="preserve">SESIUNEA DE COMUNICĂRI
ȘTIINȚIFICE STUDENTEȘTI, Facultatea de Inginerie, ULBS,31 MAI 2024, Sectiunea II-a, INGINERIA GAZELOR,OCristina HAIDU, an III, TDDH,Teodora NEAGOE, an III, TDDH, Larisa MARKUS, an III, TDDH, Umbrele Adâncurilor: Tragedii și Lecții în Dezastrele de pe Platformele Petroliere Maritime, coordonator </t>
  </si>
  <si>
    <t xml:space="preserve">SESIUNEA DE COMUNICĂRI
ȘTIINȚIFICE STUDENTEȘTI, Facultatea de Inginerie, ULBS,31 MAI 2024, Sectiunea II-a, INGINERIA GAZELOR,CARMINA Maria URS, an IV TDDH,Optimizarea producției unui zăcământ de gaze naturale prin utilizarea de tehnologii de extracție, coordonator </t>
  </si>
  <si>
    <t xml:space="preserve">SESIUNEA DE COMUNICĂRI
ȘTIINȚIFICE STUDENTEȘTI, Facultatea de Inginerie, ULBS,31 MAI 2024, Sectiunea II-a, INGINERIA GAZELOR,Teodora NEAGOE, an III, TDDH,Roxana-Ștefania PĂCURAR an III, TDDH, Simularea comportării curgerii in sistemul de producție -analiza nodală, coordonator </t>
  </si>
  <si>
    <t xml:space="preserve">SESIUNEA DE COMUNICĂRI
ȘTIINȚIFICE STUDENTEȘTI, Facultatea de Inginerie, ULBS,31 MAI 2024, Sectiunea II-a, INGINERIA GAZELOR,Ovidiu-Ioan VLAD, an III, TDDH, Resurse energetice neconvenționale de hidrocarburi-
potențial și valorificare, coordonator </t>
  </si>
  <si>
    <t xml:space="preserve">SESIUNEA DE COMUNICĂRI
ȘTIINȚIFICE STUDENTEȘTI, Facultatea de Inginerie, ULBS,31 MAI 2024, Sectiunea II-a, INGINERIA GAZELOR,Ovidiu-Ioan VLAD, an III, TDDH, Cristina HAIDU, an III, TDDH, Perspectivele regionale in energie, coordonator </t>
  </si>
  <si>
    <t xml:space="preserve">SESIUNEA DE COMUNICĂRI
ȘTIINȚIFICE STUDENTEȘTI, Facultatea de Inginerie, ULBS,31 MAI 2024, Sectiunea II-a, INGINERIA GAZELOR,Cătalina TANȚOS, an II TDDH, Mentenanţa conductelor de transport gaze naturale prin investigarea cu PIG inteligent., coordonator </t>
  </si>
  <si>
    <t xml:space="preserve">SESIUNEA DE COMUNICĂRI
ȘTIINȚIFICE STUDENTEȘTI, Facultatea de Inginerie, ULBS,31 MAI 2024, Sectiunea II-a, INGINERIA GAZELOR,Ovidiu-Ioan VLAD, an III, TDDH, Reducerea poluării prin tratarea şi reciclarea fluidelor de foraj, coordonator </t>
  </si>
  <si>
    <t xml:space="preserve">SESIUNEA DE COMUNICĂRI
ȘTIINȚIFICE STUDENTEȘTI, Facultatea de Inginerie, ULBS,31 MAI 2024, Sectiunea II-a, INGINERIA GAZELOR,Nicoleta MOLDOVAN, an II TDDH, Crina SUCIU, an II TDDH, Protectia antiseismica a instalaţiilor de gaze naturale, coordonator </t>
  </si>
  <si>
    <t xml:space="preserve">SESIUNEA DE COMUNICĂRI
ȘTIINȚIFICE STUDENTEȘTI, Facultatea de Inginerie, ULBS,31 MAI 2024, Sectiunea II-a, INGINERIA GAZELOR,Nicolae-Adrian SĂMĂRTINEAN, an IIVTDDH
Loredana-Maria VEREȘEZAN, an IV TDDH, Studiu privind impactul asupra mediului a depozitul de deseuri Ogra, coordonator </t>
  </si>
  <si>
    <t xml:space="preserve">SESIUNEA DE COMUNICĂRI
ȘTIINȚIFICE STUDENTEȘTI, Facultatea de Inginerie, ULBS,31 MAI 2024, Sectiunea II-a, INGINERIA GAZELOR,Ramona-Elena VANCEA, an IV TDDH, Studiul tehnico-economic comparativ al sistemelor de măsurare a energiei livrate în Staţiile de Reglare Măsurare a gazelor naturale, coordonator </t>
  </si>
  <si>
    <t xml:space="preserve">SESIUNEA DE COMUNICĂRI
ȘTIINȚIFICE STUDENTEȘTI, Facultatea de Inginerie, ULBS,31 MAI 2024, Sectiunea II-a, INGINERIA GAZELOR,Teodora AFTENIE, Nicolae Antoniu RADU, an IV TDDH, Microregulatoare de presiune, coordonator </t>
  </si>
  <si>
    <t>Sesiunea de comunicări științifice. Mai 2024. Coordonare lucrare.</t>
  </si>
  <si>
    <t>10*6 lucrări/2</t>
  </si>
  <si>
    <t>Activități desfășurate în Școala Altfel și Școala Verde - 4 acțiuni cu elevii existente in programul ULBS</t>
  </si>
  <si>
    <t>10*4</t>
  </si>
  <si>
    <t>Cerc Stiintific "Proiectarea Dispozitivelor"</t>
  </si>
  <si>
    <t>Sesiunea de Comunicări Științifice Studențești a Facultății de Inginerie, 31 mai 2024, Președintele secțiunii XII, Inginerie economică - Marketing și coordonatorul procesului de colectare și transmitere a lucrărilor pentru secțiunile I, II, III, V, VI, XI, XII ale Sesiunii de comunicări (secțiuni ale Departamentului IIM)</t>
  </si>
  <si>
    <t>Sesiunea de Comunicări Științifice Studențești a Facultății de Inginerie, 31 mai 2024, 2 lucrări coordonate în cotutelă cu Săvescu Roxana (FING3) secțiunea XII, 17 lucrări coordonator unic secțiunea  XII; (2/2 + 17) x 10 puncte</t>
  </si>
  <si>
    <t>SESIUNEA DE COMUNICĂRI ŞTIINŢIFICE STUDENŢEŞTI - FING, 31 Mai 2024 (presedinte comisie)</t>
  </si>
  <si>
    <t>10 x 12 lucrari</t>
  </si>
  <si>
    <t>Vizita de studii la CENTRUL METEOROLOGIC REGIONAL TRANSILVANIA SUD, Stația METEO Păltiniș, la care participa studenții anului III de la specializarea Ingineria și Protecția Mediului în Industrie si Ingineria Transporturilor si a Traficului.Data:luni, 18 nioembrie 2024.</t>
  </si>
  <si>
    <t>Andreea-Denisa BEJENARU, an IV IEDM, Studiu privind gradul de utilizare și impactul instrumentelor de lucru specifice managementului calității și mentenanței în firmele producătoare din Sibiu și împrejurimi. Sesiunea de comunicari stiintifice studentesti FIN/ULBS</t>
  </si>
  <si>
    <t xml:space="preserve">Andra-Ioana BOZAN,Studiu privind implementarea și viitorul MPT în domeniul automotive. Sesiunea de comunicari stiintifice studentesti FIN/ULBS </t>
  </si>
  <si>
    <t xml:space="preserve">Oana-Maria GHEORGHICA, an IV IEDM, Studiu privind influența culturii organizaționale asupra inovării în cadrul firmelor producătoare. Sesiunea de comunicari stiintifice studentesti FIN/ULBS </t>
  </si>
  <si>
    <t xml:space="preserve">Radu ISPAS, an IV IEDM,Proiectarea creativă a pieselor din mase plastice la SC Kromberg &amp; Schubert România SRL. Sesiunea de comunicari stiintifice studentesti FIN/ULBS </t>
  </si>
  <si>
    <t>Livia Georgiana ȚEVELEI, an II m MC, Îmbunătățirea activităților unei firme din domeniul automotive prin demersuri specifice managementului calității și mentenanței. Sesiunea de comunicari stiintifice studentesti FIN/ULBS</t>
  </si>
  <si>
    <t xml:space="preserve">Mihai-Cosmin MÎȚOC, an II m LI, Studiu privind evoluția activităților de mentenanță și influența lor asupra performanțelor proceselor industriale. Sesiunea de comunicari stiintifice studentesti FIN/ULBS </t>
  </si>
  <si>
    <t xml:space="preserve">Florin-Dorin COSTEA, an II m LI, Îmbunătățirea proceselor logistice specifice Qualification Laboratory de la S.C. CONTINENTAL AUTOMOTIVE SYSTEMS S.R.L. din Sibiu. Sesiunea de comunicari stiintifice studentesti FIN/ULBS </t>
  </si>
  <si>
    <t>Co-Chair TIE 2024</t>
  </si>
  <si>
    <t>Coordonator vizita de documentare pentru a prezenta procesul de fabricare a sculelor aschietoare cu un grup de 11 studenti din anul III SPD la Firma GUHRING in data de 29.11.2023</t>
  </si>
  <si>
    <t>Coordonator vizita de documentare pentru a prezenta procesul de fabricare a sculelor aschietoare cu un grup de 24 studenti din anul II IEDM la Firma GUHRING in data de 15.05.2024</t>
  </si>
  <si>
    <t xml:space="preserve"> Vizita de studii firma Guhring semI</t>
  </si>
  <si>
    <t xml:space="preserve"> Vizita de studii firma Guhring semII</t>
  </si>
  <si>
    <t xml:space="preserve">Membru în comisia Secțiunii Inginerie Economică - Management la Sesiunea Științifică Studențească </t>
  </si>
  <si>
    <t>Coordonare lucrare studențească prezentată la Sesiunea Științifică Studențească din 31 mai 2024, Facultatea de Inginerie (ULBS): Reducerea numărului de ”desene întoarse” la Kromberg &amp; Schubert Sibiu utilizând metode specific managementului de proiect, Raluca Elena TOHĂNEAN, an III IEDM, Cristina Maria GHEORGHE, an III IEDM</t>
  </si>
  <si>
    <t>Coordonare lucrare studențească prezentată la Sesiunea Științifică Studențească din 31 mai 2024, Facultatea de Inginerie (ULBS): Înființarea unui depozit zonal pentru firma Samsung, Alexandru Tobias KOCSIS, an III IEDM, Jessica KOCH, an III IEDM, Martin Sebastian GRAFFIUS, an III IEDM</t>
  </si>
  <si>
    <t>Coordonare lucrare studențească prezentată la Sesiunea Științifică Studențească din 31 mai 2024, Facultatea de Inginerie (ULBS): Studiu privind oportunitatea înființării unei afaceri în domeniul producției de costume cu senzori, Maria Ioana BLAGA, an IV IEI</t>
  </si>
  <si>
    <t>Coordonare lucrare studențească prezentată la Sesiunea Științifică Studențească din 31 mai 2024, Facultatea de Inginerie (ULBS): Studiu privind oportunitatea înființări unei afaceri în domeniul pompelor funebre în județul Sibiu, Andrada Mihaela PLEȘEA, an IV IEDM, Raluca NEGREA ADAM, an IV IEDM, Maria Nicoleta RĂDUȚIU, an IV IEDM</t>
  </si>
  <si>
    <t>Coordonare lucrare studențească prezentată la Sesiunea Științifică Studențească din 31 mai 2024, Facultatea de Inginerie (ULBS): Dezvoltarea firmei LaRoche Posay prin deschiderea unui depozit zonal în Județul Sibiu, Alexandra ANGHELESCU, III IEI, Oana Ștefana HENTEA, III IEI</t>
  </si>
  <si>
    <t>Coordonare lucrare studențească prezentată la Sesiunea Științifică Studențească din 31 mai 2024, Facultatea de Inginerie (ULBS): Dezvoltarea societății HERMES România utilizând metode specifice managementului de proiect, Alexandra ANGHELESCU, III IEI, Oana Ștefana HENTEA, III IEI</t>
  </si>
  <si>
    <t>Coordonare lucrare studențească prezentată la Sesiunea Științifică Studențească din 31 mai 2024, Facultatea de Inginerie (ULBS): Optimizarea activității de aprovizionare a clienților prin deschiderea unui depozit zonal pentru firma Procter&amp;Gamble, Andreea Ștefana POPA, an III IEI, Vlad Ilie RADU, an III IEI</t>
  </si>
  <si>
    <t>Coordonare lucrare studențească prezentată la Sesiunea Științifică Studențească din 31 mai 2024, Facultatea de Inginerie (ULBS): Dezvoltarea societății comerciale Trans Agape utilizând metode specifice managementului de proiect, Andreea Ștefana POPA, an III IEI, Vlad Ilie RADU, an III IEI</t>
  </si>
  <si>
    <t>Coordonare lucrare studențească prezentată la Sesiunea Științifică Studențească din 31 mai 2024, Facultatea de Inginerie (ULBS): Dezvoltarea societății comerciale Procter&amp;Gamble prin deschiderea unui nou depozit zonal, Marin Ovidiu MITOC, an III IEI, Adelian Ioana POPA, an III IEI</t>
  </si>
  <si>
    <t>Coordonare lucrare studențească prezentată la Sesiunea Științifică Studențească din 31 mai 2024, Facultatea de Inginerie (ULBS): Dezvoltarea societății comerciale Mainetti Romania SRL prin retehnologizarea secției de producție utilizând metode specifice managementului de proiect, Marin Ovidiu MITOC, an III IEI, Adelian Ioana POPA, an III IEI</t>
  </si>
  <si>
    <t>Coordonare lucrare studențească prezentată la Sesiunea Științifică Studențească din 31 mai 2024, Facultatea de Inginerie (ULBS): Dezvoltarea societății comerciale StephFlora prin deschiderea unui depozit zonal de parfumuri, Stephania Eugenia MIALȚU, an III IEI, Laura Maria SIMIONESCU, an III IEI</t>
  </si>
  <si>
    <t>Coordonare lucrare studențească prezentată la Sesiunea Științifică Studențească din 31 mai 2024, Facultatea de Inginerie (ULBS): Dezvoltarea Societății comerciale ALTEX SRL România prin optimizarea activității resurselor umane, Stephania Eugenia MIALȚU, an III IEI, Laura Maria SIMIONESCU, an III IEI</t>
  </si>
  <si>
    <t>Coordonare lucrare studențească prezentată la Sesiunea Științifică Studențească din 31 mai 2024, Facultatea de Inginerie (ULBS): Înființarea unui depozit zonal pentru SC The Coca Cola Company în vederea optimizării activității de aprovizionare în județul Sibiu, Dana Călina HODÎRNĂU, an III IEI, Adina Maria LUP, an III IEI</t>
  </si>
  <si>
    <t>Coordonare lucrare studențească prezentată la Sesiunea Științifică Studențească din 31 mai 2024, Facultatea de Inginerie (ULBS): Optimizarea activității de livrare la SC Continental Automotive Systems SRL Sibiu utilizând metode specifice managementului de proiect, Dana Călina HODÎRNĂU, an III IEI, Adina Maria LUP, an III IEI</t>
  </si>
  <si>
    <t xml:space="preserve">Coordonare lucrare studențească prezentată la concursul naţional planuri de afaceri AntreprenorING 6.0 , Oradea 09 - 11 mai 2024, Titlul lucrării: COZY A COTTAgE, Denisa Andreea Petelează - III IEDM și Radu Ispas III IEDM </t>
  </si>
  <si>
    <t>Coordonare de echipe de studenti pentru participarea la concursurile nationale AntreprenorING si cele desfasurate sub egida CIER</t>
  </si>
  <si>
    <t>Sesiunea de comunicari stiintifice studentesti 2025 - coordonare 7 lucrari (5 singur / 2 cotutela)</t>
  </si>
  <si>
    <t>5 lucrari * 10 + 2 lucrari *10 / 2 coordonatori</t>
  </si>
  <si>
    <t>Vizita de documentare cu anul IV ITT, Englmayer Romania</t>
  </si>
  <si>
    <t>Vizita de documentare cu anul IV TCM, ODU Romania</t>
  </si>
  <si>
    <t>Sesiunea de Comunicări Științifice Studențești 2022 (membru în comitetul științific)</t>
  </si>
  <si>
    <t>Vizite de documentare cu studenţii din anul II şi III - ITT la Stația Sibiu-Triaj (Sud)</t>
  </si>
  <si>
    <t>Coordonare echipă competiţii studenţeşti internaţionale - International Fair of Innovation an Creative Eucation for Youth, Suceava</t>
  </si>
  <si>
    <t xml:space="preserve">Coordonare echipă competiţii studenţeşti internaţionale - Salonul Internaţional al Inovării şi Cercetării Ştiinţifice Studenţeşti , ”Cadet INOVA’24” -®, Academia Forţelor Terestre “Nicolae Bălcescu”, Sibiu, </t>
  </si>
  <si>
    <t xml:space="preserve">Coordonare echipă competiţii studenţeşti internaţionale - “Salonul Internațional al Cercetării Științifice, Inovării şi Inventicii - EURO POLITEHNICUS” organizat de Universitatea Politehnică din București </t>
  </si>
  <si>
    <t>Coordonare lucrare prezentată la Sesiunea de Comunicări Ştiinţifice Studențești- Fac de Inginerie: Sistem magnetic de producere a energiei verzi - STERP Florin Genel, anul III ITT și GIURGIU Traian Alexandru, anul III ITT; coordonatori: S.l.dr.ing. POPESCU Liliana Georgeta și S.l.dr.ing. ZERBES Mihai Victor</t>
  </si>
  <si>
    <t>Coordonare lucrare prezentată la Sesiunea de Comunicări Ştiinţifice Studențești- Fac de Inginerie: Proiectarea unui model optimizat de casă ecologică eficientă energetic - OANCEA Diana, anul IV IPMI; coordonator: S.l.dr.ing. ZERBES Mihai Victor</t>
  </si>
  <si>
    <t>Coordonare lucrare prezentată la Sesiunea de Comunicări Ştiinţifice Studențești- Fac de Inginerie: Îmbunătățirea proceselor de identificare, evaluare și tratare a
aspectelor de mediu semnificative generate de un sistem de
încălzire geotermală într-o pensiunec - POPA Cristian-Nicolae, anul II MC; coordonator: S.l.dr.ing. ZERBES Mihai Victor</t>
  </si>
  <si>
    <t>Coordonare lucrare prezentată la Sesiunea de Comunicări Ştiinţifice Studențești- Fac de Inginerie: Dezvoltarea unui sistem de producere a energiei verzi - STERP Florin Genel, anul III ITT și GIURGIU Traian Alexandru, anul III ITT; coordonatori: S.l.dr.ing. POPESCU Liliana Georgeta și S.l.dr.ing. ZERBES Mihai Victor</t>
  </si>
  <si>
    <t>Coordonare lucrare prezentată la Sesiunea de Comunicări Ştiinţifice Studențești- Fac de Inginerie: Dezvoltarea unui sistem de tip ABS destinat bicicletelori - STERP Florin Genel, anul III ITT și GIURGIU Traian Alexandru, anul III ITT; coordonatori: S.l.dr.ing. POPESCU Liliana Georgeta și S.l.dr.ing. ZERBES Mihai Victor</t>
  </si>
  <si>
    <t>Coordonare lucrare prezentată la Sesiunea de Comunicări Ştiinţifice Studențești- Fac de Inginerie:Îmbunătățirea procesului de management al reclamațiilor de la client - Andreea-Mihaela BĂRBUȘIU, anul II MC; coordonator: S.l.dr.ing. ZERBES Mihai Victor</t>
  </si>
  <si>
    <t>Coordonare lucrare prezentată la Sesiunea de Comunicări Ştiinţifice Studențești- Fac de Inginerie: Îmbunătățirea procesului de montaj în cadrul unei organizații din domeniul auto - Georgiana OLARU, anul II MC; coordonator: S.l.dr.ing. ZERBES Mihai Victor</t>
  </si>
  <si>
    <t>Coordonare lucrare prezentată la Sesiunea de Comunicări Ştiinţifice Studențești- Fac de Inginerie: Îmbunătățirea procesului de asamblare într-o organizație din 
domeniul producției de senzori- Gabriela Andreea SAVA, anul II MC; coordonator: S.l.dr.ing. ZERBES Mihai Victor</t>
  </si>
  <si>
    <t>Coordonare lucrare prezentată la Sesiunea de Comunicări Ştiinţifice Studențești- Fac de Inginerie: Îmbunătățirea calității proceselor specifice sănătății ocupaționale din cadrul unui sistem de management al securității și sănătății în muncă - Laura-Maria FUMUREANU, anul II MC; coordonator: S.l.dr.ing. ZERBES Mihai Victor</t>
  </si>
  <si>
    <t>Coordonare lucrare prezentată la Sesiunea de Comunicări Ştiinţifice Studențești- Fac de Inginerie: Îmbunătățirea calității proceselor specifice sănătății ocupaționale aferente personalului TESA - Cosmina RADU, anul II MC; coordonator: S.l.dr.ing. ZERBES Mihai Victor</t>
  </si>
  <si>
    <t>Coordonare lucrare prezentată la Sesiunea de Comunicări Ştiinţifice Studențești- Fac de Inginerie: Dezvoltarea unui motor magnetic - STERP Florin Genel, anul III ITT și GIURGIU Traian Alexandru, anul III ITT; coordonatori: S.l.dr.ing. POPESCU Liliana Georgeta și S.l.dr.ing. ZERBES Mihai Victor</t>
  </si>
  <si>
    <t>Coordonare lucrare prezentată la Sesiunea de Comunicări Ştiinţifice Studențești- Fac de Inginerie: Sistem de frânare cu funcție de antiblocare a roților bicicletei - STERP Florin Genel, anul III ITT și GIURGIU Traian Alexandru, anul III ITT; coordonatori: S.l.dr.ing. POPESCU Liliana Georgeta și S.l.dr.ing. ZERBES Mihai Victor</t>
  </si>
  <si>
    <t>Coordonare lucrare prezentată la Sesiunea de Comunicări Ştiinţifice Studențești- Fac de Inginerie: Studiu privind alegerea unui mijloc de transport rutier de marfă pe ruta Dingolfing (München) – Sibiu - Alina Velciu (Panciu), anul IV ITT; coordonator: S.l.dr.ing. ZERBES Mihai Victor</t>
  </si>
  <si>
    <t>Coordonare lucrare prezentată la Sesiunea de Comunicări Ştiinţifice Studențești- Fac de Inginerie: Îmbunătățirea sistemului de management al furnizorilor într-o organizație din domeniul comerțului online - George Sergiu CIOROGARIU, anul IV IEDM; coordonator: S.l.dr.ing. ZERBES Mihai Victor</t>
  </si>
  <si>
    <t>Coordonare lucrare prezentată la Sesiunea de Comunicări Ştiinţifice Studențești- Fac de Inginerie: Studiu privind oportunitatea, necesitatea și eficienta alegerii unui mijloc de transport rutier electric de marfă – Sibiu - Alina Velciu (Panciu), anul IV ITT; coordonator: S.l.dr.ing. ZERBES Mihai Victor</t>
  </si>
  <si>
    <t>Coordonare lucrare prezentată la Sesiunea de Comunicări Ştiinţifice - Fac de Inginerie
1. Dezvoltarea unui motor magnetic - Florin Genel STERP, anul III ITT, Traian Alexandru GIURGIU, anul III ITT, sectiunea ITT (10pct/2)
2. Sistem de frânare cu funcție de antiblocare a roților bicicletei, Florin Genel STERP, anul III ITT, Traian Alexandru GIURGIU, anul III ITTT, sectiunea ITT   (10pct/2)
3. Analiza înființării terminalului multimodal de la Aiud, Gabriel-Alexandru PRUNEŞELU, anul III ITT, Răzvan-Gheorghe HAŞEGAN, anul III ITT, sectiunea ITT   (10pct)
4. Tendinţe ale tehnologiilor de navigație a mașinilor agricole Ilie Adrian BOZDOC, anul II ITT, Ovidiu Neluțu DOBROTĂ, anul II ITT, sectiunea IT  (10pct)
5. Analiza transportului materialelor utilizate la construcția podului amonte de pe DN1 peste Cibin, Ștefania BURNETE, AN IV ITT, sectiunea IT  (10pct)
6. Studiu privind îmbunătăţirea sistemului de semnalizare luminoasă a decelerării autovehiculului, Dumitru-Cristian VĂCARU, anul III ITT, Florin Genel STERP, anul III ITT, sectiunea IT  (10pct)
7. Sistem magnetic de producere a energiei verzi- Florin Genel STERP, anul III ITT, Traian Alexandru GIURGIU, anul III ITT, sectiunea Protecţia Mediului în Industrie (10pct/2)
8.Dezvoltarea unui sistem de producere a energiei verzi- Florin Genel STERP, anul III ITT, Traian Alexandru GIURGIU, anul III ITT, sectiunea TCM&amp;TN (10pct/2)
9.Dezvoltarea unui sistem de tip ABS destinat bicicletelor- Florin Genel STERP, anul III ITT, Traian Alexandru GIURGIU, anul III ITT, sectiunea TCM&amp;TN (10pct/2)</t>
  </si>
  <si>
    <t>Membru comitetul ştiinţific Sesiune de Comunicări Ştiinţifice, Facultatea de Inginerie</t>
  </si>
  <si>
    <t>Coordonator proiect PHOTO ACADEMY (activitate extracurriculară finanţată de Min. Educaţiei) 26.04.2024 - 26.05.2024</t>
  </si>
  <si>
    <t>Workshop din secretele MS Office</t>
  </si>
  <si>
    <t>Coordonare echipă pentru competiții studențești naționale și internațional (participare la Salonul „Cadet Inova“-AFT Sibiu</t>
  </si>
  <si>
    <t>Coordonare echipă pentru competiții studențești naționale și internațional (participare la International Fair pf Innovation an Creative Eucation for Youth ICE-USV)</t>
  </si>
  <si>
    <t>Președinte- Secțiunea V - Sesiunea studențească organizată de Facultatea de Inginerie</t>
  </si>
  <si>
    <t>Sesiunea de comunicări ştiinţifice studenţeşti, 2024, președinte secțiunea VIII, Mecatronică și Roboți</t>
  </si>
  <si>
    <t xml:space="preserve">Coordonare echipa Sisteme mecatronice, Olimpiada de mecatronica ZEM 2024 </t>
  </si>
  <si>
    <t>Sesiunea de Comunicări Științifice Studențești - Președinte Secțiune Bazele Proiectării Mașinilor</t>
  </si>
  <si>
    <t>Coordonare pregătire echipa studenți pentru Concursul Național de Rezistența Materialelor „C.C. Teodorescu” (Faza națională a avut loc intre 16-18 mai 2024, la Universitatea Transilvania din Brașov)</t>
  </si>
  <si>
    <t>https://www.unitbv.ro/stiri-si-evenimente/176-stiri-si-evenimente/6313-concurs-profesional-stiintific-studentesc-de-rezistenta-materialelor.html</t>
  </si>
  <si>
    <t>Coordonare cerc științific studențesc - Reistența materialelor</t>
  </si>
  <si>
    <t>Coordonare echipă participantă la concursul ZEM 2024</t>
  </si>
  <si>
    <t>Sesiunea de comunicari stiintifice studentesti - membru secțiunea VIII, Mecatronică și Roboți</t>
  </si>
  <si>
    <t>Lucrare sesiunea de comunicari stiintifice studentesti</t>
  </si>
  <si>
    <t>4*10</t>
  </si>
  <si>
    <t>Lucrare sesiunea de comunicari stiintifice studentesti cu 2 coord</t>
  </si>
  <si>
    <t>1*10</t>
  </si>
  <si>
    <t>Concursul de roboti mobili - RobotX (ediția a V-a, etapa I), 15 mai 2024, 75 de participanti, membru in comitetul de organizare</t>
  </si>
  <si>
    <t>Concursul de roboti mobili - RobotX  (ediția a V-a, etapa a II-a), 31 mai 2024, 75 de participanti, membru in comitetul de organizare</t>
  </si>
  <si>
    <t>Coordonare studenti participanți la Olimpiada de mecatronica ZEM2024 (secțiunea realizări in domeniul mecatronicii - Stoica Adrian și Maga Vasile)</t>
  </si>
  <si>
    <t>2*10</t>
  </si>
  <si>
    <t>Organizator sesiunea de comunicari stiintifice studentesti</t>
  </si>
  <si>
    <t>9*10</t>
  </si>
  <si>
    <t>Coordonare echipa studenti competitie ZEM</t>
  </si>
  <si>
    <t>Concursul de roboti mobili - Robotx (ediția a VI-a, etapa I - viteză),2023, 40 echipe, 90 de participanti, membru in comitetul de organizare</t>
  </si>
  <si>
    <t>Concursul de roboti mobili - Robotx (ediția a VI-a, etapa II - obstacole),2023, 40 echipe, 90 de participanti, membru in comitetul de organizare</t>
  </si>
  <si>
    <t>Sesiunea de comunicări ştiinţifice studenţeşti, 2024, membru secțiunea VII, Mașini, utilaje și automatizarea proceselor tehnologice</t>
  </si>
  <si>
    <t>Concursul de Roboti mobili</t>
  </si>
  <si>
    <t>Membru comitet științific Sesiunea de comunicări științifice sudențești, Fac.Inginerie, 31.05.2024</t>
  </si>
  <si>
    <t>Coordonare lucrări sesiunea de comunicări științifice sudențești Fac.Inginerie, 31.05.2024</t>
  </si>
  <si>
    <t>3*10</t>
  </si>
  <si>
    <t>Participare vizită de documentare cu studenții IEI la societatea SC Hipic Prod SRL,  Sibiu, 04.10.2023, 14 participanți</t>
  </si>
  <si>
    <t>Participare vizită de documentare cu studenții TTC și IEI la societatea SC Bekaert Deslee, Miercurea Sibiului SRL, 16.11.2023, 30 participanți</t>
  </si>
  <si>
    <t>Participare vizită de documentare cu studenții TTC și IEI la societatea SC Print Ideea  SRL (Printcenter), 28.11.2023, 20 participanți</t>
  </si>
  <si>
    <t>Participare vizită de documentare cu studenții IEI la societatea SC Romtap SA,Cisnădie,  01.04.2024, 10 participanți</t>
  </si>
  <si>
    <t>Participare vizită de documentare cu studenții IEI la societatea SC Bekaert Deslee, Miercurea Sibiului SRL, 22.05.2024, 15 participanți</t>
  </si>
  <si>
    <t>Participare vizită de documentare cu studenții IEI la societatea SC Joyson Safety Systems Sibiu SRL, 03.06.2024, 10 participanți</t>
  </si>
  <si>
    <t>Participare vizită de documentare cu studenții IEI la societatea  SC Somarest Avrig SRL,  Sibiu, 14.06. 2024, 20 participanți</t>
  </si>
  <si>
    <t>Sesiunea de comunicări ştiinţifice studenţeşti, 2024, membru secțiunea VIII, Mecatronică și Roboți</t>
  </si>
  <si>
    <t>Sesiunea de comunicari stiintifice studentesti 30.05.2024, presedinte comisie sect. VII "Mașini, Utiliaje și Automatizarea proceselor tehnologice"</t>
  </si>
  <si>
    <t>Studiul și proiectarea unui sistem de control acces cu
recunoaștere video, Andrei-Florin OPRIȘ, an IV MEC</t>
  </si>
  <si>
    <t>Studiul și proiectarea unei stații de pre-asamblare pentru
senzorii de poziție a farurilor automobilelor, Vlad ROMAN, an IV MEC</t>
  </si>
  <si>
    <t>Dezvoltarea și controlul unui braț robotic printat 3D, Ovidiu-Ilie OPINCARIU, an IV MEC</t>
  </si>
  <si>
    <t>Studiul și proiectarea unui sistem de acționare pentru aplicații
mobile – elevator hidraulic, Cristina-Ștefania GRUIȚOIU, an IV SPD</t>
  </si>
  <si>
    <t xml:space="preserve"> Coordonare echipa pentru concursul national studențesc Rezistenta materialelor</t>
  </si>
  <si>
    <t>Sesiunea de comunicari stiintifice studentesti, Secţiunea XIV: TEHNOLOGII TEXTILE, 26 mai 2024, 11 stud., membru in comitetul stiintific)</t>
  </si>
  <si>
    <t>Coordonator echipa CONCURS STUDENŢESC NAȚIONAL EXTRACURRICULAR TEHNICO–ŞTIINŢIFIC: Grafică Inginerească cu AutoCAD”</t>
  </si>
  <si>
    <t>04.10.2023_Vizita de documentare cu studentii la SC HIPIC PROD Sibiu</t>
  </si>
  <si>
    <t>16.112023_Vizita de documentare cu studentii la SCBEKAERT DESLEE Miercurea Sibiului</t>
  </si>
  <si>
    <t>28.11.2023_Vizita de documentare cu studentii la PRINT IDEEA SRL (PRINTCENTER) Sibiu</t>
  </si>
  <si>
    <t>03.06.2024_Vizita de documentare cu studentii la SC JOYSON SAFETY SISTEMS Sibiu</t>
  </si>
  <si>
    <t>11.06.2024_ Vizita de documentare cu studentii la SC SOMAREST Sibiu</t>
  </si>
  <si>
    <t>Sesiunea de comunicări ştiinţifice studenţeşti, 2023, membru comisie Secţiunea XV: TEHNOLOGII TEXTILE</t>
  </si>
  <si>
    <t>Lucrari sesiunea de comunicari stiintifice studentesti</t>
  </si>
  <si>
    <t>vizita de documentare cu studenții S.C. Somarest Sibiu, 11.06.2024</t>
  </si>
  <si>
    <t>8 x 1</t>
  </si>
  <si>
    <t>CERC ȘTIINTIFIC STUDENȚESC - MECANICĂ</t>
  </si>
  <si>
    <t>MEMBRU IN COMITETUL ȘTIINȚIFIC Concurs National de Mecanica</t>
  </si>
  <si>
    <t>MEMBRU IN COMITETUL ȘTIINȚIFIC Sesiune de Comunicari St. Studentesti 2024</t>
  </si>
  <si>
    <t>COORDONARE LUCRARE STUDENTEASCA PREZENTATA Sesiune de Comunicari St. Studentesti 2024</t>
  </si>
  <si>
    <t>Lucrare sesiunea de comunicari stiintifice studentesti, Programarea automatizarii unei stații de distribuție a pieselor, Diana-Maria ILEA, an III MR-EN
Octavian-Dumitru MAREȘ, an III MR-EN</t>
  </si>
  <si>
    <t>Lucrare sesiunea de comunicari stiintifice studentesti, Studiul automatizarii unei stații electro-pneumatice de distribuție a pieselor, Diana DUȚULETE, Gabriel TUDOR, 
Cosmin-Gabriel DÎNSU</t>
  </si>
  <si>
    <t>Lucrare sesiunea de comunicari stiintifice studentesti, Studiul și proiectarea unui sistem automatizat de montat capace, Maria-Rahela MUNTEAN, an IV SPD</t>
  </si>
  <si>
    <t>Lucrare sesiunea de comunicari stiintifice studentesti, Studiul și proiectarea unui sistem de sortare a pieselor, Andreea MUNTEAN, an IV MEC</t>
  </si>
  <si>
    <t>Coordonare echipa ZEM - proba Sisteme mecatronice</t>
  </si>
  <si>
    <t>Președinte comisie -Secțiunea Tehnologii Textile -  sesiunea de comunicari stiintifice studentesti-mai 2024</t>
  </si>
  <si>
    <t>Lucrari coordonate sesiunea de comunicari stiintifice studentesti</t>
  </si>
  <si>
    <t>6x10</t>
  </si>
  <si>
    <t>Excursie de studii - HipicProd - 04.oct.2023, studenți IEI + TTC</t>
  </si>
  <si>
    <t>Excursie de studii - Bekaert-Deslee_16.nov.2023, studenți IEI+TTC</t>
  </si>
  <si>
    <t>Excursie de studii - Romtap_01.04.2024, studenți IEI</t>
  </si>
  <si>
    <t>Excursie de studii - BEKAERT DESLEE 22.05.2024, studenți IEI_03.06.2024</t>
  </si>
  <si>
    <t>Excursie de studii - Joyson Safety Systems, Sibiu - studenți IEI_03.06.2024</t>
  </si>
  <si>
    <t>Excursie de studii - Somarest_11 iunie 2024, studenți IEI_03.06.2024</t>
  </si>
  <si>
    <t>Sefar Sighisoara_23.04.2024, studenți Inginerie</t>
  </si>
  <si>
    <t>SESIUNEA DE COMUNICĂRI ŞTIINŢIFICE STUDENŢEŞTI SIBIU, 2024 - membru in comitetul stiintic la sectiunea Tehnologii textile</t>
  </si>
  <si>
    <t>Sesiunea de comunicări științifice studențești, 31.05.2024, secretar comisie "Secţiunea VIII MECATRONICĂ ŞI ROBOŢI"</t>
  </si>
  <si>
    <t>Sesiunea de comunicări științifice studențești, 31.05.2024, coordonare lucrare "Proces de asamblare si debavurare prin intermediul unui robot industrial FANUC ER-4iA", studenti Andrei URLUESCU, an IV RO, Cătălin ORZAN, an IV RO, conducatori stiintifici Asist. drd. ing. Timotei MORARIU, Ș. l. dr. ing. Alexandru BÂRSAN</t>
  </si>
  <si>
    <t>Sesiunea de comunicări științifice studențești, 31.05.2024, coordonare lucrare "Proiectarea unui robot mobil pentru combaterea buruienilor prin intermediul impulsurilor electrice", student Andrei URLUESCU, an IV RO, conducator stiintific Ș. l. dr. ing. Alexandru BÂRSAN</t>
  </si>
  <si>
    <t>Sesiunea de comunicări științifice studențești, 31.05.2024, coordonare lucrare "Proiectarea unui sistem de sortare a sculelor - Uneltronix", student Cătălin ORZAN, an IV RO, conducator stiintific Ș. l. dr. ing. Alexandru BÂRSAN</t>
  </si>
  <si>
    <t>Sesiunea de comunicări științifice studențești, 31.05.2024, coordonare lucrare "Proiectarea constructiv-funcționala a unui sistem mecatronic de zbor fără pilot", studenti Mihai-Alexandru SUBȚIRE, an II MEC, Adrian MOGA, an II MEC, conducatori stiintifici Asist. drd. ing. Fineas MORARIU, Ș. l. dr. ing. Alexandru BÂRSAN</t>
  </si>
  <si>
    <t>Concursul de roboti mobili - powered by Marquardt (etapa I), 15.05.2024, 200 de participanti, membru in comitetul de organizare</t>
  </si>
  <si>
    <t>Concursul de roboti mobili - powered by Marquardt (etapa II), 31.05.2024, 200 de participanti, membru in comitetul de organizare</t>
  </si>
  <si>
    <t>Coordonare echipa CyberTech ULBS - 1 - Concursul international Robochallenge, 03-05.11.2023</t>
  </si>
  <si>
    <t>Coordonare echipa studenti - Olimpiada Nationala de Mecatronica 23-24.04.2024, Sectiunea "Sisteme mecatronice de zbor fara pilot"</t>
  </si>
  <si>
    <t>Sesiunea de comunicări științifice studențești, 31 mai 2024, secretar comisie Secţiunea VII: MASINI, UTILAJE ȘI AUTOMATIZAREA PROCESELOR TEHNOLOGICE</t>
  </si>
  <si>
    <t>Sesiunea de comunicări științifice studențești, 31 mai 2024, coordonare lucrare,Programarea automatizării unei stații de distribuție a pieselor, studenti:Diana-Maria ILEA, an III MEC EN, Octavian-Dumitru MAREȘ, an III MEC EN, coordonatori:Prof. dr. ing. Radu BREAZ, Ș. l. dr. ing. Melania BURGHELEA
Ș. l. dr. ing. Adrian MAROȘAN</t>
  </si>
  <si>
    <t>Sesiunea de comunicări științifice studențești, 31 mai 2024, coordonare lucrare,Studiul automatizării unei stații electro-pneumatice de distribuție a pieselor, studenti:Diana DUȚULETE, an II MEC, Gabriel TUDOR, an II MEC, Cosmin-Gabriel DÎNSU, an II MEC EN, coordonatori:Prof. dr. ing. Radu BREAZ, Ș. l. dr. ing. Melania BURGHELEA
Ș. l. dr. ing. Adrian MAROȘAN</t>
  </si>
  <si>
    <t>Sesiunea de comunicări științifice studențești, 31 mai 2024, coordonare lucrare,Sistem de Detecție a obstacolelor, folosind RpLidar A2 și Arduino, studenti:Gabriel TUDOR, an II MEC Alexandru HEDU, an II MEC Stefan NEGULESCU, an II MEC, coordonatori:Ș. l. dr. ing. Adrian MAROȘAN</t>
  </si>
  <si>
    <t xml:space="preserve">  Concursul de roboti mobili - RobotX ( etapa I), 26.11.2024, membru in comitetul de organizare</t>
  </si>
  <si>
    <t>Concursul de roboti mobili - RobotX ( etapa a II-a), 11.12.2024, membru in comitetul de organizare</t>
  </si>
  <si>
    <t>Zilele Educatiei Mecatronice/Competitie nationala/ Coordonator</t>
  </si>
  <si>
    <t>Atelier Scoala de Vara -Roboții noștri în acțiune 25.07.2024</t>
  </si>
  <si>
    <t>Coordonare echipa CyberTech ULBS - 2 - Concursul international Robochallenge, 03-05.11.2023</t>
  </si>
  <si>
    <t>Sesiunea de comunică științifice, 31.05.2024, coordonare lucrare "Studii si cercetări privind dezvoltarea unui robot pentru mini sumo pentru ZEM 2024", coordonare Conf. Dr. Ing. Claudia Gîrjob, Asist. Dr. Ing. Gabriela Popp</t>
  </si>
  <si>
    <t>Sesiunea de comunică științifice, 31.05.2024, coordonare lucrare "Algoritm de învățare automată pentru detectarea obiectelor utilizând limbajul de programare Python", coordonare  Asist. Dr. Ing. Gabriela Popp</t>
  </si>
  <si>
    <t>Concursul național de Robotică ROBOTX - Sibiu, etapa I, 15 mai 2024, membru în comitetul de organizare</t>
  </si>
  <si>
    <t>Concursul național de Robotică ROBOTX - Sibiu, etapa II, 31 mai 2024, membru în comitetul de organizare</t>
  </si>
  <si>
    <t xml:space="preserve">Coordonare echipă participantă la concursul internațional Robochallenge </t>
  </si>
  <si>
    <t>Coordonare echipă participantă la olimpiada de Mecatronica ZEM 2024, - secțiunea Roboți mobili: Mini Sumo</t>
  </si>
  <si>
    <t>Sesiunea de comunicări științifice studențești, 31 mai 2024, secretar comisie, secțiunea VIII: MECATRONICĂ ȘI ROBOȚI</t>
  </si>
  <si>
    <t>Sesiunea de comunicări științifice studențești, 31 mai 2024, coordonare lucrare: "Studii și cercetări privind dezvoltarea unui robot urmăritor de linie pentru ZEM 2024", coordonare: Prof. dr. ing. Sever-Gabriel RACZ, S. L. dr. ing. Mihai-Octavian POPP</t>
  </si>
  <si>
    <t>Sesiunea de comunicări științifice studențești, 31 mai 2024, coordonare lucrare: "Controlul automat cu ajutorul PID-ului a unui rezervor de apă pentru un sistem de irigare", coordonare: S. L. dr. ing. Mihai-Octavian POPP</t>
  </si>
  <si>
    <t>Coordonare echipă participantă la concursul internațional Robochallenge</t>
  </si>
  <si>
    <t>Coordonare echipă participantă la olimpiada de Mecatronica ZEM 2024, secțiunea Roboți mobili: Line follower</t>
  </si>
  <si>
    <t xml:space="preserve">Sesiunea de Comunicări Științifice Studențești 2023, secretar comisie secțiunea IV, BPM </t>
  </si>
  <si>
    <t>Concursul Național de Robotică ROBOTX, etapa I, 15 mai 2024, membru in comitetul de organizare</t>
  </si>
  <si>
    <t>Concursul Național de Robotică ROBOTX, etapa II, 31 mai 2024, membru in comitetul de organizare</t>
  </si>
  <si>
    <t>Simpozion Științific Studențesc, HD-54-STUD; Simpozion studentesc. 17-18 mai 2024. Peste 100 de participanti. Comitet stiintific</t>
  </si>
  <si>
    <t>Sesiunea de Comunicari Stiintifice Studentesti Sibiu; Simpozion studentesc, 31 mai 2024. Peste 100 de participanti. Coordonator lucrare studenteasca</t>
  </si>
  <si>
    <t>Simpozion Științific Studențesc, HD-54-STUD; Simpozion studentesc. 17-18 mai 2024. Peste 100 de participanti. Coordonator lucrare studenteasca</t>
  </si>
  <si>
    <t>Concursul de Mecanică „Andrei G. Ioachimescu”. Coordonator studenti</t>
  </si>
  <si>
    <t>Concursul de roboti mobili - powered by Marquardt (ediția a VII-a, etapa I - viteză), 38 echipe, membru in comitetul de organizare https://inginerie.ulbsibiu.ro/fara-categorie/rezultate-concurs-national-robotx-2024-etapa-i/</t>
  </si>
  <si>
    <t>Concursul de roboti mobili - powered by Marquardt (ediția a VII-a, etapa a II-a - obstacole), 31 mai 2024,  38 echipe, membru in comitetul de organizare https://inginerie.ulbsibiu.ro/fara-categorie/18965/</t>
  </si>
  <si>
    <t>Sesiunea de Comunicari Stiintifice Studentesti; Simpozion studentesc, 31 mai 2024. Peste 100 de participanti. Coordonator lucrare studenteasca</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</si>
  <si>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</si>
  <si>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</si>
  <si>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</si>
  <si>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</si>
  <si>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</si>
  <si>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</si>
  <si>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Mihaela rotaru</t>
  </si>
  <si>
    <t xml:space="preserve">FDI “Edu-Hub (SAS ULBS) dezvoltarea continua a ecosistemului antreprenorial universitar din cadrul Universitatii Lucian Blaga. </t>
  </si>
  <si>
    <t>FDI 2024</t>
  </si>
  <si>
    <t>beneficiar</t>
  </si>
  <si>
    <t>Eugen Popescu</t>
  </si>
  <si>
    <t>chrome-extension://efaidnbmnnnibpcajpcglclefindmkaj/https://www.cnfis.ro/wp-content/uploads/2024/03/Anexa1-FDI2024-rezultate-finale.pdf</t>
  </si>
  <si>
    <t xml:space="preserve">GREEN ENGINEERING – Green Energy </t>
  </si>
  <si>
    <t xml:space="preserve">Competitie activitati extracurriculare </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</si>
  <si>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</si>
  <si>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</si>
  <si>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</si>
  <si>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</si>
  <si>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</si>
  <si>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SEE STT, University of SouthEastern Norway, 26/02/2024 to 01/03/2024</t>
  </si>
  <si>
    <t>Erasmus+ STA, University of Applied Sciences and Arts, Germany, 13/05/2024 to 16/05/2024</t>
  </si>
  <si>
    <t>Erasmus+ STT, Universite de Bourgogne, Franta, 17/09/2024 to 25/09/2024</t>
  </si>
  <si>
    <t>prof.dr.ing. Florea Adrian</t>
  </si>
  <si>
    <t>Erasmus+ STA, Universidad de La Laguna, Tenerife, Spain, 29/04/2024 to 03/05/2024</t>
  </si>
  <si>
    <t>SEE STA, University of SouthEastern Norway, 26/02/2024 to 01/03/2024</t>
  </si>
  <si>
    <t>Mobilitate STT - Universidad de La Laguna , Santa Cruz</t>
  </si>
  <si>
    <t>Mobilitate ESAYEP de tip STA de 5 zile în februarie 2024 la Universitatea din Norvegia de Sud-Est, Norvegia (anexat Letter of Confirmation)</t>
  </si>
  <si>
    <t>Mobilitate CEEPUS de 5 zile în martie 2024 la Universitatea din Szeged, Ungaria (anexat Letter of Confirmation)</t>
  </si>
  <si>
    <t>Mobilitate Erasmus+ de tip STT de 5 zile în apr.-mai 2024 la Universitatea de La Laguna, Tenerife, Spania (anexat Letter of Confirmation)</t>
  </si>
  <si>
    <t>Erasmus 15-19.04.2024, Serbia, University of Kraguevac</t>
  </si>
  <si>
    <t>CEEPUS, NETWORK M-RS-0304-15-2324-M-174664, Slovak University of Technology in Bratislava, Faculty of Materials Science and Technology STU, 20.11-24.11.2023</t>
  </si>
  <si>
    <t>CEEPUS, NETWORK M-RS-0304-2324-178992, University of Szeged, Faculty of Engineering, 17.03-22.03.2024</t>
  </si>
  <si>
    <t>ERASMUS NON UE, UNIVERISTY OF MONTENEGRO PODGORICA, 16.09.2024 – 20.09.2024</t>
  </si>
  <si>
    <t>Mobilitate ERASMUS+ de tip STA de 5 zile în mai 2024 la Universitatea din Salerno, Italia(anexat Letter of Confirmation)</t>
  </si>
  <si>
    <t>Universitatea din Malaga</t>
  </si>
  <si>
    <t>Universitatea din Nopali, Federico II</t>
  </si>
  <si>
    <t>Burdur Mehmet Akif Ersoy University, Burdur, Turcia , STA, Mai 2024</t>
  </si>
  <si>
    <t>University of Jyväskylä, Finlanda, STA, Sept 2024</t>
  </si>
  <si>
    <t>University of Palermo, Italia, FSS, Oct 2024</t>
  </si>
  <si>
    <t>STA, Universitatea din Las Palmas de Gran Canaria, Spania, 25-30.04.2024</t>
  </si>
  <si>
    <t xml:space="preserve">STA, Università degli Studi di Napoli Federico II, Napoli, Italia,               mai 2024  </t>
  </si>
  <si>
    <t xml:space="preserve"> Mobilitate ERASMUS -Università degli Studi di Napoli Federico II, Italia (06 - 10.05.2024)</t>
  </si>
  <si>
    <t xml:space="preserve"> Mobilitate CEEPUS  University of Szeged, Ungaria (18-22.03.2024)</t>
  </si>
  <si>
    <t>ERASMUS, STA, Royal University of Law and Economics, Phnom Penh, Cambodia 8.03.2024-23.03.2024</t>
  </si>
  <si>
    <t>ERASMUS, STT, Universitatea din Gran Canaria, 25.04.2024-30.04.2024</t>
  </si>
  <si>
    <t>FING03</t>
  </si>
  <si>
    <t xml:space="preserve">Universidad de la Laguna Spania - mai 2024  </t>
  </si>
  <si>
    <t>STT mobility, Universidad de Valencia, Spain 29.04.2024 - 03.05.2024</t>
  </si>
  <si>
    <t>Branescu Andrei-Horia</t>
  </si>
  <si>
    <t>Mobilitate de predare (STA) ERASMUS+, Burdur Mehmet Akif Ersoy University, Industria Engineering Department, Burdur, Turcia, 13.05-17.05.2024</t>
  </si>
  <si>
    <t>ERASMUS, ISTRIAN UNIVERSITY OF APPLIED SCIENCES, Croatia, 13.05-14.05.2024</t>
  </si>
  <si>
    <t>ERASMUS NON UE, College “LOGOS CENTAR” Mostar, 16.09.2024 – 20.09.2024</t>
  </si>
  <si>
    <t>CEEPUS, NETWORK M-RS-0304-15-2324-182533, Angel Kanchev University of Rousse, Bulgaria, 10.06.-14.06.2023</t>
  </si>
  <si>
    <t xml:space="preserve">Mobilitate de predare ERASMUS (STA) la Università degli Studi di Napoli Federico II (I NAPOLI 01)  </t>
  </si>
  <si>
    <t xml:space="preserve"> Mobilitate CEEPUS  RS 0304  2324  nr. 161450 University of Sseget, FACULTY OF MECHANICAL ENGINEERING, 1.03.2022 - 7.03.2022</t>
  </si>
  <si>
    <t>STA, Universidad de Malaga, Spania, 16.05.2024 - 22.05.2024</t>
  </si>
  <si>
    <t>STA, College „Logos Centar” din Mostar, Bosnia-Herţegovina, 22.04. - 26.04.2024</t>
  </si>
  <si>
    <t>ERASMUS -Università degli Studi di Napoli Federico II, Italia (06 - 10.05.2024)</t>
  </si>
  <si>
    <t>CEEPUS - University of Szeged, Ungaria (18-22.03.2024)</t>
  </si>
  <si>
    <t>Mobilitate de predare (STA) la Universitatea din Szeged, septembrie 2024</t>
  </si>
  <si>
    <t>Mobilitate de formare (STT) la Universitatea din La Laguna, Spania, septembrie 2024</t>
  </si>
  <si>
    <t xml:space="preserve">Erasmus+, STA, Burdur Mehmet Akif Ersoy University, Burdur, Türkiye, 13.05.2024  - 17.05.2024 </t>
  </si>
  <si>
    <t>Erasmus+ mobility in the framework of the Erasmus+ KA1 – Mobility for learners and staff – Higher Education Student and Staff Mobility, Mobilitate de predare, Polytech Nice Sophia – Université Côte d’Azur, 13-19 iunie 2024</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</si>
  <si>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</si>
  <si>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</si>
  <si>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</si>
  <si>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</si>
  <si>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</si>
  <si>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</si>
  <si>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</si>
  <si>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Fundamente ale circuitelor electrice. Teorie și aplicații</t>
  </si>
  <si>
    <t>Matrix Rom</t>
  </si>
  <si>
    <t>978-606-25-0936-1</t>
  </si>
  <si>
    <t>2*223</t>
  </si>
  <si>
    <t>MATLAB. Un limbaj pentru viitorii ingineri</t>
  </si>
  <si>
    <t>Cătălina Neghină [ULBS], Mihai Neghină [ULBS]</t>
  </si>
  <si>
    <t>978-6-0625-0883-8</t>
  </si>
  <si>
    <t>190 pag * 2p./pag</t>
  </si>
  <si>
    <t>Biris, C.M., Oleksik V.S., Popp M.O., Rusu G.P</t>
  </si>
  <si>
    <t>ISBN 978-606-616-531-0</t>
  </si>
  <si>
    <t>martie</t>
  </si>
  <si>
    <t>Catalog CIP - Lista înregistrărilor (bibnat.ro)</t>
  </si>
  <si>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</si>
  <si>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</si>
  <si>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</si>
  <si>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</si>
  <si>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</si>
  <si>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</si>
  <si>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</si>
  <si>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</si>
  <si>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Promovarea ofertei educationale a departamentului la activitatiile organizate de Sibiu IT Cluster</t>
  </si>
  <si>
    <t>Coordonare program postuniversitar Securitatea Sistemelor Informatice</t>
  </si>
  <si>
    <t>Alte activitati suport</t>
  </si>
  <si>
    <t>Participare la admitere</t>
  </si>
  <si>
    <t>Realizarea Site--ului Centrului de Cercetare ACAPS</t>
  </si>
  <si>
    <t>Participarea la intalniri cu companii si realizarea de acorduri de colaborare; Participare la live TV show pentru promovarea evenimentului Sibiu Innovation Days si Hackathonul pentru studenti https://www.youtube.com/watch?v=5M7aSU5K1bc</t>
  </si>
  <si>
    <t xml:space="preserve">02.11-05.11.2023 Participare curs : UNIVERSITY LEADERSHIP PROGRAM - SUCCESS IN ENTREPRENEURSHIP ECOSYSTEM DEVELOPMENT PROGRAM: SEED ROMANIA 2023:  oferit de Babson College </t>
  </si>
  <si>
    <t>4 zile*8p</t>
  </si>
  <si>
    <t>16.04-18.04.2024 Participare curs : UNIVERSITY LEADERSHIP PROGRAM  oferit de Harvard Graduate School of Education</t>
  </si>
  <si>
    <t>3 zile*8p</t>
  </si>
  <si>
    <t xml:space="preserve">Alte activitati suport </t>
  </si>
  <si>
    <t>Participarea la intalniri cu companii si realizarea de acorduri de colaborare;
08.05.2024  Digital  International  Forum – Tech for Good.  AI  for a  Sustainable  Future,  at  Ghica Palace  Victoria 
13.06.2024 NXP Sibiu Open Day
18.10.2024: Participation in the live TV show from ViaTV Cluj pentru promovarea evenimentului Sibiu Innovation Days si Hackathonul pentru studenti
https://digitalio.ro/2024/10/02/cea-de-a-cincea-editie-sibiu-innovation-days-exploreaza-tema-
tehnologiilor-emergente-vazute-ca-motoare-ale-transformarii-digitale-in-afaceri-si-educatie/ – Digitalio</t>
  </si>
  <si>
    <t>Alte activitati suport la nivel de departament</t>
  </si>
  <si>
    <t>Alte activități-suport:</t>
  </si>
  <si>
    <t>Participare realizare orar</t>
  </si>
  <si>
    <t>Participarea la realizarea, modificarea si intretinerea site-ului facultatii - mereu 2024</t>
  </si>
  <si>
    <t>participarea la realizarea orarului</t>
  </si>
  <si>
    <t>Subiecte Simulare Admitere Mai 2024</t>
  </si>
  <si>
    <t>a) Formare: Prezentare realizată de STS în data de 27.06.2007 în sala Avram Iancu despre aplicații ale VR în IT&amp;C</t>
  </si>
  <si>
    <t>d) Alte activități suport: 
- colectarea și verificarea fișelor de disciplină (pentru toate specializările de licență și master ale departamentului)
- Participare la acreditare TI - iunie 2024</t>
  </si>
  <si>
    <t>Chiș Radu</t>
  </si>
  <si>
    <t>Alte activități suport</t>
  </si>
  <si>
    <t xml:space="preserve">participarea la realizarea site-ului departamentului/facultății/centrului de cercetare </t>
  </si>
  <si>
    <t>Promovare ULBS la Targul educational de la Rm. Valcea</t>
  </si>
  <si>
    <t>Realizarea site centru ACAPS</t>
  </si>
  <si>
    <t>Promovare Liceul din Agnita</t>
  </si>
  <si>
    <t>Coordonare program postuniversitar</t>
  </si>
  <si>
    <t>realizarea site-ului departamentului IIM</t>
  </si>
  <si>
    <t>Coordonator acţiuni promovare departament</t>
  </si>
  <si>
    <t>Realizarea de materiale promoţionale programe Inginerie şi Management (IEDM, MAI)</t>
  </si>
  <si>
    <t>50x2</t>
  </si>
  <si>
    <t>Vizite promovare Gustav Gundisch Cisnadie, Gh. Bariţiu Sibiu, Avram Iancu Sibiu, Octavian Goga</t>
  </si>
  <si>
    <t>8x4</t>
  </si>
  <si>
    <t>Coordonare programe ID (IEDM, TDDH)</t>
  </si>
  <si>
    <t>80x2</t>
  </si>
  <si>
    <t>Alte activităţi suport departament</t>
  </si>
  <si>
    <t>vizite de promovare in licee</t>
  </si>
  <si>
    <t>vizite de promovare in licee Rm Valcea</t>
  </si>
  <si>
    <t>participare la admitere</t>
  </si>
  <si>
    <t>Ateliere de formare concentrate pe dezvoltarea competențelor în utilizarea tehnologiilor de Inteligență Artificială</t>
  </si>
  <si>
    <t>Ateliere de formare dedicate aspectelor etice și sociale ale utilizării AI în cercetare</t>
  </si>
  <si>
    <t>Ateliere de formare pentru creșterea securității datelor și infrastructurii de cercetare</t>
  </si>
  <si>
    <t>Ateliere de formare pentru creșterea calității proiectelor de cercetare propuse de ULBS pentru competițiile naționale și internaționale</t>
  </si>
  <si>
    <t>verificare raportare SIEPAS, targuri educationale, Admitere, etc</t>
  </si>
  <si>
    <t>Participare ca Reprezentant din partea ULBS, delegat de către Rectorul ULBS, la Salonul Internațional de Invenții de la Geneva 2024 - PROMOVARE ULBS (coordonare acțiune de promovare a ULBS din perspectiva Protecției Proprietății Intelectuale - Inventică)</t>
  </si>
  <si>
    <t>Participare ca Reprezentant din partea ULBS, delegat de către Rectorul ULBS, la Salonul Internațional de Invenții de la TORONTO 2024 - PROMOVARE ULBS  (coordonare acțiune de promovare a ULBS din perspectiva Protecției Proprietății Intelectuale - Inventică)</t>
  </si>
  <si>
    <t>Participare ca Reprezentant din partea ULBS, delegat de către Rectorul ULBS, la Salonul Internațional de Invenții E-NNOVATE Polonia 2024 - PROMOVARE ULBS  (coordonare acțiune de promovare a ULBS din perspectiva Protecției Proprietății Intelectuale - Inventică)</t>
  </si>
  <si>
    <t>Participare ca Reprezentant din partea ULBS, delegat de către Rectorul ULBS, la Salonul Internațional de Invenții EUROINVENT 2024 Iași (ULBS câștigă aici un număr important de recunoașteri) si (ULBS câștigă la acest Salon Marele Premiu) - PROMOVARE ULBS (coordonare acțiune de promovare a ULBS din perspectiva Protecției Proprietății Intelectuale - Inventică)</t>
  </si>
  <si>
    <t xml:space="preserve">Participare ca Reprezentant din partea ULBS, delegat de către Rectorul ULBS, la Salonul Internațional de Invenții INVENTICA 2024 Iași (ULBS câștigă la acest Salon Marele Premiu) - PROMOVARE ULBS  (coordonare acțiune de promovare a ULBS din perspectiva Protecției Proprietății Intelectuale - Inventică) </t>
  </si>
  <si>
    <t>Participare ca Reprezentant din partea ULBS, delegat de către Rectorul ULBS, la Salonul Internațional de Invenții de la Bangkok 2024 - PROMOVARE ULBS (coordonare acțiune de promovare a ULBS din perspectiva Protecției Proprietății Intelectuale - Inventică)</t>
  </si>
  <si>
    <t>Activitati administrative la nivel de departament, coordonare generală (sept 2023-dec.2023)</t>
  </si>
  <si>
    <t>participare admitere</t>
  </si>
  <si>
    <t>8p/zi</t>
  </si>
  <si>
    <t>promovarea ofertei educaționale a ULBS</t>
  </si>
  <si>
    <t>realizarea de materiale promoționale cu oferta ULBS</t>
  </si>
  <si>
    <t xml:space="preserve">Participare la sesiunea a 3-a a programului de formare profesională "Cum transmitem studenților abilități pentru viitor: Comunicare, Gândire Critică și Rezolvarea Problemelor" (Abordări Pragmatice în Rezolvarea Problemelor), desfășurată în cadrul proiectului „Educația 5.0 pentru Industria 5.0” FDI 0624, în data de 4 noiembrie 2024, orele 15-19, la EduHUB. </t>
  </si>
  <si>
    <t>8 p / zi</t>
  </si>
  <si>
    <t xml:space="preserve">Participare la alte activități-suport: </t>
  </si>
  <si>
    <t>vizite de promovare in licee Medias</t>
  </si>
  <si>
    <t>vizite de promovare in licee Aiud</t>
  </si>
  <si>
    <t>Alte activitati suport - centralizare GRADIS, colectare fise disciplina, etc.</t>
  </si>
  <si>
    <t>Vizită de promovare a ofertei educaționale Liceul Făgăraș, februarie 2023</t>
  </si>
  <si>
    <t>Vizită de promovare a ofertei educaționale Liceul Gustav Gundish Cisnadie, ianuarie 2024</t>
  </si>
  <si>
    <t>Promovare ULBS Promenada Mall Sibiu. Mai 2024</t>
  </si>
  <si>
    <t>alte activitati suport la dispozitia sefului de departament</t>
  </si>
  <si>
    <t>Promovare în licee Sibiu (Agricol, Energetic, C. Noica), în holul Facultății de Stiințe Socio-Umane, în Promenada Mall Str. Lector 1-3A; membru în prima comisie de evaluare a concursului promoțional pentru liceeni IEDM Creative Incubator 2024. 6 zile x 8 puncte</t>
  </si>
  <si>
    <t>Admitere (asistență)</t>
  </si>
  <si>
    <t>Organizare 2 workshopuri la EduHub in cadrul proiectului ”Educatia 5.0 pentru Industria 5.0 - Adaptarea pedagogica la tehnologiile si schimbarile industriale in era 5.0”, CNFIS-FDl-2024-F-0624: 8.10.2024 (workshop1, interdisciplinar. cu cadre didactice, reprezentanți din mediul de afaceri și studenți) şi 11.11.2024 (workshop 2, care să definească modele și scenarii de simulare pt. formarea pe cele 3 axe ale I5.0). 2 zile x 8 puncte</t>
  </si>
  <si>
    <t>Participare (EduHub) 3 sesiuni de formare a cadrelor didactice pt. formarea competențelor transversale cerute de I5.0, in cadrul proiectului: comunicarea  (14.10.2024), gândirea critică (21.10.2024) și rezolvarea problemelor (04.11.2024). 3 zile x 8 puncte</t>
  </si>
  <si>
    <t>Vizita de promovare a ofertei educaționale a ULBS în licee - Saliste, Liceul Tehnologic Ioan Lupas.</t>
  </si>
  <si>
    <t>Vizita de promovare a ofertei educaționale a ULBS în licee - Medias</t>
  </si>
  <si>
    <t>Vizita de promovare a ofertei educaționale a ULBS în licee - Colegiul Tehnic Cibinium Sibiu</t>
  </si>
  <si>
    <t>Vizita de promovare a ofertei educaționale a ULBS în licee - Rm. Valcea, Brezoi</t>
  </si>
  <si>
    <t>realizare și gestionare site centru cercetare:Research Center for Sustainable Products and Processes http://centers.ulbsibiu.ro/ccpps/</t>
  </si>
  <si>
    <t>Activitati suport</t>
  </si>
  <si>
    <t>Coordonare orar</t>
  </si>
  <si>
    <t>Coordonator acțiuni de promovare la nivelul facultății - până la 1 mai 2024</t>
  </si>
  <si>
    <t xml:space="preserve">Gestionarea paginii/paginilor de social media a(le) facultății </t>
  </si>
  <si>
    <t>UI/UX DESIGN ESSENTIALS / ULBS (Facultatea de Stiinte Economice) si Sibiu IT Cluster si NTT Data Romania</t>
  </si>
  <si>
    <t>8 pct / zi</t>
  </si>
  <si>
    <t>Curs Marketing content - Vorbeste brandul  (Atelier de copywriting) - 22.07-05.08.2024</t>
  </si>
  <si>
    <t>participare actiuni de teambuilding, organizare evenimente organizate cu studentii de popularizare educatie tehnica in randul grupurilor vulnerabile, participari cu studentii la diverse evenimente organizate in facultate / universitate</t>
  </si>
  <si>
    <t>„Creșterea calității proiectelor de cercetare finanțate prin competiții naționale și internaționale” - atelier formare ULBS (18.10.2024)</t>
  </si>
  <si>
    <t>1 zi (8 pct / zi)</t>
  </si>
  <si>
    <t>„Aspectele etice și sociale ale utilizării AI în cercetare” - atelier formare ULBS (22.10.2024)</t>
  </si>
  <si>
    <t>„Dezvoltarea competențelor în utilizarea tehnologiilor de Inteligență Artificială” - atelier formare ULBS (21, 22.11.2024)</t>
  </si>
  <si>
    <t>2 zile (8 pct / zi)</t>
  </si>
  <si>
    <t>„Creșterea securității datelor și infrastructurii de cercetare” - atelier formare ULBS (07, 08.11.2024)</t>
  </si>
  <si>
    <t>Realizarea de materiale promotionale</t>
  </si>
  <si>
    <t>Promovarea ofertei educationale a facultatii</t>
  </si>
  <si>
    <t>8*2 zile</t>
  </si>
  <si>
    <t>Organizare și prezentări ale activităților (promovare) desfășurate în laboratoratoarele IM102 și/sau IM103 și/sau IM104 pentru vizitele studenților în vederea admiterii.</t>
  </si>
  <si>
    <t>Vizite de promovare a ofertei educaționale a ULBS în licee</t>
  </si>
  <si>
    <t>Participare la realizarea orarului</t>
  </si>
  <si>
    <t>Participare la admitere (asistenta)</t>
  </si>
  <si>
    <t>14 octombrie 2024 sesiune de formare oferită de către consilieri KNOW</t>
  </si>
  <si>
    <t>„</t>
  </si>
  <si>
    <t>21 octombrie 2024 sesiune de formare oferită de către consilieri KNOW</t>
  </si>
  <si>
    <t>4 noiembrie 2024 sesiune de formare oferită de către consilieri KNOW</t>
  </si>
  <si>
    <t>Realizare de materiale promotionale pentru programul de Master Managementul Calitatii</t>
  </si>
  <si>
    <t>Promovare la companii a programului de Master Managementul Calitatii</t>
  </si>
  <si>
    <t>Activități administrative la nivel de departament și gestionare documente raportare GRADIS</t>
  </si>
  <si>
    <t>8*2</t>
  </si>
  <si>
    <t xml:space="preserve">Alte activitați suport in cadrul departamentului MEI </t>
  </si>
  <si>
    <t>Activitati administrative dep. MEI</t>
  </si>
  <si>
    <t>Activitati administrative in cadrul Departamentului MEI</t>
  </si>
  <si>
    <t>Coordonator actiuni de promovare a Facultatii</t>
  </si>
  <si>
    <t>Coordonator realizarea site-ului Centrului de Studii și Cercetări pentru Deformări Plastice, https://centers.ulbsibiu.ro/cscdp/index.html</t>
  </si>
  <si>
    <t>Coordonator realizarea site-ului Centrului de Studii și Cercetări pentru Deformări Plastice, pe plaftorma ERRIS, https://eeris.eu/ERIF-2000-000T-0179</t>
  </si>
  <si>
    <t>Coordonator realizarea de materiale promoționale cu oferta ULBS</t>
  </si>
  <si>
    <t>activitati administrative in cadrul Departamentului MEI</t>
  </si>
  <si>
    <t xml:space="preserve">alte activități suport </t>
  </si>
  <si>
    <t>Participare targ educational Rm Valcea - 21.04.2023</t>
  </si>
  <si>
    <t>Activitati administrative la dep MEI</t>
  </si>
  <si>
    <t>Promovare oferta educațională a Fac.de Inginerie, TeD ULBS 2023, Fac.de Litere și Arte, 06.12.2023.</t>
  </si>
  <si>
    <t>Vizită de promovare oferta educațională a Fac.de Inginerie, Liceul Teoretic "Gustav Gundisch", Cisnădie, 23.01.2024.</t>
  </si>
  <si>
    <t>Vizită de promovare oferta educațională a Fac.de Inginerie, Liceul Tehnologic, Cisnădie, 22.02.2024.</t>
  </si>
  <si>
    <t>Vizită de promovare oferta educațională a Fac.de Inginerie, Colegiul Tehnic Cibinium, Sibiu, 05.02.2024.</t>
  </si>
  <si>
    <t>Gestionare site web departament</t>
  </si>
  <si>
    <t>Gestionare pagini de social media departament</t>
  </si>
  <si>
    <t xml:space="preserve">Coordonare realizare materiale promotionale </t>
  </si>
  <si>
    <t>Coordonator actiuni de promovare a ULBS</t>
  </si>
  <si>
    <t>Coordonare realizare materiale promotionale</t>
  </si>
  <si>
    <t>Promovare, vizita de promovare a ofertei educaționale la Liceul Terezianum Sibiu, 30.01.2024</t>
  </si>
  <si>
    <t>Promovare, vizita de promovare a ofertei educaționale la Liceul Energetic Valcea, 31.01.2024</t>
  </si>
  <si>
    <t>Promovare, vizita de promovare a ofertei educaționale la Liceul agricol Fagaraș, 1.02.2024</t>
  </si>
  <si>
    <t>06.12.2023- TED ULBS</t>
  </si>
  <si>
    <t>23.01.2024 -Activitate de promovare la Liceul Gustav Gundish Cisnadie</t>
  </si>
  <si>
    <t>05.02.2024_ Activitate de promovare la Liceul Cibinium Sibiu</t>
  </si>
  <si>
    <t>22.02.2024- Activitate de promovare la Liceul Tehnologic Cisnadie</t>
  </si>
  <si>
    <t>16-17.05.2024_Targ educational  Promenada Mall Sibiu</t>
  </si>
  <si>
    <t>Activitati administrative la departamentul MEI</t>
  </si>
  <si>
    <t xml:space="preserve">Realizarea de materiale promoționale cu oferta educațională a Fac.de Inginerie </t>
  </si>
  <si>
    <t>participare la realizarea orarului</t>
  </si>
  <si>
    <t xml:space="preserve">Matran Cristian </t>
  </si>
  <si>
    <t>Activitati administrative dep MEI</t>
  </si>
  <si>
    <t xml:space="preserve">Burghelea Melania </t>
  </si>
  <si>
    <t>TeD</t>
  </si>
  <si>
    <t>Participare la programul de training „Conectează-te prin cuvinte - Abilități de comunicare”</t>
  </si>
  <si>
    <t>La solicitarea ULBS - a se vedea email din 07.10.2024 - primit de toată Universitatea</t>
  </si>
  <si>
    <t>Participare la programul de training „ANALIZĂ ȘI REFLECȚIE – PUTEREA GÂNDIRII CRITICE”</t>
  </si>
  <si>
    <t>Participare la programul de training „ABORDĂRI PRAGMATICE ÎN REZOLVAREA PROBLEMELOR”</t>
  </si>
  <si>
    <t>Activitate de promovare la Liceul Gustav Gundish Cisnadie, 30.03.2023</t>
  </si>
  <si>
    <t>Activitate de promovare la Colegiul Radu Negru, Făgăraș, 09.02.2024</t>
  </si>
  <si>
    <t>Activitate de promovare la Liceul Agricol Făgăraș, 01.02.2024</t>
  </si>
  <si>
    <t>Activitate de promovare la Liceul Terezianum Sibiu, 30.01.2024</t>
  </si>
  <si>
    <t>Activitate de promovare la Liceul Onisifor Ghibu, Sibiu, 28.03.2024</t>
  </si>
  <si>
    <t>Activitate de promovare la Colegiul Tehnic A.T. Laurian Agnita, 26.01.2024</t>
  </si>
  <si>
    <t>Activitate de promovare la TED SIBIU, 06 decembrie 2023</t>
  </si>
  <si>
    <t>Activitate de promovare la TED Rm. Vâlcea, 22.03.2024</t>
  </si>
  <si>
    <t>Scoala „ALTFEL”</t>
  </si>
  <si>
    <t>8x2</t>
  </si>
  <si>
    <t>Updatare GHID BOBOCI INGINERIE</t>
  </si>
  <si>
    <t>Narcisa VRINCEANU</t>
  </si>
  <si>
    <t xml:space="preserve">participare la admitere (asistenta) </t>
  </si>
  <si>
    <t>Participare la Târgul Educațional TeD ULBS, 6.12.2023</t>
  </si>
  <si>
    <t>Participare la program de instruire Festo Industry 4.0, 6.12.2023</t>
  </si>
  <si>
    <t>Participare la program de formare WSC EDU Cell FANUC (15.01.2024-19.01.2024)</t>
  </si>
  <si>
    <t>Vizita de promovare a ofertei educationale a ULBS in licee - Colegiul Energetic Râmnicu Vâlcea , 31.01.2024</t>
  </si>
  <si>
    <t>Vizita de promovare a ofertei educationale a ULBS in licee - Liceul Teoretic I.C. Dragusanu Victoria, 02.02.2024</t>
  </si>
  <si>
    <t>Vizita de promovare a ofertei educationale a ULBS in licee - Colegiul Tehnic Cibinium Sibiu, 05.02.2024</t>
  </si>
  <si>
    <t>Vizita de promovare a ofertei educationale a ULBS in licee - Liceul Economic Sibiu, 20.02.2024</t>
  </si>
  <si>
    <t>Participare la program de instruire Aramis - Spectromas (03.04.2024-05.04.2024)</t>
  </si>
  <si>
    <t>8*3</t>
  </si>
  <si>
    <t>Realizarea de materiale promoționale cu oferta ULBS (materiale promotionale printate 3D)</t>
  </si>
  <si>
    <t>Gestionarea paginilor de social media a Departamentului Mașini și Echipamente Industriale, octombrie 2023 - septembrie 2024</t>
  </si>
  <si>
    <t>Gestionarea paginilor de social media a Facultatii de Inginerie, octombrie 2023 - septembrie 2024</t>
  </si>
  <si>
    <t>Participare la Târgul Educațional TeD ULBS, 16-17.05.2023</t>
  </si>
  <si>
    <t>Activitati administrative in cadrul dep. MEI</t>
  </si>
  <si>
    <t>Vizita de promovare a ofertei educationale a ULBS in licee - Liceul Teoretic Gustav Gündisch, Cisnadie, 23.01.2024</t>
  </si>
  <si>
    <t xml:space="preserve">Vizita de promovare a ofertei educationale a ULBS in licee - Colegiul Tehnic August Treboniu Laurian Agnita, 26.01.2024
</t>
  </si>
  <si>
    <t>Participare la program de instruire Festo - MPS Industry 4.0 (26.09.2023)</t>
  </si>
  <si>
    <t>Participare la program de instruire Festo - PLC Simatic S7-1200 si HMI (05-06.10.2023)</t>
  </si>
  <si>
    <t>Participare la program de instruire Festo - FluidSim (01-02.04.2024)</t>
  </si>
  <si>
    <t>Participare la realizarea site-ului WEB al departamentului Mașini și Echipamente Industriale</t>
  </si>
  <si>
    <t>Participare la realizarea site-ului WEB al Centrului de Studii si Cerceatri pentru Deformări plastice</t>
  </si>
  <si>
    <t>Vizita de promovare a ofertei educaționale a ULBS în licee - Liceul Axente Sever/Colegiul "Școala Națională de Gaz" Mediaș - 06.02.2024</t>
  </si>
  <si>
    <t>Vizita de promovare a ofertei educaționale a ULBS în licee -Liceul teoretic Roth-Oberth din Mediaș - 20.02.2024</t>
  </si>
  <si>
    <t>Vizita de promovare a ofertei educaționale a ULBS în licee - Colegiul Național Inochentie Micu Clain din Blaj - 07.02.2024</t>
  </si>
  <si>
    <t>Vizita de promovare a ofertei educaționale a ULBS în licee - Liceul Teoretic „Constantin Noica" - 09.02.2024</t>
  </si>
  <si>
    <t>Vizita de promovare a ofertei educaționale a ULBS în licee - Colegiului Național ”Lucian Blaga” din Sebeș - 22.03.2024</t>
  </si>
  <si>
    <t>Târgul educațional TeD ULBS Sibiu</t>
  </si>
  <si>
    <t>Activitati admibistrative dep. MEI</t>
  </si>
  <si>
    <t xml:space="preserve">Vizita de promovare a ofertei educaționale a ULBS în licee - Liceul Tehnologic  din Sebeș </t>
  </si>
  <si>
    <t>Vizita de promovare a ofertei educationale a ULBS in licee - Colegiul O. Goga Sibiu 21.02.2024</t>
  </si>
  <si>
    <t>Vizita de promovare a ofertei educationale a ULBS in licee - Colegiului tehnic Cibinium Sibiu 05.02.2024</t>
  </si>
  <si>
    <t>Participare la Târgul Educațional TeD ULBS, 16-17 mai 2024</t>
  </si>
  <si>
    <t>Vizita de promovare a ofertei educationale a ULBS in licee - Colegiul Radu Negru Făgăraș</t>
  </si>
  <si>
    <t>Vizita de promovare a ofertei educationale a ULBS in licee - Liceul Teoretic Onisifor Ghibu, Sibiu</t>
  </si>
  <si>
    <t>Vizita de promovare a ofertei educationale a ULBS in licee - Liceul Terezianum Sibiu</t>
  </si>
  <si>
    <t>Vizita de promovare a ofertei educaționale a ULBS în licee - Liceul Teoretic Ion Codru Drăgușanu, Victoria</t>
  </si>
  <si>
    <t>Gestionarea paginilor de social media a departamentului</t>
  </si>
  <si>
    <t>activitati administrative dep MEI</t>
  </si>
  <si>
    <t>Promovarea Facultatii de Inginerie la Colegiul Energetic Rm. Valcea, 22.01.2024</t>
  </si>
  <si>
    <t>Promovarea Facultatii de Inginerie la Targul Educational Rm. Valcea</t>
  </si>
  <si>
    <t>Promovarea Facultatii de Inginerie la Liceul Teoretic Constantin Noica</t>
  </si>
  <si>
    <t>Participare la Târgul Educațional TeD ULBS, 16-17 Mai 2024</t>
  </si>
  <si>
    <t>Vizită de promovare a ofertei educaționale a ULBS în licee - Liceul A.T. Laurian Agnita</t>
  </si>
  <si>
    <t>Vizită de promovare a ofertei educaționale a ULBS în licee - COLEGIUL ECONOMIC „GEORGE BARIȚIU” Sibiu</t>
  </si>
  <si>
    <t>Vizită de promovare a ofertei educaționale a ULBS în licee -Liceul Radu Negru, Făgăraș</t>
  </si>
  <si>
    <t>Vizită de promovare a ofertei educaționale a ULBS în licee -Liceul Gustav Gundisch, Cisnădie</t>
  </si>
  <si>
    <t>Promovarea Facultatii de Inginerie la Colegiul Radu Negru Fagaras, 1 februarie 2024</t>
  </si>
  <si>
    <t>Promovarea Facultatii de Inginerie la Liceul Agricol Fagaraș, 1 februarie 2024</t>
  </si>
  <si>
    <t>Promovarea Facultatii de Inginerie la Liceul Economic Sibiu</t>
  </si>
</sst>
</file>

<file path=xl/styles.xml><?xml version="1.0" encoding="utf-8"?>
<styleSheet xmlns="http://schemas.openxmlformats.org/spreadsheetml/2006/main" xmlns:x14ac="http://schemas.microsoft.com/office/spreadsheetml/2009/9/ac" xmlns:mc="http://schemas.openxmlformats.org/markup-compatibility/2006">
  <numFmts count="14">
    <numFmt numFmtId="164" formatCode="0.0"/>
    <numFmt numFmtId="165" formatCode="#,##0.0000"/>
    <numFmt numFmtId="166" formatCode="#,##0.000"/>
    <numFmt numFmtId="167" formatCode="#,##0.00000000000"/>
    <numFmt numFmtId="168" formatCode="#,##0.000000"/>
    <numFmt numFmtId="169" formatCode="#,##0.00000000000000000"/>
    <numFmt numFmtId="170" formatCode="#,##0.00000"/>
    <numFmt numFmtId="171" formatCode="#,##0.000000000"/>
    <numFmt numFmtId="172" formatCode="yyyy\-mm\-dd\ h:mm:ss"/>
    <numFmt numFmtId="173" formatCode="0.00;[Red]0.00"/>
    <numFmt numFmtId="174" formatCode="#,##0\ [$€-1];[Red]\-#,##0\ [$€-1]"/>
    <numFmt numFmtId="175" formatCode="0.000"/>
    <numFmt numFmtId="176" formatCode="0.00_ "/>
    <numFmt numFmtId="177" formatCode="0.00000"/>
  </numFmts>
  <fonts count="92">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sz val="11.0"/>
      <color rgb="FF000000"/>
      <name val="Calibri"/>
    </font>
    <font>
      <b/>
      <sz val="12.0"/>
      <color rgb="FF000000"/>
      <name val="Arial Narrow"/>
    </font>
    <font/>
    <font>
      <b/>
      <sz val="10.0"/>
      <color rgb="FF000000"/>
      <name val="Arial Narrow"/>
    </font>
    <font>
      <b/>
      <sz val="9.0"/>
      <color rgb="FF000000"/>
      <name val="Arial Narrow"/>
    </font>
    <font>
      <b/>
      <sz val="9.0"/>
      <color rgb="FF000000"/>
      <name val="Calibri"/>
    </font>
    <font>
      <sz val="10.0"/>
      <color rgb="FF383636"/>
      <name val="Arial Narrow"/>
    </font>
    <font>
      <u/>
      <sz val="10.0"/>
      <color theme="10"/>
      <name val="Arial Narrow"/>
    </font>
    <font>
      <u/>
      <sz val="10.0"/>
      <color rgb="FF0000FF"/>
      <name val="Arial Narrow"/>
    </font>
    <font>
      <u/>
      <sz val="10.0"/>
      <color theme="10"/>
      <name val="Arial Narrow"/>
    </font>
    <font>
      <u/>
      <sz val="10.0"/>
      <color theme="10"/>
      <name val="Arial Narrow"/>
    </font>
    <font>
      <u/>
      <sz val="10.0"/>
      <color theme="1"/>
      <name val="Arial Narrow"/>
    </font>
    <font>
      <u/>
      <sz val="10.0"/>
      <color rgb="FF000000"/>
      <name val="Arial Narrow"/>
    </font>
    <font>
      <u/>
      <sz val="10.0"/>
      <color rgb="FF0000FF"/>
      <name val="Arial Narrow"/>
    </font>
    <font>
      <b/>
      <sz val="10.0"/>
      <color rgb="FFDD0806"/>
      <name val="Arial Narrow"/>
    </font>
    <font>
      <u/>
      <sz val="10.0"/>
      <color theme="10"/>
      <name val="Arial Narrow"/>
    </font>
    <font>
      <b/>
      <sz val="10.0"/>
      <color rgb="FF000000"/>
      <name val="Calibri"/>
    </font>
    <font>
      <u/>
      <sz val="10.0"/>
      <color theme="10"/>
      <name val="Arial Narrow"/>
    </font>
    <font>
      <sz val="10.0"/>
      <color theme="0"/>
      <name val="Arial Narrow"/>
    </font>
    <font>
      <u/>
      <sz val="10.0"/>
      <color theme="0"/>
      <name val="Arial Narrow"/>
    </font>
    <font>
      <sz val="10.0"/>
      <color rgb="FFFF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i/>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sz val="10.0"/>
      <color rgb="FF0000D4"/>
      <name val="Arial Narrow"/>
    </font>
    <font>
      <b/>
      <sz val="12.0"/>
      <color theme="1"/>
      <name val="Arial Narrow"/>
    </font>
    <font>
      <sz val="10.0"/>
      <color theme="1"/>
      <name val="Arial"/>
    </font>
    <font>
      <sz val="11.0"/>
      <color rgb="FFEE0000"/>
      <name val="Calibri"/>
    </font>
    <font>
      <color theme="1"/>
      <name val="Calibri"/>
      <scheme val="minor"/>
    </font>
    <font>
      <b/>
      <sz val="11.0"/>
      <color rgb="FF000000"/>
      <name val="Arial Narrow"/>
    </font>
    <font>
      <sz val="11.0"/>
      <color theme="1"/>
      <name val="Arial Narrow"/>
    </font>
    <font>
      <sz val="11.0"/>
      <color rgb="FFDD0806"/>
      <name val="Calibri"/>
    </font>
    <font>
      <sz val="11.0"/>
      <color rgb="FF000000"/>
      <name val="Arial Narrow"/>
    </font>
    <font>
      <sz val="10.0"/>
      <color rgb="FF212529"/>
      <name val="Arial Narrow"/>
    </font>
    <font>
      <u/>
      <sz val="11.0"/>
      <color theme="10"/>
      <name val="Arial Narrow"/>
    </font>
    <font>
      <sz val="10.0"/>
      <color rgb="FF333333"/>
      <name val="Arial Narrow"/>
    </font>
    <font>
      <u/>
      <sz val="11.0"/>
      <color rgb="FF0000FF"/>
      <name val="Arial Narrow"/>
    </font>
    <font>
      <sz val="12.0"/>
      <color rgb="FF202124"/>
      <name val="Arial Narrow"/>
    </font>
    <font>
      <u/>
      <sz val="11.0"/>
      <color theme="10"/>
      <name val="Arial Narrow"/>
    </font>
    <font>
      <sz val="12.0"/>
      <color theme="1"/>
      <name val="Arial Narrow"/>
    </font>
    <font>
      <u/>
      <sz val="11.0"/>
      <color theme="10"/>
      <name val="Arial Narrow"/>
    </font>
    <font>
      <u/>
      <sz val="11.0"/>
      <color theme="10"/>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theme="10"/>
      <name val="Arial Narrow"/>
    </font>
    <font>
      <u/>
      <sz val="10.0"/>
      <color rgb="FF0000FF"/>
      <name val="Arial Narrow"/>
    </font>
    <font>
      <u/>
      <sz val="10.0"/>
      <color theme="1"/>
      <name val="Arial Narrow"/>
    </font>
    <font>
      <u/>
      <sz val="10.0"/>
      <color theme="1"/>
      <name val="Arial Narrow"/>
    </font>
    <font>
      <u/>
      <sz val="10.0"/>
      <color rgb="FF0000FF"/>
      <name val="Arial Narrow"/>
    </font>
    <font>
      <u/>
      <sz val="10.0"/>
      <color theme="10"/>
      <name val="Arial Narrow"/>
    </font>
    <font>
      <u/>
      <sz val="10.0"/>
      <color rgb="FF000000"/>
      <name val="Arial Narrow"/>
    </font>
    <font>
      <u/>
      <sz val="10.0"/>
      <color theme="10"/>
      <name val="Arial Narrow"/>
    </font>
    <font>
      <u/>
      <sz val="10.0"/>
      <color theme="10"/>
      <name val="Arial Narrow"/>
    </font>
    <font>
      <u/>
      <sz val="10.0"/>
      <color theme="10"/>
      <name val="Arial Narrow"/>
    </font>
    <font>
      <u/>
      <sz val="10.0"/>
      <color theme="1"/>
      <name val="Arial Narrow"/>
    </font>
    <font>
      <u/>
      <sz val="10.0"/>
      <color theme="1"/>
      <name val="Arial Narrow"/>
    </font>
    <font>
      <sz val="10.0"/>
      <color rgb="FF0A0A0A"/>
      <name val="Arial Narrow"/>
    </font>
    <font>
      <sz val="10.0"/>
      <color rgb="FF222222"/>
      <name val="Arial Narrow"/>
    </font>
    <font>
      <sz val="10.0"/>
      <color rgb="FF242424"/>
      <name val="Arial Narrow"/>
    </font>
    <font>
      <u/>
      <sz val="10.0"/>
      <color theme="1"/>
      <name val="Arial Narrow"/>
    </font>
    <font>
      <u/>
      <sz val="10.0"/>
      <color rgb="FF000000"/>
      <name val="Arial Narrow"/>
    </font>
    <font>
      <u/>
      <sz val="10.0"/>
      <color theme="10"/>
      <name val="Arial Narrow"/>
    </font>
    <font>
      <u/>
      <sz val="10.0"/>
      <color theme="10"/>
      <name val="Arial Narrow"/>
    </font>
    <font>
      <u/>
      <sz val="10.0"/>
      <color rgb="FF0000FF"/>
      <name val="Arial Narrow"/>
    </font>
    <font>
      <u/>
      <sz val="10.0"/>
      <color theme="10"/>
      <name val="Arial Narrow"/>
    </font>
    <font>
      <u/>
      <sz val="10.0"/>
      <color theme="10"/>
      <name val="Arial Narrow"/>
    </font>
    <font>
      <u/>
      <sz val="10.0"/>
      <color theme="1"/>
      <name val="Arial Narrow"/>
    </font>
    <font>
      <u/>
      <sz val="10.0"/>
      <color theme="10"/>
      <name val="Arial Narrow"/>
    </font>
    <font>
      <u/>
      <sz val="10.0"/>
      <color theme="10"/>
      <name val="Arial Narrow"/>
    </font>
    <font>
      <sz val="12.0"/>
      <color rgb="FF000000"/>
      <name val="Arial Narrow"/>
    </font>
    <font>
      <u/>
      <sz val="10.0"/>
      <color theme="10"/>
      <name val="Arial Narrow"/>
    </font>
  </fonts>
  <fills count="11">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rgb="FFFFFF99"/>
        <bgColor rgb="FFFFFF99"/>
      </patternFill>
    </fill>
    <fill>
      <patternFill patternType="solid">
        <fgColor theme="0"/>
        <bgColor theme="0"/>
      </patternFill>
    </fill>
    <fill>
      <patternFill patternType="solid">
        <fgColor rgb="FFFFCC00"/>
        <bgColor rgb="FFFFCC00"/>
      </patternFill>
    </fill>
    <fill>
      <patternFill patternType="solid">
        <fgColor rgb="FFFF0000"/>
        <bgColor rgb="FFFF0000"/>
      </patternFill>
    </fill>
  </fills>
  <borders count="2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left/>
      <right style="thin">
        <color rgb="FF000000"/>
      </right>
      <top style="thin">
        <color rgb="FF000000"/>
      </top>
      <bottom/>
    </border>
    <border>
      <left/>
      <right/>
      <top style="thin">
        <color rgb="FF000000"/>
      </top>
      <bottom/>
    </border>
    <border>
      <left/>
      <top/>
      <bottom/>
    </border>
    <border>
      <top/>
      <bottom/>
    </border>
    <border>
      <left/>
      <right/>
      <top/>
    </border>
    <border>
      <right style="thin">
        <color rgb="FF000000"/>
      </right>
      <top style="thin">
        <color rgb="FF000000"/>
      </top>
    </border>
    <border>
      <left style="thin">
        <color rgb="FF000000"/>
      </left>
      <top style="thin">
        <color rgb="FF000000"/>
      </top>
    </border>
    <border>
      <left style="thin">
        <color rgb="FF000000"/>
      </left>
      <right/>
      <top style="thin">
        <color rgb="FF000000"/>
      </top>
      <bottom style="thin">
        <color rgb="FF000000"/>
      </bottom>
    </border>
    <border>
      <left style="thin">
        <color rgb="FF000000"/>
      </left>
    </border>
    <border>
      <left style="thin">
        <color rgb="FF000000"/>
      </left>
      <right/>
      <top/>
      <bottom style="thin">
        <color rgb="FF000000"/>
      </bottom>
    </border>
    <border>
      <left style="thin">
        <color rgb="FF000000"/>
      </left>
      <right/>
      <top style="thin">
        <color rgb="FF000000"/>
      </top>
      <bottom/>
    </border>
    <border>
      <top style="thin">
        <color rgb="FF000000"/>
      </top>
    </border>
    <border>
      <left style="thin">
        <color rgb="FF000000"/>
      </left>
      <bottom style="thin">
        <color rgb="FF000000"/>
      </bottom>
    </border>
    <border>
      <right style="thin">
        <color rgb="FF000000"/>
      </right>
    </border>
    <border>
      <left/>
      <top/>
      <bottom style="thin">
        <color rgb="FF000000"/>
      </bottom>
    </border>
    <border>
      <top/>
      <bottom style="thin">
        <color rgb="FF000000"/>
      </bottom>
    </border>
    <border>
      <right style="thin">
        <color rgb="FF000000"/>
      </right>
      <top/>
      <bottom style="thin">
        <color rgb="FF000000"/>
      </bottom>
    </border>
    <border>
      <left style="thin">
        <color rgb="FF000000"/>
      </left>
      <top/>
      <bottom/>
    </border>
    <border>
      <left/>
      <right style="thin">
        <color rgb="FF000000"/>
      </right>
      <top style="thin">
        <color rgb="FF000000"/>
      </top>
      <bottom style="thin">
        <color rgb="FF000000"/>
      </bottom>
    </border>
  </borders>
  <cellStyleXfs count="1">
    <xf borderId="0" fillId="0" fontId="0" numFmtId="0" applyAlignment="1" applyFont="1"/>
  </cellStyleXfs>
  <cellXfs count="592">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Border="1" applyFill="1" applyFont="1"/>
    <xf borderId="1" fillId="0" fontId="4" numFmtId="0" xfId="0" applyAlignment="1" applyBorder="1" applyFont="1">
      <alignment horizontal="center"/>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center" shrinkToFit="0" vertical="center" wrapText="1"/>
    </xf>
    <xf borderId="2"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0" fillId="0" fontId="5" numFmtId="0" xfId="0" applyFont="1"/>
    <xf borderId="1" fillId="0" fontId="2" numFmtId="0" xfId="0" applyAlignment="1" applyBorder="1" applyFont="1">
      <alignment horizontal="center" shrinkToFit="0" vertical="center" wrapText="1"/>
    </xf>
    <xf borderId="1" fillId="6" fontId="2" numFmtId="0" xfId="0" applyAlignment="1" applyBorder="1" applyFill="1" applyFont="1">
      <alignment horizontal="center" shrinkToFit="0" vertical="center" wrapText="1"/>
    </xf>
    <xf borderId="1" fillId="6" fontId="2" numFmtId="164" xfId="0" applyAlignment="1" applyBorder="1" applyFont="1" applyNumberFormat="1">
      <alignment horizontal="center" shrinkToFit="0" vertical="center" wrapText="1"/>
    </xf>
    <xf borderId="1" fillId="4" fontId="2" numFmtId="4" xfId="0" applyAlignment="1" applyBorder="1" applyFont="1" applyNumberFormat="1">
      <alignment horizontal="center" shrinkToFit="0" vertical="center" wrapText="1"/>
    </xf>
    <xf borderId="1" fillId="0" fontId="2" numFmtId="4" xfId="0" applyAlignment="1" applyBorder="1" applyFont="1" applyNumberFormat="1">
      <alignment horizontal="center" shrinkToFit="0" vertical="center" wrapText="1"/>
    </xf>
    <xf borderId="1" fillId="5" fontId="2" numFmtId="4" xfId="0" applyAlignment="1" applyBorder="1" applyFont="1" applyNumberFormat="1">
      <alignment horizontal="center" shrinkToFit="0" vertical="center" wrapText="1"/>
    </xf>
    <xf borderId="0" fillId="0" fontId="2" numFmtId="164" xfId="0" applyFont="1" applyNumberFormat="1"/>
    <xf borderId="0" fillId="0" fontId="2" numFmtId="2" xfId="0" applyAlignment="1" applyFont="1" applyNumberFormat="1">
      <alignment horizontal="center" shrinkToFit="0" vertical="center" wrapText="1"/>
    </xf>
    <xf borderId="0" fillId="0" fontId="2" numFmtId="0" xfId="0" applyAlignment="1" applyFont="1">
      <alignment vertical="center"/>
    </xf>
    <xf borderId="3" fillId="0" fontId="2" numFmtId="0" xfId="0" applyAlignment="1" applyBorder="1" applyFont="1">
      <alignment horizontal="center" shrinkToFit="0" vertical="center" wrapText="1"/>
    </xf>
    <xf borderId="2" fillId="6" fontId="2" numFmtId="0" xfId="0" applyAlignment="1" applyBorder="1" applyFont="1">
      <alignment horizontal="center" shrinkToFit="0" vertical="center" wrapText="1"/>
    </xf>
    <xf borderId="2" fillId="4" fontId="2" numFmtId="4" xfId="0" applyAlignment="1" applyBorder="1" applyFont="1" applyNumberFormat="1">
      <alignment horizontal="center" shrinkToFit="0" vertical="center" wrapText="1"/>
    </xf>
    <xf borderId="3" fillId="0" fontId="2" numFmtId="4" xfId="0" applyAlignment="1" applyBorder="1" applyFont="1" applyNumberFormat="1">
      <alignment horizontal="center" shrinkToFit="0" vertical="center" wrapText="1"/>
    </xf>
    <xf borderId="2" fillId="5" fontId="2" numFmtId="4" xfId="0" applyAlignment="1" applyBorder="1" applyFont="1" applyNumberFormat="1">
      <alignment horizontal="center" shrinkToFit="0" vertical="center" wrapText="1"/>
    </xf>
    <xf borderId="1" fillId="0" fontId="6" numFmtId="0" xfId="0" applyAlignment="1" applyBorder="1" applyFont="1">
      <alignment horizontal="center" shrinkToFit="0" vertical="center" wrapText="1"/>
    </xf>
    <xf borderId="4" fillId="0" fontId="2" numFmtId="0" xfId="0" applyAlignment="1" applyBorder="1" applyFont="1">
      <alignment horizontal="center" shrinkToFit="0" vertical="center" wrapText="1"/>
    </xf>
    <xf borderId="5" fillId="5" fontId="2" numFmtId="4" xfId="0" applyAlignment="1" applyBorder="1" applyFont="1" applyNumberFormat="1">
      <alignment horizontal="center" shrinkToFit="0" vertical="center" wrapText="1"/>
    </xf>
    <xf borderId="1" fillId="0" fontId="1" numFmtId="0" xfId="0" applyAlignment="1" applyBorder="1" applyFont="1">
      <alignment horizontal="center" shrinkToFit="0" vertical="center" wrapText="1"/>
    </xf>
    <xf borderId="0" fillId="0" fontId="2" numFmtId="0" xfId="0" applyAlignment="1" applyFont="1">
      <alignment horizontal="center" shrinkToFit="0" vertical="center" wrapText="1"/>
    </xf>
    <xf borderId="1" fillId="6" fontId="2" numFmtId="3" xfId="0" applyAlignment="1" applyBorder="1" applyFont="1" applyNumberFormat="1">
      <alignment horizontal="center" shrinkToFit="0" vertical="center" wrapText="1"/>
    </xf>
    <xf borderId="0" fillId="0" fontId="2" numFmtId="3" xfId="0" applyFont="1" applyNumberFormat="1"/>
    <xf borderId="1" fillId="6" fontId="2" numFmtId="0" xfId="0" applyAlignment="1" applyBorder="1" applyFont="1">
      <alignment horizontal="left" shrinkToFit="0" vertical="center" wrapText="1"/>
    </xf>
    <xf borderId="1" fillId="0" fontId="2" numFmtId="3" xfId="0" applyAlignment="1" applyBorder="1" applyFont="1" applyNumberFormat="1">
      <alignment horizontal="center" shrinkToFit="0" vertical="center" wrapText="1"/>
    </xf>
    <xf borderId="1" fillId="0" fontId="2" numFmtId="3" xfId="0" applyAlignment="1" applyBorder="1" applyFont="1" applyNumberFormat="1">
      <alignment horizontal="center" vertical="center"/>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5" fontId="2" numFmtId="4" xfId="0" applyAlignment="1" applyBorder="1" applyFont="1" applyNumberFormat="1">
      <alignment horizontal="center" vertical="center"/>
    </xf>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165" xfId="0" applyAlignment="1" applyBorder="1" applyFont="1" applyNumberFormat="1">
      <alignment horizontal="center" vertical="center"/>
    </xf>
    <xf borderId="1" fillId="4" fontId="1" numFmtId="4" xfId="0" applyAlignment="1" applyBorder="1" applyFont="1" applyNumberFormat="1">
      <alignment horizontal="center" vertical="center"/>
    </xf>
    <xf borderId="1" fillId="4" fontId="1" numFmtId="166" xfId="0" applyAlignment="1" applyBorder="1" applyFont="1" applyNumberFormat="1">
      <alignment horizontal="center" vertical="center"/>
    </xf>
    <xf borderId="0" fillId="0" fontId="2" numFmtId="4" xfId="0" applyAlignment="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vertical="center"/>
    </xf>
    <xf borderId="1" fillId="4" fontId="1" numFmtId="0" xfId="0" applyAlignment="1" applyBorder="1" applyFont="1">
      <alignment horizontal="left" vertical="center"/>
    </xf>
    <xf borderId="0" fillId="0" fontId="2" numFmtId="165" xfId="0" applyFont="1" applyNumberFormat="1"/>
    <xf borderId="0" fillId="0" fontId="2" numFmtId="167" xfId="0" applyFont="1" applyNumberFormat="1"/>
    <xf borderId="0" fillId="0" fontId="2" numFmtId="168" xfId="0" applyFont="1" applyNumberFormat="1"/>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2" numFmtId="169" xfId="0" applyFont="1" applyNumberFormat="1"/>
    <xf borderId="0" fillId="0" fontId="2" numFmtId="170" xfId="0" applyFont="1" applyNumberFormat="1"/>
    <xf borderId="0" fillId="0" fontId="1" numFmtId="171" xfId="0" applyFont="1" applyNumberFormat="1"/>
    <xf borderId="0" fillId="0" fontId="1" numFmtId="0" xfId="0" applyAlignment="1" applyFont="1">
      <alignment shrinkToFit="0" wrapText="1"/>
    </xf>
    <xf borderId="0" fillId="0" fontId="1" numFmtId="0" xfId="0" applyAlignment="1" applyFont="1">
      <alignment shrinkToFit="0" vertical="top" wrapText="1"/>
    </xf>
    <xf borderId="6" fillId="7" fontId="7" numFmtId="0" xfId="0" applyAlignment="1" applyBorder="1" applyFill="1" applyFont="1">
      <alignment horizontal="center" shrinkToFit="0" vertical="top" wrapText="1"/>
    </xf>
    <xf borderId="7" fillId="0" fontId="8" numFmtId="0" xfId="0" applyBorder="1" applyFont="1"/>
    <xf borderId="8" fillId="0" fontId="8" numFmtId="0" xfId="0" applyBorder="1" applyFont="1"/>
    <xf borderId="0" fillId="0" fontId="9" numFmtId="0" xfId="0" applyFont="1"/>
    <xf borderId="6" fillId="7" fontId="4" numFmtId="0" xfId="0" applyAlignment="1" applyBorder="1" applyFont="1">
      <alignment horizontal="left" shrinkToFit="0" wrapText="1"/>
    </xf>
    <xf borderId="9" fillId="8" fontId="9" numFmtId="0" xfId="0" applyBorder="1" applyFill="1" applyFont="1"/>
    <xf borderId="9" fillId="8" fontId="5" numFmtId="0" xfId="0" applyBorder="1" applyFont="1"/>
    <xf borderId="6" fillId="7" fontId="4" numFmtId="0" xfId="0" applyAlignment="1" applyBorder="1" applyFont="1">
      <alignment horizontal="left" shrinkToFit="0" vertical="top" wrapText="1"/>
    </xf>
    <xf borderId="0" fillId="0" fontId="9" numFmtId="0" xfId="0" applyAlignment="1" applyFont="1">
      <alignment horizontal="left" shrinkToFit="0" wrapText="1"/>
    </xf>
    <xf borderId="0" fillId="0" fontId="9" numFmtId="0" xfId="0" applyAlignment="1" applyFont="1">
      <alignment shrinkToFit="0" vertical="top" wrapText="1"/>
    </xf>
    <xf borderId="2" fillId="9" fontId="3" numFmtId="0" xfId="0" applyAlignment="1" applyBorder="1" applyFill="1" applyFont="1">
      <alignment horizontal="center" shrinkToFit="0" vertical="center" wrapText="1"/>
    </xf>
    <xf borderId="10" fillId="9" fontId="3" numFmtId="0" xfId="0" applyAlignment="1" applyBorder="1" applyFont="1">
      <alignment horizontal="center" shrinkToFit="0" vertical="center" wrapText="1"/>
    </xf>
    <xf borderId="10" fillId="9" fontId="9" numFmtId="0" xfId="0" applyAlignment="1" applyBorder="1" applyFont="1">
      <alignment horizontal="center" shrinkToFit="0" vertical="center" wrapText="1"/>
    </xf>
    <xf borderId="11" fillId="9" fontId="3" numFmtId="0" xfId="0" applyAlignment="1" applyBorder="1" applyFont="1">
      <alignment horizontal="center" shrinkToFit="0" vertical="center" wrapText="1"/>
    </xf>
    <xf borderId="9" fillId="10" fontId="5" numFmtId="0" xfId="0" applyAlignment="1" applyBorder="1" applyFill="1" applyFont="1">
      <alignment shrinkToFit="0" wrapText="1"/>
    </xf>
    <xf borderId="0" fillId="0" fontId="10" numFmtId="0" xfId="0" applyFont="1"/>
    <xf borderId="0" fillId="0" fontId="11" numFmtId="0" xfId="0" applyFont="1"/>
    <xf borderId="1" fillId="6" fontId="4" numFmtId="0" xfId="0" applyAlignment="1" applyBorder="1" applyFont="1">
      <alignment vertical="center"/>
    </xf>
    <xf borderId="1" fillId="6" fontId="4" numFmtId="0" xfId="0" applyAlignment="1" applyBorder="1" applyFont="1">
      <alignment horizontal="center" vertical="center"/>
    </xf>
    <xf borderId="1" fillId="0" fontId="4" numFmtId="0" xfId="0" applyAlignment="1" applyBorder="1" applyFont="1">
      <alignment horizontal="center" vertical="center"/>
    </xf>
    <xf borderId="1" fillId="0" fontId="1" numFmtId="0" xfId="0" applyAlignment="1" applyBorder="1" applyFont="1">
      <alignment vertical="center"/>
    </xf>
    <xf borderId="1" fillId="0" fontId="4" numFmtId="0" xfId="0" applyAlignment="1" applyBorder="1" applyFont="1">
      <alignment vertical="center"/>
    </xf>
    <xf borderId="1" fillId="0" fontId="4" numFmtId="49" xfId="0" applyAlignment="1" applyBorder="1" applyFont="1" applyNumberFormat="1">
      <alignment horizontal="center" vertical="center"/>
    </xf>
    <xf borderId="1" fillId="0" fontId="4" numFmtId="1" xfId="0" applyAlignment="1" applyBorder="1" applyFont="1" applyNumberFormat="1">
      <alignment horizontal="center" vertical="center"/>
    </xf>
    <xf borderId="1" fillId="0" fontId="4" numFmtId="4" xfId="0" applyAlignment="1" applyBorder="1" applyFont="1" applyNumberFormat="1">
      <alignment horizontal="center" vertical="center"/>
    </xf>
    <xf borderId="1" fillId="6" fontId="4" numFmtId="49" xfId="0" applyAlignment="1" applyBorder="1" applyFont="1" applyNumberFormat="1">
      <alignment horizontal="center" vertical="center"/>
    </xf>
    <xf borderId="1" fillId="6" fontId="4" numFmtId="0" xfId="0" applyAlignment="1" applyBorder="1" applyFont="1">
      <alignment shrinkToFit="0" vertical="center" wrapText="1"/>
    </xf>
    <xf borderId="1" fillId="0" fontId="4" numFmtId="0" xfId="0" applyAlignment="1" applyBorder="1" applyFont="1">
      <alignment shrinkToFit="0" vertical="center" wrapText="1"/>
    </xf>
    <xf borderId="1" fillId="0" fontId="12" numFmtId="0" xfId="0" applyAlignment="1" applyBorder="1" applyFont="1">
      <alignment vertical="center"/>
    </xf>
    <xf borderId="1" fillId="0" fontId="13" numFmtId="0" xfId="0" applyAlignment="1" applyBorder="1" applyFont="1">
      <alignment shrinkToFit="0" vertical="center" wrapText="1"/>
    </xf>
    <xf borderId="1" fillId="0" fontId="14" numFmtId="0" xfId="0" applyAlignment="1" applyBorder="1" applyFont="1">
      <alignment vertical="center"/>
    </xf>
    <xf borderId="0" fillId="0" fontId="4" numFmtId="0" xfId="0" applyFont="1"/>
    <xf borderId="1" fillId="6" fontId="4" numFmtId="1" xfId="0" applyAlignment="1" applyBorder="1" applyFont="1" applyNumberFormat="1">
      <alignment horizontal="center" vertical="center"/>
    </xf>
    <xf borderId="1" fillId="0" fontId="15" numFmtId="0" xfId="0" applyAlignment="1" applyBorder="1" applyFont="1">
      <alignment vertical="center"/>
    </xf>
    <xf borderId="1" fillId="0" fontId="1" numFmtId="0" xfId="0" applyAlignment="1" applyBorder="1" applyFont="1">
      <alignment shrinkToFit="0" vertical="center" wrapText="1"/>
    </xf>
    <xf borderId="1" fillId="6" fontId="16" numFmtId="0" xfId="0" applyAlignment="1" applyBorder="1" applyFont="1">
      <alignment vertical="center"/>
    </xf>
    <xf borderId="1" fillId="0" fontId="17" numFmtId="0" xfId="0" applyAlignment="1" applyBorder="1" applyFont="1">
      <alignment vertical="center"/>
    </xf>
    <xf borderId="1" fillId="0" fontId="18" numFmtId="0" xfId="0" applyAlignment="1" applyBorder="1" applyFont="1">
      <alignment vertical="center"/>
    </xf>
    <xf borderId="1" fillId="8" fontId="1" numFmtId="0" xfId="0" applyAlignment="1" applyBorder="1" applyFont="1">
      <alignment vertical="center"/>
    </xf>
    <xf borderId="1" fillId="8" fontId="4" numFmtId="0" xfId="0" applyAlignment="1" applyBorder="1" applyFont="1">
      <alignment vertical="center"/>
    </xf>
    <xf borderId="1" fillId="6" fontId="19" numFmtId="0" xfId="0" applyAlignment="1" applyBorder="1" applyFont="1">
      <alignment shrinkToFit="0" vertical="center" wrapText="1"/>
    </xf>
    <xf borderId="1" fillId="0" fontId="1" numFmtId="164" xfId="0" applyAlignment="1" applyBorder="1" applyFont="1" applyNumberFormat="1">
      <alignment horizontal="center" vertical="center"/>
    </xf>
    <xf borderId="1" fillId="0" fontId="1" numFmtId="172" xfId="0" applyAlignment="1" applyBorder="1" applyFont="1" applyNumberFormat="1">
      <alignment horizontal="center" vertical="center"/>
    </xf>
    <xf borderId="1" fillId="0" fontId="1" numFmtId="2" xfId="0" applyAlignment="1" applyBorder="1" applyFont="1" applyNumberFormat="1">
      <alignment horizontal="center" vertical="center"/>
    </xf>
    <xf quotePrefix="1" borderId="1" fillId="0" fontId="4" numFmtId="49" xfId="0" applyAlignment="1" applyBorder="1" applyFont="1" applyNumberFormat="1">
      <alignment horizontal="center" vertical="center"/>
    </xf>
    <xf borderId="1" fillId="0" fontId="4" numFmtId="2" xfId="0" applyAlignment="1" applyBorder="1" applyFont="1" applyNumberFormat="1">
      <alignment horizontal="center" vertical="center"/>
    </xf>
    <xf borderId="0" fillId="0" fontId="9" numFmtId="0" xfId="0" applyAlignment="1" applyFont="1">
      <alignment shrinkToFit="0" wrapText="1"/>
    </xf>
    <xf borderId="0" fillId="0" fontId="9" numFmtId="4" xfId="0" applyAlignment="1" applyFont="1" applyNumberFormat="1">
      <alignment horizontal="center"/>
    </xf>
    <xf borderId="12" fillId="7" fontId="20" numFmtId="0" xfId="0" applyAlignment="1" applyBorder="1" applyFont="1">
      <alignment horizontal="center" shrinkToFit="0" wrapText="1"/>
    </xf>
    <xf borderId="13" fillId="0" fontId="8" numFmtId="0" xfId="0" applyBorder="1" applyFont="1"/>
    <xf borderId="6" fillId="7" fontId="7" numFmtId="0" xfId="0" applyAlignment="1" applyBorder="1" applyFont="1">
      <alignment horizontal="center" shrinkToFit="0" wrapText="1"/>
    </xf>
    <xf borderId="14" fillId="10" fontId="5" numFmtId="0" xfId="0" applyAlignment="1" applyBorder="1" applyFont="1">
      <alignment shrinkToFit="0" wrapText="1"/>
    </xf>
    <xf borderId="15" fillId="0" fontId="21" numFmtId="2" xfId="0" applyAlignment="1" applyBorder="1" applyFont="1" applyNumberFormat="1">
      <alignment horizontal="center" vertical="center"/>
    </xf>
    <xf borderId="0" fillId="0" fontId="4" numFmtId="0" xfId="0" applyFont="1"/>
    <xf borderId="1" fillId="0" fontId="4" numFmtId="3" xfId="0" applyAlignment="1" applyBorder="1" applyFont="1" applyNumberFormat="1">
      <alignment horizontal="center" vertical="center"/>
    </xf>
    <xf borderId="5" fillId="6" fontId="4" numFmtId="0" xfId="0" applyAlignment="1" applyBorder="1" applyFont="1">
      <alignment vertical="center"/>
    </xf>
    <xf borderId="5" fillId="6" fontId="4" numFmtId="49" xfId="0" applyAlignment="1" applyBorder="1" applyFont="1" applyNumberFormat="1">
      <alignment horizontal="center" vertical="center"/>
    </xf>
    <xf borderId="4" fillId="0" fontId="4" numFmtId="0" xfId="0" applyAlignment="1" applyBorder="1" applyFont="1">
      <alignment horizontal="center" vertical="center"/>
    </xf>
    <xf borderId="4" fillId="0" fontId="4" numFmtId="1" xfId="0" applyAlignment="1" applyBorder="1" applyFont="1" applyNumberFormat="1">
      <alignment horizontal="center" vertical="center"/>
    </xf>
    <xf borderId="4" fillId="0" fontId="4" numFmtId="4" xfId="0" applyAlignment="1" applyBorder="1" applyFont="1" applyNumberFormat="1">
      <alignment horizontal="center" vertical="center"/>
    </xf>
    <xf borderId="15" fillId="0" fontId="4" numFmtId="49" xfId="0" applyAlignment="1" applyBorder="1" applyFont="1" applyNumberFormat="1">
      <alignment horizontal="center" vertical="center"/>
    </xf>
    <xf borderId="1" fillId="8" fontId="4" numFmtId="0" xfId="0" applyAlignment="1" applyBorder="1" applyFont="1">
      <alignment horizontal="center" vertical="center"/>
    </xf>
    <xf borderId="1" fillId="6" fontId="4" numFmtId="0" xfId="0" applyAlignment="1" applyBorder="1" applyFont="1">
      <alignment shrinkToFit="0" vertical="top" wrapText="1"/>
    </xf>
    <xf borderId="1" fillId="6" fontId="4" numFmtId="0" xfId="0" applyAlignment="1" applyBorder="1" applyFont="1">
      <alignment horizontal="center" shrinkToFit="0" vertical="top" wrapText="1"/>
    </xf>
    <xf borderId="1" fillId="6" fontId="4" numFmtId="49" xfId="0" applyAlignment="1" applyBorder="1" applyFont="1" applyNumberFormat="1">
      <alignment horizontal="center" shrinkToFit="0" vertical="top" wrapText="1"/>
    </xf>
    <xf borderId="1" fillId="0" fontId="4" numFmtId="0" xfId="0" applyAlignment="1" applyBorder="1" applyFont="1">
      <alignment horizontal="center" shrinkToFit="0" vertical="top" wrapText="1"/>
    </xf>
    <xf borderId="1" fillId="0" fontId="4" numFmtId="1" xfId="0" applyAlignment="1" applyBorder="1" applyFont="1" applyNumberFormat="1">
      <alignment horizontal="center" shrinkToFit="0" vertical="top" wrapText="1"/>
    </xf>
    <xf borderId="1" fillId="0" fontId="3" numFmtId="4" xfId="0" applyAlignment="1" applyBorder="1" applyFont="1" applyNumberFormat="1">
      <alignment horizontal="center" shrinkToFit="0" vertical="top" wrapText="1"/>
    </xf>
    <xf borderId="1" fillId="0" fontId="1" numFmtId="0" xfId="0" applyBorder="1" applyFont="1"/>
    <xf borderId="1" fillId="0" fontId="4" numFmtId="0" xfId="0" applyAlignment="1" applyBorder="1" applyFont="1">
      <alignment shrinkToFit="0" vertical="top" wrapText="1"/>
    </xf>
    <xf borderId="1" fillId="0" fontId="4" numFmtId="49" xfId="0" applyAlignment="1" applyBorder="1" applyFont="1" applyNumberFormat="1">
      <alignment horizontal="center" shrinkToFit="0" vertical="top" wrapText="1"/>
    </xf>
    <xf borderId="1" fillId="0" fontId="3" numFmtId="1" xfId="0" applyAlignment="1" applyBorder="1" applyFont="1" applyNumberFormat="1">
      <alignment horizontal="center" shrinkToFit="0" vertical="top" wrapText="1"/>
    </xf>
    <xf borderId="7" fillId="0" fontId="2" numFmtId="0" xfId="0" applyBorder="1" applyFont="1"/>
    <xf borderId="8" fillId="0" fontId="2" numFmtId="0" xfId="0" applyBorder="1" applyFont="1"/>
    <xf borderId="0" fillId="0" fontId="22" numFmtId="0" xfId="0" applyFont="1"/>
    <xf borderId="0" fillId="0" fontId="9" numFmtId="0" xfId="0" applyAlignment="1" applyFont="1">
      <alignment horizontal="center" shrinkToFit="0" wrapText="1"/>
    </xf>
    <xf borderId="6" fillId="7" fontId="1" numFmtId="0" xfId="0" applyAlignment="1" applyBorder="1" applyFont="1">
      <alignment horizontal="left" shrinkToFit="0" wrapText="1"/>
    </xf>
    <xf borderId="6" fillId="7" fontId="4" numFmtId="0" xfId="0" applyAlignment="1" applyBorder="1" applyFont="1">
      <alignment horizontal="left"/>
    </xf>
    <xf borderId="0" fillId="0" fontId="1" numFmtId="0" xfId="0" applyAlignment="1" applyFont="1">
      <alignment horizontal="left" shrinkToFit="0" wrapText="1"/>
    </xf>
    <xf borderId="2" fillId="9" fontId="9" numFmtId="0" xfId="0" applyAlignment="1" applyBorder="1" applyFont="1">
      <alignment horizontal="center" shrinkToFit="0" vertical="center" wrapText="1"/>
    </xf>
    <xf borderId="2" fillId="9" fontId="9" numFmtId="173" xfId="0" applyAlignment="1" applyBorder="1" applyFont="1" applyNumberFormat="1">
      <alignment horizontal="center" shrinkToFit="0" vertical="center" wrapText="1"/>
    </xf>
    <xf borderId="3" fillId="0" fontId="1" numFmtId="0" xfId="0" applyAlignment="1" applyBorder="1" applyFont="1">
      <alignment vertical="center"/>
    </xf>
    <xf borderId="3" fillId="0" fontId="1" numFmtId="0" xfId="0" applyAlignment="1" applyBorder="1" applyFont="1">
      <alignment horizontal="center" vertical="center"/>
    </xf>
    <xf borderId="15" fillId="0" fontId="1" numFmtId="0" xfId="0" applyAlignment="1" applyBorder="1" applyFont="1">
      <alignment horizontal="center" vertical="center"/>
    </xf>
    <xf borderId="3" fillId="0" fontId="1" numFmtId="173" xfId="0" applyAlignment="1" applyBorder="1" applyFont="1" applyNumberFormat="1">
      <alignment horizontal="center" vertical="center"/>
    </xf>
    <xf borderId="3" fillId="0" fontId="23" numFmtId="0" xfId="0" applyAlignment="1" applyBorder="1" applyFont="1">
      <alignment vertical="center"/>
    </xf>
    <xf borderId="1" fillId="0" fontId="1" numFmtId="173" xfId="0" applyAlignment="1" applyBorder="1" applyFont="1" applyNumberFormat="1">
      <alignment horizontal="center" vertical="center"/>
    </xf>
    <xf borderId="3" fillId="0" fontId="1" numFmtId="174" xfId="0" applyAlignment="1" applyBorder="1" applyFont="1" applyNumberFormat="1">
      <alignment horizontal="center" vertical="center"/>
    </xf>
    <xf borderId="3" fillId="0" fontId="24" numFmtId="0" xfId="0" applyAlignment="1" applyBorder="1" applyFont="1">
      <alignment vertical="center"/>
    </xf>
    <xf borderId="3" fillId="0" fontId="24" numFmtId="49" xfId="0" applyAlignment="1" applyBorder="1" applyFont="1" applyNumberFormat="1">
      <alignment horizontal="center" vertical="center"/>
    </xf>
    <xf borderId="3" fillId="0" fontId="24" numFmtId="3" xfId="0" applyAlignment="1" applyBorder="1" applyFont="1" applyNumberFormat="1">
      <alignment vertical="center"/>
    </xf>
    <xf borderId="16" fillId="0" fontId="24" numFmtId="2" xfId="0" applyAlignment="1" applyBorder="1" applyFont="1" applyNumberFormat="1">
      <alignment horizontal="center" vertical="center"/>
    </xf>
    <xf borderId="3" fillId="0" fontId="25" numFmtId="0" xfId="0" applyAlignment="1" applyBorder="1" applyFont="1">
      <alignment vertical="center"/>
    </xf>
    <xf borderId="3" fillId="0" fontId="24" numFmtId="0" xfId="0" applyAlignment="1" applyBorder="1" applyFont="1">
      <alignment horizontal="center" vertical="center"/>
    </xf>
    <xf borderId="3" fillId="0" fontId="24" numFmtId="173" xfId="0" applyAlignment="1" applyBorder="1" applyFont="1" applyNumberFormat="1">
      <alignment horizontal="center" vertical="center"/>
    </xf>
    <xf borderId="1" fillId="6" fontId="1" numFmtId="0" xfId="0" applyAlignment="1" applyBorder="1" applyFont="1">
      <alignment vertical="center"/>
    </xf>
    <xf borderId="1" fillId="6" fontId="1" numFmtId="0" xfId="0" applyAlignment="1" applyBorder="1" applyFont="1">
      <alignment horizontal="center" vertical="center"/>
    </xf>
    <xf borderId="3" fillId="0" fontId="9" numFmtId="0" xfId="0" applyAlignment="1" applyBorder="1" applyFont="1">
      <alignment horizontal="center" shrinkToFit="0" vertical="center" wrapText="1"/>
    </xf>
    <xf borderId="15" fillId="0" fontId="9" numFmtId="0" xfId="0" applyAlignment="1" applyBorder="1" applyFont="1">
      <alignment horizontal="center" shrinkToFit="0" vertical="center" wrapText="1"/>
    </xf>
    <xf borderId="3" fillId="0" fontId="9" numFmtId="173" xfId="0" applyAlignment="1" applyBorder="1" applyFont="1" applyNumberFormat="1">
      <alignment horizontal="center" shrinkToFit="0" vertical="center" wrapText="1"/>
    </xf>
    <xf borderId="1" fillId="0" fontId="1" numFmtId="0" xfId="0" applyAlignment="1" applyBorder="1" applyFont="1">
      <alignment horizontal="left" shrinkToFit="0" wrapText="1"/>
    </xf>
    <xf borderId="1" fillId="0" fontId="9" numFmtId="0" xfId="0" applyAlignment="1" applyBorder="1" applyFont="1">
      <alignment horizontal="center" shrinkToFit="0" vertical="center" wrapText="1"/>
    </xf>
    <xf borderId="1" fillId="0" fontId="9" numFmtId="173" xfId="0" applyAlignment="1" applyBorder="1" applyFont="1" applyNumberFormat="1">
      <alignment horizontal="center" shrinkToFit="0" vertical="center" wrapText="1"/>
    </xf>
    <xf borderId="0" fillId="0" fontId="9" numFmtId="0" xfId="0" applyAlignment="1" applyFont="1">
      <alignment horizontal="center" shrinkToFit="0" vertical="center" wrapText="1"/>
    </xf>
    <xf borderId="0" fillId="0" fontId="9" numFmtId="173" xfId="0" applyAlignment="1" applyFont="1" applyNumberFormat="1">
      <alignment horizontal="center" shrinkToFit="0" vertical="center" wrapText="1"/>
    </xf>
    <xf borderId="0" fillId="0" fontId="7" numFmtId="0" xfId="0" applyAlignment="1" applyFont="1">
      <alignment horizontal="center" shrinkToFit="0" wrapText="1"/>
    </xf>
    <xf borderId="6" fillId="7" fontId="26" numFmtId="0" xfId="0" applyAlignment="1" applyBorder="1" applyFont="1">
      <alignment horizontal="left" shrinkToFit="0" wrapText="1"/>
    </xf>
    <xf borderId="1" fillId="0" fontId="1" numFmtId="0" xfId="0" applyAlignment="1" applyBorder="1" applyFont="1">
      <alignment horizontal="left" shrinkToFit="0" vertical="top" wrapText="1"/>
    </xf>
    <xf borderId="17" fillId="6" fontId="1" numFmtId="0" xfId="0" applyAlignment="1" applyBorder="1" applyFont="1">
      <alignment horizontal="left" shrinkToFit="0" vertical="top" wrapText="1"/>
    </xf>
    <xf borderId="1" fillId="0" fontId="1" numFmtId="0" xfId="0" applyAlignment="1" applyBorder="1" applyFont="1">
      <alignment horizontal="center" shrinkToFit="0" vertical="top" wrapText="1"/>
    </xf>
    <xf borderId="1" fillId="0" fontId="1" numFmtId="0" xfId="0" applyAlignment="1" applyBorder="1" applyFont="1">
      <alignment horizontal="center" vertical="top"/>
    </xf>
    <xf borderId="1" fillId="0" fontId="1" numFmtId="0" xfId="0" applyAlignment="1" applyBorder="1" applyFont="1">
      <alignment horizontal="left"/>
    </xf>
    <xf borderId="1" fillId="6" fontId="1" numFmtId="0" xfId="0" applyAlignment="1" applyBorder="1" applyFont="1">
      <alignment horizontal="left" shrinkToFit="0" vertical="top" wrapText="1"/>
    </xf>
    <xf borderId="16" fillId="0" fontId="1" numFmtId="0" xfId="0" applyAlignment="1" applyBorder="1" applyFont="1">
      <alignment horizontal="left" shrinkToFit="0" vertical="top" wrapText="1"/>
    </xf>
    <xf borderId="1" fillId="6" fontId="1" numFmtId="0" xfId="0" applyAlignment="1" applyBorder="1" applyFont="1">
      <alignment horizontal="center" shrinkToFit="0" vertical="top" wrapText="1"/>
    </xf>
    <xf borderId="1" fillId="0" fontId="1" numFmtId="49" xfId="0" applyAlignment="1" applyBorder="1" applyFont="1" applyNumberFormat="1">
      <alignment horizontal="center" shrinkToFit="0" vertical="top" wrapText="1"/>
    </xf>
    <xf borderId="1" fillId="0" fontId="1" numFmtId="3" xfId="0" applyAlignment="1" applyBorder="1" applyFont="1" applyNumberFormat="1">
      <alignment horizontal="center" vertical="top"/>
    </xf>
    <xf borderId="1" fillId="0" fontId="1" numFmtId="4" xfId="0" applyAlignment="1" applyBorder="1" applyFont="1" applyNumberFormat="1">
      <alignment horizontal="center" shrinkToFit="0" vertical="top" wrapText="1"/>
    </xf>
    <xf borderId="1" fillId="0" fontId="27" numFmtId="0" xfId="0" applyAlignment="1" applyBorder="1" applyFont="1">
      <alignment horizontal="left" shrinkToFit="0" vertical="top" wrapText="1"/>
    </xf>
    <xf borderId="1" fillId="0" fontId="1" numFmtId="0" xfId="0" applyAlignment="1" applyBorder="1" applyFont="1">
      <alignment horizontal="left" vertical="top"/>
    </xf>
    <xf borderId="6" fillId="0" fontId="1" numFmtId="0" xfId="0" applyAlignment="1" applyBorder="1" applyFont="1">
      <alignment horizontal="left" shrinkToFit="0" vertical="top" wrapText="1"/>
    </xf>
    <xf borderId="0" fillId="0" fontId="1" numFmtId="0" xfId="0" applyAlignment="1" applyFont="1">
      <alignment horizontal="left" shrinkToFit="0" vertical="top" wrapText="1"/>
    </xf>
    <xf borderId="1" fillId="0" fontId="1" numFmtId="3" xfId="0" applyAlignment="1" applyBorder="1" applyFont="1" applyNumberFormat="1">
      <alignment horizontal="center" shrinkToFit="0" vertical="top" wrapText="1"/>
    </xf>
    <xf borderId="0" fillId="0" fontId="1" numFmtId="0" xfId="0" applyAlignment="1" applyFont="1">
      <alignment horizontal="left"/>
    </xf>
    <xf borderId="1" fillId="6" fontId="28" numFmtId="0" xfId="0" applyAlignment="1" applyBorder="1" applyFont="1">
      <alignment horizontal="left" shrinkToFit="0" vertical="top" wrapText="1"/>
    </xf>
    <xf borderId="1" fillId="6" fontId="1" numFmtId="1" xfId="0" applyAlignment="1" applyBorder="1" applyFont="1" applyNumberFormat="1">
      <alignment horizontal="center" shrinkToFit="0" wrapText="1"/>
    </xf>
    <xf borderId="1" fillId="0" fontId="1" numFmtId="0" xfId="0" applyAlignment="1" applyBorder="1" applyFont="1">
      <alignment horizontal="center" shrinkToFit="0" wrapText="1"/>
    </xf>
    <xf borderId="1" fillId="0" fontId="1" numFmtId="1" xfId="0" applyAlignment="1" applyBorder="1" applyFont="1" applyNumberFormat="1">
      <alignment horizontal="center" shrinkToFit="0" wrapText="1"/>
    </xf>
    <xf borderId="1" fillId="0" fontId="1" numFmtId="0" xfId="0" applyAlignment="1" applyBorder="1" applyFont="1">
      <alignment horizontal="left" shrinkToFit="0" vertical="center" wrapText="1"/>
    </xf>
    <xf borderId="6" fillId="0" fontId="29" numFmtId="0" xfId="0" applyAlignment="1" applyBorder="1" applyFont="1">
      <alignment horizontal="left" shrinkToFit="0" vertical="center" wrapText="1"/>
    </xf>
    <xf borderId="1" fillId="0" fontId="30" numFmtId="0" xfId="0" applyAlignment="1" applyBorder="1" applyFont="1">
      <alignment horizontal="left" shrinkToFit="0" vertical="center" wrapText="1"/>
    </xf>
    <xf borderId="1" fillId="0" fontId="1" numFmtId="2" xfId="0" applyAlignment="1" applyBorder="1" applyFont="1" applyNumberFormat="1">
      <alignment horizontal="center" shrinkToFit="0" vertical="center" wrapText="1"/>
    </xf>
    <xf borderId="1" fillId="0" fontId="31" numFmtId="0" xfId="0" applyAlignment="1" applyBorder="1" applyFont="1">
      <alignment horizontal="left" shrinkToFit="0" vertical="center" wrapText="1"/>
    </xf>
    <xf borderId="6" fillId="0" fontId="1" numFmtId="0" xfId="0" applyAlignment="1" applyBorder="1" applyFont="1">
      <alignment horizontal="left" shrinkToFit="0" vertical="center" wrapText="1"/>
    </xf>
    <xf borderId="1" fillId="0" fontId="1" numFmtId="3" xfId="0" applyAlignment="1" applyBorder="1" applyFont="1" applyNumberFormat="1">
      <alignment horizontal="center" vertical="center"/>
    </xf>
    <xf borderId="1" fillId="0" fontId="1" numFmtId="4" xfId="0" applyAlignment="1" applyBorder="1" applyFont="1" applyNumberFormat="1">
      <alignment horizontal="center" shrinkToFit="0" vertical="center" wrapText="1"/>
    </xf>
    <xf borderId="18" fillId="0" fontId="1" numFmtId="0" xfId="0" applyAlignment="1" applyBorder="1" applyFont="1">
      <alignment horizontal="left" shrinkToFit="0" vertical="center" wrapText="1"/>
    </xf>
    <xf borderId="16" fillId="0" fontId="1" numFmtId="0" xfId="0" applyAlignment="1" applyBorder="1" applyFont="1">
      <alignment horizontal="left" shrinkToFit="0" vertical="center" wrapText="1"/>
    </xf>
    <xf borderId="1" fillId="0" fontId="1" numFmtId="3" xfId="0" applyAlignment="1" applyBorder="1" applyFont="1" applyNumberFormat="1">
      <alignment horizontal="center" shrinkToFit="0" vertical="center" wrapText="1"/>
    </xf>
    <xf borderId="1" fillId="0" fontId="32" numFmtId="49" xfId="0" applyAlignment="1" applyBorder="1" applyFont="1" applyNumberFormat="1">
      <alignment horizontal="center" shrinkToFit="0" vertical="top" wrapText="1"/>
    </xf>
    <xf borderId="1" fillId="8" fontId="33" numFmtId="0" xfId="0" applyAlignment="1" applyBorder="1" applyFont="1">
      <alignment horizontal="left" shrinkToFit="0" vertical="top" wrapText="1"/>
    </xf>
    <xf borderId="1" fillId="8" fontId="1" numFmtId="0" xfId="0" applyAlignment="1" applyBorder="1" applyFont="1">
      <alignment horizontal="center" shrinkToFit="0" vertical="top" wrapText="1"/>
    </xf>
    <xf borderId="1" fillId="0" fontId="1" numFmtId="1" xfId="0" applyAlignment="1" applyBorder="1" applyFont="1" applyNumberFormat="1">
      <alignment horizontal="center" shrinkToFit="0" vertical="top" wrapText="1"/>
    </xf>
    <xf borderId="2" fillId="6" fontId="1" numFmtId="0" xfId="0" applyAlignment="1" applyBorder="1" applyFont="1">
      <alignment horizontal="left" shrinkToFit="0" vertical="top" wrapText="1"/>
    </xf>
    <xf borderId="3" fillId="0" fontId="1" numFmtId="0" xfId="0" applyAlignment="1" applyBorder="1" applyFont="1">
      <alignment horizontal="left" shrinkToFit="0" vertical="top" wrapText="1"/>
    </xf>
    <xf borderId="6" fillId="0" fontId="1" numFmtId="0" xfId="0" applyAlignment="1" applyBorder="1" applyFont="1">
      <alignment horizontal="left" shrinkToFit="0" wrapText="1"/>
    </xf>
    <xf borderId="1" fillId="8" fontId="1" numFmtId="0" xfId="0" applyAlignment="1" applyBorder="1" applyFont="1">
      <alignment horizontal="left" shrinkToFit="0" vertical="top" wrapText="1"/>
    </xf>
    <xf borderId="19" fillId="6" fontId="1" numFmtId="0" xfId="0" applyAlignment="1" applyBorder="1" applyFont="1">
      <alignment horizontal="left" shrinkToFit="0" vertical="top" wrapText="1"/>
    </xf>
    <xf borderId="20" fillId="6" fontId="1" numFmtId="0" xfId="0" applyAlignment="1" applyBorder="1" applyFont="1">
      <alignment horizontal="left" shrinkToFit="0" vertical="top" wrapText="1"/>
    </xf>
    <xf borderId="1" fillId="6" fontId="1" numFmtId="1" xfId="0" applyAlignment="1" applyBorder="1" applyFont="1" applyNumberFormat="1">
      <alignment horizontal="center" shrinkToFit="0" vertical="top" wrapText="1"/>
    </xf>
    <xf borderId="20" fillId="8" fontId="1" numFmtId="0" xfId="0" applyAlignment="1" applyBorder="1" applyFont="1">
      <alignment horizontal="left" shrinkToFit="0" vertical="top" wrapText="1"/>
    </xf>
    <xf borderId="1" fillId="8" fontId="1" numFmtId="49" xfId="0" applyAlignment="1" applyBorder="1" applyFont="1" applyNumberFormat="1">
      <alignment horizontal="center" shrinkToFit="0" vertical="top" wrapText="1"/>
    </xf>
    <xf borderId="1" fillId="8" fontId="1" numFmtId="3" xfId="0" applyAlignment="1" applyBorder="1" applyFont="1" applyNumberFormat="1">
      <alignment horizontal="center" vertical="top"/>
    </xf>
    <xf borderId="1" fillId="8" fontId="1" numFmtId="4" xfId="0" applyAlignment="1" applyBorder="1" applyFont="1" applyNumberFormat="1">
      <alignment horizontal="center" shrinkToFit="0" vertical="top" wrapText="1"/>
    </xf>
    <xf borderId="17" fillId="8" fontId="1" numFmtId="0" xfId="0" applyAlignment="1" applyBorder="1" applyFont="1">
      <alignment horizontal="left" shrinkToFit="0" vertical="top" wrapText="1"/>
    </xf>
    <xf borderId="1" fillId="0" fontId="34" numFmtId="0" xfId="0" applyAlignment="1" applyBorder="1" applyFont="1">
      <alignment horizontal="center" shrinkToFit="0" vertical="top" wrapText="1"/>
    </xf>
    <xf borderId="21" fillId="0" fontId="1" numFmtId="0" xfId="0" applyAlignment="1" applyBorder="1" applyFont="1">
      <alignment horizontal="left" shrinkToFit="0" vertical="top" wrapText="1"/>
    </xf>
    <xf borderId="1" fillId="0" fontId="1" numFmtId="2" xfId="0" applyAlignment="1" applyBorder="1" applyFont="1" applyNumberFormat="1">
      <alignment horizontal="center" shrinkToFit="0" vertical="top" wrapText="1"/>
    </xf>
    <xf borderId="11" fillId="6" fontId="1" numFmtId="0" xfId="0" applyAlignment="1" applyBorder="1" applyFont="1">
      <alignment horizontal="left" shrinkToFit="0" vertical="top" wrapText="1"/>
    </xf>
    <xf borderId="1" fillId="6" fontId="1" numFmtId="0" xfId="0" applyAlignment="1" applyBorder="1" applyFont="1">
      <alignment horizontal="left" shrinkToFit="0" vertical="center" wrapText="1"/>
    </xf>
    <xf borderId="17" fillId="6" fontId="1" numFmtId="0" xfId="0" applyAlignment="1" applyBorder="1" applyFont="1">
      <alignment horizontal="left" shrinkToFit="0" vertical="center" wrapText="1"/>
    </xf>
    <xf borderId="1" fillId="8" fontId="1" numFmtId="0" xfId="0" applyAlignment="1" applyBorder="1" applyFont="1">
      <alignment horizontal="center" shrinkToFit="0" vertical="center" wrapText="1"/>
    </xf>
    <xf borderId="4" fillId="0" fontId="1" numFmtId="0" xfId="0" applyAlignment="1" applyBorder="1" applyFont="1">
      <alignment horizontal="left" shrinkToFit="0" vertical="top" wrapText="1"/>
    </xf>
    <xf borderId="22" fillId="0" fontId="1" numFmtId="0" xfId="0" applyAlignment="1" applyBorder="1" applyFont="1">
      <alignment horizontal="left" shrinkToFit="0" vertical="top" wrapText="1"/>
    </xf>
    <xf borderId="1" fillId="0" fontId="9" numFmtId="0" xfId="0" applyAlignment="1" applyBorder="1" applyFont="1">
      <alignment horizontal="left" shrinkToFit="0" vertical="center" wrapText="1"/>
    </xf>
    <xf borderId="1" fillId="6" fontId="35" numFmtId="0" xfId="0" applyAlignment="1" applyBorder="1" applyFont="1">
      <alignment horizontal="left" shrinkToFit="0" vertical="center" wrapText="1"/>
    </xf>
    <xf borderId="1" fillId="6" fontId="1" numFmtId="0" xfId="0" applyAlignment="1" applyBorder="1" applyFont="1">
      <alignment horizontal="center" shrinkToFit="0" vertical="center" wrapText="1"/>
    </xf>
    <xf borderId="1" fillId="6" fontId="1" numFmtId="1" xfId="0" applyAlignment="1" applyBorder="1" applyFont="1" applyNumberFormat="1">
      <alignment horizontal="center" shrinkToFit="0" vertical="center" wrapText="1"/>
    </xf>
    <xf borderId="1" fillId="0" fontId="36" numFmtId="0" xfId="0" applyAlignment="1" applyBorder="1" applyFont="1">
      <alignment horizontal="left" shrinkToFit="0" wrapText="1"/>
    </xf>
    <xf borderId="17" fillId="6" fontId="37" numFmtId="0" xfId="0" applyAlignment="1" applyBorder="1" applyFont="1">
      <alignment horizontal="left" shrinkToFit="0" vertical="center" wrapText="1"/>
    </xf>
    <xf borderId="1" fillId="6" fontId="38" numFmtId="0" xfId="0" applyAlignment="1" applyBorder="1" applyFont="1">
      <alignment horizontal="center" shrinkToFit="0" vertical="center" wrapText="1"/>
    </xf>
    <xf borderId="6" fillId="0" fontId="39" numFmtId="0" xfId="0" applyAlignment="1" applyBorder="1" applyFont="1">
      <alignment horizontal="left" shrinkToFit="0" vertical="top" wrapText="1"/>
    </xf>
    <xf borderId="7" fillId="0" fontId="1" numFmtId="0" xfId="0" applyAlignment="1" applyBorder="1" applyFont="1">
      <alignment horizontal="left" shrinkToFit="0" vertical="top" wrapText="1"/>
    </xf>
    <xf borderId="1" fillId="0" fontId="1" numFmtId="0" xfId="0" applyAlignment="1" applyBorder="1" applyFont="1">
      <alignment horizontal="center"/>
    </xf>
    <xf borderId="0" fillId="0" fontId="40" numFmtId="0" xfId="0" applyAlignment="1" applyFont="1">
      <alignment horizontal="left" shrinkToFit="0" vertical="top" wrapText="1"/>
    </xf>
    <xf borderId="6" fillId="0" fontId="1" numFmtId="0" xfId="0" applyAlignment="1" applyBorder="1" applyFont="1">
      <alignment horizontal="left" vertical="top"/>
    </xf>
    <xf borderId="1" fillId="0" fontId="41" numFmtId="0" xfId="0" applyAlignment="1" applyBorder="1" applyFont="1">
      <alignment horizontal="left" vertical="top"/>
    </xf>
    <xf borderId="1" fillId="0" fontId="1" numFmtId="49" xfId="0" applyAlignment="1" applyBorder="1" applyFont="1" applyNumberFormat="1">
      <alignment horizontal="center" vertical="top"/>
    </xf>
    <xf borderId="1" fillId="0" fontId="1" numFmtId="4" xfId="0" applyAlignment="1" applyBorder="1" applyFont="1" applyNumberFormat="1">
      <alignment horizontal="center" vertical="top"/>
    </xf>
    <xf borderId="1" fillId="6" fontId="1" numFmtId="0" xfId="0" applyAlignment="1" applyBorder="1" applyFont="1">
      <alignment horizontal="left" vertical="top"/>
    </xf>
    <xf borderId="1" fillId="8" fontId="1" numFmtId="0" xfId="0" applyAlignment="1" applyBorder="1" applyFont="1">
      <alignment horizontal="left" vertical="top"/>
    </xf>
    <xf borderId="17" fillId="8" fontId="1" numFmtId="0" xfId="0" applyAlignment="1" applyBorder="1" applyFont="1">
      <alignment horizontal="left" vertical="top"/>
    </xf>
    <xf borderId="1" fillId="8" fontId="1" numFmtId="0" xfId="0" applyAlignment="1" applyBorder="1" applyFont="1">
      <alignment horizontal="center" vertical="top"/>
    </xf>
    <xf borderId="1" fillId="8" fontId="42" numFmtId="0" xfId="0" applyAlignment="1" applyBorder="1" applyFont="1">
      <alignment horizontal="left" vertical="top"/>
    </xf>
    <xf borderId="1" fillId="8" fontId="1" numFmtId="1" xfId="0" applyAlignment="1" applyBorder="1" applyFont="1" applyNumberFormat="1">
      <alignment horizontal="center" vertical="top"/>
    </xf>
    <xf borderId="17" fillId="6" fontId="1" numFmtId="0" xfId="0" applyAlignment="1" applyBorder="1" applyFont="1">
      <alignment horizontal="left" vertical="top"/>
    </xf>
    <xf borderId="1" fillId="6" fontId="1" numFmtId="0" xfId="0" applyAlignment="1" applyBorder="1" applyFont="1">
      <alignment horizontal="center" vertical="top"/>
    </xf>
    <xf borderId="1" fillId="0" fontId="1" numFmtId="175" xfId="0" applyAlignment="1" applyBorder="1" applyFont="1" applyNumberFormat="1">
      <alignment horizontal="center"/>
    </xf>
    <xf borderId="1" fillId="0" fontId="1" numFmtId="2" xfId="0" applyAlignment="1" applyBorder="1" applyFont="1" applyNumberFormat="1">
      <alignment horizontal="center"/>
    </xf>
    <xf borderId="1" fillId="0" fontId="1" numFmtId="3" xfId="0" applyAlignment="1" applyBorder="1" applyFont="1" applyNumberFormat="1">
      <alignment horizontal="center"/>
    </xf>
    <xf borderId="1" fillId="0" fontId="1" numFmtId="4" xfId="0" applyAlignment="1" applyBorder="1" applyFont="1" applyNumberFormat="1">
      <alignment horizontal="center"/>
    </xf>
    <xf borderId="1" fillId="0" fontId="1" numFmtId="49" xfId="0" applyAlignment="1" applyBorder="1" applyFont="1" applyNumberFormat="1">
      <alignment horizontal="center"/>
    </xf>
    <xf borderId="1" fillId="0" fontId="1" numFmtId="49" xfId="0" applyAlignment="1" applyBorder="1" applyFont="1" applyNumberFormat="1">
      <alignment horizontal="center" shrinkToFit="0" vertical="center" wrapText="1"/>
    </xf>
    <xf borderId="3" fillId="0" fontId="1" numFmtId="0" xfId="0" applyAlignment="1" applyBorder="1" applyFont="1">
      <alignment horizontal="left" shrinkToFit="0" vertical="center" wrapText="1"/>
    </xf>
    <xf borderId="1" fillId="8" fontId="1" numFmtId="0" xfId="0" applyAlignment="1" applyBorder="1" applyFont="1">
      <alignment horizontal="left" shrinkToFit="0" vertical="center" wrapText="1"/>
    </xf>
    <xf borderId="2" fillId="6" fontId="1" numFmtId="0" xfId="0" applyAlignment="1" applyBorder="1" applyFont="1">
      <alignment horizontal="left" shrinkToFit="0" vertical="center" wrapText="1"/>
    </xf>
    <xf borderId="5" fillId="6" fontId="1" numFmtId="0" xfId="0" applyAlignment="1" applyBorder="1" applyFont="1">
      <alignment horizontal="center" shrinkToFit="0" vertical="top" wrapText="1"/>
    </xf>
    <xf borderId="4" fillId="0" fontId="1" numFmtId="49" xfId="0" applyAlignment="1" applyBorder="1" applyFont="1" applyNumberFormat="1">
      <alignment horizontal="center" shrinkToFit="0" vertical="top" wrapText="1"/>
    </xf>
    <xf borderId="23" fillId="0" fontId="1" numFmtId="0" xfId="0" applyAlignment="1" applyBorder="1" applyFont="1">
      <alignment horizontal="center" shrinkToFit="0" vertical="top" wrapText="1"/>
    </xf>
    <xf borderId="4" fillId="0" fontId="9" numFmtId="3" xfId="0" applyAlignment="1" applyBorder="1" applyFont="1" applyNumberFormat="1">
      <alignment horizontal="center" vertical="top"/>
    </xf>
    <xf borderId="4" fillId="0" fontId="9" numFmtId="4" xfId="0" applyAlignment="1" applyBorder="1" applyFont="1" applyNumberFormat="1">
      <alignment horizontal="center" shrinkToFit="0" vertical="top" wrapText="1"/>
    </xf>
    <xf borderId="1" fillId="0" fontId="1" numFmtId="0" xfId="0" applyAlignment="1" applyBorder="1" applyFont="1">
      <alignment horizontal="left"/>
    </xf>
    <xf borderId="15" fillId="0" fontId="1" numFmtId="0" xfId="0" applyAlignment="1" applyBorder="1" applyFont="1">
      <alignment horizontal="center" shrinkToFit="0" vertical="top" wrapText="1"/>
    </xf>
    <xf borderId="1" fillId="0" fontId="9" numFmtId="3" xfId="0" applyAlignment="1" applyBorder="1" applyFont="1" applyNumberFormat="1">
      <alignment horizontal="center" vertical="top"/>
    </xf>
    <xf borderId="1" fillId="0" fontId="9" numFmtId="4" xfId="0" applyAlignment="1" applyBorder="1" applyFont="1" applyNumberFormat="1">
      <alignment horizontal="center" shrinkToFit="0" vertical="top" wrapText="1"/>
    </xf>
    <xf borderId="1" fillId="0" fontId="9" numFmtId="3" xfId="0" applyAlignment="1" applyBorder="1" applyFont="1" applyNumberFormat="1">
      <alignment horizontal="center" shrinkToFit="0" vertical="top" wrapText="1"/>
    </xf>
    <xf borderId="0" fillId="0" fontId="9" numFmtId="4" xfId="0" applyAlignment="1" applyFont="1" applyNumberFormat="1">
      <alignment horizontal="center" shrinkToFit="0" wrapText="1"/>
    </xf>
    <xf borderId="0" fillId="0" fontId="43" numFmtId="0" xfId="0" applyAlignment="1" applyFont="1">
      <alignment shrinkToFit="0"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0" fillId="0" fontId="4" numFmtId="0" xfId="0" applyAlignment="1" applyFont="1">
      <alignment shrinkToFit="0" vertical="top" wrapText="1"/>
    </xf>
    <xf borderId="0" fillId="0" fontId="4" numFmtId="2" xfId="0" applyFont="1" applyNumberFormat="1"/>
    <xf borderId="6" fillId="7" fontId="44"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24" fillId="7" fontId="1" numFmtId="0" xfId="0" applyBorder="1" applyFont="1"/>
    <xf borderId="25" fillId="0" fontId="8" numFmtId="0" xfId="0" applyBorder="1" applyFont="1"/>
    <xf borderId="26" fillId="0" fontId="8" numFmtId="0" xfId="0" applyBorder="1" applyFont="1"/>
    <xf borderId="24" fillId="7"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9" fontId="3" numFmtId="49" xfId="0" applyAlignment="1" applyBorder="1" applyFont="1" applyNumberFormat="1">
      <alignment horizontal="center" shrinkToFit="0" vertical="center" wrapText="1"/>
    </xf>
    <xf borderId="10" fillId="9" fontId="9" numFmtId="2" xfId="0" applyAlignment="1" applyBorder="1" applyFont="1" applyNumberFormat="1">
      <alignment horizontal="center" shrinkToFit="0" vertical="center" wrapText="1"/>
    </xf>
    <xf borderId="1" fillId="9" fontId="3" numFmtId="0" xfId="0" applyAlignment="1" applyBorder="1" applyFont="1">
      <alignment horizontal="center" shrinkToFit="0" vertical="center" wrapText="1"/>
    </xf>
    <xf borderId="3" fillId="0" fontId="45" numFmtId="49" xfId="0" applyAlignment="1" applyBorder="1" applyFont="1" applyNumberFormat="1">
      <alignment shrinkToFit="0" vertical="center" wrapText="1"/>
    </xf>
    <xf borderId="3" fillId="0" fontId="45" numFmtId="49" xfId="0" applyAlignment="1" applyBorder="1" applyFont="1" applyNumberFormat="1">
      <alignment horizontal="center" shrinkToFit="0" vertical="center" wrapText="1"/>
    </xf>
    <xf borderId="15" fillId="0" fontId="45" numFmtId="0" xfId="0" applyAlignment="1" applyBorder="1" applyFont="1">
      <alignment horizontal="center" shrinkToFit="0" vertical="center" wrapText="1"/>
    </xf>
    <xf borderId="15" fillId="0" fontId="45" numFmtId="49" xfId="0" applyAlignment="1" applyBorder="1" applyFont="1" applyNumberFormat="1">
      <alignment horizontal="center" shrinkToFit="0" vertical="center" wrapText="1"/>
    </xf>
    <xf borderId="1" fillId="0" fontId="45" numFmtId="0" xfId="0" applyAlignment="1" applyBorder="1" applyFont="1">
      <alignment horizontal="center" shrinkToFit="0" vertical="center" wrapText="1"/>
    </xf>
    <xf borderId="1" fillId="0" fontId="45" numFmtId="1" xfId="0" applyAlignment="1" applyBorder="1" applyFont="1" applyNumberFormat="1">
      <alignment horizontal="center" shrinkToFit="0" vertical="center" wrapText="1"/>
    </xf>
    <xf borderId="3" fillId="0" fontId="45" numFmtId="4" xfId="0" applyAlignment="1" applyBorder="1" applyFont="1" applyNumberFormat="1">
      <alignment horizontal="center" shrinkToFit="0" vertical="center" wrapText="1"/>
    </xf>
    <xf borderId="1" fillId="0" fontId="2" numFmtId="0" xfId="0" applyAlignment="1" applyBorder="1" applyFont="1">
      <alignment horizontal="center" vertical="center"/>
    </xf>
    <xf borderId="0" fillId="0" fontId="46" numFmtId="0" xfId="0" applyFont="1"/>
    <xf borderId="3" fillId="0" fontId="4" numFmtId="49" xfId="0" applyAlignment="1" applyBorder="1" applyFont="1" applyNumberFormat="1">
      <alignment shrinkToFit="0" vertical="top" wrapText="1"/>
    </xf>
    <xf borderId="3" fillId="0" fontId="4" numFmtId="49" xfId="0" applyAlignment="1" applyBorder="1" applyFont="1" applyNumberFormat="1">
      <alignment horizontal="center" shrinkToFit="0" vertical="top" wrapText="1"/>
    </xf>
    <xf borderId="15" fillId="0" fontId="4" numFmtId="0" xfId="0" applyAlignment="1" applyBorder="1" applyFont="1">
      <alignment horizontal="center" shrinkToFit="0" vertical="top" wrapText="1"/>
    </xf>
    <xf borderId="15" fillId="0" fontId="1" numFmtId="49" xfId="0" applyAlignment="1" applyBorder="1" applyFont="1" applyNumberFormat="1">
      <alignment horizontal="center" shrinkToFit="0" vertical="top" wrapText="1"/>
    </xf>
    <xf borderId="3" fillId="0" fontId="4" numFmtId="0" xfId="0" applyAlignment="1" applyBorder="1" applyFont="1">
      <alignment horizontal="center" shrinkToFit="0" vertical="top" wrapText="1"/>
    </xf>
    <xf borderId="3" fillId="0" fontId="3" numFmtId="1" xfId="0" applyAlignment="1" applyBorder="1" applyFont="1" applyNumberFormat="1">
      <alignment horizontal="center" shrinkToFit="0" vertical="top" wrapText="1"/>
    </xf>
    <xf borderId="3" fillId="0" fontId="3" numFmtId="4" xfId="0" applyAlignment="1" applyBorder="1" applyFont="1" applyNumberFormat="1">
      <alignment horizontal="center" shrinkToFit="0" vertical="top" wrapText="1"/>
    </xf>
    <xf borderId="1" fillId="0" fontId="47" numFmtId="0" xfId="0" applyAlignment="1" applyBorder="1" applyFont="1">
      <alignment horizontal="center"/>
    </xf>
    <xf borderId="0" fillId="0" fontId="2" numFmtId="0" xfId="0" applyAlignment="1" applyFont="1">
      <alignment horizontal="left" vertical="top"/>
    </xf>
    <xf borderId="1" fillId="6" fontId="4" numFmtId="49" xfId="0" applyAlignment="1" applyBorder="1" applyFont="1" applyNumberFormat="1">
      <alignment shrinkToFit="0" vertical="top" wrapText="1"/>
    </xf>
    <xf borderId="1" fillId="0" fontId="4" numFmtId="1" xfId="0" applyAlignment="1" applyBorder="1" applyFont="1" applyNumberFormat="1">
      <alignment horizontal="center"/>
    </xf>
    <xf borderId="1" fillId="0" fontId="4" numFmtId="4" xfId="0" applyAlignment="1" applyBorder="1" applyFont="1" applyNumberFormat="1">
      <alignment horizontal="center" shrinkToFit="0" vertical="top" wrapText="1"/>
    </xf>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6" fillId="7" fontId="1" numFmtId="0" xfId="0" applyAlignment="1" applyBorder="1" applyFont="1">
      <alignment horizontal="left" shrinkToFit="0" vertical="top" wrapText="1"/>
    </xf>
    <xf borderId="0" fillId="0" fontId="2" numFmtId="0" xfId="0" applyAlignment="1" applyFont="1">
      <alignment horizontal="left"/>
    </xf>
    <xf borderId="1" fillId="9" fontId="9" numFmtId="0" xfId="0" applyAlignment="1" applyBorder="1" applyFont="1">
      <alignment horizontal="center" shrinkToFit="0" vertical="center" wrapText="1"/>
    </xf>
    <xf borderId="0" fillId="0" fontId="1" numFmtId="0" xfId="0" applyAlignment="1" applyFont="1">
      <alignment horizontal="center" vertical="top"/>
    </xf>
    <xf borderId="1" fillId="0" fontId="4" numFmtId="0" xfId="0" applyAlignment="1" applyBorder="1" applyFont="1">
      <alignment vertical="top"/>
    </xf>
    <xf borderId="1" fillId="0" fontId="4" numFmtId="14" xfId="0" applyAlignment="1" applyBorder="1" applyFont="1" applyNumberFormat="1">
      <alignment horizontal="center" shrinkToFit="0" vertical="top" wrapText="1"/>
    </xf>
    <xf borderId="1" fillId="0" fontId="3" numFmtId="0" xfId="0" applyAlignment="1" applyBorder="1" applyFont="1">
      <alignment horizontal="center" shrinkToFit="0" vertical="top" wrapText="1"/>
    </xf>
    <xf borderId="6" fillId="0" fontId="3" numFmtId="4" xfId="0" applyAlignment="1" applyBorder="1" applyFont="1" applyNumberFormat="1">
      <alignment horizontal="center" shrinkToFit="0" vertical="top" wrapText="1"/>
    </xf>
    <xf borderId="1" fillId="0" fontId="4" numFmtId="0" xfId="0" applyBorder="1" applyFont="1"/>
    <xf borderId="0" fillId="0" fontId="9" numFmtId="0" xfId="0" applyAlignment="1" applyFont="1">
      <alignment horizontal="center"/>
    </xf>
    <xf borderId="0" fillId="0" fontId="4" numFmtId="0" xfId="0" applyAlignment="1" applyFont="1">
      <alignment shrinkToFit="0" wrapText="1"/>
    </xf>
    <xf borderId="6" fillId="7" fontId="4" numFmtId="0" xfId="0" applyAlignment="1" applyBorder="1" applyFont="1">
      <alignment shrinkToFit="0" vertical="top" wrapText="1"/>
    </xf>
    <xf borderId="0" fillId="0" fontId="48" numFmtId="0" xfId="0" applyFont="1"/>
    <xf borderId="0" fillId="0" fontId="48" numFmtId="0" xfId="0" applyAlignment="1" applyFont="1">
      <alignment shrinkToFit="0" wrapText="1"/>
    </xf>
    <xf borderId="0" fillId="0" fontId="49" numFmtId="0" xfId="0" applyFont="1"/>
    <xf borderId="15" fillId="0" fontId="4" numFmtId="0" xfId="0" applyAlignment="1" applyBorder="1" applyFont="1">
      <alignment shrinkToFit="0" vertical="top" wrapText="1"/>
    </xf>
    <xf borderId="6" fillId="7" fontId="7" numFmtId="0" xfId="0" applyAlignment="1" applyBorder="1" applyFont="1">
      <alignment horizontal="center" shrinkToFit="0" vertical="center" wrapText="1"/>
    </xf>
    <xf borderId="6" fillId="7" fontId="4" numFmtId="0" xfId="0" applyAlignment="1" applyBorder="1" applyFont="1">
      <alignment shrinkToFit="0" wrapText="1"/>
    </xf>
    <xf borderId="6" fillId="7" fontId="4" numFmtId="0" xfId="0" applyBorder="1" applyFont="1"/>
    <xf borderId="0" fillId="0" fontId="50" numFmtId="0" xfId="0" applyFont="1"/>
    <xf borderId="1" fillId="0" fontId="3" numFmtId="3" xfId="0" applyAlignment="1" applyBorder="1" applyFont="1" applyNumberFormat="1">
      <alignment horizontal="center" shrinkToFit="0" vertical="top" wrapText="1"/>
    </xf>
    <xf borderId="1" fillId="0" fontId="3" numFmtId="3" xfId="0" applyAlignment="1" applyBorder="1" applyFont="1" applyNumberFormat="1">
      <alignment shrinkToFit="0" vertical="top" wrapText="1"/>
    </xf>
    <xf borderId="0" fillId="0" fontId="9" numFmtId="4" xfId="0" applyFont="1" applyNumberFormat="1"/>
    <xf borderId="1" fillId="0" fontId="4" numFmtId="0" xfId="0" applyAlignment="1" applyBorder="1" applyFont="1">
      <alignment horizontal="left" shrinkToFit="0" vertical="top" wrapText="1"/>
    </xf>
    <xf borderId="6" fillId="0" fontId="4" numFmtId="0" xfId="0" applyAlignment="1" applyBorder="1" applyFont="1">
      <alignment horizontal="center" shrinkToFit="0" vertical="top" wrapText="1"/>
    </xf>
    <xf borderId="1" fillId="0" fontId="4" numFmtId="1" xfId="0" applyAlignment="1" applyBorder="1" applyFont="1" applyNumberFormat="1">
      <alignment vertical="center"/>
    </xf>
    <xf borderId="1" fillId="0" fontId="51" numFmtId="0" xfId="0" applyAlignment="1" applyBorder="1" applyFont="1">
      <alignment vertical="center"/>
    </xf>
    <xf borderId="1" fillId="0" fontId="49" numFmtId="0" xfId="0" applyAlignment="1" applyBorder="1" applyFont="1">
      <alignment vertical="center"/>
    </xf>
    <xf borderId="4" fillId="0" fontId="4" numFmtId="0" xfId="0" applyAlignment="1" applyBorder="1" applyFont="1">
      <alignment horizontal="left" shrinkToFit="0" vertical="center" wrapText="1"/>
    </xf>
    <xf borderId="22" fillId="0" fontId="4" numFmtId="0" xfId="0" applyAlignment="1" applyBorder="1" applyFont="1">
      <alignment horizontal="center" shrinkToFit="0" vertical="center" wrapText="1"/>
    </xf>
    <xf borderId="1" fillId="0" fontId="4" numFmtId="0" xfId="0" applyAlignment="1" applyBorder="1" applyFont="1">
      <alignment horizontal="left" shrinkToFit="0" vertical="center" wrapText="1"/>
    </xf>
    <xf borderId="7" fillId="0" fontId="4" numFmtId="0" xfId="0" applyAlignment="1" applyBorder="1" applyFont="1">
      <alignment horizontal="center" shrinkToFit="0" vertical="center" wrapText="1"/>
    </xf>
    <xf borderId="1" fillId="0" fontId="52" numFmtId="0" xfId="0" applyAlignment="1" applyBorder="1" applyFont="1">
      <alignment vertical="center"/>
    </xf>
    <xf borderId="1" fillId="0" fontId="53" numFmtId="0" xfId="0" applyAlignment="1" applyBorder="1" applyFont="1">
      <alignment vertical="center"/>
    </xf>
    <xf borderId="1" fillId="0" fontId="54" numFmtId="0" xfId="0" applyAlignment="1" applyBorder="1" applyFont="1">
      <alignment horizontal="left" shrinkToFit="0" vertical="center" wrapText="1"/>
    </xf>
    <xf borderId="6" fillId="0" fontId="4" numFmtId="0" xfId="0" applyAlignment="1" applyBorder="1" applyFont="1">
      <alignment horizontal="center" shrinkToFit="0" vertical="center" wrapText="1"/>
    </xf>
    <xf borderId="0" fillId="0" fontId="54" numFmtId="0" xfId="0" applyAlignment="1" applyFont="1">
      <alignment horizontal="left" shrinkToFit="0" vertical="center" wrapText="1"/>
    </xf>
    <xf borderId="7" fillId="0" fontId="4" numFmtId="0" xfId="0" applyAlignment="1" applyBorder="1" applyFont="1">
      <alignment horizontal="center" shrinkToFit="0" vertical="top" wrapText="1"/>
    </xf>
    <xf borderId="0" fillId="0" fontId="4" numFmtId="0" xfId="0" applyAlignment="1" applyFont="1">
      <alignment horizontal="left" shrinkToFit="0" vertical="top" wrapText="1"/>
    </xf>
    <xf borderId="1" fillId="0" fontId="4" numFmtId="49" xfId="0" applyAlignment="1" applyBorder="1" applyFont="1" applyNumberFormat="1">
      <alignment vertical="center"/>
    </xf>
    <xf borderId="1" fillId="0" fontId="55" numFmtId="1" xfId="0" applyAlignment="1" applyBorder="1" applyFont="1" applyNumberFormat="1">
      <alignment vertical="center"/>
    </xf>
    <xf borderId="1" fillId="0" fontId="56" numFmtId="0" xfId="0" applyAlignment="1" applyBorder="1" applyFont="1">
      <alignment vertical="center"/>
    </xf>
    <xf borderId="1" fillId="0" fontId="57" numFmtId="1" xfId="0" applyAlignment="1" applyBorder="1" applyFont="1" applyNumberFormat="1">
      <alignment vertical="center"/>
    </xf>
    <xf borderId="0" fillId="0" fontId="4" numFmtId="0" xfId="0" applyAlignment="1" applyFont="1">
      <alignment horizontal="center" shrinkToFit="0" vertical="center" wrapText="1"/>
    </xf>
    <xf borderId="1" fillId="0" fontId="58" numFmtId="0" xfId="0" applyAlignment="1" applyBorder="1" applyFont="1">
      <alignment vertical="center"/>
    </xf>
    <xf borderId="0" fillId="0" fontId="49" numFmtId="0" xfId="0" applyAlignment="1" applyFont="1">
      <alignment horizontal="left" shrinkToFit="0" wrapText="1"/>
    </xf>
    <xf borderId="1" fillId="8" fontId="4" numFmtId="1" xfId="0" applyAlignment="1" applyBorder="1" applyFont="1" applyNumberFormat="1">
      <alignment vertical="center"/>
    </xf>
    <xf borderId="1" fillId="8" fontId="59" numFmtId="0" xfId="0" applyAlignment="1" applyBorder="1" applyFont="1">
      <alignment vertical="center"/>
    </xf>
    <xf borderId="1" fillId="8" fontId="60" numFmtId="1" xfId="0" applyAlignment="1" applyBorder="1" applyFont="1" applyNumberFormat="1">
      <alignment vertical="center"/>
    </xf>
    <xf borderId="1" fillId="8" fontId="4" numFmtId="1" xfId="0" applyAlignment="1" applyBorder="1" applyFont="1" applyNumberFormat="1">
      <alignment horizontal="center" vertical="center"/>
    </xf>
    <xf borderId="1" fillId="8" fontId="4" numFmtId="4" xfId="0" applyAlignment="1" applyBorder="1" applyFont="1" applyNumberFormat="1">
      <alignment horizontal="center" vertical="center"/>
    </xf>
    <xf borderId="0" fillId="0" fontId="1" numFmtId="0" xfId="0" applyAlignment="1" applyFont="1">
      <alignment horizontal="center" shrinkToFit="0" vertical="top" wrapText="1"/>
    </xf>
    <xf borderId="1" fillId="0" fontId="49" numFmtId="0" xfId="0" applyAlignment="1" applyBorder="1" applyFont="1">
      <alignment shrinkToFit="0" vertical="center" wrapText="1"/>
    </xf>
    <xf borderId="1" fillId="6" fontId="49" numFmtId="0" xfId="0" applyAlignment="1" applyBorder="1" applyFont="1">
      <alignment vertical="center"/>
    </xf>
    <xf borderId="4" fillId="0" fontId="4" numFmtId="0" xfId="0" applyAlignment="1" applyBorder="1" applyFont="1">
      <alignment horizontal="center" shrinkToFit="0" vertical="top" wrapText="1"/>
    </xf>
    <xf borderId="4" fillId="0" fontId="3" numFmtId="1" xfId="0" applyAlignment="1" applyBorder="1" applyFont="1" applyNumberFormat="1">
      <alignment horizontal="center" shrinkToFit="0" vertical="top" wrapText="1"/>
    </xf>
    <xf borderId="4" fillId="0" fontId="4" numFmtId="1" xfId="0" applyAlignment="1" applyBorder="1" applyFont="1" applyNumberFormat="1">
      <alignment horizontal="center" shrinkToFit="0" vertical="top" wrapText="1"/>
    </xf>
    <xf borderId="4" fillId="0" fontId="3" numFmtId="4" xfId="0" applyAlignment="1" applyBorder="1" applyFont="1" applyNumberFormat="1">
      <alignment horizontal="center" shrinkToFit="0" vertical="top" wrapText="1"/>
    </xf>
    <xf borderId="1" fillId="0" fontId="49" numFmtId="0" xfId="0" applyBorder="1" applyFont="1"/>
    <xf borderId="27" fillId="7" fontId="7" numFmtId="0" xfId="0" applyAlignment="1" applyBorder="1" applyFont="1">
      <alignment horizontal="center" shrinkToFit="0" wrapText="1"/>
    </xf>
    <xf borderId="0" fillId="0" fontId="5" numFmtId="0" xfId="0" applyAlignment="1" applyFont="1">
      <alignment shrinkToFit="0" wrapText="1"/>
    </xf>
    <xf borderId="28" fillId="9" fontId="9" numFmtId="0" xfId="0" applyAlignment="1" applyBorder="1" applyFont="1">
      <alignment horizontal="center" shrinkToFit="0" vertical="center" wrapText="1"/>
    </xf>
    <xf borderId="17" fillId="9" fontId="9" numFmtId="0" xfId="0" applyAlignment="1" applyBorder="1" applyFont="1">
      <alignment horizontal="center" shrinkToFit="0" vertical="center" wrapText="1"/>
    </xf>
    <xf borderId="1" fillId="0" fontId="4" numFmtId="3" xfId="0" applyAlignment="1" applyBorder="1" applyFont="1" applyNumberFormat="1">
      <alignment vertical="center"/>
    </xf>
    <xf borderId="6" fillId="0" fontId="4" numFmtId="2" xfId="0" applyAlignment="1" applyBorder="1" applyFont="1" applyNumberFormat="1">
      <alignment horizontal="center" vertical="center"/>
    </xf>
    <xf borderId="4" fillId="0" fontId="4" numFmtId="0" xfId="0" applyAlignment="1" applyBorder="1" applyFont="1">
      <alignment vertical="center"/>
    </xf>
    <xf borderId="4" fillId="0" fontId="4" numFmtId="49" xfId="0" applyAlignment="1" applyBorder="1" applyFont="1" applyNumberFormat="1">
      <alignment vertical="center"/>
    </xf>
    <xf borderId="4" fillId="0" fontId="4" numFmtId="3" xfId="0" applyAlignment="1" applyBorder="1" applyFont="1" applyNumberFormat="1">
      <alignment vertical="center"/>
    </xf>
    <xf borderId="22" fillId="0" fontId="4" numFmtId="2" xfId="0" applyAlignment="1" applyBorder="1" applyFont="1" applyNumberFormat="1">
      <alignment horizontal="center" vertical="center"/>
    </xf>
    <xf borderId="4" fillId="0" fontId="4" numFmtId="2" xfId="0" applyAlignment="1" applyBorder="1" applyFont="1" applyNumberFormat="1">
      <alignment horizontal="center" vertical="center"/>
    </xf>
    <xf borderId="0" fillId="0" fontId="4" numFmtId="0" xfId="0" applyAlignment="1" applyFont="1">
      <alignment horizontal="center" vertical="center"/>
    </xf>
    <xf borderId="6" fillId="0" fontId="4" numFmtId="1" xfId="0" applyAlignment="1" applyBorder="1" applyFont="1" applyNumberFormat="1">
      <alignment horizontal="center" vertical="center"/>
    </xf>
    <xf borderId="6" fillId="0" fontId="3" numFmtId="2" xfId="0" applyAlignment="1" applyBorder="1" applyFont="1" applyNumberFormat="1">
      <alignment horizontal="center" shrinkToFit="0" vertical="top" wrapText="1"/>
    </xf>
    <xf borderId="1" fillId="0" fontId="3" numFmtId="2" xfId="0" applyAlignment="1" applyBorder="1" applyFont="1" applyNumberFormat="1">
      <alignment horizontal="center" shrinkToFit="0" vertical="top" wrapText="1"/>
    </xf>
    <xf borderId="0" fillId="0" fontId="9" numFmtId="2" xfId="0" applyAlignment="1" applyFont="1" applyNumberFormat="1">
      <alignment horizontal="center"/>
    </xf>
    <xf borderId="12" fillId="7" fontId="20" numFmtId="0" xfId="0" applyAlignment="1" applyBorder="1" applyFont="1">
      <alignment horizontal="center" shrinkToFit="0" vertical="top" wrapText="1"/>
    </xf>
    <xf borderId="4" fillId="0" fontId="4" numFmtId="0" xfId="0" applyAlignment="1" applyBorder="1" applyFont="1">
      <alignment shrinkToFit="0" vertical="top" wrapText="1"/>
    </xf>
    <xf borderId="4" fillId="0" fontId="4" numFmtId="49" xfId="0" applyAlignment="1" applyBorder="1" applyFont="1" applyNumberFormat="1">
      <alignment horizontal="center" shrinkToFit="0" vertical="top" wrapText="1"/>
    </xf>
    <xf borderId="4" fillId="0" fontId="3" numFmtId="3" xfId="0" applyAlignment="1" applyBorder="1" applyFont="1" applyNumberFormat="1">
      <alignment horizontal="center" shrinkToFit="0" vertical="top" wrapText="1"/>
    </xf>
    <xf borderId="22" fillId="0" fontId="3" numFmtId="2" xfId="0" applyAlignment="1" applyBorder="1" applyFont="1" applyNumberFormat="1">
      <alignment horizontal="center" shrinkToFit="0" vertical="top" wrapText="1"/>
    </xf>
    <xf borderId="4" fillId="0" fontId="4" numFmtId="0" xfId="0" applyAlignment="1" applyBorder="1" applyFont="1">
      <alignment horizontal="center"/>
    </xf>
    <xf borderId="1" fillId="6" fontId="4" numFmtId="0" xfId="0" applyBorder="1" applyFont="1"/>
    <xf borderId="1" fillId="6" fontId="4" numFmtId="1" xfId="0" applyAlignment="1" applyBorder="1" applyFont="1" applyNumberFormat="1">
      <alignment horizontal="center"/>
    </xf>
    <xf borderId="1" fillId="6" fontId="4" numFmtId="2" xfId="0" applyAlignment="1" applyBorder="1" applyFont="1" applyNumberFormat="1">
      <alignment horizontal="center"/>
    </xf>
    <xf borderId="0" fillId="0" fontId="2" numFmtId="0" xfId="0" applyAlignment="1" applyFont="1">
      <alignment shrinkToFit="0" wrapText="1"/>
    </xf>
    <xf borderId="1" fillId="0" fontId="61" numFmtId="0" xfId="0" applyBorder="1" applyFont="1"/>
    <xf borderId="1" fillId="0" fontId="4" numFmtId="0" xfId="0" applyAlignment="1" applyBorder="1" applyFont="1">
      <alignment readingOrder="0"/>
    </xf>
    <xf borderId="1" fillId="0" fontId="4" numFmtId="2" xfId="0" applyAlignment="1" applyBorder="1" applyFont="1" applyNumberFormat="1">
      <alignment horizontal="center"/>
    </xf>
    <xf borderId="1" fillId="6" fontId="62" numFmtId="0" xfId="0" applyBorder="1" applyFont="1"/>
    <xf borderId="1" fillId="0" fontId="4" numFmtId="49" xfId="0" applyBorder="1" applyFont="1" applyNumberFormat="1"/>
    <xf borderId="1" fillId="6" fontId="4" numFmtId="0" xfId="0" applyAlignment="1" applyBorder="1" applyFont="1">
      <alignment horizontal="center"/>
    </xf>
    <xf borderId="1" fillId="0" fontId="4" numFmtId="3" xfId="0" applyAlignment="1" applyBorder="1" applyFont="1" applyNumberFormat="1">
      <alignment horizontal="center"/>
    </xf>
    <xf borderId="1" fillId="0" fontId="4" numFmtId="4" xfId="0" applyAlignment="1" applyBorder="1" applyFont="1" applyNumberFormat="1">
      <alignment horizontal="center"/>
    </xf>
    <xf borderId="1" fillId="8" fontId="1" numFmtId="0" xfId="0" applyBorder="1" applyFont="1"/>
    <xf borderId="1" fillId="8" fontId="1" numFmtId="0" xfId="0" applyAlignment="1" applyBorder="1" applyFont="1">
      <alignment horizontal="center"/>
    </xf>
    <xf borderId="1" fillId="8" fontId="4" numFmtId="1" xfId="0" applyAlignment="1" applyBorder="1" applyFont="1" applyNumberFormat="1">
      <alignment horizontal="center"/>
    </xf>
    <xf borderId="1" fillId="8" fontId="4" numFmtId="0" xfId="0" applyAlignment="1" applyBorder="1" applyFont="1">
      <alignment horizontal="center"/>
    </xf>
    <xf borderId="1" fillId="8" fontId="4" numFmtId="0" xfId="0" applyBorder="1" applyFont="1"/>
    <xf borderId="1" fillId="8" fontId="63" numFmtId="0" xfId="0" applyBorder="1" applyFont="1"/>
    <xf borderId="1" fillId="8" fontId="4" numFmtId="49" xfId="0" applyBorder="1" applyFont="1" applyNumberFormat="1"/>
    <xf borderId="1" fillId="0" fontId="1" numFmtId="1" xfId="0" applyAlignment="1" applyBorder="1" applyFont="1" applyNumberFormat="1">
      <alignment horizontal="center"/>
    </xf>
    <xf borderId="1" fillId="0" fontId="4" numFmtId="1" xfId="0" applyBorder="1" applyFont="1" applyNumberFormat="1"/>
    <xf borderId="1" fillId="0" fontId="64" numFmtId="0" xfId="0" applyBorder="1" applyFont="1"/>
    <xf borderId="1" fillId="0" fontId="65" numFmtId="49" xfId="0" applyBorder="1" applyFont="1" applyNumberFormat="1"/>
    <xf borderId="1" fillId="6" fontId="66" numFmtId="0" xfId="0" applyBorder="1" applyFont="1"/>
    <xf borderId="1" fillId="0" fontId="67" numFmtId="0" xfId="0" applyBorder="1" applyFont="1"/>
    <xf borderId="1" fillId="0" fontId="68" numFmtId="49" xfId="0" applyBorder="1" applyFont="1" applyNumberFormat="1"/>
    <xf borderId="1" fillId="0" fontId="69" numFmtId="49" xfId="0" applyBorder="1" applyFont="1" applyNumberFormat="1"/>
    <xf borderId="1" fillId="0" fontId="70" numFmtId="1" xfId="0" applyBorder="1" applyFont="1" applyNumberFormat="1"/>
    <xf borderId="1" fillId="0" fontId="71" numFmtId="0" xfId="0" applyBorder="1" applyFont="1"/>
    <xf borderId="1" fillId="0" fontId="1" numFmtId="0" xfId="0" applyAlignment="1" applyBorder="1" applyFont="1">
      <alignment shrinkToFit="0" wrapText="1"/>
    </xf>
    <xf borderId="1" fillId="0" fontId="1" numFmtId="164" xfId="0" applyAlignment="1" applyBorder="1" applyFont="1" applyNumberFormat="1">
      <alignment horizontal="center"/>
    </xf>
    <xf borderId="1" fillId="0" fontId="4" numFmtId="164" xfId="0" applyAlignment="1" applyBorder="1" applyFont="1" applyNumberFormat="1">
      <alignment horizontal="center"/>
    </xf>
    <xf borderId="1" fillId="0" fontId="52" numFmtId="0" xfId="0" applyBorder="1" applyFont="1"/>
    <xf borderId="4" fillId="0" fontId="1" numFmtId="0" xfId="0" applyAlignment="1" applyBorder="1" applyFont="1">
      <alignment shrinkToFit="0" vertical="top" wrapText="1"/>
    </xf>
    <xf borderId="4" fillId="0" fontId="1" numFmtId="0" xfId="0" applyAlignment="1" applyBorder="1" applyFont="1">
      <alignment horizontal="center" shrinkToFit="0" vertical="top" wrapText="1"/>
    </xf>
    <xf borderId="5" fillId="6" fontId="4" numFmtId="0" xfId="0" applyAlignment="1" applyBorder="1" applyFont="1">
      <alignment horizontal="left" shrinkToFit="0" vertical="top" wrapText="1"/>
    </xf>
    <xf borderId="5" fillId="6" fontId="3" numFmtId="1" xfId="0" applyAlignment="1" applyBorder="1" applyFont="1" applyNumberFormat="1">
      <alignment horizontal="center" shrinkToFit="0" vertical="top" wrapText="1"/>
    </xf>
    <xf borderId="19" fillId="6" fontId="3" numFmtId="2" xfId="0" applyAlignment="1" applyBorder="1" applyFont="1" applyNumberFormat="1">
      <alignment horizontal="center" shrinkToFit="0" vertical="top" wrapText="1"/>
    </xf>
    <xf borderId="4" fillId="0" fontId="4" numFmtId="0" xfId="0" applyAlignment="1" applyBorder="1" applyFont="1">
      <alignment horizontal="center" shrinkToFit="0" wrapText="1"/>
    </xf>
    <xf borderId="1" fillId="0" fontId="4" numFmtId="0" xfId="0" applyAlignment="1" applyBorder="1" applyFont="1">
      <alignment shrinkToFit="0" wrapText="1"/>
    </xf>
    <xf borderId="1" fillId="0" fontId="1" numFmtId="0" xfId="0" applyAlignment="1" applyBorder="1" applyFont="1">
      <alignment shrinkToFit="0" vertical="top" wrapText="1"/>
    </xf>
    <xf borderId="1" fillId="6" fontId="4" numFmtId="0" xfId="0" applyAlignment="1" applyBorder="1" applyFont="1">
      <alignment horizontal="left" shrinkToFit="0" vertical="top" wrapText="1"/>
    </xf>
    <xf borderId="1" fillId="6" fontId="3" numFmtId="1" xfId="0" applyAlignment="1" applyBorder="1" applyFont="1" applyNumberFormat="1">
      <alignment horizontal="center" shrinkToFit="0" vertical="top" wrapText="1"/>
    </xf>
    <xf borderId="17" fillId="6" fontId="3" numFmtId="2" xfId="0" applyAlignment="1" applyBorder="1" applyFont="1" applyNumberFormat="1">
      <alignment horizontal="center" shrinkToFit="0" vertical="top" wrapText="1"/>
    </xf>
    <xf borderId="1" fillId="0" fontId="4" numFmtId="0" xfId="0" applyAlignment="1" applyBorder="1" applyFont="1">
      <alignment horizontal="center" shrinkToFit="0" wrapText="1"/>
    </xf>
    <xf borderId="1" fillId="0" fontId="9" numFmtId="1" xfId="0" applyAlignment="1" applyBorder="1" applyFont="1" applyNumberFormat="1">
      <alignment horizontal="center" shrinkToFit="0" vertical="top" wrapText="1"/>
    </xf>
    <xf borderId="6" fillId="0" fontId="9" numFmtId="2" xfId="0" applyAlignment="1" applyBorder="1" applyFont="1" applyNumberFormat="1">
      <alignment horizontal="center" shrinkToFit="0" vertical="top" wrapText="1"/>
    </xf>
    <xf borderId="2" fillId="9" fontId="9" numFmtId="2" xfId="0" applyAlignment="1" applyBorder="1" applyFont="1" applyNumberFormat="1">
      <alignment horizontal="center" shrinkToFit="0" vertical="center" wrapText="1"/>
    </xf>
    <xf borderId="1" fillId="6" fontId="4" numFmtId="0" xfId="0" applyAlignment="1" applyBorder="1" applyFont="1">
      <alignment horizontal="center" shrinkToFit="0" wrapText="1"/>
    </xf>
    <xf borderId="1" fillId="6" fontId="4" numFmtId="0" xfId="0" applyAlignment="1" applyBorder="1" applyFont="1">
      <alignment shrinkToFit="0" wrapText="1"/>
    </xf>
    <xf borderId="1" fillId="6" fontId="4" numFmtId="1" xfId="0" applyAlignment="1" applyBorder="1" applyFont="1" applyNumberFormat="1">
      <alignment horizontal="center" shrinkToFit="0" wrapText="1"/>
    </xf>
    <xf borderId="1" fillId="6" fontId="4" numFmtId="2" xfId="0" applyAlignment="1" applyBorder="1" applyFont="1" applyNumberFormat="1">
      <alignment horizontal="center" shrinkToFit="0" wrapText="1"/>
    </xf>
    <xf borderId="1" fillId="6" fontId="4" numFmtId="14" xfId="0" applyAlignment="1" applyBorder="1" applyFont="1" applyNumberFormat="1">
      <alignment horizontal="center" shrinkToFit="0" wrapText="1"/>
    </xf>
    <xf borderId="1" fillId="6" fontId="4" numFmtId="15" xfId="0" applyAlignment="1" applyBorder="1" applyFont="1" applyNumberFormat="1">
      <alignment horizontal="center" shrinkToFit="0" wrapText="1"/>
    </xf>
    <xf borderId="1" fillId="0" fontId="4" numFmtId="14" xfId="0" applyAlignment="1" applyBorder="1" applyFont="1" applyNumberFormat="1">
      <alignment horizontal="center" shrinkToFit="0" wrapText="1"/>
    </xf>
    <xf borderId="1" fillId="0" fontId="4" numFmtId="1" xfId="0" applyAlignment="1" applyBorder="1" applyFont="1" applyNumberFormat="1">
      <alignment horizontal="center" shrinkToFit="0" wrapText="1"/>
    </xf>
    <xf borderId="1" fillId="0" fontId="4" numFmtId="2" xfId="0" applyAlignment="1" applyBorder="1" applyFont="1" applyNumberFormat="1">
      <alignment horizontal="center" shrinkToFit="0" wrapText="1"/>
    </xf>
    <xf borderId="1" fillId="0" fontId="72" numFmtId="0" xfId="0" applyAlignment="1" applyBorder="1" applyFont="1">
      <alignment shrinkToFit="0" wrapText="1"/>
    </xf>
    <xf borderId="1" fillId="0" fontId="1" numFmtId="2" xfId="0" applyAlignment="1" applyBorder="1" applyFont="1" applyNumberFormat="1">
      <alignment horizontal="center" shrinkToFit="0" wrapText="1"/>
    </xf>
    <xf borderId="1" fillId="6" fontId="73" numFmtId="0" xfId="0" applyAlignment="1" applyBorder="1" applyFont="1">
      <alignment shrinkToFit="0" wrapText="1"/>
    </xf>
    <xf borderId="1" fillId="0" fontId="74" numFmtId="0" xfId="0" applyAlignment="1" applyBorder="1" applyFont="1">
      <alignment horizontal="center" shrinkToFit="0" wrapText="1"/>
    </xf>
    <xf borderId="1" fillId="0" fontId="1" numFmtId="14" xfId="0" applyAlignment="1" applyBorder="1" applyFont="1" applyNumberFormat="1">
      <alignment horizontal="center" shrinkToFit="0" wrapText="1"/>
    </xf>
    <xf borderId="1" fillId="0" fontId="4" numFmtId="17" xfId="0" applyAlignment="1" applyBorder="1" applyFont="1" applyNumberFormat="1">
      <alignment horizontal="center" shrinkToFit="0" wrapText="1"/>
    </xf>
    <xf borderId="1" fillId="8" fontId="4" numFmtId="0" xfId="0" applyAlignment="1" applyBorder="1" applyFont="1">
      <alignment horizontal="center" shrinkToFit="0" wrapText="1"/>
    </xf>
    <xf borderId="1" fillId="0" fontId="4" numFmtId="15" xfId="0" applyAlignment="1" applyBorder="1" applyFont="1" applyNumberFormat="1">
      <alignment horizontal="center" shrinkToFit="0" wrapText="1"/>
    </xf>
    <xf borderId="1" fillId="0" fontId="4" numFmtId="22" xfId="0" applyAlignment="1" applyBorder="1" applyFont="1" applyNumberFormat="1">
      <alignment horizontal="center" shrinkToFit="0" wrapText="1"/>
    </xf>
    <xf borderId="1" fillId="0" fontId="75" numFmtId="0" xfId="0" applyAlignment="1" applyBorder="1" applyFont="1">
      <alignment shrinkToFit="0" wrapText="1"/>
    </xf>
    <xf borderId="1" fillId="0" fontId="76" numFmtId="0" xfId="0" applyAlignment="1" applyBorder="1" applyFont="1">
      <alignment horizontal="center" shrinkToFit="0" wrapText="1"/>
    </xf>
    <xf borderId="1" fillId="0" fontId="1" numFmtId="15" xfId="0" applyAlignment="1" applyBorder="1" applyFont="1" applyNumberFormat="1">
      <alignment horizontal="center" shrinkToFit="0" wrapText="1"/>
    </xf>
    <xf borderId="1" fillId="0" fontId="77" numFmtId="0" xfId="0" applyAlignment="1" applyBorder="1" applyFont="1">
      <alignment shrinkToFit="0" wrapText="1"/>
    </xf>
    <xf borderId="1" fillId="0" fontId="77" numFmtId="22" xfId="0" applyAlignment="1" applyBorder="1" applyFont="1" applyNumberFormat="1">
      <alignment horizontal="center" shrinkToFit="0" wrapText="1"/>
    </xf>
    <xf borderId="1" fillId="0" fontId="78" numFmtId="0" xfId="0" applyAlignment="1" applyBorder="1" applyFont="1">
      <alignment shrinkToFit="0" wrapText="1"/>
    </xf>
    <xf borderId="1" fillId="0" fontId="79" numFmtId="0" xfId="0" applyAlignment="1" applyBorder="1" applyFont="1">
      <alignment shrinkToFit="0" wrapText="1"/>
    </xf>
    <xf borderId="1" fillId="6" fontId="80" numFmtId="0" xfId="0" applyAlignment="1" applyBorder="1" applyFont="1">
      <alignment shrinkToFit="0" wrapText="1"/>
    </xf>
    <xf borderId="1" fillId="0" fontId="4" numFmtId="49" xfId="0" applyAlignment="1" applyBorder="1" applyFont="1" applyNumberFormat="1">
      <alignment horizontal="center" shrinkToFit="0" wrapText="1"/>
    </xf>
    <xf borderId="1" fillId="0" fontId="1" numFmtId="172" xfId="0" applyAlignment="1" applyBorder="1" applyFont="1" applyNumberFormat="1">
      <alignment horizontal="center" shrinkToFit="0" wrapText="1"/>
    </xf>
    <xf borderId="1" fillId="0" fontId="81" numFmtId="0" xfId="0" applyAlignment="1" applyBorder="1" applyFont="1">
      <alignment shrinkToFit="0" wrapText="1"/>
    </xf>
    <xf borderId="1" fillId="0" fontId="4" numFmtId="172" xfId="0" applyAlignment="1" applyBorder="1" applyFont="1" applyNumberFormat="1">
      <alignment horizontal="center" shrinkToFit="0" wrapText="1"/>
    </xf>
    <xf borderId="5" fillId="6" fontId="4" numFmtId="0" xfId="0" applyAlignment="1" applyBorder="1" applyFont="1">
      <alignment horizontal="center" shrinkToFit="0" vertical="top" wrapText="1"/>
    </xf>
    <xf borderId="6" fillId="7" fontId="1" numFmtId="0" xfId="0" applyAlignment="1" applyBorder="1" applyFont="1">
      <alignment shrinkToFit="0" wrapText="1"/>
    </xf>
    <xf borderId="6" fillId="7" fontId="9" numFmtId="0" xfId="0" applyAlignment="1" applyBorder="1" applyFont="1">
      <alignment shrinkToFit="0" vertical="top" wrapText="1"/>
    </xf>
    <xf borderId="1" fillId="8" fontId="4" numFmtId="2" xfId="0" applyAlignment="1" applyBorder="1" applyFont="1" applyNumberFormat="1">
      <alignment horizontal="center" shrinkToFit="0" wrapText="1"/>
    </xf>
    <xf borderId="1" fillId="0" fontId="78" numFmtId="0" xfId="0" applyAlignment="1" applyBorder="1" applyFont="1">
      <alignment horizontal="center" shrinkToFit="0" wrapText="1"/>
    </xf>
    <xf borderId="1" fillId="0" fontId="82" numFmtId="2" xfId="0" applyAlignment="1" applyBorder="1" applyFont="1" applyNumberFormat="1">
      <alignment horizontal="center" shrinkToFit="0" wrapText="1"/>
    </xf>
    <xf borderId="1" fillId="8" fontId="4" numFmtId="0" xfId="0" applyAlignment="1" applyBorder="1" applyFont="1">
      <alignment shrinkToFit="0" wrapText="1"/>
    </xf>
    <xf borderId="1" fillId="8" fontId="1" numFmtId="0" xfId="0" applyAlignment="1" applyBorder="1" applyFont="1">
      <alignment shrinkToFit="0" wrapText="1"/>
    </xf>
    <xf borderId="1" fillId="8" fontId="83" numFmtId="0" xfId="0" applyAlignment="1" applyBorder="1" applyFont="1">
      <alignment shrinkToFit="0" wrapText="1"/>
    </xf>
    <xf borderId="1" fillId="0" fontId="84" numFmtId="0" xfId="0" applyAlignment="1" applyBorder="1" applyFont="1">
      <alignment shrinkToFit="0" wrapText="1"/>
    </xf>
    <xf borderId="1" fillId="0" fontId="4" numFmtId="2" xfId="0" applyAlignment="1" applyBorder="1" applyFont="1" applyNumberFormat="1">
      <alignment shrinkToFit="0" wrapText="1"/>
    </xf>
    <xf borderId="1" fillId="0" fontId="85" numFmtId="2" xfId="0" applyAlignment="1" applyBorder="1" applyFont="1" applyNumberFormat="1">
      <alignment shrinkToFit="0" wrapText="1"/>
    </xf>
    <xf borderId="4" fillId="0" fontId="4" numFmtId="2" xfId="0" applyAlignment="1" applyBorder="1" applyFont="1" applyNumberFormat="1">
      <alignment horizontal="center" shrinkToFit="0" vertical="top" wrapText="1"/>
    </xf>
    <xf borderId="22" fillId="0" fontId="4" numFmtId="0" xfId="0" applyAlignment="1" applyBorder="1" applyFont="1">
      <alignment horizontal="center" shrinkToFit="0" vertical="top" wrapText="1"/>
    </xf>
    <xf borderId="1" fillId="0" fontId="4" numFmtId="2" xfId="0" applyAlignment="1" applyBorder="1" applyFont="1" applyNumberFormat="1">
      <alignment horizontal="center" shrinkToFit="0" vertical="top" wrapText="1"/>
    </xf>
    <xf borderId="3" fillId="0" fontId="4" numFmtId="0" xfId="0" applyAlignment="1" applyBorder="1" applyFont="1">
      <alignment shrinkToFit="0" vertical="top" wrapText="1"/>
    </xf>
    <xf borderId="1" fillId="0" fontId="86" numFmtId="0" xfId="0" applyAlignment="1" applyBorder="1" applyFont="1">
      <alignment horizontal="center" shrinkToFit="0" vertical="top" wrapText="1"/>
    </xf>
    <xf borderId="1" fillId="0" fontId="4" numFmtId="3" xfId="0" applyAlignment="1" applyBorder="1" applyFont="1" applyNumberFormat="1">
      <alignment horizontal="center" shrinkToFit="0" vertical="top" wrapText="1"/>
    </xf>
    <xf borderId="0" fillId="0" fontId="9" numFmtId="2" xfId="0" applyAlignment="1" applyFont="1" applyNumberFormat="1">
      <alignment horizontal="center" shrinkToFit="0" vertical="top" wrapText="1"/>
    </xf>
    <xf borderId="1" fillId="0" fontId="3" numFmtId="0" xfId="0" applyAlignment="1" applyBorder="1" applyFont="1">
      <alignment horizontal="center" vertical="top"/>
    </xf>
    <xf borderId="1" fillId="0" fontId="87" numFmtId="0" xfId="0" applyAlignment="1" applyBorder="1" applyFont="1">
      <alignment horizontal="center" shrinkToFit="0" vertical="top" wrapText="1"/>
    </xf>
    <xf borderId="0" fillId="0" fontId="9" numFmtId="176" xfId="0" applyFont="1" applyNumberFormat="1"/>
    <xf borderId="3" fillId="9" fontId="3" numFmtId="0" xfId="0" applyAlignment="1" applyBorder="1" applyFont="1">
      <alignment horizontal="center" shrinkToFit="0" vertical="center" wrapText="1"/>
    </xf>
    <xf borderId="1" fillId="0" fontId="2" numFmtId="0" xfId="0" applyBorder="1" applyFont="1"/>
    <xf borderId="1" fillId="0" fontId="88" numFmtId="1" xfId="0" applyAlignment="1" applyBorder="1" applyFont="1" applyNumberFormat="1">
      <alignment horizontal="center" shrinkToFit="0" vertical="top" wrapText="1"/>
    </xf>
    <xf borderId="1" fillId="0" fontId="4" numFmtId="0" xfId="0" applyBorder="1" applyFont="1"/>
    <xf borderId="1" fillId="0" fontId="9" numFmtId="0" xfId="0" applyAlignment="1" applyBorder="1" applyFont="1">
      <alignment horizontal="center" shrinkToFit="0" wrapText="1"/>
    </xf>
    <xf borderId="1" fillId="0" fontId="9" numFmtId="0" xfId="0" applyBorder="1" applyFont="1"/>
    <xf borderId="1" fillId="0" fontId="5" numFmtId="0" xfId="0" applyBorder="1" applyFont="1"/>
    <xf borderId="1" fillId="0" fontId="4" numFmtId="49" xfId="0" applyAlignment="1" applyBorder="1" applyFont="1" applyNumberFormat="1">
      <alignment horizontal="center"/>
    </xf>
    <xf borderId="1" fillId="0" fontId="4" numFmtId="3" xfId="0" applyBorder="1" applyFont="1" applyNumberFormat="1"/>
    <xf borderId="1" fillId="0" fontId="4" numFmtId="2" xfId="0" applyBorder="1" applyFont="1" applyNumberFormat="1"/>
    <xf borderId="4" fillId="0" fontId="3" numFmtId="3" xfId="0" applyAlignment="1" applyBorder="1" applyFont="1" applyNumberFormat="1">
      <alignment shrinkToFit="0" vertical="top" wrapText="1"/>
    </xf>
    <xf borderId="4" fillId="0" fontId="4" numFmtId="0" xfId="0" applyBorder="1" applyFont="1"/>
    <xf borderId="4" fillId="0" fontId="4" numFmtId="0" xfId="0" applyAlignment="1" applyBorder="1" applyFont="1">
      <alignment horizontal="left" shrinkToFit="0" vertical="top" wrapText="1"/>
    </xf>
    <xf borderId="4" fillId="0" fontId="9" numFmtId="0" xfId="0" applyAlignment="1" applyBorder="1" applyFont="1">
      <alignment horizontal="center"/>
    </xf>
    <xf borderId="6" fillId="7" fontId="3" numFmtId="0" xfId="0" applyAlignment="1" applyBorder="1" applyFont="1">
      <alignment horizontal="left" shrinkToFit="0" vertical="top" wrapText="1"/>
    </xf>
    <xf borderId="1" fillId="9" fontId="9" numFmtId="2" xfId="0" applyAlignment="1" applyBorder="1" applyFont="1" applyNumberFormat="1">
      <alignment horizontal="center" shrinkToFit="0" vertical="center" wrapText="1"/>
    </xf>
    <xf borderId="6" fillId="0" fontId="4" numFmtId="0" xfId="0" applyAlignment="1" applyBorder="1" applyFont="1">
      <alignment horizontal="right" shrinkToFit="0" vertical="top" wrapText="1"/>
    </xf>
    <xf borderId="23" fillId="0" fontId="9" numFmtId="0" xfId="0" applyAlignment="1" applyBorder="1" applyFont="1">
      <alignment horizontal="center" shrinkToFit="0" wrapText="1"/>
    </xf>
    <xf borderId="1" fillId="0" fontId="4" numFmtId="2" xfId="0" applyAlignment="1" applyBorder="1" applyFont="1" applyNumberFormat="1">
      <alignment shrinkToFit="0" vertical="top" wrapText="1"/>
    </xf>
    <xf borderId="1" fillId="0" fontId="89" numFmtId="2" xfId="0" applyAlignment="1" applyBorder="1" applyFont="1" applyNumberFormat="1">
      <alignment shrinkToFit="0" vertical="top" wrapText="1"/>
    </xf>
    <xf borderId="1" fillId="0" fontId="4" numFmtId="0" xfId="0" applyAlignment="1" applyBorder="1" applyFont="1">
      <alignment horizontal="center" vertical="top"/>
    </xf>
    <xf borderId="4" fillId="0" fontId="4" numFmtId="2" xfId="0" applyAlignment="1" applyBorder="1" applyFont="1" applyNumberFormat="1">
      <alignment shrinkToFit="0" vertical="top" wrapText="1"/>
    </xf>
    <xf borderId="1" fillId="0" fontId="3" numFmtId="2" xfId="0" applyAlignment="1" applyBorder="1" applyFont="1" applyNumberFormat="1">
      <alignment shrinkToFit="0" vertical="top" wrapText="1"/>
    </xf>
    <xf borderId="0" fillId="0" fontId="90" numFmtId="0" xfId="0" applyAlignment="1" applyFont="1">
      <alignment horizontal="center" shrinkToFit="0" wrapText="1"/>
    </xf>
    <xf borderId="23" fillId="0" fontId="7" numFmtId="0" xfId="0" applyAlignment="1" applyBorder="1" applyFont="1">
      <alignment horizontal="center" shrinkToFit="0" wrapText="1"/>
    </xf>
    <xf borderId="1" fillId="0" fontId="2" numFmtId="0" xfId="0" applyAlignment="1" applyBorder="1" applyFont="1">
      <alignment vertical="top"/>
    </xf>
    <xf borderId="1" fillId="0" fontId="4" numFmtId="0" xfId="0" applyAlignment="1" applyBorder="1" applyFont="1">
      <alignment horizontal="center" shrinkToFit="0" vertical="center" wrapText="1"/>
    </xf>
    <xf borderId="1" fillId="0" fontId="4" numFmtId="1" xfId="0" applyAlignment="1" applyBorder="1" applyFont="1" applyNumberFormat="1">
      <alignment horizontal="center" shrinkToFit="0" vertical="center" wrapText="1"/>
    </xf>
    <xf borderId="1" fillId="0" fontId="4" numFmtId="2" xfId="0" applyAlignment="1" applyBorder="1" applyFont="1" applyNumberFormat="1">
      <alignment horizontal="center" shrinkToFit="0" vertical="center" wrapText="1"/>
    </xf>
    <xf borderId="1" fillId="0" fontId="47" numFmtId="0" xfId="0" applyBorder="1" applyFont="1"/>
    <xf borderId="9" fillId="7" fontId="20" numFmtId="0" xfId="0" applyAlignment="1" applyBorder="1" applyFont="1">
      <alignment horizontal="center" shrinkToFit="0" wrapText="1"/>
    </xf>
    <xf borderId="6" fillId="7" fontId="9" numFmtId="0" xfId="0" applyAlignment="1" applyBorder="1" applyFont="1">
      <alignment horizontal="left" shrinkToFit="0" vertical="top" wrapText="1"/>
    </xf>
    <xf borderId="1" fillId="0" fontId="4" numFmtId="2" xfId="0" applyAlignment="1" applyBorder="1" applyFont="1" applyNumberFormat="1">
      <alignment shrinkToFit="0" vertical="center" wrapText="1"/>
    </xf>
    <xf borderId="1" fillId="0" fontId="4" numFmtId="0" xfId="0" applyAlignment="1" applyBorder="1" applyFont="1">
      <alignment horizontal="left" vertical="top"/>
    </xf>
    <xf borderId="1" fillId="6" fontId="4" numFmtId="0" xfId="0" applyAlignment="1" applyBorder="1" applyFont="1">
      <alignment horizontal="center" shrinkToFit="0" vertical="center" wrapText="1"/>
    </xf>
    <xf borderId="6" fillId="7" fontId="1" numFmtId="0" xfId="0" applyAlignment="1" applyBorder="1" applyFont="1">
      <alignment horizontal="left" shrinkToFit="0" vertical="center" wrapText="1"/>
    </xf>
    <xf borderId="6" fillId="7" fontId="9" numFmtId="0" xfId="0" applyAlignment="1" applyBorder="1" applyFont="1">
      <alignment horizontal="left" shrinkToFit="0" vertical="center" wrapText="1"/>
    </xf>
    <xf borderId="1" fillId="0" fontId="4" numFmtId="0" xfId="0" applyAlignment="1" applyBorder="1" applyFont="1">
      <alignment horizontal="left" shrinkToFit="0" wrapText="1"/>
    </xf>
    <xf borderId="1" fillId="0" fontId="4" numFmtId="177" xfId="0" applyAlignment="1" applyBorder="1" applyFont="1" applyNumberFormat="1">
      <alignment horizontal="center" shrinkToFit="0" wrapText="1"/>
    </xf>
    <xf borderId="1" fillId="8" fontId="4" numFmtId="0" xfId="0" applyAlignment="1" applyBorder="1" applyFont="1">
      <alignment horizontal="left" shrinkToFit="0" wrapText="1"/>
    </xf>
    <xf borderId="1" fillId="8" fontId="4" numFmtId="1" xfId="0" applyAlignment="1" applyBorder="1" applyFont="1" applyNumberFormat="1">
      <alignment horizontal="center" shrinkToFit="0" wrapText="1"/>
    </xf>
    <xf borderId="1" fillId="8" fontId="4" numFmtId="177" xfId="0" applyAlignment="1" applyBorder="1" applyFont="1" applyNumberFormat="1">
      <alignment horizontal="center" shrinkToFit="0" wrapText="1"/>
    </xf>
    <xf borderId="1" fillId="0" fontId="1" numFmtId="177" xfId="0" applyAlignment="1" applyBorder="1" applyFont="1" applyNumberFormat="1">
      <alignment horizontal="center" shrinkToFit="0" wrapText="1"/>
    </xf>
    <xf borderId="1" fillId="8" fontId="4" numFmtId="177" xfId="0" applyAlignment="1" applyBorder="1" applyFont="1" applyNumberFormat="1">
      <alignment horizontal="center"/>
    </xf>
    <xf borderId="1" fillId="0" fontId="4" numFmtId="0" xfId="0" applyAlignment="1" applyBorder="1" applyFont="1">
      <alignment horizontal="left"/>
    </xf>
    <xf borderId="1" fillId="0" fontId="4" numFmtId="177" xfId="0" applyAlignment="1" applyBorder="1" applyFont="1" applyNumberFormat="1">
      <alignment horizontal="center"/>
    </xf>
    <xf borderId="1" fillId="8" fontId="4" numFmtId="0" xfId="0" applyAlignment="1" applyBorder="1" applyFont="1">
      <alignment horizontal="left" shrinkToFit="0" vertical="top" wrapText="1"/>
    </xf>
    <xf borderId="1" fillId="8" fontId="4" numFmtId="1" xfId="0" applyAlignment="1" applyBorder="1" applyFont="1" applyNumberFormat="1">
      <alignment horizontal="center" shrinkToFit="0" vertical="top" wrapText="1"/>
    </xf>
    <xf borderId="1" fillId="8" fontId="4" numFmtId="2" xfId="0" applyAlignment="1" applyBorder="1" applyFont="1" applyNumberFormat="1">
      <alignment horizontal="center" shrinkToFit="0" vertical="top" wrapText="1"/>
    </xf>
    <xf borderId="1" fillId="0" fontId="4" numFmtId="1" xfId="0" applyAlignment="1" applyBorder="1" applyFont="1" applyNumberFormat="1">
      <alignment shrinkToFit="0" wrapText="1"/>
    </xf>
    <xf borderId="1" fillId="0" fontId="2" numFmtId="0" xfId="0" applyAlignment="1" applyBorder="1" applyFont="1">
      <alignment shrinkToFit="0" wrapText="1"/>
    </xf>
    <xf borderId="1" fillId="0" fontId="45" numFmtId="0" xfId="0" applyAlignment="1" applyBorder="1" applyFont="1">
      <alignment shrinkToFit="0" wrapText="1"/>
    </xf>
    <xf borderId="6" fillId="7" fontId="9" numFmtId="0" xfId="0" applyAlignment="1" applyBorder="1" applyFont="1">
      <alignment horizontal="center" shrinkToFit="0" wrapText="1"/>
    </xf>
    <xf borderId="1" fillId="0" fontId="4" numFmtId="1" xfId="0" applyAlignment="1" applyBorder="1" applyFont="1" applyNumberFormat="1">
      <alignment shrinkToFit="0" vertical="top" wrapText="1"/>
    </xf>
    <xf borderId="1" fillId="0" fontId="4" numFmtId="1" xfId="0" applyAlignment="1" applyBorder="1" applyFont="1" applyNumberFormat="1">
      <alignment horizontal="right" shrinkToFit="0" vertical="top" wrapText="1"/>
    </xf>
    <xf borderId="1" fillId="0" fontId="4" numFmtId="2" xfId="0" applyAlignment="1" applyBorder="1" applyFont="1" applyNumberFormat="1">
      <alignment horizontal="right" shrinkToFit="0" vertical="top" wrapText="1"/>
    </xf>
    <xf borderId="1" fillId="0" fontId="4" numFmtId="1" xfId="0" applyAlignment="1" applyBorder="1" applyFont="1" applyNumberFormat="1">
      <alignment horizontal="right" shrinkToFit="0" vertical="center" wrapText="1"/>
    </xf>
    <xf borderId="1" fillId="0" fontId="4" numFmtId="1" xfId="0" applyAlignment="1" applyBorder="1" applyFont="1" applyNumberFormat="1">
      <alignment shrinkToFit="0" vertical="center" wrapText="1"/>
    </xf>
    <xf borderId="1" fillId="0" fontId="91" numFmtId="0" xfId="0" applyAlignment="1" applyBorder="1" applyFont="1">
      <alignment shrinkToFit="0" vertical="top" wrapText="1"/>
    </xf>
    <xf borderId="1" fillId="8" fontId="4" numFmtId="0" xfId="0" applyAlignment="1" applyBorder="1" applyFont="1">
      <alignment shrinkToFit="0" vertical="top" wrapText="1"/>
    </xf>
    <xf borderId="1" fillId="8" fontId="4" numFmtId="1" xfId="0" applyAlignment="1" applyBorder="1" applyFont="1" applyNumberFormat="1">
      <alignment shrinkToFit="0" vertical="top" wrapText="1"/>
    </xf>
    <xf borderId="1" fillId="8" fontId="4" numFmtId="2" xfId="0" applyAlignment="1" applyBorder="1" applyFont="1" applyNumberFormat="1">
      <alignment shrinkToFit="0" vertical="top" wrapText="1"/>
    </xf>
    <xf borderId="1" fillId="0" fontId="4" numFmtId="2" xfId="0" applyAlignment="1" applyBorder="1" applyFont="1" applyNumberFormat="1">
      <alignment horizontal="right" shrinkToFit="0" vertical="center" wrapText="1"/>
    </xf>
    <xf borderId="1" fillId="8" fontId="4" numFmtId="0" xfId="0" applyAlignment="1" applyBorder="1" applyFont="1">
      <alignment shrinkToFit="0" vertical="center" wrapText="1"/>
    </xf>
    <xf borderId="1" fillId="8" fontId="4" numFmtId="1" xfId="0" applyAlignment="1" applyBorder="1" applyFont="1" applyNumberFormat="1">
      <alignment horizontal="right" shrinkToFit="0" vertical="center" wrapText="1"/>
    </xf>
    <xf borderId="1" fillId="8" fontId="4" numFmtId="2" xfId="0" applyAlignment="1" applyBorder="1" applyFont="1" applyNumberFormat="1">
      <alignment horizontal="right" shrinkToFit="0" vertical="center" wrapText="1"/>
    </xf>
    <xf borderId="1" fillId="0" fontId="1" numFmtId="0" xfId="0" applyAlignment="1" applyBorder="1" applyFont="1">
      <alignment horizontal="right" shrinkToFit="0" vertical="top" wrapText="1"/>
    </xf>
    <xf borderId="1" fillId="0" fontId="1" numFmtId="164" xfId="0" applyAlignment="1" applyBorder="1" applyFont="1" applyNumberFormat="1">
      <alignment horizontal="right" shrinkToFit="0" vertical="top" wrapText="1"/>
    </xf>
    <xf borderId="1" fillId="0" fontId="1" numFmtId="1" xfId="0" applyAlignment="1" applyBorder="1" applyFont="1" applyNumberFormat="1">
      <alignment horizontal="right" shrinkToFit="0" vertical="top" wrapText="1"/>
    </xf>
    <xf borderId="1" fillId="0" fontId="1" numFmtId="2" xfId="0" applyAlignment="1" applyBorder="1" applyFont="1" applyNumberFormat="1">
      <alignment horizontal="right" shrinkToFit="0" vertical="top" wrapText="1"/>
    </xf>
    <xf borderId="4" fillId="0" fontId="4" numFmtId="1" xfId="0" applyAlignment="1" applyBorder="1" applyFont="1" applyNumberFormat="1">
      <alignment horizontal="right" shrinkToFit="0" vertical="top" wrapText="1"/>
    </xf>
    <xf borderId="4" fillId="0" fontId="4" numFmtId="2" xfId="0" applyAlignment="1" applyBorder="1" applyFont="1" applyNumberFormat="1">
      <alignment horizontal="right" shrinkToFit="0" vertical="top" wrapText="1"/>
    </xf>
    <xf borderId="1" fillId="0" fontId="3" numFmtId="1" xfId="0" applyAlignment="1" applyBorder="1" applyFont="1" applyNumberFormat="1">
      <alignment horizontal="right" shrinkToFit="0" vertical="top" wrapText="1"/>
    </xf>
    <xf borderId="6" fillId="7" fontId="1" numFmtId="0" xfId="0" applyAlignment="1" applyBorder="1" applyFont="1">
      <alignment horizontal="left" vertical="top"/>
    </xf>
    <xf borderId="1" fillId="0" fontId="1" numFmtId="173" xfId="0" applyAlignment="1" applyBorder="1" applyFont="1" applyNumberFormat="1">
      <alignment horizontal="center" shrinkToFit="0" vertical="center" wrapText="1"/>
    </xf>
    <xf borderId="4" fillId="0" fontId="9" numFmtId="0" xfId="0" applyAlignment="1" applyBorder="1" applyFont="1">
      <alignment horizontal="center" shrinkToFit="0" vertical="center" wrapText="1"/>
    </xf>
    <xf borderId="4" fillId="0" fontId="9" numFmtId="173" xfId="0" applyAlignment="1" applyBorder="1" applyFont="1" applyNumberFormat="1">
      <alignment horizontal="center" shrinkToFit="0" vertical="center" wrapText="1"/>
    </xf>
    <xf borderId="1" fillId="0" fontId="4" numFmtId="1" xfId="0" applyAlignment="1" applyBorder="1" applyFont="1" applyNumberFormat="1">
      <alignment horizontal="center" vertical="top"/>
    </xf>
    <xf borderId="1" fillId="0" fontId="4" numFmtId="2" xfId="0" applyAlignment="1" applyBorder="1" applyFont="1" applyNumberFormat="1">
      <alignment horizontal="center" vertical="top"/>
    </xf>
    <xf borderId="1" fillId="0" fontId="1" numFmtId="0" xfId="0" applyAlignment="1" applyBorder="1" applyFont="1">
      <alignment vertical="top"/>
    </xf>
    <xf borderId="27" fillId="7" fontId="7" numFmtId="0" xfId="0" applyAlignment="1" applyBorder="1" applyFont="1">
      <alignment horizontal="center" shrinkToFit="0" vertical="top" wrapText="1"/>
    </xf>
    <xf borderId="6" fillId="0" fontId="4" numFmtId="0" xfId="0" applyAlignment="1" applyBorder="1" applyFont="1">
      <alignment shrinkToFit="0" vertical="top" wrapText="1"/>
    </xf>
    <xf borderId="4" fillId="0" fontId="3" numFmtId="2" xfId="0" applyAlignment="1" applyBorder="1" applyFont="1" applyNumberFormat="1">
      <alignment horizontal="center" shrinkToFit="0" vertical="top" wrapText="1"/>
    </xf>
    <xf borderId="6" fillId="7" fontId="7" numFmtId="0" xfId="0" applyAlignment="1" applyBorder="1" applyFont="1">
      <alignment horizontal="center"/>
    </xf>
    <xf borderId="1" fillId="0" fontId="4" numFmtId="1" xfId="0" applyAlignment="1" applyBorder="1" applyFont="1" applyNumberFormat="1">
      <alignment horizontal="right"/>
    </xf>
    <xf borderId="1" fillId="0" fontId="4" numFmtId="2" xfId="0" applyAlignment="1" applyBorder="1" applyFont="1" applyNumberFormat="1">
      <alignment horizontal="right"/>
    </xf>
    <xf borderId="1" fillId="8" fontId="4" numFmtId="1" xfId="0" applyAlignment="1" applyBorder="1" applyFont="1" applyNumberFormat="1">
      <alignment horizontal="right"/>
    </xf>
    <xf borderId="1" fillId="8" fontId="4" numFmtId="2" xfId="0" applyAlignment="1" applyBorder="1" applyFont="1" applyNumberFormat="1">
      <alignment horizontal="right"/>
    </xf>
    <xf borderId="1" fillId="0" fontId="1" numFmtId="0" xfId="0" applyAlignment="1" applyBorder="1" applyFont="1">
      <alignment horizontal="right"/>
    </xf>
  </cellXfs>
  <cellStyles count="1">
    <cellStyle xfId="0" name="Normal" builtinId="0"/>
  </cellStyles>
  <dxfs count="2">
    <dxf>
      <font/>
      <fill>
        <patternFill patternType="solid">
          <fgColor rgb="FFFF0000"/>
          <bgColor rgb="FFFF0000"/>
        </patternFill>
      </fill>
      <border/>
    </dxf>
    <dxf>
      <font/>
      <fill>
        <patternFill patternType="solid">
          <fgColor rgb="FFFFC7CE"/>
          <bgColor rgb="FFFFC7CE"/>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40"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360</xdr:row>
      <xdr:rowOff>0</xdr:rowOff>
    </xdr:from>
    <xdr:ext cx="152400" cy="152400"/>
    <xdr:pic>
      <xdr:nvPicPr>
        <xdr:cNvPr descr="asem.org/event-5676552"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doi.org/10.21125/edulearn.2024.2424" TargetMode="External"/><Relationship Id="rId2" Type="http://schemas.openxmlformats.org/officeDocument/2006/relationships/hyperlink" Target="https://doi.org/10.21125/edulearn.2024.2434" TargetMode="External"/><Relationship Id="rId3" Type="http://schemas.openxmlformats.org/officeDocument/2006/relationships/hyperlink" Target="https://doi.org/10.21125/inted.2024.1808" TargetMode="External"/><Relationship Id="rId4" Type="http://schemas.openxmlformats.org/officeDocument/2006/relationships/hyperlink" Target="https://doi.org/10.21125/inted.2024.1920" TargetMode="External"/><Relationship Id="rId9" Type="http://schemas.openxmlformats.org/officeDocument/2006/relationships/hyperlink" Target="https://doi.org/10.47191/ijmcr/v12i10.01" TargetMode="External"/><Relationship Id="rId5" Type="http://schemas.openxmlformats.org/officeDocument/2006/relationships/hyperlink" Target="https://societatea-de-inginerie-chimica.ro/management/content/doc/magazine/2024/2/doc.pdf" TargetMode="External"/><Relationship Id="rId6" Type="http://schemas.openxmlformats.org/officeDocument/2006/relationships/hyperlink" Target="https://societatea-de-inginerie-chimica.ro/management/content/doc/magazine/2024/2/doc.pdf" TargetMode="External"/><Relationship Id="rId7" Type="http://schemas.openxmlformats.org/officeDocument/2006/relationships/hyperlink" Target="https://www.ijerd.com/paper/vol20-issue10/20104754.pdf" TargetMode="External"/><Relationship Id="rId8" Type="http://schemas.openxmlformats.org/officeDocument/2006/relationships/hyperlink" Target="https://www.ijmer.com/pages/v14-i5.html" TargetMode="External"/><Relationship Id="rId20" Type="http://schemas.openxmlformats.org/officeDocument/2006/relationships/hyperlink" Target="https://www.upet.ro/annals/mechanical/pdf/2024/05_Zerbes_Annals_26_2024.pdf" TargetMode="External"/><Relationship Id="rId21" Type="http://schemas.openxmlformats.org/officeDocument/2006/relationships/drawing" Target="../drawings/drawing10.xml"/><Relationship Id="rId11" Type="http://schemas.openxmlformats.org/officeDocument/2006/relationships/hyperlink" Target="https://journalijisr.com/node/1111" TargetMode="External"/><Relationship Id="rId10" Type="http://schemas.openxmlformats.org/officeDocument/2006/relationships/hyperlink" Target="https://www.ijmer.com/pages/v14-i5.html" TargetMode="External"/><Relationship Id="rId13" Type="http://schemas.openxmlformats.org/officeDocument/2006/relationships/hyperlink" Target="https://wseas.com/reviewers/?year=2024" TargetMode="External"/><Relationship Id="rId12" Type="http://schemas.openxmlformats.org/officeDocument/2006/relationships/hyperlink" Target="http://dx.doi.org/10.35629/6734-13084349" TargetMode="External"/><Relationship Id="rId15" Type="http://schemas.openxmlformats.org/officeDocument/2006/relationships/hyperlink" Target="https://societatea-de-inginerie-chimica.ro/management/content/doc/events/2024/sichem/book-of-abstracts/doc.pdf" TargetMode="External"/><Relationship Id="rId14" Type="http://schemas.openxmlformats.org/officeDocument/2006/relationships/hyperlink" Target="https://wseas.com/reviewers/?year=2024" TargetMode="External"/><Relationship Id="rId17" Type="http://schemas.openxmlformats.org/officeDocument/2006/relationships/hyperlink" Target="https://doi.org/10.21125/edulearn.2024" TargetMode="External"/><Relationship Id="rId16" Type="http://schemas.openxmlformats.org/officeDocument/2006/relationships/hyperlink" Target="https://doi.org/10.2478/kbo-2024-0042" TargetMode="External"/><Relationship Id="rId19" Type="http://schemas.openxmlformats.org/officeDocument/2006/relationships/hyperlink" Target="https://library.iated.org/view/HULEA2024STU2doi:%2010.21125/edulearn.2024" TargetMode="External"/><Relationship Id="rId18" Type="http://schemas.openxmlformats.org/officeDocument/2006/relationships/hyperlink" Target="https://library.iated.org/view/HULEA2024STU?re=downloadnotallowed"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90" Type="http://schemas.openxmlformats.org/officeDocument/2006/relationships/hyperlink" Target="https://www.sciencedirect.com/science/article/pii/S2666827024000677" TargetMode="External"/><Relationship Id="rId194" Type="http://schemas.openxmlformats.org/officeDocument/2006/relationships/hyperlink" Target="http://rjupublisher.com/ojs/index.php/JDLDE/article/view/225" TargetMode="External"/><Relationship Id="rId193" Type="http://schemas.openxmlformats.org/officeDocument/2006/relationships/hyperlink" Target="https://evnuir.vnu.edu.ua/handle/123456789/25258" TargetMode="External"/><Relationship Id="rId192" Type="http://schemas.openxmlformats.org/officeDocument/2006/relationships/hyperlink" Target="https://jerit.unimika.ac.id/index.php/jerit/article/view/10" TargetMode="External"/><Relationship Id="rId191" Type="http://schemas.openxmlformats.org/officeDocument/2006/relationships/hyperlink" Target="https://www.researchgate.net/profile/Chima-Eden/publication/379428585_Innovative_teaching_methodologies_in_the_era_of_artificial_intelligence_A_review_of_inclusive_educational_practices/links/66db75672390e50b2c7011bd/Innovative-teaching-methodologies-in-the-era-of-artificial-intelligence-A-review-of-inclusive-educational-practices.pdf" TargetMode="External"/><Relationship Id="rId187" Type="http://schemas.openxmlformats.org/officeDocument/2006/relationships/hyperlink" Target="https://doctorate.ulbsibiu.ro/wp-content/uploads/21.-Rezumat-engl-Tomescu.pdf" TargetMode="External"/><Relationship Id="rId186" Type="http://schemas.openxmlformats.org/officeDocument/2006/relationships/hyperlink" Target="http://www.icmas.eu/Journal_archive_files/Vol_5_No_3_PDF/177-182_Onita_310.pdf" TargetMode="External"/><Relationship Id="rId185" Type="http://schemas.openxmlformats.org/officeDocument/2006/relationships/hyperlink" Target="https://doctorate.ulbsibiu.ro/wp-content/uploads/21.-Rezumat-engl-Tomescu.pdf" TargetMode="External"/><Relationship Id="rId184" Type="http://schemas.openxmlformats.org/officeDocument/2006/relationships/hyperlink" Target="https://repositorioacademico.upc.edu.pe/handle/10757/673551" TargetMode="External"/><Relationship Id="rId189" Type="http://schemas.openxmlformats.org/officeDocument/2006/relationships/hyperlink" Target="https://arxiv.org/abs/2410.10650" TargetMode="External"/><Relationship Id="rId188" Type="http://schemas.openxmlformats.org/officeDocument/2006/relationships/hyperlink" Target="https://text2fa.ir/wp-content/uploads/Text2fa.ir-Integrating-AI-in-education-Opportunities-challenges-and.pdf" TargetMode="External"/><Relationship Id="rId183" Type="http://schemas.openxmlformats.org/officeDocument/2006/relationships/hyperlink" Target="https://scholar.google.com/scholar?cluster=16997845847943342618&amp;hl=en&amp;as_sdt=2005&amp;as_ylo=2024&amp;as_yhi=2024" TargetMode="External"/><Relationship Id="rId182" Type="http://schemas.openxmlformats.org/officeDocument/2006/relationships/hyperlink" Target="https://repositorio.continental.edu.pe/handle/20.500.12394/17002" TargetMode="External"/><Relationship Id="rId181" Type="http://schemas.openxmlformats.org/officeDocument/2006/relationships/hyperlink" Target="https://repositorio.continental.edu.pe/handle/20.500.12394/17002" TargetMode="External"/><Relationship Id="rId180" Type="http://schemas.openxmlformats.org/officeDocument/2006/relationships/hyperlink" Target="https://repositorio.continental.edu.pe/browse?type=author&amp;value=Flores+Castillo%2C+Miguel+Angel" TargetMode="External"/><Relationship Id="rId176" Type="http://schemas.openxmlformats.org/officeDocument/2006/relationships/hyperlink" Target="https://scholar.google.com/scholar?cluster=16997845847943342618&amp;hl=en&amp;as_sdt=2005&amp;as_ylo=2024&amp;as_yhi=2024" TargetMode="External"/><Relationship Id="rId175" Type="http://schemas.openxmlformats.org/officeDocument/2006/relationships/hyperlink" Target="http://www.icmas.eu/Journal_archive_files/Vol_2_2007_PDF/22-31/BEJU.pdf" TargetMode="External"/><Relationship Id="rId174" Type="http://schemas.openxmlformats.org/officeDocument/2006/relationships/hyperlink" Target="https://doctorate.ulbsibiu.ro/wp-content/uploads/21.-Rezumat-engl-Tomescu.pdf" TargetMode="External"/><Relationship Id="rId173" Type="http://schemas.openxmlformats.org/officeDocument/2006/relationships/hyperlink" Target="http://www.icmas.eu/Journal_archive_files/Vol_2_2007_PDF/22-31/BEJU.pdf" TargetMode="External"/><Relationship Id="rId179" Type="http://schemas.openxmlformats.org/officeDocument/2006/relationships/hyperlink" Target="https://scholar.google.com/scholar?cluster=16997845847943342618&amp;hl=en&amp;as_sdt=2005&amp;as_ylo=2024&amp;as_yhi=2024" TargetMode="External"/><Relationship Id="rId178" Type="http://schemas.openxmlformats.org/officeDocument/2006/relationships/hyperlink" Target="https://www.bing.com/ck/a?!&amp;&amp;p=2bbe903cde6f971a96ff87994b72118bb3885cc922e26b85e999474b979835e0JmltdHM9MTc0NTYyNTYwMA&amp;ptn=3&amp;ver=2&amp;hsh=4&amp;fclid=0333d162-7557-639b-3993-c5e574686272&amp;psq=american+society+for+engineering+management%2c+2024&amp;u=a1aHR0cHM6Ly9hc2VtLm9yZy9ldmVudC01Njc2NTUyIzp-OnRleHQ9NnRoJTIwdG8lMjA5dGglMjBOb3ZlbWJlciUyMDIwMjQlMjBUaGUlMjBjb25mZXJlbmNlJTIwd2lsbCxkYXkuJTIwQ2FsbCUyMGZvciUyMHBhcGVyJTNBJTIwSUFDJTIwQ2FsbCUyMGZvciUyMFBhcGVycw&amp;ntb=1" TargetMode="External"/><Relationship Id="rId177" Type="http://schemas.openxmlformats.org/officeDocument/2006/relationships/hyperlink" Target="https://www.proquest.com/openview/90b4297d6eca220f003f9bdc8b7fc1af/1?cbl=2037614&amp;pq-origsite=gscholar" TargetMode="External"/><Relationship Id="rId198" Type="http://schemas.openxmlformats.org/officeDocument/2006/relationships/hyperlink" Target="http://el-journal.org/index.php/journal/article/view/19" TargetMode="External"/><Relationship Id="rId197" Type="http://schemas.openxmlformats.org/officeDocument/2006/relationships/hyperlink" Target="https://jppipa.unram.ac.id/index.php/jppipa/article/view/7748" TargetMode="External"/><Relationship Id="rId196" Type="http://schemas.openxmlformats.org/officeDocument/2006/relationships/hyperlink" Target="https://wjarr.co.in/wjarr-2024-0924" TargetMode="External"/><Relationship Id="rId195" Type="http://schemas.openxmlformats.org/officeDocument/2006/relationships/hyperlink" Target="https://www.researchgate.net/profile/Uyok-Hanson/publication/389097973_Implementing_AI-Enhanced_Learning_Analytics_to_Improve_Educational_Outcomes_Using_Psychological_Insights/links/67b4ef574c479b26c9e61def/Implementing-AI-Enhanced-Learning-Analytics-to-Improve-Educational-Outcomes-Using-Psychological-Insights.pdf" TargetMode="External"/><Relationship Id="rId199" Type="http://schemas.openxmlformats.org/officeDocument/2006/relationships/hyperlink" Target="https://www.syncsci.com/journal/AMLER/article/view/AMLER.2024.01.010" TargetMode="External"/><Relationship Id="rId150" Type="http://schemas.openxmlformats.org/officeDocument/2006/relationships/hyperlink" Target="https://sciendo.com/article/10.2478/sbe-2023-0055" TargetMode="External"/><Relationship Id="rId1" Type="http://schemas.openxmlformats.org/officeDocument/2006/relationships/hyperlink" Target="https://www.emerald.com/insight/content/doi/10.1108/ET-07-2023-0272/full/html" TargetMode="External"/><Relationship Id="rId2" Type="http://schemas.openxmlformats.org/officeDocument/2006/relationships/hyperlink" Target="https://journal.lasigo.org/index.php/IJTL/article/view/360" TargetMode="External"/><Relationship Id="rId3" Type="http://schemas.openxmlformats.org/officeDocument/2006/relationships/hyperlink" Target="https://bia.unibz.it/esploro/outputs/journalArticle/The-impact-of-the-university-environment/991006785982101241" TargetMode="External"/><Relationship Id="rId149" Type="http://schemas.openxmlformats.org/officeDocument/2006/relationships/hyperlink" Target="https://ieeexplore.ieee.org/document/10868747" TargetMode="External"/><Relationship Id="rId4" Type="http://schemas.openxmlformats.org/officeDocument/2006/relationships/hyperlink" Target="https://search.ebscohost.com/login.aspx?direct=true&amp;profile=ehost&amp;scope=site&amp;authtype=crawler&amp;jrnl=18496628&amp;AN=177448273&amp;h=LE2Lo5Nw%2F%2FwMc0jsZOfpk6VLhdLsrcOyTM0J0ZXVnxrIyiP5H%2FPWE7kqwG%2FsLF66idd%2FshpmkFI26tGjgVBdXA%3D%3D&amp;crl=c" TargetMode="External"/><Relationship Id="rId148" Type="http://schemas.openxmlformats.org/officeDocument/2006/relationships/hyperlink" Target="https://sciendo.com/article/10.2478/ijasitels-2024-0013" TargetMode="External"/><Relationship Id="rId9" Type="http://schemas.openxmlformats.org/officeDocument/2006/relationships/hyperlink" Target="https://www.sciencedirect.com/science/article/pii/S0959652623046851" TargetMode="External"/><Relationship Id="rId143" Type="http://schemas.openxmlformats.org/officeDocument/2006/relationships/hyperlink" Target="https://www.mdpi.com/2076-3417/14/3/1050" TargetMode="External"/><Relationship Id="rId142" Type="http://schemas.openxmlformats.org/officeDocument/2006/relationships/hyperlink" Target="https://www.mdpi.com/1424-8220/24/16/5138" TargetMode="External"/><Relationship Id="rId141" Type="http://schemas.openxmlformats.org/officeDocument/2006/relationships/hyperlink" Target="https://search.ebscohost.com/login.aspx?direct=true&amp;profile=ehost&amp;scope=site&amp;authtype=crawler&amp;jrnl=26343630&amp;AN=178220263&amp;h=jUe6oMMc5Vqy50NKHCtXAF8tsD29FJ6yXYnBBVP6oyZOWQW8BI%2Fjm0B78jWbBHDIWDwaeRLVf8hIJfrYENivAw%3D%3D&amp;crl=c" TargetMode="External"/><Relationship Id="rId140" Type="http://schemas.openxmlformats.org/officeDocument/2006/relationships/hyperlink" Target="https://ojs.library.queensu.ca/index.php/PCEEA/article/view/18633" TargetMode="External"/><Relationship Id="rId5" Type="http://schemas.openxmlformats.org/officeDocument/2006/relationships/hyperlink" Target="https://journals.co.za/doi/full/10.31920/2634-3649/2024/v14n2a5" TargetMode="External"/><Relationship Id="rId147" Type="http://schemas.openxmlformats.org/officeDocument/2006/relationships/hyperlink" Target="https://journal.unj.ac.id/unj/index.php/jmb/article/view/41929" TargetMode="External"/><Relationship Id="rId6" Type="http://schemas.openxmlformats.org/officeDocument/2006/relationships/hyperlink" Target="https://www.elgaronline.com/edcollchap/book/9781803925417/book-part-9781803925417-23.xml" TargetMode="External"/><Relationship Id="rId146" Type="http://schemas.openxmlformats.org/officeDocument/2006/relationships/hyperlink" Target="https://www.preprints.org/manuscript/202412.2507/v1" TargetMode="External"/><Relationship Id="rId7" Type="http://schemas.openxmlformats.org/officeDocument/2006/relationships/hyperlink" Target="https://ojs.library.queensu.ca/index.php/PCEEA/article/view/18633" TargetMode="External"/><Relationship Id="rId145" Type="http://schemas.openxmlformats.org/officeDocument/2006/relationships/hyperlink" Target="https://ejournal.unuja.ac.id/index.php/edureligia/article/view/9184" TargetMode="External"/><Relationship Id="rId8" Type="http://schemas.openxmlformats.org/officeDocument/2006/relationships/hyperlink" Target="https://search.ebscohost.com/login.aspx?direct=true&amp;profile=ehost&amp;scope=site&amp;authtype=crawler&amp;jrnl=26343630&amp;AN=178220263&amp;h=jUe6oMMc5Vqy50NKHCtXAF8tsD29FJ6yXYnBBVP6oyZOWQW8BI%2Fjm0B78jWbBHDIWDwaeRLVf8hIJfrYENivAw%3D%3D&amp;crl=c" TargetMode="External"/><Relationship Id="rId144" Type="http://schemas.openxmlformats.org/officeDocument/2006/relationships/hyperlink" Target="https://www.mdpi.com/2227-7102/14/12/1311" TargetMode="External"/><Relationship Id="rId139" Type="http://schemas.openxmlformats.org/officeDocument/2006/relationships/hyperlink" Target="https://www.elgaronline.com/edcollchap/book/9781803925417/book-part-9781803925417-23.xml" TargetMode="External"/><Relationship Id="rId138" Type="http://schemas.openxmlformats.org/officeDocument/2006/relationships/hyperlink" Target="https://journals.co.za/doi/full/10.31920/2634-3649/2024/v14n2a5" TargetMode="External"/><Relationship Id="rId137" Type="http://schemas.openxmlformats.org/officeDocument/2006/relationships/hyperlink" Target="https://search.ebscohost.com/login.aspx?direct=true&amp;profile=ehost&amp;scope=site&amp;authtype=crawler&amp;jrnl=18496628&amp;AN=177448273&amp;h=LE2Lo5Nw%2F%2FwMc0jsZOfpk6VLhdLsrcOyTM0J0ZXVnxrIyiP5H%2FPWE7kqwG%2FsLF66idd%2FshpmkFI26tGjgVBdXA%3D%3D&amp;crl=c" TargetMode="External"/><Relationship Id="rId132" Type="http://schemas.openxmlformats.org/officeDocument/2006/relationships/hyperlink" Target="https://www.ijeca.info/index.php/IJECA/article/view/246" TargetMode="External"/><Relationship Id="rId374" Type="http://schemas.openxmlformats.org/officeDocument/2006/relationships/hyperlink" Target="https://journal.unesa.ac.id/index.php/vubeta/article/view/34859" TargetMode="External"/><Relationship Id="rId131" Type="http://schemas.openxmlformats.org/officeDocument/2006/relationships/hyperlink" Target="https://www.sciencedirect.com/science/article/pii/S1755581724000592" TargetMode="External"/><Relationship Id="rId373" Type="http://schemas.openxmlformats.org/officeDocument/2006/relationships/hyperlink" Target="https://jurnal.yoctobrain.org/index.php/ijodas/article/view/189" TargetMode="External"/><Relationship Id="rId130" Type="http://schemas.openxmlformats.org/officeDocument/2006/relationships/hyperlink" Target="https://www.amtsibiu.ro/index.php?option=com_content&amp;view=article&amp;id=3670:analogue-versus-digital-in-the-technology-of-manufacturing-metal-framework-in-the-case-of-metal-ceramic-prosthetic-restoration&amp;catid=84:nr-1-2024" TargetMode="External"/><Relationship Id="rId372" Type="http://schemas.openxmlformats.org/officeDocument/2006/relationships/hyperlink" Target="https://ftn.shu.bg/DOI/MATTEH/2024/65-70.pdf" TargetMode="External"/><Relationship Id="rId371" Type="http://schemas.openxmlformats.org/officeDocument/2006/relationships/hyperlink" Target="https://jurnal.untirta.ac.id/index.php/jis/article/view/29148" TargetMode="External"/><Relationship Id="rId136" Type="http://schemas.openxmlformats.org/officeDocument/2006/relationships/hyperlink" Target="https://bia.unibz.it/esploro/outputs/journalArticle/The-impact-of-the-university-environment/991006785982101241" TargetMode="External"/><Relationship Id="rId135" Type="http://schemas.openxmlformats.org/officeDocument/2006/relationships/hyperlink" Target="https://journal.lasigo.org/index.php/IJTL/article/view/360" TargetMode="External"/><Relationship Id="rId377" Type="http://schemas.openxmlformats.org/officeDocument/2006/relationships/drawing" Target="../drawings/drawing13.xml"/><Relationship Id="rId134" Type="http://schemas.openxmlformats.org/officeDocument/2006/relationships/hyperlink" Target="https://www.emerald.com/insight/content/doi/10.1108/ET-07-2023-0272/full/html" TargetMode="External"/><Relationship Id="rId376" Type="http://schemas.openxmlformats.org/officeDocument/2006/relationships/hyperlink" Target="https://www.researchsquare.com/article/rs-6050828/v1" TargetMode="External"/><Relationship Id="rId133" Type="http://schemas.openxmlformats.org/officeDocument/2006/relationships/hyperlink" Target="https://www.theseus.fi/handle/10024/872255" TargetMode="External"/><Relationship Id="rId375" Type="http://schemas.openxmlformats.org/officeDocument/2006/relationships/hyperlink" Target="https://www.preprints.org/manuscript/202408.0318/v1" TargetMode="External"/><Relationship Id="rId172" Type="http://schemas.openxmlformats.org/officeDocument/2006/relationships/hyperlink" Target="https://www.tarupublications.com/journal/JIOS/abstracted-indexed" TargetMode="External"/><Relationship Id="rId171" Type="http://schemas.openxmlformats.org/officeDocument/2006/relationships/hyperlink" Target="https://www.researchgate.net/profile/Imran-Siraj/publication/359363724_Assessing_quality_in_extrusion_based_additive_manufacturing_process/links/65f3e4f232321b2cff7b4147/Assessing-quality-in-extrusion-based-additive-manufacturing-process.pdf" TargetMode="External"/><Relationship Id="rId170" Type="http://schemas.openxmlformats.org/officeDocument/2006/relationships/hyperlink" Target="https://scholar.google.com/scholar?oi=bibs&amp;cluster=2575880299844784034&amp;btnI=1&amp;hl=en" TargetMode="External"/><Relationship Id="rId165" Type="http://schemas.openxmlformats.org/officeDocument/2006/relationships/hyperlink" Target="http://digital-library.ulbsibiu.ro/jspui/handle/123456789/3956" TargetMode="External"/><Relationship Id="rId164" Type="http://schemas.openxmlformats.org/officeDocument/2006/relationships/hyperlink" Target="https://doctorate.ulbsibiu.ro/wp-content/uploads/21.-REZUMAT-TEZA-LB-ROMANA.pdf" TargetMode="External"/><Relationship Id="rId163" Type="http://schemas.openxmlformats.org/officeDocument/2006/relationships/hyperlink" Target="https://www.joe.uobaghdad.edu.iq/index.php/main/index,%20BDI-DOAJ" TargetMode="External"/><Relationship Id="rId162" Type="http://schemas.openxmlformats.org/officeDocument/2006/relationships/hyperlink" Target="http://../Users/nicol/Downloads/7-+3197.pdf" TargetMode="External"/><Relationship Id="rId169" Type="http://schemas.openxmlformats.org/officeDocument/2006/relationships/hyperlink" Target="https://repository.nirmauni.ac.in/jspui/handle/123456789/12355" TargetMode="External"/><Relationship Id="rId168" Type="http://schemas.openxmlformats.org/officeDocument/2006/relationships/hyperlink" Target="https://repository.nirmauni.ac.in/jspui/bitstream/123456789/12355/1/22MMED03.pdf" TargetMode="External"/><Relationship Id="rId167" Type="http://schemas.openxmlformats.org/officeDocument/2006/relationships/hyperlink" Target="http://digital-library.ulbsibiu.ro/jspui/handle/123456789/3957" TargetMode="External"/><Relationship Id="rId166" Type="http://schemas.openxmlformats.org/officeDocument/2006/relationships/hyperlink" Target="https://doctorate.ulbsibiu.ro/wp-content/uploads/21.-REZUMAT-TEZA-LB-ROMANA.pdf" TargetMode="External"/><Relationship Id="rId161" Type="http://schemas.openxmlformats.org/officeDocument/2006/relationships/hyperlink" Target="https://www.researchsquare.com/" TargetMode="External"/><Relationship Id="rId160" Type="http://schemas.openxmlformats.org/officeDocument/2006/relationships/hyperlink" Target="https://www.researchsquare.com/article/rs-3863396/v1" TargetMode="External"/><Relationship Id="rId159" Type="http://schemas.openxmlformats.org/officeDocument/2006/relationships/hyperlink" Target="https://theses.hal.science/Teza%20doctorat" TargetMode="External"/><Relationship Id="rId154" Type="http://schemas.openxmlformats.org/officeDocument/2006/relationships/hyperlink" Target="https://www.hardware-x.com/article/S2468-0672(24)00030-0/fulltext" TargetMode="External"/><Relationship Id="rId153" Type="http://schemas.openxmlformats.org/officeDocument/2006/relationships/hyperlink" Target="https://promechjournal.pl/article/546155/en" TargetMode="External"/><Relationship Id="rId152" Type="http://schemas.openxmlformats.org/officeDocument/2006/relationships/hyperlink" Target="http://dx.doi.org/10.1088/1742-6596/2848/1/012012" TargetMode="External"/><Relationship Id="rId151" Type="http://schemas.openxmlformats.org/officeDocument/2006/relationships/hyperlink" Target="https://asmedigitalcollection.asme.org/IMECE/proceedings-abstract/IMECE2023/87615/V004T04A068/1195728" TargetMode="External"/><Relationship Id="rId158" Type="http://schemas.openxmlformats.org/officeDocument/2006/relationships/hyperlink" Target="https://theses.hal.science/tel-04961509/" TargetMode="External"/><Relationship Id="rId157" Type="http://schemas.openxmlformats.org/officeDocument/2006/relationships/hyperlink" Target="https://pdfs.semanticscholar.org/9da1/a1a8a83f995b88d1017e22d22b012777d682.pdf" TargetMode="External"/><Relationship Id="rId156" Type="http://schemas.openxmlformats.org/officeDocument/2006/relationships/hyperlink" Target="https://arxiv.org/abs/2412.03989" TargetMode="External"/><Relationship Id="rId155" Type="http://schemas.openxmlformats.org/officeDocument/2006/relationships/hyperlink" Target="https://sciendo.com/article/10.2478/msp-2024-0001" TargetMode="External"/><Relationship Id="rId40" Type="http://schemas.openxmlformats.org/officeDocument/2006/relationships/hyperlink" Target="https://dergipark.org.tr/en/pub/denetisim/article/1541389" TargetMode="External"/><Relationship Id="rId42" Type="http://schemas.openxmlformats.org/officeDocument/2006/relationships/hyperlink" Target="https://www.preprints.org/manuscript/202408.0582/download/final_file" TargetMode="External"/><Relationship Id="rId41" Type="http://schemas.openxmlformats.org/officeDocument/2006/relationships/hyperlink" Target="https://www.mdpi.com/2227-7102/14/12/1311" TargetMode="External"/><Relationship Id="rId44" Type="http://schemas.openxmlformats.org/officeDocument/2006/relationships/hyperlink" Target="https://search.proquest.com/openview/a508a693bc7cde9df1a6bd589741fe3a/1?pq-origsite=gscholar&amp;cbl=1046413" TargetMode="External"/><Relationship Id="rId43" Type="http://schemas.openxmlformats.org/officeDocument/2006/relationships/hyperlink" Target="http://lex-localis.org/index.php/LexLocalis/article/view/2392" TargetMode="External"/><Relationship Id="rId46" Type="http://schemas.openxmlformats.org/officeDocument/2006/relationships/hyperlink" Target="https://sciendo.com/pdf/10.2478/aucts-2024-0007" TargetMode="External"/><Relationship Id="rId45" Type="http://schemas.openxmlformats.org/officeDocument/2006/relationships/hyperlink" Target="https://www.igi-global.com/chapter/fostering-entrepreneurial-mindsets-and-nurturing-tomorrows-innovators/354100" TargetMode="External"/><Relationship Id="rId48" Type="http://schemas.openxmlformats.org/officeDocument/2006/relationships/hyperlink" Target="https://www.mdpi.com/1424-8220/24/16/5138" TargetMode="External"/><Relationship Id="rId47" Type="http://schemas.openxmlformats.org/officeDocument/2006/relationships/hyperlink" Target="https://universalconference.us/universalconference/index.php/crismw/article/view/358" TargetMode="External"/><Relationship Id="rId49" Type="http://schemas.openxmlformats.org/officeDocument/2006/relationships/hyperlink" Target="https://www.mdpi.com/2076-3417/14/3/1050" TargetMode="External"/><Relationship Id="rId31" Type="http://schemas.openxmlformats.org/officeDocument/2006/relationships/hyperlink" Target="https://epublications.vu.lt/object/elaba:216131493/" TargetMode="External"/><Relationship Id="rId30" Type="http://schemas.openxmlformats.org/officeDocument/2006/relationships/hyperlink" Target="https://search.ebscohost.com/login.aspx?direct=true&amp;profile=ehost&amp;scope=site&amp;authtype=crawler&amp;jrnl=20711050&amp;AN=181205752&amp;h=tqbTwKz8x9KbVnta%2F8pngSLY6ptOuBriaToz3KN1hjrgeGW6wuJBn%2Bzz7tjBocKar86YFbOR2Oxt9D7aQC8jOA%3D%3D&amp;crl=c" TargetMode="External"/><Relationship Id="rId33" Type="http://schemas.openxmlformats.org/officeDocument/2006/relationships/hyperlink" Target="http://journalarticle.ukm.my/24374/1/122-135%2064866-255923-1-PB.pdf" TargetMode="External"/><Relationship Id="rId32" Type="http://schemas.openxmlformats.org/officeDocument/2006/relationships/hyperlink" Target="https://mmupress.com/index.php/ipbss/article/view/vol4iss1paper7" TargetMode="External"/><Relationship Id="rId35" Type="http://schemas.openxmlformats.org/officeDocument/2006/relationships/hyperlink" Target="https://repositorio.iscte-iul.pt/handle/10071/33868" TargetMode="External"/><Relationship Id="rId34" Type="http://schemas.openxmlformats.org/officeDocument/2006/relationships/hyperlink" Target="https://compendiumpaperasia.com/index.php/cpa/article/view/206" TargetMode="External"/><Relationship Id="rId37" Type="http://schemas.openxmlformats.org/officeDocument/2006/relationships/hyperlink" Target="https://stax.strath.ac.uk/concern/theses/rn3012149" TargetMode="External"/><Relationship Id="rId36" Type="http://schemas.openxmlformats.org/officeDocument/2006/relationships/hyperlink" Target="https://link.springer.com/chapter/10.1007/978-3-031-48479-7_24" TargetMode="External"/><Relationship Id="rId39" Type="http://schemas.openxmlformats.org/officeDocument/2006/relationships/hyperlink" Target="https://www.researchgate.net/profile/Rofa-Norffadhillah/publication/377702780_Exploring_the_nexus_of_entrepreneurial_potential_and_entrepreneurial_mentoring_among_TVET_program_students/links/65b3968a1bed776ae3067c53/Exploring-the-nexus-of-entrepreneurial-potential-and-entrepreneurial-mentoring-among-TVET-program-students.pdf" TargetMode="External"/><Relationship Id="rId38" Type="http://schemas.openxmlformats.org/officeDocument/2006/relationships/hyperlink" Target="https://search.proquest.com/openview/a5a842adf7ae38526d0b2b0aadb19ade/1?pq-origsite=gscholar&amp;cbl=18750&amp;diss=y" TargetMode="External"/><Relationship Id="rId20" Type="http://schemas.openxmlformats.org/officeDocument/2006/relationships/hyperlink" Target="https://link.springer.com/chapter/10.1007/978-981-97-5548-6_2" TargetMode="External"/><Relationship Id="rId22" Type="http://schemas.openxmlformats.org/officeDocument/2006/relationships/hyperlink" Target="https://www.google.com/books?hl=ro&amp;lr=&amp;id=ITQ0EQAAQBAJ&amp;oi=fnd&amp;pg=PA11&amp;ots=VorQTp-fv8&amp;sig=ibKGzoH3ihzsdFe5w1rZ1vhn2TI" TargetMode="External"/><Relationship Id="rId21" Type="http://schemas.openxmlformats.org/officeDocument/2006/relationships/hyperlink" Target="http://psasir.upm.edu.my/id/eprint/115609/1/115609.pdf" TargetMode="External"/><Relationship Id="rId24" Type="http://schemas.openxmlformats.org/officeDocument/2006/relationships/hyperlink" Target="https://e-research.siam.edu/wp-content/uploads/2025/02/Ph.D.Mgt-2024-Dissertation-Qin-Junjie-6319200019-Impact-of-Learning-Organizations.pdf" TargetMode="External"/><Relationship Id="rId23" Type="http://schemas.openxmlformats.org/officeDocument/2006/relationships/hyperlink" Target="https://search.proquest.com/openview/e3ed294f727c1c07637af0e30883b64e/1?pq-origsite=gscholar&amp;cbl=2026366&amp;diss=y" TargetMode="External"/><Relationship Id="rId26" Type="http://schemas.openxmlformats.org/officeDocument/2006/relationships/hyperlink" Target="http://repository.starki.id/id/eprint/76/1/1194-4419-1-PB.pdf" TargetMode="External"/><Relationship Id="rId25" Type="http://schemas.openxmlformats.org/officeDocument/2006/relationships/hyperlink" Target="https://repository.tudelft.nl/record/uuid:57362cb4-470e-4bdf-ad61-fe591b5a6668" TargetMode="External"/><Relationship Id="rId28" Type="http://schemas.openxmlformats.org/officeDocument/2006/relationships/hyperlink" Target="https://www.ceeol.com/search/article-detail?id=1236138" TargetMode="External"/><Relationship Id="rId27" Type="http://schemas.openxmlformats.org/officeDocument/2006/relationships/hyperlink" Target="https://search.proquest.com/openview/21448f6333b8dd7dfeb5af20e135118a/1?pq-origsite=gscholar&amp;cbl=2032386" TargetMode="External"/><Relationship Id="rId29" Type="http://schemas.openxmlformats.org/officeDocument/2006/relationships/hyperlink" Target="https://journal.sinergi.or.id/index.php/Economics/article/view/163" TargetMode="External"/><Relationship Id="rId11" Type="http://schemas.openxmlformats.org/officeDocument/2006/relationships/hyperlink" Target="https://research-repository.griffith.edu.au/items/a5076d5e-d4df-4b4a-9525-a592240d415b" TargetMode="External"/><Relationship Id="rId10" Type="http://schemas.openxmlformats.org/officeDocument/2006/relationships/hyperlink" Target="https://www.bio-conferences.org/articles/bioconf/abs/2024/26/bioconf_yrc2024_05012/bioconf_yrc2024_05012.html" TargetMode="External"/><Relationship Id="rId13" Type="http://schemas.openxmlformats.org/officeDocument/2006/relationships/hyperlink" Target="https://jontoe.alzahra.ac.ir/article_6811_en.html?lang=fa" TargetMode="External"/><Relationship Id="rId12" Type="http://schemas.openxmlformats.org/officeDocument/2006/relationships/hyperlink" Target="https://ael.uma.ac.ir/article_2977.html" TargetMode="External"/><Relationship Id="rId15" Type="http://schemas.openxmlformats.org/officeDocument/2006/relationships/hyperlink" Target="https://www.researchgate.net/profile/Andras-Polgar-2/publication/387268149_A_SOPRONI_EGYETEM_ALKALMAZOTT_FENNTARTHATOSAGI_MODELLJE/links/6765a93e00aa3770e0ad4f9d/A-Soproni-Egyetem-alkalmazott-fenntarthatosagi-modellje.pdf" TargetMode="External"/><Relationship Id="rId14" Type="http://schemas.openxmlformats.org/officeDocument/2006/relationships/hyperlink" Target="https://journal.uma.ac.ir/article_2977_876c9244daae30abb334e83a78c6adc7.pdf" TargetMode="External"/><Relationship Id="rId17" Type="http://schemas.openxmlformats.org/officeDocument/2006/relationships/hyperlink" Target="https://uis.brage.unit.no/uis-xmlui/handle/11250/3152632" TargetMode="External"/><Relationship Id="rId16" Type="http://schemas.openxmlformats.org/officeDocument/2006/relationships/hyperlink" Target="https://www.researchgate.net/profile/Zoltan-Bartha/publication/386130020_Statisztika_Nightingale_konferencia_eloadasai_-_2024_szeptember_27/links/674579c16dedd318c89e6043/Statisztika-Nightingale-konferencia-eloadasai-2024-szeptember-27.pdf" TargetMode="External"/><Relationship Id="rId19" Type="http://schemas.openxmlformats.org/officeDocument/2006/relationships/hyperlink" Target="https://journals.sagepub.com/doi/abs/10.1177/23998083231218779" TargetMode="External"/><Relationship Id="rId18" Type="http://schemas.openxmlformats.org/officeDocument/2006/relationships/hyperlink" Target="https://link.springer.com/chapter/10.1007/978-3-031-65318-6_17" TargetMode="External"/><Relationship Id="rId84" Type="http://schemas.openxmlformats.org/officeDocument/2006/relationships/hyperlink" Target="https://www.researchgate.net/profile/Joanna-Dziadkowiec/publication/384712943_Lean_Management_Practices_in_Food_Industry_Synergies_Between_5S_Steps_and_HACCP_Principles/links/67447e187ca4cb2842ac222d/Lean-Management-Practices-in-Food-Industry-Synergies-Between-5S-Steps-and-HACCP-Principles.pdf" TargetMode="External"/><Relationship Id="rId83" Type="http://schemas.openxmlformats.org/officeDocument/2006/relationships/hyperlink" Target="https://dergipark.org.tr/en/pub/jodm/issue/89526/1426545" TargetMode="External"/><Relationship Id="rId86" Type="http://schemas.openxmlformats.org/officeDocument/2006/relationships/hyperlink" Target="https://jurnal.dpr.go.id/index.php/aspirasi/article/view/3822" TargetMode="External"/><Relationship Id="rId85" Type="http://schemas.openxmlformats.org/officeDocument/2006/relationships/hyperlink" Target="https://repozitorij.unizd.hr/en/islandora/object/unizd:8484" TargetMode="External"/><Relationship Id="rId88" Type="http://schemas.openxmlformats.org/officeDocument/2006/relationships/hyperlink" Target="https://intellectdiscover.com/content/journals/10.1386/hosp_00073_1" TargetMode="External"/><Relationship Id="rId87" Type="http://schemas.openxmlformats.org/officeDocument/2006/relationships/hyperlink" Target="https://www.frontiersin.org/journals/sustainable-tourism/articles/10.3389/frsut.2024.1387048/full" TargetMode="External"/><Relationship Id="rId89" Type="http://schemas.openxmlformats.org/officeDocument/2006/relationships/hyperlink" Target="https://journal.poltekpar-nhi.ac.id/index.php/ijscot/article/view/1505" TargetMode="External"/><Relationship Id="rId80" Type="http://schemas.openxmlformats.org/officeDocument/2006/relationships/hyperlink" Target="https://czasopisma.prz.edu.pl/amme/article/view/1841" TargetMode="External"/><Relationship Id="rId82" Type="http://schemas.openxmlformats.org/officeDocument/2006/relationships/hyperlink" Target="https://doi.org/10.29023/alanyaakademik.1312117" TargetMode="External"/><Relationship Id="rId81" Type="http://schemas.openxmlformats.org/officeDocument/2006/relationships/hyperlink" Target="https://doi.org/10.4995/ijpme.2024.21143" TargetMode="External"/><Relationship Id="rId73" Type="http://schemas.openxmlformats.org/officeDocument/2006/relationships/hyperlink" Target="https://www.ajmesc.com/index.php/ajmesc/article/view/657" TargetMode="External"/><Relationship Id="rId72" Type="http://schemas.openxmlformats.org/officeDocument/2006/relationships/hyperlink" Target="https://journal.universitaspahlawan.ac.id/index.php/jrpp/article/view/26466" TargetMode="External"/><Relationship Id="rId75" Type="http://schemas.openxmlformats.org/officeDocument/2006/relationships/hyperlink" Target="http://digital-library.ulbsibiu.ro/xmlui/handle/123456789/3956" TargetMode="External"/><Relationship Id="rId74" Type="http://schemas.openxmlformats.org/officeDocument/2006/relationships/hyperlink" Target="https://theses.hal.science/tel-04961509/" TargetMode="External"/><Relationship Id="rId77" Type="http://schemas.openxmlformats.org/officeDocument/2006/relationships/hyperlink" Target="https://bibliotekanauki.pl/articles/58906781.pdf" TargetMode="External"/><Relationship Id="rId76" Type="http://schemas.openxmlformats.org/officeDocument/2006/relationships/hyperlink" Target="https://www.researchgate.net/profile/Nabeel-Al-Mutairi/publication/378804504_EFFECT_OF_SOME_FILLERS_ON_THE_MECHANICAL_PROPERTIES_OF_BUTYL_RUBBER/links/65eaea8db1906066b2751252/EFFECT-OF-SOME-FILLERS-ON-THE-MECHANICAL-PROPERTIES-OF-BUTYL-RUBBER.pdf" TargetMode="External"/><Relationship Id="rId79" Type="http://schemas.openxmlformats.org/officeDocument/2006/relationships/hyperlink" Target="https://dea.lib.unideb.hu/items/e1132a34-e887-4ed8-a756-853db29244d1" TargetMode="External"/><Relationship Id="rId78" Type="http://schemas.openxmlformats.org/officeDocument/2006/relationships/hyperlink" Target="https://openurl.ebsco.com/EPDB%3Agcd%3A14%3A8427838/detailv2?sid=ebsco%3Aplink%3Ascholar&amp;id=ebsco%3Agcd%3A180240837&amp;crl=c&amp;link_origin=scholar.google.com" TargetMode="External"/><Relationship Id="rId71" Type="http://schemas.openxmlformats.org/officeDocument/2006/relationships/hyperlink" Target="https://ijmurhica.ppj.unp.ac.id/index.php/ijmurhica/article/view/211" TargetMode="External"/><Relationship Id="rId70" Type="http://schemas.openxmlformats.org/officeDocument/2006/relationships/hyperlink" Target="https://doi.org/10.33386/593dp.2024.6.2666" TargetMode="External"/><Relationship Id="rId62" Type="http://schemas.openxmlformats.org/officeDocument/2006/relationships/hyperlink" Target="https://fit.repo.nii.ac.jp/records/2000205" TargetMode="External"/><Relationship Id="rId61" Type="http://schemas.openxmlformats.org/officeDocument/2006/relationships/hyperlink" Target="https://odelia-journal.seamolec.org/index.php/current/article/view/47" TargetMode="External"/><Relationship Id="rId64" Type="http://schemas.openxmlformats.org/officeDocument/2006/relationships/hyperlink" Target="https://www.tandfonline.com/doi/abs/10.1080/02615479.2023.2238713" TargetMode="External"/><Relationship Id="rId63" Type="http://schemas.openxmlformats.org/officeDocument/2006/relationships/hyperlink" Target="https://atna-mam.utcluj.ro/index.php/Acta/article/view/2597" TargetMode="External"/><Relationship Id="rId66" Type="http://schemas.openxmlformats.org/officeDocument/2006/relationships/hyperlink" Target="https://www.vdu.lt/cris/bitstreams/c0d2ec92-590d-4fe7-bff7-5ecc0df33fd7/download" TargetMode="External"/><Relationship Id="rId65" Type="http://schemas.openxmlformats.org/officeDocument/2006/relationships/hyperlink" Target="https://www.mdpi.com/2227-7102/14/12/1311" TargetMode="External"/><Relationship Id="rId68" Type="http://schemas.openxmlformats.org/officeDocument/2006/relationships/hyperlink" Target="https://so05.tci-thaijo.org/index.php/PNRU_JHSS/article/view/274608" TargetMode="External"/><Relationship Id="rId67" Type="http://schemas.openxmlformats.org/officeDocument/2006/relationships/hyperlink" Target="https://www.theseus.fi/handle/10024/872255" TargetMode="External"/><Relationship Id="rId60" Type="http://schemas.openxmlformats.org/officeDocument/2006/relationships/hyperlink" Target="https://ejournal.unuja.ac.id/index.php/edureligia/article/view/9184" TargetMode="External"/><Relationship Id="rId69" Type="http://schemas.openxmlformats.org/officeDocument/2006/relationships/hyperlink" Target="https://jayapanguspress.penerbit.org/index.php/metta/article/view/3402" TargetMode="External"/><Relationship Id="rId51" Type="http://schemas.openxmlformats.org/officeDocument/2006/relationships/hyperlink" Target="https://digital-library.theiet.org/doi/abs/10.1049/PBME027E_ch15" TargetMode="External"/><Relationship Id="rId50" Type="http://schemas.openxmlformats.org/officeDocument/2006/relationships/hyperlink" Target="https://www.researchgate.net/profile/Ahmad-Aburayya/publication/385553769_Analysing_the_Influence_of_Augmented_Reality_on_Organization_Performance_via_Supply_and_Logistics_Value_Chain_Functions_A_Hybrid_ANN-PLS_Model_Assessment_in_the_Gulf_Cooperation_Council_Region/links/672a360cdb208342deecd4ae/Analysing-the-Influence-of-Augmented-Reality-on-Organization-Performance-via-Supply-and-Logistics-Value-Chain-Functions-A-Hybrid-ANN-PLS-Model-Assessment-in-the-Gulf-Cooperation-Council-Region.pdf" TargetMode="External"/><Relationship Id="rId53" Type="http://schemas.openxmlformats.org/officeDocument/2006/relationships/hyperlink" Target="https://www.mdpi.com/2076-3417/14/3/1050" TargetMode="External"/><Relationship Id="rId52" Type="http://schemas.openxmlformats.org/officeDocument/2006/relationships/hyperlink" Target="https://www.mdpi.com/1424-8220/24/16/5138" TargetMode="External"/><Relationship Id="rId55" Type="http://schemas.openxmlformats.org/officeDocument/2006/relationships/hyperlink" Target="https://ieeexplore.ieee.org/abstract/document/10765329/" TargetMode="External"/><Relationship Id="rId54" Type="http://schemas.openxmlformats.org/officeDocument/2006/relationships/hyperlink" Target="https://www.mdpi.com/1424-8220/24/16/5138" TargetMode="External"/><Relationship Id="rId57" Type="http://schemas.openxmlformats.org/officeDocument/2006/relationships/hyperlink" Target="https://odelia-journal.seamolec.org/index.php/current/article/view/47" TargetMode="External"/><Relationship Id="rId56" Type="http://schemas.openxmlformats.org/officeDocument/2006/relationships/hyperlink" Target="https://ieeexplore.ieee.org/abstract/document/10896337/" TargetMode="External"/><Relationship Id="rId59" Type="http://schemas.openxmlformats.org/officeDocument/2006/relationships/hyperlink" Target="https://www.mdpi.com/2227-7102/14/12/1311" TargetMode="External"/><Relationship Id="rId58" Type="http://schemas.openxmlformats.org/officeDocument/2006/relationships/hyperlink" Target="https://ijhssm.org/issue_dcp/The%20Evolution%20of%20Anti%20derivatives%20Teaching%20Techniques%20%20From%20Traditional%20to%20Technology%20Based%20Instructions.pdf" TargetMode="External"/><Relationship Id="rId107" Type="http://schemas.openxmlformats.org/officeDocument/2006/relationships/hyperlink" Target="https://www.sciencedirect.com/science/article/pii/S2590006424003703" TargetMode="External"/><Relationship Id="rId349" Type="http://schemas.openxmlformats.org/officeDocument/2006/relationships/hyperlink" Target="https://www.utgjiu.ro/rev_ing/pdf/2024-4/41_Dimulescu%20Sabin%20Cristinel.pdf" TargetMode="External"/><Relationship Id="rId106" Type="http://schemas.openxmlformats.org/officeDocument/2006/relationships/hyperlink" Target="https://desafioonline.ufms.br/index.php/deson/article/view/18082" TargetMode="External"/><Relationship Id="rId348" Type="http://schemas.openxmlformats.org/officeDocument/2006/relationships/hyperlink" Target="https://ejournals.indoacademia-society.com/index.php/ijbefs/article/view/34" TargetMode="External"/><Relationship Id="rId105" Type="http://schemas.openxmlformats.org/officeDocument/2006/relationships/hyperlink" Target="https://periodicos.ufrn.br/ambiente/article/view/36725" TargetMode="External"/><Relationship Id="rId347" Type="http://schemas.openxmlformats.org/officeDocument/2006/relationships/hyperlink" Target="https://sanad.iau.ir/Journal/fomj/Article/1002645" TargetMode="External"/><Relationship Id="rId104" Type="http://schemas.openxmlformats.org/officeDocument/2006/relationships/hyperlink" Target="https://www.revistadestatistica.ro/wp-content/uploads/2024/03/3_RRS-1_2024.pdf" TargetMode="External"/><Relationship Id="rId346" Type="http://schemas.openxmlformats.org/officeDocument/2006/relationships/hyperlink" Target="https://www.bussecon.com/ojs/index.php/ijbes/article/view/654" TargetMode="External"/><Relationship Id="rId109" Type="http://schemas.openxmlformats.org/officeDocument/2006/relationships/hyperlink" Target="https://pubs.acs.org/doi/full/10.1021/acsomega.4c02016" TargetMode="External"/><Relationship Id="rId108" Type="http://schemas.openxmlformats.org/officeDocument/2006/relationships/hyperlink" Target="https://www.sciencedirect.com/science/article/abs/pii/S0141813024026461" TargetMode="External"/><Relationship Id="rId341" Type="http://schemas.openxmlformats.org/officeDocument/2006/relationships/hyperlink" Target="https://al-kindipublisher.com/index.php/jefas/article/view/7786" TargetMode="External"/><Relationship Id="rId340" Type="http://schemas.openxmlformats.org/officeDocument/2006/relationships/hyperlink" Target="https://ijeasm.com/PublishedPaper/5Vol/Issue5/2024IJEASM520242047-72a09300-5b78-47d0-af20-d672b6aeedf910385.pdf" TargetMode="External"/><Relationship Id="rId103" Type="http://schemas.openxmlformats.org/officeDocument/2006/relationships/hyperlink" Target="https://www.mdpi.com/2071-1050/16/14/5991" TargetMode="External"/><Relationship Id="rId345" Type="http://schemas.openxmlformats.org/officeDocument/2006/relationships/hyperlink" Target="https://www.sciencedirect.com/science/article/pii/S2211714824000311" TargetMode="External"/><Relationship Id="rId102" Type="http://schemas.openxmlformats.org/officeDocument/2006/relationships/hyperlink" Target="https://ieeexplore.ieee.org/abstract/document/10591586" TargetMode="External"/><Relationship Id="rId344" Type="http://schemas.openxmlformats.org/officeDocument/2006/relationships/hyperlink" Target="https://journalcsij.com/index.php/CSIJ/article/view/921" TargetMode="External"/><Relationship Id="rId101" Type="http://schemas.openxmlformats.org/officeDocument/2006/relationships/hyperlink" Target="https://link.springer.com/article/10.1007/s12541-024-01026-3" TargetMode="External"/><Relationship Id="rId343" Type="http://schemas.openxmlformats.org/officeDocument/2006/relationships/hyperlink" Target="https://www.civilengineeringjournals.com/jcea/archives/2024.v5.i2.A.24" TargetMode="External"/><Relationship Id="rId100" Type="http://schemas.openxmlformats.org/officeDocument/2006/relationships/hyperlink" Target="https://www.cell.com/heliyon/fulltext/S2405-8440(24)10962-0" TargetMode="External"/><Relationship Id="rId342" Type="http://schemas.openxmlformats.org/officeDocument/2006/relationships/hyperlink" Target="https://www.ijeca.info/index.php/IJECA/article/view/246" TargetMode="External"/><Relationship Id="rId338" Type="http://schemas.openxmlformats.org/officeDocument/2006/relationships/hyperlink" Target="https://www.revistafuture.org/FSRJ/article/view/844" TargetMode="External"/><Relationship Id="rId337" Type="http://schemas.openxmlformats.org/officeDocument/2006/relationships/hyperlink" Target="https://onlinelibrary.wiley.com/doi/10.1002/9781394175574.ch3" TargetMode="External"/><Relationship Id="rId336" Type="http://schemas.openxmlformats.org/officeDocument/2006/relationships/hyperlink" Target="https://e-jurnal.lppmunsera.org/index.php/JSMI/article/view/7499/3030" TargetMode="External"/><Relationship Id="rId335" Type="http://schemas.openxmlformats.org/officeDocument/2006/relationships/hyperlink" Target="https://www.utgjiu.ro/rev_mec/mecanica/pdf/2024-01/11_M%C4%83d%C4%83lin%20TOMESCU,%20Cosmin%20IONESCU.pdf" TargetMode="External"/><Relationship Id="rId339" Type="http://schemas.openxmlformats.org/officeDocument/2006/relationships/hyperlink" Target="https://jurnal.untirta.ac.id/index.php/JIPT/article/view/26388" TargetMode="External"/><Relationship Id="rId330" Type="http://schemas.openxmlformats.org/officeDocument/2006/relationships/hyperlink" Target="https://journal.umy.ac.id/index.php/jmpm/article/view/22274" TargetMode="External"/><Relationship Id="rId334" Type="http://schemas.openxmlformats.org/officeDocument/2006/relationships/hyperlink" Target="https://www.utgjiu.ro/rev_mec/mecanica/pdf/2024-01/11_M%C4%83d%C4%83lin%20TOMESCU,%20Cosmin%20IONESCU.pdf" TargetMode="External"/><Relationship Id="rId333" Type="http://schemas.openxmlformats.org/officeDocument/2006/relationships/hyperlink" Target="https://www.utgjiu.ro/rev_mec/mecanica/pdf/2024-01/11_M%C4%83d%C4%83lin%20TOMESCU,%20Cosmin%20IONESCU.pdf" TargetMode="External"/><Relationship Id="rId332" Type="http://schemas.openxmlformats.org/officeDocument/2006/relationships/hyperlink" Target="https://www.utgjiu.ro/revista/ec/pdf/2024-02/19_Trif.pdf" TargetMode="External"/><Relationship Id="rId331" Type="http://schemas.openxmlformats.org/officeDocument/2006/relationships/hyperlink" Target="https://article.innovationforever.com/JMN/20230354.html" TargetMode="External"/><Relationship Id="rId370" Type="http://schemas.openxmlformats.org/officeDocument/2006/relationships/hyperlink" Target="https://sciendo.com/article/10.2478/aucts-2024-0011" TargetMode="External"/><Relationship Id="rId129" Type="http://schemas.openxmlformats.org/officeDocument/2006/relationships/hyperlink" Target="http://digital-library.ulbsibiu.ro/xmlui/handle/123456789/3916" TargetMode="External"/><Relationship Id="rId128" Type="http://schemas.openxmlformats.org/officeDocument/2006/relationships/hyperlink" Target="https://www.amtsibiu.ro/index.php?option=com_content&amp;view=article&amp;id=3670:analogue-versus-digital-in-the-technology-of-manufacturing-metal-framework-in-the-case-of-metal-ceramic-prosthetic-restoration&amp;catid=84:nr-1-2024" TargetMode="External"/><Relationship Id="rId127" Type="http://schemas.openxmlformats.org/officeDocument/2006/relationships/hyperlink" Target="https://www.researchgate.net/profile/Shayne-Klarisse-Dinamling/publication/390370957_Reimagining_student_evaluation_of_teaching_Student-perceived_factors_of_effective_teaching_in_higher_education/links/67ebf1de76d4923a1aebf47e/Reimagining-Student-Evaluation-of-Teaching-Student-Perceived-Factors-of-Effective-Teaching-in-Higher-Education.pdf" TargetMode="External"/><Relationship Id="rId369" Type="http://schemas.openxmlformats.org/officeDocument/2006/relationships/hyperlink" Target="https://sciendo.com/article/10.2478/aucts-2024-0012" TargetMode="External"/><Relationship Id="rId126" Type="http://schemas.openxmlformats.org/officeDocument/2006/relationships/hyperlink" Target="https://repositorio.utfpr.edu.br/jspui/handle/1/34459" TargetMode="External"/><Relationship Id="rId368" Type="http://schemas.openxmlformats.org/officeDocument/2006/relationships/hyperlink" Target="https://sciendo.com/article/10.2478/aucts-2024-0012" TargetMode="External"/><Relationship Id="rId121" Type="http://schemas.openxmlformats.org/officeDocument/2006/relationships/hyperlink" Target="https://www.amazon.ca/Workplace-Social-Inclusion-Daniel-MARA-ebook/dp/B0DR2RV44V" TargetMode="External"/><Relationship Id="rId363" Type="http://schemas.openxmlformats.org/officeDocument/2006/relationships/hyperlink" Target="https://www.agir.ro/buletine/3366.pdf" TargetMode="External"/><Relationship Id="rId120" Type="http://schemas.openxmlformats.org/officeDocument/2006/relationships/hyperlink" Target="https://www.amazon.ca/Workplace-Social-Inclusion-Daniel-MARA-ebook/dp/B0DR2RV44V" TargetMode="External"/><Relationship Id="rId362" Type="http://schemas.openxmlformats.org/officeDocument/2006/relationships/hyperlink" Target="https://www.agir.ro/buletine/3366.pdf" TargetMode="External"/><Relationship Id="rId361" Type="http://schemas.openxmlformats.org/officeDocument/2006/relationships/hyperlink" Target="http://mmtt.khpi.edu.ua/article/view/321780" TargetMode="External"/><Relationship Id="rId360" Type="http://schemas.openxmlformats.org/officeDocument/2006/relationships/hyperlink" Target="https://cyberleninka.ru/article/n/povyshenie-tochnosti-peremescheniy-promyshlennogo-robota-v-protsesse-inkrementalnogo-formoobrazovaniya" TargetMode="External"/><Relationship Id="rId125" Type="http://schemas.openxmlformats.org/officeDocument/2006/relationships/hyperlink" Target="https://uis.brage.unit.no/uis-xmlui/handle/11250/3135420" TargetMode="External"/><Relationship Id="rId367" Type="http://schemas.openxmlformats.org/officeDocument/2006/relationships/hyperlink" Target="https://doctorate.ulbsibiu.ro/wp-content/uploads/21.-Rezumatul-tezei-de-doctorat-EN-B%C3%A2rsan-Alexandru.pdf" TargetMode="External"/><Relationship Id="rId124" Type="http://schemas.openxmlformats.org/officeDocument/2006/relationships/hyperlink" Target="https://jppipa.unram.ac.id/index.php/jppipa/article/view/7422" TargetMode="External"/><Relationship Id="rId366" Type="http://schemas.openxmlformats.org/officeDocument/2006/relationships/hyperlink" Target="https://doctorate.ulbsibiu.ro/wp-content/uploads/21.-Rezumatul-tezei-de-doctorat-EN-B%C3%A2rsan-Alexandru.pdf" TargetMode="External"/><Relationship Id="rId123" Type="http://schemas.openxmlformats.org/officeDocument/2006/relationships/hyperlink" Target="https://www.emerald.com/insight/content/doi/10.1108/jeee-12-2023-0516/full/html" TargetMode="External"/><Relationship Id="rId365" Type="http://schemas.openxmlformats.org/officeDocument/2006/relationships/hyperlink" Target="https://ir.library.oregonstate.edu/concern/graduate_thesis_or_dissertations/x633f865s" TargetMode="External"/><Relationship Id="rId122" Type="http://schemas.openxmlformats.org/officeDocument/2006/relationships/hyperlink" Target="https://uis.brage.unit.no/uis-xmlui/handle/11250/3135420" TargetMode="External"/><Relationship Id="rId364" Type="http://schemas.openxmlformats.org/officeDocument/2006/relationships/hyperlink" Target="https://ijaem.net/issue_dcp/Comparative%20Analysis%20of%20Toolpath%20Strategies%20in%20Mastercam%20ISO%20and%20Mazatrol%20for%205%20Axis%20Vertical%20Milling%20Machines.pdf" TargetMode="External"/><Relationship Id="rId95" Type="http://schemas.openxmlformats.org/officeDocument/2006/relationships/hyperlink" Target="https://link.springer.com/article/10.1186/s12951-023-02253-y" TargetMode="External"/><Relationship Id="rId94" Type="http://schemas.openxmlformats.org/officeDocument/2006/relationships/hyperlink" Target="https://scholar.google.ro/scholar?start=10&amp;hl=en&amp;as_sdt=2005&amp;sciodt=0,5&amp;as_ylo=2024&amp;cites=11628493134024367947&amp;scipsc=" TargetMode="External"/><Relationship Id="rId97" Type="http://schemas.openxmlformats.org/officeDocument/2006/relationships/hyperlink" Target="https://www.mdpi.com/1999-4923/16/10/1343" TargetMode="External"/><Relationship Id="rId96" Type="http://schemas.openxmlformats.org/officeDocument/2006/relationships/hyperlink" Target="https://www.sciencedirect.com/science/article/abs/pii/S0141813024046105" TargetMode="External"/><Relationship Id="rId99" Type="http://schemas.openxmlformats.org/officeDocument/2006/relationships/hyperlink" Target="https://www.degruyterbrill.com/document/doi/10.1515/9783111338477-006/pdf?licenseType=restricted" TargetMode="External"/><Relationship Id="rId98" Type="http://schemas.openxmlformats.org/officeDocument/2006/relationships/hyperlink" Target="https://www.researchsquare.com/article/rs-3807836/v1" TargetMode="External"/><Relationship Id="rId91" Type="http://schemas.openxmlformats.org/officeDocument/2006/relationships/hyperlink" Target="https://journals.ekb.eg/article_357987.html" TargetMode="External"/><Relationship Id="rId90" Type="http://schemas.openxmlformats.org/officeDocument/2006/relationships/hyperlink" Target="https://su-plus.strathmore.edu/server/api/core/bitstreams/e4561082-eccb-4daa-8d25-ad6ce88e3187/content" TargetMode="External"/><Relationship Id="rId93" Type="http://schemas.openxmlformats.org/officeDocument/2006/relationships/hyperlink" Target="https://openaccess.ahievran.edu.tr/xmlui/handle/20.500.12513/7010" TargetMode="External"/><Relationship Id="rId92" Type="http://schemas.openxmlformats.org/officeDocument/2006/relationships/hyperlink" Target="https://mag.iga.ir/article_717983.html?lang=en" TargetMode="External"/><Relationship Id="rId118" Type="http://schemas.openxmlformats.org/officeDocument/2006/relationships/hyperlink" Target="https://czasopisma.prz.edu.pl/amme/article/view/1841" TargetMode="External"/><Relationship Id="rId117" Type="http://schemas.openxmlformats.org/officeDocument/2006/relationships/hyperlink" Target="https://irek.ase.md/jspui/bitstream/123456789/3367/1/TEZA%20DR%20IATISIN%20Tatiana.pdf" TargetMode="External"/><Relationship Id="rId359" Type="http://schemas.openxmlformats.org/officeDocument/2006/relationships/hyperlink" Target="https://jurnal.yoctobrain.org/index.php/ijodas/article/view/189" TargetMode="External"/><Relationship Id="rId116" Type="http://schemas.openxmlformats.org/officeDocument/2006/relationships/hyperlink" Target="https://www.researchgate.net/publication/386566017_Budaya_dalam_Manajemen_Bisnis_Internasional" TargetMode="External"/><Relationship Id="rId358" Type="http://schemas.openxmlformats.org/officeDocument/2006/relationships/hyperlink" Target="https://www.researchsquare.com/article/rs-4308069/v1" TargetMode="External"/><Relationship Id="rId115" Type="http://schemas.openxmlformats.org/officeDocument/2006/relationships/hyperlink" Target="https://www.researchgate.net/publication/383132008_Corporate_bankruptcy_prediction_based_on_the_Adaboost_algorithm_for_optimisation_of_long_and_short-term_memory_networks" TargetMode="External"/><Relationship Id="rId357" Type="http://schemas.openxmlformats.org/officeDocument/2006/relationships/hyperlink" Target="https://jurnal.untirta.ac.id/index.php/jis/article/view/29148" TargetMode="External"/><Relationship Id="rId119" Type="http://schemas.openxmlformats.org/officeDocument/2006/relationships/hyperlink" Target="https://atna-mam.utcluj.ro/index.php/Acta/article/view/2365/1830" TargetMode="External"/><Relationship Id="rId110" Type="http://schemas.openxmlformats.org/officeDocument/2006/relationships/hyperlink" Target="https://www.sciencedirect.com/science/article/abs/pii/S1773224724006099" TargetMode="External"/><Relationship Id="rId352" Type="http://schemas.openxmlformats.org/officeDocument/2006/relationships/hyperlink" Target="https://www.researchhub.com/post/3078/peer-reviewing-the-latest-trends-in-materials-science-an-editorial-letter" TargetMode="External"/><Relationship Id="rId351" Type="http://schemas.openxmlformats.org/officeDocument/2006/relationships/hyperlink" Target="https://repository.eafit.edu.co/server/api/core/bitstreams/932ef014-bf6b-4514-8e1c-460af6f57b10/content" TargetMode="External"/><Relationship Id="rId350" Type="http://schemas.openxmlformats.org/officeDocument/2006/relationships/hyperlink" Target="https://pubs.rsc.org/en/Content/ArticleLanding/2025/LP/D4LP00331D" TargetMode="External"/><Relationship Id="rId114" Type="http://schemas.openxmlformats.org/officeDocument/2006/relationships/hyperlink" Target="https://www.sciencedirect.com/science/article/abs/pii/S0022354923005427" TargetMode="External"/><Relationship Id="rId356" Type="http://schemas.openxmlformats.org/officeDocument/2006/relationships/hyperlink" Target="https://ftn.shu.bg/DOI/MATTEH/2024/65-70.pdf" TargetMode="External"/><Relationship Id="rId113" Type="http://schemas.openxmlformats.org/officeDocument/2006/relationships/hyperlink" Target="https://www.sciencedirect.com/science/article/abs/pii/S2352492824001958" TargetMode="External"/><Relationship Id="rId355" Type="http://schemas.openxmlformats.org/officeDocument/2006/relationships/hyperlink" Target="https://polipapers.upv.es/index.php/RIAI/article/view/21102" TargetMode="External"/><Relationship Id="rId112" Type="http://schemas.openxmlformats.org/officeDocument/2006/relationships/hyperlink" Target="https://www.sciencedirect.com/science/article/abs/pii/S0939641123003107" TargetMode="External"/><Relationship Id="rId354" Type="http://schemas.openxmlformats.org/officeDocument/2006/relationships/hyperlink" Target="https://onlinelibrary.wiley.com/doi/full/10.1002/aisy.202400266" TargetMode="External"/><Relationship Id="rId111" Type="http://schemas.openxmlformats.org/officeDocument/2006/relationships/hyperlink" Target="https://www.sciencedirect.com/science/article/abs/pii/S1773224724004647" TargetMode="External"/><Relationship Id="rId353" Type="http://schemas.openxmlformats.org/officeDocument/2006/relationships/hyperlink" Target="https://www.civilengineeringjournals.com/jcea/article/24/5-2-1-579.pdf" TargetMode="External"/><Relationship Id="rId305" Type="http://schemas.openxmlformats.org/officeDocument/2006/relationships/hyperlink" Target="https://scholar.google.com/scholar?oi=bibs&amp;hl=ro&amp;cites=3708368998285828204" TargetMode="External"/><Relationship Id="rId304" Type="http://schemas.openxmlformats.org/officeDocument/2006/relationships/hyperlink" Target="https://scholar.google.com/scholar?oi=bibs&amp;hl=ro&amp;cites=15201501403269105781" TargetMode="External"/><Relationship Id="rId303" Type="http://schemas.openxmlformats.org/officeDocument/2006/relationships/hyperlink" Target="https://scholar.google.com/scholar?as_ylo=2024&amp;hl=ro&amp;as_sdt=2005&amp;sciodt=0,5&amp;cites=7735835446713773759&amp;scipsc=" TargetMode="External"/><Relationship Id="rId302" Type="http://schemas.openxmlformats.org/officeDocument/2006/relationships/hyperlink" Target="https://openurl.ebsco.com/EPDB%3Agcd%3A7%3A8876615/detailv2?sid=ebsco%3Aplink%3Ascholar&amp;id=ebsco%3Agcd%3A182396595&amp;crl=c&amp;link_origin=scholar.google.ro" TargetMode="External"/><Relationship Id="rId309" Type="http://schemas.openxmlformats.org/officeDocument/2006/relationships/hyperlink" Target="https://scholar.google.com/scholar?start=10&amp;hl=ro&amp;as_sdt=2005&amp;sciodt=0,5&amp;as_ylo=2024&amp;cites=8897709574052207616&amp;scipsc=" TargetMode="External"/><Relationship Id="rId308" Type="http://schemas.openxmlformats.org/officeDocument/2006/relationships/hyperlink" Target="https://scholar.google.com/scholar?as_ylo=2024&amp;hl=ro&amp;as_sdt=2005&amp;sciodt=0,5&amp;cites=8897709574052207616&amp;scipsc=" TargetMode="External"/><Relationship Id="rId307" Type="http://schemas.openxmlformats.org/officeDocument/2006/relationships/hyperlink" Target="https://scholar.google.com/scholar?as_ylo=2024&amp;hl=ro&amp;as_sdt=2005&amp;sciodt=0,5&amp;cites=8897709574052207616&amp;scipsc=" TargetMode="External"/><Relationship Id="rId306" Type="http://schemas.openxmlformats.org/officeDocument/2006/relationships/hyperlink" Target="https://scholar.google.com/scholar?as_ylo=2024&amp;hl=ro&amp;as_sdt=2005&amp;sciodt=0,5&amp;cites=8897709574052207616&amp;scipsc=" TargetMode="External"/><Relationship Id="rId301" Type="http://schemas.openxmlformats.org/officeDocument/2006/relationships/hyperlink" Target="https://www.ijfsab.com/index.php/fsab/article/view/349" TargetMode="External"/><Relationship Id="rId300" Type="http://schemas.openxmlformats.org/officeDocument/2006/relationships/hyperlink" Target="https://www.witpress.com/elibrary/wit-transactions-on-ecology-and-the-environment/262/38649" TargetMode="External"/><Relationship Id="rId327" Type="http://schemas.openxmlformats.org/officeDocument/2006/relationships/hyperlink" Target="https://www.jurnal.stie-aas.ac.id/index.php/jei/article/view/12794" TargetMode="External"/><Relationship Id="rId326" Type="http://schemas.openxmlformats.org/officeDocument/2006/relationships/hyperlink" Target="https://dinastipub.org/DIJEFA/article/view/2397" TargetMode="External"/><Relationship Id="rId325" Type="http://schemas.openxmlformats.org/officeDocument/2006/relationships/hyperlink" Target="https://scholarzest.com/index.php/ejrds/article/view/4236" TargetMode="External"/><Relationship Id="rId324" Type="http://schemas.openxmlformats.org/officeDocument/2006/relationships/hyperlink" Target="https://ijhess.com/index.php/ijhess/article/view/775" TargetMode="External"/><Relationship Id="rId329" Type="http://schemas.openxmlformats.org/officeDocument/2006/relationships/hyperlink" Target="https://www.utgjiu.ro/revista/ec/pdf/2024-02/19_Trif.pdf" TargetMode="External"/><Relationship Id="rId328" Type="http://schemas.openxmlformats.org/officeDocument/2006/relationships/hyperlink" Target="https://jst.iuh.edu.vn/index.php/jst-iuh/article/view/5020/823" TargetMode="External"/><Relationship Id="rId323" Type="http://schemas.openxmlformats.org/officeDocument/2006/relationships/hyperlink" Target="https://www.duvaryayinlari.com/icerik/e-kitaplar/spor-bilimlerinde-multidisipliner-yaklasimlar-ii-doc-dr-mergul-colak-doc-dr-duygu-sevinc-yilmaz" TargetMode="External"/><Relationship Id="rId322" Type="http://schemas.openxmlformats.org/officeDocument/2006/relationships/hyperlink" Target="https://dergipark.org.tr/en/pub/ngumuh/issue/82695/1314087" TargetMode="External"/><Relationship Id="rId321" Type="http://schemas.openxmlformats.org/officeDocument/2006/relationships/hyperlink" Target="https://scholar.google.com/scholar?oi=bibs&amp;hl=ro&amp;cites=11135334262130413892" TargetMode="External"/><Relationship Id="rId320" Type="http://schemas.openxmlformats.org/officeDocument/2006/relationships/hyperlink" Target="https://scholar.google.com/scholar?as_ylo=2024&amp;hl=ro&amp;as_sdt=2005&amp;sciodt=0,5&amp;cites=17801747741615582179&amp;scipsc=" TargetMode="External"/><Relationship Id="rId316" Type="http://schemas.openxmlformats.org/officeDocument/2006/relationships/hyperlink" Target="https://scholar.google.com/scholar?start=10&amp;hl=ro&amp;as_sdt=2005&amp;sciodt=0,5&amp;as_ylo=2024&amp;cites=5457511832891058297&amp;scipsc=" TargetMode="External"/><Relationship Id="rId315" Type="http://schemas.openxmlformats.org/officeDocument/2006/relationships/hyperlink" Target="https://scholar.google.com/scholar?start=10&amp;hl=ro&amp;as_sdt=2005&amp;sciodt=0,5&amp;as_ylo=2024&amp;cites=5457511832891058297&amp;scipsc=" TargetMode="External"/><Relationship Id="rId314" Type="http://schemas.openxmlformats.org/officeDocument/2006/relationships/hyperlink" Target="https://scholar.google.com/scholar?as_ylo=2024&amp;hl=ro&amp;as_sdt=2005&amp;sciodt=0,5&amp;cites=5457511832891058297&amp;scipsc=" TargetMode="External"/><Relationship Id="rId313" Type="http://schemas.openxmlformats.org/officeDocument/2006/relationships/hyperlink" Target="https://scholar.google.com/scholar?as_ylo=2024&amp;hl=ro&amp;as_sdt=2005&amp;sciodt=0,5&amp;cites=5457511832891058297&amp;scipsc=" TargetMode="External"/><Relationship Id="rId319" Type="http://schemas.openxmlformats.org/officeDocument/2006/relationships/hyperlink" Target="https://scholar.google.com/scholar?as_ylo=2024&amp;hl=ro&amp;as_sdt=2005&amp;sciodt=0,5&amp;cites=17801747741615582179&amp;scipsc=" TargetMode="External"/><Relationship Id="rId318" Type="http://schemas.openxmlformats.org/officeDocument/2006/relationships/hyperlink" Target="https://scholar.google.com/scholar?oi=bibs&amp;hl=ro&amp;cites=11399170593273049182" TargetMode="External"/><Relationship Id="rId317" Type="http://schemas.openxmlformats.org/officeDocument/2006/relationships/hyperlink" Target="https://scholar.google.com/scholar?start=10&amp;hl=ro&amp;as_sdt=2005&amp;sciodt=0,5&amp;as_ylo=2024&amp;cites=5457511832891058297&amp;scipsc=" TargetMode="External"/><Relationship Id="rId312" Type="http://schemas.openxmlformats.org/officeDocument/2006/relationships/hyperlink" Target="https://scholar.google.com/scholar?as_ylo=2024&amp;hl=ro&amp;as_sdt=2005&amp;sciodt=0,5&amp;cites=5457511832891058297&amp;scipsc=" TargetMode="External"/><Relationship Id="rId311" Type="http://schemas.openxmlformats.org/officeDocument/2006/relationships/hyperlink" Target="https://scholar.google.com/scholar?as_ylo=2024&amp;hl=ro&amp;as_sdt=2005&amp;sciodt=0,5&amp;cites=5457511832891058297&amp;scipsc=" TargetMode="External"/><Relationship Id="rId310" Type="http://schemas.openxmlformats.org/officeDocument/2006/relationships/hyperlink" Target="https://scholar.google.com/scholar?as_ylo=2024&amp;hl=ro&amp;as_sdt=2005&amp;sciodt=0,5&amp;cites=5457511832891058297&amp;scipsc=" TargetMode="External"/><Relationship Id="rId297" Type="http://schemas.openxmlformats.org/officeDocument/2006/relationships/hyperlink" Target="https://ieeexplore.ieee.org/abstract/document/10754116?casa_token=poafjNWRUssAAAAA:hCVQ9i4wXu6YeM7iRoeIkgartip4XqyUPRroWlJ44OA_KJMAb8uMKL5V_OCcY0zapsTyjqXhR-NdBg" TargetMode="External"/><Relationship Id="rId296" Type="http://schemas.openxmlformats.org/officeDocument/2006/relationships/hyperlink" Target="https://onepetro.org/speets/proceedings-abstract/24ETS/24ETS/548337" TargetMode="External"/><Relationship Id="rId295" Type="http://schemas.openxmlformats.org/officeDocument/2006/relationships/hyperlink" Target="https://papers.ssrn.com/sol3/papers.cfm?abstract_id=5120055" TargetMode="External"/><Relationship Id="rId294" Type="http://schemas.openxmlformats.org/officeDocument/2006/relationships/hyperlink" Target="https://www.sciencedirect.com/science/article/pii/S0360544224030834?casa_token=WL-6MSlZ1S0AAAAA:6AB-emzjmLnFXV2DuNoyCM70nn8vMXq2yk59ljVFPgsNaK7E6q5sbRJLe98E8lHuU1-o_lWLneY" TargetMode="External"/><Relationship Id="rId299" Type="http://schemas.openxmlformats.org/officeDocument/2006/relationships/hyperlink" Target="https://www.ivysci.com/en/articles/6564359__PROPOSING_A_MODEL_OF_VINH_UNIVERSITY_TOWARDS_A_SMART_SUSTAINABLE_UNIVERSITY" TargetMode="External"/><Relationship Id="rId298" Type="http://schemas.openxmlformats.org/officeDocument/2006/relationships/hyperlink" Target="https://www.diva-portal.org/smash/record.jsf?pid=diva2%3A1900665&amp;dswid=6100" TargetMode="External"/><Relationship Id="rId271" Type="http://schemas.openxmlformats.org/officeDocument/2006/relationships/hyperlink" Target="https://www.emerald.com/insight/content/doi/10.1108/mabr-11-2023-0079/full/html" TargetMode="External"/><Relationship Id="rId270" Type="http://schemas.openxmlformats.org/officeDocument/2006/relationships/hyperlink" Target="https://journals.sagepub.com/doi/abs/10.1177/15344843231217181" TargetMode="External"/><Relationship Id="rId269" Type="http://schemas.openxmlformats.org/officeDocument/2006/relationships/hyperlink" Target="https://univda.iris.cineca.it/handle/20.500.14087/15401" TargetMode="External"/><Relationship Id="rId264" Type="http://schemas.openxmlformats.org/officeDocument/2006/relationships/hyperlink" Target="https://revista.infad.eu/index.php/IJODAEP/article/view/2757" TargetMode="External"/><Relationship Id="rId263" Type="http://schemas.openxmlformats.org/officeDocument/2006/relationships/hyperlink" Target="https://alicia.concytec.gob.pe/vufind/Record/UCVV_dfab91d15a99895d01630f46f45f4bd8" TargetMode="External"/><Relationship Id="rId262" Type="http://schemas.openxmlformats.org/officeDocument/2006/relationships/hyperlink" Target="https://repositorio.usil.edu.pe/entities/publication/3c79d280-b907-4574-be3a-245b22414662" TargetMode="External"/><Relationship Id="rId261" Type="http://schemas.openxmlformats.org/officeDocument/2006/relationships/hyperlink" Target="http://tahtamedia.co.id/index.php/issj/article/view/779" TargetMode="External"/><Relationship Id="rId268" Type="http://schemas.openxmlformats.org/officeDocument/2006/relationships/hyperlink" Target="https://univda.iris.cineca.it/handle/20.500.14087/15401" TargetMode="External"/><Relationship Id="rId267" Type="http://schemas.openxmlformats.org/officeDocument/2006/relationships/hyperlink" Target="https://repositorioacademico.upc.edu.pe/handle/10757/673935" TargetMode="External"/><Relationship Id="rId266" Type="http://schemas.openxmlformats.org/officeDocument/2006/relationships/hyperlink" Target="https://www.emeraldgrouppublishing.com/journal/dlp?_gl=1*156m0ux*_ga*NTQzMjg3NjQuMTc0NDkyMjczNg..*_ga_45RWY1YP1V*MTc0NDkyMjczNi4xLjEuMTc0NDkyMzU5OC4wLjAuMA..&amp;_ga=2.121372872.1581359164.1744922736-54328764.1744922736" TargetMode="External"/><Relationship Id="rId265" Type="http://schemas.openxmlformats.org/officeDocument/2006/relationships/hyperlink" Target="https://revista.infad.eu/index.php/IJODAEP/issue/view/62" TargetMode="External"/><Relationship Id="rId260" Type="http://schemas.openxmlformats.org/officeDocument/2006/relationships/hyperlink" Target="http://www.injoit.ru/index.php/j1/article/view/1875" TargetMode="External"/><Relationship Id="rId259" Type="http://schemas.openxmlformats.org/officeDocument/2006/relationships/hyperlink" Target="http://repository.hneu.edu.ua/handle/123456789/35238" TargetMode="External"/><Relationship Id="rId258" Type="http://schemas.openxmlformats.org/officeDocument/2006/relationships/hyperlink" Target="https://ietresearch.onlinelibrary.wiley.com/doi/full/10.1049/tje2.12344" TargetMode="External"/><Relationship Id="rId253" Type="http://schemas.openxmlformats.org/officeDocument/2006/relationships/hyperlink" Target="https://ieeexplore.ieee.org/abstract/document/10560215" TargetMode="External"/><Relationship Id="rId252" Type="http://schemas.openxmlformats.org/officeDocument/2006/relationships/hyperlink" Target="https://dergipark.org.tr/en/pub/iusosyoloji/article/1591033" TargetMode="External"/><Relationship Id="rId251" Type="http://schemas.openxmlformats.org/officeDocument/2006/relationships/hyperlink" Target="https://www.proquest.com/openview/acf219bc94ca056e1d29d945694ea8e3/1?cbl=18750&amp;diss=y&amp;pq-origsite=gscholar" TargetMode="External"/><Relationship Id="rId250" Type="http://schemas.openxmlformats.org/officeDocument/2006/relationships/hyperlink" Target="https://link.springer.com/chapter/10.1007/978-3-031-62158-1_6" TargetMode="External"/><Relationship Id="rId257" Type="http://schemas.openxmlformats.org/officeDocument/2006/relationships/hyperlink" Target="https://www.taylorfrancis.com/chapters/edit/10.4324/9781003441311-6/framing-un-sustainability-ai-irene-niet-mignon-hagemeijer-anne-marte-gardenier-rinie-van-est" TargetMode="External"/><Relationship Id="rId256" Type="http://schemas.openxmlformats.org/officeDocument/2006/relationships/hyperlink" Target="https://ietresearch.onlinelibrary.wiley.com/doi/full/10.1049/tje2.12407" TargetMode="External"/><Relationship Id="rId255" Type="http://schemas.openxmlformats.org/officeDocument/2006/relationships/hyperlink" Target="https://mjs.um.edu.my/index.php/JISRP/article/view/57829" TargetMode="External"/><Relationship Id="rId254" Type="http://schemas.openxmlformats.org/officeDocument/2006/relationships/hyperlink" Target="https://www.tandfonline.com/doi/full/10.1080/01605682.2023.2247008" TargetMode="External"/><Relationship Id="rId293" Type="http://schemas.openxmlformats.org/officeDocument/2006/relationships/hyperlink" Target="https://wjarr.co.in/wjarr-2024-0746" TargetMode="External"/><Relationship Id="rId292" Type="http://schemas.openxmlformats.org/officeDocument/2006/relationships/hyperlink" Target="https://publikationen.sulb.uni-saarland.de/handle/20.500.11880/38870" TargetMode="External"/><Relationship Id="rId291" Type="http://schemas.openxmlformats.org/officeDocument/2006/relationships/hyperlink" Target="https://www.proquest.com/docview/3110573715?pq-origsite=gscholar&amp;fromopenview=true" TargetMode="External"/><Relationship Id="rId290" Type="http://schemas.openxmlformats.org/officeDocument/2006/relationships/hyperlink" Target="https://www.taylorfrancis.com/chapters/edit/10.1201/9781003474111-7/cybersecurity-risk-management-framework-cyber-physical-systems-edyta-karolina-szczepaniuk-hubert-szczepaniuk" TargetMode="External"/><Relationship Id="rId286" Type="http://schemas.openxmlformats.org/officeDocument/2006/relationships/hyperlink" Target="https://publications.rwth-aachen.de/record/995165" TargetMode="External"/><Relationship Id="rId285" Type="http://schemas.openxmlformats.org/officeDocument/2006/relationships/hyperlink" Target="https://digital.ub.uni-paderborn.de/hs/content/titleinfo/7645799/full.pdf" TargetMode="External"/><Relationship Id="rId284" Type="http://schemas.openxmlformats.org/officeDocument/2006/relationships/hyperlink" Target="https://library.oapen.org/bitstream/handle/20.500.12657/90827/distributed-planning-for-self-organizing-production-systems.pdf?sequence=1&amp;isAllowed=y" TargetMode="External"/><Relationship Id="rId283" Type="http://schemas.openxmlformats.org/officeDocument/2006/relationships/hyperlink" Target="http://rppe.ru/new/index.php/rppe/article/view/2415" TargetMode="External"/><Relationship Id="rId289" Type="http://schemas.openxmlformats.org/officeDocument/2006/relationships/hyperlink" Target="https://www.repository.cam.ac.uk/items/0292124b-4f02-4ad4-8983-e2b901bfe0ee" TargetMode="External"/><Relationship Id="rId288" Type="http://schemas.openxmlformats.org/officeDocument/2006/relationships/hyperlink" Target="https://open.fau.de/items/c444fc24-dced-4ef7-b7f8-b122f189e4c7/full" TargetMode="External"/><Relationship Id="rId287" Type="http://schemas.openxmlformats.org/officeDocument/2006/relationships/hyperlink" Target="https://www.inderscienceonline.com/doi/abs/10.1504/IJPSPM.2024.142349" TargetMode="External"/><Relationship Id="rId282" Type="http://schemas.openxmlformats.org/officeDocument/2006/relationships/hyperlink" Target="https://link.springer.com/chapter/10.1007/978-3-031-51272-8_41" TargetMode="External"/><Relationship Id="rId281" Type="http://schemas.openxmlformats.org/officeDocument/2006/relationships/hyperlink" Target="https://www.proquest.com/openview/07b235c9f5c68cb24b4012673c9a8c6e/1?cbl=2026366&amp;diss=y&amp;pq-origsite=gscholar" TargetMode="External"/><Relationship Id="rId280" Type="http://schemas.openxmlformats.org/officeDocument/2006/relationships/hyperlink" Target="https://www.emeraldgrouppublishing.com/journal/tqm?_gl=1*zhp56x*_ga*NTQzMjg3NjQuMTc0NDkyMjczNg..*_ga_45RWY1YP1V*MTc0NDkyMjczNi4xLjEuMTc0NDkyMjc0OS4wLjAuMA..&amp;_ga=2.107741378.1581359164.1744922736-54328764.1744922736" TargetMode="External"/><Relationship Id="rId275" Type="http://schemas.openxmlformats.org/officeDocument/2006/relationships/hyperlink" Target="https://journals.umcs.pl/j/about/editorialPolicies" TargetMode="External"/><Relationship Id="rId274" Type="http://schemas.openxmlformats.org/officeDocument/2006/relationships/hyperlink" Target="https://www.tandfonline.com/doi/abs/10.1080/03075079.2024.2321225?casa_token=pOIpX-VsFM8AAAAA:Zj6ZsthidiM1Kmra9YyNkLh9-Pfl6RZqn2Gi1bkbAfuPWPLkq1SvCd_K9zzf9WF7dywGcakmYm0" TargetMode="External"/><Relationship Id="rId273" Type="http://schemas.openxmlformats.org/officeDocument/2006/relationships/hyperlink" Target="https://journals.sagepub.com/doi/full/10.3233/HSM-230004" TargetMode="External"/><Relationship Id="rId272" Type="http://schemas.openxmlformats.org/officeDocument/2006/relationships/hyperlink" Target="https://link.springer.com/chapter/10.1007/978-3-031-71739-0_21" TargetMode="External"/><Relationship Id="rId279" Type="http://schemas.openxmlformats.org/officeDocument/2006/relationships/hyperlink" Target="https://www.emerald.com/insight/content/doi/10.1108/tqm-02-2023-0043/full/html" TargetMode="External"/><Relationship Id="rId278" Type="http://schemas.openxmlformats.org/officeDocument/2006/relationships/hyperlink" Target="https://journal.unpar.ac.id/index.php/jrsi/Indexing" TargetMode="External"/><Relationship Id="rId277" Type="http://schemas.openxmlformats.org/officeDocument/2006/relationships/hyperlink" Target="https://journals.umcs.pl/j/about/editorialPolicies" TargetMode="External"/><Relationship Id="rId276" Type="http://schemas.openxmlformats.org/officeDocument/2006/relationships/hyperlink" Target="https://www.tandfonline.com/doi/abs/10.1080/03075079.2024.2321225?casa_token=pOIpX-VsFM8AAAAA:Zj6ZsthidiM1Kmra9YyNkLh9-Pfl6RZqn2Gi1bkbAfuPWPLkq1SvCd_K9zzf9WF7dywGcakmYm0" TargetMode="External"/><Relationship Id="rId228" Type="http://schemas.openxmlformats.org/officeDocument/2006/relationships/hyperlink" Target="https://journals.us.edu.pl/index.php/IJREL/article/view/18126" TargetMode="External"/><Relationship Id="rId227" Type="http://schemas.openxmlformats.org/officeDocument/2006/relationships/hyperlink" Target="https://yadda.icm.edu.pl/baztech/element/bwmeta1.element.baztech-60b404c0-03e1-43cb-a14a-535b6138e365" TargetMode="External"/><Relationship Id="rId226" Type="http://schemas.openxmlformats.org/officeDocument/2006/relationships/hyperlink" Target="https://retosdelacienciaec.com/Revistas/index.php/retos/article/view/530" TargetMode="External"/><Relationship Id="rId225" Type="http://schemas.openxmlformats.org/officeDocument/2006/relationships/hyperlink" Target="http://el-journal.org/index.php/journal/article/view/15" TargetMode="External"/><Relationship Id="rId229" Type="http://schemas.openxmlformats.org/officeDocument/2006/relationships/hyperlink" Target="https://jurnal.uinsu.ac.id/index.php/ISCIS/article/view/21907" TargetMode="External"/><Relationship Id="rId220" Type="http://schemas.openxmlformats.org/officeDocument/2006/relationships/hyperlink" Target="https://papers.ssrn.com/sol3/papers.cfm?abstract_id=5057436" TargetMode="External"/><Relationship Id="rId224" Type="http://schemas.openxmlformats.org/officeDocument/2006/relationships/hyperlink" Target="https://papers.ssrn.com/sol3/papers.cfm?abstract_id=5057420" TargetMode="External"/><Relationship Id="rId223" Type="http://schemas.openxmlformats.org/officeDocument/2006/relationships/hyperlink" Target="http://lamintang.org/journal/index.php/ijeste/article/view/730" TargetMode="External"/><Relationship Id="rId222" Type="http://schemas.openxmlformats.org/officeDocument/2006/relationships/hyperlink" Target="https://journal.ypidathu.or.id/index.php/ijlul/article/download/753/491" TargetMode="External"/><Relationship Id="rId221" Type="http://schemas.openxmlformats.org/officeDocument/2006/relationships/hyperlink" Target="https://repository-ijsra.com/sites/default/files/IJSRA-2024-1451.pdf" TargetMode="External"/><Relationship Id="rId217" Type="http://schemas.openxmlformats.org/officeDocument/2006/relationships/hyperlink" Target="https://papers.ssrn.com/sol3/papers.cfm?abstract_id=5057430" TargetMode="External"/><Relationship Id="rId216" Type="http://schemas.openxmlformats.org/officeDocument/2006/relationships/hyperlink" Target="http://rjupublisher.com/ojs/index.php/JDLDE/article/view/221" TargetMode="External"/><Relationship Id="rId215" Type="http://schemas.openxmlformats.org/officeDocument/2006/relationships/hyperlink" Target="https://www.jobiost.com/article_199024.html" TargetMode="External"/><Relationship Id="rId214" Type="http://schemas.openxmlformats.org/officeDocument/2006/relationships/hyperlink" Target="https://pubs.ufs.ac.za/index.php/ijer/article/view/1434" TargetMode="External"/><Relationship Id="rId219" Type="http://schemas.openxmlformats.org/officeDocument/2006/relationships/hyperlink" Target="https://papers.ssrn.com/sol3/papers.cfm?abstract_id=5057438" TargetMode="External"/><Relationship Id="rId218" Type="http://schemas.openxmlformats.org/officeDocument/2006/relationships/hyperlink" Target="https://eric.ed.gov/?id=EJ1453448" TargetMode="External"/><Relationship Id="rId213" Type="http://schemas.openxmlformats.org/officeDocument/2006/relationships/hyperlink" Target="https://papers.ssrn.com/sol3/papers.cfm?abstract_id=5057408" TargetMode="External"/><Relationship Id="rId212" Type="http://schemas.openxmlformats.org/officeDocument/2006/relationships/hyperlink" Target="https://papers.ssrn.com/sol3/papers.cfm?abstract_id=5057410" TargetMode="External"/><Relationship Id="rId211" Type="http://schemas.openxmlformats.org/officeDocument/2006/relationships/hyperlink" Target="https://www.retosdelacienciaec.com/Revistas/index.php/retos/article/view/536" TargetMode="External"/><Relationship Id="rId210" Type="http://schemas.openxmlformats.org/officeDocument/2006/relationships/hyperlink" Target="https://educationalchallenges.org.ua/index.php/education_challenges/article/view/290" TargetMode="External"/><Relationship Id="rId249" Type="http://schemas.openxmlformats.org/officeDocument/2006/relationships/hyperlink" Target="https://sjciycl.cn/index.php/DAP/article/view/8" TargetMode="External"/><Relationship Id="rId248" Type="http://schemas.openxmlformats.org/officeDocument/2006/relationships/hyperlink" Target="https://dergipark.org.tr/en/pub/baebd/issue/87168/1525452" TargetMode="External"/><Relationship Id="rId247" Type="http://schemas.openxmlformats.org/officeDocument/2006/relationships/hyperlink" Target="https://papers.ssrn.com/sol3/papers.cfm?abstract_id=5057434" TargetMode="External"/><Relationship Id="rId242" Type="http://schemas.openxmlformats.org/officeDocument/2006/relationships/hyperlink" Target="https://link.springer.com/chapter/10.1007/978-3-031-72410-7_8" TargetMode="External"/><Relationship Id="rId241" Type="http://schemas.openxmlformats.org/officeDocument/2006/relationships/hyperlink" Target="https://www.inderscienceonline.com/doi/abs/10.1504/IJSMARTTL.2024.142177" TargetMode="External"/><Relationship Id="rId240" Type="http://schemas.openxmlformats.org/officeDocument/2006/relationships/hyperlink" Target="https://ejournal.kopertais4.or.id/tapalkuda/index.php/LAN/article/view/6182" TargetMode="External"/><Relationship Id="rId246" Type="http://schemas.openxmlformats.org/officeDocument/2006/relationships/hyperlink" Target="https://fnasjournals.com/index.php/FNAS-JMSE/article/view/566" TargetMode="External"/><Relationship Id="rId245" Type="http://schemas.openxmlformats.org/officeDocument/2006/relationships/hyperlink" Target="https://educare.uinkhas.ac.id/index.php/jie/article/view/254" TargetMode="External"/><Relationship Id="rId244" Type="http://schemas.openxmlformats.org/officeDocument/2006/relationships/hyperlink" Target="https://www.scirp.org/journal/paperinformation?paperid=137243" TargetMode="External"/><Relationship Id="rId243" Type="http://schemas.openxmlformats.org/officeDocument/2006/relationships/hyperlink" Target="https://search.ebscohost.com/login.aspx?direct=true&amp;profile=ehost&amp;scope=site&amp;authtype=crawler&amp;jrnl=26907909&amp;AN=182553644&amp;h=ShdY%2B4kwAyerQH8tunX1rp99mX2vGI57d4MIdLYhRPQrb1otZJ7Mr899GL9yxS7sQ49NEHLB9DFigBOgYz6IbQ%3D%3D&amp;crl=c" TargetMode="External"/><Relationship Id="rId239" Type="http://schemas.openxmlformats.org/officeDocument/2006/relationships/hyperlink" Target="https://jppipa.unram.ac.id/index.php/jppipa/article/view/9112" TargetMode="External"/><Relationship Id="rId238" Type="http://schemas.openxmlformats.org/officeDocument/2006/relationships/hyperlink" Target="http://journals.lagh-univ.dz/index.php/jskp/article/view/4007" TargetMode="External"/><Relationship Id="rId237" Type="http://schemas.openxmlformats.org/officeDocument/2006/relationships/hyperlink" Target="https://link.springer.com/chapter/10.1007/978-981-97-6790-8_15" TargetMode="External"/><Relationship Id="rId236" Type="http://schemas.openxmlformats.org/officeDocument/2006/relationships/hyperlink" Target="https://journal.iaincurup.ac.id/index.php/english/article/view/11533" TargetMode="External"/><Relationship Id="rId231" Type="http://schemas.openxmlformats.org/officeDocument/2006/relationships/hyperlink" Target="https://www.cureus.com/articles/291493-informed-strategies-based-on-education-research-to-enhance-the-learning-ecosystem.pdf" TargetMode="External"/><Relationship Id="rId230" Type="http://schemas.openxmlformats.org/officeDocument/2006/relationships/hyperlink" Target="https://www.igi-global.com/chapter/digital-education-and-awareness-for-oral-health/355268" TargetMode="External"/><Relationship Id="rId235" Type="http://schemas.openxmlformats.org/officeDocument/2006/relationships/hyperlink" Target="https://sserr.ro/wp-content/uploads/2024/07/sserr-11-1-17-26.pdf" TargetMode="External"/><Relationship Id="rId234" Type="http://schemas.openxmlformats.org/officeDocument/2006/relationships/hyperlink" Target="https://arxiv.org/abs/2409.10553" TargetMode="External"/><Relationship Id="rId233" Type="http://schemas.openxmlformats.org/officeDocument/2006/relationships/hyperlink" Target="https://dialnet.unirioja.es/servlet/articulo?codigo=9750822" TargetMode="External"/><Relationship Id="rId232" Type="http://schemas.openxmlformats.org/officeDocument/2006/relationships/hyperlink" Target="https://www.igi-global.com/chapter/promotion-and-prevention-of-oral-cancer-in-the-digital-era/355271" TargetMode="External"/><Relationship Id="rId206" Type="http://schemas.openxmlformats.org/officeDocument/2006/relationships/hyperlink" Target="https://repository.usd.ac.id/52291/1/12037_Paper+9+(2024.3.3)+Generative+AI+as+an+Enabler+of+Sustainable+Education.pdf" TargetMode="External"/><Relationship Id="rId205" Type="http://schemas.openxmlformats.org/officeDocument/2006/relationships/hyperlink" Target="https://eric.ed.gov/?id=EJ1440754" TargetMode="External"/><Relationship Id="rId204" Type="http://schemas.openxmlformats.org/officeDocument/2006/relationships/hyperlink" Target="https://ocivvlhqiwtxvnycqnia.supabase.co/storage/v1/object/public/new-kerko/OpenAlex-el/W4401014731/W4401014731-pdf/file.pdf" TargetMode="External"/><Relationship Id="rId203" Type="http://schemas.openxmlformats.org/officeDocument/2006/relationships/hyperlink" Target="http://journal.staihubbulwathan.id/index.php/alishlah/article/view/4919" TargetMode="External"/><Relationship Id="rId209" Type="http://schemas.openxmlformats.org/officeDocument/2006/relationships/hyperlink" Target="http://j-innovative.org/index.php/Innovative/article/view/15810" TargetMode="External"/><Relationship Id="rId208" Type="http://schemas.openxmlformats.org/officeDocument/2006/relationships/hyperlink" Target="https://ojs.pensamultimedia.it/index.php/siref/article/view/7328" TargetMode="External"/><Relationship Id="rId207" Type="http://schemas.openxmlformats.org/officeDocument/2006/relationships/hyperlink" Target="https://theses.hal.science/tel-04986682/" TargetMode="External"/><Relationship Id="rId202" Type="http://schemas.openxmlformats.org/officeDocument/2006/relationships/hyperlink" Target="https://www.francis-press.com/uploads/papers/oASzoOXYJr30bcLsyQPBSVQkU0hs5TATz2cI4wxr.pdf" TargetMode="External"/><Relationship Id="rId201" Type="http://schemas.openxmlformats.org/officeDocument/2006/relationships/hyperlink" Target="https://www.academia.edu/download/112422239/wjssh_10_1_2.pdf" TargetMode="External"/><Relationship Id="rId200" Type="http://schemas.openxmlformats.org/officeDocument/2006/relationships/hyperlink" Target="https://iiari.org/wp-content/uploads/ijemds.v5.2.1912.pdf"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mdpi.com/journal/sustainability/editors" TargetMode="External"/><Relationship Id="rId2" Type="http://schemas.openxmlformats.org/officeDocument/2006/relationships/hyperlink" Target="https://www.mdpi.com/journal/safety/editors" TargetMode="External"/><Relationship Id="rId3" Type="http://schemas.openxmlformats.org/officeDocument/2006/relationships/hyperlink" Target="https://inmateh.eu/about-us/editorial-board/" TargetMode="External"/><Relationship Id="rId4" Type="http://schemas.openxmlformats.org/officeDocument/2006/relationships/hyperlink" Target="https://pjms.zim.pcz.pl/cms/scientificcouncil" TargetMode="External"/><Relationship Id="rId9" Type="http://schemas.openxmlformats.org/officeDocument/2006/relationships/hyperlink" Target="https://www.mdpi.com/journal/sustainability/topical_collections/Circular_Economy_and_Sustainable_Strategies" TargetMode="External"/><Relationship Id="rId143" Type="http://schemas.openxmlformats.org/officeDocument/2006/relationships/drawing" Target="../drawings/drawing14.xml"/><Relationship Id="rId142" Type="http://schemas.openxmlformats.org/officeDocument/2006/relationships/hyperlink" Target="https://www.sciencedirect.com/journal/engineering-applications-of-artificial-intelligence" TargetMode="External"/><Relationship Id="rId141" Type="http://schemas.openxmlformats.org/officeDocument/2006/relationships/hyperlink" Target="https://www.sciencedirect.com/journal/engineering-applications-of-artificial-intelligence" TargetMode="External"/><Relationship Id="rId140" Type="http://schemas.openxmlformats.org/officeDocument/2006/relationships/hyperlink" Target="https://www.sciencedirect.com/journal/engineering-applications-of-artificial-intelligence" TargetMode="External"/><Relationship Id="rId5" Type="http://schemas.openxmlformats.org/officeDocument/2006/relationships/hyperlink" Target="https://www.mdpi.com/journal/safety/special_issues/MOT23PZ3J7" TargetMode="External"/><Relationship Id="rId6" Type="http://schemas.openxmlformats.org/officeDocument/2006/relationships/hyperlink" Target="https://www.mdpi.com/journal/sustainability/topical_collections/risk_assessmen_management" TargetMode="External"/><Relationship Id="rId7" Type="http://schemas.openxmlformats.org/officeDocument/2006/relationships/hyperlink" Target="https://www.mdpi.com/journal/processes/special_issues/VO4777UQT5" TargetMode="External"/><Relationship Id="rId8" Type="http://schemas.openxmlformats.org/officeDocument/2006/relationships/hyperlink" Target="https://www.mdpi.com/journal/processes/special_issues/Y5R08VN0L5" TargetMode="External"/><Relationship Id="rId139" Type="http://schemas.openxmlformats.org/officeDocument/2006/relationships/hyperlink" Target="https://www.sciencedirect.com/journal/engineering-applications-of-artificial-intelligence" TargetMode="External"/><Relationship Id="rId138" Type="http://schemas.openxmlformats.org/officeDocument/2006/relationships/hyperlink" Target="https://www.sciencedirect.com/journal/engineering-applications-of-artificial-intelligence" TargetMode="External"/><Relationship Id="rId137" Type="http://schemas.openxmlformats.org/officeDocument/2006/relationships/hyperlink" Target="https://www.mdpi.com/journal/electronics" TargetMode="External"/><Relationship Id="rId132" Type="http://schemas.openxmlformats.org/officeDocument/2006/relationships/hyperlink" Target="https://www.mdpi.com/journal/processes" TargetMode="External"/><Relationship Id="rId131" Type="http://schemas.openxmlformats.org/officeDocument/2006/relationships/hyperlink" Target="https://www.mdpi.com/journal/electronics" TargetMode="External"/><Relationship Id="rId130" Type="http://schemas.openxmlformats.org/officeDocument/2006/relationships/hyperlink" Target="https://www.mdpi.com/journal/machines" TargetMode="External"/><Relationship Id="rId136" Type="http://schemas.openxmlformats.org/officeDocument/2006/relationships/hyperlink" Target="https://www.mdpi.com/journal/coatings" TargetMode="External"/><Relationship Id="rId135" Type="http://schemas.openxmlformats.org/officeDocument/2006/relationships/hyperlink" Target="https://www.mdpi.com/journal/drones" TargetMode="External"/><Relationship Id="rId134" Type="http://schemas.openxmlformats.org/officeDocument/2006/relationships/hyperlink" Target="https://www.mdpi.com/journal/life" TargetMode="External"/><Relationship Id="rId133" Type="http://schemas.openxmlformats.org/officeDocument/2006/relationships/hyperlink" Target="https://www.mdpi.com/journal/electronics" TargetMode="External"/><Relationship Id="rId40" Type="http://schemas.openxmlformats.org/officeDocument/2006/relationships/hyperlink" Target="https://www.ajme.ro/editorial.php" TargetMode="External"/><Relationship Id="rId42" Type="http://schemas.openxmlformats.org/officeDocument/2006/relationships/hyperlink" Target="https://susy.mdpi.com/user/review/review/49788963/l4itd0e7" TargetMode="External"/><Relationship Id="rId41" Type="http://schemas.openxmlformats.org/officeDocument/2006/relationships/hyperlink" Target="https://susy.mdpi.com/user/review/review/53139526/iu7M2I6c" TargetMode="External"/><Relationship Id="rId44" Type="http://schemas.openxmlformats.org/officeDocument/2006/relationships/hyperlink" Target="https://susy.mdpi.com/user/review/review/46822299/Vlm48LPj" TargetMode="External"/><Relationship Id="rId43" Type="http://schemas.openxmlformats.org/officeDocument/2006/relationships/hyperlink" Target="https://susy.mdpi.com/user/review/review/49517950/XPZ8TyIK" TargetMode="External"/><Relationship Id="rId46" Type="http://schemas.openxmlformats.org/officeDocument/2006/relationships/hyperlink" Target="https://link.springer.com/book/10.1007/978-3-031-80512-7" TargetMode="External"/><Relationship Id="rId45" Type="http://schemas.openxmlformats.org/officeDocument/2006/relationships/hyperlink" Target="https://link.springer.com/book/10.1007/978-3-031-80512-7" TargetMode="External"/><Relationship Id="rId48" Type="http://schemas.openxmlformats.org/officeDocument/2006/relationships/hyperlink" Target="https://www.mdpi.com/journal/applsci" TargetMode="External"/><Relationship Id="rId47" Type="http://schemas.openxmlformats.org/officeDocument/2006/relationships/hyperlink" Target="https://www.mdpi.com/journal/applsci" TargetMode="External"/><Relationship Id="rId49" Type="http://schemas.openxmlformats.org/officeDocument/2006/relationships/hyperlink" Target="https://www.mdpi.com/journal/applsci" TargetMode="External"/><Relationship Id="rId31" Type="http://schemas.openxmlformats.org/officeDocument/2006/relationships/hyperlink" Target="https://www.ees-journal.com/index.php/journal/article/view/240" TargetMode="External"/><Relationship Id="rId30" Type="http://schemas.openxmlformats.org/officeDocument/2006/relationships/hyperlink" Target="https://www.mdpi.com/2076-328X/14/4/309" TargetMode="External"/><Relationship Id="rId33" Type="http://schemas.openxmlformats.org/officeDocument/2006/relationships/hyperlink" Target="https://www.mdpi.com/2673-5318/5/2/12" TargetMode="External"/><Relationship Id="rId32" Type="http://schemas.openxmlformats.org/officeDocument/2006/relationships/hyperlink" Target="https://www.mdpi.com/2071-1050/16/5/2124" TargetMode="External"/><Relationship Id="rId35" Type="http://schemas.openxmlformats.org/officeDocument/2006/relationships/hyperlink" Target="https://www.revtn.ro/index.php/revtn/EditorialScientificBoard" TargetMode="External"/><Relationship Id="rId34" Type="http://schemas.openxmlformats.org/officeDocument/2006/relationships/hyperlink" Target="http://artn.ro/conference2024/committees.php" TargetMode="External"/><Relationship Id="rId37" Type="http://schemas.openxmlformats.org/officeDocument/2006/relationships/hyperlink" Target="https://www.frontiersin.org/journals/virtual-reality" TargetMode="External"/><Relationship Id="rId36" Type="http://schemas.openxmlformats.org/officeDocument/2006/relationships/hyperlink" Target="https://sciendo.com/journal/AUCTS?content-tab=indexing" TargetMode="External"/><Relationship Id="rId39" Type="http://schemas.openxmlformats.org/officeDocument/2006/relationships/hyperlink" Target="https://sciendo.com/journal/AUCTS?tab=aims-scope" TargetMode="External"/><Relationship Id="rId38" Type="http://schemas.openxmlformats.org/officeDocument/2006/relationships/hyperlink" Target="https://www.igi-global.com/journals/open-access/reviewers/international-journal-quality-control-standards/220802" TargetMode="External"/><Relationship Id="rId20" Type="http://schemas.openxmlformats.org/officeDocument/2006/relationships/hyperlink" Target="https://www.mdpi.com/journal/materials" TargetMode="External"/><Relationship Id="rId22" Type="http://schemas.openxmlformats.org/officeDocument/2006/relationships/hyperlink" Target="https://www.mdpi.com/journal/machines" TargetMode="External"/><Relationship Id="rId21" Type="http://schemas.openxmlformats.org/officeDocument/2006/relationships/hyperlink" Target="https://www.mdpi.com/journal/aerospace" TargetMode="External"/><Relationship Id="rId24" Type="http://schemas.openxmlformats.org/officeDocument/2006/relationships/hyperlink" Target="https://www.mdpi.com/journal/jmmp" TargetMode="External"/><Relationship Id="rId23" Type="http://schemas.openxmlformats.org/officeDocument/2006/relationships/hyperlink" Target="https://www.mdpi.com/journal/applsci" TargetMode="External"/><Relationship Id="rId26" Type="http://schemas.openxmlformats.org/officeDocument/2006/relationships/hyperlink" Target="http://www.science-gate.com/IJAAS/EditorialBoard.html" TargetMode="External"/><Relationship Id="rId25" Type="http://schemas.openxmlformats.org/officeDocument/2006/relationships/hyperlink" Target="https://www.mdpi.com/journal/machines" TargetMode="External"/><Relationship Id="rId28" Type="http://schemas.openxmlformats.org/officeDocument/2006/relationships/hyperlink" Target="https://www.mdpi.com/2071-1050/16/17/7594" TargetMode="External"/><Relationship Id="rId27" Type="http://schemas.openxmlformats.org/officeDocument/2006/relationships/hyperlink" Target="https://www.emerald.com/insight/content/doi/10.1108/mhsi-10-2024-0178/full/html" TargetMode="External"/><Relationship Id="rId29" Type="http://schemas.openxmlformats.org/officeDocument/2006/relationships/hyperlink" Target="https://www.mdpi.com/2071-1050/16/9/3644" TargetMode="External"/><Relationship Id="rId11" Type="http://schemas.openxmlformats.org/officeDocument/2006/relationships/hyperlink" Target="https://www.mdpi.com/journal/sustainability/special_issues/4FGN2RSRUW" TargetMode="External"/><Relationship Id="rId10" Type="http://schemas.openxmlformats.org/officeDocument/2006/relationships/hyperlink" Target="https://www.mdpi.com/journal/electronics/special_issues/MJH9I44HGQ" TargetMode="External"/><Relationship Id="rId13" Type="http://schemas.openxmlformats.org/officeDocument/2006/relationships/hyperlink" Target="http://www.rmee.org/editorial_board.htm" TargetMode="External"/><Relationship Id="rId12" Type="http://schemas.openxmlformats.org/officeDocument/2006/relationships/hyperlink" Target="https://www.mdpi.com/journal/information/submission_reviewers?search=grecu" TargetMode="External"/><Relationship Id="rId15" Type="http://schemas.openxmlformats.org/officeDocument/2006/relationships/hyperlink" Target="https://www.mdpi.com/journal/education" TargetMode="External"/><Relationship Id="rId14" Type="http://schemas.openxmlformats.org/officeDocument/2006/relationships/hyperlink" Target="https://sciendo.com/journal/foli?tab=editorial-board" TargetMode="External"/><Relationship Id="rId17" Type="http://schemas.openxmlformats.org/officeDocument/2006/relationships/hyperlink" Target="https://www.mdpi.com/journal/education" TargetMode="External"/><Relationship Id="rId16" Type="http://schemas.openxmlformats.org/officeDocument/2006/relationships/hyperlink" Target="https://www.mdpi.com/journal/education" TargetMode="External"/><Relationship Id="rId19" Type="http://schemas.openxmlformats.org/officeDocument/2006/relationships/hyperlink" Target="http://www.rmee.org/editorial_board.htm" TargetMode="External"/><Relationship Id="rId18" Type="http://schemas.openxmlformats.org/officeDocument/2006/relationships/hyperlink" Target="https://www.mdpi.com/journal/education" TargetMode="External"/><Relationship Id="rId84" Type="http://schemas.openxmlformats.org/officeDocument/2006/relationships/hyperlink" Target="https://techniumscience.com/index.php/technium/about/editorialTeam" TargetMode="External"/><Relationship Id="rId83" Type="http://schemas.openxmlformats.org/officeDocument/2006/relationships/hyperlink" Target="https://journals.bilpubgroup.com/index.php/opmr/about/editorialTeam" TargetMode="External"/><Relationship Id="rId86" Type="http://schemas.openxmlformats.org/officeDocument/2006/relationships/hyperlink" Target="https://msdjournal.org/editorial-board/" TargetMode="External"/><Relationship Id="rId85" Type="http://schemas.openxmlformats.org/officeDocument/2006/relationships/hyperlink" Target="http://revtn.ro/index.php/revtn/about/editorialTeam" TargetMode="External"/><Relationship Id="rId88" Type="http://schemas.openxmlformats.org/officeDocument/2006/relationships/hyperlink" Target="https://ijomam.com/editorial-board/" TargetMode="External"/><Relationship Id="rId87" Type="http://schemas.openxmlformats.org/officeDocument/2006/relationships/hyperlink" Target="https://jes.utm.md/editorial-board/" TargetMode="External"/><Relationship Id="rId89" Type="http://schemas.openxmlformats.org/officeDocument/2006/relationships/hyperlink" Target="http://www.davidpublisher.com/index.php/Home/Journal/detail?journalid=44&amp;jx=ps&amp;cont=editorial" TargetMode="External"/><Relationship Id="rId80" Type="http://schemas.openxmlformats.org/officeDocument/2006/relationships/hyperlink" Target="https://jurnal.arkainstitute.co.id/index.php/hexatech/about/editorialTeam" TargetMode="External"/><Relationship Id="rId82" Type="http://schemas.openxmlformats.org/officeDocument/2006/relationships/hyperlink" Target="https://www.utgjiu.ro/rev_mec/?page=comitet" TargetMode="External"/><Relationship Id="rId81" Type="http://schemas.openxmlformats.org/officeDocument/2006/relationships/hyperlink" Target="https://techniumscience.com/index.php/conference/committee" TargetMode="External"/><Relationship Id="rId73" Type="http://schemas.openxmlformats.org/officeDocument/2006/relationships/hyperlink" Target="https://www.tandfonline.com/journals/mimo20/about-this-journal" TargetMode="External"/><Relationship Id="rId72" Type="http://schemas.openxmlformats.org/officeDocument/2006/relationships/hyperlink" Target="https://www.mdpi.com/journal/sustainability/special_issues/4FGN2RSRUW" TargetMode="External"/><Relationship Id="rId75" Type="http://schemas.openxmlformats.org/officeDocument/2006/relationships/hyperlink" Target="https://www.lobbyart-anthropology.ro/THE-TRIBUNE.php" TargetMode="External"/><Relationship Id="rId74" Type="http://schemas.openxmlformats.org/officeDocument/2006/relationships/hyperlink" Target="https://ieeeaccess.ieee.org/" TargetMode="External"/><Relationship Id="rId77" Type="http://schemas.openxmlformats.org/officeDocument/2006/relationships/hyperlink" Target="https://www.jcepm.com/journal/editorial.board" TargetMode="External"/><Relationship Id="rId76" Type="http://schemas.openxmlformats.org/officeDocument/2006/relationships/hyperlink" Target="https://www.atlantis-press.com/proceedings/series/assehr" TargetMode="External"/><Relationship Id="rId79" Type="http://schemas.openxmlformats.org/officeDocument/2006/relationships/hyperlink" Target="https://irispublishers.com/mcms/editorialboard.php" TargetMode="External"/><Relationship Id="rId78" Type="http://schemas.openxmlformats.org/officeDocument/2006/relationships/hyperlink" Target="https://iopscience.iop.org/issue/1742-6596/2706/1" TargetMode="External"/><Relationship Id="rId71" Type="http://schemas.openxmlformats.org/officeDocument/2006/relationships/hyperlink" Target="https://www.igi-global.com/journals/open-access/reviewers/international-journal-quality-control-standards/220802" TargetMode="External"/><Relationship Id="rId70" Type="http://schemas.openxmlformats.org/officeDocument/2006/relationships/hyperlink" Target="https://sciendo.com/journal/AUCTS?content-tab=editorial-board" TargetMode="External"/><Relationship Id="rId62" Type="http://schemas.openxmlformats.org/officeDocument/2006/relationships/hyperlink" Target="https://www.mdpi.com/journal/ijerph" TargetMode="External"/><Relationship Id="rId61" Type="http://schemas.openxmlformats.org/officeDocument/2006/relationships/hyperlink" Target="https://www.mdpi.com/journal/publications" TargetMode="External"/><Relationship Id="rId64" Type="http://schemas.openxmlformats.org/officeDocument/2006/relationships/hyperlink" Target="https://www.mdpi.com/journal/behavsci" TargetMode="External"/><Relationship Id="rId63" Type="http://schemas.openxmlformats.org/officeDocument/2006/relationships/hyperlink" Target="https://www.mdpi.com/journal/behavsci" TargetMode="External"/><Relationship Id="rId66" Type="http://schemas.openxmlformats.org/officeDocument/2006/relationships/hyperlink" Target="https://www.sciencedirect.com/journal/heliyon" TargetMode="External"/><Relationship Id="rId65" Type="http://schemas.openxmlformats.org/officeDocument/2006/relationships/hyperlink" Target="https://www.mdpi.com/journal/systems" TargetMode="External"/><Relationship Id="rId68" Type="http://schemas.openxmlformats.org/officeDocument/2006/relationships/hyperlink" Target="https://www.mdpi.com/journal/ijerph" TargetMode="External"/><Relationship Id="rId67" Type="http://schemas.openxmlformats.org/officeDocument/2006/relationships/hyperlink" Target="https://www.scimagojr.com/journalsearch.php?q=21100385812&amp;tip=sid&amp;clean=0" TargetMode="External"/><Relationship Id="rId60" Type="http://schemas.openxmlformats.org/officeDocument/2006/relationships/hyperlink" Target="https://www.mdpi.com/journal/applsci" TargetMode="External"/><Relationship Id="rId69" Type="http://schemas.openxmlformats.org/officeDocument/2006/relationships/hyperlink" Target="https://www.mdpi.com/journal/behavsci" TargetMode="External"/><Relationship Id="rId51" Type="http://schemas.openxmlformats.org/officeDocument/2006/relationships/hyperlink" Target="https://www.mdpi.com/journal/applsci" TargetMode="External"/><Relationship Id="rId50" Type="http://schemas.openxmlformats.org/officeDocument/2006/relationships/hyperlink" Target="https://www.mdpi.com/journal/applsci" TargetMode="External"/><Relationship Id="rId53" Type="http://schemas.openxmlformats.org/officeDocument/2006/relationships/hyperlink" Target="https://www.mdpi.com/journal/applsci" TargetMode="External"/><Relationship Id="rId52" Type="http://schemas.openxmlformats.org/officeDocument/2006/relationships/hyperlink" Target="https://www.mdpi.com/journal/applsci" TargetMode="External"/><Relationship Id="rId55" Type="http://schemas.openxmlformats.org/officeDocument/2006/relationships/hyperlink" Target="https://www.mdpi.com/journal/sensors" TargetMode="External"/><Relationship Id="rId54" Type="http://schemas.openxmlformats.org/officeDocument/2006/relationships/hyperlink" Target="https://www.mdpi.com/journal/applsci" TargetMode="External"/><Relationship Id="rId57" Type="http://schemas.openxmlformats.org/officeDocument/2006/relationships/hyperlink" Target="https://www.academia.edu/journals/academia-engineering?source=journal-top-nav" TargetMode="External"/><Relationship Id="rId56" Type="http://schemas.openxmlformats.org/officeDocument/2006/relationships/hyperlink" Target="https://www.mdpi.com/journal/sensors" TargetMode="External"/><Relationship Id="rId59" Type="http://schemas.openxmlformats.org/officeDocument/2006/relationships/hyperlink" Target="https://www.academia.edu/journals/academia-engineering" TargetMode="External"/><Relationship Id="rId58" Type="http://schemas.openxmlformats.org/officeDocument/2006/relationships/hyperlink" Target="https://www.academia.edu/journals/academia-engineering/about/indexing-and-archiving?source=journal-top-nav" TargetMode="External"/><Relationship Id="rId107" Type="http://schemas.openxmlformats.org/officeDocument/2006/relationships/hyperlink" Target="https://www.mdpi.com/journal/wevj" TargetMode="External"/><Relationship Id="rId106" Type="http://schemas.openxmlformats.org/officeDocument/2006/relationships/hyperlink" Target="https://www.mdpi.com/journal/robotics" TargetMode="External"/><Relationship Id="rId105" Type="http://schemas.openxmlformats.org/officeDocument/2006/relationships/hyperlink" Target="https://www.mdpi.com/journal/machines" TargetMode="External"/><Relationship Id="rId104" Type="http://schemas.openxmlformats.org/officeDocument/2006/relationships/hyperlink" Target="https://www.mdpi.com/journal/electronics" TargetMode="External"/><Relationship Id="rId109" Type="http://schemas.openxmlformats.org/officeDocument/2006/relationships/hyperlink" Target="https://www.mdpi.com/journal/machines" TargetMode="External"/><Relationship Id="rId108" Type="http://schemas.openxmlformats.org/officeDocument/2006/relationships/hyperlink" Target="https://www.mdpi.com/journal/actuators" TargetMode="External"/><Relationship Id="rId103" Type="http://schemas.openxmlformats.org/officeDocument/2006/relationships/hyperlink" Target="https://www.mdpi.com/journal/electronics" TargetMode="External"/><Relationship Id="rId102" Type="http://schemas.openxmlformats.org/officeDocument/2006/relationships/hyperlink" Target="https://www.mdpi.com/journal/applsci" TargetMode="External"/><Relationship Id="rId101" Type="http://schemas.openxmlformats.org/officeDocument/2006/relationships/hyperlink" Target="https://www.mdpi.com/journal/machines" TargetMode="External"/><Relationship Id="rId100" Type="http://schemas.openxmlformats.org/officeDocument/2006/relationships/hyperlink" Target="https://www.mdpi.com/journal/sustainability" TargetMode="External"/><Relationship Id="rId129" Type="http://schemas.openxmlformats.org/officeDocument/2006/relationships/hyperlink" Target="https://www.mdpi.com/journal/ai" TargetMode="External"/><Relationship Id="rId128" Type="http://schemas.openxmlformats.org/officeDocument/2006/relationships/hyperlink" Target="https://www.mdpi.com/journal/electronics" TargetMode="External"/><Relationship Id="rId127" Type="http://schemas.openxmlformats.org/officeDocument/2006/relationships/hyperlink" Target="https://www.mdpi.com/journal/electronics" TargetMode="External"/><Relationship Id="rId126" Type="http://schemas.openxmlformats.org/officeDocument/2006/relationships/hyperlink" Target="https://www.mdpi.com/journal/wevj" TargetMode="External"/><Relationship Id="rId121" Type="http://schemas.openxmlformats.org/officeDocument/2006/relationships/hyperlink" Target="https://www.mdpi.com/journal/electronics" TargetMode="External"/><Relationship Id="rId120" Type="http://schemas.openxmlformats.org/officeDocument/2006/relationships/hyperlink" Target="https://www.mdpi.com/journal/oceans" TargetMode="External"/><Relationship Id="rId125" Type="http://schemas.openxmlformats.org/officeDocument/2006/relationships/hyperlink" Target="https://www.mdpi.com/journal/sensors" TargetMode="External"/><Relationship Id="rId124" Type="http://schemas.openxmlformats.org/officeDocument/2006/relationships/hyperlink" Target="https://www.mdpi.com/journal/electronics" TargetMode="External"/><Relationship Id="rId123" Type="http://schemas.openxmlformats.org/officeDocument/2006/relationships/hyperlink" Target="https://www.mdpi.com/journal/electronics" TargetMode="External"/><Relationship Id="rId122" Type="http://schemas.openxmlformats.org/officeDocument/2006/relationships/hyperlink" Target="https://www.mdpi.com/journal/machines" TargetMode="External"/><Relationship Id="rId95" Type="http://schemas.openxmlformats.org/officeDocument/2006/relationships/hyperlink" Target="https://jeeeccs.net/index.php/journal/about/editorialTeam" TargetMode="External"/><Relationship Id="rId94" Type="http://schemas.openxmlformats.org/officeDocument/2006/relationships/hyperlink" Target="http://www.mnmk.ro/colegiu.php" TargetMode="External"/><Relationship Id="rId97" Type="http://schemas.openxmlformats.org/officeDocument/2006/relationships/hyperlink" Target="https://conference.rmee.org/committees/" TargetMode="External"/><Relationship Id="rId96" Type="http://schemas.openxmlformats.org/officeDocument/2006/relationships/hyperlink" Target="https://jeeeccs.net/index.php/journal/about/editorialBoardStatic" TargetMode="External"/><Relationship Id="rId99" Type="http://schemas.openxmlformats.org/officeDocument/2006/relationships/hyperlink" Target="https://www.mdpi.com/journal/sensors/sections/environmental_sensing" TargetMode="External"/><Relationship Id="rId98" Type="http://schemas.openxmlformats.org/officeDocument/2006/relationships/hyperlink" Target="http://sceco.ub.ro/index.php/SCECO/about/editorialTeam" TargetMode="External"/><Relationship Id="rId91" Type="http://schemas.openxmlformats.org/officeDocument/2006/relationships/hyperlink" Target="http://www.managementgeneral.ro/" TargetMode="External"/><Relationship Id="rId90" Type="http://schemas.openxmlformats.org/officeDocument/2006/relationships/hyperlink" Target="https://www.rmci.ase.ro/" TargetMode="External"/><Relationship Id="rId93" Type="http://schemas.openxmlformats.org/officeDocument/2006/relationships/hyperlink" Target="http://ojs.usp-pl.com/index.php/Modern-Management-Forum/about/editorialTeam" TargetMode="External"/><Relationship Id="rId92" Type="http://schemas.openxmlformats.org/officeDocument/2006/relationships/hyperlink" Target="http://www.davidpublisher.com/index.php/Home/Journal/detail?journalid=7&amp;jx=MS" TargetMode="External"/><Relationship Id="rId118" Type="http://schemas.openxmlformats.org/officeDocument/2006/relationships/hyperlink" Target="https://www.mdpi.com/journal/machines" TargetMode="External"/><Relationship Id="rId117" Type="http://schemas.openxmlformats.org/officeDocument/2006/relationships/hyperlink" Target="https://www.mdpi.com/journal/electronics" TargetMode="External"/><Relationship Id="rId116" Type="http://schemas.openxmlformats.org/officeDocument/2006/relationships/hyperlink" Target="https://www.mdpi.com/journal/electronics" TargetMode="External"/><Relationship Id="rId115" Type="http://schemas.openxmlformats.org/officeDocument/2006/relationships/hyperlink" Target="https://www.mdpi.com/journal/electronics" TargetMode="External"/><Relationship Id="rId119" Type="http://schemas.openxmlformats.org/officeDocument/2006/relationships/hyperlink" Target="https://www.mdpi.com/journal/electronics" TargetMode="External"/><Relationship Id="rId110" Type="http://schemas.openxmlformats.org/officeDocument/2006/relationships/hyperlink" Target="https://www.mdpi.com/journal/machines" TargetMode="External"/><Relationship Id="rId114" Type="http://schemas.openxmlformats.org/officeDocument/2006/relationships/hyperlink" Target="https://www.mdpi.com/journal/wevj" TargetMode="External"/><Relationship Id="rId113" Type="http://schemas.openxmlformats.org/officeDocument/2006/relationships/hyperlink" Target="https://www.mdpi.com/journal/wevj" TargetMode="External"/><Relationship Id="rId112" Type="http://schemas.openxmlformats.org/officeDocument/2006/relationships/hyperlink" Target="https://www.mdpi.com/journal/electronics" TargetMode="External"/><Relationship Id="rId111" Type="http://schemas.openxmlformats.org/officeDocument/2006/relationships/hyperlink" Target="https://www.mdpi.com/journal/machines"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foren.ro/foren-2024/" TargetMode="External"/><Relationship Id="rId2" Type="http://schemas.openxmlformats.org/officeDocument/2006/relationships/hyperlink" Target="https://www.conferenceie.ase.ro/index.php/committee/" TargetMode="External"/><Relationship Id="rId3" Type="http://schemas.openxmlformats.org/officeDocument/2006/relationships/hyperlink" Target="http://dime.uab.ro/sites/icmea2020/scientific-committee/" TargetMode="External"/><Relationship Id="rId4" Type="http://schemas.openxmlformats.org/officeDocument/2006/relationships/hyperlink" Target="https://www.upet.ro/simpro/2024/committees/" TargetMode="External"/><Relationship Id="rId9" Type="http://schemas.openxmlformats.org/officeDocument/2006/relationships/hyperlink" Target="https://ice-usv44.webnode.ro/current-edition/" TargetMode="External"/><Relationship Id="rId5" Type="http://schemas.openxmlformats.org/officeDocument/2006/relationships/hyperlink" Target="https://www.armyacademy.ro/engleza/conference.php" TargetMode="External"/><Relationship Id="rId6" Type="http://schemas.openxmlformats.org/officeDocument/2006/relationships/hyperlink" Target="https://inter-eng.umfst.ro/2024/committees.html" TargetMode="External"/><Relationship Id="rId7" Type="http://schemas.openxmlformats.org/officeDocument/2006/relationships/hyperlink" Target="https://noapteacercetatorilor.ulbsibiu.ro/ro/program/facultatea-de-inginerie/" TargetMode="External"/><Relationship Id="rId8" Type="http://schemas.openxmlformats.org/officeDocument/2006/relationships/hyperlink" Target="http://artn.ro/conference2024/" TargetMode="External"/><Relationship Id="rId40" Type="http://schemas.openxmlformats.org/officeDocument/2006/relationships/hyperlink" Target="https://noapteacercetatorilor.ulbsibiu.ro/ro/program/facultatea-de-inginerie/" TargetMode="External"/><Relationship Id="rId42" Type="http://schemas.openxmlformats.org/officeDocument/2006/relationships/hyperlink" Target="http://atoms2024.org/program.html" TargetMode="External"/><Relationship Id="rId41" Type="http://schemas.openxmlformats.org/officeDocument/2006/relationships/hyperlink" Target="https://ibn.idsi.md/sites/default/files/j_nr_file/Supliment_Inova_24.pdf" TargetMode="External"/><Relationship Id="rId44" Type="http://schemas.openxmlformats.org/officeDocument/2006/relationships/hyperlink" Target="https://www.continuumforums.com/2024/biomatforum/committee" TargetMode="External"/><Relationship Id="rId43" Type="http://schemas.openxmlformats.org/officeDocument/2006/relationships/hyperlink" Target="https://mpt.upt.ro/program/" TargetMode="External"/><Relationship Id="rId46" Type="http://schemas.openxmlformats.org/officeDocument/2006/relationships/hyperlink" Target="https://ccnet2024.org/aimla/committee" TargetMode="External"/><Relationship Id="rId45" Type="http://schemas.openxmlformats.org/officeDocument/2006/relationships/hyperlink" Target="http://www.icmes.org/committee.html" TargetMode="External"/><Relationship Id="rId48" Type="http://schemas.openxmlformats.org/officeDocument/2006/relationships/hyperlink" Target="https://ccsd.easyaca.com.cn/page/398.html" TargetMode="External"/><Relationship Id="rId47" Type="http://schemas.openxmlformats.org/officeDocument/2006/relationships/hyperlink" Target="https://magmatrescon2024.theresearchcatalyst.com/" TargetMode="External"/><Relationship Id="rId49" Type="http://schemas.openxmlformats.org/officeDocument/2006/relationships/hyperlink" Target="http://www.cccai.net/committee.html" TargetMode="External"/><Relationship Id="rId31" Type="http://schemas.openxmlformats.org/officeDocument/2006/relationships/hyperlink" Target="https://ec.utgjiu.ro/ecotrend-2024/" TargetMode="External"/><Relationship Id="rId30" Type="http://schemas.openxmlformats.org/officeDocument/2006/relationships/hyperlink" Target="https://www.lobbyart-anthropology.ro/Anthropology--and--Communication.php" TargetMode="External"/><Relationship Id="rId33" Type="http://schemas.openxmlformats.org/officeDocument/2006/relationships/hyperlink" Target="https://modtech.ro/conference/ModTech2024_Presentation.php" TargetMode="External"/><Relationship Id="rId32" Type="http://schemas.openxmlformats.org/officeDocument/2006/relationships/hyperlink" Target="https://ec.utgjiu.ro/ecotrend-2024/" TargetMode="External"/><Relationship Id="rId35" Type="http://schemas.openxmlformats.org/officeDocument/2006/relationships/hyperlink" Target="https://noapteacercetatorilor.ulbsibiu.ro/ro/program/facultatea-de-inginerie/" TargetMode="External"/><Relationship Id="rId34" Type="http://schemas.openxmlformats.org/officeDocument/2006/relationships/hyperlink" Target="https://www.lobbyart-anthropology.ro/Anthropology--and--Communication.php" TargetMode="External"/><Relationship Id="rId37" Type="http://schemas.openxmlformats.org/officeDocument/2006/relationships/hyperlink" Target="https://www.antropologia.ro/evenimente" TargetMode="External"/><Relationship Id="rId36" Type="http://schemas.openxmlformats.org/officeDocument/2006/relationships/hyperlink" Target="https://www.antropologia.ro/evenimente" TargetMode="External"/><Relationship Id="rId39" Type="http://schemas.openxmlformats.org/officeDocument/2006/relationships/hyperlink" Target="https://www.lobbyart-anthropology.ro/Anthropology--and--Communication.php" TargetMode="External"/><Relationship Id="rId38" Type="http://schemas.openxmlformats.org/officeDocument/2006/relationships/hyperlink" Target="https://ai-edge.net/committee.html" TargetMode="External"/><Relationship Id="rId20" Type="http://schemas.openxmlformats.org/officeDocument/2006/relationships/hyperlink" Target="https://www.facebook.com/EM360Studio/videos/conferin%C8%9Ba-standarde-nzeb-edi%C8%9Bia-a-vi-a-revizuirea-epbd-%C8%99i-noi-perspective-asupr/804129864465840/" TargetMode="External"/><Relationship Id="rId22" Type="http://schemas.openxmlformats.org/officeDocument/2006/relationships/hyperlink" Target="https://www.upet.ro/simpro/2024/" TargetMode="External"/><Relationship Id="rId21" Type="http://schemas.openxmlformats.org/officeDocument/2006/relationships/hyperlink" Target="https://www.facebook.com/RomaniaEficienta/videos/copiii-de-toate-v%C3%A2rstele-sunt-interesa%C8%9Bi-de-viitorul-energiei/758464286480165/" TargetMode="External"/><Relationship Id="rId24" Type="http://schemas.openxmlformats.org/officeDocument/2006/relationships/hyperlink" Target="https://acity2024.org/iote/committee" TargetMode="External"/><Relationship Id="rId23" Type="http://schemas.openxmlformats.org/officeDocument/2006/relationships/hyperlink" Target="https://www.armyacademy.ro/engleza/conference_scientific_committee.php" TargetMode="External"/><Relationship Id="rId26" Type="http://schemas.openxmlformats.org/officeDocument/2006/relationships/hyperlink" Target="https://ec.utgjiu.ro/ecotrend-2024/" TargetMode="External"/><Relationship Id="rId25" Type="http://schemas.openxmlformats.org/officeDocument/2006/relationships/hyperlink" Target="https://inter-eng.umfst.ro/2024/committees.html" TargetMode="External"/><Relationship Id="rId28" Type="http://schemas.openxmlformats.org/officeDocument/2006/relationships/hyperlink" Target="https://noapteacercetatorilor.ulbsibiu.ro/ro/program/facultatea-de-inginerie/" TargetMode="External"/><Relationship Id="rId27" Type="http://schemas.openxmlformats.org/officeDocument/2006/relationships/hyperlink" Target="https://ec.utgjiu.ro/ecotrend-2024/" TargetMode="External"/><Relationship Id="rId29" Type="http://schemas.openxmlformats.org/officeDocument/2006/relationships/hyperlink" Target="https://noapteacercetatorilor.ulbsibiu.ro/ro/program/facultatea-de-inginerie/" TargetMode="External"/><Relationship Id="rId11" Type="http://schemas.openxmlformats.org/officeDocument/2006/relationships/hyperlink" Target="https://modtech.ro/conference/docs/Call-for-Papers-ModTech2024.pdf" TargetMode="External"/><Relationship Id="rId10" Type="http://schemas.openxmlformats.org/officeDocument/2006/relationships/hyperlink" Target="https://modtech.ro/conference/docs/Call-for-Papers-ModTech2023.pdf" TargetMode="External"/><Relationship Id="rId13" Type="http://schemas.openxmlformats.org/officeDocument/2006/relationships/hyperlink" Target="https://conferences.ulbsibiu.ro/zmds/" TargetMode="External"/><Relationship Id="rId12" Type="http://schemas.openxmlformats.org/officeDocument/2006/relationships/hyperlink" Target="https://conference.rmee.org/wp-content/uploads/2024/10/Proceedings_RMEE2024_online_ISSN-3061-3892.pdf" TargetMode="External"/><Relationship Id="rId15" Type="http://schemas.openxmlformats.org/officeDocument/2006/relationships/hyperlink" Target="https://conferences.ulbsibiu.ro/zmds/" TargetMode="External"/><Relationship Id="rId14" Type="http://schemas.openxmlformats.org/officeDocument/2006/relationships/hyperlink" Target="https://conferences.ulbsibiu.ro/zmds/" TargetMode="External"/><Relationship Id="rId17" Type="http://schemas.openxmlformats.org/officeDocument/2006/relationships/hyperlink" Target="https://ing.utgjiu.ro/wp-content/conferinte/confereng2024/index.html" TargetMode="External"/><Relationship Id="rId16" Type="http://schemas.openxmlformats.org/officeDocument/2006/relationships/hyperlink" Target="https://ing.utgjiu.ro/wp-content/conferinte/confereng2024/index.html" TargetMode="External"/><Relationship Id="rId19" Type="http://schemas.openxmlformats.org/officeDocument/2006/relationships/hyperlink" Target="https://www.ulbsibiu.ro/ro/event/noaptea-cercetatorilor-2024/" TargetMode="External"/><Relationship Id="rId18" Type="http://schemas.openxmlformats.org/officeDocument/2006/relationships/hyperlink" Target="http://www.kod.ftn.uns.ac.rs/" TargetMode="External"/><Relationship Id="rId84" Type="http://schemas.openxmlformats.org/officeDocument/2006/relationships/hyperlink" Target="https://www.primemeetings.org/2024/magnetism-magnetic-materials" TargetMode="External"/><Relationship Id="rId83" Type="http://schemas.openxmlformats.org/officeDocument/2006/relationships/hyperlink" Target="https://www.esceconf.net/page/1114" TargetMode="External"/><Relationship Id="rId86" Type="http://schemas.openxmlformats.org/officeDocument/2006/relationships/hyperlink" Target="https://ing.utgjiu.ro/wp-content/conferinte/confereng2024/index.html" TargetMode="External"/><Relationship Id="rId85" Type="http://schemas.openxmlformats.org/officeDocument/2006/relationships/hyperlink" Target="https://cognitionconferences.com/environmentalscience/2024/committee-members/" TargetMode="External"/><Relationship Id="rId88" Type="http://schemas.openxmlformats.org/officeDocument/2006/relationships/hyperlink" Target="https://noapteacercetatorilor.ulbsibiu.ro/ro/program/facultatea-de-inginerie/" TargetMode="External"/><Relationship Id="rId87" Type="http://schemas.openxmlformats.org/officeDocument/2006/relationships/hyperlink" Target="https://www.utgjiu.ro/docs/SYMECH_2024/Comitet%20stiintific.html" TargetMode="External"/><Relationship Id="rId89" Type="http://schemas.openxmlformats.org/officeDocument/2006/relationships/hyperlink" Target="https://noapteacercetatorilor.ulbsibiu.ro/ro/program/facultatea-de-inginerie/" TargetMode="External"/><Relationship Id="rId80" Type="http://schemas.openxmlformats.org/officeDocument/2006/relationships/hyperlink" Target="https://ccsit2024.org/aisc/committee" TargetMode="External"/><Relationship Id="rId82" Type="http://schemas.openxmlformats.org/officeDocument/2006/relationships/hyperlink" Target="http://www.aicme-conf.net/committee.html" TargetMode="External"/><Relationship Id="rId81" Type="http://schemas.openxmlformats.org/officeDocument/2006/relationships/hyperlink" Target="http://www.rmlsp.net/committee.html" TargetMode="External"/><Relationship Id="rId73" Type="http://schemas.openxmlformats.org/officeDocument/2006/relationships/hyperlink" Target="http://www.icimcc.com/?about_1/" TargetMode="External"/><Relationship Id="rId72" Type="http://schemas.openxmlformats.org/officeDocument/2006/relationships/hyperlink" Target="http://www.icefd.org/?page_id=8964" TargetMode="External"/><Relationship Id="rId75" Type="http://schemas.openxmlformats.org/officeDocument/2006/relationships/hyperlink" Target="http://www.iccvais.com/?Committee/" TargetMode="External"/><Relationship Id="rId74" Type="http://schemas.openxmlformats.org/officeDocument/2006/relationships/hyperlink" Target="https://www.edass.org/" TargetMode="External"/><Relationship Id="rId77" Type="http://schemas.openxmlformats.org/officeDocument/2006/relationships/hyperlink" Target="https://icaita2024.org/sai/committee" TargetMode="External"/><Relationship Id="rId76" Type="http://schemas.openxmlformats.org/officeDocument/2006/relationships/hyperlink" Target="http://www.ai-aee.com/committee.html" TargetMode="External"/><Relationship Id="rId79" Type="http://schemas.openxmlformats.org/officeDocument/2006/relationships/hyperlink" Target="https://aiad2024.org/committee" TargetMode="External"/><Relationship Id="rId78" Type="http://schemas.openxmlformats.org/officeDocument/2006/relationships/hyperlink" Target="https://aifu2024.org/" TargetMode="External"/><Relationship Id="rId71" Type="http://schemas.openxmlformats.org/officeDocument/2006/relationships/hyperlink" Target="https://www.ameeconf.com/page/Committee" TargetMode="External"/><Relationship Id="rId70" Type="http://schemas.openxmlformats.org/officeDocument/2006/relationships/hyperlink" Target="http://www.icaa2024.net/?op=committee" TargetMode="External"/><Relationship Id="rId62" Type="http://schemas.openxmlformats.org/officeDocument/2006/relationships/hyperlink" Target="http://www.ocot2024.com/?Committee/" TargetMode="External"/><Relationship Id="rId61" Type="http://schemas.openxmlformats.org/officeDocument/2006/relationships/hyperlink" Target="http://www.eeeit2024.cn/?Committee/" TargetMode="External"/><Relationship Id="rId64" Type="http://schemas.openxmlformats.org/officeDocument/2006/relationships/hyperlink" Target="https://necom2024.org/sp/committee" TargetMode="External"/><Relationship Id="rId63" Type="http://schemas.openxmlformats.org/officeDocument/2006/relationships/hyperlink" Target="http://www.ita2024.com/?op=committee" TargetMode="External"/><Relationship Id="rId66" Type="http://schemas.openxmlformats.org/officeDocument/2006/relationships/hyperlink" Target="http://www.meit2024.com/?op=committee" TargetMode="External"/><Relationship Id="rId65" Type="http://schemas.openxmlformats.org/officeDocument/2006/relationships/hyperlink" Target="https://www.ammsamath.com/committee" TargetMode="External"/><Relationship Id="rId68" Type="http://schemas.openxmlformats.org/officeDocument/2006/relationships/hyperlink" Target="http://icsoms.com/?Committee/" TargetMode="External"/><Relationship Id="rId67" Type="http://schemas.openxmlformats.org/officeDocument/2006/relationships/hyperlink" Target="https://www.icmem.cn/page/committee" TargetMode="External"/><Relationship Id="rId60" Type="http://schemas.openxmlformats.org/officeDocument/2006/relationships/hyperlink" Target="http://www.itin2024.cn/?Committee/" TargetMode="External"/><Relationship Id="rId69" Type="http://schemas.openxmlformats.org/officeDocument/2006/relationships/hyperlink" Target="http://www.cacee-conf.net/committee.html" TargetMode="External"/><Relationship Id="rId51" Type="http://schemas.openxmlformats.org/officeDocument/2006/relationships/hyperlink" Target="https://www.icgeesd.cn/page/487.html" TargetMode="External"/><Relationship Id="rId50" Type="http://schemas.openxmlformats.org/officeDocument/2006/relationships/hyperlink" Target="https://www.spectrumconferences.com/2024/isese/committee" TargetMode="External"/><Relationship Id="rId53" Type="http://schemas.openxmlformats.org/officeDocument/2006/relationships/hyperlink" Target="https://iccead.easyaca.com.cn/page/443.html" TargetMode="External"/><Relationship Id="rId52" Type="http://schemas.openxmlformats.org/officeDocument/2006/relationships/hyperlink" Target="https://pce.easyaca.com.cn/page/491.html" TargetMode="External"/><Relationship Id="rId55" Type="http://schemas.openxmlformats.org/officeDocument/2006/relationships/hyperlink" Target="https://acsit2024.org/committee" TargetMode="External"/><Relationship Id="rId54" Type="http://schemas.openxmlformats.org/officeDocument/2006/relationships/hyperlink" Target="https://crgconferences.com/biomaterials/committeemembers" TargetMode="External"/><Relationship Id="rId57" Type="http://schemas.openxmlformats.org/officeDocument/2006/relationships/hyperlink" Target="https://www.cosit2024.org/aiapp/committee" TargetMode="External"/><Relationship Id="rId56" Type="http://schemas.openxmlformats.org/officeDocument/2006/relationships/hyperlink" Target="http://www.icmicconf.com/Committee/" TargetMode="External"/><Relationship Id="rId59" Type="http://schemas.openxmlformats.org/officeDocument/2006/relationships/hyperlink" Target="http://www.icncss2024.com/?op=committee" TargetMode="External"/><Relationship Id="rId58" Type="http://schemas.openxmlformats.org/officeDocument/2006/relationships/hyperlink" Target="http://www.icmse2024.com/?op=committee" TargetMode="External"/><Relationship Id="rId91" Type="http://schemas.openxmlformats.org/officeDocument/2006/relationships/hyperlink" Target="https://noapteacercetatorilor.ulbsibiu.ro/ro/" TargetMode="External"/><Relationship Id="rId90" Type="http://schemas.openxmlformats.org/officeDocument/2006/relationships/hyperlink" Target="https://noapteacercetatorilor.ulbsibiu.ro/ro/" TargetMode="External"/><Relationship Id="rId93" Type="http://schemas.openxmlformats.org/officeDocument/2006/relationships/drawing" Target="../drawings/drawing15.xml"/><Relationship Id="rId92" Type="http://schemas.openxmlformats.org/officeDocument/2006/relationships/hyperlink" Target="https://noapteacercetatorilor.ulbsibiu.ro/ro/"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doi.org/10.3390/cancers16122285" TargetMode="External"/><Relationship Id="rId190" Type="http://schemas.openxmlformats.org/officeDocument/2006/relationships/hyperlink" Target="https://www.sciencedirect.com/science/article/pii/S2405844024022230" TargetMode="External"/><Relationship Id="rId42" Type="http://schemas.openxmlformats.org/officeDocument/2006/relationships/hyperlink" Target="https://www.mdpi.com/1424-8220/24/16/5138" TargetMode="External"/><Relationship Id="rId41" Type="http://schemas.openxmlformats.org/officeDocument/2006/relationships/hyperlink" Target="https://1510q141z-y-https-www-webofscience-com.z.e-nformation.ro/wos/woscc/full-record/WOS:001305513700001" TargetMode="External"/><Relationship Id="rId44" Type="http://schemas.openxmlformats.org/officeDocument/2006/relationships/hyperlink" Target="https://1510q141z-y-https-www-webofscience-com.z.e-nformation.ro/wos/woscc/full-record/WOS:001160486300001" TargetMode="External"/><Relationship Id="rId194" Type="http://schemas.openxmlformats.org/officeDocument/2006/relationships/hyperlink" Target="https://www.sciencedirect.com/science/article/pii/S2214157X24008785?via%3Dihub" TargetMode="External"/><Relationship Id="rId43" Type="http://schemas.openxmlformats.org/officeDocument/2006/relationships/hyperlink" Target="https://doi.org/10.3390/s24165138" TargetMode="External"/><Relationship Id="rId193" Type="http://schemas.openxmlformats.org/officeDocument/2006/relationships/hyperlink" Target="https://www.sciencedirect.com/science/article/pii/S0142727X24001115" TargetMode="External"/><Relationship Id="rId46" Type="http://schemas.openxmlformats.org/officeDocument/2006/relationships/hyperlink" Target="https://doi.org/10.3390/app14031050" TargetMode="External"/><Relationship Id="rId192" Type="http://schemas.openxmlformats.org/officeDocument/2006/relationships/hyperlink" Target="https://www.sciencedirect.com/science/article/pii/S1110016824000012" TargetMode="External"/><Relationship Id="rId45" Type="http://schemas.openxmlformats.org/officeDocument/2006/relationships/hyperlink" Target="https://www.mdpi.com/2076-3417/14/3/1050" TargetMode="External"/><Relationship Id="rId191" Type="http://schemas.openxmlformats.org/officeDocument/2006/relationships/hyperlink" Target="https://pubs.acs.org/doi/full/10.1021/acsomega.3c07822" TargetMode="External"/><Relationship Id="rId48" Type="http://schemas.openxmlformats.org/officeDocument/2006/relationships/hyperlink" Target="https://www.sciencedirect.com/science/article/pii/S2090447923001533" TargetMode="External"/><Relationship Id="rId187" Type="http://schemas.openxmlformats.org/officeDocument/2006/relationships/hyperlink" Target="https://www.sciencedirect.com/science/article/pii/S2238785424003995" TargetMode="External"/><Relationship Id="rId47" Type="http://schemas.openxmlformats.org/officeDocument/2006/relationships/hyperlink" Target="https://www.webofscience.com/wos/woscc/full-record/WOS:001132937700001" TargetMode="External"/><Relationship Id="rId186" Type="http://schemas.openxmlformats.org/officeDocument/2006/relationships/hyperlink" Target="https://www.sciencedirect.com/science/article/pii/S2214157X24002624" TargetMode="External"/><Relationship Id="rId185" Type="http://schemas.openxmlformats.org/officeDocument/2006/relationships/hyperlink" Target="https://www.sciencedirect.com/science/article/pii/S2090447923001478" TargetMode="External"/><Relationship Id="rId49" Type="http://schemas.openxmlformats.org/officeDocument/2006/relationships/hyperlink" Target="https://doi.org/10.1016/j.asej.2023.102264" TargetMode="External"/><Relationship Id="rId184" Type="http://schemas.openxmlformats.org/officeDocument/2006/relationships/hyperlink" Target="https://www.sciencedirect.com/science/article/pii/S2090447923001533" TargetMode="External"/><Relationship Id="rId189" Type="http://schemas.openxmlformats.org/officeDocument/2006/relationships/hyperlink" Target="https://www.sciencedirect.com/science/article/pii/S2214157X24001448" TargetMode="External"/><Relationship Id="rId188" Type="http://schemas.openxmlformats.org/officeDocument/2006/relationships/hyperlink" Target="https://www.sciencedirect.com/science/article/pii/S2214157X24001114" TargetMode="External"/><Relationship Id="rId31" Type="http://schemas.openxmlformats.org/officeDocument/2006/relationships/hyperlink" Target="https://www.mdpi.com/2071-1050/16/2/771" TargetMode="External"/><Relationship Id="rId30" Type="http://schemas.openxmlformats.org/officeDocument/2006/relationships/hyperlink" Target="https://www.webofscience.com/wos/woscc/full-record/WOS:001151376000001" TargetMode="External"/><Relationship Id="rId33" Type="http://schemas.openxmlformats.org/officeDocument/2006/relationships/hyperlink" Target="https://www.mdpi.com/2227-7102/14/12/1311" TargetMode="External"/><Relationship Id="rId183" Type="http://schemas.openxmlformats.org/officeDocument/2006/relationships/hyperlink" Target="https://www.sciencedirect.com/science/article/pii/S2214157X23012091" TargetMode="External"/><Relationship Id="rId32" Type="http://schemas.openxmlformats.org/officeDocument/2006/relationships/hyperlink" Target="https://1510q141z-y-https-www-webofscience-com.z.e-nformation.ro/wos/woscc/full-record/WOS:001387692300001" TargetMode="External"/><Relationship Id="rId182" Type="http://schemas.openxmlformats.org/officeDocument/2006/relationships/hyperlink" Target="http://atoms2024.org/program.html" TargetMode="External"/><Relationship Id="rId35" Type="http://schemas.openxmlformats.org/officeDocument/2006/relationships/hyperlink" Target="https://1510q141z-y-https-www-webofscience-com.z.e-nformation.ro/wos/woscc/full-record/WOS:001170103100001" TargetMode="External"/><Relationship Id="rId181" Type="http://schemas.openxmlformats.org/officeDocument/2006/relationships/hyperlink" Target="https://151091lk0-y-https-www-scopus-com.z.e-nformation.ro/record/display.uri?eid=2-s2.0-105001918945&amp;origin=resultslist&amp;sort=plf-f&amp;src=s&amp;sot=b&amp;sdt=b&amp;s=AUTH%28kifor%29&amp;relpos=1" TargetMode="External"/><Relationship Id="rId34" Type="http://schemas.openxmlformats.org/officeDocument/2006/relationships/hyperlink" Target="https://doi.org/10.3390/educsci14121311" TargetMode="External"/><Relationship Id="rId180" Type="http://schemas.openxmlformats.org/officeDocument/2006/relationships/hyperlink" Target="https://atna-mam.utcluj.ro/index.php/Acta/article/view/2597" TargetMode="External"/><Relationship Id="rId37" Type="http://schemas.openxmlformats.org/officeDocument/2006/relationships/hyperlink" Target="https://doi.org/10.3390/cancers16040745" TargetMode="External"/><Relationship Id="rId176" Type="http://schemas.openxmlformats.org/officeDocument/2006/relationships/hyperlink" Target="https://1510q1lce-y-https-www-webofscience-com.z.e-nformation.ro/wos/woscc/full-record/WOS:001425211200006" TargetMode="External"/><Relationship Id="rId36" Type="http://schemas.openxmlformats.org/officeDocument/2006/relationships/hyperlink" Target="https://www.mdpi.com/2072-6694/16/4/745" TargetMode="External"/><Relationship Id="rId175" Type="http://schemas.openxmlformats.org/officeDocument/2006/relationships/hyperlink" Target="https://ieeexplore.ieee.org/document/10921564/authors" TargetMode="External"/><Relationship Id="rId39" Type="http://schemas.openxmlformats.org/officeDocument/2006/relationships/hyperlink" Target="https://www.mdpi.com/2072-6694/16/12/2285" TargetMode="External"/><Relationship Id="rId174" Type="http://schemas.openxmlformats.org/officeDocument/2006/relationships/hyperlink" Target="https://www.scopus.com/record/display.uri?eid=2-s2.0-105001918945&amp;origin=resultslist&amp;sort=plf-f&amp;src=s&amp;sot=anl&amp;sdt=aut&amp;s=AU-ID%28%22Zerbe%C8%99%2C+Mihai+Victor%22+55670980600%29&amp;relpos=1" TargetMode="External"/><Relationship Id="rId38" Type="http://schemas.openxmlformats.org/officeDocument/2006/relationships/hyperlink" Target="https://1510q141z-y-https-www-webofscience-com.z.e-nformation.ro/wos/woscc/full-record/WOS:001254463200001" TargetMode="External"/><Relationship Id="rId173" Type="http://schemas.openxmlformats.org/officeDocument/2006/relationships/hyperlink" Target="https://iopscience.iop.org/article/10.1088/1742-6596/2857/1/012030" TargetMode="External"/><Relationship Id="rId179" Type="http://schemas.openxmlformats.org/officeDocument/2006/relationships/hyperlink" Target="https://www.mdpi.com/1424-8220/24/18/6139" TargetMode="External"/><Relationship Id="rId178" Type="http://schemas.openxmlformats.org/officeDocument/2006/relationships/hyperlink" Target="https://1510q1lce-y-https-www-webofscience-com.z.e-nformation.ro/wos/woscc/full-record/WOS:001323267100001" TargetMode="External"/><Relationship Id="rId177" Type="http://schemas.openxmlformats.org/officeDocument/2006/relationships/hyperlink" Target="https://atna-mam.utcluj.ro/index.php/Acta/article/viewFile/2518/1964" TargetMode="External"/><Relationship Id="rId20" Type="http://schemas.openxmlformats.org/officeDocument/2006/relationships/hyperlink" Target="https://www.webofscience.com/wos/woscc/full-record/WOS:001293879700005" TargetMode="External"/><Relationship Id="rId22" Type="http://schemas.openxmlformats.org/officeDocument/2006/relationships/hyperlink" Target="https://www.webofscience.com/wos/woscc/full-record/WOS:001259846100004" TargetMode="External"/><Relationship Id="rId21" Type="http://schemas.openxmlformats.org/officeDocument/2006/relationships/hyperlink" Target="https://pjms.zim.pcz.pl/article/546187/en" TargetMode="External"/><Relationship Id="rId24" Type="http://schemas.openxmlformats.org/officeDocument/2006/relationships/hyperlink" Target="https://www.webofscience.com/wos/woscc/full-record/WOS:001198094300003" TargetMode="External"/><Relationship Id="rId23" Type="http://schemas.openxmlformats.org/officeDocument/2006/relationships/hyperlink" Target="https://ipe.ro/new/rjef/rjef1_2024/rjef1_2024p66-86.pdf" TargetMode="External"/><Relationship Id="rId26" Type="http://schemas.openxmlformats.org/officeDocument/2006/relationships/hyperlink" Target="https://www.webofscience.com/wos/woscc/full-record/WOS:001262084800044" TargetMode="External"/><Relationship Id="rId25" Type="http://schemas.openxmlformats.org/officeDocument/2006/relationships/hyperlink" Target="https://api.inmateh.eu/public/uploads/72-25-N1187-Nadiia-SHMYGOLcc5f058b-7c64-460d-8996-3bf0217690bf.pdf" TargetMode="External"/><Relationship Id="rId28" Type="http://schemas.openxmlformats.org/officeDocument/2006/relationships/hyperlink" Target="https://www.webofscience.com/wos/woscc/full-record/WOS:001262366300032" TargetMode="External"/><Relationship Id="rId27" Type="http://schemas.openxmlformats.org/officeDocument/2006/relationships/hyperlink" Target="https://sciendo.com/article/10.2478/picbe-2024-0194" TargetMode="External"/><Relationship Id="rId29" Type="http://schemas.openxmlformats.org/officeDocument/2006/relationships/hyperlink" Target="https://sciendo.com/article/10.2478/picbe-2024-0219" TargetMode="External"/><Relationship Id="rId11" Type="http://schemas.openxmlformats.org/officeDocument/2006/relationships/hyperlink" Target="https://www.mdpi.com/2071-1050/16/20/8767" TargetMode="External"/><Relationship Id="rId10" Type="http://schemas.openxmlformats.org/officeDocument/2006/relationships/hyperlink" Target="https://www.webofscience.com/wos/woscc/full-record/WOS:001341414200001" TargetMode="External"/><Relationship Id="rId13" Type="http://schemas.openxmlformats.org/officeDocument/2006/relationships/hyperlink" Target="https://api.inmateh.eu/public/uploads/74-48-N1443-Daniel-Onut-BADEA8c3d2350-52b6-4923-a9fd-4f83d26a0358.pdf" TargetMode="External"/><Relationship Id="rId12" Type="http://schemas.openxmlformats.org/officeDocument/2006/relationships/hyperlink" Target="https://www.webofscience.com/wos/woscc/full-record/WOS:001426096100041" TargetMode="External"/><Relationship Id="rId15" Type="http://schemas.openxmlformats.org/officeDocument/2006/relationships/hyperlink" Target="https://api.inmateh.eu/public/uploads/74-86-N1532-Nicolae-Valentin-VL%C4%82DU%C8%9A4e3ee9f3-2ef1-4c35-aa5f-ad1f95850051.pdf" TargetMode="External"/><Relationship Id="rId198" Type="http://schemas.openxmlformats.org/officeDocument/2006/relationships/hyperlink" Target="https://www.webofscience.com/wos/woscc/full-record/WOS:001253176800016" TargetMode="External"/><Relationship Id="rId14" Type="http://schemas.openxmlformats.org/officeDocument/2006/relationships/hyperlink" Target="https://www.webofscience.com/wos/woscc/full-record/WOS:001419856000002" TargetMode="External"/><Relationship Id="rId197" Type="http://schemas.openxmlformats.org/officeDocument/2006/relationships/hyperlink" Target="https://www.mdpi.com/2073-4360/16/24/3458" TargetMode="External"/><Relationship Id="rId17" Type="http://schemas.openxmlformats.org/officeDocument/2006/relationships/hyperlink" Target="https://www.mdpi.com/2504-446X/8/7/291" TargetMode="External"/><Relationship Id="rId196" Type="http://schemas.openxmlformats.org/officeDocument/2006/relationships/hyperlink" Target="https://www.mdpi.com/2073-4360/16/15/2167" TargetMode="External"/><Relationship Id="rId16" Type="http://schemas.openxmlformats.org/officeDocument/2006/relationships/hyperlink" Target="https://www.webofscience.com/wos/woscc/full-record/WOS:001277563700001" TargetMode="External"/><Relationship Id="rId195" Type="http://schemas.openxmlformats.org/officeDocument/2006/relationships/hyperlink" Target="https://doi.org/10.1016/j.csite.2024.104847" TargetMode="External"/><Relationship Id="rId19" Type="http://schemas.openxmlformats.org/officeDocument/2006/relationships/hyperlink" Target="https://www.mdpi.com/2075-4701/14/7/836" TargetMode="External"/><Relationship Id="rId18" Type="http://schemas.openxmlformats.org/officeDocument/2006/relationships/hyperlink" Target="https://www.webofscience.com/wos/woscc/full-record/WOS:001277266300001" TargetMode="External"/><Relationship Id="rId199" Type="http://schemas.openxmlformats.org/officeDocument/2006/relationships/drawing" Target="../drawings/drawing2.xml"/><Relationship Id="rId84" Type="http://schemas.openxmlformats.org/officeDocument/2006/relationships/hyperlink" Target="https://ijomam.com/wp-content/uploads/2024/12/pag.-67-74_COMPARATIVE-STUDY-OF-ADHESIVES-FOR-PULL-OFF-ADHESION-TESTING-IN-THE-AEROSPACE-INDUSTRY.pdf" TargetMode="External"/><Relationship Id="rId83" Type="http://schemas.openxmlformats.org/officeDocument/2006/relationships/hyperlink" Target="https://0m10e1pie-y-https-www-scopus-com.z.e-nformation.ro/record/display.uri?eid=2-s2.0-85212458026&amp;origin=resultslist&amp;sort=plf-f&amp;src=s&amp;sot=b&amp;sdt=b&amp;s=TITLE-ABS-KEY%28Comparative+Study+of+Adhesives+for+Pull-Off+Adhesion+Testing+in+the+Aerospace+Industry%2C%29" TargetMode="External"/><Relationship Id="rId86" Type="http://schemas.openxmlformats.org/officeDocument/2006/relationships/hyperlink" Target="https://ijomam.com/wp-content/uploads/2024/03/pag.-45-53_IOT-SYSTEM-FOR-ACQUIRING-AMBIENT-DATA-USING-A-DEDICATED-PORTABLE-PLATFORM.pdf" TargetMode="External"/><Relationship Id="rId85" Type="http://schemas.openxmlformats.org/officeDocument/2006/relationships/hyperlink" Target="https://0m10e1pie-y-https-www-scopus-com.z.e-nformation.ro/record/display.uri?eid=2-s2.0-85191301902&amp;origin=resultslist&amp;sort=plf-f&amp;src=s&amp;sot=b&amp;sdt=b&amp;s=TITLE-ABS-KEY%28IOT+system+for+acquiring+ambient+data+using+a+dedicated+portable+platform%29&amp;sessionSearchId=dbf9a064700281101a640e5f9d904d3a" TargetMode="External"/><Relationship Id="rId88" Type="http://schemas.openxmlformats.org/officeDocument/2006/relationships/hyperlink" Target="https://ijomam.com/wp-content/uploads/2024/12/pag.-44-51_FLOW-MANAGEMENT-FOR-SOFTWARE-DEVELOPERS-IN-THE-KNOWLEDGE-BASED-ORGANIZATION-FROM-THE-AUTOMOTIVE-INDUSTRY.pdf" TargetMode="External"/><Relationship Id="rId150" Type="http://schemas.openxmlformats.org/officeDocument/2006/relationships/hyperlink" Target="https://doi.org/10.3390/app14031050" TargetMode="External"/><Relationship Id="rId87" Type="http://schemas.openxmlformats.org/officeDocument/2006/relationships/hyperlink" Target="https://0m10e1pie-y-https-www-scopus-com.z.e-nformation.ro/record/display.uri?eid=2-s2.0-85212458259&amp;origin=resultslist&amp;sort=plf-f&amp;src=s&amp;sot=b&amp;sdt=b&amp;s=TITLE-ABS-KEY%28Flow+management+for+software+developers+in+the+knowledge+based+organization+from+the+automotive+industry%29" TargetMode="External"/><Relationship Id="rId89" Type="http://schemas.openxmlformats.org/officeDocument/2006/relationships/hyperlink" Target="https://0m10e1pie-y-https-www-scopus-com.z.e-nformation.ro/record/display.uri?eid=2-s2.0-85191337159&amp;origin=resultslist&amp;sort=plf-f&amp;src=s&amp;sid=8ce82f6ed54948827fd0cc5cea96fac3&amp;sot=b&amp;sdt=b&amp;s=TITLE-ABS-KEY%28Autonomous+mobile+platform+with+UV+Ray+disinfection+system%2C+a+modular+and+affordable+solution+for+virus+elimination%29&amp;sl=119&amp;sessionSearchId=8ce82f6ed54948827fd0cc5cea96fac3" TargetMode="External"/><Relationship Id="rId80" Type="http://schemas.openxmlformats.org/officeDocument/2006/relationships/hyperlink" Target="https://ijomam.com/wp-content/uploads/2024/03/pag.-61-69_CHARACTERIZATION-AND-EVALUATION-OF-THE-EXPERIMENTAL-DEVICE-FOR-DETERMINING-FRICTION-COEFFICIENTS-IN-MECHANISMS-WITH-BAR-ELEMENTS.pdf" TargetMode="External"/><Relationship Id="rId82" Type="http://schemas.openxmlformats.org/officeDocument/2006/relationships/hyperlink" Target="https://ijomam.com/wp-content/uploads/2024/09/pag.-54-60_EXPERIMENTAL-ANALYSIS-OF-FRICTION-AND-SLIDING-FORCES-IN-THE-PURE-WHEEL-COMPOSITE-BAR-SYSTEM.pdf" TargetMode="External"/><Relationship Id="rId81" Type="http://schemas.openxmlformats.org/officeDocument/2006/relationships/hyperlink" Target="https://0m10e1pie-y-https-www-scopus-com.z.e-nformation.ro/record/display.uri?eid=2-s2.0-85206885736&amp;origin=resultslist&amp;sort=plf-f&amp;src=s&amp;sid=b61a2a00c217e03b305a0eeefccd5695&amp;sot=b&amp;sdt=b&amp;s=TITLE-ABS-KEY%28Experimental+analysis+of+friction+and+sliding+forces+in+the+pure+wheel-composite+bar+system%29&amp;sl=143&amp;sessionSearchId=b61a2a00c217e03b305a0eeefccd5695" TargetMode="External"/><Relationship Id="rId1" Type="http://schemas.openxmlformats.org/officeDocument/2006/relationships/hyperlink" Target="https://doi.org/10.2118/217860-MS" TargetMode="External"/><Relationship Id="rId2" Type="http://schemas.openxmlformats.org/officeDocument/2006/relationships/hyperlink" Target="https://www.webofscience.com/wos/woscc/full-record/WOS:001386889500001" TargetMode="External"/><Relationship Id="rId3" Type="http://schemas.openxmlformats.org/officeDocument/2006/relationships/hyperlink" Target="https://www.mdpi.com/2673-4834/5/4/42" TargetMode="External"/><Relationship Id="rId149" Type="http://schemas.openxmlformats.org/officeDocument/2006/relationships/hyperlink" Target="https://www.mdpi.com/2076-3417/14/3/1050" TargetMode="External"/><Relationship Id="rId4" Type="http://schemas.openxmlformats.org/officeDocument/2006/relationships/hyperlink" Target="https://www.webofscience.com/wos/woscc/full-record/WOS:001376235400001" TargetMode="External"/><Relationship Id="rId148" Type="http://schemas.openxmlformats.org/officeDocument/2006/relationships/hyperlink" Target="https://www.webofscience.com/wos/woscc/full-record/WOS:001160486300001" TargetMode="External"/><Relationship Id="rId9" Type="http://schemas.openxmlformats.org/officeDocument/2006/relationships/hyperlink" Target="https://www.mdpi.com/2071-1050/16/22/9666" TargetMode="External"/><Relationship Id="rId143" Type="http://schemas.openxmlformats.org/officeDocument/2006/relationships/hyperlink" Target="https://doi.org/10.3390/metrology4030025" TargetMode="External"/><Relationship Id="rId142" Type="http://schemas.openxmlformats.org/officeDocument/2006/relationships/hyperlink" Target="https://www.mdpi.com/2673-8244/4/3/25" TargetMode="External"/><Relationship Id="rId141" Type="http://schemas.openxmlformats.org/officeDocument/2006/relationships/hyperlink" Target="https://www.webofscience.com/wos/woscc/full-record/WOS:001375067600001" TargetMode="External"/><Relationship Id="rId140" Type="http://schemas.openxmlformats.org/officeDocument/2006/relationships/hyperlink" Target="https://1510917gv-y-https-www-scopus-com.z.e-nformation.ro/record/display.uri?eid=2-s2.0-85216075268&amp;origin=recordpage" TargetMode="External"/><Relationship Id="rId5" Type="http://schemas.openxmlformats.org/officeDocument/2006/relationships/hyperlink" Target="https://www.mdpi.com/2076-3417/14/23/10877" TargetMode="External"/><Relationship Id="rId147" Type="http://schemas.openxmlformats.org/officeDocument/2006/relationships/hyperlink" Target="https://www.webofscience.com/wos/woscc/full-record/WOS:001328942700044" TargetMode="External"/><Relationship Id="rId6" Type="http://schemas.openxmlformats.org/officeDocument/2006/relationships/hyperlink" Target="https://www.webofscience.com/wos/woscc/full-record/WOS:001442810000011" TargetMode="External"/><Relationship Id="rId146" Type="http://schemas.openxmlformats.org/officeDocument/2006/relationships/hyperlink" Target="https://doi.org/10.3390/s24165138" TargetMode="External"/><Relationship Id="rId7" Type="http://schemas.openxmlformats.org/officeDocument/2006/relationships/hyperlink" Target="https://atna-mam.utcluj.ro/index.php/Acta/article/view/2549" TargetMode="External"/><Relationship Id="rId145" Type="http://schemas.openxmlformats.org/officeDocument/2006/relationships/hyperlink" Target="https://www.mdpi.com/1424-8220/24/16/5138" TargetMode="External"/><Relationship Id="rId8" Type="http://schemas.openxmlformats.org/officeDocument/2006/relationships/hyperlink" Target="https://www.webofscience.com/wos/woscc/full-record/WOS:001366118200001" TargetMode="External"/><Relationship Id="rId144" Type="http://schemas.openxmlformats.org/officeDocument/2006/relationships/hyperlink" Target="https://www.webofscience.com/wos/woscc/full-record/WOS:001305513700001" TargetMode="External"/><Relationship Id="rId73" Type="http://schemas.openxmlformats.org/officeDocument/2006/relationships/hyperlink" Target="https://0m10m1pcx-y-https-www-webofscience-com.z.e-nformation.ro/wos/woscc/full-record/WOS:001328942700023" TargetMode="External"/><Relationship Id="rId72" Type="http://schemas.openxmlformats.org/officeDocument/2006/relationships/hyperlink" Target="https://atna-mam.utcluj.ro/index.php/Acta/article/view/2478" TargetMode="External"/><Relationship Id="rId75" Type="http://schemas.openxmlformats.org/officeDocument/2006/relationships/hyperlink" Target="https://0m10m1pcx-y-https-www-webofscience-com.z.e-nformation.ro/wos/woscc/full-record/WOS:001250317300009" TargetMode="External"/><Relationship Id="rId74" Type="http://schemas.openxmlformats.org/officeDocument/2006/relationships/hyperlink" Target="https://atna-mam.utcluj.ro/index.php/Acta/article/view/2370" TargetMode="External"/><Relationship Id="rId77" Type="http://schemas.openxmlformats.org/officeDocument/2006/relationships/hyperlink" Target="https://0m10e1pie-y-https-www-scopus-com.z.e-nformation.ro/record/display.uri?eid=2-s2.0-85197340262&amp;origin=resultslist&amp;sort=plf-f&amp;src=s&amp;sot=b&amp;sdt=b&amp;s=TITLE-ABS-KEY%28Trends%2C+challenges+and+opportunities+of+digital+manufacturing+in+the+age+of+Industry+4.0%29&amp;relpos=2" TargetMode="External"/><Relationship Id="rId76" Type="http://schemas.openxmlformats.org/officeDocument/2006/relationships/hyperlink" Target="https://atna-mam.utcluj.ro/index.php/Acta/article/view/2287" TargetMode="External"/><Relationship Id="rId79" Type="http://schemas.openxmlformats.org/officeDocument/2006/relationships/hyperlink" Target="https://0m10e1pie-y-https-www-scopus-com.z.e-nformation.ro/record/display.uri?eid=2-s2.0-85191304682&amp;origin=resultslist&amp;sort=plf-f&amp;src=s&amp;sid=b61a2a00c217e03b305a0eeefccd5695&amp;sot=b&amp;sdt=b&amp;s=TITLE-ABS-KEY%28Characterization+and+evaluation+of+the+experimental+device+for+determining+friction+coefficients+in+mechanisms+with+bar+elements%29&amp;sl=103&amp;sessionSearchId=b61a2a00c217e03b305a0eeefccd5695" TargetMode="External"/><Relationship Id="rId78" Type="http://schemas.openxmlformats.org/officeDocument/2006/relationships/hyperlink" Target="https://ijomam.com/wp-content/uploads/2024/06/pag.-50-57_TRENDS-CHALLENGES-AND-OPPORTUNITIES-OF-DIGITAL-MANUFACTURING-IN-THE-AGE-OF-INDUSTRY-4.0.pdf" TargetMode="External"/><Relationship Id="rId71" Type="http://schemas.openxmlformats.org/officeDocument/2006/relationships/hyperlink" Target="https://0m10m1pcx-y-https-www-webofscience-com.z.e-nformation.ro/wos/woscc/full-record/WOS:001398967500010" TargetMode="External"/><Relationship Id="rId70" Type="http://schemas.openxmlformats.org/officeDocument/2006/relationships/hyperlink" Target="https://atna-mam.utcluj.ro/index.php/Acta/article/view/2514" TargetMode="External"/><Relationship Id="rId139" Type="http://schemas.openxmlformats.org/officeDocument/2006/relationships/hyperlink" Target="https://1510q17ib-y-https-www-webofscience-com.z.e-nformation.ro/wos/woscc/full-record/WOS:001328942700043" TargetMode="External"/><Relationship Id="rId138" Type="http://schemas.openxmlformats.org/officeDocument/2006/relationships/hyperlink" Target="https://atna-mam.utcluj.ro/index.php/Acta/article/view/2389/1854" TargetMode="External"/><Relationship Id="rId137" Type="http://schemas.openxmlformats.org/officeDocument/2006/relationships/hyperlink" Target="https://doi.org/10.3390/polym16243458" TargetMode="External"/><Relationship Id="rId132" Type="http://schemas.openxmlformats.org/officeDocument/2006/relationships/hyperlink" Target="https://www.sciencedirect.com/science/article/pii/S2214157X24001448" TargetMode="External"/><Relationship Id="rId131" Type="http://schemas.openxmlformats.org/officeDocument/2006/relationships/hyperlink" Target="https://doi.org/10.2478/sbe-2024-0004" TargetMode="External"/><Relationship Id="rId130" Type="http://schemas.openxmlformats.org/officeDocument/2006/relationships/hyperlink" Target="https://www.researchgate.net/publication/380780590_The_Convergence_of_Corporate_Sustainability_and_Social_Responsibility_in_Modern_Business_Contexts_A_Bibliometric_Analysis" TargetMode="External"/><Relationship Id="rId136" Type="http://schemas.openxmlformats.org/officeDocument/2006/relationships/hyperlink" Target="https://www.mdpi.com/2073-4360/16/24/3458" TargetMode="External"/><Relationship Id="rId135" Type="http://schemas.openxmlformats.org/officeDocument/2006/relationships/hyperlink" Target="https://doi.org/10.1016/j.csite.2024.104847" TargetMode="External"/><Relationship Id="rId134" Type="http://schemas.openxmlformats.org/officeDocument/2006/relationships/hyperlink" Target="https://www.sciencedirect.com/science/article/pii/S2214157X24008785?via%3Dihub" TargetMode="External"/><Relationship Id="rId133" Type="http://schemas.openxmlformats.org/officeDocument/2006/relationships/hyperlink" Target="https://www.sciencedirect.com/science/article/pii/S2405844024022230" TargetMode="External"/><Relationship Id="rId62" Type="http://schemas.openxmlformats.org/officeDocument/2006/relationships/hyperlink" Target="https://0m10m1ccx-y-https-www-webofscience-com.z.e-nformation.ro/wos/woscc/full-record/WOS:001269867700001" TargetMode="External"/><Relationship Id="rId61" Type="http://schemas.openxmlformats.org/officeDocument/2006/relationships/hyperlink" Target="https://www.mdpi.com/2073-4360/16/21/3019" TargetMode="External"/><Relationship Id="rId64" Type="http://schemas.openxmlformats.org/officeDocument/2006/relationships/hyperlink" Target="https://0m10m1f1k-y-https-www-webofscience-com.z.e-nformation.ro/wos/woscc/full-record/WOS:001394594000045" TargetMode="External"/><Relationship Id="rId63" Type="http://schemas.openxmlformats.org/officeDocument/2006/relationships/hyperlink" Target="https://www.mdpi.com/2071-1050/16/13/5292" TargetMode="External"/><Relationship Id="rId66" Type="http://schemas.openxmlformats.org/officeDocument/2006/relationships/hyperlink" Target="https://0m10m1pcx-y-https-www-webofscience-com.z.e-nformation.ro/wos/woscc/full-record/WOS:001425211200012" TargetMode="External"/><Relationship Id="rId172" Type="http://schemas.openxmlformats.org/officeDocument/2006/relationships/hyperlink" Target="https://www.scopus.com/record/display.uri?eid=2-s2.0-85207233708&amp;origin=resultslist&amp;sort=plf-f&amp;src=s&amp;sot=anl&amp;sdt=aut&amp;s=AU-ID%28%22Zerbe%C8%99%2C+Mihai+Victor%22+55670980600%29&amp;sessionSearchId=f45a2cd8007fba72567296c1b9cddb96" TargetMode="External"/><Relationship Id="rId65" Type="http://schemas.openxmlformats.org/officeDocument/2006/relationships/hyperlink" Target="https://journals.pan.pl/dlibra/publication/151437/edition/133582/content/archives-of-metallurgy-and-materials-2024-vol-69-no-4-data-acquisition-system-for-a-hydroelectric-turbine-with-deformable-blades-br-bogorin-predescu-a-orcid-0009-0000-5947-5041-titu-s-orcid-0000-0001-5910-8137-titu-a-m-orcid-0000-0002-0054-6535?language=en" TargetMode="External"/><Relationship Id="rId171" Type="http://schemas.openxmlformats.org/officeDocument/2006/relationships/hyperlink" Target="https://magazines.ulbsibiu.ro/eccsf/RePEc/blg/journl/19320ogrean.pdf" TargetMode="External"/><Relationship Id="rId68" Type="http://schemas.openxmlformats.org/officeDocument/2006/relationships/hyperlink" Target="https://atna-mam.utcluj.ro/index.php/Acta/article/view/2418" TargetMode="External"/><Relationship Id="rId170" Type="http://schemas.openxmlformats.org/officeDocument/2006/relationships/hyperlink" Target="https://www.webofscience.com/wos/woscc/full-record/WOS:001403052700014" TargetMode="External"/><Relationship Id="rId67" Type="http://schemas.openxmlformats.org/officeDocument/2006/relationships/hyperlink" Target="https://atna-mam.utcluj.ro/index.php/Acta/article/view/2524/1970" TargetMode="External"/><Relationship Id="rId60" Type="http://schemas.openxmlformats.org/officeDocument/2006/relationships/hyperlink" Target="https://0m10m1c92-y-https-www-webofscience-com.z.e-nformation.ro/wos/woscc/full-record/WOS:001351804900001" TargetMode="External"/><Relationship Id="rId165" Type="http://schemas.openxmlformats.org/officeDocument/2006/relationships/hyperlink" Target="https://doi.org/10.47750/QAS/25.203.01" TargetMode="External"/><Relationship Id="rId69" Type="http://schemas.openxmlformats.org/officeDocument/2006/relationships/hyperlink" Target="https://0m10m1pcx-y-https-www-webofscience-com.z.e-nformation.ro/wos/woscc/full-record/WOS:001425211200002" TargetMode="External"/><Relationship Id="rId164" Type="http://schemas.openxmlformats.org/officeDocument/2006/relationships/hyperlink" Target="https://calitatea.ro/ViewIssue.aspx" TargetMode="External"/><Relationship Id="rId163" Type="http://schemas.openxmlformats.org/officeDocument/2006/relationships/hyperlink" Target="https://www.scopus.com/record/display.uri?eid=2-s2.0-85209788171&amp;origin=recordpage" TargetMode="External"/><Relationship Id="rId162" Type="http://schemas.openxmlformats.org/officeDocument/2006/relationships/hyperlink" Target="https://www.mdpi.com/2411-5134/9/4/79" TargetMode="External"/><Relationship Id="rId169" Type="http://schemas.openxmlformats.org/officeDocument/2006/relationships/hyperlink" Target="https://sciendo.com/journal/SBE" TargetMode="External"/><Relationship Id="rId168" Type="http://schemas.openxmlformats.org/officeDocument/2006/relationships/hyperlink" Target="https://1510qqp5k-y-https-www-webofscience-com.z.e-nformation.ro/wos/woscc/full-record/WOS:001310228300017" TargetMode="External"/><Relationship Id="rId167" Type="http://schemas.openxmlformats.org/officeDocument/2006/relationships/hyperlink" Target="https://sciendo.com/journal/SBE" TargetMode="External"/><Relationship Id="rId166" Type="http://schemas.openxmlformats.org/officeDocument/2006/relationships/hyperlink" Target="https://1510qqp5k-y-https-www-webofscience-com.z.e-nformation.ro/wos/woscc/full-record/WOS:001228061000016" TargetMode="External"/><Relationship Id="rId51" Type="http://schemas.openxmlformats.org/officeDocument/2006/relationships/hyperlink" Target="https://link.springer.com/article/10.1007/s12541-023-00906-4" TargetMode="External"/><Relationship Id="rId50" Type="http://schemas.openxmlformats.org/officeDocument/2006/relationships/hyperlink" Target="https://www.webofscience.com/wos/woscc/full-record/WOS:001085310000002" TargetMode="External"/><Relationship Id="rId53" Type="http://schemas.openxmlformats.org/officeDocument/2006/relationships/hyperlink" Target="https://atna-mam.utcluj.ro/index.php/Acta/article/view/2365" TargetMode="External"/><Relationship Id="rId52" Type="http://schemas.openxmlformats.org/officeDocument/2006/relationships/hyperlink" Target="https://www.webofscience.com/wos/woscc/full-record/WOS:001328942700018" TargetMode="External"/><Relationship Id="rId55" Type="http://schemas.openxmlformats.org/officeDocument/2006/relationships/hyperlink" Target="https://doi.org/10.3390/aerospace11100804" TargetMode="External"/><Relationship Id="rId161" Type="http://schemas.openxmlformats.org/officeDocument/2006/relationships/hyperlink" Target="https://www.webofscience.com/wos/woscc/full-record/WOS:001305773600001" TargetMode="External"/><Relationship Id="rId54" Type="http://schemas.openxmlformats.org/officeDocument/2006/relationships/hyperlink" Target="https://0m10m1c92-y-https-www-webofscience-com.z.e-nformation.ro/wos/woscc/full-record/WOS:001340843200001" TargetMode="External"/><Relationship Id="rId160" Type="http://schemas.openxmlformats.org/officeDocument/2006/relationships/hyperlink" Target="https://1510917gv-y-https-www-scopus-com.z.e-nformation.ro/record/display.uri?eid=2-s2.0-85216075268&amp;origin=recordpage" TargetMode="External"/><Relationship Id="rId57" Type="http://schemas.openxmlformats.org/officeDocument/2006/relationships/hyperlink" Target="https://www.mdpi.com/2071-1050/16/14/6251" TargetMode="External"/><Relationship Id="rId56" Type="http://schemas.openxmlformats.org/officeDocument/2006/relationships/hyperlink" Target="https://0m10m1c92-y-https-www-webofscience-com.z.e-nformation.ro/wos/woscc/full-record/WOS:001277724700001" TargetMode="External"/><Relationship Id="rId159" Type="http://schemas.openxmlformats.org/officeDocument/2006/relationships/hyperlink" Target="https://1510q17ib-y-https-www-webofscience-com.z.e-nformation.ro/wos/woscc/full-record/WOS:001328942700043" TargetMode="External"/><Relationship Id="rId59" Type="http://schemas.openxmlformats.org/officeDocument/2006/relationships/hyperlink" Target="https://www.mdpi.com/2073-4360/16/11/1490" TargetMode="External"/><Relationship Id="rId154" Type="http://schemas.openxmlformats.org/officeDocument/2006/relationships/hyperlink" Target="https://www.mdpi.com/2076-3417/14/2/567" TargetMode="External"/><Relationship Id="rId58" Type="http://schemas.openxmlformats.org/officeDocument/2006/relationships/hyperlink" Target="https://0m10m1c92-y-https-www-webofscience-com.z.e-nformation.ro/wos/woscc/full-record/WOS:001245278300001" TargetMode="External"/><Relationship Id="rId153" Type="http://schemas.openxmlformats.org/officeDocument/2006/relationships/hyperlink" Target="https://www.webofscience.com/wos/woscc/full-record/WOS:001149159700001" TargetMode="External"/><Relationship Id="rId152" Type="http://schemas.openxmlformats.org/officeDocument/2006/relationships/hyperlink" Target="https://doi.org/10.1007/978-3-031-62523-7_48" TargetMode="External"/><Relationship Id="rId151" Type="http://schemas.openxmlformats.org/officeDocument/2006/relationships/hyperlink" Target="https://link.springer.com/chapter/10.1007/978-3-031-62523-7_48" TargetMode="External"/><Relationship Id="rId158" Type="http://schemas.openxmlformats.org/officeDocument/2006/relationships/hyperlink" Target="https://atna-mam.utcluj.ro/index.php/Acta/article/view/2389/1854" TargetMode="External"/><Relationship Id="rId157" Type="http://schemas.openxmlformats.org/officeDocument/2006/relationships/hyperlink" Target="https://www.atna-mam.utcluj.ro/index.php/Acta/article/view/2518" TargetMode="External"/><Relationship Id="rId156" Type="http://schemas.openxmlformats.org/officeDocument/2006/relationships/hyperlink" Target="https://www.webofscience.com/wos/woscc/full-record/WOS:001425211200006" TargetMode="External"/><Relationship Id="rId155" Type="http://schemas.openxmlformats.org/officeDocument/2006/relationships/hyperlink" Target="https://doi.org/10.3390/app14020567" TargetMode="External"/><Relationship Id="rId107" Type="http://schemas.openxmlformats.org/officeDocument/2006/relationships/hyperlink" Target="https://0m10e1pie-y-https-www-scopus-com.z.e-nformation.ro/record/display.uri?eid=2-s2.0-85203192918&amp;origin=resultslist&amp;sort=plf-f&amp;src=s&amp;sid=e23c7eb18905a17f9f96d261e013b854&amp;sot=b&amp;sdt=b&amp;s=DOI%2810.1007%2F978-3-031-70670-7_22%29&amp;sl=36&amp;sessionSearchId=e23c7eb18905a17f9f96d261e013b854" TargetMode="External"/><Relationship Id="rId106" Type="http://schemas.openxmlformats.org/officeDocument/2006/relationships/hyperlink" Target="https://ieeexplore.ieee.org/document/10607414" TargetMode="External"/><Relationship Id="rId105" Type="http://schemas.openxmlformats.org/officeDocument/2006/relationships/hyperlink" Target="https://0m10e1pie-y-https-www-scopus-com.z.e-nformation.ro/record/display.uri?eid=2-s2.0-85201179182&amp;origin=resultslist&amp;sort=plf-f&amp;src=s&amp;sid=e23c7eb18905a17f9f96d261e013b854&amp;sot=b&amp;sdt=b&amp;s=DOI%2810.1109%2FECAI61503.2024.10607414%29&amp;sl=36&amp;sessionSearchId=e23c7eb18905a17f9f96d261e013b854" TargetMode="External"/><Relationship Id="rId104" Type="http://schemas.openxmlformats.org/officeDocument/2006/relationships/hyperlink" Target="https://ieeexplore.ieee.org/document/10607500" TargetMode="External"/><Relationship Id="rId109" Type="http://schemas.openxmlformats.org/officeDocument/2006/relationships/hyperlink" Target="https://0m10e1pie-y-https-www-scopus-com.z.e-nformation.ro/record/display.uri?eid=2-s2.0-85203137370&amp;origin=resultslist&amp;sort=plf-f&amp;src=s&amp;sid=e23c7eb18905a17f9f96d261e013b854&amp;sot=b&amp;sdt=b&amp;s=DOI%2810.1007%2F978-3-031-70670-7_23%29&amp;sl=33&amp;sessionSearchId=e23c7eb18905a17f9f96d261e013b854" TargetMode="External"/><Relationship Id="rId108" Type="http://schemas.openxmlformats.org/officeDocument/2006/relationships/hyperlink" Target="https://link.springer.com/chapter/10.1007/978-3-031-70670-7_22" TargetMode="External"/><Relationship Id="rId103" Type="http://schemas.openxmlformats.org/officeDocument/2006/relationships/hyperlink" Target="https://0m10e1pie-y-https-www-scopus-com.z.e-nformation.ro/record/display.uri?eid=2-s2.0-85201178821&amp;origin=resultslist&amp;sort=plf-f&amp;src=s&amp;sot=b&amp;sdt=b&amp;s=DOI%2810.1109%2FECAI61503.2024.10607500%29" TargetMode="External"/><Relationship Id="rId102" Type="http://schemas.openxmlformats.org/officeDocument/2006/relationships/hyperlink" Target="https://pubs.aip.org/aip/acp/article-abstract/2991/1/020029/3296730/Management-of-organizational-change-within-the?redirectedFrom=fulltext" TargetMode="External"/><Relationship Id="rId101" Type="http://schemas.openxmlformats.org/officeDocument/2006/relationships/hyperlink" Target="https://0m10e1pie-y-https-www-scopus-com.z.e-nformation.ro/record/display.uri?eid=2-s2.0-85196151355&amp;origin=resultslist&amp;sort=plf-f&amp;src=s&amp;sot=b&amp;sdt=b&amp;s=DOI%2810.1063%2F5.0198525%29&amp;sessionSearchId=63df1fcbb46a2c5c14f48c7d9f39a1b6" TargetMode="External"/><Relationship Id="rId100" Type="http://schemas.openxmlformats.org/officeDocument/2006/relationships/hyperlink" Target="https://pubs.aip.org/aip/acp/article-abstract/2991/1/050061/3296900/The-implication-of-artificial-intelligence-in-the?redirectedFrom=fulltext" TargetMode="External"/><Relationship Id="rId129" Type="http://schemas.openxmlformats.org/officeDocument/2006/relationships/hyperlink" Target="https://www.scopus.com/authid/detail.uri?authorId=57162750400" TargetMode="External"/><Relationship Id="rId128" Type="http://schemas.openxmlformats.org/officeDocument/2006/relationships/hyperlink" Target="https://link.springer.com/chapter/10.1007/978-3-031-75923-9_27" TargetMode="External"/><Relationship Id="rId127" Type="http://schemas.openxmlformats.org/officeDocument/2006/relationships/hyperlink" Target="https://0m10e1vp9-y-https-www-scopus-com.z.e-nformation.ro/record/display.uri?eid=2-s2.0-85210070694&amp;origin=resultslist&amp;sort=plf-f&amp;src=s&amp;sot=b&amp;sdt=b&amp;s=DOI%2810.1007%2F978-3-031-75923-9_27%29&amp;sessionSearchId=39c9686f7726ab9f6e5a8feae5850ae8" TargetMode="External"/><Relationship Id="rId126" Type="http://schemas.openxmlformats.org/officeDocument/2006/relationships/hyperlink" Target="https://link.springer.com/chapter/10.1007/978-3-031-75923-9_26" TargetMode="External"/><Relationship Id="rId121" Type="http://schemas.openxmlformats.org/officeDocument/2006/relationships/hyperlink" Target="https://0m10m1uzp-y-https-www-webofscience-com.z.e-nformation.ro/wos/woscc/full-record/WOS:001262084900013" TargetMode="External"/><Relationship Id="rId120" Type="http://schemas.openxmlformats.org/officeDocument/2006/relationships/hyperlink" Target="https://mrforum.com/product/9781644903377-19/" TargetMode="External"/><Relationship Id="rId125" Type="http://schemas.openxmlformats.org/officeDocument/2006/relationships/hyperlink" Target="https://0m10e1vp9-y-https-www-scopus-com.z.e-nformation.ro/record/display.uri?eid=2-s2.0-85210098336&amp;origin=resultslist&amp;sort=plf-f&amp;src=s&amp;sot=b&amp;sdt=b&amp;s=DOI%2810.1007%2F978-3-031-75923-9_26%29&amp;sessionSearchId=39c9686f7726ab9f6e5a8feae5850ae8" TargetMode="External"/><Relationship Id="rId124" Type="http://schemas.openxmlformats.org/officeDocument/2006/relationships/hyperlink" Target="https://sciendo.com/article/10.2478/picbe-2024-0252" TargetMode="External"/><Relationship Id="rId123" Type="http://schemas.openxmlformats.org/officeDocument/2006/relationships/hyperlink" Target="https://0m10m1uzp-y-https-www-webofscience-com.z.e-nformation.ro/wos/woscc/full-record/WOS:001262084800035" TargetMode="External"/><Relationship Id="rId122" Type="http://schemas.openxmlformats.org/officeDocument/2006/relationships/hyperlink" Target="https://sciendo.com/article/10.2478/picbe-2024-0253" TargetMode="External"/><Relationship Id="rId95" Type="http://schemas.openxmlformats.org/officeDocument/2006/relationships/hyperlink" Target="https://0m10m1pp1-y-https-www-webofscience-com.z.e-nformation.ro/wos/woscc/full-record/WOS:001315734000011" TargetMode="External"/><Relationship Id="rId94" Type="http://schemas.openxmlformats.org/officeDocument/2006/relationships/hyperlink" Target="https://0m10l1ppk-y-https-link-springer-com.z.e-nformation.ro/chapter/10.1007/978-3-031-66268-3_3" TargetMode="External"/><Relationship Id="rId97" Type="http://schemas.openxmlformats.org/officeDocument/2006/relationships/hyperlink" Target="https://0m10e1pie-y-https-www-scopus-com.z.e-nformation.ro/record/display.uri?eid=2-s2.0-85187788582&amp;origin=resultslist&amp;sort=plf-f&amp;src=s&amp;sot=b&amp;sdt=b&amp;s=TITLE-ABS-KEY%28CFD+Simulation+of+the+Aerodynamic+Characteristics+of+the+NACA+0018+Symmetrical+Profile%29" TargetMode="External"/><Relationship Id="rId96" Type="http://schemas.openxmlformats.org/officeDocument/2006/relationships/hyperlink" Target="https://link.springer.com/chapter/10.1007/978-3-031-66271-3_11" TargetMode="External"/><Relationship Id="rId99" Type="http://schemas.openxmlformats.org/officeDocument/2006/relationships/hyperlink" Target="https://0m10e1pie-y-https-www-scopus-com.z.e-nformation.ro/record/display.uri?eid=2-s2.0-85196156817&amp;origin=resultslist&amp;sort=plf-f&amp;src=s&amp;sot=b&amp;sdt=b&amp;s=DOI%2810.1063%2F5.0198526%29&amp;sessionSearchId=02ba0d45e197ba6235eb1f4e94e9df50" TargetMode="External"/><Relationship Id="rId98" Type="http://schemas.openxmlformats.org/officeDocument/2006/relationships/hyperlink" Target="https://doi.org/10.1007/978-3-031-53991-6_32" TargetMode="External"/><Relationship Id="rId91" Type="http://schemas.openxmlformats.org/officeDocument/2006/relationships/hyperlink" Target="https://0m10e1pie-y-https-www-scopus-com.z.e-nformation.ro/record/display.uri?eid=2-s2.0-85206927306&amp;origin=resultslist&amp;sort=plf-f&amp;src=s&amp;sot=b&amp;sdt=b&amp;s=TITLE-ABS-KEY%28Communication+management+for+the+acquisition+of+data+between+the+PC+and+a+device+called+the+Hydroelectric+Turbine+deployed+linearly+on+the+course+of+flowing+water%29" TargetMode="External"/><Relationship Id="rId90" Type="http://schemas.openxmlformats.org/officeDocument/2006/relationships/hyperlink" Target="https://ijomam.com/wp-content/uploads/2024/03/pag.-146-157_AUTONOMOUS-MOBILE-PLATFORM-WITH-UV-RAY-DISINFECTION-SYSTEM-A-MODULAR-AND-AFFORDABLE-SOLUTION-FOR-VIRUS-ELIMINATION.pdf" TargetMode="External"/><Relationship Id="rId93" Type="http://schemas.openxmlformats.org/officeDocument/2006/relationships/hyperlink" Target="https://0m10m1pp1-y-https-www-webofscience-com.z.e-nformation.ro/wos/woscc/full-record/WOS:001315735300003" TargetMode="External"/><Relationship Id="rId92" Type="http://schemas.openxmlformats.org/officeDocument/2006/relationships/hyperlink" Target="https://ijomam.com/wp-content/uploads/2024/09/pag.-166-177_COMMUNICATION-MANAGEMENT-FOR-THE-ACQUISITION-OF-DATA-BETWEEN-THE-PC-AND-A-DEVICE-CALLED-THE-HYDROELECTRIC-TURBINE-DEPLOYED-LINEARLY-ON-THE-COURSE-OF-FLOWING-WATER.pdf" TargetMode="External"/><Relationship Id="rId118" Type="http://schemas.openxmlformats.org/officeDocument/2006/relationships/hyperlink" Target="https://mrforum.com/product/9781644903377-18/" TargetMode="External"/><Relationship Id="rId117" Type="http://schemas.openxmlformats.org/officeDocument/2006/relationships/hyperlink" Target="https://0m10e1rni-y-https-www-scopus-com.z.e-nformation.ro/record/display.uri?eid=2-s2.0-85213324961&amp;origin=resultslist&amp;sort=plf-f&amp;src=s&amp;sid=e46ae7d61662a1686a4d9a7c303ca675&amp;sot=b&amp;sdt=b&amp;s=DOI%2810.21741%2F9781644903377-18%29&amp;sl=33&amp;sessionSearchId=e46ae7d61662a1686a4d9a7c303ca675" TargetMode="External"/><Relationship Id="rId116" Type="http://schemas.openxmlformats.org/officeDocument/2006/relationships/hyperlink" Target="https://link.springer.com/chapter/10.1007/978-3-031-54664-8_44" TargetMode="External"/><Relationship Id="rId115" Type="http://schemas.openxmlformats.org/officeDocument/2006/relationships/hyperlink" Target="https://0m10e1rni-y-https-www-scopus-com.z.e-nformation.ro/record/display.uri?eid=2-s2.0-85190665649&amp;origin=resultslist&amp;sort=plf-f&amp;src=s&amp;sid=e46ae7d61662a1686a4d9a7c303ca675&amp;sot=b&amp;sdt=b&amp;s=DOI%2810.1007%2F978-3-031-54664-8_44%29&amp;sl=33&amp;sessionSearchId=e46ae7d61662a1686a4d9a7c303ca675" TargetMode="External"/><Relationship Id="rId119" Type="http://schemas.openxmlformats.org/officeDocument/2006/relationships/hyperlink" Target="https://0m10e1rni-y-https-www-scopus-com.z.e-nformation.ro/record/display.uri?eid=2-s2.0-85213373772&amp;origin=resultslist&amp;sort=plf-f&amp;src=s&amp;sid=e46ae7d61662a1686a4d9a7c303ca675&amp;sot=b&amp;sdt=b&amp;s=DOI%2810.21741%2F9781644903377-19%29&amp;sl=33&amp;sessionSearchId=e46ae7d61662a1686a4d9a7c303ca675" TargetMode="External"/><Relationship Id="rId110" Type="http://schemas.openxmlformats.org/officeDocument/2006/relationships/hyperlink" Target="https://link.springer.com/chapter/10.1007/978-3-031-70670-7_23" TargetMode="External"/><Relationship Id="rId114" Type="http://schemas.openxmlformats.org/officeDocument/2006/relationships/hyperlink" Target="https://link.springer.com/chapter/10.1007/978-3-031-54664-8_42" TargetMode="External"/><Relationship Id="rId113" Type="http://schemas.openxmlformats.org/officeDocument/2006/relationships/hyperlink" Target="https://0m10e1rni-y-https-www-scopus-com.z.e-nformation.ro/record/display.uri?eid=2-s2.0-85190671488&amp;origin=resultslist&amp;sort=plf-f&amp;src=s&amp;sid=e46ae7d61662a1686a4d9a7c303ca675&amp;sot=b&amp;sdt=b&amp;s=DOI%2810.1007%2F978-3-031-54664-8_42%29&amp;sl=72&amp;sessionSearchId=e46ae7d61662a1686a4d9a7c303ca675" TargetMode="External"/><Relationship Id="rId112" Type="http://schemas.openxmlformats.org/officeDocument/2006/relationships/hyperlink" Target="https://link.springer.com/chapter/10.1007/978-3-031-70670-7_7" TargetMode="External"/><Relationship Id="rId111" Type="http://schemas.openxmlformats.org/officeDocument/2006/relationships/hyperlink" Target="https://0m10e1rni-y-https-www-scopus-com.z.e-nformation.ro/record/display.uri?eid=2-s2.0-85203128283&amp;origin=resultslist&amp;sort=plf-f&amp;src=s&amp;sot=b&amp;sdt=b&amp;s=TITLE-ABS-KEY%28Industry+4.0.+Upsides+and+Downsides.+Towards+Industry+5.0%29&amp;relpos=1"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sepie.es/doc/convocatoria/2024/resoluciones/julio_2024/KA2/report_fondosprovisional-2024-KA220-HED-s.pdf" TargetMode="External"/><Relationship Id="rId2"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www.euroinvent.org/archive/catalogues/" TargetMode="External"/><Relationship Id="rId2" Type="http://schemas.openxmlformats.org/officeDocument/2006/relationships/hyperlink" Target="https://media.uoradea.ro/article2700--AntreprenorING-6-0-concurs-na%C8%9Bional-organizat-de-Universitatea-din-Oradea" TargetMode="External"/><Relationship Id="rId3" Type="http://schemas.openxmlformats.org/officeDocument/2006/relationships/hyperlink" Target="https://drive.google.com/file/d/1F3N-4RzW8Ah-jFhVISWLrsCEmriMuWZ6/view" TargetMode="External"/><Relationship Id="rId4" Type="http://schemas.openxmlformats.org/officeDocument/2006/relationships/hyperlink" Target="https://drive.google.com/file/d/1F3N-4RzW8Ah-jFhVISWLrsCEmriMuWZ6/view" TargetMode="External"/><Relationship Id="rId5" Type="http://schemas.openxmlformats.org/officeDocument/2006/relationships/hyperlink" Target="https://upb.ro/calendar-evenimente/politehnica-bucuresti-gazdueste-cea-de-a-xii-a-editie-a-zilelor-educatiei-mecatronice-2024/" TargetMode="External"/><Relationship Id="rId6" Type="http://schemas.openxmlformats.org/officeDocument/2006/relationships/hyperlink" Target="http://www.mecanica.pub.ro/new/index.php/zilele-educatiei-mecatronice-2024/" TargetMode="External"/><Relationship Id="rId7"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cnatdcu.ro/paneluri-cnatdcu/" TargetMode="External"/><Relationship Id="rId2" Type="http://schemas.openxmlformats.org/officeDocument/2006/relationships/hyperlink" Target="http://www.cnatdcu.ro/paneluri-cnatdcu/" TargetMode="External"/><Relationship Id="rId3" Type="http://schemas.openxmlformats.org/officeDocument/2006/relationships/hyperlink" Target="https://lege5.ro/Gratuit/ge2tsmbqgeyti/ordinul-nr-7235-2024-privind-aprobarea-registrului-de-experti-ai-comisiei-nationale-de-atestare-a-titlurilor-diplomelor-si-certificatelor-universitare"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hyperlink" Target="https://link.springer.com/chapter/10.1007/978-3-031-48288-5_1,%20Electronic%20ISSN2198-7254Print%20ISSN2198-7246" TargetMode="External"/><Relationship Id="rId2" Type="http://schemas.openxmlformats.org/officeDocument/2006/relationships/hyperlink" Target="https://www.taylorfrancis.com/books/edit/10.1201/9781003306078/smart-vr-ar-mr-systems-professionals-sunpreet-singh-karupppasamy-subburaj-sa%C5%A1a-%C4%87ukovi%C4%87-kamalpreet-sandhu-gerrit-meixner-radu-emanuil-petruse" TargetMode="External"/><Relationship Id="rId3" Type="http://schemas.openxmlformats.org/officeDocument/2006/relationships/hyperlink" Target="https://www.taylorfrancis.com/chapters/edit/10.1201/9781003306078-3/revolutionizing-computer-aided-design-virtual-reality-radu-emanuil-petruse-gerrit-meixner-sa%C5%A1a-%C4%87ukovi%C4%87?context=ubx&amp;refId=1cc68eda-eaed-4b1d-a250-7dbca5acc9bd"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hyperlink" Target="https://www.ulbsibiu.ro/wp-content/uploads/documents/ca/2023/Anexa-2_Birourile-electorale-ale-sectiilor-de-votare.pdf" TargetMode="External"/><Relationship Id="rId2"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1" Type="http://schemas.openxmlformats.org/officeDocument/2006/relationships/hyperlink" Target="https://uefiscdi.gov.ro/proiect-experimental-demonstrativ" TargetMode="External"/><Relationship Id="rId10" Type="http://schemas.openxmlformats.org/officeDocument/2006/relationships/hyperlink" Target="https://uefiscdi.gov.ro/proiecte-de-cercetare-exploratorie-pce" TargetMode="External"/><Relationship Id="rId12" Type="http://schemas.openxmlformats.org/officeDocument/2006/relationships/drawing" Target="../drawings/drawing4.xml"/><Relationship Id="rId1" Type="http://schemas.openxmlformats.org/officeDocument/2006/relationships/hyperlink" Target="https://uefiscdi.gov.ro/resource-864418-D4_Rezultate-finale.pdf" TargetMode="External"/><Relationship Id="rId2" Type="http://schemas.openxmlformats.org/officeDocument/2006/relationships/hyperlink" Target="https://uefiscdi.gov.ro/proiect-experimental-demonstrativ" TargetMode="External"/><Relationship Id="rId3" Type="http://schemas.openxmlformats.org/officeDocument/2006/relationships/hyperlink" Target="https://xr4ed.eu/open-calls/" TargetMode="External"/><Relationship Id="rId4" Type="http://schemas.openxmlformats.org/officeDocument/2006/relationships/hyperlink" Target="https://xr4ed.eu/open-calls/" TargetMode="External"/><Relationship Id="rId9" Type="http://schemas.openxmlformats.org/officeDocument/2006/relationships/hyperlink" Target="https://uefiscdi.gov.ro/proiect-experimental-demonstrativ" TargetMode="External"/><Relationship Id="rId5" Type="http://schemas.openxmlformats.org/officeDocument/2006/relationships/hyperlink" Target="https://xr4ed.eu/open-calls/" TargetMode="External"/><Relationship Id="rId6" Type="http://schemas.openxmlformats.org/officeDocument/2006/relationships/hyperlink" Target="https://uefiscdi.gov.ro/resource-864169-D1_26.11.2024.pdf" TargetMode="External"/><Relationship Id="rId7" Type="http://schemas.openxmlformats.org/officeDocument/2006/relationships/hyperlink" Target="https://uefiscdi.gov.ro/resource-864000-Rezultate_finale_site.pdf" TargetMode="External"/><Relationship Id="rId8" Type="http://schemas.openxmlformats.org/officeDocument/2006/relationships/hyperlink" Target="https://uefiscdi.gov.ro/resource-864418-D4_Rezultate-finale.pdf" TargetMode="External"/></Relationships>
</file>

<file path=xl/worksheets/_rels/sheet5.xml.rels><?xml version="1.0" encoding="UTF-8" standalone="yes"?><Relationships xmlns="http://schemas.openxmlformats.org/package/2006/relationships"><Relationship Id="rId190" Type="http://schemas.openxmlformats.org/officeDocument/2006/relationships/hyperlink" Target="https://www.tandfonline.com/doi/full/10.1080/2331186X.2024.2327752" TargetMode="External"/><Relationship Id="rId194" Type="http://schemas.openxmlformats.org/officeDocument/2006/relationships/hyperlink" Target="https://link.springer.com/article/10.1007/s10672-023-09486-x" TargetMode="External"/><Relationship Id="rId193" Type="http://schemas.openxmlformats.org/officeDocument/2006/relationships/hyperlink" Target="https://ijol.cikd.ca/article_60749.html" TargetMode="External"/><Relationship Id="rId192" Type="http://schemas.openxmlformats.org/officeDocument/2006/relationships/hyperlink" Target="https://ijol.cikd.ca/article_60740.html" TargetMode="External"/><Relationship Id="rId191" Type="http://schemas.openxmlformats.org/officeDocument/2006/relationships/hyperlink" Target="https://ijol.cikd.ca/article_60734.html" TargetMode="External"/><Relationship Id="rId187" Type="http://schemas.openxmlformats.org/officeDocument/2006/relationships/hyperlink" Target="https://www.sciencedirect.com/science/article/pii/S2352550924001428?via%3Dihub" TargetMode="External"/><Relationship Id="rId186" Type="http://schemas.openxmlformats.org/officeDocument/2006/relationships/hyperlink" Target="https://www.sciencedirect.com/science/article/pii/S0921344924003513?via%3Dihub" TargetMode="External"/><Relationship Id="rId185" Type="http://schemas.openxmlformats.org/officeDocument/2006/relationships/hyperlink" Target="https://link.springer.com/article/10.1007/s10668-024-05169-1" TargetMode="External"/><Relationship Id="rId184" Type="http://schemas.openxmlformats.org/officeDocument/2006/relationships/hyperlink" Target="http://www.serena.unina.it/index.php/tema/article/view/10757" TargetMode="External"/><Relationship Id="rId189" Type="http://schemas.openxmlformats.org/officeDocument/2006/relationships/hyperlink" Target="https://www.tandfonline.com/doi/full/10.1080/23311975.2024.2418422" TargetMode="External"/><Relationship Id="rId188" Type="http://schemas.openxmlformats.org/officeDocument/2006/relationships/hyperlink" Target="https://www.tandfonline.com/doi/full/10.1080/09640568.2024.2351433" TargetMode="External"/><Relationship Id="rId183" Type="http://schemas.openxmlformats.org/officeDocument/2006/relationships/hyperlink" Target="https://www.mdpi.com/2071-1050/16/16/6731" TargetMode="External"/><Relationship Id="rId182" Type="http://schemas.openxmlformats.org/officeDocument/2006/relationships/hyperlink" Target="https://www.sciencedirect.com/science/article/pii/S0921344924004646?via%3Dihub" TargetMode="External"/><Relationship Id="rId181" Type="http://schemas.openxmlformats.org/officeDocument/2006/relationships/hyperlink" Target="https://revistas.pucsp.br/index.php/risus/article/view/65964" TargetMode="External"/><Relationship Id="rId180" Type="http://schemas.openxmlformats.org/officeDocument/2006/relationships/hyperlink" Target="https://www.sciencedirect.com/science/article/pii/S0959652624039349?via%3Dihub" TargetMode="External"/><Relationship Id="rId176" Type="http://schemas.openxmlformats.org/officeDocument/2006/relationships/hyperlink" Target="https://www.tandfonline.com/doi/full/10.1080/17569370.2024.2426647" TargetMode="External"/><Relationship Id="rId175" Type="http://schemas.openxmlformats.org/officeDocument/2006/relationships/hyperlink" Target="https://link.springer.com/article/10.1007/s12144-024-07187-8" TargetMode="External"/><Relationship Id="rId174" Type="http://schemas.openxmlformats.org/officeDocument/2006/relationships/hyperlink" Target="https://pjms.zim.pcz.pl/article/546167/en" TargetMode="External"/><Relationship Id="rId173" Type="http://schemas.openxmlformats.org/officeDocument/2006/relationships/hyperlink" Target="https://www.mdpi.com/2071-1050/16/15/6308" TargetMode="External"/><Relationship Id="rId179" Type="http://schemas.openxmlformats.org/officeDocument/2006/relationships/hyperlink" Target="https://www.mdpi.com/2071-1050/16/9/3866" TargetMode="External"/><Relationship Id="rId178" Type="http://schemas.openxmlformats.org/officeDocument/2006/relationships/hyperlink" Target="https://www.mdpi.com/2071-1050/16/10/4121" TargetMode="External"/><Relationship Id="rId177" Type="http://schemas.openxmlformats.org/officeDocument/2006/relationships/hyperlink" Target="https://www.degruyterbrill.com/document/doi/10.1515/opag-2022-0269/html" TargetMode="External"/><Relationship Id="rId198" Type="http://schemas.openxmlformats.org/officeDocument/2006/relationships/hyperlink" Target="https://www.sciencedirect.com/science/article/pii/S0959652624029937?via%3Dihub" TargetMode="External"/><Relationship Id="rId197" Type="http://schemas.openxmlformats.org/officeDocument/2006/relationships/hyperlink" Target="https://journals.sagepub.com/doi/10.1177/09544062241276347" TargetMode="External"/><Relationship Id="rId196" Type="http://schemas.openxmlformats.org/officeDocument/2006/relationships/hyperlink" Target="https://www.worldscientific.com/doi/10.1142/S0218625X25500313" TargetMode="External"/><Relationship Id="rId195" Type="http://schemas.openxmlformats.org/officeDocument/2006/relationships/hyperlink" Target="https://unisapressjournals.co.za/index.php/SABR/article/view/15927" TargetMode="External"/><Relationship Id="rId199" Type="http://schemas.openxmlformats.org/officeDocument/2006/relationships/hyperlink" Target="https://www.tandfonline.com/doi/full/10.1080/00084433.2024.2393535" TargetMode="External"/><Relationship Id="rId150" Type="http://schemas.openxmlformats.org/officeDocument/2006/relationships/hyperlink" Target="https://www.nature.com/articles/s41599-024-02649-7" TargetMode="External"/><Relationship Id="rId392" Type="http://schemas.openxmlformats.org/officeDocument/2006/relationships/hyperlink" Target="https://doi.org/10.1016/j.ijbiomac.2024.131841" TargetMode="External"/><Relationship Id="rId391" Type="http://schemas.openxmlformats.org/officeDocument/2006/relationships/hyperlink" Target="https://doi.org/10.1109/MetroAeroSpace61015.2024.10591586" TargetMode="External"/><Relationship Id="rId390" Type="http://schemas.openxmlformats.org/officeDocument/2006/relationships/hyperlink" Target="https://doi.org/10.1007/s12541-024-01026-3" TargetMode="External"/><Relationship Id="rId1" Type="http://schemas.openxmlformats.org/officeDocument/2006/relationships/hyperlink" Target="https://www.emerald.com/insight/content/doi/10.1108/ijlm-08-2023-0350/full/html" TargetMode="External"/><Relationship Id="rId2" Type="http://schemas.openxmlformats.org/officeDocument/2006/relationships/hyperlink" Target="https://www.webofscience.com/wos/woscc/full-record/WOS:001300377600001" TargetMode="External"/><Relationship Id="rId3" Type="http://schemas.openxmlformats.org/officeDocument/2006/relationships/hyperlink" Target="https://www.sciencedirect.com/science/article/pii/S2214993724002306?via%3Dihub" TargetMode="External"/><Relationship Id="rId149" Type="http://schemas.openxmlformats.org/officeDocument/2006/relationships/hyperlink" Target="https://www.mdpi.com/2071-1050/16/8/3459" TargetMode="External"/><Relationship Id="rId4" Type="http://schemas.openxmlformats.org/officeDocument/2006/relationships/hyperlink" Target="https://ascelibrary.org/doi/10.1061/IJGNAI.GMENG-9308" TargetMode="External"/><Relationship Id="rId148" Type="http://schemas.openxmlformats.org/officeDocument/2006/relationships/hyperlink" Target="https://journals.ashs.org/hortsci/view/journals/hortsci/59/4/article-p533.xml" TargetMode="External"/><Relationship Id="rId1090" Type="http://schemas.openxmlformats.org/officeDocument/2006/relationships/hyperlink" Target="https://asmedigitalcollection.asme.org/IMECE/proceedings-abstract/IMECE2024/88681/V010T12A029/1212180" TargetMode="External"/><Relationship Id="rId1091" Type="http://schemas.openxmlformats.org/officeDocument/2006/relationships/hyperlink" Target="https://nuft.edu.ua/doi/doc/ufj/2024/4/12.pdf" TargetMode="External"/><Relationship Id="rId1092" Type="http://schemas.openxmlformats.org/officeDocument/2006/relationships/hyperlink" Target="https://ieeexplore.ieee.org/document/10896170" TargetMode="External"/><Relationship Id="rId1093" Type="http://schemas.openxmlformats.org/officeDocument/2006/relationships/drawing" Target="../drawings/drawing5.xml"/><Relationship Id="rId9" Type="http://schemas.openxmlformats.org/officeDocument/2006/relationships/hyperlink" Target="https://journals.sagepub.com/doi/10.1177/0734242X241237104" TargetMode="External"/><Relationship Id="rId143" Type="http://schemas.openxmlformats.org/officeDocument/2006/relationships/hyperlink" Target="https://www.worldscientific.com/doi/10.1142/S1793993324500157" TargetMode="External"/><Relationship Id="rId385" Type="http://schemas.openxmlformats.org/officeDocument/2006/relationships/hyperlink" Target="https://doi.org/10.3390/pharmaceutics16101343" TargetMode="External"/><Relationship Id="rId142" Type="http://schemas.openxmlformats.org/officeDocument/2006/relationships/hyperlink" Target="https://www.mdpi.com/2071-1050/16/14/6011" TargetMode="External"/><Relationship Id="rId384" Type="http://schemas.openxmlformats.org/officeDocument/2006/relationships/hyperlink" Target="https://doi.org/10.1016/j.ijbiomac.2024.133805" TargetMode="External"/><Relationship Id="rId141" Type="http://schemas.openxmlformats.org/officeDocument/2006/relationships/hyperlink" Target="https://www.tandfonline.com/doi/full/10.1080/13467581.2024.2373819" TargetMode="External"/><Relationship Id="rId383" Type="http://schemas.openxmlformats.org/officeDocument/2006/relationships/hyperlink" Target="https://doi.org/10.3390/app14031242" TargetMode="External"/><Relationship Id="rId140" Type="http://schemas.openxmlformats.org/officeDocument/2006/relationships/hyperlink" Target="https://www.emerald.com/insight/content/doi/10.1108/jima-07-2023-0214/full/html" TargetMode="External"/><Relationship Id="rId382" Type="http://schemas.openxmlformats.org/officeDocument/2006/relationships/hyperlink" Target="https://doi.org/10.1016/j.jsamd.2024.100732" TargetMode="External"/><Relationship Id="rId5" Type="http://schemas.openxmlformats.org/officeDocument/2006/relationships/hyperlink" Target="https://www.sciencedirect.com/science/article/pii/S2452213924001694?via%3Dihub" TargetMode="External"/><Relationship Id="rId147" Type="http://schemas.openxmlformats.org/officeDocument/2006/relationships/hyperlink" Target="https://iris.uniroma3.it/bitstream/11590/471660/1/1-s2.0-S0959652622047709-main.pdf" TargetMode="External"/><Relationship Id="rId389" Type="http://schemas.openxmlformats.org/officeDocument/2006/relationships/hyperlink" Target="https://doi.org/10.13074/jent.2024.03.241508" TargetMode="External"/><Relationship Id="rId6" Type="http://schemas.openxmlformats.org/officeDocument/2006/relationships/hyperlink" Target="https://www.webofscience.com/wos/woscc/full-record/WOS:001292468400001" TargetMode="External"/><Relationship Id="rId146" Type="http://schemas.openxmlformats.org/officeDocument/2006/relationships/hyperlink" Target="https://www.mdpi.com/2071-1050/16/9/3866" TargetMode="External"/><Relationship Id="rId388" Type="http://schemas.openxmlformats.org/officeDocument/2006/relationships/hyperlink" Target="https://doi.org/10.1016/j.heliyon.2024.e34931" TargetMode="External"/><Relationship Id="rId7" Type="http://schemas.openxmlformats.org/officeDocument/2006/relationships/hyperlink" Target="https://www.sciencedirect.com/science/article/pii/S0048969724012920?via%3Dihub" TargetMode="External"/><Relationship Id="rId145" Type="http://schemas.openxmlformats.org/officeDocument/2006/relationships/hyperlink" Target="https://www.mdpi.com/2071-1050/16/10/3894" TargetMode="External"/><Relationship Id="rId387" Type="http://schemas.openxmlformats.org/officeDocument/2006/relationships/hyperlink" Target="https://doi.org/10.1515/9783111338477-006" TargetMode="External"/><Relationship Id="rId8" Type="http://schemas.openxmlformats.org/officeDocument/2006/relationships/hyperlink" Target="https://www.sciencedirect.com/science/article/pii/S0959652624014112?via%3Dihub" TargetMode="External"/><Relationship Id="rId144" Type="http://schemas.openxmlformats.org/officeDocument/2006/relationships/hyperlink" Target="https://link.springer.com/article/10.1007/s10668-024-05084-5" TargetMode="External"/><Relationship Id="rId386" Type="http://schemas.openxmlformats.org/officeDocument/2006/relationships/hyperlink" Target="https://doi.org/10.1186/s12951-023-02253-y" TargetMode="External"/><Relationship Id="rId381" Type="http://schemas.openxmlformats.org/officeDocument/2006/relationships/hyperlink" Target="https://doi.org/10.3390/biomimetics9090508" TargetMode="External"/><Relationship Id="rId380" Type="http://schemas.openxmlformats.org/officeDocument/2006/relationships/hyperlink" Target="https://doi.org/10.5599/admet.2128" TargetMode="External"/><Relationship Id="rId139" Type="http://schemas.openxmlformats.org/officeDocument/2006/relationships/hyperlink" Target="https://link.springer.com/article/10.1007/s40964-024-00773-z" TargetMode="External"/><Relationship Id="rId138" Type="http://schemas.openxmlformats.org/officeDocument/2006/relationships/hyperlink" Target="https://www.tandfonline.com/doi/full/10.1080/13527266.2024.2413401" TargetMode="External"/><Relationship Id="rId137" Type="http://schemas.openxmlformats.org/officeDocument/2006/relationships/hyperlink" Target="https://www.mdpi.com/2071-1050/16/21/9253" TargetMode="External"/><Relationship Id="rId379" Type="http://schemas.openxmlformats.org/officeDocument/2006/relationships/hyperlink" Target="https://doi.org/10.1016/j.jddst.2024.105795" TargetMode="External"/><Relationship Id="rId1080" Type="http://schemas.openxmlformats.org/officeDocument/2006/relationships/hyperlink" Target="https://link.springer.com/article/10.1007/s10479-024-06441-3" TargetMode="External"/><Relationship Id="rId1081" Type="http://schemas.openxmlformats.org/officeDocument/2006/relationships/hyperlink" Target="https://www.sciencedirect.com/science/article/pii/S2214157X24017362?via%3Dihub" TargetMode="External"/><Relationship Id="rId1082" Type="http://schemas.openxmlformats.org/officeDocument/2006/relationships/hyperlink" Target="https://www.cell.com/heliyon/fulltext/S2405-8440(24)17527-5?_returnURL=https%3A%2F%2Flinkinghub.elsevier.com%2Fretrieve%2Fpii%2FS2405844024175275%3Fshowall%3Dtrue" TargetMode="External"/><Relationship Id="rId1083" Type="http://schemas.openxmlformats.org/officeDocument/2006/relationships/hyperlink" Target="https://eea-journal.ro/wp-content/uploads/2024/12/3_articol_Magda-Lungu.pdf" TargetMode="External"/><Relationship Id="rId132" Type="http://schemas.openxmlformats.org/officeDocument/2006/relationships/hyperlink" Target="https://www.tandfonline.com/doi/full/10.1080/17457300.2024.2319618" TargetMode="External"/><Relationship Id="rId374" Type="http://schemas.openxmlformats.org/officeDocument/2006/relationships/hyperlink" Target="https://doi.org/10.1021/acsomega.3c09492" TargetMode="External"/><Relationship Id="rId1084" Type="http://schemas.openxmlformats.org/officeDocument/2006/relationships/hyperlink" Target="https://www.sciencedirect.com/science/article/abs/pii/S0167732224028642?via%3Dihub" TargetMode="External"/><Relationship Id="rId131" Type="http://schemas.openxmlformats.org/officeDocument/2006/relationships/hyperlink" Target="https://www.emerald.com/insight/content/doi/10.1108/md-08-2023-1320/full/html" TargetMode="External"/><Relationship Id="rId373" Type="http://schemas.openxmlformats.org/officeDocument/2006/relationships/hyperlink" Target="https://doi.org/10.3849/1802-7199.24.2024.02.19-43" TargetMode="External"/><Relationship Id="rId1085" Type="http://schemas.openxmlformats.org/officeDocument/2006/relationships/hyperlink" Target="https://www.sciencedirect.com/science/article/abs/pii/S0011916424012049?via%3Dihub" TargetMode="External"/><Relationship Id="rId130" Type="http://schemas.openxmlformats.org/officeDocument/2006/relationships/hyperlink" Target="https://www.mdpi.com/2071-1050/16/21/9191" TargetMode="External"/><Relationship Id="rId372" Type="http://schemas.openxmlformats.org/officeDocument/2006/relationships/hyperlink" Target="https://catalog.lib.kyushu-u.ac.jp/opac_detail_md/?lang=1&amp;amode=MD100000&amp;bibid=7183368" TargetMode="External"/><Relationship Id="rId1086" Type="http://schemas.openxmlformats.org/officeDocument/2006/relationships/hyperlink" Target="https://iopscience.iop.org/article/10.1088/2631-8695/ada3b0/meta" TargetMode="External"/><Relationship Id="rId371" Type="http://schemas.openxmlformats.org/officeDocument/2006/relationships/hyperlink" Target="https://link.springer.com/article/10.1007/s12008-023-01708-8" TargetMode="External"/><Relationship Id="rId1087" Type="http://schemas.openxmlformats.org/officeDocument/2006/relationships/hyperlink" Target="https://www.sciencedirect.com/science/article/abs/pii/S0144861724014061?via%3Dihub" TargetMode="External"/><Relationship Id="rId136" Type="http://schemas.openxmlformats.org/officeDocument/2006/relationships/hyperlink" Target="https://www.mdpi.com/2076-3387/14/11/293" TargetMode="External"/><Relationship Id="rId378" Type="http://schemas.openxmlformats.org/officeDocument/2006/relationships/hyperlink" Target="https://doi.org/10.1016/j.colsurfa.2024.134172" TargetMode="External"/><Relationship Id="rId1088" Type="http://schemas.openxmlformats.org/officeDocument/2006/relationships/hyperlink" Target="https://www.techscience.com/fhmt/v22n6/59000" TargetMode="External"/><Relationship Id="rId135" Type="http://schemas.openxmlformats.org/officeDocument/2006/relationships/hyperlink" Target="https://www.mdpi.com/2673-4060/5/4/64" TargetMode="External"/><Relationship Id="rId377" Type="http://schemas.openxmlformats.org/officeDocument/2006/relationships/hyperlink" Target="https://doi.org/10.31925/farmacia.2024.1.22" TargetMode="External"/><Relationship Id="rId1089" Type="http://schemas.openxmlformats.org/officeDocument/2006/relationships/hyperlink" Target="https://eea-journal.ro/wp-content/uploads/2024/12/3_articol_Magda-Lungu.pdf" TargetMode="External"/><Relationship Id="rId134" Type="http://schemas.openxmlformats.org/officeDocument/2006/relationships/hyperlink" Target="https://www.mdpi.com/2313-4321/9/1/10" TargetMode="External"/><Relationship Id="rId376" Type="http://schemas.openxmlformats.org/officeDocument/2006/relationships/hyperlink" Target="https://doi.org/10.1002/app.55297" TargetMode="External"/><Relationship Id="rId133" Type="http://schemas.openxmlformats.org/officeDocument/2006/relationships/hyperlink" Target="https://www.sciencedirect.com/science/article/pii/S0956053X24005762?via%3Dihub" TargetMode="External"/><Relationship Id="rId375" Type="http://schemas.openxmlformats.org/officeDocument/2006/relationships/hyperlink" Target="https://doi.org/10.3390/polym16050664" TargetMode="External"/><Relationship Id="rId172" Type="http://schemas.openxmlformats.org/officeDocument/2006/relationships/hyperlink" Target="https://www.mdpi.com/1422-0067/25/1/448" TargetMode="External"/><Relationship Id="rId171" Type="http://schemas.openxmlformats.org/officeDocument/2006/relationships/hyperlink" Target="https://www.sciencedirect.com/science/article/pii/S0048969723084504?via%3Dihub" TargetMode="External"/><Relationship Id="rId170" Type="http://schemas.openxmlformats.org/officeDocument/2006/relationships/hyperlink" Target="https://onlinelibrary.wiley.com/doi/10.1155/2024/1433973" TargetMode="External"/><Relationship Id="rId165" Type="http://schemas.openxmlformats.org/officeDocument/2006/relationships/hyperlink" Target="https://pjms.zim.pcz.pl/article/549226/en" TargetMode="External"/><Relationship Id="rId164" Type="http://schemas.openxmlformats.org/officeDocument/2006/relationships/hyperlink" Target="https://www.sciencedirect.com/science/article/pii/S0301479724011903?via%3Dihub" TargetMode="External"/><Relationship Id="rId163" Type="http://schemas.openxmlformats.org/officeDocument/2006/relationships/hyperlink" Target="https://www.sciencedirect.com/science/article/pii/S0743016724003358?via%3Dihub" TargetMode="External"/><Relationship Id="rId162" Type="http://schemas.openxmlformats.org/officeDocument/2006/relationships/hyperlink" Target="http://sfrp.biblos.pk.edu.pl/portal/files/File/STC/2013/ATNAppliedMathematicsMechanics.pdf" TargetMode="External"/><Relationship Id="rId169" Type="http://schemas.openxmlformats.org/officeDocument/2006/relationships/hyperlink" Target="https://www.mdpi.com/2076-3417/14/15/6693" TargetMode="External"/><Relationship Id="rId168" Type="http://schemas.openxmlformats.org/officeDocument/2006/relationships/hyperlink" Target="https://www.sciencedirect.com/science/article/pii/S2772912524000113?via%3Dihub" TargetMode="External"/><Relationship Id="rId167" Type="http://schemas.openxmlformats.org/officeDocument/2006/relationships/hyperlink" Target="https://www.mdpi.com/2076-3417/14/22/10446" TargetMode="External"/><Relationship Id="rId166" Type="http://schemas.openxmlformats.org/officeDocument/2006/relationships/hyperlink" Target="https://pjms.zim.pcz.pl/article/549231/en" TargetMode="External"/><Relationship Id="rId161" Type="http://schemas.openxmlformats.org/officeDocument/2006/relationships/hyperlink" Target="https://www.frontiersin.org/journals/environmental-science/articles/10.3389/fenvs.2024.1381141/full" TargetMode="External"/><Relationship Id="rId160" Type="http://schemas.openxmlformats.org/officeDocument/2006/relationships/hyperlink" Target="https://www.mdpi.com/1996-1073/17/16/4188" TargetMode="External"/><Relationship Id="rId159" Type="http://schemas.openxmlformats.org/officeDocument/2006/relationships/hyperlink" Target="https://www.mdpi.com/1996-1073/17/24/6382" TargetMode="External"/><Relationship Id="rId154" Type="http://schemas.openxmlformats.org/officeDocument/2006/relationships/hyperlink" Target="https://sciendo.com/article/10.2478/picbe-2024-0084" TargetMode="External"/><Relationship Id="rId396" Type="http://schemas.openxmlformats.org/officeDocument/2006/relationships/hyperlink" Target="https://doi.org/10.1016/j.jddst.2024.105940" TargetMode="External"/><Relationship Id="rId153" Type="http://schemas.openxmlformats.org/officeDocument/2006/relationships/hyperlink" Target="https://www.mdpi.com/2227-9717/12/7/1295" TargetMode="External"/><Relationship Id="rId395" Type="http://schemas.openxmlformats.org/officeDocument/2006/relationships/hyperlink" Target="https://doi.org/10.1016/j.mtbio.2024.101309" TargetMode="External"/><Relationship Id="rId152" Type="http://schemas.openxmlformats.org/officeDocument/2006/relationships/hyperlink" Target="https://systems.enpress-publisher.com/index.php/jipd/article/view/3253" TargetMode="External"/><Relationship Id="rId394" Type="http://schemas.openxmlformats.org/officeDocument/2006/relationships/hyperlink" Target="https://doi.org/10.1016/j.xphs.2023.12.013" TargetMode="External"/><Relationship Id="rId151" Type="http://schemas.openxmlformats.org/officeDocument/2006/relationships/hyperlink" Target="https://www.emerald.com/insight/content/doi/10.1108/sampj-07-2023-0492/full/html" TargetMode="External"/><Relationship Id="rId393" Type="http://schemas.openxmlformats.org/officeDocument/2006/relationships/hyperlink" Target="https://doi.org/10.1016/j.ejpb.2023.11.021" TargetMode="External"/><Relationship Id="rId158" Type="http://schemas.openxmlformats.org/officeDocument/2006/relationships/hyperlink" Target="https://link.springer.com/chapter/10.1007/978-3-031-54129-2_1" TargetMode="External"/><Relationship Id="rId157" Type="http://schemas.openxmlformats.org/officeDocument/2006/relationships/hyperlink" Target="https://www.mdpi.com/2076-3417/14/4/1629" TargetMode="External"/><Relationship Id="rId399" Type="http://schemas.openxmlformats.org/officeDocument/2006/relationships/hyperlink" Target="https://doi.org/10.1021/acsomega.4c02016" TargetMode="External"/><Relationship Id="rId156" Type="http://schemas.openxmlformats.org/officeDocument/2006/relationships/hyperlink" Target="https://www.civilejournal.org/index.php/cej/article/view/4753" TargetMode="External"/><Relationship Id="rId398" Type="http://schemas.openxmlformats.org/officeDocument/2006/relationships/hyperlink" Target="https://doi.org/10.1016/j.jddst.2024.105795" TargetMode="External"/><Relationship Id="rId155" Type="http://schemas.openxmlformats.org/officeDocument/2006/relationships/hyperlink" Target="https://sciendo.com/article/10.2478/picbe-2024-0211" TargetMode="External"/><Relationship Id="rId397" Type="http://schemas.openxmlformats.org/officeDocument/2006/relationships/hyperlink" Target="https://doi.org/10.1016/j.mtcomm.2024.108215" TargetMode="External"/><Relationship Id="rId808" Type="http://schemas.openxmlformats.org/officeDocument/2006/relationships/hyperlink" Target="https://4spepublications.onlinelibrary.wiley.com/doi/10.1002/pen.26709" TargetMode="External"/><Relationship Id="rId807" Type="http://schemas.openxmlformats.org/officeDocument/2006/relationships/hyperlink" Target="https://link.springer.com/chapter/10.1007/978-981-99-7445-0_18" TargetMode="External"/><Relationship Id="rId806" Type="http://schemas.openxmlformats.org/officeDocument/2006/relationships/hyperlink" Target="https://www.sciencedirect.com/science/article/pii/S0959652624012575?via%3Dihub" TargetMode="External"/><Relationship Id="rId805" Type="http://schemas.openxmlformats.org/officeDocument/2006/relationships/hyperlink" Target="https://iopscience.iop.org/article/10.1088/2631-8695/ad3400/pdf" TargetMode="External"/><Relationship Id="rId809" Type="http://schemas.openxmlformats.org/officeDocument/2006/relationships/hyperlink" Target="https://www.sciencedirect.com/science/article/pii/S2214509524002146" TargetMode="External"/><Relationship Id="rId800" Type="http://schemas.openxmlformats.org/officeDocument/2006/relationships/hyperlink" Target="https://www.sciencedirect.com/science/article/abs/pii/S0961953424000734" TargetMode="External"/><Relationship Id="rId804" Type="http://schemas.openxmlformats.org/officeDocument/2006/relationships/hyperlink" Target="https://www.mdpi.com/2071-1050/16/5/2182" TargetMode="External"/><Relationship Id="rId803" Type="http://schemas.openxmlformats.org/officeDocument/2006/relationships/hyperlink" Target="https://ieeexplore.ieee.org/document/10430192" TargetMode="External"/><Relationship Id="rId802" Type="http://schemas.openxmlformats.org/officeDocument/2006/relationships/hyperlink" Target="https://www.sciencedirect.com/science/article/pii/S2214157X24002004" TargetMode="External"/><Relationship Id="rId801" Type="http://schemas.openxmlformats.org/officeDocument/2006/relationships/hyperlink" Target="https://www.sciencedirect.com/science/article/abs/pii/S245190492400101X?via%3Dihub" TargetMode="External"/><Relationship Id="rId40" Type="http://schemas.openxmlformats.org/officeDocument/2006/relationships/hyperlink" Target="https://www.sciencedirect.com/science/article/pii/S0959652624011569?via%3Dihub" TargetMode="External"/><Relationship Id="rId42" Type="http://schemas.openxmlformats.org/officeDocument/2006/relationships/hyperlink" Target="https://onlinelibrary.wiley.com/doi/10.1002/bsd2.349" TargetMode="External"/><Relationship Id="rId41" Type="http://schemas.openxmlformats.org/officeDocument/2006/relationships/hyperlink" Target="https://www.sciencedirect.com/science/article/pii/S0016718524000551?via%3Dihub" TargetMode="External"/><Relationship Id="rId44" Type="http://schemas.openxmlformats.org/officeDocument/2006/relationships/hyperlink" Target="https://acta.uni-obuda.hu/Varga_CsiszarikKocsir_152.pdf" TargetMode="External"/><Relationship Id="rId43" Type="http://schemas.openxmlformats.org/officeDocument/2006/relationships/hyperlink" Target="https://www.tandfonline.com/doi/full/10.1080/09640568.2024.2303630" TargetMode="External"/><Relationship Id="rId46" Type="http://schemas.openxmlformats.org/officeDocument/2006/relationships/hyperlink" Target="https://link.springer.com/chapter/10.1007/978-3-031-71622-5_4" TargetMode="External"/><Relationship Id="rId45" Type="http://schemas.openxmlformats.org/officeDocument/2006/relationships/hyperlink" Target="https://scindeks.ceon.rs/Article.aspx?artid=2217-97392403171S" TargetMode="External"/><Relationship Id="rId509" Type="http://schemas.openxmlformats.org/officeDocument/2006/relationships/hyperlink" Target="https://www.webofscience.com/wos/woscc/full-record/WOS:001302966400001" TargetMode="External"/><Relationship Id="rId508" Type="http://schemas.openxmlformats.org/officeDocument/2006/relationships/hyperlink" Target="https://www.webofscience.com/wos/woscc/full-record/WOS:001308738100001" TargetMode="External"/><Relationship Id="rId503" Type="http://schemas.openxmlformats.org/officeDocument/2006/relationships/hyperlink" Target="https://www.researchgate.net/publication/287022685_Prediction_of_urban_traffic_noise_using_artificial_neural_network_approach/citations" TargetMode="External"/><Relationship Id="rId745" Type="http://schemas.openxmlformats.org/officeDocument/2006/relationships/hyperlink" Target="https://1510q1lfg-y-https-www-webofscience-com.z.e-nformation.ro/wos/woscc/summary/0c3d1800-66a7-4308-994f-bf012c8f43b4-015cc91f2c/date-descending/1" TargetMode="External"/><Relationship Id="rId987" Type="http://schemas.openxmlformats.org/officeDocument/2006/relationships/hyperlink" Target="https://onlinelibrary.wiley.com/doi/10.1002/srin.202400270" TargetMode="External"/><Relationship Id="rId502" Type="http://schemas.openxmlformats.org/officeDocument/2006/relationships/hyperlink" Target="https://www.igi-global.com/chapter/sustainability-in-transformational-and-transactional-leadership/342323" TargetMode="External"/><Relationship Id="rId744" Type="http://schemas.openxmlformats.org/officeDocument/2006/relationships/hyperlink" Target="https://1510q1lfg-y-https-www-webofscience-com.z.e-nformation.ro/wos/woscc/summary/6f92f106-90ae-491e-91b0-7d607af3efd2-015cc8ce70/date-descending/1" TargetMode="External"/><Relationship Id="rId986" Type="http://schemas.openxmlformats.org/officeDocument/2006/relationships/hyperlink" Target="https://www.degruyter.com/document/doi/10.1515/rams-2024-0052/html" TargetMode="External"/><Relationship Id="rId501" Type="http://schemas.openxmlformats.org/officeDocument/2006/relationships/hyperlink" Target="https://www.scopus.com/record/display.uri?eid=2-s2.0-85197062085&amp;origin=resultslist&amp;sort=plf-f&amp;src=s&amp;sid=f4182f37b850eaf2f96839944ab9ed5c&amp;sot=cite&amp;sdt=cl&amp;cluster=scopubyr%2C%222024%22%2Ct&amp;s=REF%282-s2.0-85197098154%29&amp;sl=23&amp;sessionSearchId=f4182f37b850eaf2f96839944ab9ed5c&amp;relpos=1" TargetMode="External"/><Relationship Id="rId743" Type="http://schemas.openxmlformats.org/officeDocument/2006/relationships/hyperlink" Target="https://1510q1lfg-y-https-www-webofscience-com.z.e-nformation.ro/wos/woscc/summary/6f92f106-90ae-491e-91b0-7d607af3efd2-015cc8ce70/date-descending/1" TargetMode="External"/><Relationship Id="rId985" Type="http://schemas.openxmlformats.org/officeDocument/2006/relationships/hyperlink" Target="https://www.sciencedirect.com/science/article/abs/pii/S0960148124015416?via%3Dihub" TargetMode="External"/><Relationship Id="rId500" Type="http://schemas.openxmlformats.org/officeDocument/2006/relationships/hyperlink" Target="https://www.scopus.com/record/display.uri?eid=2-s2.0-85218595068&amp;origin=resultslist&amp;sort=plf-f&amp;src=s&amp;sid=196f988a4fb44e8913a3bb9f3a43a7b7&amp;sot=cite&amp;sdt=a&amp;s=REF%282-s2.0-85197098154%29&amp;sl=23&amp;sessionSearchId=196f988a4fb44e8913a3bb9f3a43a7b7&amp;relpos=1" TargetMode="External"/><Relationship Id="rId742" Type="http://schemas.openxmlformats.org/officeDocument/2006/relationships/hyperlink" Target="https://1510q1lfg-y-https-www-webofscience-com.z.e-nformation.ro/wos/woscc/summary/6f92f106-90ae-491e-91b0-7d607af3efd2-015cc8ce70/date-descending/1" TargetMode="External"/><Relationship Id="rId984" Type="http://schemas.openxmlformats.org/officeDocument/2006/relationships/hyperlink" Target="https://www.sciencedirect.com/science/article/abs/pii/S0960148124015416?via%3Dihub" TargetMode="External"/><Relationship Id="rId507" Type="http://schemas.openxmlformats.org/officeDocument/2006/relationships/hyperlink" Target="https://www.webofscience.com/wos/woscc/full-record/WOS:001386789200001" TargetMode="External"/><Relationship Id="rId749" Type="http://schemas.openxmlformats.org/officeDocument/2006/relationships/hyperlink" Target="https://1510q1lfg-y-https-www-webofscience-com.z.e-nformation.ro/wos/woscc/summary/e03da8ee-4344-40e4-aa1a-303033c95867-015ccacf8c/date-descending/1" TargetMode="External"/><Relationship Id="rId506" Type="http://schemas.openxmlformats.org/officeDocument/2006/relationships/hyperlink" Target="https://www.mdpi.com/2673-8244/4/4/37" TargetMode="External"/><Relationship Id="rId748" Type="http://schemas.openxmlformats.org/officeDocument/2006/relationships/hyperlink" Target="https://1510q1lfg-y-https-www-webofscience-com.z.e-nformation.ro/wos/woscc/summary/e03da8ee-4344-40e4-aa1a-303033c95867-015ccacf8c/date-descending/1" TargetMode="External"/><Relationship Id="rId505" Type="http://schemas.openxmlformats.org/officeDocument/2006/relationships/hyperlink" Target="https://www.inderscience.com/offers.php?id=139365" TargetMode="External"/><Relationship Id="rId747" Type="http://schemas.openxmlformats.org/officeDocument/2006/relationships/hyperlink" Target="https://1510q1lfg-y-https-www-webofscience-com.z.e-nformation.ro/wos/woscc/summary/87866c85-756c-472e-8328-8febf978f28e-015cc951c5/date-descending/1" TargetMode="External"/><Relationship Id="rId989" Type="http://schemas.openxmlformats.org/officeDocument/2006/relationships/hyperlink" Target="https://www.mdpi.com/1911-8074/17/10/433" TargetMode="External"/><Relationship Id="rId504" Type="http://schemas.openxmlformats.org/officeDocument/2006/relationships/hyperlink" Target="https://www.emerald.com/insight/content/doi/10.1108/et-07-2023-0272/full/html" TargetMode="External"/><Relationship Id="rId746" Type="http://schemas.openxmlformats.org/officeDocument/2006/relationships/hyperlink" Target="https://151091lk0-y-https-www-scopus-com.z.e-nformation.ro/results/results.uri?src=s&amp;sot=mulcite&amp;sdt=mulcite&amp;s=REFEID%282-s2.0-85120807573%29&amp;origin=cto&amp;featureToggles=FEATURE_DOCUMENT_RESULT_MICRO_UI%3A1&amp;citeCnt=1&amp;cite=2-s2.0-85120807573&amp;mciteCt=1&amp;citeDocType=primary&amp;cluster=scopubyr%2C%222024%22%2Ct&amp;sort=plf-f&amp;limit=10&amp;sessionSearchId=d24d9bf01d35b0780fd816189c9ca84b" TargetMode="External"/><Relationship Id="rId988" Type="http://schemas.openxmlformats.org/officeDocument/2006/relationships/hyperlink" Target="https://ieeexplore.ieee.org/document/10686088" TargetMode="External"/><Relationship Id="rId48" Type="http://schemas.openxmlformats.org/officeDocument/2006/relationships/hyperlink" Target="https://prace-kgp.uken.krakow.pl/article/view/10902" TargetMode="External"/><Relationship Id="rId47" Type="http://schemas.openxmlformats.org/officeDocument/2006/relationships/hyperlink" Target="https://www.pesd.ro/18.1.2024/pesd2024181016.html" TargetMode="External"/><Relationship Id="rId49" Type="http://schemas.openxmlformats.org/officeDocument/2006/relationships/hyperlink" Target="https://www.mdpi.com/2071-1050/16/2/585" TargetMode="External"/><Relationship Id="rId741" Type="http://schemas.openxmlformats.org/officeDocument/2006/relationships/hyperlink" Target="https://1510q1lfg-y-https-www-webofscience-com.z.e-nformation.ro/wos/woscc/summary/6f92f106-90ae-491e-91b0-7d607af3efd2-015cc8ce70/date-descending/1" TargetMode="External"/><Relationship Id="rId983" Type="http://schemas.openxmlformats.org/officeDocument/2006/relationships/hyperlink" Target="https://systems.enpress-publisher.com/index.php/jipd/article/view/7455" TargetMode="External"/><Relationship Id="rId740" Type="http://schemas.openxmlformats.org/officeDocument/2006/relationships/hyperlink" Target="https://151091lk0-y-https-www-scopus-com.z.e-nformation.ro/results/results.uri?src=s&amp;sot=mulcite&amp;sdt=mulcite&amp;s=REFEID%282-s2.0-85147956840%29&amp;origin=cto&amp;featureToggles=FEATURE_DOCUMENT_RESULT_MICRO_UI%3A1&amp;citeCnt=1&amp;cite=2-s2.0-85147956840&amp;mciteCt=1&amp;citeDocType=primary&amp;cluster=scopubyr%2C%222024%22%2Ct&amp;sort=plf-f&amp;limit=10&amp;sessionSearchId=3a538fc5dd04488a91e1b3f0079ceaad" TargetMode="External"/><Relationship Id="rId982" Type="http://schemas.openxmlformats.org/officeDocument/2006/relationships/hyperlink" Target="https://www.sciencedirect.com/science/article/pii/S0013468624013513?via%3Dihub" TargetMode="External"/><Relationship Id="rId981" Type="http://schemas.openxmlformats.org/officeDocument/2006/relationships/hyperlink" Target="https://www.informaticsjournals.com/index.php/jmmf/article/view/45348" TargetMode="External"/><Relationship Id="rId980" Type="http://schemas.openxmlformats.org/officeDocument/2006/relationships/hyperlink" Target="https://ieeexplore.ieee.org/document/10603425" TargetMode="External"/><Relationship Id="rId31" Type="http://schemas.openxmlformats.org/officeDocument/2006/relationships/hyperlink" Target="https://www.mdpi.com/2071-1050/16/18/7900" TargetMode="External"/><Relationship Id="rId30" Type="http://schemas.openxmlformats.org/officeDocument/2006/relationships/hyperlink" Target="https://www.mdpi.com/2227-9717/12/9/1863" TargetMode="External"/><Relationship Id="rId33" Type="http://schemas.openxmlformats.org/officeDocument/2006/relationships/hyperlink" Target="https://www.mdpi.com/2313-4321/9/4/62" TargetMode="External"/><Relationship Id="rId32" Type="http://schemas.openxmlformats.org/officeDocument/2006/relationships/hyperlink" Target="https://www.sciencedirect.com/science/article/pii/S0360835224005783?via%3Dihub" TargetMode="External"/><Relationship Id="rId35" Type="http://schemas.openxmlformats.org/officeDocument/2006/relationships/hyperlink" Target="https://www.sciencedirect.com/science/article/pii/S0301479724018413?via%3Dihub" TargetMode="External"/><Relationship Id="rId34" Type="http://schemas.openxmlformats.org/officeDocument/2006/relationships/hyperlink" Target="https://onlinelibrary.wiley.com/doi/10.1002/sd.3135" TargetMode="External"/><Relationship Id="rId739" Type="http://schemas.openxmlformats.org/officeDocument/2006/relationships/hyperlink" Target="https://151091lk0-y-https-www-scopus-com.z.e-nformation.ro/results/results.uri?src=s&amp;sot=mulcite&amp;sdt=mulcite&amp;s=REFEID%282-s2.0-85147956840%29&amp;origin=cto&amp;featureToggles=FEATURE_DOCUMENT_RESULT_MICRO_UI%3A1&amp;citeCnt=1&amp;cite=2-s2.0-85147956840&amp;mciteCt=1&amp;citeDocType=primary&amp;cluster=scopubyr%2C%222024%22%2Ct&amp;sort=plf-f&amp;limit=10&amp;sessionSearchId=3a538fc5dd04488a91e1b3f0079ceaad" TargetMode="External"/><Relationship Id="rId734" Type="http://schemas.openxmlformats.org/officeDocument/2006/relationships/hyperlink" Target="https://1510q1lfg-y-https-www-webofscience-com.z.e-nformation.ro/wos/woscc/summary/2d940b3a-d0e5-4b99-ac3e-feef2c0fae43-015cc80de5/date-descending/1" TargetMode="External"/><Relationship Id="rId976" Type="http://schemas.openxmlformats.org/officeDocument/2006/relationships/hyperlink" Target="https://www.tandfonline.com/doi/full/10.1080/02286203.2024.2392219" TargetMode="External"/><Relationship Id="rId733" Type="http://schemas.openxmlformats.org/officeDocument/2006/relationships/hyperlink" Target="https://1510q1lfg-y-https-www-webofscience-com.z.e-nformation.ro/wos/woscc/summary/2d940b3a-d0e5-4b99-ac3e-feef2c0fae43-015cc80de5/date-descending/1" TargetMode="External"/><Relationship Id="rId975" Type="http://schemas.openxmlformats.org/officeDocument/2006/relationships/hyperlink" Target="https://pp.bme.hu/ch/article/view/37050" TargetMode="External"/><Relationship Id="rId732" Type="http://schemas.openxmlformats.org/officeDocument/2006/relationships/hyperlink" Target="https://1510q1lfg-y-https-www-webofscience-com.z.e-nformation.ro/wos/woscc/summary/2d940b3a-d0e5-4b99-ac3e-feef2c0fae43-015cc80de5/date-descending/1" TargetMode="External"/><Relationship Id="rId974" Type="http://schemas.openxmlformats.org/officeDocument/2006/relationships/hyperlink" Target="https://ace.as-pub.com/index.php/ACE/article/view/5516" TargetMode="External"/><Relationship Id="rId731" Type="http://schemas.openxmlformats.org/officeDocument/2006/relationships/hyperlink" Target="https://151091lk0-y-https-www-scopus-com.z.e-nformation.ro/results/results.uri?src=s&amp;sot=mulcite&amp;sdt=mulcite&amp;s=REFEID%282-s2.0-85073054173%29&amp;origin=cto&amp;featureToggles=FEATURE_DOCUMENT_RESULT_MICRO_UI%3A1&amp;citeCnt=1&amp;cite=2-s2.0-85073054173&amp;mciteCt=1&amp;citeDocType=primary&amp;cluster=scopubyr%2C%222024%22%2Ct&amp;sort=plf-f&amp;limit=10&amp;sessionSearchId=4beae58e0f7acb9dadb526eccfbf9552" TargetMode="External"/><Relationship Id="rId973" Type="http://schemas.openxmlformats.org/officeDocument/2006/relationships/hyperlink" Target="https://www.sciencedirect.com/science/article/abs/pii/S2352492824023481?via%3Dihub" TargetMode="External"/><Relationship Id="rId738" Type="http://schemas.openxmlformats.org/officeDocument/2006/relationships/hyperlink" Target="https://1510q1lfg-y-https-www-webofscience-com.z.e-nformation.ro/wos/woscc/summary/483b8b85-abf4-4f22-b7c3-2dd6db56d87c-015cc8657a/date-descending/1" TargetMode="External"/><Relationship Id="rId737" Type="http://schemas.openxmlformats.org/officeDocument/2006/relationships/hyperlink" Target="https://1510q1lfg-y-https-www-webofscience-com.z.e-nformation.ro/wos/woscc/summary/483b8b85-abf4-4f22-b7c3-2dd6db56d87c-015cc8657a/date-descending/1" TargetMode="External"/><Relationship Id="rId979" Type="http://schemas.openxmlformats.org/officeDocument/2006/relationships/hyperlink" Target="https://www.sciencedirect.com/science/article/pii/S2214157X24011729" TargetMode="External"/><Relationship Id="rId736" Type="http://schemas.openxmlformats.org/officeDocument/2006/relationships/hyperlink" Target="https://1510q1lfg-y-https-www-webofscience-com.z.e-nformation.ro/wos/woscc/summary/483b8b85-abf4-4f22-b7c3-2dd6db56d87c-015cc8657a/date-descending/1" TargetMode="External"/><Relationship Id="rId978" Type="http://schemas.openxmlformats.org/officeDocument/2006/relationships/hyperlink" Target="https://www.sciencedirect.com/science/article/abs/pii/S0735193324008200" TargetMode="External"/><Relationship Id="rId735" Type="http://schemas.openxmlformats.org/officeDocument/2006/relationships/hyperlink" Target="https://1510q1lfg-y-https-www-webofscience-com.z.e-nformation.ro/wos/woscc/summary/2d940b3a-d0e5-4b99-ac3e-feef2c0fae43-015cc80de5/date-descending/1" TargetMode="External"/><Relationship Id="rId977" Type="http://schemas.openxmlformats.org/officeDocument/2006/relationships/hyperlink" Target="https://www.sciencedirect.com/science/article/abs/pii/S1526612524009162?via%3Dihub" TargetMode="External"/><Relationship Id="rId37" Type="http://schemas.openxmlformats.org/officeDocument/2006/relationships/hyperlink" Target="https://link.springer.com/article/10.1007/s10668-024-05169-1" TargetMode="External"/><Relationship Id="rId36" Type="http://schemas.openxmlformats.org/officeDocument/2006/relationships/hyperlink" Target="https://www.sciencedirect.com/science/article/pii/S2352186424002086?via%3Dihub" TargetMode="External"/><Relationship Id="rId39" Type="http://schemas.openxmlformats.org/officeDocument/2006/relationships/hyperlink" Target="https://www.sciencedirect.com/science/article/pii/S0301479724012003?via%3Dihub" TargetMode="External"/><Relationship Id="rId38" Type="http://schemas.openxmlformats.org/officeDocument/2006/relationships/hyperlink" Target="https://www.sciencedirect.com/science/article/pii/S096085242400676X?via%3Dihub" TargetMode="External"/><Relationship Id="rId730" Type="http://schemas.openxmlformats.org/officeDocument/2006/relationships/hyperlink" Target="https://151091lk0-y-https-www-scopus-com.z.e-nformation.ro/results/results.uri?src=s&amp;sot=mulcite&amp;sdt=mulcite&amp;s=REFEID%282-s2.0-85073054173%29&amp;origin=cto&amp;featureToggles=FEATURE_DOCUMENT_RESULT_MICRO_UI%3A1&amp;citeCnt=1&amp;cite=2-s2.0-85073054173&amp;mciteCt=1&amp;citeDocType=primary&amp;cluster=scopubyr%2C%222024%22%2Ct&amp;sort=plf-f&amp;limit=10&amp;sessionSearchId=4beae58e0f7acb9dadb526eccfbf9552" TargetMode="External"/><Relationship Id="rId972" Type="http://schemas.openxmlformats.org/officeDocument/2006/relationships/hyperlink" Target="https://www.sciencedirect.com/science/article/pii/S2666202724002817?via%3Dihub" TargetMode="External"/><Relationship Id="rId971" Type="http://schemas.openxmlformats.org/officeDocument/2006/relationships/hyperlink" Target="https://onlinelibrary.wiley.com/doi/10.1002/htj.23167" TargetMode="External"/><Relationship Id="rId970" Type="http://schemas.openxmlformats.org/officeDocument/2006/relationships/hyperlink" Target="https://www.sciencedirect.com/science/article/abs/pii/S2451904924004669?via%3Dihub" TargetMode="External"/><Relationship Id="rId20" Type="http://schemas.openxmlformats.org/officeDocument/2006/relationships/hyperlink" Target="https://www.sciencedirect.com/science/article/pii/S0304423824009191?via%3Dihub" TargetMode="External"/><Relationship Id="rId22" Type="http://schemas.openxmlformats.org/officeDocument/2006/relationships/hyperlink" Target="https://www.mdpi.com/2076-3298/11/11/228" TargetMode="External"/><Relationship Id="rId21" Type="http://schemas.openxmlformats.org/officeDocument/2006/relationships/hyperlink" Target="https://www.mdpi.com/2071-1050/16/22/9742" TargetMode="External"/><Relationship Id="rId24" Type="http://schemas.openxmlformats.org/officeDocument/2006/relationships/hyperlink" Target="https://www.mdpi.com/2313-4321/9/5/93" TargetMode="External"/><Relationship Id="rId23" Type="http://schemas.openxmlformats.org/officeDocument/2006/relationships/hyperlink" Target="https://www.sciencedirect.com/science/article/pii/S0959652624034255?via%3Dihub" TargetMode="External"/><Relationship Id="rId525" Type="http://schemas.openxmlformats.org/officeDocument/2006/relationships/hyperlink" Target="https://www.mdpi.com/2076-3417/14/14/5980" TargetMode="External"/><Relationship Id="rId767" Type="http://schemas.openxmlformats.org/officeDocument/2006/relationships/hyperlink" Target="https://www.sciencedirect.com/science/article/abs/pii/S0955799723005350" TargetMode="External"/><Relationship Id="rId524" Type="http://schemas.openxmlformats.org/officeDocument/2006/relationships/hyperlink" Target="https://www.mdpi.com/2504-477X/8/4/128" TargetMode="External"/><Relationship Id="rId766" Type="http://schemas.openxmlformats.org/officeDocument/2006/relationships/hyperlink" Target="https://www.sciencedirect.com/science/article/pii/S2214157X23011498" TargetMode="External"/><Relationship Id="rId523" Type="http://schemas.openxmlformats.org/officeDocument/2006/relationships/hyperlink" Target="https://www.scopus.com/inward/record.uri?eid=2-s2.0-85207684947&amp;doi=10.3390%2fjmmp8050226&amp;partnerID=40&amp;md5=b142c4aec72fabc6704bf89dbc30bf62" TargetMode="External"/><Relationship Id="rId765" Type="http://schemas.openxmlformats.org/officeDocument/2006/relationships/hyperlink" Target="https://www.sciencedirect.com/science/article/pii/S2214157X23011838" TargetMode="External"/><Relationship Id="rId522" Type="http://schemas.openxmlformats.org/officeDocument/2006/relationships/hyperlink" Target="https://www.scopus.com/inward/record.uri?eid=2-s2.0-85186093453&amp;doi=10.1007%2f978-3-031-53445-4_28&amp;partnerID=40&amp;md5=67b28eb1c0679224aed1e2fbf2b95bcf" TargetMode="External"/><Relationship Id="rId764" Type="http://schemas.openxmlformats.org/officeDocument/2006/relationships/hyperlink" Target="https://www.sciencedirect.com/science/article/abs/pii/S0048969723069486" TargetMode="External"/><Relationship Id="rId529" Type="http://schemas.openxmlformats.org/officeDocument/2006/relationships/hyperlink" Target="https://www.mdpi.com/2504-4494/8/4/131" TargetMode="External"/><Relationship Id="rId528" Type="http://schemas.openxmlformats.org/officeDocument/2006/relationships/hyperlink" Target="https://link.springer.com/chapter/10.1007/978-3-031-46432-4_23" TargetMode="External"/><Relationship Id="rId527" Type="http://schemas.openxmlformats.org/officeDocument/2006/relationships/hyperlink" Target="https://www.sciencedirect.com/science/article/pii/S1877050924001194?via%3Dihub" TargetMode="External"/><Relationship Id="rId769" Type="http://schemas.openxmlformats.org/officeDocument/2006/relationships/hyperlink" Target="https://journals.sagepub.com/doi/10.1177/09544089231223001" TargetMode="External"/><Relationship Id="rId526" Type="http://schemas.openxmlformats.org/officeDocument/2006/relationships/hyperlink" Target="https://www.sciencedirect.com/science/article/pii/S2352340924004463?via%3Dihub" TargetMode="External"/><Relationship Id="rId768" Type="http://schemas.openxmlformats.org/officeDocument/2006/relationships/hyperlink" Target="https://www.sciencedirect.com/science/article/abs/pii/S0927024823004488" TargetMode="External"/><Relationship Id="rId26" Type="http://schemas.openxmlformats.org/officeDocument/2006/relationships/hyperlink" Target="https://www.mdpi.com/2073-4441/16/19/2820" TargetMode="External"/><Relationship Id="rId25" Type="http://schemas.openxmlformats.org/officeDocument/2006/relationships/hyperlink" Target="https://www.mdpi.com/1996-1073/17/19/4879" TargetMode="External"/><Relationship Id="rId28" Type="http://schemas.openxmlformats.org/officeDocument/2006/relationships/hyperlink" Target="https://www.sciencedirect.com/science/article/pii/S235255092400263X?via%3Dihub" TargetMode="External"/><Relationship Id="rId27" Type="http://schemas.openxmlformats.org/officeDocument/2006/relationships/hyperlink" Target="https://aiche.onlinelibrary.wiley.com/doi/10.1002/ep.14483" TargetMode="External"/><Relationship Id="rId521" Type="http://schemas.openxmlformats.org/officeDocument/2006/relationships/hyperlink" Target="https://www.scopus.com/inward/record.uri?eid=2-s2.0-85211637748&amp;doi=10.1109%2fICATE62934.2024.10748612&amp;partnerID=40&amp;md5=8c51364b8f8f200d3d0479e9108a9627" TargetMode="External"/><Relationship Id="rId763" Type="http://schemas.openxmlformats.org/officeDocument/2006/relationships/hyperlink" Target="https://www.sciencedirect.com/science/article/abs/pii/S095579972300560X" TargetMode="External"/><Relationship Id="rId29" Type="http://schemas.openxmlformats.org/officeDocument/2006/relationships/hyperlink" Target="https://www.frontiersin.org/journals/environmental-science/articles/10.3389/fenvs.2024.1467370/full" TargetMode="External"/><Relationship Id="rId520" Type="http://schemas.openxmlformats.org/officeDocument/2006/relationships/hyperlink" Target="https://www.scopus.com/inward/record.uri?eid=2-s2.0-85192560711&amp;doi=10.1007%2f978-981-97-1463-6_2&amp;partnerID=40&amp;md5=9672782884899a3bcdeb5c1dd156844a" TargetMode="External"/><Relationship Id="rId762" Type="http://schemas.openxmlformats.org/officeDocument/2006/relationships/hyperlink" Target="https://www.sciencedirect.com/science/article/abs/pii/S0360544223033200" TargetMode="External"/><Relationship Id="rId761" Type="http://schemas.openxmlformats.org/officeDocument/2006/relationships/hyperlink" Target="https://journalsearches.com/scie.php" TargetMode="External"/><Relationship Id="rId760" Type="http://schemas.openxmlformats.org/officeDocument/2006/relationships/hyperlink" Target="https://scholar.google.com/scholar?cites=16223968019654220863&amp;as_sdt=2005&amp;sciodt=0,5&amp;hl=ro" TargetMode="External"/><Relationship Id="rId11" Type="http://schemas.openxmlformats.org/officeDocument/2006/relationships/hyperlink" Target="https://ekonomiaisrodowisko.pl/index.php/journal/article/view/630" TargetMode="External"/><Relationship Id="rId10" Type="http://schemas.openxmlformats.org/officeDocument/2006/relationships/hyperlink" Target="https://www.sciencedirect.com/science/article/pii/S0267726124000150?via%3Dihub" TargetMode="External"/><Relationship Id="rId13" Type="http://schemas.openxmlformats.org/officeDocument/2006/relationships/hyperlink" Target="https://www.inderscienceonline.com/doi/abs/10.1504/IJEWM.2024.137522" TargetMode="External"/><Relationship Id="rId12" Type="http://schemas.openxmlformats.org/officeDocument/2006/relationships/hyperlink" Target="https://www.inderscienceonline.com/doi/abs/10.1504/IJESD.2024.141831" TargetMode="External"/><Relationship Id="rId519" Type="http://schemas.openxmlformats.org/officeDocument/2006/relationships/hyperlink" Target="https://www.scopus.com/inward/record.uri?eid=2-s2.0-85219122948&amp;doi=10.1109%2fICIBA62489.2024.10868747&amp;partnerID=40&amp;md5=c4c4a04febd23ca722415b4e3f395f7a" TargetMode="External"/><Relationship Id="rId514" Type="http://schemas.openxmlformats.org/officeDocument/2006/relationships/hyperlink" Target="https://www.scopus.com/inward/record.uri?eid=2-s2.0-85203150531&amp;doi=10.1016%2fj.jmapro.2024.08.058&amp;partnerID=40&amp;md5=dd888f121f9db56a1a364f454a67bd4c" TargetMode="External"/><Relationship Id="rId756" Type="http://schemas.openxmlformats.org/officeDocument/2006/relationships/hyperlink" Target="https://151091lk0-y-https-www-scopus-com.z.e-nformation.ro/results/results.uri?src=s&amp;sot=mulcite&amp;sdt=mulcite&amp;s=REFEID%282-s2.0-79957631274%29&amp;origin=cto&amp;featureToggles=FEATURE_DOCUMENT_RESULT_MICRO_UI%3A1&amp;citeCnt=1&amp;cite=2-s2.0-79957631274&amp;mciteCt=1&amp;citeDocType=primary&amp;cluster=scopubyr%2C%222024%22%2Ct&amp;sort=plf-f&amp;limit=10&amp;sessionSearchId=5f61a1718579d81a120f16a2afda0975" TargetMode="External"/><Relationship Id="rId998" Type="http://schemas.openxmlformats.org/officeDocument/2006/relationships/hyperlink" Target="https://neptjournal.com/upload-images/(2)D-1575.pdf" TargetMode="External"/><Relationship Id="rId513" Type="http://schemas.openxmlformats.org/officeDocument/2006/relationships/hyperlink" Target="https://www.webofscience.com/wos/woscc/full-record/WOS:001294445700027" TargetMode="External"/><Relationship Id="rId755" Type="http://schemas.openxmlformats.org/officeDocument/2006/relationships/hyperlink" Target="https://151091lk0-y-https-www-scopus-com.z.e-nformation.ro/results/results.uri?src=s&amp;sot=mulcite&amp;sdt=mulcite&amp;s=REFEID%282-s2.0-84900024988%29&amp;origin=cto&amp;featureToggles=FEATURE_DOCUMENT_RESULT_MICRO_UI%3A1&amp;citeCnt=1&amp;cite=2-s2.0-84900024988&amp;mciteCt=1&amp;citeDocType=primary&amp;cluster=scopubyr%2C%222024%22%2Ct&amp;sort=plf-f&amp;limit=10&amp;sessionSearchId=0fb4084357172a425930557ff3913efe" TargetMode="External"/><Relationship Id="rId997" Type="http://schemas.openxmlformats.org/officeDocument/2006/relationships/hyperlink" Target="https://semarakilmu.com.my/journals/index.php/fluid_mechanics_thermal_sciences/article/view/9128" TargetMode="External"/><Relationship Id="rId512" Type="http://schemas.openxmlformats.org/officeDocument/2006/relationships/hyperlink" Target="https://www.webofscience.com/wos/woscc/full-record/WOS:001423125700177" TargetMode="External"/><Relationship Id="rId754" Type="http://schemas.openxmlformats.org/officeDocument/2006/relationships/hyperlink" Target="https://151091lk0-y-https-www-scopus-com.z.e-nformation.ro/results/results.uri?src=s&amp;sot=mulcite&amp;sdt=mulcite&amp;s=REFEID%282-s2.0-84900024988%29&amp;origin=cto&amp;featureToggles=FEATURE_DOCUMENT_RESULT_MICRO_UI%3A1&amp;citeCnt=1&amp;cite=2-s2.0-84900024988&amp;mciteCt=1&amp;citeDocType=primary&amp;cluster=scopubyr%2C%222024%22%2Ct&amp;sort=plf-f&amp;limit=10&amp;sessionSearchId=0fb4084357172a425930557ff3913efe" TargetMode="External"/><Relationship Id="rId996" Type="http://schemas.openxmlformats.org/officeDocument/2006/relationships/hyperlink" Target="https://www.mdpi.com/2073-4360/16/19/2817" TargetMode="External"/><Relationship Id="rId511" Type="http://schemas.openxmlformats.org/officeDocument/2006/relationships/hyperlink" Target="https://www.webofscience.com/wos/woscc/full-record/WOS:001215889000001" TargetMode="External"/><Relationship Id="rId753" Type="http://schemas.openxmlformats.org/officeDocument/2006/relationships/hyperlink" Target="https://151091lk0-y-https-www-scopus-com.z.e-nformation.ro/results/results.uri?src=s&amp;sot=mulcite&amp;sdt=mulcite&amp;s=REFEID%282-s2.0-84930343177%29&amp;origin=cto&amp;featureToggles=FEATURE_DOCUMENT_RESULT_MICRO_UI%3A1&amp;citeCnt=1&amp;cite=2-s2.0-84930343177&amp;mciteCt=1&amp;citeDocType=primary&amp;cluster=scopubyr%2C%222024%22%2Ct&amp;sort=plf-f&amp;limit=10&amp;sessionSearchId=4cd524dac98c2c9f4cb56f73dc7b0788" TargetMode="External"/><Relationship Id="rId995" Type="http://schemas.openxmlformats.org/officeDocument/2006/relationships/hyperlink" Target="https://jser.ut.ac.ir/article_98824.html" TargetMode="External"/><Relationship Id="rId518" Type="http://schemas.openxmlformats.org/officeDocument/2006/relationships/hyperlink" Target="https://www.scopus.com/inward/record.uri?eid=2-s2.0-85201021908&amp;doi=10.1515%2fmt-2024-0138&amp;partnerID=40&amp;md5=ef275ecab84b310b34dd5a700d30e71b" TargetMode="External"/><Relationship Id="rId517" Type="http://schemas.openxmlformats.org/officeDocument/2006/relationships/hyperlink" Target="https://www.scopus.com/inward/record.uri?eid=2-s2.0-85212411483&amp;doi=10.1117%2f12.3037374&amp;partnerID=40&amp;md5=00dc6eb19f99a2bae6431803ed3224cd" TargetMode="External"/><Relationship Id="rId759" Type="http://schemas.openxmlformats.org/officeDocument/2006/relationships/hyperlink" Target="https://www.tandfonline.com/doi/abs/10.1080/03043797.2024.2400184" TargetMode="External"/><Relationship Id="rId516" Type="http://schemas.openxmlformats.org/officeDocument/2006/relationships/hyperlink" Target="https://www.scopus.com/inward/record.uri?eid=2-s2.0-105000321516&amp;doi=10.1109%2fBMEiCON64021.2024.10896337&amp;partnerID=40&amp;md5=34964429bab6d669ab44620da0df15b8" TargetMode="External"/><Relationship Id="rId758" Type="http://schemas.openxmlformats.org/officeDocument/2006/relationships/hyperlink" Target="https://scholar.google.com/scholar?cluster=16223968019654220863&amp;hl=ro&amp;as_sdt=2005&amp;sciodt=0,5" TargetMode="External"/><Relationship Id="rId515" Type="http://schemas.openxmlformats.org/officeDocument/2006/relationships/hyperlink" Target="https://www.scopus.com/inward/record.uri?eid=2-s2.0-85215605886&amp;doi=10.1049%2fPBME027E_ch15&amp;partnerID=40&amp;md5=9540216b3d06e1e7db9830f477b5b7fd" TargetMode="External"/><Relationship Id="rId757" Type="http://schemas.openxmlformats.org/officeDocument/2006/relationships/hyperlink" Target="https://151091lk0-y-https-www-scopus-com.z.e-nformation.ro/results/results.uri?src=s&amp;sot=mulcite&amp;sdt=mulcite&amp;s=REFEID%282-s2.0-56549085019%29&amp;origin=cto&amp;featureToggles=FEATURE_DOCUMENT_RESULT_MICRO_UI%3A1&amp;citeCnt=1&amp;cite=2-s2.0-56549085019&amp;mciteCt=1&amp;citeDocType=primary&amp;cluster=scopubyr%2C%222024%22%2Ct&amp;sort=plf-f&amp;limit=10&amp;sessionSearchId=f1c11b6561449ba4fd8a0d755be96f57" TargetMode="External"/><Relationship Id="rId999" Type="http://schemas.openxmlformats.org/officeDocument/2006/relationships/hyperlink" Target="https://www.sciencedirect.com/science/article/abs/pii/S0735193324008868" TargetMode="External"/><Relationship Id="rId15" Type="http://schemas.openxmlformats.org/officeDocument/2006/relationships/hyperlink" Target="https://www.mdpi.com/2073-4360/16/1/114" TargetMode="External"/><Relationship Id="rId990" Type="http://schemas.openxmlformats.org/officeDocument/2006/relationships/hyperlink" Target="https://www.sciencedirect.com/science/article/pii/S0017931024006811?via%3Dihub" TargetMode="External"/><Relationship Id="rId14" Type="http://schemas.openxmlformats.org/officeDocument/2006/relationships/hyperlink" Target="https://www.mdpi.com/1996-1073/17/1/14" TargetMode="External"/><Relationship Id="rId17" Type="http://schemas.openxmlformats.org/officeDocument/2006/relationships/hyperlink" Target="https://www.webofscience.com/wos/woscc/full-record/WOS:001421878000001" TargetMode="External"/><Relationship Id="rId16" Type="http://schemas.openxmlformats.org/officeDocument/2006/relationships/hyperlink" Target="https://journals.sagepub.com/doi/10.1177/0734242X241280076" TargetMode="External"/><Relationship Id="rId19" Type="http://schemas.openxmlformats.org/officeDocument/2006/relationships/hyperlink" Target="https://www.sciencedirect.com/science/article/pii/S2213343724028884?via%3Dihub" TargetMode="External"/><Relationship Id="rId510" Type="http://schemas.openxmlformats.org/officeDocument/2006/relationships/hyperlink" Target="https://www.webofscience.com/wos/woscc/full-record/WOS:001287250300001" TargetMode="External"/><Relationship Id="rId752" Type="http://schemas.openxmlformats.org/officeDocument/2006/relationships/hyperlink" Target="https://151091lk0-y-https-www-scopus-com.z.e-nformation.ro/results/results.uri?src=s&amp;sot=mulcite&amp;sdt=mulcite&amp;s=REFEID%282-s2.0-85041098727%29&amp;origin=cto&amp;featureToggles=FEATURE_DOCUMENT_RESULT_MICRO_UI%3A1&amp;citeCnt=1&amp;cite=2-s2.0-85041098727&amp;mciteCt=1&amp;citeDocType=primary&amp;cluster=scopubyr%2C%222024%22%2Ct&amp;sort=plf-f&amp;limit=10&amp;sessionSearchId=873ccc281b0a3af501df94edde158984" TargetMode="External"/><Relationship Id="rId994" Type="http://schemas.openxmlformats.org/officeDocument/2006/relationships/hyperlink" Target="https://www.sciencedirect.com/science/article/abs/pii/S0272884224044638?via%3Dihub" TargetMode="External"/><Relationship Id="rId18" Type="http://schemas.openxmlformats.org/officeDocument/2006/relationships/hyperlink" Target="https://www.sciencedirect.com/science/article/pii/S0959652624036230?via%3Dihub" TargetMode="External"/><Relationship Id="rId751" Type="http://schemas.openxmlformats.org/officeDocument/2006/relationships/hyperlink" Target="https://1510q1lfg-y-https-www-webofscience-com.z.e-nformation.ro/wos/woscc/summary/2aafaa13-1ad8-4246-b596-b69d53b4be14-015ccb0eb4/date-descending/1" TargetMode="External"/><Relationship Id="rId993" Type="http://schemas.openxmlformats.org/officeDocument/2006/relationships/hyperlink" Target="https://www.sciencedirect.com/science/article/pii/S1944398624202435?via%3Dihub" TargetMode="External"/><Relationship Id="rId750" Type="http://schemas.openxmlformats.org/officeDocument/2006/relationships/hyperlink" Target="https://151091lk0-y-https-www-scopus-com.z.e-nformation.ro/results/results.uri?src=s&amp;sot=mulcite&amp;sdt=mulcite&amp;s=REFEID%282-s2.0-85152802648%29&amp;origin=cto&amp;featureToggles=FEATURE_DOCUMENT_RESULT_MICRO_UI%3A1&amp;citeCnt=1&amp;cite=2-s2.0-85152802648&amp;mciteCt=1&amp;citeDocType=primary&amp;cluster=scopubyr%2C%222024%22%2Ct&amp;sort=plf-f&amp;limit=10&amp;sessionSearchId=41331bffd0a6ff8824613ebbe0a076ca" TargetMode="External"/><Relationship Id="rId992" Type="http://schemas.openxmlformats.org/officeDocument/2006/relationships/hyperlink" Target="https://www.sciencedirect.com/science/article/abs/pii/S0927024824004379?via%3Dihub" TargetMode="External"/><Relationship Id="rId991" Type="http://schemas.openxmlformats.org/officeDocument/2006/relationships/hyperlink" Target="https://www.sciencedirect.com/science/article/abs/pii/S2352152X24029207?via%3Dihub" TargetMode="External"/><Relationship Id="rId84" Type="http://schemas.openxmlformats.org/officeDocument/2006/relationships/hyperlink" Target="https://onlinelibrary.wiley.com/doi/10.1002/csr.2925" TargetMode="External"/><Relationship Id="rId83" Type="http://schemas.openxmlformats.org/officeDocument/2006/relationships/hyperlink" Target="https://www.emerald.com/insight/content/doi/10.1108/vjikms-02-2024-0079/full/html" TargetMode="External"/><Relationship Id="rId86" Type="http://schemas.openxmlformats.org/officeDocument/2006/relationships/hyperlink" Target="https://www.frontiersin.org/journals/environmental-science/articles/10.3389/fenvs.2024.1414086/full" TargetMode="External"/><Relationship Id="rId85" Type="http://schemas.openxmlformats.org/officeDocument/2006/relationships/hyperlink" Target="https://www.emerald.com/insight/content/doi/10.1108/vjikms-02-2024-0068/full/html" TargetMode="External"/><Relationship Id="rId88" Type="http://schemas.openxmlformats.org/officeDocument/2006/relationships/hyperlink" Target="https://www.emerald.com/insight/content/doi/10.1108/mip-07-2023-0330/full/html" TargetMode="External"/><Relationship Id="rId87" Type="http://schemas.openxmlformats.org/officeDocument/2006/relationships/hyperlink" Target="https://www.mdpi.com/2071-1050/16/16/6937" TargetMode="External"/><Relationship Id="rId89" Type="http://schemas.openxmlformats.org/officeDocument/2006/relationships/hyperlink" Target="https://www.sciencedirect.com/science/article/pii/S0272494424001440?via%3Dihub" TargetMode="External"/><Relationship Id="rId709" Type="http://schemas.openxmlformats.org/officeDocument/2006/relationships/hyperlink" Target="https://www.sciencedirect.com/science/article/pii/S1877050924030758" TargetMode="External"/><Relationship Id="rId708" Type="http://schemas.openxmlformats.org/officeDocument/2006/relationships/hyperlink" Target="http://eprints.utar.edu.my/6790/" TargetMode="External"/><Relationship Id="rId707" Type="http://schemas.openxmlformats.org/officeDocument/2006/relationships/hyperlink" Target="https://link.springer.com/chapter/10.1007/978-3-031-71629-4_4" TargetMode="External"/><Relationship Id="rId949" Type="http://schemas.openxmlformats.org/officeDocument/2006/relationships/hyperlink" Target="https://link.springer.com/article/10.1007/s10973-024-13528-3" TargetMode="External"/><Relationship Id="rId706" Type="http://schemas.openxmlformats.org/officeDocument/2006/relationships/hyperlink" Target="https://www.tandfonline.com/doi/full/10.1080/00207543.2023.2298486?casa_token=Mc7JPwN1ALwAAAAA%3AdmseBGv-AsaGEzRf-KaaTe6iPmk3soLTTSxX3rXcBqY1pnikRwHBWhYStN-nDTvD7YRGARIkaVe8" TargetMode="External"/><Relationship Id="rId948" Type="http://schemas.openxmlformats.org/officeDocument/2006/relationships/hyperlink" Target="https://www.sciencedirect.com/science/article/pii/S2214157X24010049?via%3Dihub" TargetMode="External"/><Relationship Id="rId80" Type="http://schemas.openxmlformats.org/officeDocument/2006/relationships/hyperlink" Target="https://www.emerald.com/insight/content/doi/10.1108/vjikms-02-2024-0066/full/html" TargetMode="External"/><Relationship Id="rId82" Type="http://schemas.openxmlformats.org/officeDocument/2006/relationships/hyperlink" Target="https://www.ceeol.com/search/article-detail?id=1284151" TargetMode="External"/><Relationship Id="rId81" Type="http://schemas.openxmlformats.org/officeDocument/2006/relationships/hyperlink" Target="https://www.sciencedirect.com/science/article/pii/S2444569X24001008?via%3Dihub" TargetMode="External"/><Relationship Id="rId701" Type="http://schemas.openxmlformats.org/officeDocument/2006/relationships/hyperlink" Target="https://www.scopus.com/record/display.uri?eid=2-s2.0-85190561731&amp;origin=resultslist&amp;sort=plf-f&amp;src=s&amp;sid=e105d303f9c007b6fc0e968af1913849&amp;sot=b&amp;sdt=b&amp;s=TITLE-ABS-KEY%28Multi-agent+control+of+periodic-review+supply+chain%29&amp;sl=98&amp;sessionSearchId=e105d303f9c007b6fc0e968af1913849" TargetMode="External"/><Relationship Id="rId943" Type="http://schemas.openxmlformats.org/officeDocument/2006/relationships/hyperlink" Target="https://www.sciencedirect.com/science/article/pii/S0894177724001626?via%3Dihub" TargetMode="External"/><Relationship Id="rId700" Type="http://schemas.openxmlformats.org/officeDocument/2006/relationships/hyperlink" Target="https://www.webofscience.com/wos/woscc/full-record/WOS:001147824700001" TargetMode="External"/><Relationship Id="rId942" Type="http://schemas.openxmlformats.org/officeDocument/2006/relationships/hyperlink" Target="https://www.mdpi.com/2075-5309/14/8/2507" TargetMode="External"/><Relationship Id="rId941" Type="http://schemas.openxmlformats.org/officeDocument/2006/relationships/hyperlink" Target="https://onlinelibrary.wiley.com/doi/abs/10.1002/zamm.202300950" TargetMode="External"/><Relationship Id="rId940" Type="http://schemas.openxmlformats.org/officeDocument/2006/relationships/hyperlink" Target="https://ojs.kmutnb.ac.th/index.php/ijst/article/view/7400" TargetMode="External"/><Relationship Id="rId705" Type="http://schemas.openxmlformats.org/officeDocument/2006/relationships/hyperlink" Target="https://www.sciencedirect.com/science/article/pii/S2199853124000520" TargetMode="External"/><Relationship Id="rId947" Type="http://schemas.openxmlformats.org/officeDocument/2006/relationships/hyperlink" Target="https://www.sciencedirect.com/science/article/pii/S2214157X24010049?via%3Dihub" TargetMode="External"/><Relationship Id="rId704" Type="http://schemas.openxmlformats.org/officeDocument/2006/relationships/hyperlink" Target="https://www.mdpi.com/2504-4494/8/3/105" TargetMode="External"/><Relationship Id="rId946" Type="http://schemas.openxmlformats.org/officeDocument/2006/relationships/hyperlink" Target="https://www.sciencedirect.com/science/article/pii/S2214157X24010049?via%3Dihub" TargetMode="External"/><Relationship Id="rId703" Type="http://schemas.openxmlformats.org/officeDocument/2006/relationships/hyperlink" Target="https://etasr.com/index.php/ETASR/article/view/7444" TargetMode="External"/><Relationship Id="rId945" Type="http://schemas.openxmlformats.org/officeDocument/2006/relationships/hyperlink" Target="https://www.sciencedirect.com/science/article/pii/S0894177724001626?via%3Dihub" TargetMode="External"/><Relationship Id="rId702" Type="http://schemas.openxmlformats.org/officeDocument/2006/relationships/hyperlink" Target="https://www.mdpi.com/2073-4360/16/21/3098" TargetMode="External"/><Relationship Id="rId944" Type="http://schemas.openxmlformats.org/officeDocument/2006/relationships/hyperlink" Target="https://www.sciencedirect.com/science/article/pii/S0960148124012205?via%3Dihub" TargetMode="External"/><Relationship Id="rId73" Type="http://schemas.openxmlformats.org/officeDocument/2006/relationships/hyperlink" Target="https://www.tandfonline.com/doi/full/10.1080/13675567.2024.2410789" TargetMode="External"/><Relationship Id="rId72" Type="http://schemas.openxmlformats.org/officeDocument/2006/relationships/hyperlink" Target="https://www.emerald.com/insight/content/doi/10.1108/tlo-12-2023-0222/full/html" TargetMode="External"/><Relationship Id="rId75" Type="http://schemas.openxmlformats.org/officeDocument/2006/relationships/hyperlink" Target="https://www.mdpi.com/2071-1050/16/19/8680" TargetMode="External"/><Relationship Id="rId74" Type="http://schemas.openxmlformats.org/officeDocument/2006/relationships/hyperlink" Target="https://www.mdpi.com/2076-3387/14/10/254" TargetMode="External"/><Relationship Id="rId77" Type="http://schemas.openxmlformats.org/officeDocument/2006/relationships/hyperlink" Target="https://www.sciencedirect.com/science/article/pii/S0141813024067424?via%3Dihub" TargetMode="External"/><Relationship Id="rId76" Type="http://schemas.openxmlformats.org/officeDocument/2006/relationships/hyperlink" Target="https://www.emerald.com/insight/content/doi/10.1108/cr-06-2024-0117/full/html" TargetMode="External"/><Relationship Id="rId79" Type="http://schemas.openxmlformats.org/officeDocument/2006/relationships/hyperlink" Target="https://www.emerald.com/insight/content/doi/10.1108/ejim-04-2024-0495/full/html" TargetMode="External"/><Relationship Id="rId78" Type="http://schemas.openxmlformats.org/officeDocument/2006/relationships/hyperlink" Target="https://www.sciencedirect.com/science/article/pii/S0016236124022427?via%3Dihub" TargetMode="External"/><Relationship Id="rId939" Type="http://schemas.openxmlformats.org/officeDocument/2006/relationships/hyperlink" Target="https://www.intmaritimeengineering.org/index.php/ijme/article/view/1351" TargetMode="External"/><Relationship Id="rId938" Type="http://schemas.openxmlformats.org/officeDocument/2006/relationships/hyperlink" Target="https://ijpcm.org/index.php/ijme/article/view/1362" TargetMode="External"/><Relationship Id="rId937" Type="http://schemas.openxmlformats.org/officeDocument/2006/relationships/hyperlink" Target="https://onlinelibrary.wiley.com/doi/10.1002/zamm.202300950" TargetMode="External"/><Relationship Id="rId71" Type="http://schemas.openxmlformats.org/officeDocument/2006/relationships/hyperlink" Target="https://www.emerald.com/insight/content/doi/10.1108/tr-03-2024-0206/full/html" TargetMode="External"/><Relationship Id="rId70" Type="http://schemas.openxmlformats.org/officeDocument/2006/relationships/hyperlink" Target="https://www.emerald.com/insight/content/doi/10.1108/jstpm-01-2024-0023/full/html" TargetMode="External"/><Relationship Id="rId932" Type="http://schemas.openxmlformats.org/officeDocument/2006/relationships/hyperlink" Target="https://dl.acm.org/doi/abs/10.1016/j.procs.2024.04.179" TargetMode="External"/><Relationship Id="rId931" Type="http://schemas.openxmlformats.org/officeDocument/2006/relationships/hyperlink" Target="https://link.springer.com/article/10.1007/s43621-024-00364-6" TargetMode="External"/><Relationship Id="rId930" Type="http://schemas.openxmlformats.org/officeDocument/2006/relationships/hyperlink" Target="https://pubs.aip.org/aip/acp/article-abstract/3108/1/030004/3305371/Recent-advances-in-ultrasonic-welding-of" TargetMode="External"/><Relationship Id="rId936" Type="http://schemas.openxmlformats.org/officeDocument/2006/relationships/hyperlink" Target="https://www.sciencedirect.com/science/article/pii/S2214157X24009766" TargetMode="External"/><Relationship Id="rId935" Type="http://schemas.openxmlformats.org/officeDocument/2006/relationships/hyperlink" Target="https://onlinelibrary.wiley.com/doi/abs/10.1002/9781394175574.ch3" TargetMode="External"/><Relationship Id="rId934" Type="http://schemas.openxmlformats.org/officeDocument/2006/relationships/hyperlink" Target="https://www.sciencedirect.com/science/article/pii/S2214993724002549" TargetMode="External"/><Relationship Id="rId933" Type="http://schemas.openxmlformats.org/officeDocument/2006/relationships/hyperlink" Target="https://www.sciencedirect.com/science/article/pii/S1110016824008731" TargetMode="External"/><Relationship Id="rId62" Type="http://schemas.openxmlformats.org/officeDocument/2006/relationships/hyperlink" Target="https://link.springer.com/article/10.1007/s10479-024-06343-4" TargetMode="External"/><Relationship Id="rId61" Type="http://schemas.openxmlformats.org/officeDocument/2006/relationships/hyperlink" Target="https://www.emerald.com/insight/content/doi/10.1108/jkm-06-2024-0642/full/html" TargetMode="External"/><Relationship Id="rId64" Type="http://schemas.openxmlformats.org/officeDocument/2006/relationships/hyperlink" Target="https://www.sciencedirect.com/science/article/pii/S2444569X24001574?via%3Dihub" TargetMode="External"/><Relationship Id="rId63" Type="http://schemas.openxmlformats.org/officeDocument/2006/relationships/hyperlink" Target="https://onlinelibrary.wiley.com/doi/10.1002/csr.3047" TargetMode="External"/><Relationship Id="rId66" Type="http://schemas.openxmlformats.org/officeDocument/2006/relationships/hyperlink" Target="https://www.mdpi.com/2071-1050/16/22/9949" TargetMode="External"/><Relationship Id="rId65" Type="http://schemas.openxmlformats.org/officeDocument/2006/relationships/hyperlink" Target="https://www.emerald.com/insight/content/doi/10.1108/gkmc-10-2023-0373/full/html" TargetMode="External"/><Relationship Id="rId68" Type="http://schemas.openxmlformats.org/officeDocument/2006/relationships/hyperlink" Target="https://www.mdpi.com/2071-1050/16/21/9424" TargetMode="External"/><Relationship Id="rId67" Type="http://schemas.openxmlformats.org/officeDocument/2006/relationships/hyperlink" Target="https://www.mdpi.com/2071-1050/16/21/9315" TargetMode="External"/><Relationship Id="rId729" Type="http://schemas.openxmlformats.org/officeDocument/2006/relationships/hyperlink" Target="https://151091lk0-y-https-www-scopus-com.z.e-nformation.ro/results/results.uri?src=s&amp;sot=mulcite&amp;sdt=mulcite&amp;s=REFEID%282-s2.0-85073054173%29&amp;origin=cto&amp;featureToggles=FEATURE_DOCUMENT_RESULT_MICRO_UI%3A1&amp;citeCnt=1&amp;cite=2-s2.0-85073054173&amp;mciteCt=1&amp;citeDocType=primary&amp;cluster=scopubyr%2C%222024%22%2Ct&amp;sort=plf-f&amp;limit=10&amp;sessionSearchId=4beae58e0f7acb9dadb526eccfbf9552" TargetMode="External"/><Relationship Id="rId728" Type="http://schemas.openxmlformats.org/officeDocument/2006/relationships/hyperlink" Target="https://151091lk0-y-https-www-scopus-com.z.e-nformation.ro/results/results.uri?src=s&amp;sot=mulcite&amp;sdt=mulcite&amp;s=REFEID%282-s2.0-85073054173%29&amp;origin=cto&amp;featureToggles=FEATURE_DOCUMENT_RESULT_MICRO_UI%3A1&amp;citeCnt=1&amp;cite=2-s2.0-85073054173&amp;mciteCt=1&amp;citeDocType=primary&amp;cluster=scopubyr%2C%222024%22%2Ct&amp;sort=plf-f&amp;limit=10&amp;sessionSearchId=4beae58e0f7acb9dadb526eccfbf9552" TargetMode="External"/><Relationship Id="rId60" Type="http://schemas.openxmlformats.org/officeDocument/2006/relationships/hyperlink" Target="https://www.emerald.com/insight/content/doi/10.1108/apjba-05-2024-0301/full/html" TargetMode="External"/><Relationship Id="rId723" Type="http://schemas.openxmlformats.org/officeDocument/2006/relationships/hyperlink" Target="https://151091lk0-y-https-www-scopus-com.z.e-nformation.ro/results/results.uri?src=s&amp;sot=mulcite&amp;sdt=mulcite&amp;s=REFEID%282-s2.0-85120072931%29&amp;origin=cto&amp;featureToggles=FEATURE_DOCUMENT_RESULT_MICRO_UI%3A1&amp;citeCnt=1&amp;cite=2-s2.0-85120072931&amp;mciteCt=1&amp;citeDocType=primary&amp;cluster=scopubyr%2C%222024%22%2Ct&amp;sort=plf-f&amp;limit=10&amp;sessionSearchId=62c5f6ec375d45a056bec2e94987c7c9" TargetMode="External"/><Relationship Id="rId965" Type="http://schemas.openxmlformats.org/officeDocument/2006/relationships/hyperlink" Target="https://www.sciencedirect.com/science/article/pii/S2214157X24009766" TargetMode="External"/><Relationship Id="rId722" Type="http://schemas.openxmlformats.org/officeDocument/2006/relationships/hyperlink" Target="https://1510q1lfg-y-https-www-webofscience-com.z.e-nformation.ro/wos/woscc/summary/fe2d0bde-0fc5-442a-94e9-792a74927aec-015cc5e359/date-descending/1" TargetMode="External"/><Relationship Id="rId964" Type="http://schemas.openxmlformats.org/officeDocument/2006/relationships/hyperlink" Target="https://www.sciencedirect.com/science/article/pii/S1944398624202435" TargetMode="External"/><Relationship Id="rId721" Type="http://schemas.openxmlformats.org/officeDocument/2006/relationships/hyperlink" Target="https://1510q1lfg-y-https-www-webofscience-com.z.e-nformation.ro/wos/woscc/summary/fe2d0bde-0fc5-442a-94e9-792a74927aec-015cc5e359/date-descending/1" TargetMode="External"/><Relationship Id="rId963" Type="http://schemas.openxmlformats.org/officeDocument/2006/relationships/hyperlink" Target="https://www.sciencedirect.com/science/article/pii/S111001682400975X?via%3Dihub" TargetMode="External"/><Relationship Id="rId720" Type="http://schemas.openxmlformats.org/officeDocument/2006/relationships/hyperlink" Target="https://1510q1lfg-y-https-www-webofscience-com.z.e-nformation.ro/wos/woscc/summary/fe2d0bde-0fc5-442a-94e9-792a74927aec-015cc5e359/date-descending/1" TargetMode="External"/><Relationship Id="rId962" Type="http://schemas.openxmlformats.org/officeDocument/2006/relationships/hyperlink" Target="https://www.sciencedirect.com/science/article/abs/pii/S0927024824004379" TargetMode="External"/><Relationship Id="rId727" Type="http://schemas.openxmlformats.org/officeDocument/2006/relationships/hyperlink" Target="https://1510q1lfg-y-https-www-webofscience-com.z.e-nformation.ro/wos/woscc/summary/7c282233-7879-4471-b06f-69f70a1a50a2-015cc63c49/date-descending/1" TargetMode="External"/><Relationship Id="rId969" Type="http://schemas.openxmlformats.org/officeDocument/2006/relationships/hyperlink" Target="https://www.sciencedirect.com/science/article/abs/pii/S2451904924004669?via%3Dihub" TargetMode="External"/><Relationship Id="rId726" Type="http://schemas.openxmlformats.org/officeDocument/2006/relationships/hyperlink" Target="https://1510q1lfg-y-https-www-webofscience-com.z.e-nformation.ro/wos/woscc/summary/7c282233-7879-4471-b06f-69f70a1a50a2-015cc63c49/date-descending/1" TargetMode="External"/><Relationship Id="rId968" Type="http://schemas.openxmlformats.org/officeDocument/2006/relationships/hyperlink" Target="https://www.sciencedirect.com/science/article/abs/pii/S2451904924004669?via%3Dihub" TargetMode="External"/><Relationship Id="rId725" Type="http://schemas.openxmlformats.org/officeDocument/2006/relationships/hyperlink" Target="https://1510q1lfg-y-https-www-webofscience-com.z.e-nformation.ro/wos/woscc/summary/7c282233-7879-4471-b06f-69f70a1a50a2-015cc63c49/date-descending/1" TargetMode="External"/><Relationship Id="rId967" Type="http://schemas.openxmlformats.org/officeDocument/2006/relationships/hyperlink" Target="https://ieeexplore.ieee.org/document/10637380/similar" TargetMode="External"/><Relationship Id="rId724" Type="http://schemas.openxmlformats.org/officeDocument/2006/relationships/hyperlink" Target="https://151091lk0-y-https-www-scopus-com.z.e-nformation.ro/results/results.uri?src=s&amp;sot=mulcite&amp;sdt=mulcite&amp;s=REFEID%282-s2.0-85120072931%29&amp;origin=cto&amp;featureToggles=FEATURE_DOCUMENT_RESULT_MICRO_UI%3A1&amp;citeCnt=1&amp;cite=2-s2.0-85120072931&amp;mciteCt=1&amp;citeDocType=primary&amp;cluster=scopubyr%2C%222024%22%2Ct&amp;sort=plf-f&amp;limit=10&amp;sessionSearchId=62c5f6ec375d45a056bec2e94987c7c9" TargetMode="External"/><Relationship Id="rId966" Type="http://schemas.openxmlformats.org/officeDocument/2006/relationships/hyperlink" Target="https://www.sciencedirect.com/science/article/pii/S2214157X24009766" TargetMode="External"/><Relationship Id="rId69" Type="http://schemas.openxmlformats.org/officeDocument/2006/relationships/hyperlink" Target="https://link.springer.com/article/10.1007/s10668-024-05587-1" TargetMode="External"/><Relationship Id="rId961" Type="http://schemas.openxmlformats.org/officeDocument/2006/relationships/hyperlink" Target="https://systems.enpress-publisher.com/index.php/jipd/article/view/6247" TargetMode="External"/><Relationship Id="rId960" Type="http://schemas.openxmlformats.org/officeDocument/2006/relationships/hyperlink" Target="https://link.springer.com/chapter/10.1007/978-3-031-71115-2_30" TargetMode="External"/><Relationship Id="rId51" Type="http://schemas.openxmlformats.org/officeDocument/2006/relationships/hyperlink" Target="https://www.sciencedirect.com/science/article/pii/S2444569X24001884?via%3Dihub" TargetMode="External"/><Relationship Id="rId50" Type="http://schemas.openxmlformats.org/officeDocument/2006/relationships/hyperlink" Target="https://onlinelibrary.wiley.com/doi/10.1002/bse.4112" TargetMode="External"/><Relationship Id="rId53" Type="http://schemas.openxmlformats.org/officeDocument/2006/relationships/hyperlink" Target="https://www.emerald.com/insight/content/doi/10.1108/meq-06-2024-0243/full/html" TargetMode="External"/><Relationship Id="rId52" Type="http://schemas.openxmlformats.org/officeDocument/2006/relationships/hyperlink" Target="https://link.springer.com/article/10.1007/s10668-024-05876-9" TargetMode="External"/><Relationship Id="rId55" Type="http://schemas.openxmlformats.org/officeDocument/2006/relationships/hyperlink" Target="https://onlinelibrary.wiley.com/doi/10.1002/kpm.1796" TargetMode="External"/><Relationship Id="rId54" Type="http://schemas.openxmlformats.org/officeDocument/2006/relationships/hyperlink" Target="https://onlinelibrary.wiley.com/doi/10.1002/bse.4095" TargetMode="External"/><Relationship Id="rId57" Type="http://schemas.openxmlformats.org/officeDocument/2006/relationships/hyperlink" Target="https://www.mdpi.com/2071-1050/16/23/10720" TargetMode="External"/><Relationship Id="rId56" Type="http://schemas.openxmlformats.org/officeDocument/2006/relationships/hyperlink" Target="https://www.tandfonline.com/doi/full/10.1080/14778238.2024.2434065" TargetMode="External"/><Relationship Id="rId719" Type="http://schemas.openxmlformats.org/officeDocument/2006/relationships/hyperlink" Target="https://1510q1lfg-y-https-www-webofscience-com.z.e-nformation.ro/wos/woscc/summary/fe2d0bde-0fc5-442a-94e9-792a74927aec-015cc5e359/date-descending/1" TargetMode="External"/><Relationship Id="rId718" Type="http://schemas.openxmlformats.org/officeDocument/2006/relationships/hyperlink" Target="https://151091lk0-y-https-www-scopus-com.z.e-nformation.ro/results/results.uri?src=s&amp;sot=mulcite&amp;sdt=mulcite&amp;s=REFEID%282-s2.0-84981289567%29&amp;origin=cto&amp;featureToggles=FEATURE_DOCUMENT_RESULT_MICRO_UI%3A1&amp;citeCnt=1&amp;cite=2-s2.0-84981289567&amp;mciteCt=1&amp;citeDocType=primary&amp;cluster=scopubyr%2C%222024%22%2Ct&amp;sort=plf-f&amp;limit=10&amp;sessionSearchId=34b6766eb18da9871e5f424516319264" TargetMode="External"/><Relationship Id="rId717" Type="http://schemas.openxmlformats.org/officeDocument/2006/relationships/hyperlink" Target="https://151091lk0-y-https-www-scopus-com.z.e-nformation.ro/results/results.uri?src=s&amp;sot=mulcite&amp;sdt=mulcite&amp;s=REFEID%282-s2.0-84981289567%29&amp;origin=cto&amp;featureToggles=FEATURE_DOCUMENT_RESULT_MICRO_UI%3A1&amp;citeCnt=1&amp;cite=2-s2.0-84981289567&amp;mciteCt=1&amp;citeDocType=primary&amp;cluster=scopubyr%2C%222024%22%2Ct&amp;sort=plf-f&amp;limit=10&amp;sessionSearchId=34b6766eb18da9871e5f424516319264" TargetMode="External"/><Relationship Id="rId959" Type="http://schemas.openxmlformats.org/officeDocument/2006/relationships/hyperlink" Target="https://www.sciencedirect.com/science/article/abs/pii/S0263822324006482?via%3Dihub" TargetMode="External"/><Relationship Id="rId712" Type="http://schemas.openxmlformats.org/officeDocument/2006/relationships/hyperlink" Target="https://www.mdpi.com/2073-4360/16/12/1750" TargetMode="External"/><Relationship Id="rId954" Type="http://schemas.openxmlformats.org/officeDocument/2006/relationships/hyperlink" Target="https://www.sciencedirect.com/science/article/pii/S2214157X24010505?via%3Dihub" TargetMode="External"/><Relationship Id="rId711" Type="http://schemas.openxmlformats.org/officeDocument/2006/relationships/hyperlink" Target="https://www.webofscience.com/wos/woscc/full-record/WOS:001376526800001" TargetMode="External"/><Relationship Id="rId953" Type="http://schemas.openxmlformats.org/officeDocument/2006/relationships/hyperlink" Target="https://www.sciencedirect.com/science/article/pii/S2352152X24029207" TargetMode="External"/><Relationship Id="rId710" Type="http://schemas.openxmlformats.org/officeDocument/2006/relationships/hyperlink" Target="https://www.webofscience.com/wos/woscc/full-record/WOS:001323307900001" TargetMode="External"/><Relationship Id="rId952" Type="http://schemas.openxmlformats.org/officeDocument/2006/relationships/hyperlink" Target="https://www.sciencedirect.com/science/article/pii/S0957582024010437?via%3Dihub" TargetMode="External"/><Relationship Id="rId951" Type="http://schemas.openxmlformats.org/officeDocument/2006/relationships/hyperlink" Target="https://www.amfiteatrueconomic.ro/temp/Article_3337.pdf" TargetMode="External"/><Relationship Id="rId716" Type="http://schemas.openxmlformats.org/officeDocument/2006/relationships/hyperlink" Target="https://1510q1lfg-y-https-www-webofscience-com.z.e-nformation.ro/wos/woscc/summary/034d331e-5d66-41f3-a69b-348ea5f0468b-015cc4b82c/date-descending/1" TargetMode="External"/><Relationship Id="rId958" Type="http://schemas.openxmlformats.org/officeDocument/2006/relationships/hyperlink" Target="https://onlinelibrary.wiley.com/doi/10.1002/htj.23164" TargetMode="External"/><Relationship Id="rId715" Type="http://schemas.openxmlformats.org/officeDocument/2006/relationships/hyperlink" Target="https://1510q1lfg-y-https-www-webofscience-com.z.e-nformation.ro/wos/woscc/summary/034d331e-5d66-41f3-a69b-348ea5f0468b-015cc4b82c/date-descending/1" TargetMode="External"/><Relationship Id="rId957" Type="http://schemas.openxmlformats.org/officeDocument/2006/relationships/hyperlink" Target="https://www.mdpi.com/2571-6255/7/9/305" TargetMode="External"/><Relationship Id="rId714" Type="http://schemas.openxmlformats.org/officeDocument/2006/relationships/hyperlink" Target="https://www.webofscience.com/wos/woscc/full-record/WOS:001192551400001" TargetMode="External"/><Relationship Id="rId956" Type="http://schemas.openxmlformats.org/officeDocument/2006/relationships/hyperlink" Target="https://www.sciencedirect.com/science/article/pii/S2214157X24010761?via%3Dihub" TargetMode="External"/><Relationship Id="rId713" Type="http://schemas.openxmlformats.org/officeDocument/2006/relationships/hyperlink" Target="https://www.webofscience.com/wos/woscc/full-record/WOS:001341605800001" TargetMode="External"/><Relationship Id="rId955" Type="http://schemas.openxmlformats.org/officeDocument/2006/relationships/hyperlink" Target="https://cdnsciencepub.com/doi/10.1139/cjp-2023-0275" TargetMode="External"/><Relationship Id="rId59" Type="http://schemas.openxmlformats.org/officeDocument/2006/relationships/hyperlink" Target="https://www.emerald.com/insight/content/doi/10.1108/vjikms-02-2024-0073/full/html" TargetMode="External"/><Relationship Id="rId58" Type="http://schemas.openxmlformats.org/officeDocument/2006/relationships/hyperlink" Target="https://onlinelibrary.wiley.com/doi/10.1002/bsd2.70042" TargetMode="External"/><Relationship Id="rId950" Type="http://schemas.openxmlformats.org/officeDocument/2006/relationships/hyperlink" Target="https://link.springer.com/chapter/10.1007/978-981-97-7184-4_19" TargetMode="External"/><Relationship Id="rId590" Type="http://schemas.openxmlformats.org/officeDocument/2006/relationships/hyperlink" Target="https://www.scopus.com/inward/record.uri?eid=2-s2.0-85200409856&amp;doi=10.1364%2fJOSAB.525182&amp;partnerID=40&amp;md5=98c1a0b4e72543c237f32b05a342ccd3" TargetMode="External"/><Relationship Id="rId107" Type="http://schemas.openxmlformats.org/officeDocument/2006/relationships/hyperlink" Target="https://www.sciencedirect.com/science/article/pii/S0313592624000821?via%3Dihub" TargetMode="External"/><Relationship Id="rId349" Type="http://schemas.openxmlformats.org/officeDocument/2006/relationships/hyperlink" Target="https://www.sciencedirect.com/science/article/pii/S1888441524001504" TargetMode="External"/><Relationship Id="rId106" Type="http://schemas.openxmlformats.org/officeDocument/2006/relationships/hyperlink" Target="https://www.sciencedirect.com/science/article/pii/S0301479724009071?via%3Dihub" TargetMode="External"/><Relationship Id="rId348" Type="http://schemas.openxmlformats.org/officeDocument/2006/relationships/hyperlink" Target="https://link.springer.com/chapter/10.1007/978-3-031-62523-7_45" TargetMode="External"/><Relationship Id="rId105" Type="http://schemas.openxmlformats.org/officeDocument/2006/relationships/hyperlink" Target="https://www.sciencedirect.com/science/article/pii/S0301479724009083?via%3Dihub" TargetMode="External"/><Relationship Id="rId347" Type="http://schemas.openxmlformats.org/officeDocument/2006/relationships/hyperlink" Target="https://link.springer.com/article/10.1186/s13018-024-04896-5" TargetMode="External"/><Relationship Id="rId589" Type="http://schemas.openxmlformats.org/officeDocument/2006/relationships/hyperlink" Target="https://www.scopus.com/inward/record.uri?eid=2-s2.0-85200778060&amp;doi=10.3390%2fsu16156308&amp;partnerID=40&amp;md5=794960aa84fcc72cfe650095b20cf116" TargetMode="External"/><Relationship Id="rId104" Type="http://schemas.openxmlformats.org/officeDocument/2006/relationships/hyperlink" Target="https://journals.plos.org/plosone/article?id=10.1371/journal.pone.0297521" TargetMode="External"/><Relationship Id="rId346" Type="http://schemas.openxmlformats.org/officeDocument/2006/relationships/hyperlink" Target="https://www.sciencedirect.com/science/article/pii/S0021929024001477?casa_token=XLP8b8Kt6HIAAAAA:odONk_M7ZjUSvtNrsjclg4TH40dvbSJ8ZipjNd29EvNWOfl4hHDJzBCjoCYd6I1a3-3Xf251Fg" TargetMode="External"/><Relationship Id="rId588" Type="http://schemas.openxmlformats.org/officeDocument/2006/relationships/hyperlink" Target="https://www.scopus.com/inward/record.uri?eid=2-s2.0-85202599846&amp;doi=10.3390%2fsu16166724&amp;partnerID=40&amp;md5=0201efb18e85316d80e4851e2418639d" TargetMode="External"/><Relationship Id="rId109" Type="http://schemas.openxmlformats.org/officeDocument/2006/relationships/hyperlink" Target="https://www.sciencedirect.com/science/article/pii/S2444569X2400012X?via%3Dihub" TargetMode="External"/><Relationship Id="rId108" Type="http://schemas.openxmlformats.org/officeDocument/2006/relationships/hyperlink" Target="https://www.sciencedirect.com/science/article/pii/S2405844024046036?via%3Dihub" TargetMode="External"/><Relationship Id="rId341" Type="http://schemas.openxmlformats.org/officeDocument/2006/relationships/hyperlink" Target="https://casopisi.junis.ni.ac.rs/index.php/FUMechEng/article/view/12677" TargetMode="External"/><Relationship Id="rId583" Type="http://schemas.openxmlformats.org/officeDocument/2006/relationships/hyperlink" Target="https://www.scopus.com/inward/record.uri?eid=2-s2.0-85203434423&amp;doi=10.23947%2f2334-8496-2024-12-2-259-272&amp;partnerID=40&amp;md5=d325ccabd378066dc2345729a1587060" TargetMode="External"/><Relationship Id="rId340" Type="http://schemas.openxmlformats.org/officeDocument/2006/relationships/hyperlink" Target="https://www.mdpi.com/2076-3417/14/9/3616" TargetMode="External"/><Relationship Id="rId582" Type="http://schemas.openxmlformats.org/officeDocument/2006/relationships/hyperlink" Target="https://www.scopus.com/inward/record.uri?eid=2-s2.0-85204243211&amp;doi=10.3390%2finformatics11030046&amp;partnerID=40&amp;md5=bb5cbbbac1ba22e79ec340a198cbe84b" TargetMode="External"/><Relationship Id="rId581" Type="http://schemas.openxmlformats.org/officeDocument/2006/relationships/hyperlink" Target="https://www.scopus.com/inward/record.uri?eid=2-s2.0-85204297237&amp;doi=10.19153%2fcleiej.27.4.3&amp;partnerID=40&amp;md5=595a112b7af88561838a87db3e668a0b" TargetMode="External"/><Relationship Id="rId580" Type="http://schemas.openxmlformats.org/officeDocument/2006/relationships/hyperlink" Target="https://www.scopus.com/inward/record.uri?eid=2-s2.0-85193384589&amp;doi=10.1177%2f07356331241240459&amp;partnerID=40&amp;md5=50dccd116a127ea5cd7814ec81b6eded" TargetMode="External"/><Relationship Id="rId103" Type="http://schemas.openxmlformats.org/officeDocument/2006/relationships/hyperlink" Target="https://www.mdpi.com/2071-1050/16/10/4154" TargetMode="External"/><Relationship Id="rId345" Type="http://schemas.openxmlformats.org/officeDocument/2006/relationships/hyperlink" Target="https://www.mdpi.com/2077-0383/13/13/3834" TargetMode="External"/><Relationship Id="rId587" Type="http://schemas.openxmlformats.org/officeDocument/2006/relationships/hyperlink" Target="https://www.scopus.com/inward/record.uri?eid=2-s2.0-85202609179&amp;doi=10.3390%2fsu16166871&amp;partnerID=40&amp;md5=97985febfb0fef9a89ec36dc06bb11d3" TargetMode="External"/><Relationship Id="rId102" Type="http://schemas.openxmlformats.org/officeDocument/2006/relationships/hyperlink" Target="https://www.sciencedirect.com/science/article/pii/S0301479724010247?via%3Dihub" TargetMode="External"/><Relationship Id="rId344" Type="http://schemas.openxmlformats.org/officeDocument/2006/relationships/hyperlink" Target="https://www.degruyterbrill.com/document/doi/10.1515/9783111240244-006/pdf?licenseType=restricted" TargetMode="External"/><Relationship Id="rId586" Type="http://schemas.openxmlformats.org/officeDocument/2006/relationships/hyperlink" Target="https://www.scopus.com/inward/record.uri?eid=2-s2.0-85203483714&amp;doi=10.4018%2f979-8-3693-3641-0.ch010&amp;partnerID=40&amp;md5=1d3408141e9de621b31c2e994637e82f" TargetMode="External"/><Relationship Id="rId101" Type="http://schemas.openxmlformats.org/officeDocument/2006/relationships/hyperlink" Target="https://www.sciencedirect.com/science/article/pii/S0278431924001026?via%3Dihub" TargetMode="External"/><Relationship Id="rId343" Type="http://schemas.openxmlformats.org/officeDocument/2006/relationships/hyperlink" Target="https://www.degruyterbrill.com/document/doi/10.1515/9783111240244-007/pdf?licenseType=restricted" TargetMode="External"/><Relationship Id="rId585" Type="http://schemas.openxmlformats.org/officeDocument/2006/relationships/hyperlink" Target="https://www.scopus.com/inward/record.uri?eid=2-s2.0-85203486938&amp;doi=10.4018%2f979-8-3693-3641-0.ch012&amp;partnerID=40&amp;md5=eacb9e4849f35afd5a6d622ad08c8cd5" TargetMode="External"/><Relationship Id="rId100" Type="http://schemas.openxmlformats.org/officeDocument/2006/relationships/hyperlink" Target="https://link.springer.com/article/10.1007/s10668-024-05059-6" TargetMode="External"/><Relationship Id="rId342" Type="http://schemas.openxmlformats.org/officeDocument/2006/relationships/hyperlink" Target="https://ieeexplore.ieee.org/abstract/document/10591519" TargetMode="External"/><Relationship Id="rId584" Type="http://schemas.openxmlformats.org/officeDocument/2006/relationships/hyperlink" Target="https://www.scopus.com/inward/record.uri?eid=2-s2.0-85204336844&amp;doi=10.4018%2f979-8-3693-8217-2.ch003&amp;partnerID=40&amp;md5=75efa5806be6c8adc9867f9ac58c4b58" TargetMode="External"/><Relationship Id="rId338" Type="http://schemas.openxmlformats.org/officeDocument/2006/relationships/hyperlink" Target="https://www.mdpi.com/2073-4360/16/1/48" TargetMode="External"/><Relationship Id="rId337" Type="http://schemas.openxmlformats.org/officeDocument/2006/relationships/hyperlink" Target="https://journals.sagepub.com/doi/full/10.1177/14777606241308652" TargetMode="External"/><Relationship Id="rId579" Type="http://schemas.openxmlformats.org/officeDocument/2006/relationships/hyperlink" Target="https://www.scopus.com/inward/record.uri?eid=2-s2.0-85207336451&amp;doi=10.3390%2fsu16209066&amp;partnerID=40&amp;md5=1eda68384bf56f975ee4c5b5d44bc546" TargetMode="External"/><Relationship Id="rId336" Type="http://schemas.openxmlformats.org/officeDocument/2006/relationships/hyperlink" Target="https://link.springer.com/article/10.1007/s10973-024-13528-3" TargetMode="External"/><Relationship Id="rId578" Type="http://schemas.openxmlformats.org/officeDocument/2006/relationships/hyperlink" Target="https://www.scopus.com/inward/record.uri?eid=2-s2.0-85207355350&amp;doi=10.3390%2fsu16209005&amp;partnerID=40&amp;md5=b583624cfbe581c4a0cd0d6fc5c8fedf" TargetMode="External"/><Relationship Id="rId335" Type="http://schemas.openxmlformats.org/officeDocument/2006/relationships/hyperlink" Target="https://www.mdpi.com/2073-4360/16/15/2167" TargetMode="External"/><Relationship Id="rId577" Type="http://schemas.openxmlformats.org/officeDocument/2006/relationships/hyperlink" Target="https://www.scopus.com/inward/record.uri?eid=2-s2.0-85207393282&amp;doi=10.53759%2f7669%2fjmc202404089&amp;partnerID=40&amp;md5=4421240b3d47cc20696f37c3b0aacbc9" TargetMode="External"/><Relationship Id="rId339" Type="http://schemas.openxmlformats.org/officeDocument/2006/relationships/hyperlink" Target="https://www.mdpi.com/1996-1944/17/9/2057" TargetMode="External"/><Relationship Id="rId330" Type="http://schemas.openxmlformats.org/officeDocument/2006/relationships/hyperlink" Target="https://www.taylorfrancis.com/chapters/edit/10.1201/9781003441755-7/applications-incremental-sheet-forming-sherwan-mohammed-najm-valentin-oleksik-tomasz-trzepieci%C5%84ski" TargetMode="External"/><Relationship Id="rId572" Type="http://schemas.openxmlformats.org/officeDocument/2006/relationships/hyperlink" Target="https://www.scopus.com/inward/record.uri?eid=2-s2.0-85205146943&amp;doi=10.1016%2fj.system.2024.103498&amp;partnerID=40&amp;md5=7c3d921015ed42e8500032fdf2d3f78c" TargetMode="External"/><Relationship Id="rId571" Type="http://schemas.openxmlformats.org/officeDocument/2006/relationships/hyperlink" Target="https://www.scopus.com/inward/record.uri?eid=2-s2.0-85209764936&amp;doi=10.30564%2ffls.v6i5.6765&amp;partnerID=40&amp;md5=67e76fe71432e550c805f290739b14f8" TargetMode="External"/><Relationship Id="rId570" Type="http://schemas.openxmlformats.org/officeDocument/2006/relationships/hyperlink" Target="https://www.scopus.com/inward/record.uri?eid=2-s2.0-85209888526&amp;doi=10.3390%2fsystems12110462&amp;partnerID=40&amp;md5=40a1ebf8eb9f5229f2415de5d9439de8" TargetMode="External"/><Relationship Id="rId334" Type="http://schemas.openxmlformats.org/officeDocument/2006/relationships/hyperlink" Target="https://www.sciencedirect.com/science/article/pii/S2665917424000278" TargetMode="External"/><Relationship Id="rId576" Type="http://schemas.openxmlformats.org/officeDocument/2006/relationships/hyperlink" Target="https://www.scopus.com/inward/record.uri?eid=2-s2.0-85207469887&amp;doi=10.18280%2fi2m.230504&amp;partnerID=40&amp;md5=ab4d5559570b1fe1c86ad0d9e2460d85" TargetMode="External"/><Relationship Id="rId333" Type="http://schemas.openxmlformats.org/officeDocument/2006/relationships/hyperlink" Target="https://www.sciencedirect.com/science/article/pii/S1755581724000592" TargetMode="External"/><Relationship Id="rId575" Type="http://schemas.openxmlformats.org/officeDocument/2006/relationships/hyperlink" Target="https://www.scopus.com/inward/record.uri?eid=2-s2.0-85207684911&amp;doi=10.3390%2fsystems12100416&amp;partnerID=40&amp;md5=dfce5bdc4ab5413c0aea57ca38fdd30c" TargetMode="External"/><Relationship Id="rId332" Type="http://schemas.openxmlformats.org/officeDocument/2006/relationships/hyperlink" Target="https://iopscience.iop.org/article/10.1088/1361-6501/ad519b&amp;quot;&amp;gt;" TargetMode="External"/><Relationship Id="rId574" Type="http://schemas.openxmlformats.org/officeDocument/2006/relationships/hyperlink" Target="https://www.scopus.com/inward/record.uri?eid=2-s2.0-86000683000&amp;doi=10.4018%2f979-8-3693-9631-5.ch013&amp;partnerID=40&amp;md5=0f56cc22a9f26297009ce9285e6f3b87" TargetMode="External"/><Relationship Id="rId331" Type="http://schemas.openxmlformats.org/officeDocument/2006/relationships/hyperlink" Target="https://etasr.com/index.php/ETASR/article/view/7444" TargetMode="External"/><Relationship Id="rId573" Type="http://schemas.openxmlformats.org/officeDocument/2006/relationships/hyperlink" Target="https://www.scopus.com/inward/record.uri?eid=2-s2.0-86000228224&amp;doi=10.4018%2f979-8-3373-0025-2.ch001&amp;partnerID=40&amp;md5=39097a348325bb6814e17d003f125330" TargetMode="External"/><Relationship Id="rId370" Type="http://schemas.openxmlformats.org/officeDocument/2006/relationships/hyperlink" Target="https://onlinelibrary.wiley.com/doi/full/10.1155/2024/5470681" TargetMode="External"/><Relationship Id="rId129" Type="http://schemas.openxmlformats.org/officeDocument/2006/relationships/hyperlink" Target="https://www.sciencedirect.com/science/article/pii/S2772912523000532?via%3Dihub" TargetMode="External"/><Relationship Id="rId128" Type="http://schemas.openxmlformats.org/officeDocument/2006/relationships/hyperlink" Target="https://www.sciencedirect.com/science/article/pii/S2772912524000332?via%3Dihub" TargetMode="External"/><Relationship Id="rId127" Type="http://schemas.openxmlformats.org/officeDocument/2006/relationships/hyperlink" Target="https://www.mdpi.com/2071-1050/16/1/126" TargetMode="External"/><Relationship Id="rId369" Type="http://schemas.openxmlformats.org/officeDocument/2006/relationships/hyperlink" Target="https://www.frontiersin.org/journals/mechanical-engineering/articles/10.3389/fmech.2024.1386254/full" TargetMode="External"/><Relationship Id="rId126" Type="http://schemas.openxmlformats.org/officeDocument/2006/relationships/hyperlink" Target="https://www.worldscientific.com/doi/10.1142/S021962202350075X" TargetMode="External"/><Relationship Id="rId368" Type="http://schemas.openxmlformats.org/officeDocument/2006/relationships/hyperlink" Target="https://www.sciencedirect.com/science/article/pii/S2214157X24011729" TargetMode="External"/><Relationship Id="rId121" Type="http://schemas.openxmlformats.org/officeDocument/2006/relationships/hyperlink" Target="https://www.sciencedirect.com/science/article/pii/S2352550924000265?via%3Dihub" TargetMode="External"/><Relationship Id="rId363" Type="http://schemas.openxmlformats.org/officeDocument/2006/relationships/hyperlink" Target="https://www.sciencedirect.com/science/article/pii/S2214157X23012674" TargetMode="External"/><Relationship Id="rId120" Type="http://schemas.openxmlformats.org/officeDocument/2006/relationships/hyperlink" Target="https://www.emerald.com/insight/content/doi/10.1108/sampj-08-2022-0413/full/html" TargetMode="External"/><Relationship Id="rId362" Type="http://schemas.openxmlformats.org/officeDocument/2006/relationships/hyperlink" Target="https://etasr.com/index.php/ETASR/article/view/6716" TargetMode="External"/><Relationship Id="rId361" Type="http://schemas.openxmlformats.org/officeDocument/2006/relationships/hyperlink" Target="https://publikace.k.utb.cz/handle/10563/1012101" TargetMode="External"/><Relationship Id="rId360" Type="http://schemas.openxmlformats.org/officeDocument/2006/relationships/hyperlink" Target="https://www.mdpi.com/1996-1944/17/13/3095" TargetMode="External"/><Relationship Id="rId125" Type="http://schemas.openxmlformats.org/officeDocument/2006/relationships/hyperlink" Target="https://www.mdpi.com/2071-1050/16/3/1258" TargetMode="External"/><Relationship Id="rId367" Type="http://schemas.openxmlformats.org/officeDocument/2006/relationships/hyperlink" Target="https://www.tandfonline.com/doi/full/10.1080/08916152.2024.2430592?casa_token=gZNX5imDJkUAAAAA%3A8KZHGnyZCUuJztc_gK9sxyi3Dqb75oRWAr5LLkdMKlQIdXkvKPn0m8kAW_Rse0j9Mi1eAPO11x40" TargetMode="External"/><Relationship Id="rId124" Type="http://schemas.openxmlformats.org/officeDocument/2006/relationships/hyperlink" Target="https://sciendo.com/article/10.2478/picbe-2024-0138" TargetMode="External"/><Relationship Id="rId366" Type="http://schemas.openxmlformats.org/officeDocument/2006/relationships/hyperlink" Target="https://www.sciencedirect.com/science/article/pii/S0142727X24001152?casa_token=sd0zjY7BDYUAAAAA:O5wBo6d60_VCTV1c_tIya7lwpmVOguhkordN3UcqIvTQQAnTdMCuCyqVyjbVqvcOFksAqYkhjw" TargetMode="External"/><Relationship Id="rId123" Type="http://schemas.openxmlformats.org/officeDocument/2006/relationships/hyperlink" Target="https://www.sciencedirect.com/science/article/pii/S0921344924003513?via%3Dihub" TargetMode="External"/><Relationship Id="rId365" Type="http://schemas.openxmlformats.org/officeDocument/2006/relationships/hyperlink" Target="https://www.sciencedirect.com/science/article/pii/S0020740324001693?casa_token=4sqYF8sREdkAAAAA:PrM67KrIw1J-VJpjqLxxlFD5ioZE73vCrPmWlJB8uDOLZZMzNDmSRWDiGRoiH8dXYmh3nmTZuQ" TargetMode="External"/><Relationship Id="rId122" Type="http://schemas.openxmlformats.org/officeDocument/2006/relationships/hyperlink" Target="https://academic.oup.com/cjres/article/17/3/637/7717327?login=true" TargetMode="External"/><Relationship Id="rId364" Type="http://schemas.openxmlformats.org/officeDocument/2006/relationships/hyperlink" Target="https://www.sciencedirect.com/science/article/pii/S0017931024006811" TargetMode="External"/><Relationship Id="rId95" Type="http://schemas.openxmlformats.org/officeDocument/2006/relationships/hyperlink" Target="https://www.sciencedirect.com/science/article/pii/S0140988324003669?via%3Dihub" TargetMode="External"/><Relationship Id="rId94" Type="http://schemas.openxmlformats.org/officeDocument/2006/relationships/hyperlink" Target="https://onlinelibrary.wiley.com/doi/10.1002/bse.3859" TargetMode="External"/><Relationship Id="rId97" Type="http://schemas.openxmlformats.org/officeDocument/2006/relationships/hyperlink" Target="https://www.emerald.com/insight/content/doi/10.1108/jkm-08-2023-0752/full/html" TargetMode="External"/><Relationship Id="rId96" Type="http://schemas.openxmlformats.org/officeDocument/2006/relationships/hyperlink" Target="https://www.mdpi.com/1996-1073/17/12/2866" TargetMode="External"/><Relationship Id="rId99" Type="http://schemas.openxmlformats.org/officeDocument/2006/relationships/hyperlink" Target="https://www.sciencedirect.com/science/article/pii/S0959652624020286?via%3Dihub" TargetMode="External"/><Relationship Id="rId98" Type="http://schemas.openxmlformats.org/officeDocument/2006/relationships/hyperlink" Target="https://www.sciencedirect.com/science/article/pii/S0959652624020377?via%3Dihub" TargetMode="External"/><Relationship Id="rId91" Type="http://schemas.openxmlformats.org/officeDocument/2006/relationships/hyperlink" Target="https://www.tandfonline.com/doi/full/10.1080/02642069.2024.2379013" TargetMode="External"/><Relationship Id="rId90" Type="http://schemas.openxmlformats.org/officeDocument/2006/relationships/hyperlink" Target="https://www.tandfonline.com/doi/full/10.1080/02642069.2024.2378332" TargetMode="External"/><Relationship Id="rId93" Type="http://schemas.openxmlformats.org/officeDocument/2006/relationships/hyperlink" Target="https://www.tandfonline.com/doi/full/10.1080/02642069.2024.2375359" TargetMode="External"/><Relationship Id="rId92" Type="http://schemas.openxmlformats.org/officeDocument/2006/relationships/hyperlink" Target="https://link.springer.com/article/10.1007/s13132-024-02193-4" TargetMode="External"/><Relationship Id="rId118" Type="http://schemas.openxmlformats.org/officeDocument/2006/relationships/hyperlink" Target="https://www.mdpi.com/2071-1050/16/1/343" TargetMode="External"/><Relationship Id="rId117" Type="http://schemas.openxmlformats.org/officeDocument/2006/relationships/hyperlink" Target="https://www.sciencedirect.com/science/article/pii/S2666784324000263?via%3Dihub" TargetMode="External"/><Relationship Id="rId359" Type="http://schemas.openxmlformats.org/officeDocument/2006/relationships/hyperlink" Target="https://openurl.ebsco.com/EPDB%3Agcd%3A8%3A8587272/detailv2?sid=ebsco%3Aplink%3Ascholar&amp;id=ebsco%3Agcd%3A182289391&amp;crl=c&amp;link_origin=scholar.google.com" TargetMode="External"/><Relationship Id="rId116" Type="http://schemas.openxmlformats.org/officeDocument/2006/relationships/hyperlink" Target="https://onlinelibrary.wiley.com/doi/10.1002/jtr.2758" TargetMode="External"/><Relationship Id="rId358" Type="http://schemas.openxmlformats.org/officeDocument/2006/relationships/hyperlink" Target="https://link.springer.com/chapter/10.1007/978-3-031-62523-7_45" TargetMode="External"/><Relationship Id="rId115" Type="http://schemas.openxmlformats.org/officeDocument/2006/relationships/hyperlink" Target="https://www.tandfonline.com/doi/full/10.1080/17569370.2024.2430564" TargetMode="External"/><Relationship Id="rId357" Type="http://schemas.openxmlformats.org/officeDocument/2006/relationships/hyperlink" Target="https://atna-mam.utcluj.ro/index.php/Acta/article/view/2390" TargetMode="External"/><Relationship Id="rId599" Type="http://schemas.openxmlformats.org/officeDocument/2006/relationships/hyperlink" Target="https://www.scopus.com/inward/record.uri?eid=2-s2.0-85195919525&amp;doi=10.3390%2fapp14114540&amp;partnerID=40&amp;md5=a3a271292fa869c04ae03a461362eb95" TargetMode="External"/><Relationship Id="rId119" Type="http://schemas.openxmlformats.org/officeDocument/2006/relationships/hyperlink" Target="https://peerj.com/articles/cs-2198/" TargetMode="External"/><Relationship Id="rId110" Type="http://schemas.openxmlformats.org/officeDocument/2006/relationships/hyperlink" Target="https://www.sciencedirect.com/science/article/pii/S0921344924001575?via%3Dihub" TargetMode="External"/><Relationship Id="rId352" Type="http://schemas.openxmlformats.org/officeDocument/2006/relationships/hyperlink" Target="https://ejournal.unimap.edu.my/index.php/ijneam/article/view/1295" TargetMode="External"/><Relationship Id="rId594" Type="http://schemas.openxmlformats.org/officeDocument/2006/relationships/hyperlink" Target="https://www.scopus.com/inward/record.uri?eid=2-s2.0-85199623846&amp;doi=10.3390%2feducsci14070717&amp;partnerID=40&amp;md5=f0117497bbfd99ffa1b4517c0920c288" TargetMode="External"/><Relationship Id="rId351" Type="http://schemas.openxmlformats.org/officeDocument/2006/relationships/hyperlink" Target="https://www.sciencedirect.com/science/article/pii/S2772397624000054" TargetMode="External"/><Relationship Id="rId593" Type="http://schemas.openxmlformats.org/officeDocument/2006/relationships/hyperlink" Target="https://www.scopus.com/inward/record.uri?eid=2-s2.0-85205587470&amp;doi=10.51252%2frcsi.v4i2.671&amp;partnerID=40&amp;md5=113745e357e7f6207e4d4651b232a451" TargetMode="External"/><Relationship Id="rId350" Type="http://schemas.openxmlformats.org/officeDocument/2006/relationships/hyperlink" Target="https://www.sciencedirect.com/science/article/pii/S209044792400162X" TargetMode="External"/><Relationship Id="rId592" Type="http://schemas.openxmlformats.org/officeDocument/2006/relationships/hyperlink" Target="https://www.scopus.com/inward/record.uri?eid=2-s2.0-85201328778&amp;doi=10.4018%2f979-8-3693-3033-3.ch003&amp;partnerID=40&amp;md5=23d50e9e0175f071d5cf9a2baf94f825" TargetMode="External"/><Relationship Id="rId591" Type="http://schemas.openxmlformats.org/officeDocument/2006/relationships/hyperlink" Target="https://www.scopus.com/inward/record.uri?eid=2-s2.0-85198477618&amp;doi=10.4324%2f9781003441311-6&amp;partnerID=40&amp;md5=43821de7a6fdab41d16a1dbd8fba7805" TargetMode="External"/><Relationship Id="rId114" Type="http://schemas.openxmlformats.org/officeDocument/2006/relationships/hyperlink" Target="https://www.management-poland.com/Unleashing-the-Power-of-Green-Sustainable-Success-through-HRM-Supply-Chains-and-Innovation,185728,0,2.html" TargetMode="External"/><Relationship Id="rId356" Type="http://schemas.openxmlformats.org/officeDocument/2006/relationships/hyperlink" Target="https://atna-mam.utcluj.ro/index.php/Acta/article/view/2389" TargetMode="External"/><Relationship Id="rId598" Type="http://schemas.openxmlformats.org/officeDocument/2006/relationships/hyperlink" Target="https://www.scopus.com/inward/record.uri?eid=2-s2.0-85197293943&amp;doi=10.3390%2fapp14125141&amp;partnerID=40&amp;md5=c8528004dd5594a235c4a76d219796c3" TargetMode="External"/><Relationship Id="rId113" Type="http://schemas.openxmlformats.org/officeDocument/2006/relationships/hyperlink" Target="https://link.springer.com/article/10.1007/s11356-024-31874-5" TargetMode="External"/><Relationship Id="rId355" Type="http://schemas.openxmlformats.org/officeDocument/2006/relationships/hyperlink" Target="https://link.springer.com/article/10.1007/s40032-024-01092-6" TargetMode="External"/><Relationship Id="rId597" Type="http://schemas.openxmlformats.org/officeDocument/2006/relationships/hyperlink" Target="https://www.scopus.com/inward/record.uri?eid=2-s2.0-85198189094&amp;doi=10.4018%2f979-8-3693-2440-0.ch008&amp;partnerID=40&amp;md5=6fca0e7c9f65acf5bd4e6ccf809392f0" TargetMode="External"/><Relationship Id="rId112" Type="http://schemas.openxmlformats.org/officeDocument/2006/relationships/hyperlink" Target="https://www.tandfonline.com/doi/full/10.1080/13603124.2024.2312986" TargetMode="External"/><Relationship Id="rId354" Type="http://schemas.openxmlformats.org/officeDocument/2006/relationships/hyperlink" Target="https://www.researchgate.net/profile/Hamid-Mahan/publication/380106434_Effect_of_Aging_Treatment_and_TiO2_Nano_Particles_Addition_on_the_Microstructure_and_Mechanical_Properties_of_2024_Aluminum_Alloy/links/662b99e006ea3d0b740fb207/Effect-of-Aging-Treatment-and-TiO2-Nano-Particles-Addition-on-the-Microstructure-and-Mechanical-Properties-of-2024-Aluminum-Alloy.pdf" TargetMode="External"/><Relationship Id="rId596" Type="http://schemas.openxmlformats.org/officeDocument/2006/relationships/hyperlink" Target="https://www.scopus.com/inward/record.uri?eid=2-s2.0-85195409262&amp;doi=10.1016%2fj.heliyon.2024.e32591&amp;partnerID=40&amp;md5=73c92a55e6f723528a47937485d0c626" TargetMode="External"/><Relationship Id="rId111" Type="http://schemas.openxmlformats.org/officeDocument/2006/relationships/hyperlink" Target="https://www.sciencedirect.com/science/article/pii/S1544612324002022?via%3Dihub" TargetMode="External"/><Relationship Id="rId353" Type="http://schemas.openxmlformats.org/officeDocument/2006/relationships/hyperlink" Target="https://link.springer.com/article/10.1007/s40684-024-00668-y" TargetMode="External"/><Relationship Id="rId595" Type="http://schemas.openxmlformats.org/officeDocument/2006/relationships/hyperlink" Target="https://www.scopus.com/inward/record.uri?eid=2-s2.0-85201617543&amp;doi=10.17512%2fpjms.2024.29.1.08&amp;partnerID=40&amp;md5=237f502e21dfd17e3eec886d29af7d2d" TargetMode="External"/><Relationship Id="rId305" Type="http://schemas.openxmlformats.org/officeDocument/2006/relationships/hyperlink" Target="https://1510a1v9p-y-https-www-sciencedirect-com.z.e-nformation.ro/science/article/pii/S2773111124000536?via%3Dihub" TargetMode="External"/><Relationship Id="rId547" Type="http://schemas.openxmlformats.org/officeDocument/2006/relationships/hyperlink" Target="https://www.sciencedirect.com/journal/manufacturing-letters" TargetMode="External"/><Relationship Id="rId789" Type="http://schemas.openxmlformats.org/officeDocument/2006/relationships/hyperlink" Target="https://www.sciencedirect.com/science/article/pii/S2665917424000278?via%3Dihub" TargetMode="External"/><Relationship Id="rId304" Type="http://schemas.openxmlformats.org/officeDocument/2006/relationships/hyperlink" Target="https://151096e7t-y-https-www-scopus-com.z.e-nformation.ro/record/display.uri?eid=2-s2.0-85109054537&amp;origin=resultslist&amp;sort=plf-f&amp;cite=2-s2.0-85109054537&amp;src=s&amp;imp=t&amp;sid=c62149d598fa37a2f968d6ac411362bf&amp;sot=cite&amp;sdt=a&amp;sl=0" TargetMode="External"/><Relationship Id="rId546" Type="http://schemas.openxmlformats.org/officeDocument/2006/relationships/hyperlink" Target="https://www.academia.edu/download/47530231/Modern_Methods_of_Education_Research_and20160726-26887-hn8ld1.pdf" TargetMode="External"/><Relationship Id="rId788" Type="http://schemas.openxmlformats.org/officeDocument/2006/relationships/hyperlink" Target="https://www.e3s-conferences.org/articles/e3sconf/abs/2024/18/e3sconf_amset2024_02003/e3sconf_amset2024_02003.html" TargetMode="External"/><Relationship Id="rId303" Type="http://schemas.openxmlformats.org/officeDocument/2006/relationships/hyperlink" Target="https://dx.doi.org/10.1504/IJSTL.2024.10063300" TargetMode="External"/><Relationship Id="rId545" Type="http://schemas.openxmlformats.org/officeDocument/2006/relationships/hyperlink" Target="https://www.etasr.com/index.php/ETASR/article/view/6603" TargetMode="External"/><Relationship Id="rId787" Type="http://schemas.openxmlformats.org/officeDocument/2006/relationships/hyperlink" Target="https://link.springer.com/article/10.1007/s40194-024-01693-w" TargetMode="External"/><Relationship Id="rId302" Type="http://schemas.openxmlformats.org/officeDocument/2006/relationships/hyperlink" Target="https://dx.doi.org/10.1504/IJSTL.2024.10063300" TargetMode="External"/><Relationship Id="rId544" Type="http://schemas.openxmlformats.org/officeDocument/2006/relationships/hyperlink" Target="https://scholar.google.com/scholar?cluster=7610523147265459851&amp;hl=en&amp;as_sdt=2005&amp;as_ylo=2024&amp;as_yhi=2024" TargetMode="External"/><Relationship Id="rId786" Type="http://schemas.openxmlformats.org/officeDocument/2006/relationships/hyperlink" Target="https://link.springer.com/chapter/10.1007/978-3-031-47215-2_10" TargetMode="External"/><Relationship Id="rId309" Type="http://schemas.openxmlformats.org/officeDocument/2006/relationships/hyperlink" Target="https://1510g1vad-y-https-link-springer-com.z.e-nformation.ro/article/10.1007/s12892-024-00235-6" TargetMode="External"/><Relationship Id="rId308" Type="http://schemas.openxmlformats.org/officeDocument/2006/relationships/hyperlink" Target="https://151096e7t-y-https-www-scopus-com.z.e-nformation.ro/record/display.uri?eid=2-s2.0-85109054537&amp;origin=resultslist&amp;sort=plf-f&amp;cite=2-s2.0-85109054537&amp;src=s&amp;imp=t&amp;sid=c62149d598fa37a2f968d6ac411362bf&amp;sot=cite&amp;sdt=a&amp;sl=0" TargetMode="External"/><Relationship Id="rId307" Type="http://schemas.openxmlformats.org/officeDocument/2006/relationships/hyperlink" Target="https://1510g1va8-y-https-link-springer-com.z.e-nformation.ro/article/10.1007/s42729-024-01988-3" TargetMode="External"/><Relationship Id="rId549" Type="http://schemas.openxmlformats.org/officeDocument/2006/relationships/hyperlink" Target="https://www.mdpi.com/1996-1944/17/20/5133" TargetMode="External"/><Relationship Id="rId306" Type="http://schemas.openxmlformats.org/officeDocument/2006/relationships/hyperlink" Target="https://151096e7t-y-https-www-scopus-com.z.e-nformation.ro/record/display.uri?eid=2-s2.0-85109054537&amp;origin=resultslist&amp;sort=plf-f&amp;cite=2-s2.0-85109054537&amp;src=s&amp;imp=t&amp;sid=c62149d598fa37a2f968d6ac411362bf&amp;sot=cite&amp;sdt=a&amp;sl=0" TargetMode="External"/><Relationship Id="rId548" Type="http://schemas.openxmlformats.org/officeDocument/2006/relationships/hyperlink" Target="https://www.academia.edu/download/47530231/Modern_Methods_of_Education_Research_and20160726-26887-hn8ld1.pdf" TargetMode="External"/><Relationship Id="rId781" Type="http://schemas.openxmlformats.org/officeDocument/2006/relationships/hyperlink" Target="https://www.sciencedirect.com/science/article/abs/pii/S095006182400120X" TargetMode="External"/><Relationship Id="rId780" Type="http://schemas.openxmlformats.org/officeDocument/2006/relationships/hyperlink" Target="https://www.nature.com/articles/s41598-024-52509-2" TargetMode="External"/><Relationship Id="rId301" Type="http://schemas.openxmlformats.org/officeDocument/2006/relationships/hyperlink" Target="https://www.mdpi.com/2305-6290/8/4/110" TargetMode="External"/><Relationship Id="rId543" Type="http://schemas.openxmlformats.org/officeDocument/2006/relationships/hyperlink" Target="https://www.mdpi.com/2227-9717/12/5/869" TargetMode="External"/><Relationship Id="rId785" Type="http://schemas.openxmlformats.org/officeDocument/2006/relationships/hyperlink" Target="https://www.sciencedirect.com/science/article/pii/S2772397624000054?via%3Dihub" TargetMode="External"/><Relationship Id="rId300" Type="http://schemas.openxmlformats.org/officeDocument/2006/relationships/hyperlink" Target="https://ieeexplore.ieee.org/document/10765329" TargetMode="External"/><Relationship Id="rId542" Type="http://schemas.openxmlformats.org/officeDocument/2006/relationships/hyperlink" Target="https://www.mdpi.com/2075-1702/13/1/3" TargetMode="External"/><Relationship Id="rId784" Type="http://schemas.openxmlformats.org/officeDocument/2006/relationships/hyperlink" Target="https://www.sciencedirect.com/science/article/pii/S2666893924000343?via%3Dihub" TargetMode="External"/><Relationship Id="rId541" Type="http://schemas.openxmlformats.org/officeDocument/2006/relationships/hyperlink" Target="https://iopscience.iop.org/article/10.1088/1742-6596/2848/1/012012/meta" TargetMode="External"/><Relationship Id="rId783" Type="http://schemas.openxmlformats.org/officeDocument/2006/relationships/hyperlink" Target="https://www.sciencedirect.com/science/article/abs/pii/S0268005X24000626?via%3Dihub" TargetMode="External"/><Relationship Id="rId540" Type="http://schemas.openxmlformats.org/officeDocument/2006/relationships/hyperlink" Target="https://ieeexplore.ieee.org/abstract/document/10744669" TargetMode="External"/><Relationship Id="rId782" Type="http://schemas.openxmlformats.org/officeDocument/2006/relationships/hyperlink" Target="https://www.sciencedirect.com/science/article/abs/pii/S095579972300560X?via%3Dihub" TargetMode="External"/><Relationship Id="rId536" Type="http://schemas.openxmlformats.org/officeDocument/2006/relationships/hyperlink" Target="https://www.degruyterbrill.com/document/doi/10.1515/mt-2024-0138/html" TargetMode="External"/><Relationship Id="rId778" Type="http://schemas.openxmlformats.org/officeDocument/2006/relationships/hyperlink" Target="https://journals.sagepub.com/doi/abs/10.1177/09544062231223066" TargetMode="External"/><Relationship Id="rId535" Type="http://schemas.openxmlformats.org/officeDocument/2006/relationships/hyperlink" Target="https://www.mdpi.com/2504-4494/8/5/226" TargetMode="External"/><Relationship Id="rId777" Type="http://schemas.openxmlformats.org/officeDocument/2006/relationships/hyperlink" Target="https://www.sciencedirect.com/science/article/pii/S2211285524000570" TargetMode="External"/><Relationship Id="rId534" Type="http://schemas.openxmlformats.org/officeDocument/2006/relationships/hyperlink" Target="https://www.sciencedirect.com/science/article/pii/S1526612524008892" TargetMode="External"/><Relationship Id="rId776" Type="http://schemas.openxmlformats.org/officeDocument/2006/relationships/hyperlink" Target="https://www.mdpi.com/2226-4310/11/1/86" TargetMode="External"/><Relationship Id="rId533" Type="http://schemas.openxmlformats.org/officeDocument/2006/relationships/hyperlink" Target="https://ieeexplore.ieee.org/abstract/document/10744669" TargetMode="External"/><Relationship Id="rId775" Type="http://schemas.openxmlformats.org/officeDocument/2006/relationships/hyperlink" Target="https://www.mdpi.com/2073-4360/16/1/48" TargetMode="External"/><Relationship Id="rId539" Type="http://schemas.openxmlformats.org/officeDocument/2006/relationships/hyperlink" Target="https://www.sciencedirect.com/science/article/abs/pii/S0021929024001477" TargetMode="External"/><Relationship Id="rId538" Type="http://schemas.openxmlformats.org/officeDocument/2006/relationships/hyperlink" Target="https://www.sciencedirect.com/science/article/pii/S1888441524001504" TargetMode="External"/><Relationship Id="rId537" Type="http://schemas.openxmlformats.org/officeDocument/2006/relationships/hyperlink" Target="https://link.springer.com/article/10.1186/s13018-024-04896-5" TargetMode="External"/><Relationship Id="rId779" Type="http://schemas.openxmlformats.org/officeDocument/2006/relationships/hyperlink" Target="https://www.mdpi.com/2076-3417/14/3/972" TargetMode="External"/><Relationship Id="rId770" Type="http://schemas.openxmlformats.org/officeDocument/2006/relationships/hyperlink" Target="https://www.sciencedirect.com/science/article/pii/S2214157X23012443?via%3Dihub" TargetMode="External"/><Relationship Id="rId532" Type="http://schemas.openxmlformats.org/officeDocument/2006/relationships/hyperlink" Target="https://www.mdpi.com/2073-431X/13/4/84" TargetMode="External"/><Relationship Id="rId774" Type="http://schemas.openxmlformats.org/officeDocument/2006/relationships/hyperlink" Target="https://semarakilmu.com.my/journals/index.php/CFD_Letters/article/view/3658" TargetMode="External"/><Relationship Id="rId531" Type="http://schemas.openxmlformats.org/officeDocument/2006/relationships/hyperlink" Target="https://www.mdpi.com/2227-9717/12/5/869" TargetMode="External"/><Relationship Id="rId773" Type="http://schemas.openxmlformats.org/officeDocument/2006/relationships/hyperlink" Target="https://www.sciencedirect.com/science/article/pii/S2214157X23012285?via%3Dihub" TargetMode="External"/><Relationship Id="rId530" Type="http://schemas.openxmlformats.org/officeDocument/2006/relationships/hyperlink" Target="https://www.scopus.com/inward/record.uri?eid=2-s2.0-85214427500&amp;doi=10.1109%2fISMAR-Adjunct64951.2024.00186&amp;partnerID=40&amp;md5=a6554cfead8d5a96a86e311f6c2c7af6" TargetMode="External"/><Relationship Id="rId772" Type="http://schemas.openxmlformats.org/officeDocument/2006/relationships/hyperlink" Target="https://www.sciencedirect.com/science/article/pii/S2214157X23012285?via%3Dihub" TargetMode="External"/><Relationship Id="rId771" Type="http://schemas.openxmlformats.org/officeDocument/2006/relationships/hyperlink" Target="https://www.sciencedirect.com/science/article/pii/S2214157X23012674?via%3Dihub" TargetMode="External"/><Relationship Id="rId327" Type="http://schemas.openxmlformats.org/officeDocument/2006/relationships/hyperlink" Target="https://www.mdpi.com/2504-4494/8/3/105" TargetMode="External"/><Relationship Id="rId569" Type="http://schemas.openxmlformats.org/officeDocument/2006/relationships/hyperlink" Target="https://www.scopus.com/inward/record.uri?eid=2-s2.0-85209692577&amp;doi=10.53761%2f4q762b53&amp;partnerID=40&amp;md5=93c1e6cb67c2406f64195cf9b87b357e" TargetMode="External"/><Relationship Id="rId326" Type="http://schemas.openxmlformats.org/officeDocument/2006/relationships/hyperlink" Target="https://link.springer.com/article/10.1007/s00170-024-14047-z" TargetMode="External"/><Relationship Id="rId568" Type="http://schemas.openxmlformats.org/officeDocument/2006/relationships/hyperlink" Target="https://www.scopus.com/inward/record.uri?eid=2-s2.0-85212129892&amp;doi=10.1063%2f5.0241443&amp;partnerID=40&amp;md5=8a2e958830264a0f64d65c5dd05d0167" TargetMode="External"/><Relationship Id="rId325" Type="http://schemas.openxmlformats.org/officeDocument/2006/relationships/hyperlink" Target="https://mrforum.com/wp-content/uploads/open_access/9781644903131/164.pdf" TargetMode="External"/><Relationship Id="rId567" Type="http://schemas.openxmlformats.org/officeDocument/2006/relationships/hyperlink" Target="https://www.scopus.com/inward/record.uri?eid=2-s2.0-85200155562&amp;doi=10.1002%2fael2.20134&amp;partnerID=40&amp;md5=bc64f75d7361eff7927951dbd888cc51" TargetMode="External"/><Relationship Id="rId324" Type="http://schemas.openxmlformats.org/officeDocument/2006/relationships/hyperlink" Target="https://www.degruyterbrill.com/document/doi/10.1515/mt-2024-0138/html" TargetMode="External"/><Relationship Id="rId566" Type="http://schemas.openxmlformats.org/officeDocument/2006/relationships/hyperlink" Target="https://www.scopus.com/inward/record.uri?eid=2-s2.0-85200648715&amp;doi=10.1016%2fj.caeai.2024.100276&amp;partnerID=40&amp;md5=2a7ab7d655fee610d1228b78fd207859" TargetMode="External"/><Relationship Id="rId329" Type="http://schemas.openxmlformats.org/officeDocument/2006/relationships/hyperlink" Target="https://www.mdpi.com/1996-1944/17/13/3095" TargetMode="External"/><Relationship Id="rId328" Type="http://schemas.openxmlformats.org/officeDocument/2006/relationships/hyperlink" Target="https://www.mdpi.com/2073-4360/16/21/3098" TargetMode="External"/><Relationship Id="rId561" Type="http://schemas.openxmlformats.org/officeDocument/2006/relationships/hyperlink" Target="https://www.scopus.com/inward/record.uri?eid=2-s2.0-85210766902&amp;doi=10.1016%2fj.caeai.2024.100334&amp;partnerID=40&amp;md5=6e2aade86bfcb457aa688c2e2c9cc356" TargetMode="External"/><Relationship Id="rId560" Type="http://schemas.openxmlformats.org/officeDocument/2006/relationships/hyperlink" Target="https://www.scopus.com/inward/record.uri?eid=2-s2.0-85211159305&amp;doi=10.21833%2fijaas.2024.12.004&amp;partnerID=40&amp;md5=60ed75b84bda218a088ef00f0446454b" TargetMode="External"/><Relationship Id="rId323" Type="http://schemas.openxmlformats.org/officeDocument/2006/relationships/hyperlink" Target="https://www.mdpi.com/2504-4494/8/5/226" TargetMode="External"/><Relationship Id="rId565" Type="http://schemas.openxmlformats.org/officeDocument/2006/relationships/hyperlink" Target="https://www.scopus.com/inward/record.uri?eid=2-s2.0-85204448621&amp;doi=10.1057%2fs41599-024-03771-2&amp;partnerID=40&amp;md5=3cf1ece146762b22922f936979949410" TargetMode="External"/><Relationship Id="rId322" Type="http://schemas.openxmlformats.org/officeDocument/2006/relationships/hyperlink" Target="https://www.sciencedirect.com/science/article/pii/S1526612524008892" TargetMode="External"/><Relationship Id="rId564" Type="http://schemas.openxmlformats.org/officeDocument/2006/relationships/hyperlink" Target="https://www.scopus.com/inward/record.uri?eid=2-s2.0-85204543123&amp;doi=10.1007%2fs10758-024-09785-8&amp;partnerID=40&amp;md5=87c1066a9b1784debe95457a6bfed071" TargetMode="External"/><Relationship Id="rId321" Type="http://schemas.openxmlformats.org/officeDocument/2006/relationships/hyperlink" Target="https://journals.sagepub.com/doi/abs/10.1177/09544089241237026" TargetMode="External"/><Relationship Id="rId563" Type="http://schemas.openxmlformats.org/officeDocument/2006/relationships/hyperlink" Target="https://www.scopus.com/inward/record.uri?eid=2-s2.0-85208290388&amp;doi=10.1186%2fs12909-024-06255-8&amp;partnerID=40&amp;md5=5b19a026d1c4b9a0a96e50b0544ff74e" TargetMode="External"/><Relationship Id="rId320" Type="http://schemas.openxmlformats.org/officeDocument/2006/relationships/hyperlink" Target="https://journals.sagepub.com/doi/abs/10.1177/09544089241235473" TargetMode="External"/><Relationship Id="rId562" Type="http://schemas.openxmlformats.org/officeDocument/2006/relationships/hyperlink" Target="https://www.scopus.com/inward/record.uri?eid=2-s2.0-85210273446&amp;doi=10.1016%2fj.chbr.2024.100525&amp;partnerID=40&amp;md5=dcc4798f3475355909303723397ab85c" TargetMode="External"/><Relationship Id="rId316" Type="http://schemas.openxmlformats.org/officeDocument/2006/relationships/hyperlink" Target="https://www.mdpi.com/1999-4907/15/9/1533" TargetMode="External"/><Relationship Id="rId558" Type="http://schemas.openxmlformats.org/officeDocument/2006/relationships/hyperlink" Target="https://www.scopus.com/inward/record.uri?eid=2-s2.0-85213435061&amp;doi=10.3390%2ffi16120467&amp;partnerID=40&amp;md5=5a5a1022f3485842fcd0136e9aec430e" TargetMode="External"/><Relationship Id="rId315" Type="http://schemas.openxmlformats.org/officeDocument/2006/relationships/hyperlink" Target="https://nsuworks.nova.edu/tqr/vol29/iss8/10/" TargetMode="External"/><Relationship Id="rId557" Type="http://schemas.openxmlformats.org/officeDocument/2006/relationships/hyperlink" Target="https://www.scopus.com/inward/record.uri?eid=2-s2.0-85215928667&amp;doi=10.26907%2fesd.19.4.07&amp;partnerID=40&amp;md5=374105f29b1c33467c090f5f34b113c6" TargetMode="External"/><Relationship Id="rId799" Type="http://schemas.openxmlformats.org/officeDocument/2006/relationships/hyperlink" Target="https://www.sciencedirect.com/science/article/abs/pii/S0020740324001693" TargetMode="External"/><Relationship Id="rId314" Type="http://schemas.openxmlformats.org/officeDocument/2006/relationships/hyperlink" Target="https://pmc.ncbi.nlm.nih.gov/articles/PMC11084474/" TargetMode="External"/><Relationship Id="rId556" Type="http://schemas.openxmlformats.org/officeDocument/2006/relationships/hyperlink" Target="https://www.scopus.com/inward/record.uri?eid=2-s2.0-85216521456&amp;doi=10.1145%2f3696230.3696267&amp;partnerID=40&amp;md5=824401641ffd8acd27a315024b289c76" TargetMode="External"/><Relationship Id="rId798" Type="http://schemas.openxmlformats.org/officeDocument/2006/relationships/hyperlink" Target="https://www.sciencedirect.com/science/article/pii/S2214157X24001758?via%3Dihub" TargetMode="External"/><Relationship Id="rId313" Type="http://schemas.openxmlformats.org/officeDocument/2006/relationships/hyperlink" Target="https://1510g1vad-y-https-link-springer-com.z.e-nformation.ro/article/10.1007/s42729-024-01772-3" TargetMode="External"/><Relationship Id="rId555" Type="http://schemas.openxmlformats.org/officeDocument/2006/relationships/hyperlink" Target="https://www.scopus.com/inward/record.uri?eid=2-s2.0-85216589655&amp;doi=10.1145%2f3688268.3688271&amp;partnerID=40&amp;md5=c93d68c219c340af6191494cceaa7729" TargetMode="External"/><Relationship Id="rId797" Type="http://schemas.openxmlformats.org/officeDocument/2006/relationships/hyperlink" Target="https://link.springer.com/article/10.1007/s12008-023-01708-8" TargetMode="External"/><Relationship Id="rId319" Type="http://schemas.openxmlformats.org/officeDocument/2006/relationships/hyperlink" Target="https://doi.org/10.1098/rstb.2023.0448PubMed:40241458Published%20by:Royal%20SocietyPrint%20ISSN:0962-8436Online%20ISSN:1471-2970" TargetMode="External"/><Relationship Id="rId318" Type="http://schemas.openxmlformats.org/officeDocument/2006/relationships/hyperlink" Target="https://151096e7t-y-https-www-scopus-com.z.e-nformation.ro/record/display.uri?eid=2-s2.0-85109054537&amp;origin=resultslist&amp;sort=plf-f&amp;cite=2-s2.0-85109054537&amp;src=s&amp;imp=t&amp;sid=c62149d598fa37a2f968d6ac411362bf&amp;sot=cite&amp;sdt=a&amp;sl=0" TargetMode="External"/><Relationship Id="rId317" Type="http://schemas.openxmlformats.org/officeDocument/2006/relationships/hyperlink" Target="https://151096e7t-y-https-www-scopus-com.z.e-nformation.ro/record/display.uri?eid=2-s2.0-85109054537&amp;origin=resultslist&amp;sort=plf-f&amp;cite=2-s2.0-85109054537&amp;src=s&amp;imp=t&amp;sid=c62149d598fa37a2f968d6ac411362bf&amp;sot=cite&amp;sdt=a&amp;sl=0" TargetMode="External"/><Relationship Id="rId559" Type="http://schemas.openxmlformats.org/officeDocument/2006/relationships/hyperlink" Target="https://www.scopus.com/inward/record.uri?eid=2-s2.0-85211204243&amp;doi=10.5815%2fijmecs.2024.06.04&amp;partnerID=40&amp;md5=07a4c0bf4db174a96d1dd1a04878e08a" TargetMode="External"/><Relationship Id="rId550" Type="http://schemas.openxmlformats.org/officeDocument/2006/relationships/hyperlink" Target="https://www.mdpi.com/journal/materials" TargetMode="External"/><Relationship Id="rId792" Type="http://schemas.openxmlformats.org/officeDocument/2006/relationships/hyperlink" Target="https://link.springer.com/chapter/10.1007/978-3-031-45651-0_36" TargetMode="External"/><Relationship Id="rId791" Type="http://schemas.openxmlformats.org/officeDocument/2006/relationships/hyperlink" Target="https://www.mdpi.com/2077-0375/14/2/52" TargetMode="External"/><Relationship Id="rId790" Type="http://schemas.openxmlformats.org/officeDocument/2006/relationships/hyperlink" Target="https://www.sciencedirect.com/science/article/pii/S2666202724000375?via%3Dihub" TargetMode="External"/><Relationship Id="rId312" Type="http://schemas.openxmlformats.org/officeDocument/2006/relationships/hyperlink" Target="https://151096e7t-y-https-www-scopus-com.z.e-nformation.ro/record/display.uri?eid=2-s2.0-85109054537&amp;origin=resultslist&amp;sort=plf-f&amp;cite=2-s2.0-85109054537&amp;src=s&amp;imp=t&amp;sid=c62149d598fa37a2f968d6ac411362bf&amp;sot=cite&amp;sdt=a&amp;sl=0" TargetMode="External"/><Relationship Id="rId554" Type="http://schemas.openxmlformats.org/officeDocument/2006/relationships/hyperlink" Target="https://www.scopus.com/inward/record.uri?eid=2-s2.0-105000138682&amp;doi=10.4018%2f979-8-3693-7817-5.ch001&amp;partnerID=40&amp;md5=9e225977370ad1f8035253b9e2cf307d" TargetMode="External"/><Relationship Id="rId796" Type="http://schemas.openxmlformats.org/officeDocument/2006/relationships/hyperlink" Target="https://www.sciencedirect.com/science/article/abs/pii/S0957582024001599" TargetMode="External"/><Relationship Id="rId311" Type="http://schemas.openxmlformats.org/officeDocument/2006/relationships/hyperlink" Target="https://1510a1v9p-y-https-www-sciencedirect-com.z.e-nformation.ro/science/article/pii/S0981942824003723?via%3Dihub" TargetMode="External"/><Relationship Id="rId553" Type="http://schemas.openxmlformats.org/officeDocument/2006/relationships/hyperlink" Target="https://www.mdpi.com/journal/applsci/indexing" TargetMode="External"/><Relationship Id="rId795" Type="http://schemas.openxmlformats.org/officeDocument/2006/relationships/hyperlink" Target="https://www.cell.com/heliyon/fulltext/S2405-8440(24)02174-1?_returnURL=https%3A%2F%2Flinkinghub.elsevier.com%2Fretrieve%2Fpii%2FS2405844024021741%3Fshowall%3Dtrue" TargetMode="External"/><Relationship Id="rId310" Type="http://schemas.openxmlformats.org/officeDocument/2006/relationships/hyperlink" Target="https://151096e7t-y-https-www-scopus-com.z.e-nformation.ro/record/display.uri?eid=2-s2.0-85109054537&amp;origin=resultslist&amp;sort=plf-f&amp;cite=2-s2.0-85109054537&amp;src=s&amp;imp=t&amp;sid=c62149d598fa37a2f968d6ac411362bf&amp;sot=cite&amp;sdt=a&amp;sl=0" TargetMode="External"/><Relationship Id="rId552" Type="http://schemas.openxmlformats.org/officeDocument/2006/relationships/hyperlink" Target="https://www.mdpi.com/2076-3417/14/22/10340" TargetMode="External"/><Relationship Id="rId794" Type="http://schemas.openxmlformats.org/officeDocument/2006/relationships/hyperlink" Target="https://jurnal.fp.unila.ac.id/index.php/JTP/article/view/7650" TargetMode="External"/><Relationship Id="rId551" Type="http://schemas.openxmlformats.org/officeDocument/2006/relationships/hyperlink" Target="https://www.matec-conferences.org/articles/matecconf/abs/2019/39/matecconf_mse2019_03013/matecconf_mse2019_03013.html" TargetMode="External"/><Relationship Id="rId793" Type="http://schemas.openxmlformats.org/officeDocument/2006/relationships/hyperlink" Target="https://www.sciencedirect.com/science/article/pii/S0959652624006991?via%3Dihub" TargetMode="External"/><Relationship Id="rId297" Type="http://schemas.openxmlformats.org/officeDocument/2006/relationships/hyperlink" Target="https://www.mdpi.com/2227-7099/12/12/319" TargetMode="External"/><Relationship Id="rId296" Type="http://schemas.openxmlformats.org/officeDocument/2006/relationships/hyperlink" Target="https://lex-localis.org/index.php/LexLocalis/article/view/2392" TargetMode="External"/><Relationship Id="rId295" Type="http://schemas.openxmlformats.org/officeDocument/2006/relationships/hyperlink" Target="https://www.inderscience.com/offers.php?id=139365" TargetMode="External"/><Relationship Id="rId294" Type="http://schemas.openxmlformats.org/officeDocument/2006/relationships/hyperlink" Target="https://www.emerald.com/insight/content/doi/10.1108/et-07-2023-0272/full/html" TargetMode="External"/><Relationship Id="rId299" Type="http://schemas.openxmlformats.org/officeDocument/2006/relationships/hyperlink" Target="https://www.mdpi.com/2071-1050/16/22/9679" TargetMode="External"/><Relationship Id="rId298" Type="http://schemas.openxmlformats.org/officeDocument/2006/relationships/hyperlink" Target="https://ejournal.ukm.my/gmjss/article/view/64866" TargetMode="External"/><Relationship Id="rId271" Type="http://schemas.openxmlformats.org/officeDocument/2006/relationships/hyperlink" Target="https://www.mdpi.com/2227-9067/11/11/1299" TargetMode="External"/><Relationship Id="rId270" Type="http://schemas.openxmlformats.org/officeDocument/2006/relationships/hyperlink" Target="https://www.emerald.com/insight/content/doi/10.1108/jeee-12-2023-0516/full/html" TargetMode="External"/><Relationship Id="rId269" Type="http://schemas.openxmlformats.org/officeDocument/2006/relationships/hyperlink" Target="https://www.mdpi.com/2311-5637/10/7/332" TargetMode="External"/><Relationship Id="rId264" Type="http://schemas.openxmlformats.org/officeDocument/2006/relationships/hyperlink" Target="https://onlinelibrary.wiley.com/doi/10.1002/bse.4112" TargetMode="External"/><Relationship Id="rId263" Type="http://schemas.openxmlformats.org/officeDocument/2006/relationships/hyperlink" Target="https://onlinelibrary.wiley.com/doi/10.1002/apj.3030" TargetMode="External"/><Relationship Id="rId262" Type="http://schemas.openxmlformats.org/officeDocument/2006/relationships/hyperlink" Target="https://www.sciencedirect.com/science/article/pii/S2212095523003929?via%3Dihub" TargetMode="External"/><Relationship Id="rId261" Type="http://schemas.openxmlformats.org/officeDocument/2006/relationships/hyperlink" Target="https://doiserbia.nb.rs/Article.aspx?ID=0354-46642400018K" TargetMode="External"/><Relationship Id="rId268" Type="http://schemas.openxmlformats.org/officeDocument/2006/relationships/hyperlink" Target="https://www.sciencedirect.com/science/article/pii/S0960852424009155?via%3Dihub" TargetMode="External"/><Relationship Id="rId267" Type="http://schemas.openxmlformats.org/officeDocument/2006/relationships/hyperlink" Target="https://pubs.rsc.org/en/content/articlelanding/2025/fb/d4fb00201f" TargetMode="External"/><Relationship Id="rId266" Type="http://schemas.openxmlformats.org/officeDocument/2006/relationships/hyperlink" Target="https://www.sciencedirect.com/science/article/pii/S2405844024120580?via%3Dihub" TargetMode="External"/><Relationship Id="rId265" Type="http://schemas.openxmlformats.org/officeDocument/2006/relationships/hyperlink" Target="https://link.springer.com/article/10.1007/s10098-024-03062-z" TargetMode="External"/><Relationship Id="rId260" Type="http://schemas.openxmlformats.org/officeDocument/2006/relationships/hyperlink" Target="https://www.sciencedirect.com/science/article/pii/S0144861724000080?via%3Dihub" TargetMode="External"/><Relationship Id="rId259" Type="http://schemas.openxmlformats.org/officeDocument/2006/relationships/hyperlink" Target="https://www.sciencedirect.com/science/article/pii/S0141813024007049?via%3Dihub" TargetMode="External"/><Relationship Id="rId258" Type="http://schemas.openxmlformats.org/officeDocument/2006/relationships/hyperlink" Target="https://www.sciencedirect.com/science/article/pii/S0141813024015514?via%3Dihub" TargetMode="External"/><Relationship Id="rId253" Type="http://schemas.openxmlformats.org/officeDocument/2006/relationships/hyperlink" Target="https://link.springer.com/article/10.1007/s10660-024-09812-x" TargetMode="External"/><Relationship Id="rId495" Type="http://schemas.openxmlformats.org/officeDocument/2006/relationships/hyperlink" Target="https://www.sciencedirect.com/science/article/abs/pii/S0011916424012049?via%3Dihub" TargetMode="External"/><Relationship Id="rId252" Type="http://schemas.openxmlformats.org/officeDocument/2006/relationships/hyperlink" Target="https://www.sciencedirect.com/science/article/pii/S2096720923000520?via%3Dihub" TargetMode="External"/><Relationship Id="rId494" Type="http://schemas.openxmlformats.org/officeDocument/2006/relationships/hyperlink" Target="https://www.cell.com/heliyon/fulltext/S2405-8440(24)17527-5?_returnURL=https%3A%2F%2Flinkinghub.elsevier.com%2Fretrieve%2Fpii%2FS2405844024175275%3Fshowall%3Dtrue" TargetMode="External"/><Relationship Id="rId251" Type="http://schemas.openxmlformats.org/officeDocument/2006/relationships/hyperlink" Target="https://www.frontiersin.org/journals/sustainable-food-systems/articles/10.3389/fsufs.2024.1357896/full" TargetMode="External"/><Relationship Id="rId493" Type="http://schemas.openxmlformats.org/officeDocument/2006/relationships/hyperlink" Target="https://www.researchgate.net/publication/387207596_Detection_Lung_Nodules_Using_Medical_CT_Images_Based_on_Deep_learning_techniques" TargetMode="External"/><Relationship Id="rId250" Type="http://schemas.openxmlformats.org/officeDocument/2006/relationships/hyperlink" Target="https://www.mdpi.com/2071-1050/16/8/3099" TargetMode="External"/><Relationship Id="rId492" Type="http://schemas.openxmlformats.org/officeDocument/2006/relationships/hyperlink" Target="https://www.sciencedirect.com/science/article/pii/S2214157X24016940?via%3Dihub" TargetMode="External"/><Relationship Id="rId257" Type="http://schemas.openxmlformats.org/officeDocument/2006/relationships/hyperlink" Target="https://link.springer.com/article/10.1007/s13205-024-03946-3" TargetMode="External"/><Relationship Id="rId499" Type="http://schemas.openxmlformats.org/officeDocument/2006/relationships/hyperlink" Target="https://www.scopus.com/record/display.uri?eid=2-s2.0-85210075981&amp;origin=resultslist&amp;sort=plf-f&amp;src=s&amp;sot=b&amp;sdt=b&amp;s=TITLE%28Intelligent+Manufacturing+From+the+Perspective+of+Industry+5.0%3A+Application+Review+and+Prospects%29" TargetMode="External"/><Relationship Id="rId256" Type="http://schemas.openxmlformats.org/officeDocument/2006/relationships/hyperlink" Target="https://www.tandfonline.com/doi/full/10.1080/14786419.2024.2380012" TargetMode="External"/><Relationship Id="rId498" Type="http://schemas.openxmlformats.org/officeDocument/2006/relationships/hyperlink" Target="https://www.scopus.com/record/display.uri?eid=2-s2.0-85199394513&amp;origin=resultslist&amp;sort=plf-f&amp;src=s&amp;sot=b&amp;sdt=b&amp;s=TITLE%28Advancing+sustainable+manufacturing%3A+a+systematic+exploration+of+Industry+5.0+supply+chains+for+sustainability%2C+human-centricity%2C+and+resilience%29" TargetMode="External"/><Relationship Id="rId255" Type="http://schemas.openxmlformats.org/officeDocument/2006/relationships/hyperlink" Target="https://www.sciencedirect.com/science/article/pii/S2212429224017085?via%3Dihub" TargetMode="External"/><Relationship Id="rId497" Type="http://schemas.openxmlformats.org/officeDocument/2006/relationships/hyperlink" Target="https://www.scopus.com/record/display.uri?eid=2-s2.0-85218821295&amp;origin=resultslist&amp;sort=plf-f&amp;src=s&amp;sot=cite&amp;sdt=a&amp;s=ref%282-s2.0-85109055099%29" TargetMode="External"/><Relationship Id="rId254" Type="http://schemas.openxmlformats.org/officeDocument/2006/relationships/hyperlink" Target="https://www.nowpublishers.com/article/Details/RBE-0183" TargetMode="External"/><Relationship Id="rId496" Type="http://schemas.openxmlformats.org/officeDocument/2006/relationships/hyperlink" Target="https://ieeexplore.ieee.org/document/10896170" TargetMode="External"/><Relationship Id="rId293" Type="http://schemas.openxmlformats.org/officeDocument/2006/relationships/hyperlink" Target="https://journals.sagepub.com/doi/10.1177/23998083231218779" TargetMode="External"/><Relationship Id="rId292" Type="http://schemas.openxmlformats.org/officeDocument/2006/relationships/hyperlink" Target="https://link.springer.com/chapter/10.1007/978-3-031-54096-7_8" TargetMode="External"/><Relationship Id="rId291" Type="http://schemas.openxmlformats.org/officeDocument/2006/relationships/hyperlink" Target="https://link.springer.com/chapter/10.1007/978-3-031-65318-6_17" TargetMode="External"/><Relationship Id="rId290" Type="http://schemas.openxmlformats.org/officeDocument/2006/relationships/hyperlink" Target="https://revistas.uva.es/index.php/reeap/article/view/9318" TargetMode="External"/><Relationship Id="rId286" Type="http://schemas.openxmlformats.org/officeDocument/2006/relationships/hyperlink" Target="https://www.temjournal.com/content/131/TEMJournalFebruary2024_62_67.html" TargetMode="External"/><Relationship Id="rId285" Type="http://schemas.openxmlformats.org/officeDocument/2006/relationships/hyperlink" Target="https://www.mdpi.com/2079-9292/13/24/4870" TargetMode="External"/><Relationship Id="rId284" Type="http://schemas.openxmlformats.org/officeDocument/2006/relationships/hyperlink" Target="https://www.mdpi.com/2076-3417/14/3/1043" TargetMode="External"/><Relationship Id="rId283" Type="http://schemas.openxmlformats.org/officeDocument/2006/relationships/hyperlink" Target="https://www.mdpi.com/2079-9292/13/24/4870" TargetMode="External"/><Relationship Id="rId289" Type="http://schemas.openxmlformats.org/officeDocument/2006/relationships/hyperlink" Target="https://peerj.com/articles/17546/" TargetMode="External"/><Relationship Id="rId288" Type="http://schemas.openxmlformats.org/officeDocument/2006/relationships/hyperlink" Target="https://jssidoi.org/jesi/article/1196" TargetMode="External"/><Relationship Id="rId287" Type="http://schemas.openxmlformats.org/officeDocument/2006/relationships/hyperlink" Target="https://www.mdpi.com/2079-9292/13/22/4484" TargetMode="External"/><Relationship Id="rId282" Type="http://schemas.openxmlformats.org/officeDocument/2006/relationships/hyperlink" Target="https://www.mdpi.com/2075-5309/14/4/1034" TargetMode="External"/><Relationship Id="rId281" Type="http://schemas.openxmlformats.org/officeDocument/2006/relationships/hyperlink" Target="https://www.scielo.br/j/abo/a/qWTVBWJzJqcLhY63ZhJtTws/?lang=en" TargetMode="External"/><Relationship Id="rId280" Type="http://schemas.openxmlformats.org/officeDocument/2006/relationships/hyperlink" Target="https://journals.lww.com/anesthesiaclinics/citation/2024/06230/providing_impactful_feedback_to_the_current.1.aspx" TargetMode="External"/><Relationship Id="rId275" Type="http://schemas.openxmlformats.org/officeDocument/2006/relationships/hyperlink" Target="https://www.sciencedirect.com/science/article/pii/S0959652624014227?via%3Dihub" TargetMode="External"/><Relationship Id="rId274" Type="http://schemas.openxmlformats.org/officeDocument/2006/relationships/hyperlink" Target="https://www.mdpi.com/1999-4907/15/9/1533" TargetMode="External"/><Relationship Id="rId273" Type="http://schemas.openxmlformats.org/officeDocument/2006/relationships/hyperlink" Target="https://link.springer.com/article/10.1007/s12124-024-09819-x" TargetMode="External"/><Relationship Id="rId272" Type="http://schemas.openxmlformats.org/officeDocument/2006/relationships/hyperlink" Target="https://www.mdpi.com/2227-9032/12/18/1855" TargetMode="External"/><Relationship Id="rId279" Type="http://schemas.openxmlformats.org/officeDocument/2006/relationships/hyperlink" Target="https://www.mdpi.com/1999-4907/15/9/1533" TargetMode="External"/><Relationship Id="rId278" Type="http://schemas.openxmlformats.org/officeDocument/2006/relationships/hyperlink" Target="https://www.emerald.com/insight/content/doi/10.1108/ijppm-10-2023-0533/full/html" TargetMode="External"/><Relationship Id="rId277" Type="http://schemas.openxmlformats.org/officeDocument/2006/relationships/hyperlink" Target="https://www.sciencedirect.com/science/article/pii/S240584402401658X?via%3Dihub" TargetMode="External"/><Relationship Id="rId276" Type="http://schemas.openxmlformats.org/officeDocument/2006/relationships/hyperlink" Target="https://www.sciencedirect.com/science/article/pii/S0959652623045444?via%3Dihub" TargetMode="External"/><Relationship Id="rId907" Type="http://schemas.openxmlformats.org/officeDocument/2006/relationships/hyperlink" Target="https://onlinelibrary.wiley.com/doi/10.1002/ijfe.3020" TargetMode="External"/><Relationship Id="rId906" Type="http://schemas.openxmlformats.org/officeDocument/2006/relationships/hyperlink" Target="https://doi.org/10.1002/ijfe.3020" TargetMode="External"/><Relationship Id="rId905" Type="http://schemas.openxmlformats.org/officeDocument/2006/relationships/hyperlink" Target="https://www.sciencedirect.com/science/article/abs/pii/S2214993724002306" TargetMode="External"/><Relationship Id="rId904" Type="http://schemas.openxmlformats.org/officeDocument/2006/relationships/hyperlink" Target="https://link.springer.com/article/10.1007/s11517-024-03158-0" TargetMode="External"/><Relationship Id="rId909" Type="http://schemas.openxmlformats.org/officeDocument/2006/relationships/hyperlink" Target="https://pubs.acs.org/doi/10.1021/acs.energyfuels.4c01320" TargetMode="External"/><Relationship Id="rId908" Type="http://schemas.openxmlformats.org/officeDocument/2006/relationships/hyperlink" Target="https://semarakilmu.com.my/journals/index.php/appl_mech/article/view/5817" TargetMode="External"/><Relationship Id="rId903" Type="http://schemas.openxmlformats.org/officeDocument/2006/relationships/hyperlink" Target="https://www.emerald.com/insight/content/doi/10.1108/IJPPM-09-2023-0464/full/html" TargetMode="External"/><Relationship Id="rId902" Type="http://schemas.openxmlformats.org/officeDocument/2006/relationships/hyperlink" Target="https://link.springer.com/article/10.1007/s10799-024-00431-4" TargetMode="External"/><Relationship Id="rId901" Type="http://schemas.openxmlformats.org/officeDocument/2006/relationships/hyperlink" Target="https://www.sciencedirect.com/science/article/pii/S2214157X24007949?via%3Dihub" TargetMode="External"/><Relationship Id="rId900" Type="http://schemas.openxmlformats.org/officeDocument/2006/relationships/hyperlink" Target="https://asmedigitalcollection.asme.org/thermalscienceapplication/article-abstract/doi/10.1115/1.4065856/1201310/Influence-of-the-presence-of-different-signatures?redirectedFrom=fulltext" TargetMode="External"/><Relationship Id="rId929" Type="http://schemas.openxmlformats.org/officeDocument/2006/relationships/hyperlink" Target="https://www.sciencedirect.com/science/article/pii/S2949821X2400070X" TargetMode="External"/><Relationship Id="rId928" Type="http://schemas.openxmlformats.org/officeDocument/2006/relationships/hyperlink" Target="https://pp.bme.hu/ch/article/view/37050" TargetMode="External"/><Relationship Id="rId927" Type="http://schemas.openxmlformats.org/officeDocument/2006/relationships/hyperlink" Target="http://www.astrj.com/Assessment-of-the-Conveyor-Belt-Strength-Decrease-due-to-the-Long-Term-Exploitation,187270,0,2.html" TargetMode="External"/><Relationship Id="rId926" Type="http://schemas.openxmlformats.org/officeDocument/2006/relationships/hyperlink" Target="https://link.springer.com/article/10.1007/s43621-024-00364-6" TargetMode="External"/><Relationship Id="rId921" Type="http://schemas.openxmlformats.org/officeDocument/2006/relationships/hyperlink" Target="https://journals.pan.pl/Content/132018/10_AOT-00644-2023-Bandari.pdf" TargetMode="External"/><Relationship Id="rId920" Type="http://schemas.openxmlformats.org/officeDocument/2006/relationships/hyperlink" Target="https://www.intmaritimeengineering.org/index.php/ijme/article/view/1351" TargetMode="External"/><Relationship Id="rId925" Type="http://schemas.openxmlformats.org/officeDocument/2006/relationships/hyperlink" Target="https://www.sciencedirect.com/science/article/pii/S0038092X24004912" TargetMode="External"/><Relationship Id="rId924" Type="http://schemas.openxmlformats.org/officeDocument/2006/relationships/hyperlink" Target="https://www.sciencedirect.com/science/article/abs/pii/B9780323918152000016" TargetMode="External"/><Relationship Id="rId923" Type="http://schemas.openxmlformats.org/officeDocument/2006/relationships/hyperlink" Target="https://journals.pan.pl/Content/132018/10_AOT-00644-2023-Bandari.pdf" TargetMode="External"/><Relationship Id="rId922" Type="http://schemas.openxmlformats.org/officeDocument/2006/relationships/hyperlink" Target="https://journals.pan.pl/Content/132018/10_AOT-00644-2023-Bandari.pdf" TargetMode="External"/><Relationship Id="rId918" Type="http://schemas.openxmlformats.org/officeDocument/2006/relationships/hyperlink" Target="https://asmedigitalcollection.asme.org/thermalscienceapplication/article-abstract/16/10/101002/1201310/Influence-of-the-Presence-of-Different-Signatures?redirectedFrom=fulltext" TargetMode="External"/><Relationship Id="rId917" Type="http://schemas.openxmlformats.org/officeDocument/2006/relationships/hyperlink" Target="https://www.mdpi.com/2071-1050/16/15/6341" TargetMode="External"/><Relationship Id="rId916" Type="http://schemas.openxmlformats.org/officeDocument/2006/relationships/hyperlink" Target="https://ieeexplore.ieee.org/document/10591519" TargetMode="External"/><Relationship Id="rId915" Type="http://schemas.openxmlformats.org/officeDocument/2006/relationships/hyperlink" Target="https://www.sciencedirect.com/science/article/pii/S167477552400310X" TargetMode="External"/><Relationship Id="rId919" Type="http://schemas.openxmlformats.org/officeDocument/2006/relationships/hyperlink" Target="https://semarakilmu.com.my/journals/index.php/CFD_Letters/article/view/6731" TargetMode="External"/><Relationship Id="rId910" Type="http://schemas.openxmlformats.org/officeDocument/2006/relationships/hyperlink" Target="https://www.tj.kyushu-u.ac.jp/evergreen/contents/EG2024-11_2_content/p862-871.html" TargetMode="External"/><Relationship Id="rId914" Type="http://schemas.openxmlformats.org/officeDocument/2006/relationships/hyperlink" Target="https://link.springer.com/article/10.1007/s43615-024-00396-0" TargetMode="External"/><Relationship Id="rId913" Type="http://schemas.openxmlformats.org/officeDocument/2006/relationships/hyperlink" Target="https://yanthrika.com/eja/index.php/ijvss/article/view/2941" TargetMode="External"/><Relationship Id="rId912" Type="http://schemas.openxmlformats.org/officeDocument/2006/relationships/hyperlink" Target="https://onlinelibrary.wiley.com/doi/10.1002/ijfe.3020" TargetMode="External"/><Relationship Id="rId911" Type="http://schemas.openxmlformats.org/officeDocument/2006/relationships/hyperlink" Target="https://pubs.aip.org/aip/acp/article-abstract/2835/1/020021/3302076/CFD-based-performance-analysis-and-correlation" TargetMode="External"/><Relationship Id="rId629" Type="http://schemas.openxmlformats.org/officeDocument/2006/relationships/hyperlink" Target="https://www.scopus.com/inward/record.uri?eid=2-s2.0-85214101915&amp;partnerID=40&amp;md5=e09c162f99f4444fb8afef68198d95e4" TargetMode="External"/><Relationship Id="rId624" Type="http://schemas.openxmlformats.org/officeDocument/2006/relationships/hyperlink" Target="https://www.scopus.com/inward/record.uri?eid=2-s2.0-85215692538&amp;doi=10.3389%2fbjbs.2024.14048&amp;partnerID=40&amp;md5=5274c4e654dc844bc892b9f657954f99" TargetMode="External"/><Relationship Id="rId866" Type="http://schemas.openxmlformats.org/officeDocument/2006/relationships/hyperlink" Target="https://www.tandfonline.com/doi/abs/10.1080/21681015.2023.2269926" TargetMode="External"/><Relationship Id="rId623" Type="http://schemas.openxmlformats.org/officeDocument/2006/relationships/hyperlink" Target="https://www.scopus.com/inward/record.uri?eid=2-s2.0-85216120951&amp;doi=10.56294%2fdm2024.569&amp;partnerID=40&amp;md5=7e554a96450b947015e356d6e07b52ce" TargetMode="External"/><Relationship Id="rId865" Type="http://schemas.openxmlformats.org/officeDocument/2006/relationships/hyperlink" Target="https://www.emerald.com/insight/content/doi/10.1108/BIJ-01-2023-0055/full/html" TargetMode="External"/><Relationship Id="rId622" Type="http://schemas.openxmlformats.org/officeDocument/2006/relationships/hyperlink" Target="https://www.scopus.com/inward/record.uri?eid=2-s2.0-85216515346&amp;doi=10.1109%2fCSRSWTC64338.2024.10811643&amp;partnerID=40&amp;md5=58f28272120f8eb9f8a6f35d48fb562e" TargetMode="External"/><Relationship Id="rId864" Type="http://schemas.openxmlformats.org/officeDocument/2006/relationships/hyperlink" Target="https://www.mdpi.com/2504-477X/8/5/178" TargetMode="External"/><Relationship Id="rId621" Type="http://schemas.openxmlformats.org/officeDocument/2006/relationships/hyperlink" Target="https://www.scopus.com/inward/record.uri?eid=2-s2.0-85216531960&amp;doi=10.1109%2fCSRSWTC64338.2024.10811513&amp;partnerID=40&amp;md5=57c8d637d9987c3324621f412e6b8a0e" TargetMode="External"/><Relationship Id="rId863" Type="http://schemas.openxmlformats.org/officeDocument/2006/relationships/hyperlink" Target="https://www.sciencedirect.com/science/article/pii/S2590123024004845" TargetMode="External"/><Relationship Id="rId628" Type="http://schemas.openxmlformats.org/officeDocument/2006/relationships/hyperlink" Target="https://www.scopus.com/inward/record.uri?eid=2-s2.0-85214141724&amp;partnerID=40&amp;md5=66145237869e4805f9ecf1b65b6b79b8" TargetMode="External"/><Relationship Id="rId627" Type="http://schemas.openxmlformats.org/officeDocument/2006/relationships/hyperlink" Target="https://www.scopus.com/inward/record.uri?eid=2-s2.0-85214986941&amp;doi=10.1109%2fCANDO-EPE65072.2024.10772884&amp;partnerID=40&amp;md5=f3ccad48f2f684eb21d97ebcca2d97af" TargetMode="External"/><Relationship Id="rId869" Type="http://schemas.openxmlformats.org/officeDocument/2006/relationships/hyperlink" Target="https://www.sciencedirect.com/science/article/abs/pii/S0048969724036064?via%3Dihub" TargetMode="External"/><Relationship Id="rId626" Type="http://schemas.openxmlformats.org/officeDocument/2006/relationships/hyperlink" Target="https://www.scopus.com/inward/record.uri?eid=2-s2.0-85215297181&amp;doi=10.1109%2fICCNS62192.2024.10776546&amp;partnerID=40&amp;md5=8e5e40ee81a8c3bffaebcfffe0d70a6d" TargetMode="External"/><Relationship Id="rId868" Type="http://schemas.openxmlformats.org/officeDocument/2006/relationships/hyperlink" Target="https://link.springer.com/article/10.1007/s41062-024-01519-0" TargetMode="External"/><Relationship Id="rId625" Type="http://schemas.openxmlformats.org/officeDocument/2006/relationships/hyperlink" Target="https://www.scopus.com/inward/record.uri?eid=2-s2.0-85215398440&amp;partnerID=40&amp;md5=220197322729c196f0d2af17a8293ad6" TargetMode="External"/><Relationship Id="rId867" Type="http://schemas.openxmlformats.org/officeDocument/2006/relationships/hyperlink" Target="https://www.sciencedirect.com/science/article/pii/S2214157X24006014?via%3Dihub" TargetMode="External"/><Relationship Id="rId620" Type="http://schemas.openxmlformats.org/officeDocument/2006/relationships/hyperlink" Target="https://www.scopus.com/inward/record.uri?eid=2-s2.0-85216678194&amp;doi=10.1109%2fICDICI62993.2024.10810975&amp;partnerID=40&amp;md5=30fe1837a70a680f1c727ea5c9060572" TargetMode="External"/><Relationship Id="rId862" Type="http://schemas.openxmlformats.org/officeDocument/2006/relationships/hyperlink" Target="https://www.sciencedirect.com/science/article/abs/pii/S221478532400316X" TargetMode="External"/><Relationship Id="rId861" Type="http://schemas.openxmlformats.org/officeDocument/2006/relationships/hyperlink" Target="https://www.sciencedirect.com/science/article/abs/pii/S2214785324003493?via%3Dihub" TargetMode="External"/><Relationship Id="rId860" Type="http://schemas.openxmlformats.org/officeDocument/2006/relationships/hyperlink" Target="https://www.igi-global.com/chapter/the-role-of-ai-in-finnish-green-economy-and-especially-in-circular-economy/346574" TargetMode="External"/><Relationship Id="rId619" Type="http://schemas.openxmlformats.org/officeDocument/2006/relationships/hyperlink" Target="https://www.scopus.com/inward/record.uri?eid=2-s2.0-85216723579&amp;doi=10.1109%2fICELIE62250.2024.10814858&amp;partnerID=40&amp;md5=776e2be598527bac04e9c9fd34a8d6bc" TargetMode="External"/><Relationship Id="rId618" Type="http://schemas.openxmlformats.org/officeDocument/2006/relationships/hyperlink" Target="https://www.scopus.com/inward/record.uri?eid=2-s2.0-85217200073&amp;doi=10.1109%2fDASA63652.2024.10836401&amp;partnerID=40&amp;md5=9ea8dbd1270765b0d3493cfec6ab08c2" TargetMode="External"/><Relationship Id="rId613" Type="http://schemas.openxmlformats.org/officeDocument/2006/relationships/hyperlink" Target="https://www.scopus.com/inward/record.uri?eid=2-s2.0-85218204267&amp;doi=10.1109%2fICIICS63763.2024.10860216&amp;partnerID=40&amp;md5=e2c70a33983693095afe82f587449d39" TargetMode="External"/><Relationship Id="rId855" Type="http://schemas.openxmlformats.org/officeDocument/2006/relationships/hyperlink" Target="https://www.sciencedirect.com/science/article/pii/S2451904924002245" TargetMode="External"/><Relationship Id="rId612" Type="http://schemas.openxmlformats.org/officeDocument/2006/relationships/hyperlink" Target="https://www.scopus.com/inward/record.uri?eid=2-s2.0-85218407882&amp;doi=10.1109%2fGCCIT63234.2024.10862637&amp;partnerID=40&amp;md5=a24e415bdcc9044e7eb0f5f65ab6a3e6" TargetMode="External"/><Relationship Id="rId854" Type="http://schemas.openxmlformats.org/officeDocument/2006/relationships/hyperlink" Target="https://www.frontiersin.org/articles/10.3389/fmech.2024.1386254/full" TargetMode="External"/><Relationship Id="rId611" Type="http://schemas.openxmlformats.org/officeDocument/2006/relationships/hyperlink" Target="https://www.scopus.com/inward/record.uri?eid=2-s2.0-85218453084&amp;doi=10.1109%2fICAC64487.2024.10850940&amp;partnerID=40&amp;md5=ebfc2f757283885722b4bff920d07e72" TargetMode="External"/><Relationship Id="rId853" Type="http://schemas.openxmlformats.org/officeDocument/2006/relationships/hyperlink" Target="https://www.sciencedirect.com/science/article/pii/S2214157X24005033?via%3Dihub" TargetMode="External"/><Relationship Id="rId610" Type="http://schemas.openxmlformats.org/officeDocument/2006/relationships/hyperlink" Target="https://www.scopus.com/inward/record.uri?eid=2-s2.0-85218463011&amp;doi=10.1109%2fICAC64487.2024.10850982&amp;partnerID=40&amp;md5=99eb42ffb3522af3cfc252fc1e8516dd" TargetMode="External"/><Relationship Id="rId852" Type="http://schemas.openxmlformats.org/officeDocument/2006/relationships/hyperlink" Target="https://www.sciencedirect.com/science/article/abs/pii/S2214785324002712?via%3Dihub" TargetMode="External"/><Relationship Id="rId617" Type="http://schemas.openxmlformats.org/officeDocument/2006/relationships/hyperlink" Target="https://www.scopus.com/inward/record.uri?eid=2-s2.0-85218002525&amp;doi=10.1109%2fICUS61736.2024.10840152&amp;partnerID=40&amp;md5=7913da833e386a50db796b3c596b2ddf" TargetMode="External"/><Relationship Id="rId859" Type="http://schemas.openxmlformats.org/officeDocument/2006/relationships/hyperlink" Target="https://journals.sagepub.com/doi/abs/10.1177/09544089241251661" TargetMode="External"/><Relationship Id="rId616" Type="http://schemas.openxmlformats.org/officeDocument/2006/relationships/hyperlink" Target="https://www.scopus.com/inward/record.uri?eid=2-s2.0-85218010885&amp;doi=10.1109%2fBigData62323.2024.10825874&amp;partnerID=40&amp;md5=f63908392a0ea3cde80cae8a0c5e7f87" TargetMode="External"/><Relationship Id="rId858" Type="http://schemas.openxmlformats.org/officeDocument/2006/relationships/hyperlink" Target="https://www.inderscienceonline.com/doi/pdf/10.1504/IJHM.2024.138261" TargetMode="External"/><Relationship Id="rId615" Type="http://schemas.openxmlformats.org/officeDocument/2006/relationships/hyperlink" Target="https://www.scopus.com/inward/record.uri?eid=2-s2.0-85218144754&amp;doi=10.1109%2fICETA63795.2024.10850787&amp;partnerID=40&amp;md5=5a25082297ffd91feb8f7413a56ff9c2" TargetMode="External"/><Relationship Id="rId857" Type="http://schemas.openxmlformats.org/officeDocument/2006/relationships/hyperlink" Target="https://www.sciencedirect.com/science/article/pii/S2666818124000858?via%3Dihub" TargetMode="External"/><Relationship Id="rId614" Type="http://schemas.openxmlformats.org/officeDocument/2006/relationships/hyperlink" Target="https://www.scopus.com/inward/record.uri?eid=2-s2.0-85218196648&amp;doi=10.1109%2fECTE-TECH62477.2024.10851162&amp;partnerID=40&amp;md5=8f73c309bdffd992f2aacaa9b8031900" TargetMode="External"/><Relationship Id="rId856" Type="http://schemas.openxmlformats.org/officeDocument/2006/relationships/hyperlink" Target="https://www.tandfonline.com/doi/full/10.1080/10407782.2024.2344203" TargetMode="External"/><Relationship Id="rId851" Type="http://schemas.openxmlformats.org/officeDocument/2006/relationships/hyperlink" Target="https://www.sciencedirect.com/science/article/abs/pii/S0029549324002140?via%3Dihub" TargetMode="External"/><Relationship Id="rId850" Type="http://schemas.openxmlformats.org/officeDocument/2006/relationships/hyperlink" Target="https://www.sciencedirect.com/science/article/abs/pii/S221515322400031X?via%3Dihub" TargetMode="External"/><Relationship Id="rId409" Type="http://schemas.openxmlformats.org/officeDocument/2006/relationships/hyperlink" Target="https://doi.org/10.37934/armne.16.1.4860" TargetMode="External"/><Relationship Id="rId404" Type="http://schemas.openxmlformats.org/officeDocument/2006/relationships/hyperlink" Target="https://doi.org/10.1007/s11090-024-10495-3" TargetMode="External"/><Relationship Id="rId646" Type="http://schemas.openxmlformats.org/officeDocument/2006/relationships/hyperlink" Target="https://www.scopus.com/inward/record.uri?eid=2-s2.0-85206580706&amp;doi=10.1109%2fICDSNS62112.2024.10690881&amp;partnerID=40&amp;md5=91517dd0253ee7acd4835999f1c33953" TargetMode="External"/><Relationship Id="rId888" Type="http://schemas.openxmlformats.org/officeDocument/2006/relationships/hyperlink" Target="https://link.springer.com/article/10.1007/s10973-024-13369-0" TargetMode="External"/><Relationship Id="rId403" Type="http://schemas.openxmlformats.org/officeDocument/2006/relationships/hyperlink" Target="https://doi.org/10.1007/s41742-024-00608-3" TargetMode="External"/><Relationship Id="rId645" Type="http://schemas.openxmlformats.org/officeDocument/2006/relationships/hyperlink" Target="https://www.scopus.com/inward/record.uri?eid=2-s2.0-85206855005&amp;doi=10.1515%2fjisys-2024-0076&amp;partnerID=40&amp;md5=1659d173a822fe8e593cb5611ec7fcbd" TargetMode="External"/><Relationship Id="rId887" Type="http://schemas.openxmlformats.org/officeDocument/2006/relationships/hyperlink" Target="https://openurl.ebsco.com/EPDB%3Agcd%3A8%3A29773992/detailv2?sid=ebsco%3Aplink%3Ascholar&amp;id=ebsco%3Agcd%3A177684413&amp;crl=c" TargetMode="External"/><Relationship Id="rId402" Type="http://schemas.openxmlformats.org/officeDocument/2006/relationships/hyperlink" Target="https://doi.org/10.25258/ijddt.14.2.86" TargetMode="External"/><Relationship Id="rId644" Type="http://schemas.openxmlformats.org/officeDocument/2006/relationships/hyperlink" Target="https://www.scopus.com/inward/record.uri?eid=2-s2.0-85207245490&amp;doi=10.57239%2fPJLSS-2024-22.2.00569&amp;partnerID=40&amp;md5=67624fa7df719efd8016d069014bd47a" TargetMode="External"/><Relationship Id="rId886" Type="http://schemas.openxmlformats.org/officeDocument/2006/relationships/hyperlink" Target="https://iopscience.iop.org/article/10.1088/1361-6501/ad519b" TargetMode="External"/><Relationship Id="rId401" Type="http://schemas.openxmlformats.org/officeDocument/2006/relationships/hyperlink" Target="https://doi.org/10.1016/j.porgcoat.2024.108629" TargetMode="External"/><Relationship Id="rId643" Type="http://schemas.openxmlformats.org/officeDocument/2006/relationships/hyperlink" Target="https://www.scopus.com/inward/record.uri?eid=2-s2.0-85207307878&amp;doi=10.57239%2fPJLSS-2024-22.2.00560&amp;partnerID=40&amp;md5=1a776840591c3fd0d7ebf924762619f5" TargetMode="External"/><Relationship Id="rId885" Type="http://schemas.openxmlformats.org/officeDocument/2006/relationships/hyperlink" Target="https://www.mdpi.com/2079-4991/14/12/1012" TargetMode="External"/><Relationship Id="rId408" Type="http://schemas.openxmlformats.org/officeDocument/2006/relationships/hyperlink" Target="https://doi.org/10.3390/su16145991" TargetMode="External"/><Relationship Id="rId407" Type="http://schemas.openxmlformats.org/officeDocument/2006/relationships/hyperlink" Target="https://doi.org/10.1080/00397911.2024.2314597" TargetMode="External"/><Relationship Id="rId649" Type="http://schemas.openxmlformats.org/officeDocument/2006/relationships/hyperlink" Target="https://www.scopus.com/inward/record.uri?eid=2-s2.0-85204973367&amp;doi=10.38143%2fNyr.2024.5.618&amp;partnerID=40&amp;md5=ad7ca9aed19e9505d2d2fa630f939664" TargetMode="External"/><Relationship Id="rId406" Type="http://schemas.openxmlformats.org/officeDocument/2006/relationships/hyperlink" Target="https://doi.org/10.3390/s24134400" TargetMode="External"/><Relationship Id="rId648" Type="http://schemas.openxmlformats.org/officeDocument/2006/relationships/hyperlink" Target="https://www.scopus.com/inward/record.uri?eid=2-s2.0-85205579567&amp;doi=10.55549%2fepstem.1521844&amp;partnerID=40&amp;md5=c23018c8fb7df5a548ed1bc03c728d45" TargetMode="External"/><Relationship Id="rId405" Type="http://schemas.openxmlformats.org/officeDocument/2006/relationships/hyperlink" Target="https://doi.org/10.1007/s40857-024-00321-3" TargetMode="External"/><Relationship Id="rId647" Type="http://schemas.openxmlformats.org/officeDocument/2006/relationships/hyperlink" Target="https://www.scopus.com/inward/record.uri?eid=2-s2.0-85206170163&amp;doi=10.1016%2fj.ssaho.2024.101169&amp;partnerID=40&amp;md5=dbb09c8c33600eb61afe40f29219aba3" TargetMode="External"/><Relationship Id="rId889" Type="http://schemas.openxmlformats.org/officeDocument/2006/relationships/hyperlink" Target="https://www.sciencedirect.com/science/article/pii/S0017931024006811" TargetMode="External"/><Relationship Id="rId880" Type="http://schemas.openxmlformats.org/officeDocument/2006/relationships/hyperlink" Target="https://journalmt.com/artkey/mft-202402-0017_microtexturing-for-enhanced-machining-evaluating-tool-performance-in-laser-processed-cutting-inserts.php" TargetMode="External"/><Relationship Id="rId400" Type="http://schemas.openxmlformats.org/officeDocument/2006/relationships/hyperlink" Target="https://doi.org/10.1080/25740881.2024.2365288" TargetMode="External"/><Relationship Id="rId642" Type="http://schemas.openxmlformats.org/officeDocument/2006/relationships/hyperlink" Target="https://www.scopus.com/inward/record.uri?eid=2-s2.0-85207971166&amp;doi=10.1109%2fICIPCA61593.2024.10709072&amp;partnerID=40&amp;md5=f1669def03af70b4d78babd862b20778" TargetMode="External"/><Relationship Id="rId884" Type="http://schemas.openxmlformats.org/officeDocument/2006/relationships/hyperlink" Target="https://www.tandfonline.com/doi/full/10.1080/10407782.2024.2359060" TargetMode="External"/><Relationship Id="rId641" Type="http://schemas.openxmlformats.org/officeDocument/2006/relationships/hyperlink" Target="https://www.scopus.com/inward/record.uri?eid=2-s2.0-85208411169&amp;doi=10.22521%2fedupij.2024.133.4&amp;partnerID=40&amp;md5=2d7bb9f7dd9aedf2d5e74de135b23f3a" TargetMode="External"/><Relationship Id="rId883" Type="http://schemas.openxmlformats.org/officeDocument/2006/relationships/hyperlink" Target="https://www.cell.com/heliyon/fulltext/S2405-8440(24)08698-5" TargetMode="External"/><Relationship Id="rId640" Type="http://schemas.openxmlformats.org/officeDocument/2006/relationships/hyperlink" Target="https://www.scopus.com/inward/record.uri?eid=2-s2.0-85208629165&amp;doi=10.12738%2fjestp.2024.1.008&amp;partnerID=40&amp;md5=a1212a68ee5d9699c83aef44a972a2d1" TargetMode="External"/><Relationship Id="rId882" Type="http://schemas.openxmlformats.org/officeDocument/2006/relationships/hyperlink" Target="https://iopscience.iop.org/article/10.1088/1361-6501/ad519b" TargetMode="External"/><Relationship Id="rId881" Type="http://schemas.openxmlformats.org/officeDocument/2006/relationships/hyperlink" Target="https://www.sciencedirect.com/science/article/abs/pii/S0957582024006633" TargetMode="External"/><Relationship Id="rId635" Type="http://schemas.openxmlformats.org/officeDocument/2006/relationships/hyperlink" Target="https://www.scopus.com/inward/record.uri?eid=2-s2.0-85211946104&amp;doi=10.1109%2fIDSTA62194.2024.10746992&amp;partnerID=40&amp;md5=c63c0de89985c4aa39584e4604412eb2" TargetMode="External"/><Relationship Id="rId877" Type="http://schemas.openxmlformats.org/officeDocument/2006/relationships/hyperlink" Target="https://www.tandfonline.com/doi/full/10.1080/10407782.2024.2359060" TargetMode="External"/><Relationship Id="rId634" Type="http://schemas.openxmlformats.org/officeDocument/2006/relationships/hyperlink" Target="https://www.scopus.com/inward/record.uri?eid=2-s2.0-85212120594&amp;doi=10.17323%2fvo-2024-19751&amp;partnerID=40&amp;md5=109a29c289b09f3f84ed3a3747719021" TargetMode="External"/><Relationship Id="rId876" Type="http://schemas.openxmlformats.org/officeDocument/2006/relationships/hyperlink" Target="https://onlinelibrary.wiley.com/doi/10.1002/vjch.202300177" TargetMode="External"/><Relationship Id="rId633" Type="http://schemas.openxmlformats.org/officeDocument/2006/relationships/hyperlink" Target="https://www.scopus.com/inward/record.uri?eid=2-s2.0-85213050739&amp;doi=10.1142%2fS0129156425401020&amp;partnerID=40&amp;md5=a54c9d4dded50c4f8aa702dd3ff88e51" TargetMode="External"/><Relationship Id="rId875" Type="http://schemas.openxmlformats.org/officeDocument/2006/relationships/hyperlink" Target="https://www.sciencedirect.com/science/article/pii/S2214157X24006506?via%3Dihub" TargetMode="External"/><Relationship Id="rId632" Type="http://schemas.openxmlformats.org/officeDocument/2006/relationships/hyperlink" Target="https://www.scopus.com/inward/record.uri?eid=2-s2.0-85213217510&amp;doi=10.1109%2fACCESS.2024.3522118&amp;partnerID=40&amp;md5=c91ffdd090b10eb8dc66af315ce4ee26" TargetMode="External"/><Relationship Id="rId874" Type="http://schemas.openxmlformats.org/officeDocument/2006/relationships/hyperlink" Target="https://www.sciencedirect.com/science/article/pii/S2214157X24006506?via%3Dihub" TargetMode="External"/><Relationship Id="rId639" Type="http://schemas.openxmlformats.org/officeDocument/2006/relationships/hyperlink" Target="https://www.scopus.com/inward/record.uri?eid=2-s2.0-85208815657&amp;doi=10.1007%2fs10639-024-13143-7&amp;partnerID=40&amp;md5=c9005c62148656d736436c1b590ba2db" TargetMode="External"/><Relationship Id="rId638" Type="http://schemas.openxmlformats.org/officeDocument/2006/relationships/hyperlink" Target="https://www.scopus.com/inward/record.uri?eid=2-s2.0-85210073250&amp;doi=10.1109%2fACCESS.2024.3503059&amp;partnerID=40&amp;md5=e93caf71ec0716a0eb422f61b752a93d" TargetMode="External"/><Relationship Id="rId637" Type="http://schemas.openxmlformats.org/officeDocument/2006/relationships/hyperlink" Target="https://www.scopus.com/inward/record.uri?eid=2-s2.0-85210696681&amp;doi=10.1201%2f9781032716350-14&amp;partnerID=40&amp;md5=0eeb21d7d4c16b3186dcff6d11172ffc" TargetMode="External"/><Relationship Id="rId879" Type="http://schemas.openxmlformats.org/officeDocument/2006/relationships/hyperlink" Target="https://www.sciencedirect.com/science/article/abs/pii/S2451904924002658" TargetMode="External"/><Relationship Id="rId636" Type="http://schemas.openxmlformats.org/officeDocument/2006/relationships/hyperlink" Target="https://www.scopus.com/inward/record.uri?eid=2-s2.0-85211716084&amp;doi=10.1142%2fS0129156425401767&amp;partnerID=40&amp;md5=59832a9a4469aa4f297f0bcbf3606a4d" TargetMode="External"/><Relationship Id="rId878" Type="http://schemas.openxmlformats.org/officeDocument/2006/relationships/hyperlink" Target="https://www.sciencedirect.com/science/article/pii/S0269749124010054" TargetMode="External"/><Relationship Id="rId631" Type="http://schemas.openxmlformats.org/officeDocument/2006/relationships/hyperlink" Target="https://www.scopus.com/inward/record.uri?eid=2-s2.0-85213353650&amp;doi=10.1007%2f978-3-031-71429-0_4&amp;partnerID=40&amp;md5=991917fe51dcc5a6ea756251da23d013" TargetMode="External"/><Relationship Id="rId873" Type="http://schemas.openxmlformats.org/officeDocument/2006/relationships/hyperlink" Target="https://www.tandfonline.com/doi/full/10.1080/10407790.2024.2341438" TargetMode="External"/><Relationship Id="rId630" Type="http://schemas.openxmlformats.org/officeDocument/2006/relationships/hyperlink" Target="https://www.scopus.com/inward/record.uri?eid=2-s2.0-85213546859&amp;doi=10.1177%2f07356331241310915&amp;partnerID=40&amp;md5=a57054b28779c439cf1e13257a3a7330" TargetMode="External"/><Relationship Id="rId872" Type="http://schemas.openxmlformats.org/officeDocument/2006/relationships/hyperlink" Target="https://www.sciencedirect.com/science/article/pii/S1755581724000592" TargetMode="External"/><Relationship Id="rId871" Type="http://schemas.openxmlformats.org/officeDocument/2006/relationships/hyperlink" Target="https://www.sciencedirect.com/science/article/abs/pii/S0167732224010894" TargetMode="External"/><Relationship Id="rId870" Type="http://schemas.openxmlformats.org/officeDocument/2006/relationships/hyperlink" Target="https://www.sciencedirect.com/science/article/abs/pii/S2352710224013032?via%3Dihub" TargetMode="External"/><Relationship Id="rId829" Type="http://schemas.openxmlformats.org/officeDocument/2006/relationships/hyperlink" Target="https://journals.vilniustech.lt/index.php/JBEM/article/view/21136" TargetMode="External"/><Relationship Id="rId828" Type="http://schemas.openxmlformats.org/officeDocument/2006/relationships/hyperlink" Target="https://www.sciencedirect.com/science/article/pii/S2590123024003529?via%3Dihub" TargetMode="External"/><Relationship Id="rId827" Type="http://schemas.openxmlformats.org/officeDocument/2006/relationships/hyperlink" Target="https://www.ntno.org/v08p0344.htm" TargetMode="External"/><Relationship Id="rId822" Type="http://schemas.openxmlformats.org/officeDocument/2006/relationships/hyperlink" Target="https://www.sciencedirect.com/science/article/abs/pii/S0016236123034038?via%3Dihub" TargetMode="External"/><Relationship Id="rId821" Type="http://schemas.openxmlformats.org/officeDocument/2006/relationships/hyperlink" Target="https://www.sciencedirect.com/science/article/abs/pii/S1290072924001546" TargetMode="External"/><Relationship Id="rId820" Type="http://schemas.openxmlformats.org/officeDocument/2006/relationships/hyperlink" Target="https://link.springer.com/chapter/10.1007/978-3-031-54664-8_8" TargetMode="External"/><Relationship Id="rId826" Type="http://schemas.openxmlformats.org/officeDocument/2006/relationships/hyperlink" Target="https://pubs.aip.org/aip/adv/article/14/4/045208/3280729/Effect-of-coating-of-waste-toner-powder-weight" TargetMode="External"/><Relationship Id="rId825" Type="http://schemas.openxmlformats.org/officeDocument/2006/relationships/hyperlink" Target="https://www.sciencedirect.com/science/article/pii/S2214157X2400368X" TargetMode="External"/><Relationship Id="rId824" Type="http://schemas.openxmlformats.org/officeDocument/2006/relationships/hyperlink" Target="https://www.sciencedirect.com/science/article/abs/pii/S0017931024002655" TargetMode="External"/><Relationship Id="rId823" Type="http://schemas.openxmlformats.org/officeDocument/2006/relationships/hyperlink" Target="https://www.sciencedirect.com/science/article/abs/pii/S0142727X24000912" TargetMode="External"/><Relationship Id="rId819" Type="http://schemas.openxmlformats.org/officeDocument/2006/relationships/hyperlink" Target="https://www.tandfonline.com/doi/citedby/10.1080/14680629.2024.2335190?scroll=top&amp;needAccess=true" TargetMode="External"/><Relationship Id="rId818" Type="http://schemas.openxmlformats.org/officeDocument/2006/relationships/hyperlink" Target="https://www.sciencedirect.com/science/article/abs/pii/S221515322400031X" TargetMode="External"/><Relationship Id="rId817" Type="http://schemas.openxmlformats.org/officeDocument/2006/relationships/hyperlink" Target="https://www.sciencedirect.com/science/article/pii/S209044792400162X?via%3Dihub" TargetMode="External"/><Relationship Id="rId816" Type="http://schemas.openxmlformats.org/officeDocument/2006/relationships/hyperlink" Target="https://www.sciencedirect.com/science/article/abs/pii/S0961953424000734?via%3Dihub" TargetMode="External"/><Relationship Id="rId811" Type="http://schemas.openxmlformats.org/officeDocument/2006/relationships/hyperlink" Target="https://www.sciencedirect.com/science/article/pii/S2665917424000278" TargetMode="External"/><Relationship Id="rId810" Type="http://schemas.openxmlformats.org/officeDocument/2006/relationships/hyperlink" Target="https://www.sciencedirect.com/science/article/abs/pii/S0029549324002140" TargetMode="External"/><Relationship Id="rId815" Type="http://schemas.openxmlformats.org/officeDocument/2006/relationships/hyperlink" Target="https://www.sciencedirect.com/science/article/abs/pii/S0959652624013787?via%3Dihub" TargetMode="External"/><Relationship Id="rId814" Type="http://schemas.openxmlformats.org/officeDocument/2006/relationships/hyperlink" Target="https://www.sciencedirect.com/science/article/pii/S0959652624012575" TargetMode="External"/><Relationship Id="rId813" Type="http://schemas.openxmlformats.org/officeDocument/2006/relationships/hyperlink" Target="https://link.springer.com/chapter/10.1007/978-3-031-45651-0_37" TargetMode="External"/><Relationship Id="rId812" Type="http://schemas.openxmlformats.org/officeDocument/2006/relationships/hyperlink" Target="https://www.sciencedirect.com/science/article/pii/S2665917424000278" TargetMode="External"/><Relationship Id="rId609" Type="http://schemas.openxmlformats.org/officeDocument/2006/relationships/hyperlink" Target="https://www.scopus.com/inward/record.uri?eid=2-s2.0-85218769039&amp;doi=10.1007%2f978-981-97-9555-0_13&amp;partnerID=40&amp;md5=312f32c9919014280089c68db135dfb1" TargetMode="External"/><Relationship Id="rId608" Type="http://schemas.openxmlformats.org/officeDocument/2006/relationships/hyperlink" Target="https://www.scopus.com/inward/record.uri?eid=2-s2.0-85218890376&amp;doi=10.14201%2ffde.22204&amp;partnerID=40&amp;md5=3ec382b2f305014c8cf32ef3b1352e6d" TargetMode="External"/><Relationship Id="rId607" Type="http://schemas.openxmlformats.org/officeDocument/2006/relationships/hyperlink" Target="https://www.scopus.com/inward/record.uri?eid=2-s2.0-86000027367&amp;doi=10.1109%2fICENIT61951.2024.00038&amp;partnerID=40&amp;md5=14fca0d909650b48248f2a0bb7942b99" TargetMode="External"/><Relationship Id="rId849" Type="http://schemas.openxmlformats.org/officeDocument/2006/relationships/hyperlink" Target="https://www.frontiersin.org/articles/10.3389/fmech.2024.1386254/full" TargetMode="External"/><Relationship Id="rId602" Type="http://schemas.openxmlformats.org/officeDocument/2006/relationships/hyperlink" Target="https://www.scopus.com/inward/record.uri?eid=2-s2.0-85193677404&amp;doi=10.4018%2f979-8-3693-2145-4.ch002&amp;partnerID=40&amp;md5=797482303f1ae177dc6c7f6ad899e795" TargetMode="External"/><Relationship Id="rId844" Type="http://schemas.openxmlformats.org/officeDocument/2006/relationships/hyperlink" Target="https://www.mdpi.com/2227-9717/12/5/870" TargetMode="External"/><Relationship Id="rId601" Type="http://schemas.openxmlformats.org/officeDocument/2006/relationships/hyperlink" Target="https://www.scopus.com/inward/record.uri?eid=2-s2.0-85195736112&amp;doi=10.4018%2f9798369352762.ch011&amp;partnerID=40&amp;md5=ad79725b59938a885084ffda91ceaf0a" TargetMode="External"/><Relationship Id="rId843" Type="http://schemas.openxmlformats.org/officeDocument/2006/relationships/hyperlink" Target="https://link.springer.com/article/10.1007/s41939-024-00422-6" TargetMode="External"/><Relationship Id="rId600" Type="http://schemas.openxmlformats.org/officeDocument/2006/relationships/hyperlink" Target="https://www.scopus.com/inward/record.uri?eid=2-s2.0-85196610084&amp;doi=10.4018%2f979-8-3693-4268-8.ch005&amp;partnerID=40&amp;md5=f12ea09229082b9e7633a2bc67bad826" TargetMode="External"/><Relationship Id="rId842" Type="http://schemas.openxmlformats.org/officeDocument/2006/relationships/hyperlink" Target="https://www.mdpi.com/2076-3417/14/9/3616" TargetMode="External"/><Relationship Id="rId841" Type="http://schemas.openxmlformats.org/officeDocument/2006/relationships/hyperlink" Target="https://www.sciencedirect.com/science/article/pii/S2405844024058560" TargetMode="External"/><Relationship Id="rId606" Type="http://schemas.openxmlformats.org/officeDocument/2006/relationships/hyperlink" Target="https://www.scopus.com/inward/record.uri?eid=2-s2.0-85193587308&amp;doi=10.4018%2f979-8-3693-2623-7.ch009&amp;partnerID=40&amp;md5=36b43fc2f259e19d6539aa976bd54ba4" TargetMode="External"/><Relationship Id="rId848" Type="http://schemas.openxmlformats.org/officeDocument/2006/relationships/hyperlink" Target="https://onlinelibrary.wiley.com/doi/full/10.1002/vjch.202300177" TargetMode="External"/><Relationship Id="rId605" Type="http://schemas.openxmlformats.org/officeDocument/2006/relationships/hyperlink" Target="https://www.scopus.com/inward/record.uri?eid=2-s2.0-85193592804&amp;doi=10.4018%2f979-8-3693-2728-9.ch002&amp;partnerID=40&amp;md5=886f1742acfeb91dd2d86c80ed6fef85" TargetMode="External"/><Relationship Id="rId847" Type="http://schemas.openxmlformats.org/officeDocument/2006/relationships/hyperlink" Target="https://www.mdpi.com/1996-1944/17/9/2057" TargetMode="External"/><Relationship Id="rId604" Type="http://schemas.openxmlformats.org/officeDocument/2006/relationships/hyperlink" Target="https://www.scopus.com/inward/record.uri?eid=2-s2.0-85193632244&amp;doi=10.4018%2f979-8-3693-1239-1.ch009&amp;partnerID=40&amp;md5=2235d0dc2646ff2a47b4876d85c2ae55" TargetMode="External"/><Relationship Id="rId846" Type="http://schemas.openxmlformats.org/officeDocument/2006/relationships/hyperlink" Target="https://www.igi-global.com/chapter/relationship-of-digital-technology-adoption-on-sustainability-performance/342672" TargetMode="External"/><Relationship Id="rId603" Type="http://schemas.openxmlformats.org/officeDocument/2006/relationships/hyperlink" Target="https://www.scopus.com/inward/record.uri?eid=2-s2.0-85194927874&amp;doi=10.55593%2fej.28109a7&amp;partnerID=40&amp;md5=e5e58da86faf0c3d50c1d5368424c797" TargetMode="External"/><Relationship Id="rId845" Type="http://schemas.openxmlformats.org/officeDocument/2006/relationships/hyperlink" Target="https://www.sciencedirect.com/science/article/abs/pii/S1364032124001539" TargetMode="External"/><Relationship Id="rId840" Type="http://schemas.openxmlformats.org/officeDocument/2006/relationships/hyperlink" Target="https://www.sciencedirect.com/science/article/pii/S2405844024061449" TargetMode="External"/><Relationship Id="rId839" Type="http://schemas.openxmlformats.org/officeDocument/2006/relationships/hyperlink" Target="https://www.sciencedirect.com/science/article/pii/S2405844024061449" TargetMode="External"/><Relationship Id="rId838" Type="http://schemas.openxmlformats.org/officeDocument/2006/relationships/hyperlink" Target="https://www.sciencedirect.com/science/article/abs/pii/S037877882400327X?via%3Dihub" TargetMode="External"/><Relationship Id="rId833" Type="http://schemas.openxmlformats.org/officeDocument/2006/relationships/hyperlink" Target="https://www.sciencedirect.com/science/article/abs/pii/S0142727X24000936" TargetMode="External"/><Relationship Id="rId832" Type="http://schemas.openxmlformats.org/officeDocument/2006/relationships/hyperlink" Target="https://www.tandfonline.com/doi/abs/10.1080/10407790.2024.2341438" TargetMode="External"/><Relationship Id="rId831" Type="http://schemas.openxmlformats.org/officeDocument/2006/relationships/hyperlink" Target="https://www.mdpi.com/2073-4360/16/8/1024" TargetMode="External"/><Relationship Id="rId830" Type="http://schemas.openxmlformats.org/officeDocument/2006/relationships/hyperlink" Target="https://www.sciencedirect.com/science/article/abs/pii/S0142727X24000948" TargetMode="External"/><Relationship Id="rId837" Type="http://schemas.openxmlformats.org/officeDocument/2006/relationships/hyperlink" Target="https://www.ingentaconnect.com/content/asp/jon/2024/00000013/00000002/art00020;jsessionid=2fbg30ijd4fg5.x-ic-live-01" TargetMode="External"/><Relationship Id="rId836" Type="http://schemas.openxmlformats.org/officeDocument/2006/relationships/hyperlink" Target="https://www.sciencedirect.com/science/article/pii/S0360132324003846?via%3Dihub" TargetMode="External"/><Relationship Id="rId835" Type="http://schemas.openxmlformats.org/officeDocument/2006/relationships/hyperlink" Target="https://www.sciencedirect.com/science/article/abs/pii/S0735193324002549" TargetMode="External"/><Relationship Id="rId834" Type="http://schemas.openxmlformats.org/officeDocument/2006/relationships/hyperlink" Target="https://www.frontiersin.org/articles/10.3389/fenrg.2024.1360120/full" TargetMode="External"/><Relationship Id="rId1059" Type="http://schemas.openxmlformats.org/officeDocument/2006/relationships/hyperlink" Target="https://www.sciencedirect.com/science/article/pii/S2949821X2400070X?via%3Dihub" TargetMode="External"/><Relationship Id="rId228" Type="http://schemas.openxmlformats.org/officeDocument/2006/relationships/hyperlink" Target="https://jios.foi.hr/index.php/jios/article/view/2196" TargetMode="External"/><Relationship Id="rId227" Type="http://schemas.openxmlformats.org/officeDocument/2006/relationships/hyperlink" Target="https://www.inderscienceonline.com/doi/abs/10.1504/IJKBD.2024.143625" TargetMode="External"/><Relationship Id="rId469" Type="http://schemas.openxmlformats.org/officeDocument/2006/relationships/hyperlink" Target="https://openurl.ebsco.com/EPDB%3Agcd%3A8%3A29773992/detailv2?sid=ebsco%3Aplink%3Ascholar&amp;id=ebsco%3Agcd%3A177684413&amp;crl=c" TargetMode="External"/><Relationship Id="rId226" Type="http://schemas.openxmlformats.org/officeDocument/2006/relationships/hyperlink" Target="https://www.emerald.com/insight/content/doi/10.1108/sampj-03-2023-0131/full/html" TargetMode="External"/><Relationship Id="rId468" Type="http://schemas.openxmlformats.org/officeDocument/2006/relationships/hyperlink" Target="https://iopscience.iop.org/article/10.1088/1361-6501/ad519b" TargetMode="External"/><Relationship Id="rId225" Type="http://schemas.openxmlformats.org/officeDocument/2006/relationships/hyperlink" Target="https://www.emerald.com/insight/content/doi/10.1108/ijoa-09-2023-3991/full/html" TargetMode="External"/><Relationship Id="rId467" Type="http://schemas.openxmlformats.org/officeDocument/2006/relationships/hyperlink" Target="https://iopscience.iop.org/article/10.1088/1361-6501/ad519b" TargetMode="External"/><Relationship Id="rId229" Type="http://schemas.openxmlformats.org/officeDocument/2006/relationships/hyperlink" Target="https://www.mdpi.com/2071-1050/16/23/10230" TargetMode="External"/><Relationship Id="rId1050" Type="http://schemas.openxmlformats.org/officeDocument/2006/relationships/hyperlink" Target="https://www.researchgate.net/publication/386365578_Effects_of_staggered_truncated_ribs_on_thermal-hydraulic_performance_and_entropy_generation_of_microchannel_heat_sinks" TargetMode="External"/><Relationship Id="rId220" Type="http://schemas.openxmlformats.org/officeDocument/2006/relationships/hyperlink" Target="https://ekonomiaisrodowisko.pl/journal/article/view/755" TargetMode="External"/><Relationship Id="rId462" Type="http://schemas.openxmlformats.org/officeDocument/2006/relationships/hyperlink" Target="https://www.sciencedirect.com/science/article/pii/S2665917424000278?via%3Dihub" TargetMode="External"/><Relationship Id="rId1051" Type="http://schemas.openxmlformats.org/officeDocument/2006/relationships/hyperlink" Target="https://ieeexplore.ieee.org/document/10763338/authors" TargetMode="External"/><Relationship Id="rId461" Type="http://schemas.openxmlformats.org/officeDocument/2006/relationships/hyperlink" Target="https://www.sciencedirect.com/science/article/pii/S2214157X23012443?via%3Dihub" TargetMode="External"/><Relationship Id="rId1052" Type="http://schemas.openxmlformats.org/officeDocument/2006/relationships/hyperlink" Target="https://digital.detritusjournal.com/articles/a-review-of-potential-physical-and-chemical-markers-for-tyre-and-road-wear-particles/5631" TargetMode="External"/><Relationship Id="rId460" Type="http://schemas.openxmlformats.org/officeDocument/2006/relationships/hyperlink" Target="https://www.sciencedirect.com/science/article/pii/S2214157X23011498" TargetMode="External"/><Relationship Id="rId1053" Type="http://schemas.openxmlformats.org/officeDocument/2006/relationships/hyperlink" Target="https://www.sciencedirect.com/science/article/pii/S2214157X24016289" TargetMode="External"/><Relationship Id="rId1054" Type="http://schemas.openxmlformats.org/officeDocument/2006/relationships/hyperlink" Target="https://www.sciencedirect.com/science/article/abs/pii/S1359431124028321?via%3Dihub" TargetMode="External"/><Relationship Id="rId224" Type="http://schemas.openxmlformats.org/officeDocument/2006/relationships/hyperlink" Target="https://onlinelibrary.wiley.com/doi/10.1002/csr.2762" TargetMode="External"/><Relationship Id="rId466" Type="http://schemas.openxmlformats.org/officeDocument/2006/relationships/hyperlink" Target="https://www.sciencedirect.com/science/article/pii/S1755581724000592" TargetMode="External"/><Relationship Id="rId1055" Type="http://schemas.openxmlformats.org/officeDocument/2006/relationships/hyperlink" Target="https://www.sciencedirect.com/science/article/abs/pii/S1359431124028321?via%3Dihub" TargetMode="External"/><Relationship Id="rId223" Type="http://schemas.openxmlformats.org/officeDocument/2006/relationships/hyperlink" Target="https://www.emerald.com/insight/content/doi/10.1108/md-10-2023-1816/full/html" TargetMode="External"/><Relationship Id="rId465" Type="http://schemas.openxmlformats.org/officeDocument/2006/relationships/hyperlink" Target="https://www.sciencedirect.com/science/article/pii/S2405844024061449" TargetMode="External"/><Relationship Id="rId1056" Type="http://schemas.openxmlformats.org/officeDocument/2006/relationships/hyperlink" Target="https://www.mdpi.com/1996-1944/17/23/5950" TargetMode="External"/><Relationship Id="rId222" Type="http://schemas.openxmlformats.org/officeDocument/2006/relationships/hyperlink" Target="https://www.emerald.com/insight/content/doi/10.1108/ijoa-04-2024-4435/full/html" TargetMode="External"/><Relationship Id="rId464" Type="http://schemas.openxmlformats.org/officeDocument/2006/relationships/hyperlink" Target="https://www.sciencedirect.com/science/article/abs/pii/S0142727X24000948" TargetMode="External"/><Relationship Id="rId1057" Type="http://schemas.openxmlformats.org/officeDocument/2006/relationships/hyperlink" Target="https://www.sciencedirect.com/science/article/abs/pii/S0360544224038714?via%3Dihub" TargetMode="External"/><Relationship Id="rId221" Type="http://schemas.openxmlformats.org/officeDocument/2006/relationships/hyperlink" Target="https://www.mdpi.com/2071-1050/16/1/343" TargetMode="External"/><Relationship Id="rId463" Type="http://schemas.openxmlformats.org/officeDocument/2006/relationships/hyperlink" Target="https://www.sciencedirect.com/science/article/pii/S2665917424000278" TargetMode="External"/><Relationship Id="rId1058" Type="http://schemas.openxmlformats.org/officeDocument/2006/relationships/hyperlink" Target="https://www.sciencedirect.com/science/article/abs/pii/S0032591024011719?via%3Dihub" TargetMode="External"/><Relationship Id="rId1048" Type="http://schemas.openxmlformats.org/officeDocument/2006/relationships/hyperlink" Target="https://pubs.rsc.org/en/content/articlelanding/2024/ta/d4ta06654e/unauth" TargetMode="External"/><Relationship Id="rId1049" Type="http://schemas.openxmlformats.org/officeDocument/2006/relationships/hyperlink" Target="https://www.sciencedirect.com/science/article/pii/S2214157X2401623X?via%3Dihub" TargetMode="External"/><Relationship Id="rId217" Type="http://schemas.openxmlformats.org/officeDocument/2006/relationships/hyperlink" Target="https://www.sciencedirect.com/science/article/pii/S0959652624023333?via%3Dihub" TargetMode="External"/><Relationship Id="rId459" Type="http://schemas.openxmlformats.org/officeDocument/2006/relationships/hyperlink" Target="https://scholar.unair.ac.id/en/publications/finite-element-analysis-of-ventral-ankle-foot-orthosis-under-cuff" TargetMode="External"/><Relationship Id="rId216" Type="http://schemas.openxmlformats.org/officeDocument/2006/relationships/hyperlink" Target="https://onlinelibrary.wiley.com/doi/10.1002/bse.3934" TargetMode="External"/><Relationship Id="rId458" Type="http://schemas.openxmlformats.org/officeDocument/2006/relationships/hyperlink" Target="https://link.springer.com/article/10.1007/s00170-024-14526-3" TargetMode="External"/><Relationship Id="rId215" Type="http://schemas.openxmlformats.org/officeDocument/2006/relationships/hyperlink" Target="https://onlinelibrary.wiley.com/doi/10.1111/jiec.13587" TargetMode="External"/><Relationship Id="rId457" Type="http://schemas.openxmlformats.org/officeDocument/2006/relationships/hyperlink" Target="https://managementjournal.usamv.ro/pdf/vol.24_1/Art96.pdf" TargetMode="External"/><Relationship Id="rId699" Type="http://schemas.openxmlformats.org/officeDocument/2006/relationships/hyperlink" Target="https://www.webofscience.com/wos/woscc/full-record/WOS:001323624500001" TargetMode="External"/><Relationship Id="rId214" Type="http://schemas.openxmlformats.org/officeDocument/2006/relationships/hyperlink" Target="https://www.sciencedirect.com/science/article/pii/S2666784324000767?via%3Dihub" TargetMode="External"/><Relationship Id="rId456" Type="http://schemas.openxmlformats.org/officeDocument/2006/relationships/hyperlink" Target="https://www.researchgate.net/publication/383340891_The_influence_of_mental_health_and_a-riseba_shooting_practice_on_the_performance_of_basketball_shooting_results_in_16-18_years_age_group" TargetMode="External"/><Relationship Id="rId698" Type="http://schemas.openxmlformats.org/officeDocument/2006/relationships/hyperlink" Target="https://www.scopus.com/record/display.uri?eid=2-s2.0-85188296067&amp;origin=resultslist&amp;sort=plf-f&amp;src=s&amp;sot=b&amp;sdt=b&amp;s=TITLE-ABS-KEY%28Remote+multiplatform+robot+arm+digital+twin+system+based+on+OPC+UA+and+Unity+engine%29&amp;sessionSearchId=e105d303f9c007b6fc0e968af1913849" TargetMode="External"/><Relationship Id="rId219" Type="http://schemas.openxmlformats.org/officeDocument/2006/relationships/hyperlink" Target="https://www.sciencedirect.com/science/article/pii/S2772912524000186?via%3Dihub" TargetMode="External"/><Relationship Id="rId218" Type="http://schemas.openxmlformats.org/officeDocument/2006/relationships/hyperlink" Target="https://link.springer.com/article/10.1007/s10668-024-05077-4" TargetMode="External"/><Relationship Id="rId451" Type="http://schemas.openxmlformats.org/officeDocument/2006/relationships/hyperlink" Target="https://www.mdpi.com/2076-3417/14/22/10476" TargetMode="External"/><Relationship Id="rId693" Type="http://schemas.openxmlformats.org/officeDocument/2006/relationships/hyperlink" Target="https://www.scopus.com/record/display.uri?eid=2-s2.0-85194477166&amp;origin=resultslist&amp;sort=plf-f&amp;src=s&amp;sid=e105d303f9c007b6fc0e968af1913849&amp;sot=b&amp;sdt=b&amp;s=TITLE-ABS-KEY%28Scenario-driven+cyber-physical-social+system%3A+Intelligent+workflow+generation+based+on+capability%29&amp;sl=98&amp;sessionSearchId=e105d303f9c007b6fc0e968af1913849" TargetMode="External"/><Relationship Id="rId1040" Type="http://schemas.openxmlformats.org/officeDocument/2006/relationships/hyperlink" Target="https://www.sciencedirect.com/science/article/pii/S2238785424027546?via%3Dihub" TargetMode="External"/><Relationship Id="rId450" Type="http://schemas.openxmlformats.org/officeDocument/2006/relationships/hyperlink" Target="https://doi.org/10.48084/etasr.6716" TargetMode="External"/><Relationship Id="rId692" Type="http://schemas.openxmlformats.org/officeDocument/2006/relationships/hyperlink" Target="https://www.webofscience.com/wos/woscc/full-record/WOS:001351585500004" TargetMode="External"/><Relationship Id="rId1041" Type="http://schemas.openxmlformats.org/officeDocument/2006/relationships/hyperlink" Target="https://iieta.org/journals/ijht/paper/10.18280/ijht.420502" TargetMode="External"/><Relationship Id="rId691" Type="http://schemas.openxmlformats.org/officeDocument/2006/relationships/hyperlink" Target="https://www.webofscience.com/wos/woscc/full-record/WOS:001171877800001" TargetMode="External"/><Relationship Id="rId1042" Type="http://schemas.openxmlformats.org/officeDocument/2006/relationships/hyperlink" Target="https://www.irma-international.org/viewtitle/355211/?isxn=9798369328279" TargetMode="External"/><Relationship Id="rId690" Type="http://schemas.openxmlformats.org/officeDocument/2006/relationships/hyperlink" Target="https://www.webofscience.com/wos/woscc/full-record/WOS:001337625800030" TargetMode="External"/><Relationship Id="rId1043" Type="http://schemas.openxmlformats.org/officeDocument/2006/relationships/hyperlink" Target="https://www.mdpi.com/2073-4360/16/23/3271" TargetMode="External"/><Relationship Id="rId213" Type="http://schemas.openxmlformats.org/officeDocument/2006/relationships/hyperlink" Target="https://www.mdpi.com/2073-4441/16/3/402" TargetMode="External"/><Relationship Id="rId455" Type="http://schemas.openxmlformats.org/officeDocument/2006/relationships/hyperlink" Target="https://www.sciencedirect.com/science/article/abs/pii/S0160791X24000447?via%3Dihub" TargetMode="External"/><Relationship Id="rId697" Type="http://schemas.openxmlformats.org/officeDocument/2006/relationships/hyperlink" Target="https://www.webofscience.com/wos/woscc/full-record/WOS:001147824700001" TargetMode="External"/><Relationship Id="rId1044" Type="http://schemas.openxmlformats.org/officeDocument/2006/relationships/hyperlink" Target="https://www.sciencedirect.com/science/article/pii/S2666202724003811" TargetMode="External"/><Relationship Id="rId212" Type="http://schemas.openxmlformats.org/officeDocument/2006/relationships/hyperlink" Target="https://www.mdpi.com/2071-1050/16/5/1795" TargetMode="External"/><Relationship Id="rId454" Type="http://schemas.openxmlformats.org/officeDocument/2006/relationships/hyperlink" Target="https://www.mdpi.com/2227-7102/14/11/1189" TargetMode="External"/><Relationship Id="rId696" Type="http://schemas.openxmlformats.org/officeDocument/2006/relationships/hyperlink" Target="https://www.webofscience.com/wos/woscc/full-record/WOS:000906269200001" TargetMode="External"/><Relationship Id="rId1045" Type="http://schemas.openxmlformats.org/officeDocument/2006/relationships/hyperlink" Target="https://www.tandfonline.com/doi/abs/10.1080/08916152.2024.2430592" TargetMode="External"/><Relationship Id="rId211" Type="http://schemas.openxmlformats.org/officeDocument/2006/relationships/hyperlink" Target="https://www.mdpi.com/2075-163X/14/5/475" TargetMode="External"/><Relationship Id="rId453" Type="http://schemas.openxmlformats.org/officeDocument/2006/relationships/hyperlink" Target="https://www.mdpi.com/2071-1050/16/22/9908" TargetMode="External"/><Relationship Id="rId695" Type="http://schemas.openxmlformats.org/officeDocument/2006/relationships/hyperlink" Target="https://www.webofscience.com/wos/woscc/full-record/WOS:001303382400001" TargetMode="External"/><Relationship Id="rId1046" Type="http://schemas.openxmlformats.org/officeDocument/2006/relationships/hyperlink" Target="https://www.sciencedirect.com/science/article/abs/pii/S0360544224037368?via%3Dihub" TargetMode="External"/><Relationship Id="rId210" Type="http://schemas.openxmlformats.org/officeDocument/2006/relationships/hyperlink" Target="https://pjms.zim.pcz.pl/article/546201/en" TargetMode="External"/><Relationship Id="rId452" Type="http://schemas.openxmlformats.org/officeDocument/2006/relationships/hyperlink" Target="http://dx.doi.org/10.3390/app14093597%22;%22http:/dx.doi.org/10.3390/app14093597" TargetMode="External"/><Relationship Id="rId694" Type="http://schemas.openxmlformats.org/officeDocument/2006/relationships/hyperlink" Target="https://www.webofscience.com/wos/woscc/full-record/WOS:001129345900003" TargetMode="External"/><Relationship Id="rId1047" Type="http://schemas.openxmlformats.org/officeDocument/2006/relationships/hyperlink" Target="https://www.sciencedirect.com/science/article/abs/pii/S0360544224037368?via%3Dihub" TargetMode="External"/><Relationship Id="rId491" Type="http://schemas.openxmlformats.org/officeDocument/2006/relationships/hyperlink" Target="https://www.sciencedirect.com/science/article/abs/pii/S1359431124028321?via%3Dihub" TargetMode="External"/><Relationship Id="rId490" Type="http://schemas.openxmlformats.org/officeDocument/2006/relationships/hyperlink" Target="https://ieeexplore.ieee.org/document/10763338/authors" TargetMode="External"/><Relationship Id="rId249" Type="http://schemas.openxmlformats.org/officeDocument/2006/relationships/hyperlink" Target="https://www.mdpi.com/2071-1050/16/12/5022" TargetMode="External"/><Relationship Id="rId248" Type="http://schemas.openxmlformats.org/officeDocument/2006/relationships/hyperlink" Target="https://www.emerald.com/insight/content/doi/10.1108/sasbe-02-2024-0056/full/html" TargetMode="External"/><Relationship Id="rId247" Type="http://schemas.openxmlformats.org/officeDocument/2006/relationships/hyperlink" Target="https://www.mdpi.com/2073-4360/16/13/1764" TargetMode="External"/><Relationship Id="rId489" Type="http://schemas.openxmlformats.org/officeDocument/2006/relationships/hyperlink" Target="https://www.sciencedirect.com/science/article/pii/S2666202724003811" TargetMode="External"/><Relationship Id="rId1070" Type="http://schemas.openxmlformats.org/officeDocument/2006/relationships/hyperlink" Target="https://www.mdpi.com/1996-1944/17/24/6119" TargetMode="External"/><Relationship Id="rId1071" Type="http://schemas.openxmlformats.org/officeDocument/2006/relationships/hyperlink" Target="https://www.sciencedirect.com/science/article/pii/S2090447924004696?via%3Dihub" TargetMode="External"/><Relationship Id="rId1072" Type="http://schemas.openxmlformats.org/officeDocument/2006/relationships/hyperlink" Target="https://journals.sagepub.com/doi/10.1177/0958305X241280954" TargetMode="External"/><Relationship Id="rId242" Type="http://schemas.openxmlformats.org/officeDocument/2006/relationships/hyperlink" Target="https://ijol.cikd.ca/article_60749.html" TargetMode="External"/><Relationship Id="rId484" Type="http://schemas.openxmlformats.org/officeDocument/2006/relationships/hyperlink" Target="https://pubs.aip.org/aip/acp/article-abstract/3221/1/020011/3316421/A-review-on-cooling-of-electronic-components-using" TargetMode="External"/><Relationship Id="rId1073" Type="http://schemas.openxmlformats.org/officeDocument/2006/relationships/hyperlink" Target="https://www.sciencedirect.com/science/article/pii/S2211714824000311" TargetMode="External"/><Relationship Id="rId241" Type="http://schemas.openxmlformats.org/officeDocument/2006/relationships/hyperlink" Target="https://journals.sagepub.com/doi/10.1177/02662426231223939" TargetMode="External"/><Relationship Id="rId483" Type="http://schemas.openxmlformats.org/officeDocument/2006/relationships/hyperlink" Target="https://jser.ut.ac.ir/article_98824.html" TargetMode="External"/><Relationship Id="rId1074" Type="http://schemas.openxmlformats.org/officeDocument/2006/relationships/hyperlink" Target="https://www.sciencedirect.com/science/article/pii/S2214157X24016940?via%3Dihub" TargetMode="External"/><Relationship Id="rId240" Type="http://schemas.openxmlformats.org/officeDocument/2006/relationships/hyperlink" Target="https://www.frontiersin.org/journals/psychology/articles/10.3389/fpsyg.2024.1277422/full" TargetMode="External"/><Relationship Id="rId482" Type="http://schemas.openxmlformats.org/officeDocument/2006/relationships/hyperlink" Target="https://ieeexplore.ieee.org/document/10686088" TargetMode="External"/><Relationship Id="rId1075" Type="http://schemas.openxmlformats.org/officeDocument/2006/relationships/hyperlink" Target="https://www.researchgate.net/publication/387207596_Detection_Lung_Nodules_Using_Medical_CT_Images_Based_on_Deep_learning_techniques" TargetMode="External"/><Relationship Id="rId481" Type="http://schemas.openxmlformats.org/officeDocument/2006/relationships/hyperlink" Target="https://ace.as-pub.com/index.php/ACE/article/view/5516" TargetMode="External"/><Relationship Id="rId1076" Type="http://schemas.openxmlformats.org/officeDocument/2006/relationships/hyperlink" Target="https://www.sciencedirect.com/science/article/abs/pii/S0032591024012154?via%3Dihub" TargetMode="External"/><Relationship Id="rId246" Type="http://schemas.openxmlformats.org/officeDocument/2006/relationships/hyperlink" Target="https://www.sciencedirect.com/science/article/pii/S2667378924000294?via%3Dihub" TargetMode="External"/><Relationship Id="rId488" Type="http://schemas.openxmlformats.org/officeDocument/2006/relationships/hyperlink" Target="https://www.sciencedirect.com/science/article/pii/S0094576524006775?via%3Dihub" TargetMode="External"/><Relationship Id="rId1077" Type="http://schemas.openxmlformats.org/officeDocument/2006/relationships/hyperlink" Target="https://iopscience.iop.org/article/10.1088/1755-1315/1434/1/012007" TargetMode="External"/><Relationship Id="rId245" Type="http://schemas.openxmlformats.org/officeDocument/2006/relationships/hyperlink" Target="https://www.mdpi.com/1996-1073/17/21/5506" TargetMode="External"/><Relationship Id="rId487" Type="http://schemas.openxmlformats.org/officeDocument/2006/relationships/hyperlink" Target="https://ace.as-pub.com/index.php/ACE/article/view/5518" TargetMode="External"/><Relationship Id="rId1078" Type="http://schemas.openxmlformats.org/officeDocument/2006/relationships/hyperlink" Target="https://www.sciencedirect.com/science/article/abs/pii/S2451904924007807?via%3Dihub" TargetMode="External"/><Relationship Id="rId244" Type="http://schemas.openxmlformats.org/officeDocument/2006/relationships/hyperlink" Target="https://www.sciencedirect.com/science/article/pii/S0959652624038125?via%3Dihub" TargetMode="External"/><Relationship Id="rId486" Type="http://schemas.openxmlformats.org/officeDocument/2006/relationships/hyperlink" Target="https://www.sciencedirect.com/science/article/pii/S2666202724003811?via%3Dihub" TargetMode="External"/><Relationship Id="rId1079" Type="http://schemas.openxmlformats.org/officeDocument/2006/relationships/hyperlink" Target="https://systems.enpress-publisher.com/index.php/jipd/article/view/9931" TargetMode="External"/><Relationship Id="rId243" Type="http://schemas.openxmlformats.org/officeDocument/2006/relationships/hyperlink" Target="https://www.emerald.com/insight/content/doi/10.1108/sasbe-08-2024-0284/full/html" TargetMode="External"/><Relationship Id="rId485" Type="http://schemas.openxmlformats.org/officeDocument/2006/relationships/hyperlink" Target="https://ace.as-pub.com/index.php/ACE/article/view/5518" TargetMode="External"/><Relationship Id="rId480" Type="http://schemas.openxmlformats.org/officeDocument/2006/relationships/hyperlink" Target="https://www.sciencedirect.com/science/article/pii/S2666202724002817?via%3Dihub" TargetMode="External"/><Relationship Id="rId239" Type="http://schemas.openxmlformats.org/officeDocument/2006/relationships/hyperlink" Target="https://bmchealthservres.biomedcentral.com/articles/10.1186/s12913-024-10935-y" TargetMode="External"/><Relationship Id="rId238" Type="http://schemas.openxmlformats.org/officeDocument/2006/relationships/hyperlink" Target="https://www.emerald.com/insight/content/doi/10.1108/ict-01-2024-0008/full/html" TargetMode="External"/><Relationship Id="rId237" Type="http://schemas.openxmlformats.org/officeDocument/2006/relationships/hyperlink" Target="https://www.degruyterbrill.com/document/doi/10.1515/ntrev-2023-0191/html" TargetMode="External"/><Relationship Id="rId479" Type="http://schemas.openxmlformats.org/officeDocument/2006/relationships/hyperlink" Target="https://www.sciencedirect.com/science/article/abs/pii/S2451904924004669?via%3Dihub" TargetMode="External"/><Relationship Id="rId236" Type="http://schemas.openxmlformats.org/officeDocument/2006/relationships/hyperlink" Target="https://www.mdpi.com/2076-3417/14/11/4612" TargetMode="External"/><Relationship Id="rId478" Type="http://schemas.openxmlformats.org/officeDocument/2006/relationships/hyperlink" Target="https://www.sciencedirect.com/science/article/pii/S2214157X24009766" TargetMode="External"/><Relationship Id="rId1060" Type="http://schemas.openxmlformats.org/officeDocument/2006/relationships/hyperlink" Target="https://www.sciencedirect.com/science/article/pii/S2214157X24016411?via%3Dihub" TargetMode="External"/><Relationship Id="rId1061" Type="http://schemas.openxmlformats.org/officeDocument/2006/relationships/hyperlink" Target="https://www.mdpi.com/1996-1944/17/23/5997" TargetMode="External"/><Relationship Id="rId231" Type="http://schemas.openxmlformats.org/officeDocument/2006/relationships/hyperlink" Target="https://www.sciencedirect.com/science/article/pii/S2352484724005444?via%3Dihub" TargetMode="External"/><Relationship Id="rId473" Type="http://schemas.openxmlformats.org/officeDocument/2006/relationships/hyperlink" Target="https://journals.pan.pl/Content/132018/10_AOT-00644-2023-Bandari.pdf" TargetMode="External"/><Relationship Id="rId1062" Type="http://schemas.openxmlformats.org/officeDocument/2006/relationships/hyperlink" Target="https://wydawnictwa.komag.eu/index.php/miningmachines/article/view/48" TargetMode="External"/><Relationship Id="rId230" Type="http://schemas.openxmlformats.org/officeDocument/2006/relationships/hyperlink" Target="https://www.mdpi.com/2071-1050/16/19/8723" TargetMode="External"/><Relationship Id="rId472" Type="http://schemas.openxmlformats.org/officeDocument/2006/relationships/hyperlink" Target="https://pubs.aip.org/aip/acp/article-abstract/2835/1/020021/3302076/CFD-based-performance-analysis-and-correlation" TargetMode="External"/><Relationship Id="rId1063" Type="http://schemas.openxmlformats.org/officeDocument/2006/relationships/hyperlink" Target="https://www.mdpi.com/2071-1050/16/24/10919" TargetMode="External"/><Relationship Id="rId471" Type="http://schemas.openxmlformats.org/officeDocument/2006/relationships/hyperlink" Target="https://link.springer.com/article/10.1007/s11517-024-03158-0" TargetMode="External"/><Relationship Id="rId1064" Type="http://schemas.openxmlformats.org/officeDocument/2006/relationships/hyperlink" Target="https://link.springer.com/article/10.1007/s40194-024-01899-y" TargetMode="External"/><Relationship Id="rId470" Type="http://schemas.openxmlformats.org/officeDocument/2006/relationships/hyperlink" Target="https://www.sciencedirect.com/science/article/pii/S2352484724004037?via%3Dihub" TargetMode="External"/><Relationship Id="rId1065" Type="http://schemas.openxmlformats.org/officeDocument/2006/relationships/hyperlink" Target="https://link.springer.com/article/10.1007/s40996-024-01689-y" TargetMode="External"/><Relationship Id="rId235" Type="http://schemas.openxmlformats.org/officeDocument/2006/relationships/hyperlink" Target="https://www.mdpi.com/2073-4360/16/15/2167" TargetMode="External"/><Relationship Id="rId477" Type="http://schemas.openxmlformats.org/officeDocument/2006/relationships/hyperlink" Target="https://www.sciencedirect.com/science/article/abs/pii/S0927024824004379" TargetMode="External"/><Relationship Id="rId1066" Type="http://schemas.openxmlformats.org/officeDocument/2006/relationships/hyperlink" Target="https://journals.sagepub.com/doi/10.1177/14777606241308652" TargetMode="External"/><Relationship Id="rId234" Type="http://schemas.openxmlformats.org/officeDocument/2006/relationships/hyperlink" Target="https://www.nature.com/articles/s41598-024-73580-9" TargetMode="External"/><Relationship Id="rId476" Type="http://schemas.openxmlformats.org/officeDocument/2006/relationships/hyperlink" Target="https://cdnsciencepub.com/doi/10.1139/cjp-2023-0275" TargetMode="External"/><Relationship Id="rId1067" Type="http://schemas.openxmlformats.org/officeDocument/2006/relationships/hyperlink" Target="https://www.sciencedirect.com/science/article/abs/pii/S0167732224027703" TargetMode="External"/><Relationship Id="rId233" Type="http://schemas.openxmlformats.org/officeDocument/2006/relationships/hyperlink" Target="https://www.sciencedirect.com/science/article/pii/S240584402400673X?via%3Dihub" TargetMode="External"/><Relationship Id="rId475" Type="http://schemas.openxmlformats.org/officeDocument/2006/relationships/hyperlink" Target="https://link.springer.com/chapter/10.1007/978-981-97-7184-4_19" TargetMode="External"/><Relationship Id="rId1068" Type="http://schemas.openxmlformats.org/officeDocument/2006/relationships/hyperlink" Target="https://www.sciencedirect.com/science/article/abs/pii/S0925838824047121?via%3Dihub" TargetMode="External"/><Relationship Id="rId232" Type="http://schemas.openxmlformats.org/officeDocument/2006/relationships/hyperlink" Target="https://link.springer.com/article/10.1007/s11356-024-32606-5" TargetMode="External"/><Relationship Id="rId474" Type="http://schemas.openxmlformats.org/officeDocument/2006/relationships/hyperlink" Target="https://journals.pan.pl/Content/132018/10_AOT-00644-2023-Bandari.pdf" TargetMode="External"/><Relationship Id="rId1069" Type="http://schemas.openxmlformats.org/officeDocument/2006/relationships/hyperlink" Target="https://www.sciencedirect.com/science/article/abs/pii/S0925838824047121?via%3Dihub" TargetMode="External"/><Relationship Id="rId1015" Type="http://schemas.openxmlformats.org/officeDocument/2006/relationships/hyperlink" Target="https://www.sciencedirect.com/science/article/abs/pii/S0142727X24003254" TargetMode="External"/><Relationship Id="rId1016" Type="http://schemas.openxmlformats.org/officeDocument/2006/relationships/hyperlink" Target="https://penerbit.uthm.edu.my/ojs/index.php/ijie/article/view/17722" TargetMode="External"/><Relationship Id="rId1017" Type="http://schemas.openxmlformats.org/officeDocument/2006/relationships/hyperlink" Target="https://onlinelibrary.wiley.com/doi/abs/10.1002/ceat.202400084" TargetMode="External"/><Relationship Id="rId1018" Type="http://schemas.openxmlformats.org/officeDocument/2006/relationships/hyperlink" Target="https://www.icas.org/ICAS_ARCHIVE/ICAS2024/data/papers/ICAS2024_0088_paper.pdf" TargetMode="External"/><Relationship Id="rId1019" Type="http://schemas.openxmlformats.org/officeDocument/2006/relationships/hyperlink" Target="https://semarakilmu.com.my/journals/index.php/fluid_mechanics_thermal_sciences/article/view/10236" TargetMode="External"/><Relationship Id="rId426" Type="http://schemas.openxmlformats.org/officeDocument/2006/relationships/hyperlink" Target="https://doi.org/10.1016/j.polymer.2023.126612" TargetMode="External"/><Relationship Id="rId668" Type="http://schemas.openxmlformats.org/officeDocument/2006/relationships/hyperlink" Target="https://www.scopus.com/inward/record.uri?eid=2-s2.0-85192067340&amp;doi=10.14569%2fIJACSA.2024.0150450&amp;partnerID=40&amp;md5=1f504c62a271213b6ed2a541060dc694" TargetMode="External"/><Relationship Id="rId425" Type="http://schemas.openxmlformats.org/officeDocument/2006/relationships/hyperlink" Target="https://doi.org/10.24425/bpasts.2023.147345" TargetMode="External"/><Relationship Id="rId667" Type="http://schemas.openxmlformats.org/officeDocument/2006/relationships/hyperlink" Target="https://www.scopus.com/inward/record.uri?eid=2-s2.0-85192234634&amp;doi=10.1016%2fj.ssaho.2024.100926&amp;partnerID=40&amp;md5=4d8ac76aa92db29ba54c9edbfc06bc1a" TargetMode="External"/><Relationship Id="rId424" Type="http://schemas.openxmlformats.org/officeDocument/2006/relationships/hyperlink" Target="https://doi.org/10.24425/amm.2024.147817" TargetMode="External"/><Relationship Id="rId666" Type="http://schemas.openxmlformats.org/officeDocument/2006/relationships/hyperlink" Target="https://www.scopus.com/inward/record.uri?eid=2-s2.0-85192843753&amp;doi=10.56294%2fdm2024285&amp;partnerID=40&amp;md5=411690d6e561c3eca820d40036345331" TargetMode="External"/><Relationship Id="rId423" Type="http://schemas.openxmlformats.org/officeDocument/2006/relationships/hyperlink" Target="https://doi.org/10.3390/met14010048" TargetMode="External"/><Relationship Id="rId665" Type="http://schemas.openxmlformats.org/officeDocument/2006/relationships/hyperlink" Target="https://www.scopus.com/inward/record.uri?eid=2-s2.0-85193283586&amp;doi=10.1109%2fECEI60433.2024.10510781&amp;partnerID=40&amp;md5=0326218d55060494ef4f7f8cd6f32a20" TargetMode="External"/><Relationship Id="rId429" Type="http://schemas.openxmlformats.org/officeDocument/2006/relationships/hyperlink" Target="https://onlinelibrary.wiley.com/doi/10.1111/beer.12772" TargetMode="External"/><Relationship Id="rId428" Type="http://schemas.openxmlformats.org/officeDocument/2006/relationships/hyperlink" Target="https://www.scopus.com/record/display.uri?eid=2-s2.0-85207037773&amp;origin=resultslist&amp;sort=plf-f&amp;src=s&amp;sot=cite&amp;sdt=a&amp;s=ref%282-s2.0-85037646860%29" TargetMode="External"/><Relationship Id="rId427" Type="http://schemas.openxmlformats.org/officeDocument/2006/relationships/hyperlink" Target="https://doi.org/10.1016/j.ijmecsci.2024.109088" TargetMode="External"/><Relationship Id="rId669" Type="http://schemas.openxmlformats.org/officeDocument/2006/relationships/hyperlink" Target="https://www.scopus.com/inward/record.uri?eid=2-s2.0-85191323098&amp;doi=10.1007%2f978-3-031-57840-3_31&amp;partnerID=40&amp;md5=7d8a03fd1ee869c5e24d0ba085471306" TargetMode="External"/><Relationship Id="rId660" Type="http://schemas.openxmlformats.org/officeDocument/2006/relationships/hyperlink" Target="https://www.scopus.com/inward/record.uri?eid=2-s2.0-85199786049&amp;doi=10.15587%2f1729-4061.2024.304688&amp;partnerID=40&amp;md5=86d00d2356d1343c7b023da41fe6f4d2" TargetMode="External"/><Relationship Id="rId1010" Type="http://schemas.openxmlformats.org/officeDocument/2006/relationships/hyperlink" Target="https://www.sciencedirect.com/science/article/abs/pii/S0167577X2401704X?via%3Dihub" TargetMode="External"/><Relationship Id="rId422" Type="http://schemas.openxmlformats.org/officeDocument/2006/relationships/hyperlink" Target="https://doi.org/10.1007/s11998-023-00906-z" TargetMode="External"/><Relationship Id="rId664" Type="http://schemas.openxmlformats.org/officeDocument/2006/relationships/hyperlink" Target="https://www.scopus.com/inward/record.uri?eid=2-s2.0-85196638833&amp;doi=10.24857%2frgsa.v18n8-017&amp;partnerID=40&amp;md5=f385f88e36b48b7885762d7054d8847e" TargetMode="External"/><Relationship Id="rId1011" Type="http://schemas.openxmlformats.org/officeDocument/2006/relationships/hyperlink" Target="https://informaticsjournals.com/index.php/jmmf/article/view/45505" TargetMode="External"/><Relationship Id="rId421" Type="http://schemas.openxmlformats.org/officeDocument/2006/relationships/hyperlink" Target="https://doi.org/10.1007/s42247-024-00746-6" TargetMode="External"/><Relationship Id="rId663" Type="http://schemas.openxmlformats.org/officeDocument/2006/relationships/hyperlink" Target="https://www.scopus.com/inward/record.uri?eid=2-s2.0-85197389762&amp;doi=10.1109%2fInforino60363.2024.10551967&amp;partnerID=40&amp;md5=ede1c0c2e002454c59e8af77e4d106b7" TargetMode="External"/><Relationship Id="rId1012" Type="http://schemas.openxmlformats.org/officeDocument/2006/relationships/hyperlink" Target="https://www.mdpi.com/2071-1050/16/20/8942" TargetMode="External"/><Relationship Id="rId420" Type="http://schemas.openxmlformats.org/officeDocument/2006/relationships/hyperlink" Target="https://doi.org/10.1038/s41598-024-75940-x" TargetMode="External"/><Relationship Id="rId662" Type="http://schemas.openxmlformats.org/officeDocument/2006/relationships/hyperlink" Target="https://www.scopus.com/inward/record.uri?eid=2-s2.0-85197702658&amp;doi=10.1109%2fICIPTM59628.2024.10563448&amp;partnerID=40&amp;md5=550b0029018d7741fabe99e87a1965c8" TargetMode="External"/><Relationship Id="rId1013" Type="http://schemas.openxmlformats.org/officeDocument/2006/relationships/hyperlink" Target="https://link.springer.com/article/10.1007/s40033-024-00826-1" TargetMode="External"/><Relationship Id="rId661" Type="http://schemas.openxmlformats.org/officeDocument/2006/relationships/hyperlink" Target="https://www.scopus.com/inward/record.uri?eid=2-s2.0-85198729341&amp;doi=10.1515%2fedu-2024-0023&amp;partnerID=40&amp;md5=bba69fc2eb0d0a95464aceefa8636c43" TargetMode="External"/><Relationship Id="rId1014" Type="http://schemas.openxmlformats.org/officeDocument/2006/relationships/hyperlink" Target="https://www.sciencedirect.com/science/article/abs/pii/S0960148124017014?via%3Dihub" TargetMode="External"/><Relationship Id="rId1004" Type="http://schemas.openxmlformats.org/officeDocument/2006/relationships/hyperlink" Target="https://publisher.uthm.edu.my/ojs/index.php/ijie/article/view/17722" TargetMode="External"/><Relationship Id="rId1005" Type="http://schemas.openxmlformats.org/officeDocument/2006/relationships/hyperlink" Target="https://www.sciencedirect.com/science/article/pii/S2405896324016148" TargetMode="External"/><Relationship Id="rId1006" Type="http://schemas.openxmlformats.org/officeDocument/2006/relationships/hyperlink" Target="https://pubs.aip.org/aip/acp/article-abstract/3221/1/020010/3316420/Exploring-the-thermophysical-characteristics-of" TargetMode="External"/><Relationship Id="rId1007" Type="http://schemas.openxmlformats.org/officeDocument/2006/relationships/hyperlink" Target="https://pubs.aip.org/aip/acp/article-abstract/3221/1/020011/3316421/A-review-on-cooling-of-electronic-components-using" TargetMode="External"/><Relationship Id="rId1008" Type="http://schemas.openxmlformats.org/officeDocument/2006/relationships/hyperlink" Target="https://www.sciencedirect.com/science/article/abs/pii/S0167732224022463" TargetMode="External"/><Relationship Id="rId1009" Type="http://schemas.openxmlformats.org/officeDocument/2006/relationships/hyperlink" Target="https://ace.as-pub.com/index.php/ACE/article/view/5518" TargetMode="External"/><Relationship Id="rId415" Type="http://schemas.openxmlformats.org/officeDocument/2006/relationships/hyperlink" Target="https://doi.org/10.5109/7236827" TargetMode="External"/><Relationship Id="rId657" Type="http://schemas.openxmlformats.org/officeDocument/2006/relationships/hyperlink" Target="https://www.scopus.com/inward/record.uri?eid=2-s2.0-85200772398&amp;partnerID=40&amp;md5=dc0fc7abb58c15178f41b9df6e683018" TargetMode="External"/><Relationship Id="rId899" Type="http://schemas.openxmlformats.org/officeDocument/2006/relationships/hyperlink" Target="https://ph02.tci-thaijo.org/index.php/ET/article/view/254582" TargetMode="External"/><Relationship Id="rId414" Type="http://schemas.openxmlformats.org/officeDocument/2006/relationships/hyperlink" Target="https://doi.org/10.3390/s24134182" TargetMode="External"/><Relationship Id="rId656" Type="http://schemas.openxmlformats.org/officeDocument/2006/relationships/hyperlink" Target="https://www.scopus.com/inward/record.uri?eid=2-s2.0-85201406168&amp;doi=10.1109%2fJCSSE61278.2024.10613736&amp;partnerID=40&amp;md5=091b7b079549fa46fb8a6eae516e853d" TargetMode="External"/><Relationship Id="rId898" Type="http://schemas.openxmlformats.org/officeDocument/2006/relationships/hyperlink" Target="https://www.emerald.com/insight/content/doi/10.1108/IJPPM-09-2023-0464/full/html" TargetMode="External"/><Relationship Id="rId413" Type="http://schemas.openxmlformats.org/officeDocument/2006/relationships/hyperlink" Target="https://doi.org/10.1201/9781003514312-7" TargetMode="External"/><Relationship Id="rId655" Type="http://schemas.openxmlformats.org/officeDocument/2006/relationships/hyperlink" Target="https://www.scopus.com/inward/record.uri?eid=2-s2.0-85202600296&amp;doi=10.1007%2fs10639-024-12988-2&amp;partnerID=40&amp;md5=d608e8dcafacf2450069b8246573b312" TargetMode="External"/><Relationship Id="rId897" Type="http://schemas.openxmlformats.org/officeDocument/2006/relationships/hyperlink" Target="https://www.sciencedirect.com/science/article/pii/S2214157X24007536" TargetMode="External"/><Relationship Id="rId412" Type="http://schemas.openxmlformats.org/officeDocument/2006/relationships/hyperlink" Target="https://doi.org/10.1109/ICPEEV63032.2024.10931923" TargetMode="External"/><Relationship Id="rId654" Type="http://schemas.openxmlformats.org/officeDocument/2006/relationships/hyperlink" Target="https://www.scopus.com/inward/record.uri?eid=2-s2.0-85203080460&amp;doi=10.19173%2firrodl.v25i3.7680&amp;partnerID=40&amp;md5=18e86f8573c828c88249e904b46ff06f" TargetMode="External"/><Relationship Id="rId896" Type="http://schemas.openxmlformats.org/officeDocument/2006/relationships/hyperlink" Target="https://iieta.org/journals/ijht/paper/10.18280/ijht.420331" TargetMode="External"/><Relationship Id="rId419" Type="http://schemas.openxmlformats.org/officeDocument/2006/relationships/hyperlink" Target="https://doi.org/10.3390/drones8110641" TargetMode="External"/><Relationship Id="rId418" Type="http://schemas.openxmlformats.org/officeDocument/2006/relationships/hyperlink" Target="https://doi.org/10.3390/su16188206" TargetMode="External"/><Relationship Id="rId417" Type="http://schemas.openxmlformats.org/officeDocument/2006/relationships/hyperlink" Target="https://doi.org/10.1177/02670844241283679" TargetMode="External"/><Relationship Id="rId659" Type="http://schemas.openxmlformats.org/officeDocument/2006/relationships/hyperlink" Target="https://www.scopus.com/inward/record.uri?eid=2-s2.0-85200143783&amp;doi=10.1108%2fEJIM-02-2024-0129&amp;partnerID=40&amp;md5=fcc227ed2bb6b8d7dddbafb921c2da60" TargetMode="External"/><Relationship Id="rId416" Type="http://schemas.openxmlformats.org/officeDocument/2006/relationships/hyperlink" Target="https://doi.org/10.3390/coatings14111344" TargetMode="External"/><Relationship Id="rId658" Type="http://schemas.openxmlformats.org/officeDocument/2006/relationships/hyperlink" Target="https://www.scopus.com/inward/record.uri?eid=2-s2.0-85200724076&amp;doi=10.1109%2fSESAI61023.2024.10599402&amp;partnerID=40&amp;md5=f5f8b6fcce6b647f0c59a2422119c1e7" TargetMode="External"/><Relationship Id="rId891" Type="http://schemas.openxmlformats.org/officeDocument/2006/relationships/hyperlink" Target="https://www.sciencedirect.com/science/article/pii/S2590123024006790" TargetMode="External"/><Relationship Id="rId890" Type="http://schemas.openxmlformats.org/officeDocument/2006/relationships/hyperlink" Target="https://www.sciencedirect.com/science/article/pii/S2214157X24007378" TargetMode="External"/><Relationship Id="rId411" Type="http://schemas.openxmlformats.org/officeDocument/2006/relationships/hyperlink" Target="https://doi.org/10.1109/ACCESS.2024.3442443" TargetMode="External"/><Relationship Id="rId653" Type="http://schemas.openxmlformats.org/officeDocument/2006/relationships/hyperlink" Target="https://www.scopus.com/inward/record.uri?eid=2-s2.0-85203104178&amp;doi=10.4018%2fIJeC.353159&amp;partnerID=40&amp;md5=05191fbb8daaad8a2c6e6c9696542591" TargetMode="External"/><Relationship Id="rId895" Type="http://schemas.openxmlformats.org/officeDocument/2006/relationships/hyperlink" Target="https://iieta.org/journals/ijht/paper/10.18280/ijht.420327" TargetMode="External"/><Relationship Id="rId1000" Type="http://schemas.openxmlformats.org/officeDocument/2006/relationships/hyperlink" Target="https://www.sciencedirect.com/science/article/pii/S2666202724003409?via%3Dihub" TargetMode="External"/><Relationship Id="rId410" Type="http://schemas.openxmlformats.org/officeDocument/2006/relationships/hyperlink" Target="https://doi.org/10.2174/0115701786294340240129071221" TargetMode="External"/><Relationship Id="rId652" Type="http://schemas.openxmlformats.org/officeDocument/2006/relationships/hyperlink" Target="https://www.scopus.com/inward/record.uri?eid=2-s2.0-85203460312&amp;doi=10.57239%2fPJLSS-2024-22.2.00157&amp;partnerID=40&amp;md5=e18d4e42bd9f7712edb83d8d618c0a08" TargetMode="External"/><Relationship Id="rId894" Type="http://schemas.openxmlformats.org/officeDocument/2006/relationships/hyperlink" Target="https://www.mdpi.com/2076-3417/14/13/5437" TargetMode="External"/><Relationship Id="rId1001" Type="http://schemas.openxmlformats.org/officeDocument/2006/relationships/hyperlink" Target="https://www.sciencedirect.com/science/article/pii/S2666202724003410?via%3Dihub" TargetMode="External"/><Relationship Id="rId651" Type="http://schemas.openxmlformats.org/officeDocument/2006/relationships/hyperlink" Target="https://www.scopus.com/inward/record.uri?eid=2-s2.0-85203607133&amp;partnerID=40&amp;md5=3b47d03d0c89831b621df8e83c6e5b06" TargetMode="External"/><Relationship Id="rId893" Type="http://schemas.openxmlformats.org/officeDocument/2006/relationships/hyperlink" Target="https://link.springer.com/article/10.1007/s10973-024-13368-1" TargetMode="External"/><Relationship Id="rId1002" Type="http://schemas.openxmlformats.org/officeDocument/2006/relationships/hyperlink" Target="https://wydawnictwa.komag.eu/index.php/miningmachines/article/view/48" TargetMode="External"/><Relationship Id="rId650" Type="http://schemas.openxmlformats.org/officeDocument/2006/relationships/hyperlink" Target="https://www.scopus.com/inward/record.uri?eid=2-s2.0-85204911754&amp;doi=10.57239%2fPJLSS-2024-22.1.0084&amp;partnerID=40&amp;md5=51da3dc1b2240093efb21ae966f08394" TargetMode="External"/><Relationship Id="rId892" Type="http://schemas.openxmlformats.org/officeDocument/2006/relationships/hyperlink" Target="https://www.sciencedirect.com/science/article/pii/S2352484724004037?via%3Dihub" TargetMode="External"/><Relationship Id="rId1003" Type="http://schemas.openxmlformats.org/officeDocument/2006/relationships/hyperlink" Target="https://www.sciencedirect.com/science/article/pii/S092633732401004X?via%3Dihub" TargetMode="External"/><Relationship Id="rId1037" Type="http://schemas.openxmlformats.org/officeDocument/2006/relationships/hyperlink" Target="https://www.sciencedirect.com/science/article/abs/pii/S0094576524006775" TargetMode="External"/><Relationship Id="rId1038" Type="http://schemas.openxmlformats.org/officeDocument/2006/relationships/hyperlink" Target="https://www.sciencedirect.com/science/article/abs/pii/S0144861724012074?via%3Dihub" TargetMode="External"/><Relationship Id="rId1039" Type="http://schemas.openxmlformats.org/officeDocument/2006/relationships/hyperlink" Target="https://link.springer.com/book/10.1007/978-3-658-46477-6" TargetMode="External"/><Relationship Id="rId206" Type="http://schemas.openxmlformats.org/officeDocument/2006/relationships/hyperlink" Target="https://www.mdpi.com/2076-3417/14/13/5723" TargetMode="External"/><Relationship Id="rId448" Type="http://schemas.openxmlformats.org/officeDocument/2006/relationships/hyperlink" Target="https://doi.org/10.1371/journal.pone.0299568" TargetMode="External"/><Relationship Id="rId205" Type="http://schemas.openxmlformats.org/officeDocument/2006/relationships/hyperlink" Target="https://www.emerald.com/insight/content/doi/10.1108/cms-12-2022-0475/full/html" TargetMode="External"/><Relationship Id="rId447" Type="http://schemas.openxmlformats.org/officeDocument/2006/relationships/hyperlink" Target="https://doi.org/10.3390/healthcare12141378" TargetMode="External"/><Relationship Id="rId689" Type="http://schemas.openxmlformats.org/officeDocument/2006/relationships/hyperlink" Target="https://www.webofscience.com/wos/woscc/full-record/WOS:001149114200001" TargetMode="External"/><Relationship Id="rId204" Type="http://schemas.openxmlformats.org/officeDocument/2006/relationships/hyperlink" Target="https://www.mdpi.com/2071-1050/16/10/4054" TargetMode="External"/><Relationship Id="rId446" Type="http://schemas.openxmlformats.org/officeDocument/2006/relationships/hyperlink" Target="https://www.proquest.com/openview/398c0865e86cdf6caba1209b7fb4b791/1?cbl=2037614&amp;pq-origsite=gscholar" TargetMode="External"/><Relationship Id="rId688" Type="http://schemas.openxmlformats.org/officeDocument/2006/relationships/hyperlink" Target="https://www.scopus.com/record/display.uri?eid=2-s2.0-85194103374&amp;origin=resultslist&amp;sort=plf-f&amp;src=s&amp;sid=e105d303f9c007b6fc0e968af1913849&amp;sot=b&amp;sdt=b&amp;s=TITLE-ABS-KEY%28Reviewing+the+suitability+of+ICT-centered+design+methods+for+smart+PSS+development%29&amp;sl=98&amp;sessionSearchId=e105d303f9c007b6fc0e968af1913849" TargetMode="External"/><Relationship Id="rId203" Type="http://schemas.openxmlformats.org/officeDocument/2006/relationships/hyperlink" Target="https://www.mdpi.com/2071-1050/16/15/6426" TargetMode="External"/><Relationship Id="rId445" Type="http://schemas.openxmlformats.org/officeDocument/2006/relationships/hyperlink" Target="https://www.mdpi.com/1999-4907/15/9/1533" TargetMode="External"/><Relationship Id="rId687" Type="http://schemas.openxmlformats.org/officeDocument/2006/relationships/hyperlink" Target="https://www.scopus.com/record/display.uri?eid=2-s2.0-85199277129&amp;origin=resultslist&amp;sort=plf-f&amp;src=s&amp;sid=e105d303f9c007b6fc0e968af1913849&amp;sot=b&amp;sdt=b&amp;s=TITLE-ABS-KEY%28Industry+4.0+and+its+enablers+and+barriers%3A+a+systematic+and+bibliometric+review+of+literature%29&amp;sl=98&amp;sessionSearchId=e105d303f9c007b6fc0e968af1913849&amp;relpos=2" TargetMode="External"/><Relationship Id="rId209" Type="http://schemas.openxmlformats.org/officeDocument/2006/relationships/hyperlink" Target="https://www.mdpi.com/2071-1050/16/6/2455" TargetMode="External"/><Relationship Id="rId208" Type="http://schemas.openxmlformats.org/officeDocument/2006/relationships/hyperlink" Target="https://journals.sagepub.com/doi/10.1177/08927057241254324" TargetMode="External"/><Relationship Id="rId207" Type="http://schemas.openxmlformats.org/officeDocument/2006/relationships/hyperlink" Target="https://www.sciencedirect.com/science/article/pii/S027861252400102X?via%3Dihub" TargetMode="External"/><Relationship Id="rId449" Type="http://schemas.openxmlformats.org/officeDocument/2006/relationships/hyperlink" Target="https://doi.org/10.3390/biomedicines12030561" TargetMode="External"/><Relationship Id="rId440" Type="http://schemas.openxmlformats.org/officeDocument/2006/relationships/hyperlink" Target="https://www.tandfonline.com/doi/full/10.1080/00071005.2024.2422446" TargetMode="External"/><Relationship Id="rId682" Type="http://schemas.openxmlformats.org/officeDocument/2006/relationships/hyperlink" Target="https://1510q1gx6-y-https-www-webofscience-com.z.e-nformation.ro/wos/woscc/full-record/WOS:001170155000001" TargetMode="External"/><Relationship Id="rId681" Type="http://schemas.openxmlformats.org/officeDocument/2006/relationships/hyperlink" Target="https://1510q1gx6-y-https-www-webofscience-com.z.e-nformation.ro/wos/woscc/full-record/WOS:001236740000085" TargetMode="External"/><Relationship Id="rId1030" Type="http://schemas.openxmlformats.org/officeDocument/2006/relationships/hyperlink" Target="https://www.mdpi.com/1996-1073/17/22/5584" TargetMode="External"/><Relationship Id="rId680" Type="http://schemas.openxmlformats.org/officeDocument/2006/relationships/hyperlink" Target="https://1510q1gx6-y-https-www-webofscience-com.z.e-nformation.ro/wos/woscc/full-record/WOS:001336708500021" TargetMode="External"/><Relationship Id="rId1031" Type="http://schemas.openxmlformats.org/officeDocument/2006/relationships/hyperlink" Target="https://www.amfiteatrueconomic.ro/temp/Articol_3337.pdf" TargetMode="External"/><Relationship Id="rId1032" Type="http://schemas.openxmlformats.org/officeDocument/2006/relationships/hyperlink" Target="https://ace.as-pub.com/index.php/ACE/article/view/5518" TargetMode="External"/><Relationship Id="rId202" Type="http://schemas.openxmlformats.org/officeDocument/2006/relationships/hyperlink" Target="https://link.springer.com/chapter/10.1007/978-3-031-39090-6_18" TargetMode="External"/><Relationship Id="rId444" Type="http://schemas.openxmlformats.org/officeDocument/2006/relationships/hyperlink" Target="https://www.mdpi.com/1999-4907/15/9/1533" TargetMode="External"/><Relationship Id="rId686" Type="http://schemas.openxmlformats.org/officeDocument/2006/relationships/hyperlink" Target="https://www.scopus.com/record/display.uri?eid=2-s2.0-85202166042&amp;origin=resultslist&amp;sort=plf-f&amp;src=s&amp;sid=e105d303f9c007b6fc0e968af1913849&amp;sot=b&amp;sdt=b&amp;s=TITLE-ABS-KEY%28Training+models+and+challenges+for+ageing+workers+in+the+era+of+IR+4.0%29&amp;sl=98&amp;sessionSearchId=e105d303f9c007b6fc0e968af1913849" TargetMode="External"/><Relationship Id="rId1033" Type="http://schemas.openxmlformats.org/officeDocument/2006/relationships/hyperlink" Target="https://www.sciencedirect.com/science/article/pii/S0094576524006775?via%3Dihub" TargetMode="External"/><Relationship Id="rId201" Type="http://schemas.openxmlformats.org/officeDocument/2006/relationships/hyperlink" Target="https://www.sciencedirect.com/science/article/pii/S0254058424002517?via%3Dihub" TargetMode="External"/><Relationship Id="rId443" Type="http://schemas.openxmlformats.org/officeDocument/2006/relationships/hyperlink" Target="https://www.mdpi.com/1999-4907/15/9/1533" TargetMode="External"/><Relationship Id="rId685" Type="http://schemas.openxmlformats.org/officeDocument/2006/relationships/hyperlink" Target="https://www.webofscience.com/wos/woscc/full-record/WOS:001383680800001" TargetMode="External"/><Relationship Id="rId1034" Type="http://schemas.openxmlformats.org/officeDocument/2006/relationships/hyperlink" Target="https://pubs.aip.org/aip/acp/article-abstract/3229/1/070007/3320315/Comparative-analysis-between-diamond-and-circular" TargetMode="External"/><Relationship Id="rId200" Type="http://schemas.openxmlformats.org/officeDocument/2006/relationships/hyperlink" Target="https://www.tandfonline.com/doi/full/10.1080/10426914.2024.2334676" TargetMode="External"/><Relationship Id="rId442" Type="http://schemas.openxmlformats.org/officeDocument/2006/relationships/hyperlink" Target="https://www.tandfonline.com/doi/full/10.1080/00140139.2023.2223788?casa_token=_uvzgudN_xsAAAAA%3AdnEhX_kxsudPV5v6OfBdhqDmZDHVtsme40hH-4pBFsES0Zqkwj9J7PfCEetjBhkYD6iTbcYkEDs" TargetMode="External"/><Relationship Id="rId684" Type="http://schemas.openxmlformats.org/officeDocument/2006/relationships/hyperlink" Target="https://www.webofscience.com/wos/woscc/full-record/WOS:001274695400001" TargetMode="External"/><Relationship Id="rId1035" Type="http://schemas.openxmlformats.org/officeDocument/2006/relationships/hyperlink" Target="https://www.icas.org/ICAS_ARCHIVE/ICAS2024/data/papers/ICAS2024_0088_paper.pdf" TargetMode="External"/><Relationship Id="rId441" Type="http://schemas.openxmlformats.org/officeDocument/2006/relationships/hyperlink" Target="https://www.mdpi.com/1999-4907/15/9/1533" TargetMode="External"/><Relationship Id="rId683" Type="http://schemas.openxmlformats.org/officeDocument/2006/relationships/hyperlink" Target="https://www.emerald.com/insight/content/doi/10.1108/tqm-02-2023-0043/full/html" TargetMode="External"/><Relationship Id="rId1036" Type="http://schemas.openxmlformats.org/officeDocument/2006/relationships/hyperlink" Target="https://www.informaticsjournals.co.in/index.php/jmmf/article/view/45074" TargetMode="External"/><Relationship Id="rId1026" Type="http://schemas.openxmlformats.org/officeDocument/2006/relationships/hyperlink" Target="https://link.springer.com/article/10.1007/s10765-024-03457-6" TargetMode="External"/><Relationship Id="rId1027" Type="http://schemas.openxmlformats.org/officeDocument/2006/relationships/hyperlink" Target="https://www.sciencedirect.com/science/article/pii/S2590123024015895?via%3Dihub" TargetMode="External"/><Relationship Id="rId1028" Type="http://schemas.openxmlformats.org/officeDocument/2006/relationships/hyperlink" Target="https://www.mdpi.com/2310-2861/10/11/713" TargetMode="External"/><Relationship Id="rId1029" Type="http://schemas.openxmlformats.org/officeDocument/2006/relationships/hyperlink" Target="https://www.sciencedirect.com/science/article/pii/S1359431124025651?via%3Dihub" TargetMode="External"/><Relationship Id="rId437" Type="http://schemas.openxmlformats.org/officeDocument/2006/relationships/hyperlink" Target="https://www.mdpi.com/1999-4907/15/9/1533" TargetMode="External"/><Relationship Id="rId679" Type="http://schemas.openxmlformats.org/officeDocument/2006/relationships/hyperlink" Target="https://www.scopus.com/record/display.uri?eid=2-s2.0-85185674440&amp;origin=resultslist&amp;sort=plf-f&amp;src=s&amp;sot=b&amp;sdt=b&amp;s=TITLE%28University+social+responsibility+and+sustainable+development%3A+illustration+of+adapted+practices+by+two+Tunisian+Universities%29&amp;sessionSearchId=1766a679d02857460ac96db02a9a850d" TargetMode="External"/><Relationship Id="rId436" Type="http://schemas.openxmlformats.org/officeDocument/2006/relationships/hyperlink" Target="https://www.mdpi.com/2504-4494/8/3/105" TargetMode="External"/><Relationship Id="rId678" Type="http://schemas.openxmlformats.org/officeDocument/2006/relationships/hyperlink" Target="https://www.scopus.com/record/display.uri?eid=2-s2.0-85205127377&amp;origin=resultslist&amp;sort=plf-f&amp;src=s&amp;sid=f4182f37b850eaf2f96839944ab9ed5c&amp;sot=cite&amp;sdt=cl&amp;cluster=scopubyr%2C%222024%22%2Ct&amp;s=REF%282-s2.0-85197098154%29&amp;sl=23&amp;sessionSearchId=f4182f37b850eaf2f96839944ab9ed5c&amp;relpos=3" TargetMode="External"/><Relationship Id="rId435" Type="http://schemas.openxmlformats.org/officeDocument/2006/relationships/hyperlink" Target="https://link.springer.com/article/10.1007/s00170-024-14047-z" TargetMode="External"/><Relationship Id="rId677" Type="http://schemas.openxmlformats.org/officeDocument/2006/relationships/hyperlink" Target="https://www.scopus.com/record/display.uri?eid=2-s2.0-85197062085&amp;origin=resultslist&amp;sort=plf-f&amp;src=s&amp;sid=f4182f37b850eaf2f96839944ab9ed5c&amp;sot=cite&amp;sdt=cl&amp;cluster=scopubyr%2C%222024%22%2Ct&amp;s=REF%282-s2.0-85197098154%29&amp;sl=23&amp;sessionSearchId=f4182f37b850eaf2f96839944ab9ed5c&amp;relpos=1" TargetMode="External"/><Relationship Id="rId434" Type="http://schemas.openxmlformats.org/officeDocument/2006/relationships/hyperlink" Target="https://www.mdpi.com/2504-4494/8/3/105" TargetMode="External"/><Relationship Id="rId676" Type="http://schemas.openxmlformats.org/officeDocument/2006/relationships/hyperlink" Target="https://www.scopus.com/record/display.uri?eid=2-s2.0-85218595068&amp;origin=resultslist&amp;sort=plf-f&amp;src=s&amp;sid=196f988a4fb44e8913a3bb9f3a43a7b7&amp;sot=cite&amp;sdt=a&amp;s=REF%282-s2.0-85197098154%29&amp;sl=23&amp;sessionSearchId=196f988a4fb44e8913a3bb9f3a43a7b7&amp;relpos=1" TargetMode="External"/><Relationship Id="rId439" Type="http://schemas.openxmlformats.org/officeDocument/2006/relationships/hyperlink" Target="https://www.scielo.br/j/abo/a/qWTVBWJzJqcLhY63ZhJtTws/?lang=en" TargetMode="External"/><Relationship Id="rId438" Type="http://schemas.openxmlformats.org/officeDocument/2006/relationships/hyperlink" Target="https://journals.lww.com/anesthesiaclinics/citation/2024/06230/providing_impactful_feedback_to_the_current.1.aspx" TargetMode="External"/><Relationship Id="rId671" Type="http://schemas.openxmlformats.org/officeDocument/2006/relationships/hyperlink" Target="https://www.scopus.com/inward/record.uri?eid=2-s2.0-85187023405&amp;doi=10.22521%2fedupij.2024.131.3&amp;partnerID=40&amp;md5=8e53ed89c896da909ce1844080d406d3" TargetMode="External"/><Relationship Id="rId670" Type="http://schemas.openxmlformats.org/officeDocument/2006/relationships/hyperlink" Target="https://www.scopus.com/inward/record.uri?eid=2-s2.0-85190655737&amp;doi=10.58262%2fArtsEduca.3830&amp;partnerID=40&amp;md5=0d3a17ab5bc3b798da1b0a6a3eb1f0c5" TargetMode="External"/><Relationship Id="rId1020" Type="http://schemas.openxmlformats.org/officeDocument/2006/relationships/hyperlink" Target="https://www.sciencedirect.com/science/article/pii/S2214157X24014308" TargetMode="External"/><Relationship Id="rId1021" Type="http://schemas.openxmlformats.org/officeDocument/2006/relationships/hyperlink" Target="https://onlinelibrary.wiley.com/doi/full/10.1155/2024/5470681" TargetMode="External"/><Relationship Id="rId433" Type="http://schemas.openxmlformats.org/officeDocument/2006/relationships/hyperlink" Target="https://etasr.com/index.php/ETASR/article/view/7444" TargetMode="External"/><Relationship Id="rId675" Type="http://schemas.openxmlformats.org/officeDocument/2006/relationships/hyperlink" Target="https://www.scopus.com/record/display.uri?eid=2-s2.0-85210075981&amp;origin=resultslist&amp;sort=plf-f&amp;src=s&amp;sot=b&amp;sdt=b&amp;s=TITLE%28Intelligent+Manufacturing+From+the+Perspective+of+Industry+5.0%3A+Application+Review+and+Prospects%29" TargetMode="External"/><Relationship Id="rId1022" Type="http://schemas.openxmlformats.org/officeDocument/2006/relationships/hyperlink" Target="https://www.sciencedirect.com/science/article/pii/S2211714824000311" TargetMode="External"/><Relationship Id="rId432" Type="http://schemas.openxmlformats.org/officeDocument/2006/relationships/hyperlink" Target="https://www.mdpi.com/2073-4360/16/21/3098" TargetMode="External"/><Relationship Id="rId674" Type="http://schemas.openxmlformats.org/officeDocument/2006/relationships/hyperlink" Target="https://www.scopus.com/record/display.uri?eid=2-s2.0-85199394513&amp;origin=resultslist&amp;sort=plf-f&amp;src=s&amp;sot=b&amp;sdt=b&amp;s=TITLE%28Advancing+sustainable+manufacturing%3A+a+systematic+exploration+of+Industry+5.0+supply+chains+for+sustainability%2C+human-centricity%2C+and+resilience%29" TargetMode="External"/><Relationship Id="rId1023" Type="http://schemas.openxmlformats.org/officeDocument/2006/relationships/hyperlink" Target="https://www.sciencedirect.com/science/article/pii/S2666202724003811?via%3Dihub" TargetMode="External"/><Relationship Id="rId431" Type="http://schemas.openxmlformats.org/officeDocument/2006/relationships/hyperlink" Target="https://www.scopus.com/record/display.uri?eid=2-s2.0-85208424834&amp;origin=resultslist&amp;sort=plf-f&amp;src=s&amp;sid=a1f4f243254a13ae6495ede39fe3993b&amp;sot=cite&amp;sdt=a&amp;s=REF%282-s2.0-85104045469%29&amp;sl=23&amp;sessionSearchId=a1f4f243254a13ae6495ede39fe3993b&amp;relpos=4" TargetMode="External"/><Relationship Id="rId673" Type="http://schemas.openxmlformats.org/officeDocument/2006/relationships/hyperlink" Target="https://www.scopus.com/record/display.uri?eid=2-s2.0-85218821295&amp;origin=resultslist&amp;sort=plf-f&amp;src=s&amp;sot=cite&amp;sdt=a&amp;s=ref%282-s2.0-85109055099%29" TargetMode="External"/><Relationship Id="rId1024" Type="http://schemas.openxmlformats.org/officeDocument/2006/relationships/hyperlink" Target="https://www.sciencedirect.com/science/article/pii/S2666202724003811?via%3Dihub" TargetMode="External"/><Relationship Id="rId430" Type="http://schemas.openxmlformats.org/officeDocument/2006/relationships/hyperlink" Target="https://www.webofscience.com/wos/woscc/full-record/WOS:001259710400001" TargetMode="External"/><Relationship Id="rId672" Type="http://schemas.openxmlformats.org/officeDocument/2006/relationships/hyperlink" Target="https://www.scopus.com/inward/record.uri?eid=2-s2.0-105001369051&amp;doi=10.1109%2fICSES63760.2024.10910531&amp;partnerID=40&amp;md5=8f71b5b5c403ac270d0856c049edec2d" TargetMode="External"/><Relationship Id="rId1025" Type="http://schemas.openxmlformats.org/officeDocument/2006/relationships/hyperlink" Target="https://www.sciencedirect.com/science/article/pii/S2666202724003811?via%3Dihub"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17.86"/>
    <col customWidth="1" min="3" max="25" width="12.86"/>
    <col customWidth="1" min="26" max="26" width="18.43"/>
    <col customWidth="1" min="27" max="35" width="12.86"/>
    <col customWidth="1" min="36" max="36" width="15.86"/>
    <col customWidth="1" min="37" max="40" width="12.86"/>
    <col customWidth="1" min="41" max="41" width="12.14"/>
    <col customWidth="1" min="42" max="43" width="13.0"/>
    <col customWidth="1" min="44" max="45" width="14.14"/>
    <col customWidth="1" min="46" max="46" width="8.86"/>
    <col customWidth="1" min="47" max="47" width="11.29"/>
    <col customWidth="1" min="48" max="65" width="8.86"/>
  </cols>
  <sheetData>
    <row r="1" ht="14.25" customHeight="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row>
    <row r="2" ht="24.7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row>
    <row r="3" ht="87.75" customHeight="1">
      <c r="A3" s="1"/>
      <c r="B3" s="1"/>
      <c r="C3" s="1"/>
      <c r="D3" s="7" t="s">
        <v>2</v>
      </c>
      <c r="E3" s="7" t="s">
        <v>3</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4</v>
      </c>
      <c r="AS3" s="9" t="s">
        <v>5</v>
      </c>
      <c r="AT3" s="3"/>
      <c r="AU3" s="3"/>
      <c r="AV3" s="3"/>
      <c r="AW3" s="3"/>
      <c r="AX3" s="3"/>
      <c r="AY3" s="3"/>
      <c r="AZ3" s="3"/>
      <c r="BA3" s="3"/>
      <c r="BB3" s="3"/>
      <c r="BC3" s="3"/>
      <c r="BD3" s="3"/>
      <c r="BE3" s="3"/>
      <c r="BF3" s="3"/>
      <c r="BG3" s="3"/>
      <c r="BH3" s="3"/>
      <c r="BI3" s="3"/>
      <c r="BJ3" s="3"/>
      <c r="BK3" s="3"/>
      <c r="BL3" s="3"/>
      <c r="BM3" s="3"/>
    </row>
    <row r="4" ht="86.25" customHeight="1">
      <c r="A4" s="10" t="s">
        <v>6</v>
      </c>
      <c r="B4" s="11" t="s">
        <v>7</v>
      </c>
      <c r="C4" s="11" t="s">
        <v>8</v>
      </c>
      <c r="D4" s="11" t="s">
        <v>9</v>
      </c>
      <c r="E4" s="11" t="s">
        <v>10</v>
      </c>
      <c r="F4" s="11" t="s">
        <v>11</v>
      </c>
      <c r="G4" s="11" t="s">
        <v>12</v>
      </c>
      <c r="H4" s="11" t="s">
        <v>13</v>
      </c>
      <c r="I4" s="11" t="s">
        <v>14</v>
      </c>
      <c r="J4" s="11" t="s">
        <v>15</v>
      </c>
      <c r="K4" s="11" t="s">
        <v>16</v>
      </c>
      <c r="L4" s="11" t="s">
        <v>17</v>
      </c>
      <c r="M4" s="11" t="s">
        <v>18</v>
      </c>
      <c r="N4" s="11" t="s">
        <v>19</v>
      </c>
      <c r="O4" s="11" t="s">
        <v>20</v>
      </c>
      <c r="P4" s="11" t="s">
        <v>21</v>
      </c>
      <c r="Q4" s="11" t="s">
        <v>22</v>
      </c>
      <c r="R4" s="11" t="s">
        <v>23</v>
      </c>
      <c r="S4" s="11" t="s">
        <v>24</v>
      </c>
      <c r="T4" s="11" t="s">
        <v>25</v>
      </c>
      <c r="U4" s="11" t="s">
        <v>26</v>
      </c>
      <c r="V4" s="11" t="s">
        <v>27</v>
      </c>
      <c r="W4" s="12" t="s">
        <v>28</v>
      </c>
      <c r="X4" s="12" t="s">
        <v>29</v>
      </c>
      <c r="Y4" s="12" t="s">
        <v>30</v>
      </c>
      <c r="Z4" s="12" t="s">
        <v>31</v>
      </c>
      <c r="AA4" s="12" t="s">
        <v>32</v>
      </c>
      <c r="AB4" s="12" t="s">
        <v>33</v>
      </c>
      <c r="AC4" s="12" t="s">
        <v>34</v>
      </c>
      <c r="AD4" s="12" t="s">
        <v>35</v>
      </c>
      <c r="AE4" s="12" t="s">
        <v>36</v>
      </c>
      <c r="AF4" s="12" t="s">
        <v>37</v>
      </c>
      <c r="AG4" s="12" t="s">
        <v>38</v>
      </c>
      <c r="AH4" s="12" t="s">
        <v>39</v>
      </c>
      <c r="AI4" s="12" t="s">
        <v>40</v>
      </c>
      <c r="AJ4" s="12" t="s">
        <v>41</v>
      </c>
      <c r="AK4" s="12" t="s">
        <v>42</v>
      </c>
      <c r="AL4" s="12" t="s">
        <v>43</v>
      </c>
      <c r="AM4" s="12" t="s">
        <v>44</v>
      </c>
      <c r="AN4" s="12" t="s">
        <v>45</v>
      </c>
      <c r="AO4" s="13" t="s">
        <v>46</v>
      </c>
      <c r="AP4" s="10" t="s">
        <v>47</v>
      </c>
      <c r="AQ4" s="10" t="s">
        <v>48</v>
      </c>
      <c r="AR4" s="14" t="s">
        <v>49</v>
      </c>
      <c r="AS4" s="14" t="s">
        <v>50</v>
      </c>
      <c r="AT4" s="15"/>
      <c r="AU4" s="15"/>
      <c r="AV4" s="15"/>
      <c r="AW4" s="15"/>
      <c r="AX4" s="15"/>
      <c r="AY4" s="15"/>
      <c r="AZ4" s="15"/>
      <c r="BA4" s="15"/>
      <c r="BB4" s="15"/>
      <c r="BC4" s="15"/>
      <c r="BD4" s="15"/>
      <c r="BE4" s="15"/>
      <c r="BF4" s="15"/>
      <c r="BG4" s="15"/>
      <c r="BH4" s="15"/>
      <c r="BI4" s="15"/>
      <c r="BJ4" s="15"/>
      <c r="BK4" s="15"/>
      <c r="BL4" s="15"/>
      <c r="BM4" s="15"/>
    </row>
    <row r="5" ht="14.25" customHeight="1">
      <c r="A5" s="16">
        <v>1.0</v>
      </c>
      <c r="B5" s="17" t="s">
        <v>51</v>
      </c>
      <c r="C5" s="17" t="s">
        <v>52</v>
      </c>
      <c r="D5" s="17" t="s">
        <v>53</v>
      </c>
      <c r="E5" s="18">
        <v>1600.0</v>
      </c>
      <c r="F5" s="18">
        <v>1725.0</v>
      </c>
      <c r="G5" s="18">
        <v>0.0</v>
      </c>
      <c r="H5" s="18">
        <v>400.0</v>
      </c>
      <c r="I5" s="18">
        <v>933.3333333333329</v>
      </c>
      <c r="J5" s="18">
        <v>0.0</v>
      </c>
      <c r="K5" s="18">
        <v>0.0</v>
      </c>
      <c r="L5" s="18">
        <v>0.0</v>
      </c>
      <c r="M5" s="18">
        <v>0.0</v>
      </c>
      <c r="N5" s="18">
        <v>0.0</v>
      </c>
      <c r="O5" s="18">
        <v>0.0</v>
      </c>
      <c r="P5" s="18">
        <v>0.0</v>
      </c>
      <c r="Q5" s="18">
        <v>221.66000000000003</v>
      </c>
      <c r="R5" s="18">
        <v>800.0</v>
      </c>
      <c r="S5" s="18">
        <v>510.0</v>
      </c>
      <c r="T5" s="18">
        <v>0.0</v>
      </c>
      <c r="U5" s="18">
        <v>0.0</v>
      </c>
      <c r="V5" s="18">
        <v>0.0</v>
      </c>
      <c r="W5" s="18">
        <v>0.0</v>
      </c>
      <c r="X5" s="18">
        <v>0.0</v>
      </c>
      <c r="Y5" s="18">
        <v>0.0</v>
      </c>
      <c r="Z5" s="18">
        <v>0.0</v>
      </c>
      <c r="AA5" s="18">
        <v>0.0</v>
      </c>
      <c r="AB5" s="18">
        <v>0.0</v>
      </c>
      <c r="AC5" s="18">
        <v>30.0</v>
      </c>
      <c r="AD5" s="18">
        <v>196.0</v>
      </c>
      <c r="AE5" s="18">
        <v>0.0</v>
      </c>
      <c r="AF5" s="18">
        <v>259.33</v>
      </c>
      <c r="AG5" s="18">
        <v>240.0</v>
      </c>
      <c r="AH5" s="18">
        <v>250.0</v>
      </c>
      <c r="AI5" s="18">
        <v>256.0</v>
      </c>
      <c r="AJ5" s="18">
        <v>20.0</v>
      </c>
      <c r="AK5" s="18">
        <v>0.0</v>
      </c>
      <c r="AL5" s="18">
        <v>150.0</v>
      </c>
      <c r="AM5" s="18">
        <v>0.0</v>
      </c>
      <c r="AN5" s="18">
        <v>224.0</v>
      </c>
      <c r="AO5" s="19">
        <f t="shared" ref="AO5:AO40" si="1">SUM(F5:AN5)</f>
        <v>6215.323333</v>
      </c>
      <c r="AP5" s="20">
        <v>6215.32333333333</v>
      </c>
      <c r="AQ5" s="20">
        <v>6215.32333333333</v>
      </c>
      <c r="AR5" s="21">
        <f>AO5-AP5</f>
        <v>0</v>
      </c>
      <c r="AS5" s="21">
        <f>AO5-AQ5</f>
        <v>0</v>
      </c>
      <c r="AT5" s="3"/>
      <c r="AU5" s="22">
        <f t="shared" ref="AU5:AU110" si="2">sum(F5:M5)</f>
        <v>3058.333333</v>
      </c>
      <c r="AV5" s="22">
        <f t="shared" ref="AV5:AV110" si="3">sum(F5:V5)</f>
        <v>4589.993333</v>
      </c>
      <c r="AW5" s="3"/>
      <c r="AX5" s="3"/>
      <c r="AY5" s="3"/>
      <c r="AZ5" s="3"/>
      <c r="BA5" s="3"/>
      <c r="BB5" s="3"/>
      <c r="BC5" s="3"/>
      <c r="BD5" s="3"/>
      <c r="BE5" s="3"/>
      <c r="BF5" s="3"/>
      <c r="BG5" s="3"/>
      <c r="BH5" s="3"/>
      <c r="BI5" s="3"/>
      <c r="BJ5" s="3"/>
      <c r="BK5" s="3"/>
      <c r="BL5" s="3"/>
      <c r="BM5" s="3"/>
    </row>
    <row r="6" ht="14.25" customHeight="1">
      <c r="A6" s="16">
        <v>2.0</v>
      </c>
      <c r="B6" s="17" t="s">
        <v>54</v>
      </c>
      <c r="C6" s="17" t="s">
        <v>52</v>
      </c>
      <c r="D6" s="17" t="s">
        <v>55</v>
      </c>
      <c r="E6" s="18">
        <v>1600.0</v>
      </c>
      <c r="F6" s="18">
        <v>93.33</v>
      </c>
      <c r="G6" s="18">
        <v>0.0</v>
      </c>
      <c r="H6" s="18">
        <v>0.0</v>
      </c>
      <c r="I6" s="18">
        <v>109.28</v>
      </c>
      <c r="J6" s="18">
        <v>0.0</v>
      </c>
      <c r="K6" s="18">
        <v>0.0</v>
      </c>
      <c r="L6" s="18">
        <v>0.0</v>
      </c>
      <c r="M6" s="18">
        <v>0.0</v>
      </c>
      <c r="N6" s="18">
        <v>0.0</v>
      </c>
      <c r="O6" s="18">
        <v>0.0</v>
      </c>
      <c r="P6" s="18">
        <v>0.0</v>
      </c>
      <c r="Q6" s="18">
        <v>18.33</v>
      </c>
      <c r="R6" s="18">
        <v>0.0</v>
      </c>
      <c r="S6" s="18">
        <v>300.0</v>
      </c>
      <c r="T6" s="18">
        <v>0.0</v>
      </c>
      <c r="U6" s="18">
        <v>0.0</v>
      </c>
      <c r="V6" s="18">
        <v>0.0</v>
      </c>
      <c r="W6" s="18">
        <v>0.0</v>
      </c>
      <c r="X6" s="18">
        <v>0.0</v>
      </c>
      <c r="Y6" s="18">
        <v>0.0</v>
      </c>
      <c r="Z6" s="18">
        <v>0.0</v>
      </c>
      <c r="AA6" s="18">
        <v>0.0</v>
      </c>
      <c r="AB6" s="18">
        <v>100.0</v>
      </c>
      <c r="AC6" s="18">
        <v>0.0</v>
      </c>
      <c r="AD6" s="18">
        <v>252.0</v>
      </c>
      <c r="AE6" s="18">
        <v>504.0</v>
      </c>
      <c r="AF6" s="18">
        <v>177.50666666666666</v>
      </c>
      <c r="AG6" s="18">
        <v>0.0</v>
      </c>
      <c r="AH6" s="18">
        <v>550.0</v>
      </c>
      <c r="AI6" s="18">
        <v>224.0</v>
      </c>
      <c r="AJ6" s="18">
        <v>60.0</v>
      </c>
      <c r="AK6" s="18">
        <v>0.0</v>
      </c>
      <c r="AL6" s="18">
        <v>0.0</v>
      </c>
      <c r="AM6" s="18">
        <v>446.0</v>
      </c>
      <c r="AN6" s="18">
        <v>156.0</v>
      </c>
      <c r="AO6" s="19">
        <f t="shared" si="1"/>
        <v>2990.446667</v>
      </c>
      <c r="AP6" s="20">
        <v>2990.44666666667</v>
      </c>
      <c r="AQ6" s="20">
        <v>2990.44666666667</v>
      </c>
      <c r="AR6" s="21">
        <f t="shared" ref="AR6:AR34" si="4">AO5-AP5</f>
        <v>0</v>
      </c>
      <c r="AS6" s="21">
        <f t="shared" ref="AS6:AS34" si="5">AO5-AQ5</f>
        <v>0</v>
      </c>
      <c r="AT6" s="3"/>
      <c r="AU6" s="22">
        <f t="shared" si="2"/>
        <v>202.61</v>
      </c>
      <c r="AV6" s="22">
        <f t="shared" si="3"/>
        <v>520.94</v>
      </c>
      <c r="AW6" s="3"/>
      <c r="AX6" s="3"/>
      <c r="AY6" s="3"/>
      <c r="AZ6" s="3"/>
      <c r="BA6" s="3"/>
      <c r="BB6" s="3"/>
      <c r="BC6" s="3"/>
      <c r="BD6" s="3"/>
      <c r="BE6" s="3"/>
      <c r="BF6" s="3"/>
      <c r="BG6" s="3"/>
      <c r="BH6" s="3"/>
      <c r="BI6" s="3"/>
      <c r="BJ6" s="3"/>
      <c r="BK6" s="3"/>
      <c r="BL6" s="3"/>
      <c r="BM6" s="3"/>
    </row>
    <row r="7" ht="14.25" customHeight="1">
      <c r="A7" s="16">
        <v>3.0</v>
      </c>
      <c r="B7" s="17" t="s">
        <v>56</v>
      </c>
      <c r="C7" s="17" t="s">
        <v>52</v>
      </c>
      <c r="D7" s="17" t="s">
        <v>53</v>
      </c>
      <c r="E7" s="18">
        <v>1600.0</v>
      </c>
      <c r="F7" s="18">
        <v>300.0</v>
      </c>
      <c r="G7" s="18">
        <v>0.0</v>
      </c>
      <c r="H7" s="18">
        <v>283.33000000000004</v>
      </c>
      <c r="I7" s="18">
        <v>835.83</v>
      </c>
      <c r="J7" s="18">
        <v>0.0</v>
      </c>
      <c r="K7" s="18">
        <v>0.0</v>
      </c>
      <c r="L7" s="18">
        <v>0.0</v>
      </c>
      <c r="M7" s="18">
        <v>0.0</v>
      </c>
      <c r="N7" s="18">
        <v>0.0</v>
      </c>
      <c r="O7" s="18">
        <v>0.0</v>
      </c>
      <c r="P7" s="18">
        <v>0.0</v>
      </c>
      <c r="Q7" s="18">
        <v>0.0</v>
      </c>
      <c r="R7" s="18">
        <v>0.0</v>
      </c>
      <c r="S7" s="18">
        <v>450.0</v>
      </c>
      <c r="T7" s="18">
        <v>0.0</v>
      </c>
      <c r="U7" s="18">
        <v>0.0</v>
      </c>
      <c r="V7" s="18">
        <v>0.0</v>
      </c>
      <c r="W7" s="18">
        <v>0.0</v>
      </c>
      <c r="X7" s="18">
        <v>0.0</v>
      </c>
      <c r="Y7" s="18">
        <v>150.0</v>
      </c>
      <c r="Z7" s="18">
        <v>0.0</v>
      </c>
      <c r="AA7" s="18">
        <v>0.0</v>
      </c>
      <c r="AB7" s="18">
        <v>100.0</v>
      </c>
      <c r="AC7" s="18">
        <v>0.0</v>
      </c>
      <c r="AD7" s="18">
        <v>196.0</v>
      </c>
      <c r="AE7" s="18">
        <v>392.0</v>
      </c>
      <c r="AF7" s="18">
        <v>73.4</v>
      </c>
      <c r="AG7" s="18">
        <v>0.0</v>
      </c>
      <c r="AH7" s="18">
        <v>180.0</v>
      </c>
      <c r="AI7" s="18">
        <v>452.0</v>
      </c>
      <c r="AJ7" s="18">
        <v>0.0</v>
      </c>
      <c r="AK7" s="18">
        <v>0.0</v>
      </c>
      <c r="AL7" s="18">
        <v>0.0</v>
      </c>
      <c r="AM7" s="18">
        <v>0.0</v>
      </c>
      <c r="AN7" s="18">
        <v>100.0</v>
      </c>
      <c r="AO7" s="19">
        <f t="shared" si="1"/>
        <v>3512.56</v>
      </c>
      <c r="AP7" s="23">
        <v>3512.56</v>
      </c>
      <c r="AQ7" s="23">
        <v>3512.56</v>
      </c>
      <c r="AR7" s="21">
        <f t="shared" si="4"/>
        <v>0</v>
      </c>
      <c r="AS7" s="21">
        <f t="shared" si="5"/>
        <v>0</v>
      </c>
      <c r="AT7" s="3"/>
      <c r="AU7" s="22">
        <f t="shared" si="2"/>
        <v>1419.16</v>
      </c>
      <c r="AV7" s="22">
        <f t="shared" si="3"/>
        <v>1869.16</v>
      </c>
      <c r="AW7" s="3"/>
      <c r="AX7" s="3"/>
      <c r="AY7" s="3"/>
      <c r="AZ7" s="3"/>
      <c r="BA7" s="3"/>
      <c r="BB7" s="3"/>
      <c r="BC7" s="3"/>
      <c r="BD7" s="3"/>
      <c r="BE7" s="3"/>
      <c r="BF7" s="3"/>
      <c r="BG7" s="3"/>
      <c r="BH7" s="3"/>
      <c r="BI7" s="3"/>
      <c r="BJ7" s="3"/>
      <c r="BK7" s="3"/>
      <c r="BL7" s="3"/>
      <c r="BM7" s="3"/>
    </row>
    <row r="8" ht="14.25" customHeight="1">
      <c r="A8" s="16">
        <v>4.0</v>
      </c>
      <c r="B8" s="17" t="s">
        <v>57</v>
      </c>
      <c r="C8" s="17" t="s">
        <v>52</v>
      </c>
      <c r="D8" s="17" t="s">
        <v>53</v>
      </c>
      <c r="E8" s="18">
        <v>1600.0</v>
      </c>
      <c r="F8" s="18">
        <v>1750.0</v>
      </c>
      <c r="G8" s="18">
        <v>0.0</v>
      </c>
      <c r="H8" s="18">
        <v>2242.608</v>
      </c>
      <c r="I8" s="18">
        <v>2933.333333333335</v>
      </c>
      <c r="J8" s="18">
        <v>0.0</v>
      </c>
      <c r="K8" s="18">
        <v>0.0</v>
      </c>
      <c r="L8" s="18">
        <v>0.0</v>
      </c>
      <c r="M8" s="18">
        <v>0.0</v>
      </c>
      <c r="N8" s="18">
        <v>125.0</v>
      </c>
      <c r="O8" s="18">
        <v>0.0</v>
      </c>
      <c r="P8" s="18">
        <v>0.0</v>
      </c>
      <c r="Q8" s="18">
        <v>567.3333333333335</v>
      </c>
      <c r="R8" s="18">
        <v>760.0</v>
      </c>
      <c r="S8" s="18">
        <v>1665.0</v>
      </c>
      <c r="T8" s="18">
        <v>0.0</v>
      </c>
      <c r="U8" s="18">
        <v>0.0</v>
      </c>
      <c r="V8" s="18">
        <v>0.0</v>
      </c>
      <c r="W8" s="18">
        <v>0.0</v>
      </c>
      <c r="X8" s="18">
        <v>0.0</v>
      </c>
      <c r="Y8" s="18">
        <v>200.0</v>
      </c>
      <c r="Z8" s="18">
        <v>0.0</v>
      </c>
      <c r="AA8" s="18">
        <v>0.0</v>
      </c>
      <c r="AB8" s="18">
        <v>0.0</v>
      </c>
      <c r="AC8" s="18">
        <v>70.0</v>
      </c>
      <c r="AD8" s="18">
        <v>196.0</v>
      </c>
      <c r="AE8" s="18">
        <v>392.0</v>
      </c>
      <c r="AF8" s="18">
        <v>249.88333333333335</v>
      </c>
      <c r="AG8" s="18">
        <v>460.0</v>
      </c>
      <c r="AH8" s="18">
        <v>160.0</v>
      </c>
      <c r="AI8" s="18">
        <v>256.0</v>
      </c>
      <c r="AJ8" s="18">
        <v>100.0</v>
      </c>
      <c r="AK8" s="18">
        <v>0.0</v>
      </c>
      <c r="AL8" s="18">
        <v>150.0</v>
      </c>
      <c r="AM8" s="18">
        <v>0.0</v>
      </c>
      <c r="AN8" s="18">
        <v>120.0</v>
      </c>
      <c r="AO8" s="19">
        <f t="shared" si="1"/>
        <v>12397.158</v>
      </c>
      <c r="AP8" s="20">
        <v>12397.158000000001</v>
      </c>
      <c r="AQ8" s="20">
        <v>12397.158</v>
      </c>
      <c r="AR8" s="21">
        <f t="shared" si="4"/>
        <v>0</v>
      </c>
      <c r="AS8" s="21">
        <f t="shared" si="5"/>
        <v>0</v>
      </c>
      <c r="AT8" s="3"/>
      <c r="AU8" s="22">
        <f t="shared" si="2"/>
        <v>6925.941333</v>
      </c>
      <c r="AV8" s="22">
        <f t="shared" si="3"/>
        <v>10043.27467</v>
      </c>
      <c r="AW8" s="3"/>
      <c r="AX8" s="3"/>
      <c r="AY8" s="3"/>
      <c r="AZ8" s="3"/>
      <c r="BA8" s="3"/>
      <c r="BB8" s="3"/>
      <c r="BC8" s="3"/>
      <c r="BD8" s="3"/>
      <c r="BE8" s="3"/>
      <c r="BF8" s="3"/>
      <c r="BG8" s="3"/>
      <c r="BH8" s="3"/>
      <c r="BI8" s="3"/>
      <c r="BJ8" s="3"/>
      <c r="BK8" s="3"/>
      <c r="BL8" s="3"/>
      <c r="BM8" s="3"/>
    </row>
    <row r="9" ht="14.25" customHeight="1">
      <c r="A9" s="16">
        <v>5.0</v>
      </c>
      <c r="B9" s="17" t="s">
        <v>58</v>
      </c>
      <c r="C9" s="17" t="s">
        <v>52</v>
      </c>
      <c r="D9" s="17" t="s">
        <v>59</v>
      </c>
      <c r="E9" s="18">
        <v>1600.0</v>
      </c>
      <c r="F9" s="18">
        <v>0.0</v>
      </c>
      <c r="G9" s="18">
        <v>0.0</v>
      </c>
      <c r="H9" s="18">
        <v>0.0</v>
      </c>
      <c r="I9" s="18">
        <v>400.0</v>
      </c>
      <c r="J9" s="18">
        <v>0.0</v>
      </c>
      <c r="K9" s="18">
        <v>0.0</v>
      </c>
      <c r="L9" s="18">
        <v>0.0</v>
      </c>
      <c r="M9" s="18">
        <v>0.0</v>
      </c>
      <c r="N9" s="18">
        <v>0.0</v>
      </c>
      <c r="O9" s="18">
        <v>0.0</v>
      </c>
      <c r="P9" s="18">
        <v>0.0</v>
      </c>
      <c r="Q9" s="18">
        <v>170.0</v>
      </c>
      <c r="R9" s="18">
        <v>0.0</v>
      </c>
      <c r="S9" s="18">
        <v>0.0</v>
      </c>
      <c r="T9" s="18">
        <v>0.0</v>
      </c>
      <c r="U9" s="18">
        <v>0.0</v>
      </c>
      <c r="V9" s="18">
        <v>0.0</v>
      </c>
      <c r="W9" s="18">
        <v>0.0</v>
      </c>
      <c r="X9" s="18">
        <v>0.0</v>
      </c>
      <c r="Y9" s="18">
        <v>100.0</v>
      </c>
      <c r="Z9" s="18">
        <v>0.0</v>
      </c>
      <c r="AA9" s="18">
        <v>0.0</v>
      </c>
      <c r="AB9" s="18">
        <v>0.0</v>
      </c>
      <c r="AC9" s="18">
        <v>0.0</v>
      </c>
      <c r="AD9" s="18">
        <v>280.0</v>
      </c>
      <c r="AE9" s="18">
        <v>560.0</v>
      </c>
      <c r="AF9" s="18">
        <v>122.11999999999999</v>
      </c>
      <c r="AG9" s="18">
        <v>130.0</v>
      </c>
      <c r="AH9" s="18">
        <v>20.0</v>
      </c>
      <c r="AI9" s="18">
        <v>346.0</v>
      </c>
      <c r="AJ9" s="18">
        <v>60.0</v>
      </c>
      <c r="AK9" s="18">
        <v>0.0</v>
      </c>
      <c r="AL9" s="18">
        <v>0.0</v>
      </c>
      <c r="AM9" s="18">
        <v>0.0</v>
      </c>
      <c r="AN9" s="18">
        <v>0.0</v>
      </c>
      <c r="AO9" s="19">
        <f t="shared" si="1"/>
        <v>2188.12</v>
      </c>
      <c r="AP9" s="20">
        <v>2188.12</v>
      </c>
      <c r="AQ9" s="20">
        <v>2188.12</v>
      </c>
      <c r="AR9" s="21">
        <f t="shared" si="4"/>
        <v>0</v>
      </c>
      <c r="AS9" s="21">
        <f t="shared" si="5"/>
        <v>0</v>
      </c>
      <c r="AT9" s="3"/>
      <c r="AU9" s="22">
        <f t="shared" si="2"/>
        <v>400</v>
      </c>
      <c r="AV9" s="22">
        <f t="shared" si="3"/>
        <v>570</v>
      </c>
      <c r="AW9" s="3"/>
      <c r="AX9" s="3"/>
      <c r="AY9" s="3"/>
      <c r="AZ9" s="3"/>
      <c r="BA9" s="3"/>
      <c r="BB9" s="3"/>
      <c r="BC9" s="3"/>
      <c r="BD9" s="3"/>
      <c r="BE9" s="3"/>
      <c r="BF9" s="3"/>
      <c r="BG9" s="3"/>
      <c r="BH9" s="3"/>
      <c r="BI9" s="3"/>
      <c r="BJ9" s="3"/>
      <c r="BK9" s="3"/>
      <c r="BL9" s="3"/>
      <c r="BM9" s="3"/>
    </row>
    <row r="10" ht="14.25" customHeight="1">
      <c r="A10" s="16">
        <v>6.0</v>
      </c>
      <c r="B10" s="17" t="s">
        <v>60</v>
      </c>
      <c r="C10" s="17" t="s">
        <v>52</v>
      </c>
      <c r="D10" s="17" t="s">
        <v>59</v>
      </c>
      <c r="E10" s="18">
        <v>1600.0</v>
      </c>
      <c r="F10" s="18">
        <v>0.0</v>
      </c>
      <c r="G10" s="18">
        <v>0.0</v>
      </c>
      <c r="H10" s="18">
        <v>0.0</v>
      </c>
      <c r="I10" s="18">
        <v>0.0</v>
      </c>
      <c r="J10" s="18">
        <v>0.0</v>
      </c>
      <c r="K10" s="18">
        <v>0.0</v>
      </c>
      <c r="L10" s="18">
        <v>0.0</v>
      </c>
      <c r="M10" s="18">
        <v>0.0</v>
      </c>
      <c r="N10" s="18">
        <v>0.0</v>
      </c>
      <c r="O10" s="18">
        <v>0.0</v>
      </c>
      <c r="P10" s="18">
        <v>0.0</v>
      </c>
      <c r="Q10" s="18">
        <v>0.0</v>
      </c>
      <c r="R10" s="18">
        <v>0.0</v>
      </c>
      <c r="S10" s="18">
        <v>0.0</v>
      </c>
      <c r="T10" s="18">
        <v>0.0</v>
      </c>
      <c r="U10" s="18">
        <v>0.0</v>
      </c>
      <c r="V10" s="18">
        <v>0.0</v>
      </c>
      <c r="W10" s="18">
        <v>0.0</v>
      </c>
      <c r="X10" s="18">
        <v>0.0</v>
      </c>
      <c r="Y10" s="18">
        <v>100.0</v>
      </c>
      <c r="Z10" s="18">
        <v>0.0</v>
      </c>
      <c r="AA10" s="18">
        <v>0.0</v>
      </c>
      <c r="AB10" s="18">
        <v>0.0</v>
      </c>
      <c r="AC10" s="18">
        <v>0.0</v>
      </c>
      <c r="AD10" s="18">
        <v>280.0</v>
      </c>
      <c r="AE10" s="18">
        <v>560.0</v>
      </c>
      <c r="AF10" s="18">
        <v>194.66</v>
      </c>
      <c r="AG10" s="18">
        <v>80.0</v>
      </c>
      <c r="AH10" s="18">
        <v>50.0</v>
      </c>
      <c r="AI10" s="18">
        <v>514.0</v>
      </c>
      <c r="AJ10" s="18">
        <v>0.0</v>
      </c>
      <c r="AK10" s="18">
        <v>0.0</v>
      </c>
      <c r="AL10" s="18">
        <v>0.0</v>
      </c>
      <c r="AM10" s="18">
        <v>0.0</v>
      </c>
      <c r="AN10" s="18">
        <v>50.0</v>
      </c>
      <c r="AO10" s="19">
        <f t="shared" si="1"/>
        <v>1828.66</v>
      </c>
      <c r="AP10" s="20">
        <v>1828.66</v>
      </c>
      <c r="AQ10" s="20">
        <v>1828.66</v>
      </c>
      <c r="AR10" s="21">
        <f t="shared" si="4"/>
        <v>0</v>
      </c>
      <c r="AS10" s="21">
        <f t="shared" si="5"/>
        <v>0</v>
      </c>
      <c r="AT10" s="3"/>
      <c r="AU10" s="22">
        <f t="shared" si="2"/>
        <v>0</v>
      </c>
      <c r="AV10" s="22">
        <f t="shared" si="3"/>
        <v>0</v>
      </c>
      <c r="AW10" s="3"/>
      <c r="AX10" s="3"/>
      <c r="AY10" s="3"/>
      <c r="AZ10" s="3"/>
      <c r="BA10" s="3"/>
      <c r="BB10" s="3"/>
      <c r="BC10" s="3"/>
      <c r="BD10" s="3"/>
      <c r="BE10" s="3"/>
      <c r="BF10" s="3"/>
      <c r="BG10" s="3"/>
      <c r="BH10" s="3"/>
      <c r="BI10" s="3"/>
      <c r="BJ10" s="3"/>
      <c r="BK10" s="3"/>
      <c r="BL10" s="3"/>
      <c r="BM10" s="3"/>
    </row>
    <row r="11" ht="14.25" customHeight="1">
      <c r="A11" s="16">
        <v>7.0</v>
      </c>
      <c r="B11" s="17" t="s">
        <v>61</v>
      </c>
      <c r="C11" s="17" t="s">
        <v>52</v>
      </c>
      <c r="D11" s="17" t="s">
        <v>59</v>
      </c>
      <c r="E11" s="18">
        <v>1600.0</v>
      </c>
      <c r="F11" s="18">
        <v>0.0</v>
      </c>
      <c r="G11" s="18">
        <v>0.0</v>
      </c>
      <c r="H11" s="18">
        <v>0.0</v>
      </c>
      <c r="I11" s="18">
        <v>172.49999999999997</v>
      </c>
      <c r="J11" s="18">
        <v>0.0</v>
      </c>
      <c r="K11" s="18">
        <v>0.0</v>
      </c>
      <c r="L11" s="18">
        <v>0.0</v>
      </c>
      <c r="M11" s="18">
        <v>0.0</v>
      </c>
      <c r="N11" s="18">
        <v>50.0</v>
      </c>
      <c r="O11" s="18">
        <v>0.0</v>
      </c>
      <c r="P11" s="18">
        <v>0.0</v>
      </c>
      <c r="Q11" s="18">
        <v>24.166666666666664</v>
      </c>
      <c r="R11" s="18">
        <v>50.0</v>
      </c>
      <c r="S11" s="18">
        <v>150.0</v>
      </c>
      <c r="T11" s="18">
        <v>0.0</v>
      </c>
      <c r="U11" s="18">
        <v>0.0</v>
      </c>
      <c r="V11" s="18">
        <v>0.0</v>
      </c>
      <c r="W11" s="18">
        <v>0.0</v>
      </c>
      <c r="X11" s="18">
        <v>0.0</v>
      </c>
      <c r="Y11" s="18">
        <v>0.0</v>
      </c>
      <c r="Z11" s="18">
        <v>0.0</v>
      </c>
      <c r="AA11" s="18">
        <v>0.0</v>
      </c>
      <c r="AB11" s="18">
        <v>0.0</v>
      </c>
      <c r="AC11" s="18">
        <v>0.0</v>
      </c>
      <c r="AD11" s="18">
        <v>280.0</v>
      </c>
      <c r="AE11" s="18">
        <v>560.0</v>
      </c>
      <c r="AF11" s="18">
        <v>194.51</v>
      </c>
      <c r="AG11" s="18">
        <v>50.0</v>
      </c>
      <c r="AH11" s="18">
        <v>310.0</v>
      </c>
      <c r="AI11" s="18">
        <v>424.0</v>
      </c>
      <c r="AJ11" s="18">
        <v>90.0</v>
      </c>
      <c r="AK11" s="18">
        <v>0.0</v>
      </c>
      <c r="AL11" s="18">
        <v>0.0</v>
      </c>
      <c r="AM11" s="18">
        <v>0.0</v>
      </c>
      <c r="AN11" s="18">
        <v>100.0</v>
      </c>
      <c r="AO11" s="19">
        <f t="shared" si="1"/>
        <v>2455.176667</v>
      </c>
      <c r="AP11" s="20">
        <v>2455.1766666666663</v>
      </c>
      <c r="AQ11" s="20">
        <v>2455.1766666666663</v>
      </c>
      <c r="AR11" s="21">
        <f t="shared" si="4"/>
        <v>0</v>
      </c>
      <c r="AS11" s="21">
        <f t="shared" si="5"/>
        <v>0</v>
      </c>
      <c r="AT11" s="24"/>
      <c r="AU11" s="22">
        <f t="shared" si="2"/>
        <v>172.5</v>
      </c>
      <c r="AV11" s="22">
        <f t="shared" si="3"/>
        <v>446.6666667</v>
      </c>
      <c r="AW11" s="24"/>
      <c r="AX11" s="24"/>
      <c r="AY11" s="24"/>
      <c r="AZ11" s="24"/>
      <c r="BA11" s="24"/>
      <c r="BB11" s="24"/>
      <c r="BC11" s="24"/>
      <c r="BD11" s="24"/>
      <c r="BE11" s="24"/>
      <c r="BF11" s="24"/>
      <c r="BG11" s="24"/>
      <c r="BH11" s="24"/>
      <c r="BI11" s="24"/>
      <c r="BJ11" s="24"/>
      <c r="BK11" s="24"/>
      <c r="BL11" s="24"/>
      <c r="BM11" s="24"/>
    </row>
    <row r="12" ht="14.25" customHeight="1">
      <c r="A12" s="16">
        <v>8.0</v>
      </c>
      <c r="B12" s="17" t="s">
        <v>62</v>
      </c>
      <c r="C12" s="17" t="s">
        <v>52</v>
      </c>
      <c r="D12" s="17" t="s">
        <v>59</v>
      </c>
      <c r="E12" s="18">
        <v>1600.0</v>
      </c>
      <c r="F12" s="18">
        <v>66.66</v>
      </c>
      <c r="G12" s="18">
        <v>0.0</v>
      </c>
      <c r="H12" s="18">
        <v>0.0</v>
      </c>
      <c r="I12" s="18">
        <v>200.00666666666666</v>
      </c>
      <c r="J12" s="18">
        <v>0.0</v>
      </c>
      <c r="K12" s="18">
        <v>0.0</v>
      </c>
      <c r="L12" s="18">
        <v>0.0</v>
      </c>
      <c r="M12" s="18">
        <v>0.0</v>
      </c>
      <c r="N12" s="18">
        <v>50.0</v>
      </c>
      <c r="O12" s="18">
        <v>0.0</v>
      </c>
      <c r="P12" s="18">
        <v>0.0</v>
      </c>
      <c r="Q12" s="18">
        <v>43.32</v>
      </c>
      <c r="R12" s="18">
        <v>120.0</v>
      </c>
      <c r="S12" s="18">
        <v>0.0</v>
      </c>
      <c r="T12" s="18">
        <v>0.0</v>
      </c>
      <c r="U12" s="18">
        <v>0.0</v>
      </c>
      <c r="V12" s="18">
        <v>0.0</v>
      </c>
      <c r="W12" s="18">
        <v>0.0</v>
      </c>
      <c r="X12" s="18">
        <v>0.0</v>
      </c>
      <c r="Y12" s="18">
        <v>300.0</v>
      </c>
      <c r="Z12" s="18">
        <v>0.0</v>
      </c>
      <c r="AA12" s="18">
        <v>0.0</v>
      </c>
      <c r="AB12" s="18">
        <v>100.0</v>
      </c>
      <c r="AC12" s="18">
        <v>0.0</v>
      </c>
      <c r="AD12" s="18">
        <v>280.0</v>
      </c>
      <c r="AE12" s="18">
        <v>560.0</v>
      </c>
      <c r="AF12" s="18">
        <v>164.64</v>
      </c>
      <c r="AG12" s="18">
        <v>390.0</v>
      </c>
      <c r="AH12" s="18">
        <v>500.0</v>
      </c>
      <c r="AI12" s="18">
        <v>256.0</v>
      </c>
      <c r="AJ12" s="18">
        <v>40.0</v>
      </c>
      <c r="AK12" s="18">
        <v>0.0</v>
      </c>
      <c r="AL12" s="18">
        <v>50.0</v>
      </c>
      <c r="AM12" s="18">
        <v>0.0</v>
      </c>
      <c r="AN12" s="18">
        <v>100.0</v>
      </c>
      <c r="AO12" s="19">
        <f t="shared" si="1"/>
        <v>3220.626667</v>
      </c>
      <c r="AP12" s="20">
        <v>3220.6266666666666</v>
      </c>
      <c r="AQ12" s="20">
        <v>3220.6266666666666</v>
      </c>
      <c r="AR12" s="21">
        <f t="shared" si="4"/>
        <v>0</v>
      </c>
      <c r="AS12" s="21">
        <f t="shared" si="5"/>
        <v>0</v>
      </c>
      <c r="AT12" s="24"/>
      <c r="AU12" s="22">
        <f t="shared" si="2"/>
        <v>266.6666667</v>
      </c>
      <c r="AV12" s="22">
        <f t="shared" si="3"/>
        <v>479.9866667</v>
      </c>
      <c r="AW12" s="24"/>
      <c r="AX12" s="24"/>
      <c r="AY12" s="24"/>
      <c r="AZ12" s="24"/>
      <c r="BA12" s="24"/>
      <c r="BB12" s="24"/>
      <c r="BC12" s="24"/>
      <c r="BD12" s="24"/>
      <c r="BE12" s="24"/>
      <c r="BF12" s="24"/>
      <c r="BG12" s="24"/>
      <c r="BH12" s="24"/>
      <c r="BI12" s="24"/>
      <c r="BJ12" s="24"/>
      <c r="BK12" s="24"/>
      <c r="BL12" s="24"/>
      <c r="BM12" s="24"/>
    </row>
    <row r="13" ht="14.25" customHeight="1">
      <c r="A13" s="16">
        <v>9.0</v>
      </c>
      <c r="B13" s="17" t="s">
        <v>63</v>
      </c>
      <c r="C13" s="17" t="s">
        <v>52</v>
      </c>
      <c r="D13" s="17" t="s">
        <v>59</v>
      </c>
      <c r="E13" s="18">
        <v>1600.0</v>
      </c>
      <c r="F13" s="18">
        <v>160.0</v>
      </c>
      <c r="G13" s="18">
        <v>0.0</v>
      </c>
      <c r="H13" s="18">
        <v>0.0</v>
      </c>
      <c r="I13" s="18">
        <v>362.50666666666666</v>
      </c>
      <c r="J13" s="18">
        <v>0.0</v>
      </c>
      <c r="K13" s="18">
        <v>0.0</v>
      </c>
      <c r="L13" s="18">
        <v>0.0</v>
      </c>
      <c r="M13" s="18">
        <v>0.0</v>
      </c>
      <c r="N13" s="18">
        <v>0.0</v>
      </c>
      <c r="O13" s="18">
        <v>0.0</v>
      </c>
      <c r="P13" s="18">
        <v>0.0</v>
      </c>
      <c r="Q13" s="18">
        <v>58.309999999999995</v>
      </c>
      <c r="R13" s="18">
        <v>120.0</v>
      </c>
      <c r="S13" s="18">
        <v>150.0</v>
      </c>
      <c r="T13" s="18">
        <v>0.0</v>
      </c>
      <c r="U13" s="18">
        <v>0.0</v>
      </c>
      <c r="V13" s="18">
        <v>0.0</v>
      </c>
      <c r="W13" s="18">
        <v>0.0</v>
      </c>
      <c r="X13" s="18">
        <v>0.0</v>
      </c>
      <c r="Y13" s="18">
        <v>100.0</v>
      </c>
      <c r="Z13" s="18">
        <v>0.0</v>
      </c>
      <c r="AA13" s="18">
        <v>0.0</v>
      </c>
      <c r="AB13" s="18">
        <v>0.0</v>
      </c>
      <c r="AC13" s="18">
        <v>0.0</v>
      </c>
      <c r="AD13" s="18">
        <v>280.0</v>
      </c>
      <c r="AE13" s="18">
        <v>560.0</v>
      </c>
      <c r="AF13" s="18">
        <v>159.66</v>
      </c>
      <c r="AG13" s="18">
        <v>220.0</v>
      </c>
      <c r="AH13" s="18">
        <v>250.0</v>
      </c>
      <c r="AI13" s="18">
        <v>424.0</v>
      </c>
      <c r="AJ13" s="18">
        <v>60.0</v>
      </c>
      <c r="AK13" s="18">
        <v>0.0</v>
      </c>
      <c r="AL13" s="18">
        <v>50.0</v>
      </c>
      <c r="AM13" s="18">
        <v>0.0</v>
      </c>
      <c r="AN13" s="18">
        <v>180.0</v>
      </c>
      <c r="AO13" s="19">
        <f t="shared" si="1"/>
        <v>3134.476667</v>
      </c>
      <c r="AP13" s="20">
        <v>3134.4766666666665</v>
      </c>
      <c r="AQ13" s="20">
        <v>3134.4766666666665</v>
      </c>
      <c r="AR13" s="21">
        <f t="shared" si="4"/>
        <v>0</v>
      </c>
      <c r="AS13" s="21">
        <f t="shared" si="5"/>
        <v>0</v>
      </c>
      <c r="AT13" s="3"/>
      <c r="AU13" s="22">
        <f t="shared" si="2"/>
        <v>522.5066667</v>
      </c>
      <c r="AV13" s="22">
        <f t="shared" si="3"/>
        <v>850.8166667</v>
      </c>
      <c r="AW13" s="3"/>
      <c r="AX13" s="3"/>
      <c r="AY13" s="3"/>
      <c r="AZ13" s="3"/>
      <c r="BA13" s="3"/>
      <c r="BB13" s="3"/>
      <c r="BC13" s="3"/>
      <c r="BD13" s="3"/>
      <c r="BE13" s="3"/>
      <c r="BF13" s="3"/>
      <c r="BG13" s="3"/>
      <c r="BH13" s="3"/>
      <c r="BI13" s="3"/>
      <c r="BJ13" s="3"/>
      <c r="BK13" s="3"/>
      <c r="BL13" s="3"/>
      <c r="BM13" s="3"/>
    </row>
    <row r="14" ht="14.25" customHeight="1">
      <c r="A14" s="16">
        <v>10.0</v>
      </c>
      <c r="B14" s="17" t="s">
        <v>64</v>
      </c>
      <c r="C14" s="17" t="s">
        <v>52</v>
      </c>
      <c r="D14" s="17" t="s">
        <v>65</v>
      </c>
      <c r="E14" s="18">
        <v>1600.0</v>
      </c>
      <c r="F14" s="18">
        <v>1208.33</v>
      </c>
      <c r="G14" s="18">
        <v>0.0</v>
      </c>
      <c r="H14" s="18">
        <v>283.33000000000004</v>
      </c>
      <c r="I14" s="18">
        <v>933.9499999999997</v>
      </c>
      <c r="J14" s="18">
        <v>0.0</v>
      </c>
      <c r="K14" s="18">
        <v>0.0</v>
      </c>
      <c r="L14" s="18">
        <v>0.0</v>
      </c>
      <c r="M14" s="18">
        <v>0.0</v>
      </c>
      <c r="N14" s="18">
        <v>0.0</v>
      </c>
      <c r="O14" s="18">
        <v>0.0</v>
      </c>
      <c r="P14" s="18">
        <v>0.0</v>
      </c>
      <c r="Q14" s="18">
        <v>40.31999999999999</v>
      </c>
      <c r="R14" s="18">
        <v>1000.0</v>
      </c>
      <c r="S14" s="18">
        <v>180.0</v>
      </c>
      <c r="T14" s="18">
        <v>0.0</v>
      </c>
      <c r="U14" s="18">
        <v>0.0</v>
      </c>
      <c r="V14" s="18">
        <v>0.0</v>
      </c>
      <c r="W14" s="18">
        <v>0.0</v>
      </c>
      <c r="X14" s="18">
        <v>0.0</v>
      </c>
      <c r="Y14" s="18">
        <v>200.0</v>
      </c>
      <c r="Z14" s="18">
        <v>0.0</v>
      </c>
      <c r="AA14" s="18">
        <v>0.0</v>
      </c>
      <c r="AB14" s="18">
        <v>0.0</v>
      </c>
      <c r="AC14" s="18">
        <v>0.0</v>
      </c>
      <c r="AD14" s="18">
        <v>224.0</v>
      </c>
      <c r="AE14" s="18">
        <v>448.0</v>
      </c>
      <c r="AF14" s="18">
        <v>210.57</v>
      </c>
      <c r="AG14" s="18">
        <v>90.0</v>
      </c>
      <c r="AH14" s="18">
        <v>250.0</v>
      </c>
      <c r="AI14" s="18">
        <v>224.0</v>
      </c>
      <c r="AJ14" s="18">
        <v>60.0</v>
      </c>
      <c r="AK14" s="18">
        <v>0.0</v>
      </c>
      <c r="AL14" s="18">
        <v>150.0</v>
      </c>
      <c r="AM14" s="18">
        <v>0.0</v>
      </c>
      <c r="AN14" s="18">
        <v>100.0</v>
      </c>
      <c r="AO14" s="19">
        <f t="shared" si="1"/>
        <v>5602.5</v>
      </c>
      <c r="AP14" s="20">
        <v>5602.5</v>
      </c>
      <c r="AQ14" s="20">
        <v>5602.5</v>
      </c>
      <c r="AR14" s="21">
        <f t="shared" si="4"/>
        <v>0</v>
      </c>
      <c r="AS14" s="21">
        <f t="shared" si="5"/>
        <v>0</v>
      </c>
      <c r="AT14" s="3"/>
      <c r="AU14" s="22">
        <f t="shared" si="2"/>
        <v>2425.61</v>
      </c>
      <c r="AV14" s="22">
        <f t="shared" si="3"/>
        <v>3645.93</v>
      </c>
      <c r="AW14" s="3"/>
      <c r="AX14" s="3"/>
      <c r="AY14" s="3"/>
      <c r="AZ14" s="3"/>
      <c r="BA14" s="3"/>
      <c r="BB14" s="3"/>
      <c r="BC14" s="3"/>
      <c r="BD14" s="3"/>
      <c r="BE14" s="3"/>
      <c r="BF14" s="3"/>
      <c r="BG14" s="3"/>
      <c r="BH14" s="3"/>
      <c r="BI14" s="3"/>
      <c r="BJ14" s="3"/>
      <c r="BK14" s="3"/>
      <c r="BL14" s="3"/>
      <c r="BM14" s="3"/>
    </row>
    <row r="15" ht="14.25" customHeight="1">
      <c r="A15" s="16">
        <v>11.0</v>
      </c>
      <c r="B15" s="17" t="s">
        <v>66</v>
      </c>
      <c r="C15" s="17" t="s">
        <v>52</v>
      </c>
      <c r="D15" s="17" t="s">
        <v>59</v>
      </c>
      <c r="E15" s="18">
        <v>1600.0</v>
      </c>
      <c r="F15" s="18">
        <v>350.0</v>
      </c>
      <c r="G15" s="18">
        <v>0.0</v>
      </c>
      <c r="H15" s="18">
        <v>0.0</v>
      </c>
      <c r="I15" s="18">
        <v>214.57000000000002</v>
      </c>
      <c r="J15" s="18">
        <v>0.0</v>
      </c>
      <c r="K15" s="18">
        <v>0.0</v>
      </c>
      <c r="L15" s="18">
        <v>0.0</v>
      </c>
      <c r="M15" s="18">
        <v>0.0</v>
      </c>
      <c r="N15" s="18">
        <v>0.0</v>
      </c>
      <c r="O15" s="18">
        <v>0.0</v>
      </c>
      <c r="P15" s="18">
        <v>0.0</v>
      </c>
      <c r="Q15" s="18">
        <v>0.0</v>
      </c>
      <c r="R15" s="18">
        <v>0.0</v>
      </c>
      <c r="S15" s="18">
        <v>0.0</v>
      </c>
      <c r="T15" s="18">
        <v>0.0</v>
      </c>
      <c r="U15" s="18">
        <v>0.0</v>
      </c>
      <c r="V15" s="18">
        <v>0.0</v>
      </c>
      <c r="W15" s="18">
        <v>0.0</v>
      </c>
      <c r="X15" s="18">
        <v>0.0</v>
      </c>
      <c r="Y15" s="18">
        <v>100.0</v>
      </c>
      <c r="Z15" s="18">
        <v>0.0</v>
      </c>
      <c r="AA15" s="18">
        <v>0.0</v>
      </c>
      <c r="AB15" s="18">
        <v>0.0</v>
      </c>
      <c r="AC15" s="18">
        <v>0.0</v>
      </c>
      <c r="AD15" s="18">
        <v>224.0</v>
      </c>
      <c r="AE15" s="18">
        <v>448.0</v>
      </c>
      <c r="AF15" s="18">
        <v>123.34333333333333</v>
      </c>
      <c r="AG15" s="18">
        <v>190.0</v>
      </c>
      <c r="AH15" s="18">
        <v>50.0</v>
      </c>
      <c r="AI15" s="18">
        <v>346.0</v>
      </c>
      <c r="AJ15" s="18">
        <v>60.0</v>
      </c>
      <c r="AK15" s="18">
        <v>0.0</v>
      </c>
      <c r="AL15" s="18">
        <v>0.0</v>
      </c>
      <c r="AM15" s="18">
        <v>0.0</v>
      </c>
      <c r="AN15" s="18">
        <v>30.0</v>
      </c>
      <c r="AO15" s="19">
        <f t="shared" si="1"/>
        <v>2135.913333</v>
      </c>
      <c r="AP15" s="20">
        <v>2135.9133333333334</v>
      </c>
      <c r="AQ15" s="20">
        <v>2135.9133333333334</v>
      </c>
      <c r="AR15" s="21">
        <f t="shared" si="4"/>
        <v>0</v>
      </c>
      <c r="AS15" s="21">
        <f t="shared" si="5"/>
        <v>0</v>
      </c>
      <c r="AT15" s="3"/>
      <c r="AU15" s="22">
        <f t="shared" si="2"/>
        <v>564.57</v>
      </c>
      <c r="AV15" s="22">
        <f t="shared" si="3"/>
        <v>564.57</v>
      </c>
      <c r="AW15" s="3"/>
      <c r="AX15" s="3"/>
      <c r="AY15" s="3"/>
      <c r="AZ15" s="3"/>
      <c r="BA15" s="3"/>
      <c r="BB15" s="3"/>
      <c r="BC15" s="3"/>
      <c r="BD15" s="3"/>
      <c r="BE15" s="3"/>
      <c r="BF15" s="3"/>
      <c r="BG15" s="3"/>
      <c r="BH15" s="3"/>
      <c r="BI15" s="3"/>
      <c r="BJ15" s="3"/>
      <c r="BK15" s="3"/>
      <c r="BL15" s="3"/>
      <c r="BM15" s="3"/>
    </row>
    <row r="16" ht="14.25" customHeight="1">
      <c r="A16" s="16">
        <v>12.0</v>
      </c>
      <c r="B16" s="17" t="s">
        <v>67</v>
      </c>
      <c r="C16" s="17" t="s">
        <v>52</v>
      </c>
      <c r="D16" s="17" t="s">
        <v>68</v>
      </c>
      <c r="E16" s="18">
        <v>1600.0</v>
      </c>
      <c r="F16" s="18">
        <v>0.0</v>
      </c>
      <c r="G16" s="18">
        <v>0.0</v>
      </c>
      <c r="H16" s="18">
        <v>0.0</v>
      </c>
      <c r="I16" s="18">
        <v>0.0</v>
      </c>
      <c r="J16" s="18">
        <v>0.0</v>
      </c>
      <c r="K16" s="18">
        <v>0.0</v>
      </c>
      <c r="L16" s="18">
        <v>0.0</v>
      </c>
      <c r="M16" s="18">
        <v>0.0</v>
      </c>
      <c r="N16" s="18">
        <v>0.0</v>
      </c>
      <c r="O16" s="18">
        <v>0.0</v>
      </c>
      <c r="P16" s="18">
        <v>0.0</v>
      </c>
      <c r="Q16" s="18">
        <v>0.0</v>
      </c>
      <c r="R16" s="18">
        <v>0.0</v>
      </c>
      <c r="S16" s="18">
        <v>0.0</v>
      </c>
      <c r="T16" s="18">
        <v>0.0</v>
      </c>
      <c r="U16" s="18">
        <v>0.0</v>
      </c>
      <c r="V16" s="18">
        <v>0.0</v>
      </c>
      <c r="W16" s="18">
        <v>0.0</v>
      </c>
      <c r="X16" s="18">
        <v>0.0</v>
      </c>
      <c r="Y16" s="18">
        <v>0.0</v>
      </c>
      <c r="Z16" s="18">
        <v>0.0</v>
      </c>
      <c r="AA16" s="18">
        <v>0.0</v>
      </c>
      <c r="AB16" s="18">
        <v>0.0</v>
      </c>
      <c r="AC16" s="18">
        <v>0.0</v>
      </c>
      <c r="AD16" s="18">
        <v>0.0</v>
      </c>
      <c r="AE16" s="18">
        <v>0.0</v>
      </c>
      <c r="AF16" s="18">
        <v>0.0</v>
      </c>
      <c r="AG16" s="18">
        <v>0.0</v>
      </c>
      <c r="AH16" s="18">
        <v>0.0</v>
      </c>
      <c r="AI16" s="18">
        <v>0.0</v>
      </c>
      <c r="AJ16" s="18">
        <v>0.0</v>
      </c>
      <c r="AK16" s="18">
        <v>0.0</v>
      </c>
      <c r="AL16" s="18">
        <v>0.0</v>
      </c>
      <c r="AM16" s="18">
        <v>0.0</v>
      </c>
      <c r="AN16" s="18">
        <v>0.0</v>
      </c>
      <c r="AO16" s="19">
        <f t="shared" si="1"/>
        <v>0</v>
      </c>
      <c r="AP16" s="20">
        <v>0.0</v>
      </c>
      <c r="AQ16" s="20">
        <v>0.0</v>
      </c>
      <c r="AR16" s="21">
        <f t="shared" si="4"/>
        <v>0</v>
      </c>
      <c r="AS16" s="21">
        <f t="shared" si="5"/>
        <v>0</v>
      </c>
      <c r="AT16" s="3"/>
      <c r="AU16" s="22">
        <f t="shared" si="2"/>
        <v>0</v>
      </c>
      <c r="AV16" s="22">
        <f t="shared" si="3"/>
        <v>0</v>
      </c>
      <c r="AW16" s="3"/>
      <c r="AX16" s="3"/>
      <c r="AY16" s="3"/>
      <c r="AZ16" s="3"/>
      <c r="BA16" s="3"/>
      <c r="BB16" s="3"/>
      <c r="BC16" s="3"/>
      <c r="BD16" s="3"/>
      <c r="BE16" s="3"/>
      <c r="BF16" s="3"/>
      <c r="BG16" s="3"/>
      <c r="BH16" s="3"/>
      <c r="BI16" s="3"/>
      <c r="BJ16" s="3"/>
      <c r="BK16" s="3"/>
      <c r="BL16" s="3"/>
      <c r="BM16" s="3"/>
    </row>
    <row r="17" ht="14.25" customHeight="1">
      <c r="A17" s="16">
        <v>13.0</v>
      </c>
      <c r="B17" s="17" t="s">
        <v>69</v>
      </c>
      <c r="C17" s="17" t="s">
        <v>52</v>
      </c>
      <c r="D17" s="17" t="s">
        <v>68</v>
      </c>
      <c r="E17" s="18">
        <v>1600.0</v>
      </c>
      <c r="F17" s="18">
        <v>0.0</v>
      </c>
      <c r="G17" s="18">
        <v>0.0</v>
      </c>
      <c r="H17" s="18">
        <v>0.0</v>
      </c>
      <c r="I17" s="18">
        <v>0.0</v>
      </c>
      <c r="J17" s="18">
        <v>0.0</v>
      </c>
      <c r="K17" s="18">
        <v>0.0</v>
      </c>
      <c r="L17" s="18">
        <v>0.0</v>
      </c>
      <c r="M17" s="18">
        <v>0.0</v>
      </c>
      <c r="N17" s="18">
        <v>25.0</v>
      </c>
      <c r="O17" s="18">
        <v>0.0</v>
      </c>
      <c r="P17" s="18">
        <v>0.0</v>
      </c>
      <c r="Q17" s="18">
        <v>0.0</v>
      </c>
      <c r="R17" s="18">
        <v>20.0</v>
      </c>
      <c r="S17" s="18">
        <v>50.0</v>
      </c>
      <c r="T17" s="18">
        <v>0.0</v>
      </c>
      <c r="U17" s="18">
        <v>0.0</v>
      </c>
      <c r="V17" s="18">
        <v>0.0</v>
      </c>
      <c r="W17" s="18">
        <v>0.0</v>
      </c>
      <c r="X17" s="18">
        <v>0.0</v>
      </c>
      <c r="Y17" s="18">
        <v>0.0</v>
      </c>
      <c r="Z17" s="18">
        <v>0.0</v>
      </c>
      <c r="AA17" s="18">
        <v>0.0</v>
      </c>
      <c r="AB17" s="18">
        <v>0.0</v>
      </c>
      <c r="AC17" s="18">
        <v>0.0</v>
      </c>
      <c r="AD17" s="18">
        <v>336.0</v>
      </c>
      <c r="AE17" s="18">
        <v>672.0</v>
      </c>
      <c r="AF17" s="18">
        <v>67.69999999999999</v>
      </c>
      <c r="AG17" s="18">
        <v>60.0</v>
      </c>
      <c r="AH17" s="18">
        <v>150.0</v>
      </c>
      <c r="AI17" s="18">
        <v>346.0</v>
      </c>
      <c r="AJ17" s="18">
        <v>30.0</v>
      </c>
      <c r="AK17" s="18">
        <v>0.0</v>
      </c>
      <c r="AL17" s="18">
        <v>0.0</v>
      </c>
      <c r="AM17" s="18">
        <v>0.0</v>
      </c>
      <c r="AN17" s="18">
        <v>100.0</v>
      </c>
      <c r="AO17" s="19">
        <f t="shared" si="1"/>
        <v>1856.7</v>
      </c>
      <c r="AP17" s="20">
        <v>1856.7</v>
      </c>
      <c r="AQ17" s="20">
        <v>1856.7</v>
      </c>
      <c r="AR17" s="21">
        <f t="shared" si="4"/>
        <v>0</v>
      </c>
      <c r="AS17" s="21">
        <f t="shared" si="5"/>
        <v>0</v>
      </c>
      <c r="AT17" s="24"/>
      <c r="AU17" s="22">
        <f t="shared" si="2"/>
        <v>0</v>
      </c>
      <c r="AV17" s="22">
        <f t="shared" si="3"/>
        <v>95</v>
      </c>
      <c r="AW17" s="24"/>
      <c r="AX17" s="24"/>
      <c r="AY17" s="24"/>
      <c r="AZ17" s="24"/>
      <c r="BA17" s="24"/>
      <c r="BB17" s="24"/>
      <c r="BC17" s="24"/>
      <c r="BD17" s="24"/>
      <c r="BE17" s="24"/>
      <c r="BF17" s="24"/>
      <c r="BG17" s="24"/>
      <c r="BH17" s="24"/>
      <c r="BI17" s="24"/>
      <c r="BJ17" s="24"/>
      <c r="BK17" s="24"/>
      <c r="BL17" s="24"/>
      <c r="BM17" s="24"/>
    </row>
    <row r="18" ht="14.25" customHeight="1">
      <c r="A18" s="16">
        <v>14.0</v>
      </c>
      <c r="B18" s="17" t="s">
        <v>70</v>
      </c>
      <c r="C18" s="17" t="s">
        <v>52</v>
      </c>
      <c r="D18" s="17" t="s">
        <v>68</v>
      </c>
      <c r="E18" s="18">
        <v>1600.0</v>
      </c>
      <c r="F18" s="18">
        <v>675.0</v>
      </c>
      <c r="G18" s="18">
        <v>0.0</v>
      </c>
      <c r="H18" s="18">
        <v>0.0</v>
      </c>
      <c r="I18" s="18">
        <v>141.66666666666666</v>
      </c>
      <c r="J18" s="18">
        <v>0.0</v>
      </c>
      <c r="K18" s="18">
        <v>0.0</v>
      </c>
      <c r="L18" s="18">
        <v>0.0</v>
      </c>
      <c r="M18" s="18">
        <v>0.0</v>
      </c>
      <c r="N18" s="18">
        <v>25.0</v>
      </c>
      <c r="O18" s="18">
        <v>0.0</v>
      </c>
      <c r="P18" s="18">
        <v>0.0</v>
      </c>
      <c r="Q18" s="18">
        <v>20.83</v>
      </c>
      <c r="R18" s="18">
        <v>0.0</v>
      </c>
      <c r="S18" s="18">
        <v>0.0</v>
      </c>
      <c r="T18" s="18">
        <v>0.0</v>
      </c>
      <c r="U18" s="18">
        <v>0.0</v>
      </c>
      <c r="V18" s="18">
        <v>0.0</v>
      </c>
      <c r="W18" s="18">
        <v>0.0</v>
      </c>
      <c r="X18" s="18">
        <v>0.0</v>
      </c>
      <c r="Y18" s="18">
        <v>0.0</v>
      </c>
      <c r="Z18" s="18">
        <v>0.0</v>
      </c>
      <c r="AA18" s="18">
        <v>0.0</v>
      </c>
      <c r="AB18" s="18">
        <v>0.0</v>
      </c>
      <c r="AC18" s="18">
        <v>0.0</v>
      </c>
      <c r="AD18" s="18">
        <v>336.0</v>
      </c>
      <c r="AE18" s="18">
        <v>672.0</v>
      </c>
      <c r="AF18" s="18">
        <v>168.44333333333333</v>
      </c>
      <c r="AG18" s="18">
        <v>420.0</v>
      </c>
      <c r="AH18" s="18">
        <v>50.0</v>
      </c>
      <c r="AI18" s="18">
        <v>346.0</v>
      </c>
      <c r="AJ18" s="18">
        <v>0.0</v>
      </c>
      <c r="AK18" s="18">
        <v>0.0</v>
      </c>
      <c r="AL18" s="18">
        <v>200.0</v>
      </c>
      <c r="AM18" s="18">
        <v>0.0</v>
      </c>
      <c r="AN18" s="18">
        <v>100.0</v>
      </c>
      <c r="AO18" s="19">
        <f t="shared" si="1"/>
        <v>3154.94</v>
      </c>
      <c r="AP18" s="20">
        <v>3154.94</v>
      </c>
      <c r="AQ18" s="20">
        <v>3154.94</v>
      </c>
      <c r="AR18" s="21">
        <f t="shared" si="4"/>
        <v>0</v>
      </c>
      <c r="AS18" s="21">
        <f t="shared" si="5"/>
        <v>0</v>
      </c>
      <c r="AT18" s="3"/>
      <c r="AU18" s="22">
        <f t="shared" si="2"/>
        <v>816.6666667</v>
      </c>
      <c r="AV18" s="22">
        <f t="shared" si="3"/>
        <v>862.4966667</v>
      </c>
      <c r="AW18" s="3"/>
      <c r="AX18" s="3"/>
      <c r="AY18" s="3"/>
      <c r="AZ18" s="3"/>
      <c r="BA18" s="3"/>
      <c r="BB18" s="3"/>
      <c r="BC18" s="3"/>
      <c r="BD18" s="3"/>
      <c r="BE18" s="3"/>
      <c r="BF18" s="3"/>
      <c r="BG18" s="3"/>
      <c r="BH18" s="3"/>
      <c r="BI18" s="3"/>
      <c r="BJ18" s="3"/>
      <c r="BK18" s="3"/>
      <c r="BL18" s="3"/>
      <c r="BM18" s="3"/>
    </row>
    <row r="19" ht="14.25" customHeight="1">
      <c r="A19" s="16">
        <v>15.0</v>
      </c>
      <c r="B19" s="17" t="s">
        <v>71</v>
      </c>
      <c r="C19" s="17" t="s">
        <v>52</v>
      </c>
      <c r="D19" s="17" t="s">
        <v>68</v>
      </c>
      <c r="E19" s="18">
        <v>1600.0</v>
      </c>
      <c r="F19" s="18">
        <v>33.33</v>
      </c>
      <c r="G19" s="18">
        <v>0.0</v>
      </c>
      <c r="H19" s="18">
        <v>0.0</v>
      </c>
      <c r="I19" s="18">
        <v>0.0</v>
      </c>
      <c r="J19" s="18">
        <v>0.0</v>
      </c>
      <c r="K19" s="18">
        <v>0.0</v>
      </c>
      <c r="L19" s="18">
        <v>0.0</v>
      </c>
      <c r="M19" s="18">
        <v>0.0</v>
      </c>
      <c r="N19" s="18">
        <v>0.0</v>
      </c>
      <c r="O19" s="18">
        <v>81.14</v>
      </c>
      <c r="P19" s="18">
        <v>0.0</v>
      </c>
      <c r="Q19" s="18">
        <v>0.0</v>
      </c>
      <c r="R19" s="18">
        <v>0.0</v>
      </c>
      <c r="S19" s="18">
        <v>10.0</v>
      </c>
      <c r="T19" s="18">
        <v>0.0</v>
      </c>
      <c r="U19" s="18">
        <v>0.0</v>
      </c>
      <c r="V19" s="18">
        <v>0.0</v>
      </c>
      <c r="W19" s="18">
        <v>0.0</v>
      </c>
      <c r="X19" s="18">
        <v>0.0</v>
      </c>
      <c r="Y19" s="18">
        <v>0.0</v>
      </c>
      <c r="Z19" s="18">
        <v>0.0</v>
      </c>
      <c r="AA19" s="18">
        <v>0.0</v>
      </c>
      <c r="AB19" s="18">
        <v>0.0</v>
      </c>
      <c r="AC19" s="18">
        <v>0.0</v>
      </c>
      <c r="AD19" s="18">
        <v>336.0</v>
      </c>
      <c r="AE19" s="18">
        <v>672.0</v>
      </c>
      <c r="AF19" s="18">
        <v>77.92</v>
      </c>
      <c r="AG19" s="18">
        <v>60.0</v>
      </c>
      <c r="AH19" s="18">
        <v>50.0</v>
      </c>
      <c r="AI19" s="18">
        <v>256.0</v>
      </c>
      <c r="AJ19" s="18">
        <v>0.0</v>
      </c>
      <c r="AK19" s="18">
        <v>0.0</v>
      </c>
      <c r="AL19" s="18">
        <v>0.0</v>
      </c>
      <c r="AM19" s="18">
        <v>0.0</v>
      </c>
      <c r="AN19" s="18">
        <v>100.0</v>
      </c>
      <c r="AO19" s="19">
        <f t="shared" si="1"/>
        <v>1676.39</v>
      </c>
      <c r="AP19" s="20">
        <v>1676.39</v>
      </c>
      <c r="AQ19" s="20">
        <v>1676.39</v>
      </c>
      <c r="AR19" s="21">
        <f t="shared" si="4"/>
        <v>0</v>
      </c>
      <c r="AS19" s="21">
        <f t="shared" si="5"/>
        <v>0</v>
      </c>
      <c r="AT19" s="24"/>
      <c r="AU19" s="22">
        <f t="shared" si="2"/>
        <v>33.33</v>
      </c>
      <c r="AV19" s="22">
        <f t="shared" si="3"/>
        <v>124.47</v>
      </c>
      <c r="AW19" s="24"/>
      <c r="AX19" s="24"/>
      <c r="AY19" s="24"/>
      <c r="AZ19" s="24"/>
      <c r="BA19" s="24"/>
      <c r="BB19" s="24"/>
      <c r="BC19" s="24"/>
      <c r="BD19" s="24"/>
      <c r="BE19" s="24"/>
      <c r="BF19" s="24"/>
      <c r="BG19" s="24"/>
      <c r="BH19" s="24"/>
      <c r="BI19" s="24"/>
      <c r="BJ19" s="24"/>
      <c r="BK19" s="24"/>
      <c r="BL19" s="24"/>
      <c r="BM19" s="24"/>
    </row>
    <row r="20" ht="14.25" customHeight="1">
      <c r="A20" s="16">
        <v>16.0</v>
      </c>
      <c r="B20" s="17" t="s">
        <v>72</v>
      </c>
      <c r="C20" s="17" t="s">
        <v>52</v>
      </c>
      <c r="D20" s="17" t="s">
        <v>68</v>
      </c>
      <c r="E20" s="18">
        <v>1600.0</v>
      </c>
      <c r="F20" s="18">
        <v>300.0</v>
      </c>
      <c r="G20" s="18">
        <v>0.0</v>
      </c>
      <c r="H20" s="18">
        <v>0.0</v>
      </c>
      <c r="I20" s="18">
        <v>0.0</v>
      </c>
      <c r="J20" s="18">
        <v>0.0</v>
      </c>
      <c r="K20" s="18">
        <v>0.0</v>
      </c>
      <c r="L20" s="18">
        <v>0.0</v>
      </c>
      <c r="M20" s="18">
        <v>0.0</v>
      </c>
      <c r="N20" s="18">
        <v>100.0</v>
      </c>
      <c r="O20" s="18">
        <v>0.0</v>
      </c>
      <c r="P20" s="18">
        <v>0.0</v>
      </c>
      <c r="Q20" s="18">
        <v>0.0</v>
      </c>
      <c r="R20" s="18">
        <v>0.0</v>
      </c>
      <c r="S20" s="18">
        <v>0.0</v>
      </c>
      <c r="T20" s="18">
        <v>0.0</v>
      </c>
      <c r="U20" s="18">
        <v>0.0</v>
      </c>
      <c r="V20" s="18">
        <v>0.0</v>
      </c>
      <c r="W20" s="18">
        <v>0.0</v>
      </c>
      <c r="X20" s="18">
        <v>0.0</v>
      </c>
      <c r="Y20" s="18">
        <v>0.0</v>
      </c>
      <c r="Z20" s="18">
        <v>0.0</v>
      </c>
      <c r="AA20" s="18">
        <v>0.0</v>
      </c>
      <c r="AB20" s="18">
        <v>0.0</v>
      </c>
      <c r="AC20" s="18">
        <v>0.0</v>
      </c>
      <c r="AD20" s="18">
        <v>336.0</v>
      </c>
      <c r="AE20" s="18">
        <v>672.0</v>
      </c>
      <c r="AF20" s="18">
        <v>107.14</v>
      </c>
      <c r="AG20" s="18">
        <v>80.0</v>
      </c>
      <c r="AH20" s="18">
        <v>30.0</v>
      </c>
      <c r="AI20" s="18">
        <v>56.0</v>
      </c>
      <c r="AJ20" s="18">
        <v>30.0</v>
      </c>
      <c r="AK20" s="18">
        <v>0.0</v>
      </c>
      <c r="AL20" s="18">
        <v>0.0</v>
      </c>
      <c r="AM20" s="18">
        <v>0.0</v>
      </c>
      <c r="AN20" s="18">
        <v>100.0</v>
      </c>
      <c r="AO20" s="19">
        <f t="shared" si="1"/>
        <v>1811.14</v>
      </c>
      <c r="AP20" s="20">
        <v>1811.14</v>
      </c>
      <c r="AQ20" s="20">
        <v>1811.14</v>
      </c>
      <c r="AR20" s="21">
        <f t="shared" si="4"/>
        <v>0</v>
      </c>
      <c r="AS20" s="21">
        <f t="shared" si="5"/>
        <v>0</v>
      </c>
      <c r="AT20" s="24"/>
      <c r="AU20" s="22">
        <f t="shared" si="2"/>
        <v>300</v>
      </c>
      <c r="AV20" s="22">
        <f t="shared" si="3"/>
        <v>400</v>
      </c>
      <c r="AW20" s="24"/>
      <c r="AX20" s="24"/>
      <c r="AY20" s="24"/>
      <c r="AZ20" s="24"/>
      <c r="BA20" s="24"/>
      <c r="BB20" s="24"/>
      <c r="BC20" s="24"/>
      <c r="BD20" s="24"/>
      <c r="BE20" s="24"/>
      <c r="BF20" s="24"/>
      <c r="BG20" s="24"/>
      <c r="BH20" s="24"/>
      <c r="BI20" s="24"/>
      <c r="BJ20" s="24"/>
      <c r="BK20" s="24"/>
      <c r="BL20" s="24"/>
      <c r="BM20" s="24"/>
    </row>
    <row r="21" ht="14.25" customHeight="1">
      <c r="A21" s="16">
        <v>17.0</v>
      </c>
      <c r="B21" s="17" t="s">
        <v>73</v>
      </c>
      <c r="C21" s="17" t="s">
        <v>52</v>
      </c>
      <c r="D21" s="17" t="s">
        <v>68</v>
      </c>
      <c r="E21" s="18">
        <v>1600.0</v>
      </c>
      <c r="F21" s="18">
        <v>60.0</v>
      </c>
      <c r="G21" s="18">
        <v>0.0</v>
      </c>
      <c r="H21" s="18">
        <v>0.0</v>
      </c>
      <c r="I21" s="18">
        <v>0.0</v>
      </c>
      <c r="J21" s="18">
        <v>0.0</v>
      </c>
      <c r="K21" s="18">
        <v>0.0</v>
      </c>
      <c r="L21" s="18">
        <v>0.0</v>
      </c>
      <c r="M21" s="18">
        <v>0.0</v>
      </c>
      <c r="N21" s="18">
        <v>0.0</v>
      </c>
      <c r="O21" s="18">
        <v>0.0</v>
      </c>
      <c r="P21" s="18">
        <v>0.0</v>
      </c>
      <c r="Q21" s="18">
        <v>0.0</v>
      </c>
      <c r="R21" s="18">
        <v>0.0</v>
      </c>
      <c r="S21" s="18">
        <v>10.0</v>
      </c>
      <c r="T21" s="18">
        <v>0.0</v>
      </c>
      <c r="U21" s="18">
        <v>0.0</v>
      </c>
      <c r="V21" s="18">
        <v>0.0</v>
      </c>
      <c r="W21" s="18">
        <v>0.0</v>
      </c>
      <c r="X21" s="18">
        <v>0.0</v>
      </c>
      <c r="Y21" s="18">
        <v>0.0</v>
      </c>
      <c r="Z21" s="18">
        <v>0.0</v>
      </c>
      <c r="AA21" s="18">
        <v>0.0</v>
      </c>
      <c r="AB21" s="18">
        <v>0.0</v>
      </c>
      <c r="AC21" s="18">
        <v>0.0</v>
      </c>
      <c r="AD21" s="18">
        <v>336.0</v>
      </c>
      <c r="AE21" s="18">
        <v>672.0</v>
      </c>
      <c r="AF21" s="18">
        <v>81.0</v>
      </c>
      <c r="AG21" s="18">
        <v>80.0</v>
      </c>
      <c r="AH21" s="18">
        <v>30.0</v>
      </c>
      <c r="AI21" s="18">
        <v>256.0</v>
      </c>
      <c r="AJ21" s="18">
        <v>60.0</v>
      </c>
      <c r="AK21" s="18">
        <v>0.0</v>
      </c>
      <c r="AL21" s="18">
        <v>0.0</v>
      </c>
      <c r="AM21" s="18">
        <v>0.0</v>
      </c>
      <c r="AN21" s="18">
        <v>100.0</v>
      </c>
      <c r="AO21" s="19">
        <f t="shared" si="1"/>
        <v>1685</v>
      </c>
      <c r="AP21" s="20">
        <v>1685.0</v>
      </c>
      <c r="AQ21" s="20">
        <v>1685.0</v>
      </c>
      <c r="AR21" s="21">
        <f t="shared" si="4"/>
        <v>0</v>
      </c>
      <c r="AS21" s="21">
        <f t="shared" si="5"/>
        <v>0</v>
      </c>
      <c r="AT21" s="24"/>
      <c r="AU21" s="22">
        <f t="shared" si="2"/>
        <v>60</v>
      </c>
      <c r="AV21" s="22">
        <f t="shared" si="3"/>
        <v>70</v>
      </c>
      <c r="AW21" s="24"/>
      <c r="AX21" s="24"/>
      <c r="AY21" s="24"/>
      <c r="AZ21" s="24"/>
      <c r="BA21" s="24"/>
      <c r="BB21" s="24"/>
      <c r="BC21" s="24"/>
      <c r="BD21" s="24"/>
      <c r="BE21" s="24"/>
      <c r="BF21" s="24"/>
      <c r="BG21" s="24"/>
      <c r="BH21" s="24"/>
      <c r="BI21" s="24"/>
      <c r="BJ21" s="24"/>
      <c r="BK21" s="24"/>
      <c r="BL21" s="24"/>
      <c r="BM21" s="24"/>
    </row>
    <row r="22" ht="14.25" customHeight="1">
      <c r="A22" s="16">
        <v>18.0</v>
      </c>
      <c r="B22" s="17" t="s">
        <v>74</v>
      </c>
      <c r="C22" s="17" t="s">
        <v>52</v>
      </c>
      <c r="D22" s="17" t="s">
        <v>68</v>
      </c>
      <c r="E22" s="18">
        <v>1600.0</v>
      </c>
      <c r="F22" s="18">
        <v>0.0</v>
      </c>
      <c r="G22" s="18">
        <v>0.0</v>
      </c>
      <c r="H22" s="18">
        <v>0.0</v>
      </c>
      <c r="I22" s="18">
        <v>41.66666666666667</v>
      </c>
      <c r="J22" s="18">
        <v>0.0</v>
      </c>
      <c r="K22" s="18">
        <v>0.0</v>
      </c>
      <c r="L22" s="18">
        <v>0.0</v>
      </c>
      <c r="M22" s="18">
        <v>0.0</v>
      </c>
      <c r="N22" s="18">
        <v>0.0</v>
      </c>
      <c r="O22" s="18">
        <v>0.0</v>
      </c>
      <c r="P22" s="18">
        <v>0.0</v>
      </c>
      <c r="Q22" s="18">
        <v>45.0</v>
      </c>
      <c r="R22" s="18">
        <v>0.0</v>
      </c>
      <c r="S22" s="18">
        <v>150.0</v>
      </c>
      <c r="T22" s="18">
        <v>0.0</v>
      </c>
      <c r="U22" s="18">
        <v>0.0</v>
      </c>
      <c r="V22" s="18">
        <v>0.0</v>
      </c>
      <c r="W22" s="18">
        <v>0.0</v>
      </c>
      <c r="X22" s="18">
        <v>0.0</v>
      </c>
      <c r="Y22" s="18">
        <v>0.0</v>
      </c>
      <c r="Z22" s="18">
        <v>0.0</v>
      </c>
      <c r="AA22" s="18">
        <v>0.0</v>
      </c>
      <c r="AB22" s="18">
        <v>0.0</v>
      </c>
      <c r="AC22" s="18">
        <v>0.0</v>
      </c>
      <c r="AD22" s="18">
        <v>336.0</v>
      </c>
      <c r="AE22" s="18">
        <v>672.0</v>
      </c>
      <c r="AF22" s="18">
        <v>114.92000000000002</v>
      </c>
      <c r="AG22" s="18">
        <v>100.0</v>
      </c>
      <c r="AH22" s="18">
        <v>150.0</v>
      </c>
      <c r="AI22" s="18">
        <v>256.0</v>
      </c>
      <c r="AJ22" s="18">
        <v>286.0</v>
      </c>
      <c r="AK22" s="18">
        <v>0.0</v>
      </c>
      <c r="AL22" s="18">
        <v>0.0</v>
      </c>
      <c r="AM22" s="18">
        <v>0.0</v>
      </c>
      <c r="AN22" s="18">
        <v>100.0</v>
      </c>
      <c r="AO22" s="19">
        <f t="shared" si="1"/>
        <v>2251.586667</v>
      </c>
      <c r="AP22" s="20">
        <v>2251.586666666667</v>
      </c>
      <c r="AQ22" s="20">
        <v>2251.586666666667</v>
      </c>
      <c r="AR22" s="21">
        <f t="shared" si="4"/>
        <v>0</v>
      </c>
      <c r="AS22" s="21">
        <f t="shared" si="5"/>
        <v>0</v>
      </c>
      <c r="AT22" s="24"/>
      <c r="AU22" s="22">
        <f t="shared" si="2"/>
        <v>41.66666667</v>
      </c>
      <c r="AV22" s="22">
        <f t="shared" si="3"/>
        <v>236.6666667</v>
      </c>
      <c r="AW22" s="24"/>
      <c r="AX22" s="24"/>
      <c r="AY22" s="24"/>
      <c r="AZ22" s="24"/>
      <c r="BA22" s="24"/>
      <c r="BB22" s="24"/>
      <c r="BC22" s="24"/>
      <c r="BD22" s="24"/>
      <c r="BE22" s="24"/>
      <c r="BF22" s="24"/>
      <c r="BG22" s="24"/>
      <c r="BH22" s="24"/>
      <c r="BI22" s="24"/>
      <c r="BJ22" s="24"/>
      <c r="BK22" s="24"/>
      <c r="BL22" s="24"/>
      <c r="BM22" s="24"/>
    </row>
    <row r="23" ht="14.25" customHeight="1">
      <c r="A23" s="16">
        <v>19.0</v>
      </c>
      <c r="B23" s="17" t="s">
        <v>75</v>
      </c>
      <c r="C23" s="17" t="s">
        <v>52</v>
      </c>
      <c r="D23" s="17" t="s">
        <v>68</v>
      </c>
      <c r="E23" s="18">
        <v>1600.0</v>
      </c>
      <c r="F23" s="18">
        <v>0.0</v>
      </c>
      <c r="G23" s="18">
        <v>0.0</v>
      </c>
      <c r="H23" s="18">
        <v>0.0</v>
      </c>
      <c r="I23" s="18">
        <v>0.0</v>
      </c>
      <c r="J23" s="18">
        <v>0.0</v>
      </c>
      <c r="K23" s="18">
        <v>0.0</v>
      </c>
      <c r="L23" s="18">
        <v>0.0</v>
      </c>
      <c r="M23" s="18">
        <v>0.0</v>
      </c>
      <c r="N23" s="18">
        <v>0.0</v>
      </c>
      <c r="O23" s="18">
        <v>0.0</v>
      </c>
      <c r="P23" s="18">
        <v>0.0</v>
      </c>
      <c r="Q23" s="18">
        <v>0.0</v>
      </c>
      <c r="R23" s="18">
        <v>0.0</v>
      </c>
      <c r="S23" s="18">
        <v>0.0</v>
      </c>
      <c r="T23" s="18">
        <v>0.0</v>
      </c>
      <c r="U23" s="18">
        <v>0.0</v>
      </c>
      <c r="V23" s="18">
        <v>0.0</v>
      </c>
      <c r="W23" s="18">
        <v>0.0</v>
      </c>
      <c r="X23" s="18">
        <v>0.0</v>
      </c>
      <c r="Y23" s="18">
        <v>0.0</v>
      </c>
      <c r="Z23" s="18">
        <v>0.0</v>
      </c>
      <c r="AA23" s="18">
        <v>0.0</v>
      </c>
      <c r="AB23" s="18">
        <v>0.0</v>
      </c>
      <c r="AC23" s="18">
        <v>0.0</v>
      </c>
      <c r="AD23" s="18">
        <v>448.0</v>
      </c>
      <c r="AE23" s="18">
        <v>896.0</v>
      </c>
      <c r="AF23" s="18">
        <v>215.86</v>
      </c>
      <c r="AG23" s="18">
        <v>0.0</v>
      </c>
      <c r="AH23" s="18">
        <v>40.0</v>
      </c>
      <c r="AI23" s="18">
        <v>146.0</v>
      </c>
      <c r="AJ23" s="18">
        <v>0.0</v>
      </c>
      <c r="AK23" s="18">
        <v>0.0</v>
      </c>
      <c r="AL23" s="18">
        <v>0.0</v>
      </c>
      <c r="AM23" s="18">
        <v>0.0</v>
      </c>
      <c r="AN23" s="18">
        <v>100.0</v>
      </c>
      <c r="AO23" s="19">
        <f t="shared" si="1"/>
        <v>1845.86</v>
      </c>
      <c r="AP23" s="20">
        <v>1845.8600000000001</v>
      </c>
      <c r="AQ23" s="20">
        <v>1845.8600000000001</v>
      </c>
      <c r="AR23" s="21">
        <f t="shared" si="4"/>
        <v>0</v>
      </c>
      <c r="AS23" s="21">
        <f t="shared" si="5"/>
        <v>0</v>
      </c>
      <c r="AT23" s="24"/>
      <c r="AU23" s="22">
        <f t="shared" si="2"/>
        <v>0</v>
      </c>
      <c r="AV23" s="22">
        <f t="shared" si="3"/>
        <v>0</v>
      </c>
      <c r="AW23" s="24"/>
      <c r="AX23" s="24"/>
      <c r="AY23" s="24"/>
      <c r="AZ23" s="24"/>
      <c r="BA23" s="24"/>
      <c r="BB23" s="24"/>
      <c r="BC23" s="24"/>
      <c r="BD23" s="24"/>
      <c r="BE23" s="24"/>
      <c r="BF23" s="24"/>
      <c r="BG23" s="24"/>
      <c r="BH23" s="24"/>
      <c r="BI23" s="24"/>
      <c r="BJ23" s="24"/>
      <c r="BK23" s="24"/>
      <c r="BL23" s="24"/>
      <c r="BM23" s="24"/>
    </row>
    <row r="24" ht="14.25" customHeight="1">
      <c r="A24" s="16">
        <v>20.0</v>
      </c>
      <c r="B24" s="17" t="s">
        <v>76</v>
      </c>
      <c r="C24" s="17" t="s">
        <v>52</v>
      </c>
      <c r="D24" s="17" t="s">
        <v>68</v>
      </c>
      <c r="E24" s="18">
        <v>1600.0</v>
      </c>
      <c r="F24" s="18">
        <v>0.0</v>
      </c>
      <c r="G24" s="18">
        <v>0.0</v>
      </c>
      <c r="H24" s="18">
        <v>0.0</v>
      </c>
      <c r="I24" s="18">
        <v>25.0</v>
      </c>
      <c r="J24" s="18">
        <v>0.0</v>
      </c>
      <c r="K24" s="18">
        <v>0.0</v>
      </c>
      <c r="L24" s="18">
        <v>0.0</v>
      </c>
      <c r="M24" s="18">
        <v>0.0</v>
      </c>
      <c r="N24" s="18">
        <v>100.0</v>
      </c>
      <c r="O24" s="18">
        <v>72.0</v>
      </c>
      <c r="P24" s="18">
        <v>0.0</v>
      </c>
      <c r="Q24" s="18">
        <v>0.0</v>
      </c>
      <c r="R24" s="18">
        <v>0.0</v>
      </c>
      <c r="S24" s="18">
        <v>0.0</v>
      </c>
      <c r="T24" s="18">
        <v>0.0</v>
      </c>
      <c r="U24" s="18">
        <v>0.0</v>
      </c>
      <c r="V24" s="18">
        <v>0.0</v>
      </c>
      <c r="W24" s="18">
        <v>0.0</v>
      </c>
      <c r="X24" s="18">
        <v>0.0</v>
      </c>
      <c r="Y24" s="18">
        <v>0.0</v>
      </c>
      <c r="Z24" s="18">
        <v>0.0</v>
      </c>
      <c r="AA24" s="18">
        <v>0.0</v>
      </c>
      <c r="AB24" s="18">
        <v>0.0</v>
      </c>
      <c r="AC24" s="18">
        <v>0.0</v>
      </c>
      <c r="AD24" s="18">
        <v>336.0</v>
      </c>
      <c r="AE24" s="18">
        <v>672.0</v>
      </c>
      <c r="AF24" s="18">
        <v>93.3</v>
      </c>
      <c r="AG24" s="18">
        <v>30.0</v>
      </c>
      <c r="AH24" s="18">
        <v>230.0</v>
      </c>
      <c r="AI24" s="18">
        <v>256.0</v>
      </c>
      <c r="AJ24" s="18">
        <v>30.0</v>
      </c>
      <c r="AK24" s="18">
        <v>0.0</v>
      </c>
      <c r="AL24" s="18">
        <v>0.0</v>
      </c>
      <c r="AM24" s="18">
        <v>0.0</v>
      </c>
      <c r="AN24" s="18">
        <v>180.0</v>
      </c>
      <c r="AO24" s="19">
        <f t="shared" si="1"/>
        <v>2024.3</v>
      </c>
      <c r="AP24" s="20">
        <v>2024.3</v>
      </c>
      <c r="AQ24" s="20">
        <v>2024.3</v>
      </c>
      <c r="AR24" s="21">
        <f t="shared" si="4"/>
        <v>0</v>
      </c>
      <c r="AS24" s="21">
        <f t="shared" si="5"/>
        <v>0</v>
      </c>
      <c r="AT24" s="24"/>
      <c r="AU24" s="22">
        <f t="shared" si="2"/>
        <v>25</v>
      </c>
      <c r="AV24" s="22">
        <f t="shared" si="3"/>
        <v>197</v>
      </c>
      <c r="AW24" s="24"/>
      <c r="AX24" s="24"/>
      <c r="AY24" s="24"/>
      <c r="AZ24" s="24"/>
      <c r="BA24" s="24"/>
      <c r="BB24" s="24"/>
      <c r="BC24" s="24"/>
      <c r="BD24" s="24"/>
      <c r="BE24" s="24"/>
      <c r="BF24" s="24"/>
      <c r="BG24" s="24"/>
      <c r="BH24" s="24"/>
      <c r="BI24" s="24"/>
      <c r="BJ24" s="24"/>
      <c r="BK24" s="24"/>
      <c r="BL24" s="24"/>
      <c r="BM24" s="24"/>
    </row>
    <row r="25" ht="14.25" customHeight="1">
      <c r="A25" s="16">
        <v>21.0</v>
      </c>
      <c r="B25" s="17" t="s">
        <v>77</v>
      </c>
      <c r="C25" s="17" t="s">
        <v>52</v>
      </c>
      <c r="D25" s="17" t="s">
        <v>68</v>
      </c>
      <c r="E25" s="18">
        <v>1600.0</v>
      </c>
      <c r="F25" s="18">
        <v>0.0</v>
      </c>
      <c r="G25" s="18">
        <v>0.0</v>
      </c>
      <c r="H25" s="18">
        <v>0.0</v>
      </c>
      <c r="I25" s="18">
        <v>143.75</v>
      </c>
      <c r="J25" s="18">
        <v>0.0</v>
      </c>
      <c r="K25" s="18">
        <v>0.0</v>
      </c>
      <c r="L25" s="18">
        <v>0.0</v>
      </c>
      <c r="M25" s="18">
        <v>0.0</v>
      </c>
      <c r="N25" s="18">
        <v>25.0</v>
      </c>
      <c r="O25" s="18">
        <v>0.0</v>
      </c>
      <c r="P25" s="18">
        <v>0.0</v>
      </c>
      <c r="Q25" s="18">
        <v>0.0</v>
      </c>
      <c r="R25" s="18">
        <v>0.0</v>
      </c>
      <c r="S25" s="18">
        <v>0.0</v>
      </c>
      <c r="T25" s="18">
        <v>0.0</v>
      </c>
      <c r="U25" s="18">
        <v>0.0</v>
      </c>
      <c r="V25" s="18">
        <v>0.0</v>
      </c>
      <c r="W25" s="18">
        <v>0.0</v>
      </c>
      <c r="X25" s="18">
        <v>0.0</v>
      </c>
      <c r="Y25" s="18">
        <v>0.0</v>
      </c>
      <c r="Z25" s="18">
        <v>0.0</v>
      </c>
      <c r="AA25" s="18">
        <v>0.0</v>
      </c>
      <c r="AB25" s="18">
        <v>0.0</v>
      </c>
      <c r="AC25" s="18">
        <v>0.0</v>
      </c>
      <c r="AD25" s="18">
        <v>336.0</v>
      </c>
      <c r="AE25" s="18">
        <v>672.0</v>
      </c>
      <c r="AF25" s="18">
        <v>127.35000000000001</v>
      </c>
      <c r="AG25" s="18">
        <v>580.0</v>
      </c>
      <c r="AH25" s="18">
        <v>190.0</v>
      </c>
      <c r="AI25" s="18">
        <v>424.0</v>
      </c>
      <c r="AJ25" s="18">
        <v>60.0</v>
      </c>
      <c r="AK25" s="18">
        <v>0.0</v>
      </c>
      <c r="AL25" s="18">
        <v>0.0</v>
      </c>
      <c r="AM25" s="18">
        <v>0.0</v>
      </c>
      <c r="AN25" s="18">
        <v>100.0</v>
      </c>
      <c r="AO25" s="19">
        <f t="shared" si="1"/>
        <v>2658.1</v>
      </c>
      <c r="AP25" s="20">
        <v>2658.1</v>
      </c>
      <c r="AQ25" s="20">
        <v>2658.1</v>
      </c>
      <c r="AR25" s="21">
        <f t="shared" si="4"/>
        <v>0</v>
      </c>
      <c r="AS25" s="21">
        <f t="shared" si="5"/>
        <v>0</v>
      </c>
      <c r="AT25" s="24"/>
      <c r="AU25" s="22">
        <f t="shared" si="2"/>
        <v>143.75</v>
      </c>
      <c r="AV25" s="22">
        <f t="shared" si="3"/>
        <v>168.75</v>
      </c>
      <c r="AW25" s="24"/>
      <c r="AX25" s="24"/>
      <c r="AY25" s="24"/>
      <c r="AZ25" s="24"/>
      <c r="BA25" s="24"/>
      <c r="BB25" s="24"/>
      <c r="BC25" s="24"/>
      <c r="BD25" s="24"/>
      <c r="BE25" s="24"/>
      <c r="BF25" s="24"/>
      <c r="BG25" s="24"/>
      <c r="BH25" s="24"/>
      <c r="BI25" s="24"/>
      <c r="BJ25" s="24"/>
      <c r="BK25" s="24"/>
      <c r="BL25" s="24"/>
      <c r="BM25" s="24"/>
    </row>
    <row r="26" ht="14.25" customHeight="1">
      <c r="A26" s="16">
        <v>22.0</v>
      </c>
      <c r="B26" s="17" t="s">
        <v>78</v>
      </c>
      <c r="C26" s="17" t="s">
        <v>52</v>
      </c>
      <c r="D26" s="17" t="s">
        <v>68</v>
      </c>
      <c r="E26" s="18">
        <v>1600.0</v>
      </c>
      <c r="F26" s="18">
        <v>681.0</v>
      </c>
      <c r="G26" s="18">
        <v>0.0</v>
      </c>
      <c r="H26" s="18">
        <v>1316.0</v>
      </c>
      <c r="I26" s="18">
        <v>259.1</v>
      </c>
      <c r="J26" s="18">
        <v>0.0</v>
      </c>
      <c r="K26" s="18">
        <v>0.0</v>
      </c>
      <c r="L26" s="18">
        <v>0.0</v>
      </c>
      <c r="M26" s="18">
        <v>0.0</v>
      </c>
      <c r="N26" s="18">
        <v>100.0</v>
      </c>
      <c r="O26" s="18">
        <v>72.0</v>
      </c>
      <c r="P26" s="18">
        <v>0.0</v>
      </c>
      <c r="Q26" s="18">
        <v>8.0</v>
      </c>
      <c r="R26" s="18">
        <v>100.0</v>
      </c>
      <c r="S26" s="18">
        <v>320.0</v>
      </c>
      <c r="T26" s="18">
        <v>0.0</v>
      </c>
      <c r="U26" s="18">
        <v>0.0</v>
      </c>
      <c r="V26" s="18">
        <v>0.0</v>
      </c>
      <c r="W26" s="18">
        <v>0.0</v>
      </c>
      <c r="X26" s="18">
        <v>0.0</v>
      </c>
      <c r="Y26" s="18">
        <v>100.0</v>
      </c>
      <c r="Z26" s="18">
        <v>0.0</v>
      </c>
      <c r="AA26" s="18">
        <v>0.0</v>
      </c>
      <c r="AB26" s="18">
        <v>0.0</v>
      </c>
      <c r="AC26" s="18">
        <v>0.0</v>
      </c>
      <c r="AD26" s="18">
        <v>336.0</v>
      </c>
      <c r="AE26" s="18">
        <v>672.0</v>
      </c>
      <c r="AF26" s="18">
        <v>99.15</v>
      </c>
      <c r="AG26" s="18">
        <v>140.0</v>
      </c>
      <c r="AH26" s="18">
        <v>60.0</v>
      </c>
      <c r="AI26" s="18">
        <v>714.0</v>
      </c>
      <c r="AJ26" s="18">
        <v>270.0</v>
      </c>
      <c r="AK26" s="18">
        <v>0.0</v>
      </c>
      <c r="AL26" s="18">
        <v>0.0</v>
      </c>
      <c r="AM26" s="18">
        <v>190.0</v>
      </c>
      <c r="AN26" s="18">
        <v>120.0</v>
      </c>
      <c r="AO26" s="19">
        <f t="shared" si="1"/>
        <v>5557.25</v>
      </c>
      <c r="AP26" s="20">
        <v>5557.25</v>
      </c>
      <c r="AQ26" s="20">
        <v>5557.25</v>
      </c>
      <c r="AR26" s="21">
        <f t="shared" si="4"/>
        <v>0</v>
      </c>
      <c r="AS26" s="21">
        <f t="shared" si="5"/>
        <v>0</v>
      </c>
      <c r="AT26" s="24"/>
      <c r="AU26" s="22">
        <f t="shared" si="2"/>
        <v>2256.1</v>
      </c>
      <c r="AV26" s="22">
        <f t="shared" si="3"/>
        <v>2856.1</v>
      </c>
      <c r="AW26" s="24"/>
      <c r="AX26" s="24"/>
      <c r="AY26" s="24"/>
      <c r="AZ26" s="24"/>
      <c r="BA26" s="24"/>
      <c r="BB26" s="24"/>
      <c r="BC26" s="24"/>
      <c r="BD26" s="24"/>
      <c r="BE26" s="24"/>
      <c r="BF26" s="24"/>
      <c r="BG26" s="24"/>
      <c r="BH26" s="24"/>
      <c r="BI26" s="24"/>
      <c r="BJ26" s="24"/>
      <c r="BK26" s="24"/>
      <c r="BL26" s="24"/>
      <c r="BM26" s="24"/>
    </row>
    <row r="27" ht="14.25" customHeight="1">
      <c r="A27" s="16">
        <v>23.0</v>
      </c>
      <c r="B27" s="17" t="s">
        <v>79</v>
      </c>
      <c r="C27" s="17" t="s">
        <v>52</v>
      </c>
      <c r="D27" s="17" t="s">
        <v>68</v>
      </c>
      <c r="E27" s="18">
        <v>1600.0</v>
      </c>
      <c r="F27" s="18">
        <v>0.0</v>
      </c>
      <c r="G27" s="18">
        <v>0.0</v>
      </c>
      <c r="H27" s="18">
        <v>316.0</v>
      </c>
      <c r="I27" s="18">
        <v>64.16666666666667</v>
      </c>
      <c r="J27" s="18">
        <v>0.0</v>
      </c>
      <c r="K27" s="18">
        <v>0.0</v>
      </c>
      <c r="L27" s="18">
        <v>0.0</v>
      </c>
      <c r="M27" s="18">
        <v>0.0</v>
      </c>
      <c r="N27" s="18">
        <v>100.0</v>
      </c>
      <c r="O27" s="18">
        <v>72.0</v>
      </c>
      <c r="P27" s="18">
        <v>0.0</v>
      </c>
      <c r="Q27" s="18">
        <v>10.0</v>
      </c>
      <c r="R27" s="18">
        <v>50.0</v>
      </c>
      <c r="S27" s="18">
        <v>150.0</v>
      </c>
      <c r="T27" s="18">
        <v>0.0</v>
      </c>
      <c r="U27" s="18">
        <v>0.0</v>
      </c>
      <c r="V27" s="18">
        <v>0.0</v>
      </c>
      <c r="W27" s="18">
        <v>0.0</v>
      </c>
      <c r="X27" s="18">
        <v>0.0</v>
      </c>
      <c r="Y27" s="18">
        <v>0.0</v>
      </c>
      <c r="Z27" s="18">
        <v>0.0</v>
      </c>
      <c r="AA27" s="18">
        <v>0.0</v>
      </c>
      <c r="AB27" s="18">
        <v>0.0</v>
      </c>
      <c r="AC27" s="18">
        <v>0.0</v>
      </c>
      <c r="AD27" s="18">
        <v>336.0</v>
      </c>
      <c r="AE27" s="18">
        <v>672.0</v>
      </c>
      <c r="AF27" s="18">
        <v>95.65000000000002</v>
      </c>
      <c r="AG27" s="18">
        <v>20.0</v>
      </c>
      <c r="AH27" s="18">
        <v>170.0</v>
      </c>
      <c r="AI27" s="18">
        <v>56.0</v>
      </c>
      <c r="AJ27" s="18">
        <v>60.0</v>
      </c>
      <c r="AK27" s="18">
        <v>0.0</v>
      </c>
      <c r="AL27" s="18">
        <v>0.0</v>
      </c>
      <c r="AM27" s="18">
        <v>190.0</v>
      </c>
      <c r="AN27" s="18">
        <v>108.0</v>
      </c>
      <c r="AO27" s="19">
        <f t="shared" si="1"/>
        <v>2469.816667</v>
      </c>
      <c r="AP27" s="20">
        <v>2469.8166666666666</v>
      </c>
      <c r="AQ27" s="20">
        <v>2469.8166666666666</v>
      </c>
      <c r="AR27" s="21">
        <f t="shared" si="4"/>
        <v>0</v>
      </c>
      <c r="AS27" s="21">
        <f t="shared" si="5"/>
        <v>0</v>
      </c>
      <c r="AT27" s="24"/>
      <c r="AU27" s="22">
        <f t="shared" si="2"/>
        <v>380.1666667</v>
      </c>
      <c r="AV27" s="22">
        <f t="shared" si="3"/>
        <v>762.1666667</v>
      </c>
      <c r="AW27" s="24"/>
      <c r="AX27" s="24"/>
      <c r="AY27" s="24"/>
      <c r="AZ27" s="24"/>
      <c r="BA27" s="24"/>
      <c r="BB27" s="24"/>
      <c r="BC27" s="24"/>
      <c r="BD27" s="24"/>
      <c r="BE27" s="24"/>
      <c r="BF27" s="24"/>
      <c r="BG27" s="24"/>
      <c r="BH27" s="24"/>
      <c r="BI27" s="24"/>
      <c r="BJ27" s="24"/>
      <c r="BK27" s="24"/>
      <c r="BL27" s="24"/>
      <c r="BM27" s="24"/>
    </row>
    <row r="28" ht="14.25" customHeight="1">
      <c r="A28" s="16">
        <v>24.0</v>
      </c>
      <c r="B28" s="17" t="s">
        <v>80</v>
      </c>
      <c r="C28" s="17" t="s">
        <v>52</v>
      </c>
      <c r="D28" s="17" t="s">
        <v>81</v>
      </c>
      <c r="E28" s="18">
        <v>1600.0</v>
      </c>
      <c r="F28" s="18">
        <v>0.0</v>
      </c>
      <c r="G28" s="18">
        <v>0.0</v>
      </c>
      <c r="H28" s="18">
        <v>0.0</v>
      </c>
      <c r="I28" s="18">
        <v>0.0</v>
      </c>
      <c r="J28" s="18">
        <v>0.0</v>
      </c>
      <c r="K28" s="18">
        <v>0.0</v>
      </c>
      <c r="L28" s="18">
        <v>0.0</v>
      </c>
      <c r="M28" s="18">
        <v>0.0</v>
      </c>
      <c r="N28" s="18">
        <v>200.0</v>
      </c>
      <c r="O28" s="18">
        <v>0.0</v>
      </c>
      <c r="P28" s="18">
        <v>0.0</v>
      </c>
      <c r="Q28" s="18">
        <v>0.0</v>
      </c>
      <c r="R28" s="18">
        <v>0.0</v>
      </c>
      <c r="S28" s="18">
        <v>0.0</v>
      </c>
      <c r="T28" s="18">
        <v>0.0</v>
      </c>
      <c r="U28" s="18">
        <v>0.0</v>
      </c>
      <c r="V28" s="18">
        <v>0.0</v>
      </c>
      <c r="W28" s="18">
        <v>0.0</v>
      </c>
      <c r="X28" s="18">
        <v>0.0</v>
      </c>
      <c r="Y28" s="18">
        <v>0.0</v>
      </c>
      <c r="Z28" s="18">
        <v>0.0</v>
      </c>
      <c r="AA28" s="18">
        <v>0.0</v>
      </c>
      <c r="AB28" s="18">
        <v>0.0</v>
      </c>
      <c r="AC28" s="18">
        <v>0.0</v>
      </c>
      <c r="AD28" s="18">
        <v>364.0</v>
      </c>
      <c r="AE28" s="18">
        <v>728.0</v>
      </c>
      <c r="AF28" s="18">
        <v>50.0</v>
      </c>
      <c r="AG28" s="18">
        <v>20.0</v>
      </c>
      <c r="AH28" s="18">
        <v>30.0</v>
      </c>
      <c r="AI28" s="18">
        <v>346.0</v>
      </c>
      <c r="AJ28" s="18">
        <v>0.0</v>
      </c>
      <c r="AK28" s="18">
        <v>0.0</v>
      </c>
      <c r="AL28" s="18">
        <v>0.0</v>
      </c>
      <c r="AM28" s="18">
        <v>0.0</v>
      </c>
      <c r="AN28" s="18">
        <v>100.0</v>
      </c>
      <c r="AO28" s="19">
        <f t="shared" si="1"/>
        <v>1838</v>
      </c>
      <c r="AP28" s="20">
        <v>1838.0</v>
      </c>
      <c r="AQ28" s="20">
        <v>1838.0</v>
      </c>
      <c r="AR28" s="21">
        <f t="shared" si="4"/>
        <v>0</v>
      </c>
      <c r="AS28" s="21">
        <f t="shared" si="5"/>
        <v>0</v>
      </c>
      <c r="AT28" s="24"/>
      <c r="AU28" s="22">
        <f t="shared" si="2"/>
        <v>0</v>
      </c>
      <c r="AV28" s="22">
        <f t="shared" si="3"/>
        <v>200</v>
      </c>
      <c r="AW28" s="24"/>
      <c r="AX28" s="24"/>
      <c r="AY28" s="24"/>
      <c r="AZ28" s="24"/>
      <c r="BA28" s="24"/>
      <c r="BB28" s="24"/>
      <c r="BC28" s="24"/>
      <c r="BD28" s="24"/>
      <c r="BE28" s="24"/>
      <c r="BF28" s="24"/>
      <c r="BG28" s="24"/>
      <c r="BH28" s="24"/>
      <c r="BI28" s="24"/>
      <c r="BJ28" s="24"/>
      <c r="BK28" s="24"/>
      <c r="BL28" s="24"/>
      <c r="BM28" s="24"/>
    </row>
    <row r="29" ht="14.25" customHeight="1">
      <c r="A29" s="16">
        <v>25.0</v>
      </c>
      <c r="B29" s="17" t="s">
        <v>82</v>
      </c>
      <c r="C29" s="17" t="s">
        <v>52</v>
      </c>
      <c r="D29" s="17" t="s">
        <v>81</v>
      </c>
      <c r="E29" s="18">
        <v>1600.0</v>
      </c>
      <c r="F29" s="18">
        <v>615.0</v>
      </c>
      <c r="G29" s="18">
        <v>0.0</v>
      </c>
      <c r="H29" s="18">
        <v>0.0</v>
      </c>
      <c r="I29" s="18">
        <v>0.0</v>
      </c>
      <c r="J29" s="18">
        <v>0.0</v>
      </c>
      <c r="K29" s="18">
        <v>0.0</v>
      </c>
      <c r="L29" s="18">
        <v>0.0</v>
      </c>
      <c r="M29" s="18">
        <v>0.0</v>
      </c>
      <c r="N29" s="18">
        <v>0.0</v>
      </c>
      <c r="O29" s="18">
        <v>0.0</v>
      </c>
      <c r="P29" s="18">
        <v>0.0</v>
      </c>
      <c r="Q29" s="18">
        <v>0.0</v>
      </c>
      <c r="R29" s="18">
        <v>0.0</v>
      </c>
      <c r="S29" s="18">
        <v>0.0</v>
      </c>
      <c r="T29" s="18">
        <v>0.0</v>
      </c>
      <c r="U29" s="18">
        <v>0.0</v>
      </c>
      <c r="V29" s="18">
        <v>0.0</v>
      </c>
      <c r="W29" s="18">
        <v>0.0</v>
      </c>
      <c r="X29" s="18">
        <v>0.0</v>
      </c>
      <c r="Y29" s="18">
        <v>0.0</v>
      </c>
      <c r="Z29" s="18">
        <v>0.0</v>
      </c>
      <c r="AA29" s="18">
        <v>0.0</v>
      </c>
      <c r="AB29" s="18">
        <v>0.0</v>
      </c>
      <c r="AC29" s="18">
        <v>0.0</v>
      </c>
      <c r="AD29" s="18">
        <v>364.0</v>
      </c>
      <c r="AE29" s="18">
        <v>728.0</v>
      </c>
      <c r="AF29" s="18">
        <v>0.0</v>
      </c>
      <c r="AG29" s="18">
        <v>0.0</v>
      </c>
      <c r="AH29" s="18">
        <v>0.0</v>
      </c>
      <c r="AI29" s="18">
        <v>56.0</v>
      </c>
      <c r="AJ29" s="18">
        <v>20.0</v>
      </c>
      <c r="AK29" s="18">
        <v>0.0</v>
      </c>
      <c r="AL29" s="18">
        <v>0.0</v>
      </c>
      <c r="AM29" s="18">
        <v>0.0</v>
      </c>
      <c r="AN29" s="18">
        <v>100.0</v>
      </c>
      <c r="AO29" s="19">
        <f t="shared" si="1"/>
        <v>1883</v>
      </c>
      <c r="AP29" s="20">
        <v>1883.0</v>
      </c>
      <c r="AQ29" s="20">
        <v>1883.0</v>
      </c>
      <c r="AR29" s="21">
        <f t="shared" si="4"/>
        <v>0</v>
      </c>
      <c r="AS29" s="21">
        <f t="shared" si="5"/>
        <v>0</v>
      </c>
      <c r="AT29" s="24"/>
      <c r="AU29" s="22">
        <f t="shared" si="2"/>
        <v>615</v>
      </c>
      <c r="AV29" s="22">
        <f t="shared" si="3"/>
        <v>615</v>
      </c>
      <c r="AW29" s="24"/>
      <c r="AX29" s="24"/>
      <c r="AY29" s="24"/>
      <c r="AZ29" s="24"/>
      <c r="BA29" s="24"/>
      <c r="BB29" s="24"/>
      <c r="BC29" s="24"/>
      <c r="BD29" s="24"/>
      <c r="BE29" s="24"/>
      <c r="BF29" s="24"/>
      <c r="BG29" s="24"/>
      <c r="BH29" s="24"/>
      <c r="BI29" s="24"/>
      <c r="BJ29" s="24"/>
      <c r="BK29" s="24"/>
      <c r="BL29" s="24"/>
      <c r="BM29" s="24"/>
    </row>
    <row r="30" ht="14.25" customHeight="1">
      <c r="A30" s="16">
        <v>26.0</v>
      </c>
      <c r="B30" s="17" t="s">
        <v>83</v>
      </c>
      <c r="C30" s="17" t="s">
        <v>52</v>
      </c>
      <c r="D30" s="17" t="s">
        <v>81</v>
      </c>
      <c r="E30" s="18">
        <v>1600.0</v>
      </c>
      <c r="F30" s="18">
        <v>0.0</v>
      </c>
      <c r="G30" s="18">
        <v>0.0</v>
      </c>
      <c r="H30" s="18">
        <v>0.0</v>
      </c>
      <c r="I30" s="18">
        <v>216.69000000000005</v>
      </c>
      <c r="J30" s="18">
        <v>0.0</v>
      </c>
      <c r="K30" s="18">
        <v>0.0</v>
      </c>
      <c r="L30" s="18">
        <v>0.0</v>
      </c>
      <c r="M30" s="18">
        <v>0.0</v>
      </c>
      <c r="N30" s="18">
        <v>0.0</v>
      </c>
      <c r="O30" s="18">
        <v>0.0</v>
      </c>
      <c r="P30" s="18">
        <v>0.0</v>
      </c>
      <c r="Q30" s="18">
        <v>0.0</v>
      </c>
      <c r="R30" s="18">
        <v>50.0</v>
      </c>
      <c r="S30" s="18">
        <v>0.0</v>
      </c>
      <c r="T30" s="18">
        <v>0.0</v>
      </c>
      <c r="U30" s="18">
        <v>0.0</v>
      </c>
      <c r="V30" s="18">
        <v>0.0</v>
      </c>
      <c r="W30" s="18">
        <v>0.0</v>
      </c>
      <c r="X30" s="18">
        <v>0.0</v>
      </c>
      <c r="Y30" s="18">
        <v>0.0</v>
      </c>
      <c r="Z30" s="18">
        <v>0.0</v>
      </c>
      <c r="AA30" s="18">
        <v>0.0</v>
      </c>
      <c r="AB30" s="18">
        <v>0.0</v>
      </c>
      <c r="AC30" s="18">
        <v>0.0</v>
      </c>
      <c r="AD30" s="18">
        <v>364.0</v>
      </c>
      <c r="AE30" s="18">
        <v>728.0</v>
      </c>
      <c r="AF30" s="18">
        <v>85.34</v>
      </c>
      <c r="AG30" s="18">
        <v>320.0</v>
      </c>
      <c r="AH30" s="18">
        <v>30.0</v>
      </c>
      <c r="AI30" s="18">
        <v>346.0</v>
      </c>
      <c r="AJ30" s="18">
        <v>60.0</v>
      </c>
      <c r="AK30" s="18">
        <v>0.0</v>
      </c>
      <c r="AL30" s="18">
        <v>0.0</v>
      </c>
      <c r="AM30" s="18">
        <v>0.0</v>
      </c>
      <c r="AN30" s="18">
        <v>130.0</v>
      </c>
      <c r="AO30" s="19">
        <f t="shared" si="1"/>
        <v>2330.03</v>
      </c>
      <c r="AP30" s="20">
        <v>2330.0299999999997</v>
      </c>
      <c r="AQ30" s="20">
        <v>2330.03</v>
      </c>
      <c r="AR30" s="21">
        <f t="shared" si="4"/>
        <v>0</v>
      </c>
      <c r="AS30" s="21">
        <f t="shared" si="5"/>
        <v>0</v>
      </c>
      <c r="AT30" s="24"/>
      <c r="AU30" s="22">
        <f t="shared" si="2"/>
        <v>216.69</v>
      </c>
      <c r="AV30" s="22">
        <f t="shared" si="3"/>
        <v>266.69</v>
      </c>
      <c r="AW30" s="24"/>
      <c r="AX30" s="24"/>
      <c r="AY30" s="24"/>
      <c r="AZ30" s="24"/>
      <c r="BA30" s="24"/>
      <c r="BB30" s="24"/>
      <c r="BC30" s="24"/>
      <c r="BD30" s="24"/>
      <c r="BE30" s="24"/>
      <c r="BF30" s="24"/>
      <c r="BG30" s="24"/>
      <c r="BH30" s="24"/>
      <c r="BI30" s="24"/>
      <c r="BJ30" s="24"/>
      <c r="BK30" s="24"/>
      <c r="BL30" s="24"/>
      <c r="BM30" s="24"/>
    </row>
    <row r="31" ht="14.25" customHeight="1">
      <c r="A31" s="16">
        <v>27.0</v>
      </c>
      <c r="B31" s="17" t="s">
        <v>84</v>
      </c>
      <c r="C31" s="17" t="s">
        <v>52</v>
      </c>
      <c r="D31" s="17" t="s">
        <v>81</v>
      </c>
      <c r="E31" s="18">
        <v>1600.0</v>
      </c>
      <c r="F31" s="18">
        <v>500.0</v>
      </c>
      <c r="G31" s="18">
        <v>0.0</v>
      </c>
      <c r="H31" s="18">
        <v>0.0</v>
      </c>
      <c r="I31" s="18">
        <v>33.333333333333336</v>
      </c>
      <c r="J31" s="18">
        <v>0.0</v>
      </c>
      <c r="K31" s="18">
        <v>0.0</v>
      </c>
      <c r="L31" s="18">
        <v>0.0</v>
      </c>
      <c r="M31" s="18">
        <v>0.0</v>
      </c>
      <c r="N31" s="18">
        <v>0.0</v>
      </c>
      <c r="O31" s="18">
        <v>0.0</v>
      </c>
      <c r="P31" s="18">
        <v>0.0</v>
      </c>
      <c r="Q31" s="18">
        <v>0.0</v>
      </c>
      <c r="R31" s="18">
        <v>0.0</v>
      </c>
      <c r="S31" s="18">
        <v>30.0</v>
      </c>
      <c r="T31" s="18">
        <v>0.0</v>
      </c>
      <c r="U31" s="18">
        <v>0.0</v>
      </c>
      <c r="V31" s="18">
        <v>0.0</v>
      </c>
      <c r="W31" s="18">
        <v>0.0</v>
      </c>
      <c r="X31" s="18">
        <v>0.0</v>
      </c>
      <c r="Y31" s="18">
        <v>0.0</v>
      </c>
      <c r="Z31" s="18">
        <v>0.0</v>
      </c>
      <c r="AA31" s="18">
        <v>0.0</v>
      </c>
      <c r="AB31" s="18">
        <v>0.0</v>
      </c>
      <c r="AC31" s="18">
        <v>0.0</v>
      </c>
      <c r="AD31" s="18">
        <v>364.0</v>
      </c>
      <c r="AE31" s="18">
        <v>728.0</v>
      </c>
      <c r="AF31" s="18">
        <v>107.94</v>
      </c>
      <c r="AG31" s="18">
        <v>0.0</v>
      </c>
      <c r="AH31" s="18">
        <v>30.0</v>
      </c>
      <c r="AI31" s="18">
        <v>146.0</v>
      </c>
      <c r="AJ31" s="18">
        <v>0.0</v>
      </c>
      <c r="AK31" s="18">
        <v>0.0</v>
      </c>
      <c r="AL31" s="18">
        <v>0.0</v>
      </c>
      <c r="AM31" s="18">
        <v>0.0</v>
      </c>
      <c r="AN31" s="18">
        <v>100.0</v>
      </c>
      <c r="AO31" s="19">
        <f t="shared" si="1"/>
        <v>2039.273333</v>
      </c>
      <c r="AP31" s="20">
        <v>2039.2733333333335</v>
      </c>
      <c r="AQ31" s="20">
        <v>2039.2733333333335</v>
      </c>
      <c r="AR31" s="21">
        <f t="shared" si="4"/>
        <v>0</v>
      </c>
      <c r="AS31" s="21">
        <f t="shared" si="5"/>
        <v>0</v>
      </c>
      <c r="AT31" s="24"/>
      <c r="AU31" s="22">
        <f t="shared" si="2"/>
        <v>533.3333333</v>
      </c>
      <c r="AV31" s="22">
        <f t="shared" si="3"/>
        <v>563.3333333</v>
      </c>
      <c r="AW31" s="24"/>
      <c r="AX31" s="24"/>
      <c r="AY31" s="24"/>
      <c r="AZ31" s="24"/>
      <c r="BA31" s="24"/>
      <c r="BB31" s="24"/>
      <c r="BC31" s="24"/>
      <c r="BD31" s="24"/>
      <c r="BE31" s="24"/>
      <c r="BF31" s="24"/>
      <c r="BG31" s="24"/>
      <c r="BH31" s="24"/>
      <c r="BI31" s="24"/>
      <c r="BJ31" s="24"/>
      <c r="BK31" s="24"/>
      <c r="BL31" s="24"/>
      <c r="BM31" s="24"/>
    </row>
    <row r="32" ht="14.25" customHeight="1">
      <c r="A32" s="16">
        <v>28.0</v>
      </c>
      <c r="B32" s="17" t="s">
        <v>85</v>
      </c>
      <c r="C32" s="17" t="s">
        <v>52</v>
      </c>
      <c r="D32" s="17" t="s">
        <v>81</v>
      </c>
      <c r="E32" s="18">
        <v>1600.0</v>
      </c>
      <c r="F32" s="18">
        <v>200.0</v>
      </c>
      <c r="G32" s="18">
        <v>0.0</v>
      </c>
      <c r="H32" s="18">
        <v>0.0</v>
      </c>
      <c r="I32" s="18">
        <v>83.33333333333334</v>
      </c>
      <c r="J32" s="18">
        <v>0.0</v>
      </c>
      <c r="K32" s="18">
        <v>0.0</v>
      </c>
      <c r="L32" s="18">
        <v>0.0</v>
      </c>
      <c r="M32" s="18">
        <v>0.0</v>
      </c>
      <c r="N32" s="18">
        <v>0.0</v>
      </c>
      <c r="O32" s="18">
        <v>0.0</v>
      </c>
      <c r="P32" s="18">
        <v>0.0</v>
      </c>
      <c r="Q32" s="18">
        <v>10.0</v>
      </c>
      <c r="R32" s="18">
        <v>0.0</v>
      </c>
      <c r="S32" s="18">
        <v>0.0</v>
      </c>
      <c r="T32" s="18">
        <v>0.0</v>
      </c>
      <c r="U32" s="18">
        <v>0.0</v>
      </c>
      <c r="V32" s="18">
        <v>0.0</v>
      </c>
      <c r="W32" s="18">
        <v>0.0</v>
      </c>
      <c r="X32" s="18">
        <v>0.0</v>
      </c>
      <c r="Y32" s="18">
        <v>0.0</v>
      </c>
      <c r="Z32" s="18">
        <v>0.0</v>
      </c>
      <c r="AA32" s="18">
        <v>0.0</v>
      </c>
      <c r="AB32" s="18">
        <v>0.0</v>
      </c>
      <c r="AC32" s="18">
        <v>0.0</v>
      </c>
      <c r="AD32" s="18">
        <v>364.0</v>
      </c>
      <c r="AE32" s="18">
        <v>728.0</v>
      </c>
      <c r="AF32" s="18">
        <v>139.31</v>
      </c>
      <c r="AG32" s="18">
        <v>0.0</v>
      </c>
      <c r="AH32" s="18">
        <v>30.0</v>
      </c>
      <c r="AI32" s="18">
        <v>146.0</v>
      </c>
      <c r="AJ32" s="18">
        <v>30.0</v>
      </c>
      <c r="AK32" s="18">
        <v>0.0</v>
      </c>
      <c r="AL32" s="18">
        <v>0.0</v>
      </c>
      <c r="AM32" s="18">
        <v>0.0</v>
      </c>
      <c r="AN32" s="18">
        <v>138.0</v>
      </c>
      <c r="AO32" s="19">
        <f t="shared" si="1"/>
        <v>1868.643333</v>
      </c>
      <c r="AP32" s="20">
        <v>1868.6433333333334</v>
      </c>
      <c r="AQ32" s="20">
        <v>1868.6433333333334</v>
      </c>
      <c r="AR32" s="21">
        <f t="shared" si="4"/>
        <v>0</v>
      </c>
      <c r="AS32" s="21">
        <f t="shared" si="5"/>
        <v>0</v>
      </c>
      <c r="AT32" s="24"/>
      <c r="AU32" s="22">
        <f t="shared" si="2"/>
        <v>283.3333333</v>
      </c>
      <c r="AV32" s="22">
        <f t="shared" si="3"/>
        <v>293.3333333</v>
      </c>
      <c r="AW32" s="24"/>
      <c r="AX32" s="24"/>
      <c r="AY32" s="24"/>
      <c r="AZ32" s="24"/>
      <c r="BA32" s="24"/>
      <c r="BB32" s="24"/>
      <c r="BC32" s="24"/>
      <c r="BD32" s="24"/>
      <c r="BE32" s="24"/>
      <c r="BF32" s="24"/>
      <c r="BG32" s="24"/>
      <c r="BH32" s="24"/>
      <c r="BI32" s="24"/>
      <c r="BJ32" s="24"/>
      <c r="BK32" s="24"/>
      <c r="BL32" s="24"/>
      <c r="BM32" s="24"/>
    </row>
    <row r="33" ht="14.25" customHeight="1">
      <c r="A33" s="25">
        <v>29.0</v>
      </c>
      <c r="B33" s="26" t="s">
        <v>86</v>
      </c>
      <c r="C33" s="26" t="s">
        <v>52</v>
      </c>
      <c r="D33" s="26" t="s">
        <v>81</v>
      </c>
      <c r="E33" s="18">
        <v>1600.0</v>
      </c>
      <c r="F33" s="18">
        <v>0.0</v>
      </c>
      <c r="G33" s="18">
        <v>0.0</v>
      </c>
      <c r="H33" s="18">
        <v>283.0</v>
      </c>
      <c r="I33" s="18">
        <v>108.33333333333334</v>
      </c>
      <c r="J33" s="18">
        <v>0.0</v>
      </c>
      <c r="K33" s="18">
        <v>0.0</v>
      </c>
      <c r="L33" s="18">
        <v>0.0</v>
      </c>
      <c r="M33" s="18">
        <v>0.0</v>
      </c>
      <c r="N33" s="18">
        <v>0.0</v>
      </c>
      <c r="O33" s="18">
        <v>0.0</v>
      </c>
      <c r="P33" s="18">
        <v>0.0</v>
      </c>
      <c r="Q33" s="18">
        <v>12.000000000000002</v>
      </c>
      <c r="R33" s="18">
        <v>150.0</v>
      </c>
      <c r="S33" s="18">
        <v>0.0</v>
      </c>
      <c r="T33" s="18">
        <v>0.0</v>
      </c>
      <c r="U33" s="18">
        <v>0.0</v>
      </c>
      <c r="V33" s="18">
        <v>0.0</v>
      </c>
      <c r="W33" s="18">
        <v>0.0</v>
      </c>
      <c r="X33" s="18">
        <v>0.0</v>
      </c>
      <c r="Y33" s="18">
        <v>0.0</v>
      </c>
      <c r="Z33" s="18">
        <v>0.0</v>
      </c>
      <c r="AA33" s="18">
        <v>0.0</v>
      </c>
      <c r="AB33" s="18">
        <v>0.0</v>
      </c>
      <c r="AC33" s="18">
        <v>0.0</v>
      </c>
      <c r="AD33" s="18">
        <v>364.0</v>
      </c>
      <c r="AE33" s="18">
        <v>728.0</v>
      </c>
      <c r="AF33" s="18">
        <v>127.10000000000001</v>
      </c>
      <c r="AG33" s="18">
        <v>0.0</v>
      </c>
      <c r="AH33" s="18">
        <v>30.0</v>
      </c>
      <c r="AI33" s="18">
        <v>56.0</v>
      </c>
      <c r="AJ33" s="18">
        <v>0.0</v>
      </c>
      <c r="AK33" s="18">
        <v>0.0</v>
      </c>
      <c r="AL33" s="18">
        <v>50.0</v>
      </c>
      <c r="AM33" s="18">
        <v>0.0</v>
      </c>
      <c r="AN33" s="18">
        <v>100.0</v>
      </c>
      <c r="AO33" s="27">
        <f t="shared" si="1"/>
        <v>2008.433333</v>
      </c>
      <c r="AP33" s="28">
        <v>2008.4333333333334</v>
      </c>
      <c r="AQ33" s="28">
        <v>2008.4333333333334</v>
      </c>
      <c r="AR33" s="29">
        <f t="shared" si="4"/>
        <v>0</v>
      </c>
      <c r="AS33" s="29">
        <f t="shared" si="5"/>
        <v>0</v>
      </c>
      <c r="AT33" s="24"/>
      <c r="AU33" s="22">
        <f t="shared" si="2"/>
        <v>391.3333333</v>
      </c>
      <c r="AV33" s="22">
        <f t="shared" si="3"/>
        <v>553.3333333</v>
      </c>
      <c r="AW33" s="24"/>
      <c r="AX33" s="24"/>
      <c r="AY33" s="24"/>
      <c r="AZ33" s="24"/>
      <c r="BA33" s="24"/>
      <c r="BB33" s="24"/>
      <c r="BC33" s="24"/>
      <c r="BD33" s="24"/>
      <c r="BE33" s="24"/>
      <c r="BF33" s="24"/>
      <c r="BG33" s="24"/>
      <c r="BH33" s="24"/>
      <c r="BI33" s="24"/>
      <c r="BJ33" s="24"/>
      <c r="BK33" s="24"/>
      <c r="BL33" s="24"/>
      <c r="BM33" s="24"/>
    </row>
    <row r="34" ht="14.25" customHeight="1">
      <c r="A34" s="16">
        <v>30.0</v>
      </c>
      <c r="B34" s="30" t="s">
        <v>87</v>
      </c>
      <c r="C34" s="30" t="s">
        <v>88</v>
      </c>
      <c r="D34" s="17" t="s">
        <v>55</v>
      </c>
      <c r="E34" s="18">
        <v>1600.0</v>
      </c>
      <c r="F34" s="18">
        <v>0.0</v>
      </c>
      <c r="G34" s="18">
        <v>0.0</v>
      </c>
      <c r="H34" s="18">
        <v>0.0</v>
      </c>
      <c r="I34" s="18">
        <v>120.0</v>
      </c>
      <c r="J34" s="18">
        <v>0.0</v>
      </c>
      <c r="K34" s="18">
        <v>0.0</v>
      </c>
      <c r="L34" s="18">
        <v>0.0</v>
      </c>
      <c r="M34" s="18">
        <v>0.0</v>
      </c>
      <c r="N34" s="18">
        <v>0.0</v>
      </c>
      <c r="O34" s="18">
        <v>0.0</v>
      </c>
      <c r="P34" s="18">
        <v>0.0</v>
      </c>
      <c r="Q34" s="18">
        <v>0.0</v>
      </c>
      <c r="R34" s="18">
        <v>50.0</v>
      </c>
      <c r="S34" s="18">
        <v>0.0</v>
      </c>
      <c r="T34" s="18">
        <v>0.0</v>
      </c>
      <c r="U34" s="18">
        <v>0.0</v>
      </c>
      <c r="V34" s="18">
        <v>0.0</v>
      </c>
      <c r="W34" s="18">
        <v>0.0</v>
      </c>
      <c r="X34" s="18">
        <v>0.0</v>
      </c>
      <c r="Y34" s="18">
        <v>0.0</v>
      </c>
      <c r="Z34" s="18">
        <v>0.0</v>
      </c>
      <c r="AA34" s="18">
        <v>0.0</v>
      </c>
      <c r="AB34" s="18">
        <v>0.0</v>
      </c>
      <c r="AC34" s="18">
        <v>0.0</v>
      </c>
      <c r="AD34" s="18">
        <v>252.0</v>
      </c>
      <c r="AE34" s="18">
        <v>504.0</v>
      </c>
      <c r="AF34" s="18">
        <v>119.92999999999999</v>
      </c>
      <c r="AG34" s="18">
        <v>0.0</v>
      </c>
      <c r="AH34" s="18">
        <v>80.0</v>
      </c>
      <c r="AI34" s="18">
        <v>256.0</v>
      </c>
      <c r="AJ34" s="18">
        <v>0.0</v>
      </c>
      <c r="AK34" s="18">
        <v>0.0</v>
      </c>
      <c r="AL34" s="18">
        <v>0.0</v>
      </c>
      <c r="AM34" s="18">
        <v>0.0</v>
      </c>
      <c r="AN34" s="18">
        <v>0.0</v>
      </c>
      <c r="AO34" s="19">
        <f t="shared" si="1"/>
        <v>1381.93</v>
      </c>
      <c r="AP34" s="20">
        <v>1381.93</v>
      </c>
      <c r="AQ34" s="20">
        <v>1381.93</v>
      </c>
      <c r="AR34" s="21">
        <f t="shared" si="4"/>
        <v>0</v>
      </c>
      <c r="AS34" s="21">
        <f t="shared" si="5"/>
        <v>0</v>
      </c>
      <c r="AT34" s="24"/>
      <c r="AU34" s="22">
        <f t="shared" si="2"/>
        <v>120</v>
      </c>
      <c r="AV34" s="22">
        <f t="shared" si="3"/>
        <v>170</v>
      </c>
      <c r="AW34" s="24"/>
      <c r="AX34" s="24"/>
      <c r="AY34" s="24"/>
      <c r="AZ34" s="24"/>
      <c r="BA34" s="24"/>
      <c r="BB34" s="24"/>
      <c r="BC34" s="24"/>
      <c r="BD34" s="24"/>
      <c r="BE34" s="24"/>
      <c r="BF34" s="24"/>
      <c r="BG34" s="24"/>
      <c r="BH34" s="24"/>
      <c r="BI34" s="24"/>
      <c r="BJ34" s="24"/>
      <c r="BK34" s="24"/>
      <c r="BL34" s="24"/>
      <c r="BM34" s="24"/>
    </row>
    <row r="35" ht="14.25" customHeight="1">
      <c r="A35" s="31">
        <v>31.0</v>
      </c>
      <c r="B35" s="30" t="s">
        <v>89</v>
      </c>
      <c r="C35" s="30" t="s">
        <v>88</v>
      </c>
      <c r="D35" s="17" t="s">
        <v>68</v>
      </c>
      <c r="E35" s="18">
        <v>1600.0</v>
      </c>
      <c r="F35" s="18">
        <v>0.0</v>
      </c>
      <c r="G35" s="18">
        <v>0.0</v>
      </c>
      <c r="H35" s="18">
        <v>0.0</v>
      </c>
      <c r="I35" s="18">
        <v>0.0</v>
      </c>
      <c r="J35" s="18">
        <v>0.0</v>
      </c>
      <c r="K35" s="18">
        <v>0.0</v>
      </c>
      <c r="L35" s="18">
        <v>0.0</v>
      </c>
      <c r="M35" s="18">
        <v>0.0</v>
      </c>
      <c r="N35" s="18">
        <v>0.0</v>
      </c>
      <c r="O35" s="18">
        <v>0.0</v>
      </c>
      <c r="P35" s="18">
        <v>0.0</v>
      </c>
      <c r="Q35" s="18">
        <v>0.0</v>
      </c>
      <c r="R35" s="18">
        <v>0.0</v>
      </c>
      <c r="S35" s="18">
        <v>50.0</v>
      </c>
      <c r="T35" s="18">
        <v>0.0</v>
      </c>
      <c r="U35" s="18">
        <v>0.0</v>
      </c>
      <c r="V35" s="18">
        <v>0.0</v>
      </c>
      <c r="W35" s="18">
        <v>0.0</v>
      </c>
      <c r="X35" s="18">
        <v>0.0</v>
      </c>
      <c r="Y35" s="18">
        <v>0.0</v>
      </c>
      <c r="Z35" s="18">
        <v>0.0</v>
      </c>
      <c r="AA35" s="18">
        <v>0.0</v>
      </c>
      <c r="AB35" s="18">
        <v>0.0</v>
      </c>
      <c r="AC35" s="18">
        <v>0.0</v>
      </c>
      <c r="AD35" s="18">
        <v>336.0</v>
      </c>
      <c r="AE35" s="18">
        <v>672.0</v>
      </c>
      <c r="AF35" s="18">
        <v>160.4862575757576</v>
      </c>
      <c r="AG35" s="18">
        <v>0.0</v>
      </c>
      <c r="AH35" s="18">
        <v>0.0</v>
      </c>
      <c r="AI35" s="18">
        <v>344.0</v>
      </c>
      <c r="AJ35" s="18">
        <v>110.0</v>
      </c>
      <c r="AK35" s="18">
        <v>0.0</v>
      </c>
      <c r="AL35" s="18">
        <v>100.0</v>
      </c>
      <c r="AM35" s="18">
        <v>0.0</v>
      </c>
      <c r="AN35" s="18">
        <v>100.0</v>
      </c>
      <c r="AO35" s="19">
        <f t="shared" si="1"/>
        <v>1872.486258</v>
      </c>
      <c r="AP35" s="20">
        <v>1872.4862575757577</v>
      </c>
      <c r="AQ35" s="20">
        <v>1872.4862575757577</v>
      </c>
      <c r="AR35" s="32">
        <f t="shared" ref="AR35:AR151" si="6">AO35-AP35</f>
        <v>0</v>
      </c>
      <c r="AS35" s="32">
        <f t="shared" ref="AS35:AS151" si="7">AO35-AQ35</f>
        <v>0</v>
      </c>
      <c r="AT35" s="24"/>
      <c r="AU35" s="22">
        <f t="shared" si="2"/>
        <v>0</v>
      </c>
      <c r="AV35" s="22">
        <f t="shared" si="3"/>
        <v>50</v>
      </c>
      <c r="AW35" s="24"/>
      <c r="AX35" s="24"/>
      <c r="AY35" s="24"/>
      <c r="AZ35" s="24"/>
      <c r="BA35" s="24"/>
      <c r="BB35" s="24"/>
      <c r="BC35" s="24"/>
      <c r="BD35" s="24"/>
      <c r="BE35" s="24"/>
      <c r="BF35" s="24"/>
      <c r="BG35" s="24"/>
      <c r="BH35" s="24"/>
      <c r="BI35" s="24"/>
      <c r="BJ35" s="24"/>
      <c r="BK35" s="24"/>
      <c r="BL35" s="24"/>
      <c r="BM35" s="24"/>
    </row>
    <row r="36" ht="14.25" customHeight="1">
      <c r="A36" s="16">
        <v>32.0</v>
      </c>
      <c r="B36" s="30" t="s">
        <v>90</v>
      </c>
      <c r="C36" s="30" t="s">
        <v>88</v>
      </c>
      <c r="D36" s="17" t="s">
        <v>55</v>
      </c>
      <c r="E36" s="18">
        <v>1600.0</v>
      </c>
      <c r="F36" s="18">
        <v>0.0</v>
      </c>
      <c r="G36" s="18">
        <v>0.0</v>
      </c>
      <c r="H36" s="18">
        <v>0.0</v>
      </c>
      <c r="I36" s="18">
        <v>95.9</v>
      </c>
      <c r="J36" s="18">
        <v>0.0</v>
      </c>
      <c r="K36" s="18">
        <v>0.0</v>
      </c>
      <c r="L36" s="18">
        <v>0.0</v>
      </c>
      <c r="M36" s="18">
        <v>0.0</v>
      </c>
      <c r="N36" s="18">
        <v>0.0</v>
      </c>
      <c r="O36" s="18">
        <v>0.0</v>
      </c>
      <c r="P36" s="18">
        <v>0.0</v>
      </c>
      <c r="Q36" s="18">
        <v>86.68</v>
      </c>
      <c r="R36" s="18">
        <v>700.0</v>
      </c>
      <c r="S36" s="18">
        <v>0.0</v>
      </c>
      <c r="T36" s="18">
        <v>0.0</v>
      </c>
      <c r="U36" s="18">
        <v>0.0</v>
      </c>
      <c r="V36" s="18">
        <v>0.0</v>
      </c>
      <c r="W36" s="18">
        <v>0.0</v>
      </c>
      <c r="X36" s="18">
        <v>0.0</v>
      </c>
      <c r="Y36" s="18">
        <v>0.0</v>
      </c>
      <c r="Z36" s="18">
        <v>0.0</v>
      </c>
      <c r="AA36" s="18">
        <v>0.0</v>
      </c>
      <c r="AB36" s="18">
        <v>0.0</v>
      </c>
      <c r="AC36" s="18">
        <v>0.0</v>
      </c>
      <c r="AD36" s="18">
        <v>253.0</v>
      </c>
      <c r="AE36" s="18">
        <v>506.0</v>
      </c>
      <c r="AF36" s="18">
        <v>202.96</v>
      </c>
      <c r="AG36" s="18">
        <v>200.0</v>
      </c>
      <c r="AH36" s="18">
        <v>0.0</v>
      </c>
      <c r="AI36" s="18">
        <v>256.0</v>
      </c>
      <c r="AJ36" s="18">
        <v>16.0</v>
      </c>
      <c r="AK36" s="18">
        <v>0.0</v>
      </c>
      <c r="AL36" s="18">
        <v>100.0</v>
      </c>
      <c r="AM36" s="18">
        <v>0.0</v>
      </c>
      <c r="AN36" s="18">
        <v>0.0</v>
      </c>
      <c r="AO36" s="19">
        <f t="shared" si="1"/>
        <v>2416.54</v>
      </c>
      <c r="AP36" s="20">
        <v>2416.54</v>
      </c>
      <c r="AQ36" s="20">
        <v>2416.54</v>
      </c>
      <c r="AR36" s="21">
        <f t="shared" si="6"/>
        <v>0</v>
      </c>
      <c r="AS36" s="21">
        <f t="shared" si="7"/>
        <v>0</v>
      </c>
      <c r="AT36" s="24"/>
      <c r="AU36" s="22">
        <f t="shared" si="2"/>
        <v>95.9</v>
      </c>
      <c r="AV36" s="22">
        <f t="shared" si="3"/>
        <v>882.58</v>
      </c>
      <c r="AW36" s="24"/>
      <c r="AX36" s="24"/>
      <c r="AY36" s="24"/>
      <c r="AZ36" s="24"/>
      <c r="BA36" s="24"/>
      <c r="BB36" s="24"/>
      <c r="BC36" s="24"/>
      <c r="BD36" s="24"/>
      <c r="BE36" s="24"/>
      <c r="BF36" s="24"/>
      <c r="BG36" s="24"/>
      <c r="BH36" s="24"/>
      <c r="BI36" s="24"/>
      <c r="BJ36" s="24"/>
      <c r="BK36" s="24"/>
      <c r="BL36" s="24"/>
      <c r="BM36" s="24"/>
    </row>
    <row r="37" ht="14.25" customHeight="1">
      <c r="A37" s="16">
        <v>33.0</v>
      </c>
      <c r="B37" s="30" t="s">
        <v>91</v>
      </c>
      <c r="C37" s="30" t="s">
        <v>88</v>
      </c>
      <c r="D37" s="17" t="s">
        <v>92</v>
      </c>
      <c r="E37" s="18">
        <v>1600.0</v>
      </c>
      <c r="F37" s="18">
        <v>0.0</v>
      </c>
      <c r="G37" s="18">
        <v>0.0</v>
      </c>
      <c r="H37" s="18">
        <v>0.0</v>
      </c>
      <c r="I37" s="18">
        <v>0.0</v>
      </c>
      <c r="J37" s="18">
        <v>0.0</v>
      </c>
      <c r="K37" s="18">
        <v>0.0</v>
      </c>
      <c r="L37" s="18">
        <v>0.0</v>
      </c>
      <c r="M37" s="18">
        <v>0.0</v>
      </c>
      <c r="N37" s="18">
        <v>0.0</v>
      </c>
      <c r="O37" s="18">
        <v>0.0</v>
      </c>
      <c r="P37" s="18">
        <v>0.0</v>
      </c>
      <c r="Q37" s="18">
        <v>0.0</v>
      </c>
      <c r="R37" s="18">
        <v>0.0</v>
      </c>
      <c r="S37" s="18">
        <v>0.0</v>
      </c>
      <c r="T37" s="18">
        <v>0.0</v>
      </c>
      <c r="U37" s="18">
        <v>0.0</v>
      </c>
      <c r="V37" s="18">
        <v>0.0</v>
      </c>
      <c r="W37" s="18">
        <v>0.0</v>
      </c>
      <c r="X37" s="18">
        <v>0.0</v>
      </c>
      <c r="Y37" s="18">
        <v>0.0</v>
      </c>
      <c r="Z37" s="18">
        <v>0.0</v>
      </c>
      <c r="AA37" s="18">
        <v>0.0</v>
      </c>
      <c r="AB37" s="18">
        <v>0.0</v>
      </c>
      <c r="AC37" s="18">
        <v>0.0</v>
      </c>
      <c r="AD37" s="18">
        <v>0.0</v>
      </c>
      <c r="AE37" s="18">
        <v>0.0</v>
      </c>
      <c r="AF37" s="18">
        <v>0.0</v>
      </c>
      <c r="AG37" s="18">
        <v>0.0</v>
      </c>
      <c r="AH37" s="18">
        <v>0.0</v>
      </c>
      <c r="AI37" s="18">
        <v>0.0</v>
      </c>
      <c r="AJ37" s="18">
        <v>0.0</v>
      </c>
      <c r="AK37" s="18">
        <v>0.0</v>
      </c>
      <c r="AL37" s="18">
        <v>0.0</v>
      </c>
      <c r="AM37" s="18">
        <v>0.0</v>
      </c>
      <c r="AN37" s="18">
        <v>0.0</v>
      </c>
      <c r="AO37" s="19">
        <f t="shared" si="1"/>
        <v>0</v>
      </c>
      <c r="AP37" s="20">
        <v>0.0</v>
      </c>
      <c r="AQ37" s="20">
        <v>0.0</v>
      </c>
      <c r="AR37" s="21">
        <f t="shared" si="6"/>
        <v>0</v>
      </c>
      <c r="AS37" s="21">
        <f t="shared" si="7"/>
        <v>0</v>
      </c>
      <c r="AT37" s="24"/>
      <c r="AU37" s="22">
        <f t="shared" si="2"/>
        <v>0</v>
      </c>
      <c r="AV37" s="22">
        <f t="shared" si="3"/>
        <v>0</v>
      </c>
      <c r="AW37" s="24"/>
      <c r="AX37" s="24"/>
      <c r="AY37" s="24"/>
      <c r="AZ37" s="24"/>
      <c r="BA37" s="24"/>
      <c r="BB37" s="24"/>
      <c r="BC37" s="24"/>
      <c r="BD37" s="24"/>
      <c r="BE37" s="24"/>
      <c r="BF37" s="24"/>
      <c r="BG37" s="24"/>
      <c r="BH37" s="24"/>
      <c r="BI37" s="24"/>
      <c r="BJ37" s="24"/>
      <c r="BK37" s="24"/>
      <c r="BL37" s="24"/>
      <c r="BM37" s="24"/>
    </row>
    <row r="38" ht="14.25" customHeight="1">
      <c r="A38" s="16">
        <v>34.0</v>
      </c>
      <c r="B38" s="33" t="s">
        <v>93</v>
      </c>
      <c r="C38" s="30" t="s">
        <v>88</v>
      </c>
      <c r="D38" s="17" t="s">
        <v>68</v>
      </c>
      <c r="E38" s="18">
        <v>1600.0</v>
      </c>
      <c r="F38" s="18">
        <v>0.0</v>
      </c>
      <c r="G38" s="18">
        <v>110.0</v>
      </c>
      <c r="H38" s="18">
        <v>0.0</v>
      </c>
      <c r="I38" s="18">
        <v>230.0</v>
      </c>
      <c r="J38" s="18">
        <v>0.0</v>
      </c>
      <c r="K38" s="18">
        <v>0.0</v>
      </c>
      <c r="L38" s="18">
        <v>0.0</v>
      </c>
      <c r="M38" s="18">
        <v>0.0</v>
      </c>
      <c r="N38" s="18">
        <v>0.0</v>
      </c>
      <c r="O38" s="18">
        <v>0.0</v>
      </c>
      <c r="P38" s="18">
        <v>0.0</v>
      </c>
      <c r="Q38" s="18">
        <v>74.0</v>
      </c>
      <c r="R38" s="18">
        <v>500.0</v>
      </c>
      <c r="S38" s="18">
        <v>0.0</v>
      </c>
      <c r="T38" s="18">
        <v>0.0</v>
      </c>
      <c r="U38" s="18">
        <v>0.0</v>
      </c>
      <c r="V38" s="18">
        <v>0.0</v>
      </c>
      <c r="W38" s="18">
        <v>0.0</v>
      </c>
      <c r="X38" s="18">
        <v>0.0</v>
      </c>
      <c r="Y38" s="18">
        <v>0.0</v>
      </c>
      <c r="Z38" s="18">
        <v>0.0</v>
      </c>
      <c r="AA38" s="18">
        <v>0.0</v>
      </c>
      <c r="AB38" s="18">
        <v>0.0</v>
      </c>
      <c r="AC38" s="18">
        <v>0.0</v>
      </c>
      <c r="AD38" s="18">
        <v>343.0</v>
      </c>
      <c r="AE38" s="18">
        <v>686.0</v>
      </c>
      <c r="AF38" s="18">
        <v>70.77999999999999</v>
      </c>
      <c r="AG38" s="18">
        <v>40.0</v>
      </c>
      <c r="AH38" s="18">
        <v>40.0</v>
      </c>
      <c r="AI38" s="18">
        <v>0.0</v>
      </c>
      <c r="AJ38" s="18">
        <v>70.0</v>
      </c>
      <c r="AK38" s="18">
        <v>0.0</v>
      </c>
      <c r="AL38" s="18">
        <v>0.0</v>
      </c>
      <c r="AM38" s="18">
        <v>0.0</v>
      </c>
      <c r="AN38" s="18">
        <v>24.0</v>
      </c>
      <c r="AO38" s="19">
        <f t="shared" si="1"/>
        <v>2187.78</v>
      </c>
      <c r="AP38" s="20">
        <v>2187.7799999999997</v>
      </c>
      <c r="AQ38" s="20">
        <v>2187.7799999999997</v>
      </c>
      <c r="AR38" s="21">
        <f t="shared" si="6"/>
        <v>0</v>
      </c>
      <c r="AS38" s="21">
        <f t="shared" si="7"/>
        <v>0</v>
      </c>
      <c r="AT38" s="24"/>
      <c r="AU38" s="22">
        <f t="shared" si="2"/>
        <v>340</v>
      </c>
      <c r="AV38" s="22">
        <f t="shared" si="3"/>
        <v>914</v>
      </c>
      <c r="AW38" s="24"/>
      <c r="AX38" s="24"/>
      <c r="AY38" s="24"/>
      <c r="AZ38" s="24"/>
      <c r="BA38" s="24"/>
      <c r="BB38" s="24"/>
      <c r="BC38" s="24"/>
      <c r="BD38" s="24"/>
      <c r="BE38" s="24"/>
      <c r="BF38" s="24"/>
      <c r="BG38" s="24"/>
      <c r="BH38" s="24"/>
      <c r="BI38" s="24"/>
      <c r="BJ38" s="24"/>
      <c r="BK38" s="24"/>
      <c r="BL38" s="24"/>
      <c r="BM38" s="24"/>
    </row>
    <row r="39" ht="14.25" customHeight="1">
      <c r="A39" s="16">
        <v>35.0</v>
      </c>
      <c r="B39" s="16" t="s">
        <v>94</v>
      </c>
      <c r="C39" s="30" t="s">
        <v>88</v>
      </c>
      <c r="D39" s="17" t="s">
        <v>68</v>
      </c>
      <c r="E39" s="18">
        <v>1600.0</v>
      </c>
      <c r="F39" s="18">
        <v>325.0</v>
      </c>
      <c r="G39" s="18">
        <v>0.0</v>
      </c>
      <c r="H39" s="18">
        <v>0.0</v>
      </c>
      <c r="I39" s="18">
        <v>0.0</v>
      </c>
      <c r="J39" s="18">
        <v>0.0</v>
      </c>
      <c r="K39" s="18">
        <v>0.0</v>
      </c>
      <c r="L39" s="18">
        <v>0.0</v>
      </c>
      <c r="M39" s="18">
        <v>0.0</v>
      </c>
      <c r="N39" s="18">
        <v>0.0</v>
      </c>
      <c r="O39" s="18">
        <v>0.0</v>
      </c>
      <c r="P39" s="18">
        <v>0.0</v>
      </c>
      <c r="Q39" s="18">
        <v>0.0</v>
      </c>
      <c r="R39" s="18">
        <v>0.0</v>
      </c>
      <c r="S39" s="18">
        <v>15.0</v>
      </c>
      <c r="T39" s="18">
        <v>0.0</v>
      </c>
      <c r="U39" s="18">
        <v>0.0</v>
      </c>
      <c r="V39" s="18">
        <v>0.0</v>
      </c>
      <c r="W39" s="18">
        <v>0.0</v>
      </c>
      <c r="X39" s="18">
        <v>0.0</v>
      </c>
      <c r="Y39" s="18">
        <v>0.0</v>
      </c>
      <c r="Z39" s="18">
        <v>0.0</v>
      </c>
      <c r="AA39" s="18">
        <v>0.0</v>
      </c>
      <c r="AB39" s="18">
        <v>0.0</v>
      </c>
      <c r="AC39" s="18">
        <v>0.0</v>
      </c>
      <c r="AD39" s="18">
        <v>364.0</v>
      </c>
      <c r="AE39" s="18">
        <v>728.0</v>
      </c>
      <c r="AF39" s="18">
        <v>55.0</v>
      </c>
      <c r="AG39" s="18">
        <v>0.0</v>
      </c>
      <c r="AH39" s="18">
        <v>0.0</v>
      </c>
      <c r="AI39" s="18">
        <v>256.0</v>
      </c>
      <c r="AJ39" s="18">
        <v>0.0</v>
      </c>
      <c r="AK39" s="18">
        <v>0.0</v>
      </c>
      <c r="AL39" s="18">
        <v>50.0</v>
      </c>
      <c r="AM39" s="18">
        <v>0.0</v>
      </c>
      <c r="AN39" s="18">
        <v>100.0</v>
      </c>
      <c r="AO39" s="19">
        <f t="shared" si="1"/>
        <v>1893</v>
      </c>
      <c r="AP39" s="20">
        <v>1893.0</v>
      </c>
      <c r="AQ39" s="20">
        <v>1893.0</v>
      </c>
      <c r="AR39" s="21">
        <f t="shared" si="6"/>
        <v>0</v>
      </c>
      <c r="AS39" s="21">
        <f t="shared" si="7"/>
        <v>0</v>
      </c>
      <c r="AT39" s="24"/>
      <c r="AU39" s="22">
        <f t="shared" si="2"/>
        <v>325</v>
      </c>
      <c r="AV39" s="22">
        <f t="shared" si="3"/>
        <v>340</v>
      </c>
      <c r="AW39" s="24"/>
      <c r="AX39" s="24"/>
      <c r="AY39" s="24"/>
      <c r="AZ39" s="24"/>
      <c r="BA39" s="24"/>
      <c r="BB39" s="24"/>
      <c r="BC39" s="24"/>
      <c r="BD39" s="24"/>
      <c r="BE39" s="24"/>
      <c r="BF39" s="24"/>
      <c r="BG39" s="24"/>
      <c r="BH39" s="24"/>
      <c r="BI39" s="24"/>
      <c r="BJ39" s="24"/>
      <c r="BK39" s="24"/>
      <c r="BL39" s="24"/>
      <c r="BM39" s="24"/>
    </row>
    <row r="40" ht="14.25" customHeight="1">
      <c r="A40" s="16">
        <v>36.0</v>
      </c>
      <c r="B40" s="30" t="s">
        <v>95</v>
      </c>
      <c r="C40" s="30" t="s">
        <v>88</v>
      </c>
      <c r="D40" s="17" t="s">
        <v>96</v>
      </c>
      <c r="E40" s="18">
        <v>1600.0</v>
      </c>
      <c r="F40" s="18">
        <v>0.0</v>
      </c>
      <c r="G40" s="18">
        <v>0.0</v>
      </c>
      <c r="H40" s="18">
        <v>0.0</v>
      </c>
      <c r="I40" s="18">
        <v>0.0</v>
      </c>
      <c r="J40" s="18">
        <v>0.0</v>
      </c>
      <c r="K40" s="18">
        <v>0.0</v>
      </c>
      <c r="L40" s="18">
        <v>0.0</v>
      </c>
      <c r="M40" s="18">
        <v>0.0</v>
      </c>
      <c r="N40" s="18">
        <v>83.33</v>
      </c>
      <c r="O40" s="18">
        <v>0.0</v>
      </c>
      <c r="P40" s="18">
        <v>0.0</v>
      </c>
      <c r="Q40" s="18">
        <v>10.0</v>
      </c>
      <c r="R40" s="18">
        <v>0.0</v>
      </c>
      <c r="S40" s="18">
        <v>0.0</v>
      </c>
      <c r="T40" s="18">
        <v>0.0</v>
      </c>
      <c r="U40" s="18">
        <v>0.0</v>
      </c>
      <c r="V40" s="18">
        <v>0.0</v>
      </c>
      <c r="W40" s="18">
        <v>0.0</v>
      </c>
      <c r="X40" s="18">
        <v>0.0</v>
      </c>
      <c r="Y40" s="18">
        <v>0.0</v>
      </c>
      <c r="Z40" s="18">
        <v>0.0</v>
      </c>
      <c r="AA40" s="18">
        <v>0.0</v>
      </c>
      <c r="AB40" s="18">
        <v>0.0</v>
      </c>
      <c r="AC40" s="18">
        <v>0.0</v>
      </c>
      <c r="AD40" s="18">
        <v>343.0</v>
      </c>
      <c r="AE40" s="18">
        <v>686.0</v>
      </c>
      <c r="AF40" s="18">
        <v>191.65000000000003</v>
      </c>
      <c r="AG40" s="18">
        <v>20.0</v>
      </c>
      <c r="AH40" s="18">
        <v>0.0</v>
      </c>
      <c r="AI40" s="18">
        <v>256.0</v>
      </c>
      <c r="AJ40" s="18">
        <v>40.0</v>
      </c>
      <c r="AK40" s="18">
        <v>0.0</v>
      </c>
      <c r="AL40" s="18">
        <v>0.0</v>
      </c>
      <c r="AM40" s="18">
        <v>0.0</v>
      </c>
      <c r="AN40" s="18">
        <v>104.0</v>
      </c>
      <c r="AO40" s="19">
        <f t="shared" si="1"/>
        <v>1733.98</v>
      </c>
      <c r="AP40" s="20">
        <v>1733.98</v>
      </c>
      <c r="AQ40" s="20">
        <v>1733.98</v>
      </c>
      <c r="AR40" s="21">
        <f t="shared" si="6"/>
        <v>0</v>
      </c>
      <c r="AS40" s="21">
        <f t="shared" si="7"/>
        <v>0</v>
      </c>
      <c r="AT40" s="24"/>
      <c r="AU40" s="22">
        <f t="shared" si="2"/>
        <v>0</v>
      </c>
      <c r="AV40" s="22">
        <f t="shared" si="3"/>
        <v>93.33</v>
      </c>
      <c r="AW40" s="24"/>
      <c r="AX40" s="24"/>
      <c r="AY40" s="24"/>
      <c r="AZ40" s="24"/>
      <c r="BA40" s="24"/>
      <c r="BB40" s="24"/>
      <c r="BC40" s="24"/>
      <c r="BD40" s="24"/>
      <c r="BE40" s="24"/>
      <c r="BF40" s="24"/>
      <c r="BG40" s="24"/>
      <c r="BH40" s="24"/>
      <c r="BI40" s="24"/>
      <c r="BJ40" s="24"/>
      <c r="BK40" s="24"/>
      <c r="BL40" s="24"/>
      <c r="BM40" s="24"/>
    </row>
    <row r="41" ht="14.25" customHeight="1">
      <c r="A41" s="16">
        <v>37.0</v>
      </c>
      <c r="B41" s="30" t="s">
        <v>97</v>
      </c>
      <c r="C41" s="30" t="s">
        <v>88</v>
      </c>
      <c r="D41" s="17" t="s">
        <v>92</v>
      </c>
      <c r="E41" s="18">
        <v>1600.0</v>
      </c>
      <c r="F41" s="18">
        <v>3019.22</v>
      </c>
      <c r="G41" s="18">
        <v>1123.75</v>
      </c>
      <c r="H41" s="18">
        <v>0.0</v>
      </c>
      <c r="I41" s="18">
        <v>10121.604978354973</v>
      </c>
      <c r="J41" s="18">
        <v>0.0</v>
      </c>
      <c r="K41" s="18">
        <v>28.57</v>
      </c>
      <c r="L41" s="18">
        <v>0.0</v>
      </c>
      <c r="M41" s="18">
        <v>0.0</v>
      </c>
      <c r="N41" s="18">
        <v>0.0</v>
      </c>
      <c r="O41" s="18">
        <v>253.0</v>
      </c>
      <c r="P41" s="18">
        <v>0.0</v>
      </c>
      <c r="Q41" s="18">
        <v>0.0</v>
      </c>
      <c r="R41" s="18">
        <v>2750.0</v>
      </c>
      <c r="S41" s="18">
        <v>375.0</v>
      </c>
      <c r="T41" s="18">
        <v>0.0</v>
      </c>
      <c r="U41" s="18">
        <v>0.0</v>
      </c>
      <c r="V41" s="18">
        <v>0.0</v>
      </c>
      <c r="W41" s="18">
        <v>0.0</v>
      </c>
      <c r="X41" s="18">
        <v>0.0</v>
      </c>
      <c r="Y41" s="18">
        <v>0.0</v>
      </c>
      <c r="Z41" s="18">
        <v>0.0</v>
      </c>
      <c r="AA41" s="18">
        <v>0.0</v>
      </c>
      <c r="AB41" s="18">
        <v>200.0</v>
      </c>
      <c r="AC41" s="18">
        <v>0.0</v>
      </c>
      <c r="AD41" s="18">
        <v>196.0</v>
      </c>
      <c r="AE41" s="18">
        <v>392.0</v>
      </c>
      <c r="AF41" s="18">
        <v>42.32</v>
      </c>
      <c r="AG41" s="18">
        <v>180.0</v>
      </c>
      <c r="AH41" s="18">
        <v>160.0</v>
      </c>
      <c r="AI41" s="18">
        <v>0.0</v>
      </c>
      <c r="AJ41" s="18">
        <v>40.0</v>
      </c>
      <c r="AK41" s="18">
        <v>0.0</v>
      </c>
      <c r="AL41" s="18">
        <v>100.0</v>
      </c>
      <c r="AM41" s="18">
        <v>0.0</v>
      </c>
      <c r="AN41" s="18">
        <v>74.0</v>
      </c>
      <c r="AO41" s="19">
        <f>ROUND(SUM(F41:AN41),2)</f>
        <v>19055.46</v>
      </c>
      <c r="AP41" s="20">
        <v>19055.46</v>
      </c>
      <c r="AQ41" s="20">
        <v>19055.46</v>
      </c>
      <c r="AR41" s="21">
        <f t="shared" si="6"/>
        <v>0</v>
      </c>
      <c r="AS41" s="21">
        <f t="shared" si="7"/>
        <v>0</v>
      </c>
      <c r="AT41" s="24"/>
      <c r="AU41" s="22">
        <f t="shared" si="2"/>
        <v>14293.14498</v>
      </c>
      <c r="AV41" s="22">
        <f t="shared" si="3"/>
        <v>17671.14498</v>
      </c>
      <c r="AW41" s="24"/>
      <c r="AX41" s="24"/>
      <c r="AY41" s="24"/>
      <c r="AZ41" s="24"/>
      <c r="BA41" s="24"/>
      <c r="BB41" s="24"/>
      <c r="BC41" s="24"/>
      <c r="BD41" s="24"/>
      <c r="BE41" s="24"/>
      <c r="BF41" s="24"/>
      <c r="BG41" s="24"/>
      <c r="BH41" s="24"/>
      <c r="BI41" s="24"/>
      <c r="BJ41" s="24"/>
      <c r="BK41" s="24"/>
      <c r="BL41" s="24"/>
      <c r="BM41" s="24"/>
    </row>
    <row r="42" ht="14.25" customHeight="1">
      <c r="A42" s="16">
        <v>38.0</v>
      </c>
      <c r="B42" s="30" t="s">
        <v>98</v>
      </c>
      <c r="C42" s="30" t="s">
        <v>88</v>
      </c>
      <c r="D42" s="17" t="s">
        <v>92</v>
      </c>
      <c r="E42" s="18">
        <v>1600.0</v>
      </c>
      <c r="F42" s="18">
        <v>400.0</v>
      </c>
      <c r="G42" s="18">
        <v>0.0</v>
      </c>
      <c r="H42" s="18">
        <v>0.0</v>
      </c>
      <c r="I42" s="18">
        <v>1224.5500000000009</v>
      </c>
      <c r="J42" s="18">
        <v>0.0</v>
      </c>
      <c r="K42" s="18">
        <v>0.0</v>
      </c>
      <c r="L42" s="18">
        <v>0.0</v>
      </c>
      <c r="M42" s="18">
        <v>0.0</v>
      </c>
      <c r="N42" s="18">
        <v>0.0</v>
      </c>
      <c r="O42" s="18">
        <v>0.0</v>
      </c>
      <c r="P42" s="18">
        <v>0.0</v>
      </c>
      <c r="Q42" s="18">
        <v>165.39999999999986</v>
      </c>
      <c r="R42" s="18">
        <v>0.0</v>
      </c>
      <c r="S42" s="18">
        <v>225.0</v>
      </c>
      <c r="T42" s="18">
        <v>0.0</v>
      </c>
      <c r="U42" s="18">
        <v>0.0</v>
      </c>
      <c r="V42" s="18">
        <v>0.0</v>
      </c>
      <c r="W42" s="18">
        <v>0.0</v>
      </c>
      <c r="X42" s="18">
        <v>0.0</v>
      </c>
      <c r="Y42" s="18">
        <v>0.0</v>
      </c>
      <c r="Z42" s="18">
        <v>0.0</v>
      </c>
      <c r="AA42" s="18">
        <v>0.0</v>
      </c>
      <c r="AB42" s="18">
        <v>0.0</v>
      </c>
      <c r="AC42" s="18">
        <v>0.0</v>
      </c>
      <c r="AD42" s="18">
        <v>252.0</v>
      </c>
      <c r="AE42" s="18">
        <v>504.0</v>
      </c>
      <c r="AF42" s="18">
        <v>99.42999999999999</v>
      </c>
      <c r="AG42" s="18">
        <v>0.0</v>
      </c>
      <c r="AH42" s="18">
        <v>0.0</v>
      </c>
      <c r="AI42" s="18">
        <v>346.0</v>
      </c>
      <c r="AJ42" s="18">
        <v>0.0</v>
      </c>
      <c r="AK42" s="18">
        <v>0.0</v>
      </c>
      <c r="AL42" s="18">
        <v>0.0</v>
      </c>
      <c r="AM42" s="18">
        <v>0.0</v>
      </c>
      <c r="AN42" s="18">
        <v>0.0</v>
      </c>
      <c r="AO42" s="19">
        <f t="shared" ref="AO42:AO43" si="8">SUM(F42:AN42)</f>
        <v>3216.38</v>
      </c>
      <c r="AP42" s="20">
        <v>3216.38</v>
      </c>
      <c r="AQ42" s="20">
        <v>3216.38</v>
      </c>
      <c r="AR42" s="21">
        <f t="shared" si="6"/>
        <v>0</v>
      </c>
      <c r="AS42" s="21">
        <f t="shared" si="7"/>
        <v>0</v>
      </c>
      <c r="AT42" s="24"/>
      <c r="AU42" s="22">
        <f t="shared" si="2"/>
        <v>1624.55</v>
      </c>
      <c r="AV42" s="22">
        <f t="shared" si="3"/>
        <v>2014.95</v>
      </c>
      <c r="AW42" s="24"/>
      <c r="AX42" s="24"/>
      <c r="AY42" s="24"/>
      <c r="AZ42" s="24"/>
      <c r="BA42" s="24"/>
      <c r="BB42" s="24"/>
      <c r="BC42" s="24"/>
      <c r="BD42" s="24"/>
      <c r="BE42" s="24"/>
      <c r="BF42" s="24"/>
      <c r="BG42" s="24"/>
      <c r="BH42" s="24"/>
      <c r="BI42" s="24"/>
      <c r="BJ42" s="24"/>
      <c r="BK42" s="24"/>
      <c r="BL42" s="24"/>
      <c r="BM42" s="24"/>
    </row>
    <row r="43" ht="14.25" customHeight="1">
      <c r="A43" s="16">
        <v>39.0</v>
      </c>
      <c r="B43" s="30" t="s">
        <v>99</v>
      </c>
      <c r="C43" s="30" t="s">
        <v>88</v>
      </c>
      <c r="D43" s="17" t="s">
        <v>68</v>
      </c>
      <c r="E43" s="18">
        <v>1600.0</v>
      </c>
      <c r="F43" s="18">
        <v>0.0</v>
      </c>
      <c r="G43" s="18">
        <v>0.0</v>
      </c>
      <c r="H43" s="18">
        <v>0.0</v>
      </c>
      <c r="I43" s="18">
        <v>250.0</v>
      </c>
      <c r="J43" s="18">
        <v>0.0</v>
      </c>
      <c r="K43" s="18">
        <v>0.0</v>
      </c>
      <c r="L43" s="18">
        <v>0.0</v>
      </c>
      <c r="M43" s="18">
        <v>0.0</v>
      </c>
      <c r="N43" s="18">
        <v>300.0</v>
      </c>
      <c r="O43" s="18">
        <v>600.0</v>
      </c>
      <c r="P43" s="18">
        <v>200.0</v>
      </c>
      <c r="Q43" s="18">
        <v>0.0</v>
      </c>
      <c r="R43" s="18">
        <v>0.0</v>
      </c>
      <c r="S43" s="18">
        <v>0.0</v>
      </c>
      <c r="T43" s="18">
        <v>0.0</v>
      </c>
      <c r="U43" s="18">
        <v>0.0</v>
      </c>
      <c r="V43" s="18">
        <v>0.0</v>
      </c>
      <c r="W43" s="18">
        <v>0.0</v>
      </c>
      <c r="X43" s="18">
        <v>0.0</v>
      </c>
      <c r="Y43" s="18">
        <v>0.0</v>
      </c>
      <c r="Z43" s="18">
        <v>0.0</v>
      </c>
      <c r="AA43" s="18">
        <v>0.0</v>
      </c>
      <c r="AB43" s="18">
        <v>0.0</v>
      </c>
      <c r="AC43" s="18">
        <v>0.0</v>
      </c>
      <c r="AD43" s="18">
        <v>336.0</v>
      </c>
      <c r="AE43" s="18">
        <v>672.0</v>
      </c>
      <c r="AF43" s="18">
        <v>35.47</v>
      </c>
      <c r="AG43" s="18">
        <v>60.0</v>
      </c>
      <c r="AH43" s="18">
        <v>0.0</v>
      </c>
      <c r="AI43" s="18">
        <v>200.0</v>
      </c>
      <c r="AJ43" s="18">
        <v>110.0</v>
      </c>
      <c r="AK43" s="18">
        <v>0.0</v>
      </c>
      <c r="AL43" s="18">
        <v>0.0</v>
      </c>
      <c r="AM43" s="18">
        <v>0.0</v>
      </c>
      <c r="AN43" s="18">
        <v>100.0</v>
      </c>
      <c r="AO43" s="19">
        <f t="shared" si="8"/>
        <v>2863.47</v>
      </c>
      <c r="AP43" s="20">
        <v>2863.47</v>
      </c>
      <c r="AQ43" s="20">
        <v>2863.47</v>
      </c>
      <c r="AR43" s="21">
        <f t="shared" si="6"/>
        <v>0</v>
      </c>
      <c r="AS43" s="21">
        <f t="shared" si="7"/>
        <v>0</v>
      </c>
      <c r="AT43" s="24"/>
      <c r="AU43" s="22">
        <f t="shared" si="2"/>
        <v>250</v>
      </c>
      <c r="AV43" s="22">
        <f t="shared" si="3"/>
        <v>1350</v>
      </c>
      <c r="AW43" s="24"/>
      <c r="AX43" s="24"/>
      <c r="AY43" s="24"/>
      <c r="AZ43" s="24"/>
      <c r="BA43" s="24"/>
      <c r="BB43" s="24"/>
      <c r="BC43" s="24"/>
      <c r="BD43" s="24"/>
      <c r="BE43" s="24"/>
      <c r="BF43" s="24"/>
      <c r="BG43" s="24"/>
      <c r="BH43" s="24"/>
      <c r="BI43" s="24"/>
      <c r="BJ43" s="24"/>
      <c r="BK43" s="24"/>
      <c r="BL43" s="24"/>
      <c r="BM43" s="24"/>
    </row>
    <row r="44" ht="14.25" customHeight="1">
      <c r="A44" s="16">
        <v>40.0</v>
      </c>
      <c r="B44" s="30" t="s">
        <v>100</v>
      </c>
      <c r="C44" s="30" t="s">
        <v>88</v>
      </c>
      <c r="D44" s="17" t="s">
        <v>92</v>
      </c>
      <c r="E44" s="18">
        <v>1600.0</v>
      </c>
      <c r="F44" s="18">
        <v>350.0</v>
      </c>
      <c r="G44" s="18">
        <v>0.0</v>
      </c>
      <c r="H44" s="18">
        <v>0.0</v>
      </c>
      <c r="I44" s="18">
        <v>200.59</v>
      </c>
      <c r="J44" s="18">
        <v>0.0</v>
      </c>
      <c r="K44" s="18">
        <v>0.0</v>
      </c>
      <c r="L44" s="18">
        <v>0.0</v>
      </c>
      <c r="M44" s="18">
        <v>0.0</v>
      </c>
      <c r="N44" s="18">
        <v>0.0</v>
      </c>
      <c r="O44" s="18">
        <v>0.0</v>
      </c>
      <c r="P44" s="18">
        <v>0.0</v>
      </c>
      <c r="Q44" s="18">
        <v>41.66</v>
      </c>
      <c r="R44" s="18">
        <v>550.0</v>
      </c>
      <c r="S44" s="18">
        <v>0.0</v>
      </c>
      <c r="T44" s="18">
        <v>0.0</v>
      </c>
      <c r="U44" s="18">
        <v>0.0</v>
      </c>
      <c r="V44" s="18">
        <v>0.0</v>
      </c>
      <c r="W44" s="18">
        <v>0.0</v>
      </c>
      <c r="X44" s="18">
        <v>0.0</v>
      </c>
      <c r="Y44" s="18">
        <v>100.0</v>
      </c>
      <c r="Z44" s="18">
        <v>0.0</v>
      </c>
      <c r="AA44" s="18">
        <v>0.0</v>
      </c>
      <c r="AB44" s="18">
        <v>0.0</v>
      </c>
      <c r="AC44" s="18">
        <v>0.0</v>
      </c>
      <c r="AD44" s="18">
        <v>252.0</v>
      </c>
      <c r="AE44" s="18">
        <v>504.0</v>
      </c>
      <c r="AF44" s="18">
        <v>240.23333333333335</v>
      </c>
      <c r="AG44" s="18">
        <v>290.0</v>
      </c>
      <c r="AH44" s="18">
        <v>710.0</v>
      </c>
      <c r="AI44" s="18">
        <v>1156.0</v>
      </c>
      <c r="AJ44" s="18">
        <v>0.0</v>
      </c>
      <c r="AK44" s="18">
        <v>0.0</v>
      </c>
      <c r="AL44" s="18">
        <v>300.0</v>
      </c>
      <c r="AM44" s="18">
        <v>0.0</v>
      </c>
      <c r="AN44" s="18">
        <v>80.0</v>
      </c>
      <c r="AO44" s="19">
        <f>ROUND(SUM(F44:AN44),2)</f>
        <v>4774.48</v>
      </c>
      <c r="AP44" s="20">
        <v>4774.48</v>
      </c>
      <c r="AQ44" s="20">
        <v>4774.48</v>
      </c>
      <c r="AR44" s="21">
        <f t="shared" si="6"/>
        <v>0</v>
      </c>
      <c r="AS44" s="21">
        <f t="shared" si="7"/>
        <v>0</v>
      </c>
      <c r="AT44" s="24"/>
      <c r="AU44" s="22">
        <f t="shared" si="2"/>
        <v>550.59</v>
      </c>
      <c r="AV44" s="22">
        <f t="shared" si="3"/>
        <v>1142.25</v>
      </c>
      <c r="AW44" s="24"/>
      <c r="AX44" s="24"/>
      <c r="AY44" s="24"/>
      <c r="AZ44" s="24"/>
      <c r="BA44" s="24"/>
      <c r="BB44" s="24"/>
      <c r="BC44" s="24"/>
      <c r="BD44" s="24"/>
      <c r="BE44" s="24"/>
      <c r="BF44" s="24"/>
      <c r="BG44" s="24"/>
      <c r="BH44" s="24"/>
      <c r="BI44" s="24"/>
      <c r="BJ44" s="24"/>
      <c r="BK44" s="24"/>
      <c r="BL44" s="24"/>
      <c r="BM44" s="24"/>
    </row>
    <row r="45" ht="14.25" customHeight="1">
      <c r="A45" s="16">
        <v>41.0</v>
      </c>
      <c r="B45" s="30" t="s">
        <v>101</v>
      </c>
      <c r="C45" s="30" t="s">
        <v>88</v>
      </c>
      <c r="D45" s="17" t="s">
        <v>96</v>
      </c>
      <c r="E45" s="18">
        <v>1600.0</v>
      </c>
      <c r="F45" s="18">
        <v>0.0</v>
      </c>
      <c r="G45" s="18">
        <v>0.0</v>
      </c>
      <c r="H45" s="18">
        <v>0.0</v>
      </c>
      <c r="I45" s="18">
        <v>0.0</v>
      </c>
      <c r="J45" s="18">
        <v>0.0</v>
      </c>
      <c r="K45" s="18">
        <v>0.0</v>
      </c>
      <c r="L45" s="18">
        <v>0.0</v>
      </c>
      <c r="M45" s="18">
        <v>0.0</v>
      </c>
      <c r="N45" s="18">
        <v>100.0</v>
      </c>
      <c r="O45" s="18">
        <v>0.0</v>
      </c>
      <c r="P45" s="18">
        <v>0.0</v>
      </c>
      <c r="Q45" s="18">
        <v>0.0</v>
      </c>
      <c r="R45" s="18">
        <v>0.0</v>
      </c>
      <c r="S45" s="18">
        <v>30.0</v>
      </c>
      <c r="T45" s="18">
        <v>0.0</v>
      </c>
      <c r="U45" s="18">
        <v>0.0</v>
      </c>
      <c r="V45" s="18">
        <v>0.0</v>
      </c>
      <c r="W45" s="18">
        <v>0.0</v>
      </c>
      <c r="X45" s="18">
        <v>0.0</v>
      </c>
      <c r="Y45" s="18">
        <v>0.0</v>
      </c>
      <c r="Z45" s="18">
        <v>0.0</v>
      </c>
      <c r="AA45" s="18">
        <v>0.0</v>
      </c>
      <c r="AB45" s="18">
        <v>0.0</v>
      </c>
      <c r="AC45" s="18">
        <v>0.0</v>
      </c>
      <c r="AD45" s="18">
        <v>336.0</v>
      </c>
      <c r="AE45" s="18">
        <v>672.0</v>
      </c>
      <c r="AF45" s="18">
        <v>134.81666666666666</v>
      </c>
      <c r="AG45" s="18">
        <v>50.0</v>
      </c>
      <c r="AH45" s="18">
        <v>0.0</v>
      </c>
      <c r="AI45" s="18">
        <v>592.0</v>
      </c>
      <c r="AJ45" s="18">
        <v>30.0</v>
      </c>
      <c r="AK45" s="18">
        <v>0.0</v>
      </c>
      <c r="AL45" s="18">
        <v>0.0</v>
      </c>
      <c r="AM45" s="18">
        <v>0.0</v>
      </c>
      <c r="AN45" s="18">
        <v>218.0</v>
      </c>
      <c r="AO45" s="19">
        <f t="shared" ref="AO45:AO53" si="9">SUM(F45:AN45)</f>
        <v>2162.816667</v>
      </c>
      <c r="AP45" s="20">
        <v>2162.8166666666666</v>
      </c>
      <c r="AQ45" s="20">
        <v>2162.8166666666666</v>
      </c>
      <c r="AR45" s="21">
        <f t="shared" si="6"/>
        <v>0</v>
      </c>
      <c r="AS45" s="21">
        <f t="shared" si="7"/>
        <v>0</v>
      </c>
      <c r="AT45" s="24"/>
      <c r="AU45" s="22">
        <f t="shared" si="2"/>
        <v>0</v>
      </c>
      <c r="AV45" s="22">
        <f t="shared" si="3"/>
        <v>130</v>
      </c>
      <c r="AW45" s="24"/>
      <c r="AX45" s="24"/>
      <c r="AY45" s="24"/>
      <c r="AZ45" s="24"/>
      <c r="BA45" s="24"/>
      <c r="BB45" s="24"/>
      <c r="BC45" s="24"/>
      <c r="BD45" s="24"/>
      <c r="BE45" s="24"/>
      <c r="BF45" s="24"/>
      <c r="BG45" s="24"/>
      <c r="BH45" s="24"/>
      <c r="BI45" s="24"/>
      <c r="BJ45" s="24"/>
      <c r="BK45" s="24"/>
      <c r="BL45" s="24"/>
      <c r="BM45" s="24"/>
    </row>
    <row r="46" ht="14.25" customHeight="1">
      <c r="A46" s="16">
        <v>42.0</v>
      </c>
      <c r="B46" s="30" t="s">
        <v>102</v>
      </c>
      <c r="C46" s="30" t="s">
        <v>88</v>
      </c>
      <c r="D46" s="17" t="s">
        <v>59</v>
      </c>
      <c r="E46" s="18">
        <v>1600.0</v>
      </c>
      <c r="F46" s="18">
        <v>0.0</v>
      </c>
      <c r="G46" s="18">
        <v>0.0</v>
      </c>
      <c r="H46" s="18">
        <v>0.0</v>
      </c>
      <c r="I46" s="18">
        <v>0.0</v>
      </c>
      <c r="J46" s="18">
        <v>0.0</v>
      </c>
      <c r="K46" s="18">
        <v>0.0</v>
      </c>
      <c r="L46" s="18">
        <v>0.0</v>
      </c>
      <c r="M46" s="18">
        <v>0.0</v>
      </c>
      <c r="N46" s="18">
        <v>0.0</v>
      </c>
      <c r="O46" s="18">
        <v>0.0</v>
      </c>
      <c r="P46" s="18">
        <v>0.0</v>
      </c>
      <c r="Q46" s="18">
        <v>0.0</v>
      </c>
      <c r="R46" s="18">
        <v>0.0</v>
      </c>
      <c r="S46" s="18">
        <v>0.0</v>
      </c>
      <c r="T46" s="18">
        <v>0.0</v>
      </c>
      <c r="U46" s="18">
        <v>0.0</v>
      </c>
      <c r="V46" s="18">
        <v>0.0</v>
      </c>
      <c r="W46" s="18">
        <v>0.0</v>
      </c>
      <c r="X46" s="18">
        <v>0.0</v>
      </c>
      <c r="Y46" s="18">
        <v>0.0</v>
      </c>
      <c r="Z46" s="18">
        <v>0.0</v>
      </c>
      <c r="AA46" s="18">
        <v>0.0</v>
      </c>
      <c r="AB46" s="18">
        <v>0.0</v>
      </c>
      <c r="AC46" s="18">
        <v>0.0</v>
      </c>
      <c r="AD46" s="18">
        <v>0.0</v>
      </c>
      <c r="AE46" s="18">
        <v>0.0</v>
      </c>
      <c r="AF46" s="18">
        <v>0.0</v>
      </c>
      <c r="AG46" s="18">
        <v>0.0</v>
      </c>
      <c r="AH46" s="18">
        <v>0.0</v>
      </c>
      <c r="AI46" s="18">
        <v>0.0</v>
      </c>
      <c r="AJ46" s="18">
        <v>0.0</v>
      </c>
      <c r="AK46" s="18">
        <v>0.0</v>
      </c>
      <c r="AL46" s="18">
        <v>0.0</v>
      </c>
      <c r="AM46" s="18">
        <v>0.0</v>
      </c>
      <c r="AN46" s="18">
        <v>0.0</v>
      </c>
      <c r="AO46" s="19">
        <f t="shared" si="9"/>
        <v>0</v>
      </c>
      <c r="AP46" s="20">
        <v>0.0</v>
      </c>
      <c r="AQ46" s="20">
        <v>0.0</v>
      </c>
      <c r="AR46" s="21">
        <f t="shared" si="6"/>
        <v>0</v>
      </c>
      <c r="AS46" s="21">
        <f t="shared" si="7"/>
        <v>0</v>
      </c>
      <c r="AT46" s="24"/>
      <c r="AU46" s="22">
        <f t="shared" si="2"/>
        <v>0</v>
      </c>
      <c r="AV46" s="22">
        <f t="shared" si="3"/>
        <v>0</v>
      </c>
      <c r="AW46" s="24"/>
      <c r="AX46" s="24"/>
      <c r="AY46" s="24"/>
      <c r="AZ46" s="24"/>
      <c r="BA46" s="24"/>
      <c r="BB46" s="24"/>
      <c r="BC46" s="24"/>
      <c r="BD46" s="24"/>
      <c r="BE46" s="24"/>
      <c r="BF46" s="24"/>
      <c r="BG46" s="24"/>
      <c r="BH46" s="24"/>
      <c r="BI46" s="24"/>
      <c r="BJ46" s="24"/>
      <c r="BK46" s="24"/>
      <c r="BL46" s="24"/>
      <c r="BM46" s="24"/>
    </row>
    <row r="47" ht="14.25" customHeight="1">
      <c r="A47" s="16">
        <v>43.0</v>
      </c>
      <c r="B47" s="30" t="s">
        <v>103</v>
      </c>
      <c r="C47" s="30" t="s">
        <v>88</v>
      </c>
      <c r="D47" s="17" t="s">
        <v>55</v>
      </c>
      <c r="E47" s="18">
        <v>1600.0</v>
      </c>
      <c r="F47" s="18">
        <v>0.0</v>
      </c>
      <c r="G47" s="18">
        <v>0.0</v>
      </c>
      <c r="H47" s="18">
        <v>0.0</v>
      </c>
      <c r="I47" s="18">
        <v>50.0</v>
      </c>
      <c r="J47" s="18">
        <v>0.0</v>
      </c>
      <c r="K47" s="18">
        <v>0.0</v>
      </c>
      <c r="L47" s="18">
        <v>0.0</v>
      </c>
      <c r="M47" s="18">
        <v>0.0</v>
      </c>
      <c r="N47" s="18">
        <v>100.0</v>
      </c>
      <c r="O47" s="18">
        <v>7048.0</v>
      </c>
      <c r="P47" s="18">
        <v>0.0</v>
      </c>
      <c r="Q47" s="18">
        <v>170.0</v>
      </c>
      <c r="R47" s="18">
        <v>100.0</v>
      </c>
      <c r="S47" s="18">
        <v>0.0</v>
      </c>
      <c r="T47" s="18">
        <v>0.0</v>
      </c>
      <c r="U47" s="18">
        <v>0.0</v>
      </c>
      <c r="V47" s="18">
        <v>0.0</v>
      </c>
      <c r="W47" s="18">
        <v>0.0</v>
      </c>
      <c r="X47" s="18">
        <v>0.0</v>
      </c>
      <c r="Y47" s="18">
        <v>0.0</v>
      </c>
      <c r="Z47" s="18">
        <v>0.0</v>
      </c>
      <c r="AA47" s="18">
        <v>0.0</v>
      </c>
      <c r="AB47" s="18">
        <v>0.0</v>
      </c>
      <c r="AC47" s="18">
        <v>0.0</v>
      </c>
      <c r="AD47" s="18">
        <v>252.0</v>
      </c>
      <c r="AE47" s="18">
        <v>504.0</v>
      </c>
      <c r="AF47" s="18">
        <v>132.33333333333334</v>
      </c>
      <c r="AG47" s="18">
        <v>170.0</v>
      </c>
      <c r="AH47" s="18">
        <v>0.0</v>
      </c>
      <c r="AI47" s="18">
        <v>56.0</v>
      </c>
      <c r="AJ47" s="18">
        <v>70.0</v>
      </c>
      <c r="AK47" s="18">
        <v>0.0</v>
      </c>
      <c r="AL47" s="18">
        <v>0.0</v>
      </c>
      <c r="AM47" s="18">
        <v>0.0</v>
      </c>
      <c r="AN47" s="18">
        <v>0.0</v>
      </c>
      <c r="AO47" s="19">
        <f t="shared" si="9"/>
        <v>8652.333333</v>
      </c>
      <c r="AP47" s="20">
        <v>8652.333333333334</v>
      </c>
      <c r="AQ47" s="20">
        <v>8652.333333333334</v>
      </c>
      <c r="AR47" s="21">
        <f t="shared" si="6"/>
        <v>0</v>
      </c>
      <c r="AS47" s="21">
        <f t="shared" si="7"/>
        <v>0</v>
      </c>
      <c r="AT47" s="24"/>
      <c r="AU47" s="22">
        <f t="shared" si="2"/>
        <v>50</v>
      </c>
      <c r="AV47" s="22">
        <f t="shared" si="3"/>
        <v>7468</v>
      </c>
      <c r="AW47" s="24"/>
      <c r="AX47" s="24"/>
      <c r="AY47" s="24"/>
      <c r="AZ47" s="24"/>
      <c r="BA47" s="24"/>
      <c r="BB47" s="24"/>
      <c r="BC47" s="24"/>
      <c r="BD47" s="24"/>
      <c r="BE47" s="24"/>
      <c r="BF47" s="24"/>
      <c r="BG47" s="24"/>
      <c r="BH47" s="24"/>
      <c r="BI47" s="24"/>
      <c r="BJ47" s="24"/>
      <c r="BK47" s="24"/>
      <c r="BL47" s="24"/>
      <c r="BM47" s="24"/>
    </row>
    <row r="48" ht="14.25" customHeight="1">
      <c r="A48" s="16">
        <v>44.0</v>
      </c>
      <c r="B48" s="30" t="s">
        <v>104</v>
      </c>
      <c r="C48" s="30" t="s">
        <v>88</v>
      </c>
      <c r="D48" s="17" t="s">
        <v>92</v>
      </c>
      <c r="E48" s="18">
        <v>1600.0</v>
      </c>
      <c r="F48" s="18">
        <v>14600.0</v>
      </c>
      <c r="G48" s="18">
        <v>0.0</v>
      </c>
      <c r="H48" s="18">
        <v>800.0</v>
      </c>
      <c r="I48" s="18">
        <v>12410.459999999995</v>
      </c>
      <c r="J48" s="18">
        <v>0.0</v>
      </c>
      <c r="K48" s="18">
        <v>0.0</v>
      </c>
      <c r="L48" s="18">
        <v>0.0</v>
      </c>
      <c r="M48" s="18">
        <v>0.0</v>
      </c>
      <c r="N48" s="18">
        <v>0.0</v>
      </c>
      <c r="O48" s="18">
        <v>141.0</v>
      </c>
      <c r="P48" s="18">
        <v>0.0</v>
      </c>
      <c r="Q48" s="18">
        <v>301.90000000000003</v>
      </c>
      <c r="R48" s="18">
        <v>4900.0</v>
      </c>
      <c r="S48" s="18">
        <v>6850.0</v>
      </c>
      <c r="T48" s="18">
        <v>0.0</v>
      </c>
      <c r="U48" s="18">
        <v>0.0</v>
      </c>
      <c r="V48" s="18">
        <v>0.0</v>
      </c>
      <c r="W48" s="18">
        <v>0.0</v>
      </c>
      <c r="X48" s="18">
        <v>0.0</v>
      </c>
      <c r="Y48" s="18">
        <v>100.0</v>
      </c>
      <c r="Z48" s="18">
        <v>0.0</v>
      </c>
      <c r="AA48" s="18">
        <v>0.0</v>
      </c>
      <c r="AB48" s="18">
        <v>100.0</v>
      </c>
      <c r="AC48" s="18">
        <v>0.0</v>
      </c>
      <c r="AD48" s="18">
        <v>196.0</v>
      </c>
      <c r="AE48" s="18">
        <v>392.0</v>
      </c>
      <c r="AF48" s="18">
        <v>118.32</v>
      </c>
      <c r="AG48" s="18">
        <v>100.0</v>
      </c>
      <c r="AH48" s="18">
        <v>240.0</v>
      </c>
      <c r="AI48" s="18">
        <v>456.0</v>
      </c>
      <c r="AJ48" s="18">
        <v>30.0</v>
      </c>
      <c r="AK48" s="18">
        <v>0.0</v>
      </c>
      <c r="AL48" s="18">
        <v>0.0</v>
      </c>
      <c r="AM48" s="18">
        <v>0.0</v>
      </c>
      <c r="AN48" s="18">
        <v>100.0</v>
      </c>
      <c r="AO48" s="19">
        <f t="shared" si="9"/>
        <v>41835.68</v>
      </c>
      <c r="AP48" s="20">
        <v>41835.68</v>
      </c>
      <c r="AQ48" s="20">
        <v>41835.68</v>
      </c>
      <c r="AR48" s="21">
        <f t="shared" si="6"/>
        <v>0</v>
      </c>
      <c r="AS48" s="21">
        <f t="shared" si="7"/>
        <v>0</v>
      </c>
      <c r="AT48" s="24"/>
      <c r="AU48" s="22">
        <f t="shared" si="2"/>
        <v>27810.46</v>
      </c>
      <c r="AV48" s="22">
        <f t="shared" si="3"/>
        <v>40003.36</v>
      </c>
      <c r="AW48" s="24"/>
      <c r="AX48" s="24"/>
      <c r="AY48" s="24"/>
      <c r="AZ48" s="24"/>
      <c r="BA48" s="24"/>
      <c r="BB48" s="24"/>
      <c r="BC48" s="24"/>
      <c r="BD48" s="24"/>
      <c r="BE48" s="24"/>
      <c r="BF48" s="24"/>
      <c r="BG48" s="24"/>
      <c r="BH48" s="24"/>
      <c r="BI48" s="24"/>
      <c r="BJ48" s="24"/>
      <c r="BK48" s="24"/>
      <c r="BL48" s="24"/>
      <c r="BM48" s="24"/>
    </row>
    <row r="49" ht="14.25" customHeight="1">
      <c r="A49" s="16">
        <v>45.0</v>
      </c>
      <c r="B49" s="30" t="s">
        <v>105</v>
      </c>
      <c r="C49" s="30" t="s">
        <v>88</v>
      </c>
      <c r="D49" s="17" t="s">
        <v>68</v>
      </c>
      <c r="E49" s="18">
        <v>1600.0</v>
      </c>
      <c r="F49" s="18">
        <v>0.0</v>
      </c>
      <c r="G49" s="18">
        <v>0.0</v>
      </c>
      <c r="H49" s="18">
        <v>0.0</v>
      </c>
      <c r="I49" s="18">
        <v>0.0</v>
      </c>
      <c r="J49" s="18">
        <v>0.0</v>
      </c>
      <c r="K49" s="18">
        <v>0.0</v>
      </c>
      <c r="L49" s="18">
        <v>0.0</v>
      </c>
      <c r="M49" s="18">
        <v>0.0</v>
      </c>
      <c r="N49" s="18">
        <v>0.0</v>
      </c>
      <c r="O49" s="18">
        <v>0.0</v>
      </c>
      <c r="P49" s="18">
        <v>0.0</v>
      </c>
      <c r="Q49" s="18">
        <v>0.0</v>
      </c>
      <c r="R49" s="18">
        <v>0.0</v>
      </c>
      <c r="S49" s="18">
        <v>0.0</v>
      </c>
      <c r="T49" s="18">
        <v>0.0</v>
      </c>
      <c r="U49" s="18">
        <v>0.0</v>
      </c>
      <c r="V49" s="18">
        <v>0.0</v>
      </c>
      <c r="W49" s="18">
        <v>0.0</v>
      </c>
      <c r="X49" s="18">
        <v>0.0</v>
      </c>
      <c r="Y49" s="18">
        <v>0.0</v>
      </c>
      <c r="Z49" s="18">
        <v>0.0</v>
      </c>
      <c r="AA49" s="18">
        <v>0.0</v>
      </c>
      <c r="AB49" s="18">
        <v>0.0</v>
      </c>
      <c r="AC49" s="18">
        <v>0.0</v>
      </c>
      <c r="AD49" s="18">
        <v>0.0</v>
      </c>
      <c r="AE49" s="18">
        <v>0.0</v>
      </c>
      <c r="AF49" s="18">
        <v>0.0</v>
      </c>
      <c r="AG49" s="18">
        <v>0.0</v>
      </c>
      <c r="AH49" s="18">
        <v>0.0</v>
      </c>
      <c r="AI49" s="18">
        <v>0.0</v>
      </c>
      <c r="AJ49" s="18">
        <v>0.0</v>
      </c>
      <c r="AK49" s="18">
        <v>0.0</v>
      </c>
      <c r="AL49" s="18">
        <v>0.0</v>
      </c>
      <c r="AM49" s="18">
        <v>0.0</v>
      </c>
      <c r="AN49" s="18">
        <v>0.0</v>
      </c>
      <c r="AO49" s="19">
        <f t="shared" si="9"/>
        <v>0</v>
      </c>
      <c r="AP49" s="20">
        <v>0.0</v>
      </c>
      <c r="AQ49" s="20">
        <v>0.0</v>
      </c>
      <c r="AR49" s="21">
        <f t="shared" si="6"/>
        <v>0</v>
      </c>
      <c r="AS49" s="21">
        <f t="shared" si="7"/>
        <v>0</v>
      </c>
      <c r="AT49" s="24"/>
      <c r="AU49" s="22">
        <f t="shared" si="2"/>
        <v>0</v>
      </c>
      <c r="AV49" s="22">
        <f t="shared" si="3"/>
        <v>0</v>
      </c>
      <c r="AW49" s="24"/>
      <c r="AX49" s="24"/>
      <c r="AY49" s="24"/>
      <c r="AZ49" s="24"/>
      <c r="BA49" s="24"/>
      <c r="BB49" s="24"/>
      <c r="BC49" s="24"/>
      <c r="BD49" s="24"/>
      <c r="BE49" s="24"/>
      <c r="BF49" s="24"/>
      <c r="BG49" s="24"/>
      <c r="BH49" s="24"/>
      <c r="BI49" s="24"/>
      <c r="BJ49" s="24"/>
      <c r="BK49" s="24"/>
      <c r="BL49" s="24"/>
      <c r="BM49" s="24"/>
    </row>
    <row r="50" ht="14.25" customHeight="1">
      <c r="A50" s="16">
        <v>46.0</v>
      </c>
      <c r="B50" s="30" t="s">
        <v>106</v>
      </c>
      <c r="C50" s="30" t="s">
        <v>88</v>
      </c>
      <c r="D50" s="17" t="s">
        <v>92</v>
      </c>
      <c r="E50" s="18">
        <v>1600.0</v>
      </c>
      <c r="F50" s="18">
        <v>150.0</v>
      </c>
      <c r="G50" s="18">
        <v>275.0</v>
      </c>
      <c r="H50" s="18">
        <v>0.0</v>
      </c>
      <c r="I50" s="18">
        <v>429.2200000000002</v>
      </c>
      <c r="J50" s="18">
        <v>0.0</v>
      </c>
      <c r="K50" s="18">
        <v>0.0</v>
      </c>
      <c r="L50" s="18">
        <v>0.0</v>
      </c>
      <c r="M50" s="18">
        <v>0.0</v>
      </c>
      <c r="N50" s="18">
        <v>100.0</v>
      </c>
      <c r="O50" s="18">
        <v>73.34</v>
      </c>
      <c r="P50" s="18">
        <v>0.0</v>
      </c>
      <c r="Q50" s="18">
        <v>36.68</v>
      </c>
      <c r="R50" s="18">
        <v>450.0</v>
      </c>
      <c r="S50" s="18">
        <v>160.0</v>
      </c>
      <c r="T50" s="18">
        <v>0.0</v>
      </c>
      <c r="U50" s="18">
        <v>0.0</v>
      </c>
      <c r="V50" s="18">
        <v>0.0</v>
      </c>
      <c r="W50" s="18">
        <v>0.0</v>
      </c>
      <c r="X50" s="18">
        <v>0.0</v>
      </c>
      <c r="Y50" s="18">
        <v>0.0</v>
      </c>
      <c r="Z50" s="18">
        <v>0.0</v>
      </c>
      <c r="AA50" s="18">
        <v>0.0</v>
      </c>
      <c r="AB50" s="18">
        <v>0.0</v>
      </c>
      <c r="AC50" s="18">
        <v>20.0</v>
      </c>
      <c r="AD50" s="18">
        <v>252.0</v>
      </c>
      <c r="AE50" s="18">
        <v>504.0</v>
      </c>
      <c r="AF50" s="18">
        <v>297.92600000000004</v>
      </c>
      <c r="AG50" s="18">
        <v>210.0</v>
      </c>
      <c r="AH50" s="18">
        <v>80.0</v>
      </c>
      <c r="AI50" s="18">
        <v>56.0</v>
      </c>
      <c r="AJ50" s="18">
        <v>0.0</v>
      </c>
      <c r="AK50" s="18">
        <v>0.0</v>
      </c>
      <c r="AL50" s="18">
        <v>100.0</v>
      </c>
      <c r="AM50" s="18">
        <v>0.0</v>
      </c>
      <c r="AN50" s="18">
        <v>30.0</v>
      </c>
      <c r="AO50" s="19">
        <f t="shared" si="9"/>
        <v>3224.166</v>
      </c>
      <c r="AP50" s="20">
        <v>3224.166</v>
      </c>
      <c r="AQ50" s="20">
        <v>3224.166</v>
      </c>
      <c r="AR50" s="21">
        <f t="shared" si="6"/>
        <v>0</v>
      </c>
      <c r="AS50" s="21">
        <f t="shared" si="7"/>
        <v>0</v>
      </c>
      <c r="AT50" s="24"/>
      <c r="AU50" s="22">
        <f t="shared" si="2"/>
        <v>854.22</v>
      </c>
      <c r="AV50" s="22">
        <f t="shared" si="3"/>
        <v>1674.24</v>
      </c>
      <c r="AW50" s="24"/>
      <c r="AX50" s="24"/>
      <c r="AY50" s="24"/>
      <c r="AZ50" s="24"/>
      <c r="BA50" s="24"/>
      <c r="BB50" s="24"/>
      <c r="BC50" s="24"/>
      <c r="BD50" s="24"/>
      <c r="BE50" s="24"/>
      <c r="BF50" s="24"/>
      <c r="BG50" s="24"/>
      <c r="BH50" s="24"/>
      <c r="BI50" s="24"/>
      <c r="BJ50" s="24"/>
      <c r="BK50" s="24"/>
      <c r="BL50" s="24"/>
      <c r="BM50" s="24"/>
    </row>
    <row r="51" ht="14.25" customHeight="1">
      <c r="A51" s="16">
        <v>47.0</v>
      </c>
      <c r="B51" s="16" t="s">
        <v>107</v>
      </c>
      <c r="C51" s="30" t="s">
        <v>88</v>
      </c>
      <c r="D51" s="17" t="s">
        <v>68</v>
      </c>
      <c r="E51" s="18">
        <v>1600.0</v>
      </c>
      <c r="F51" s="18">
        <v>0.0</v>
      </c>
      <c r="G51" s="18">
        <v>0.0</v>
      </c>
      <c r="H51" s="18">
        <v>0.0</v>
      </c>
      <c r="I51" s="18">
        <v>0.0</v>
      </c>
      <c r="J51" s="18">
        <v>0.0</v>
      </c>
      <c r="K51" s="18">
        <v>0.0</v>
      </c>
      <c r="L51" s="18">
        <v>0.0</v>
      </c>
      <c r="M51" s="18">
        <v>0.0</v>
      </c>
      <c r="N51" s="18">
        <v>0.0</v>
      </c>
      <c r="O51" s="18">
        <v>0.0</v>
      </c>
      <c r="P51" s="18">
        <v>0.0</v>
      </c>
      <c r="Q51" s="18">
        <v>0.0</v>
      </c>
      <c r="R51" s="18">
        <v>0.0</v>
      </c>
      <c r="S51" s="18">
        <v>0.0</v>
      </c>
      <c r="T51" s="18">
        <v>0.0</v>
      </c>
      <c r="U51" s="18">
        <v>0.0</v>
      </c>
      <c r="V51" s="18">
        <v>0.0</v>
      </c>
      <c r="W51" s="18">
        <v>0.0</v>
      </c>
      <c r="X51" s="18">
        <v>0.0</v>
      </c>
      <c r="Y51" s="18">
        <v>0.0</v>
      </c>
      <c r="Z51" s="18">
        <v>0.0</v>
      </c>
      <c r="AA51" s="18">
        <v>0.0</v>
      </c>
      <c r="AB51" s="18">
        <v>0.0</v>
      </c>
      <c r="AC51" s="18">
        <v>0.0</v>
      </c>
      <c r="AD51" s="18">
        <v>0.0</v>
      </c>
      <c r="AE51" s="18">
        <v>0.0</v>
      </c>
      <c r="AF51" s="18">
        <v>0.0</v>
      </c>
      <c r="AG51" s="18">
        <v>0.0</v>
      </c>
      <c r="AH51" s="18">
        <v>0.0</v>
      </c>
      <c r="AI51" s="18">
        <v>0.0</v>
      </c>
      <c r="AJ51" s="18">
        <v>0.0</v>
      </c>
      <c r="AK51" s="18">
        <v>0.0</v>
      </c>
      <c r="AL51" s="18">
        <v>0.0</v>
      </c>
      <c r="AM51" s="18">
        <v>0.0</v>
      </c>
      <c r="AN51" s="18">
        <v>0.0</v>
      </c>
      <c r="AO51" s="19">
        <f t="shared" si="9"/>
        <v>0</v>
      </c>
      <c r="AP51" s="20">
        <v>0.0</v>
      </c>
      <c r="AQ51" s="20">
        <v>0.0</v>
      </c>
      <c r="AR51" s="21">
        <f t="shared" si="6"/>
        <v>0</v>
      </c>
      <c r="AS51" s="21">
        <f t="shared" si="7"/>
        <v>0</v>
      </c>
      <c r="AT51" s="24"/>
      <c r="AU51" s="22">
        <f t="shared" si="2"/>
        <v>0</v>
      </c>
      <c r="AV51" s="22">
        <f t="shared" si="3"/>
        <v>0</v>
      </c>
      <c r="AW51" s="24"/>
      <c r="AX51" s="24"/>
      <c r="AY51" s="24"/>
      <c r="AZ51" s="24"/>
      <c r="BA51" s="24"/>
      <c r="BB51" s="24"/>
      <c r="BC51" s="24"/>
      <c r="BD51" s="24"/>
      <c r="BE51" s="24"/>
      <c r="BF51" s="24"/>
      <c r="BG51" s="24"/>
      <c r="BH51" s="24"/>
      <c r="BI51" s="24"/>
      <c r="BJ51" s="24"/>
      <c r="BK51" s="24"/>
      <c r="BL51" s="24"/>
      <c r="BM51" s="24"/>
    </row>
    <row r="52" ht="14.25" customHeight="1">
      <c r="A52" s="16">
        <v>48.0</v>
      </c>
      <c r="B52" s="30" t="s">
        <v>108</v>
      </c>
      <c r="C52" s="30" t="s">
        <v>88</v>
      </c>
      <c r="D52" s="17" t="s">
        <v>68</v>
      </c>
      <c r="E52" s="18">
        <v>1600.0</v>
      </c>
      <c r="F52" s="18">
        <v>0.0</v>
      </c>
      <c r="G52" s="18">
        <v>0.0</v>
      </c>
      <c r="H52" s="18">
        <v>0.0</v>
      </c>
      <c r="I52" s="18">
        <v>100.0</v>
      </c>
      <c r="J52" s="18">
        <v>0.0</v>
      </c>
      <c r="K52" s="18">
        <v>0.0</v>
      </c>
      <c r="L52" s="18">
        <v>0.0</v>
      </c>
      <c r="M52" s="18">
        <v>0.0</v>
      </c>
      <c r="N52" s="18">
        <v>50.0</v>
      </c>
      <c r="O52" s="18">
        <v>3240.0</v>
      </c>
      <c r="P52" s="18">
        <v>0.0</v>
      </c>
      <c r="Q52" s="18">
        <v>20.0</v>
      </c>
      <c r="R52" s="18">
        <v>0.0</v>
      </c>
      <c r="S52" s="18">
        <v>0.0</v>
      </c>
      <c r="T52" s="18">
        <v>0.0</v>
      </c>
      <c r="U52" s="18">
        <v>0.0</v>
      </c>
      <c r="V52" s="18">
        <v>0.0</v>
      </c>
      <c r="W52" s="18">
        <v>0.0</v>
      </c>
      <c r="X52" s="18">
        <v>0.0</v>
      </c>
      <c r="Y52" s="18">
        <v>0.0</v>
      </c>
      <c r="Z52" s="18">
        <v>0.0</v>
      </c>
      <c r="AA52" s="18">
        <v>0.0</v>
      </c>
      <c r="AB52" s="18">
        <v>0.0</v>
      </c>
      <c r="AC52" s="18">
        <v>0.0</v>
      </c>
      <c r="AD52" s="18">
        <v>336.0</v>
      </c>
      <c r="AE52" s="18">
        <v>672.0</v>
      </c>
      <c r="AF52" s="18">
        <v>166.54999999999998</v>
      </c>
      <c r="AG52" s="18">
        <v>30.0</v>
      </c>
      <c r="AH52" s="18">
        <v>0.0</v>
      </c>
      <c r="AI52" s="18">
        <v>0.0</v>
      </c>
      <c r="AJ52" s="18">
        <v>0.0</v>
      </c>
      <c r="AK52" s="18">
        <v>0.0</v>
      </c>
      <c r="AL52" s="18">
        <v>0.0</v>
      </c>
      <c r="AM52" s="18">
        <v>0.0</v>
      </c>
      <c r="AN52" s="18">
        <v>0.0</v>
      </c>
      <c r="AO52" s="19">
        <f t="shared" si="9"/>
        <v>4614.55</v>
      </c>
      <c r="AP52" s="20">
        <v>4614.55</v>
      </c>
      <c r="AQ52" s="20">
        <v>4614.55</v>
      </c>
      <c r="AR52" s="21">
        <f t="shared" si="6"/>
        <v>0</v>
      </c>
      <c r="AS52" s="21">
        <f t="shared" si="7"/>
        <v>0</v>
      </c>
      <c r="AT52" s="24"/>
      <c r="AU52" s="22">
        <f t="shared" si="2"/>
        <v>100</v>
      </c>
      <c r="AV52" s="22">
        <f t="shared" si="3"/>
        <v>3410</v>
      </c>
      <c r="AW52" s="24"/>
      <c r="AX52" s="24"/>
      <c r="AY52" s="24"/>
      <c r="AZ52" s="24"/>
      <c r="BA52" s="24"/>
      <c r="BB52" s="24"/>
      <c r="BC52" s="24"/>
      <c r="BD52" s="24"/>
      <c r="BE52" s="24"/>
      <c r="BF52" s="24"/>
      <c r="BG52" s="24"/>
      <c r="BH52" s="24"/>
      <c r="BI52" s="24"/>
      <c r="BJ52" s="24"/>
      <c r="BK52" s="24"/>
      <c r="BL52" s="24"/>
      <c r="BM52" s="24"/>
    </row>
    <row r="53" ht="14.25" customHeight="1">
      <c r="A53" s="16">
        <v>49.0</v>
      </c>
      <c r="B53" s="30" t="s">
        <v>109</v>
      </c>
      <c r="C53" s="30" t="s">
        <v>88</v>
      </c>
      <c r="D53" s="17" t="s">
        <v>68</v>
      </c>
      <c r="E53" s="18">
        <v>1600.0</v>
      </c>
      <c r="F53" s="18">
        <v>200.0</v>
      </c>
      <c r="G53" s="18">
        <v>0.0</v>
      </c>
      <c r="H53" s="18">
        <v>0.0</v>
      </c>
      <c r="I53" s="18">
        <v>0.0</v>
      </c>
      <c r="J53" s="18">
        <v>0.0</v>
      </c>
      <c r="K53" s="18">
        <v>0.0</v>
      </c>
      <c r="L53" s="18">
        <v>0.0</v>
      </c>
      <c r="M53" s="18">
        <v>0.0</v>
      </c>
      <c r="N53" s="18">
        <v>0.0</v>
      </c>
      <c r="O53" s="18">
        <v>0.0</v>
      </c>
      <c r="P53" s="18">
        <v>0.0</v>
      </c>
      <c r="Q53" s="18">
        <v>0.0</v>
      </c>
      <c r="R53" s="18">
        <v>0.0</v>
      </c>
      <c r="S53" s="18">
        <v>75.0</v>
      </c>
      <c r="T53" s="18">
        <v>0.0</v>
      </c>
      <c r="U53" s="18">
        <v>0.0</v>
      </c>
      <c r="V53" s="18">
        <v>0.0</v>
      </c>
      <c r="W53" s="18">
        <v>0.0</v>
      </c>
      <c r="X53" s="18">
        <v>0.0</v>
      </c>
      <c r="Y53" s="18">
        <v>0.0</v>
      </c>
      <c r="Z53" s="18">
        <v>0.0</v>
      </c>
      <c r="AA53" s="18">
        <v>0.0</v>
      </c>
      <c r="AB53" s="18">
        <v>0.0</v>
      </c>
      <c r="AC53" s="18">
        <v>0.0</v>
      </c>
      <c r="AD53" s="18">
        <v>336.0</v>
      </c>
      <c r="AE53" s="18">
        <v>672.0</v>
      </c>
      <c r="AF53" s="18">
        <v>124.55</v>
      </c>
      <c r="AG53" s="18">
        <v>370.0</v>
      </c>
      <c r="AH53" s="18">
        <v>30.0</v>
      </c>
      <c r="AI53" s="18">
        <v>200.0</v>
      </c>
      <c r="AJ53" s="18">
        <v>150.0</v>
      </c>
      <c r="AK53" s="18">
        <v>0.0</v>
      </c>
      <c r="AL53" s="18">
        <v>0.0</v>
      </c>
      <c r="AM53" s="18">
        <v>0.0</v>
      </c>
      <c r="AN53" s="18">
        <v>0.0</v>
      </c>
      <c r="AO53" s="19">
        <f t="shared" si="9"/>
        <v>2157.55</v>
      </c>
      <c r="AP53" s="20">
        <v>2157.55</v>
      </c>
      <c r="AQ53" s="20">
        <v>2157.55</v>
      </c>
      <c r="AR53" s="21">
        <f t="shared" si="6"/>
        <v>0</v>
      </c>
      <c r="AS53" s="21">
        <f t="shared" si="7"/>
        <v>0</v>
      </c>
      <c r="AT53" s="24"/>
      <c r="AU53" s="22">
        <f t="shared" si="2"/>
        <v>200</v>
      </c>
      <c r="AV53" s="22">
        <f t="shared" si="3"/>
        <v>275</v>
      </c>
      <c r="AW53" s="24"/>
      <c r="AX53" s="24"/>
      <c r="AY53" s="24"/>
      <c r="AZ53" s="24"/>
      <c r="BA53" s="24"/>
      <c r="BB53" s="24"/>
      <c r="BC53" s="24"/>
      <c r="BD53" s="24"/>
      <c r="BE53" s="24"/>
      <c r="BF53" s="24"/>
      <c r="BG53" s="24"/>
      <c r="BH53" s="24"/>
      <c r="BI53" s="24"/>
      <c r="BJ53" s="24"/>
      <c r="BK53" s="24"/>
      <c r="BL53" s="24"/>
      <c r="BM53" s="24"/>
    </row>
    <row r="54" ht="14.25" customHeight="1">
      <c r="A54" s="16">
        <v>50.0</v>
      </c>
      <c r="B54" s="30" t="s">
        <v>110</v>
      </c>
      <c r="C54" s="30" t="s">
        <v>88</v>
      </c>
      <c r="D54" s="17" t="s">
        <v>68</v>
      </c>
      <c r="E54" s="18">
        <v>1600.0</v>
      </c>
      <c r="F54" s="18">
        <v>1128.03</v>
      </c>
      <c r="G54" s="18">
        <v>0.0</v>
      </c>
      <c r="H54" s="18">
        <v>0.0</v>
      </c>
      <c r="I54" s="18">
        <v>333.33333333333337</v>
      </c>
      <c r="J54" s="18">
        <v>0.0</v>
      </c>
      <c r="K54" s="18">
        <v>0.0</v>
      </c>
      <c r="L54" s="18">
        <v>0.0</v>
      </c>
      <c r="M54" s="18">
        <v>0.0</v>
      </c>
      <c r="N54" s="18">
        <v>100.0</v>
      </c>
      <c r="O54" s="18">
        <v>7048.0</v>
      </c>
      <c r="P54" s="18">
        <v>0.0</v>
      </c>
      <c r="Q54" s="18">
        <v>802.333333333333</v>
      </c>
      <c r="R54" s="18">
        <v>900.0</v>
      </c>
      <c r="S54" s="18">
        <v>0.0</v>
      </c>
      <c r="T54" s="18">
        <v>0.0</v>
      </c>
      <c r="U54" s="18">
        <v>0.0</v>
      </c>
      <c r="V54" s="18">
        <v>0.0</v>
      </c>
      <c r="W54" s="18">
        <v>0.0</v>
      </c>
      <c r="X54" s="18">
        <v>300.0</v>
      </c>
      <c r="Y54" s="18">
        <v>0.0</v>
      </c>
      <c r="Z54" s="18">
        <v>0.0</v>
      </c>
      <c r="AA54" s="18">
        <v>0.0</v>
      </c>
      <c r="AB54" s="18">
        <v>0.0</v>
      </c>
      <c r="AC54" s="18">
        <v>90.0</v>
      </c>
      <c r="AD54" s="18">
        <v>336.0</v>
      </c>
      <c r="AE54" s="18">
        <v>672.0</v>
      </c>
      <c r="AF54" s="18">
        <v>277.5</v>
      </c>
      <c r="AG54" s="18">
        <v>220.0</v>
      </c>
      <c r="AH54" s="18">
        <v>0.0</v>
      </c>
      <c r="AI54" s="18">
        <v>340.0</v>
      </c>
      <c r="AJ54" s="18">
        <v>20.0</v>
      </c>
      <c r="AK54" s="18">
        <v>0.0</v>
      </c>
      <c r="AL54" s="18">
        <v>150.0</v>
      </c>
      <c r="AM54" s="18">
        <v>0.0</v>
      </c>
      <c r="AN54" s="18">
        <v>30.0</v>
      </c>
      <c r="AO54" s="19">
        <f t="shared" ref="AO54:AO55" si="10">ROUND(SUM(F54:AN54),2)</f>
        <v>12747.2</v>
      </c>
      <c r="AP54" s="20">
        <v>12747.2</v>
      </c>
      <c r="AQ54" s="20">
        <v>12747.2</v>
      </c>
      <c r="AR54" s="21">
        <f t="shared" si="6"/>
        <v>0</v>
      </c>
      <c r="AS54" s="21">
        <f t="shared" si="7"/>
        <v>0</v>
      </c>
      <c r="AT54" s="24"/>
      <c r="AU54" s="22">
        <f t="shared" si="2"/>
        <v>1461.363333</v>
      </c>
      <c r="AV54" s="22">
        <f t="shared" si="3"/>
        <v>10311.69667</v>
      </c>
      <c r="AW54" s="24"/>
      <c r="AX54" s="24"/>
      <c r="AY54" s="24"/>
      <c r="AZ54" s="24"/>
      <c r="BA54" s="24"/>
      <c r="BB54" s="24"/>
      <c r="BC54" s="24"/>
      <c r="BD54" s="24"/>
      <c r="BE54" s="24"/>
      <c r="BF54" s="24"/>
      <c r="BG54" s="24"/>
      <c r="BH54" s="24"/>
      <c r="BI54" s="24"/>
      <c r="BJ54" s="24"/>
      <c r="BK54" s="24"/>
      <c r="BL54" s="24"/>
      <c r="BM54" s="24"/>
    </row>
    <row r="55" ht="14.25" customHeight="1">
      <c r="A55" s="16">
        <v>51.0</v>
      </c>
      <c r="B55" s="30" t="s">
        <v>111</v>
      </c>
      <c r="C55" s="30" t="s">
        <v>88</v>
      </c>
      <c r="D55" s="17" t="s">
        <v>59</v>
      </c>
      <c r="E55" s="18">
        <v>1600.0</v>
      </c>
      <c r="F55" s="18">
        <v>0.0</v>
      </c>
      <c r="G55" s="18">
        <v>0.0</v>
      </c>
      <c r="H55" s="18">
        <v>0.0</v>
      </c>
      <c r="I55" s="18">
        <v>112.5</v>
      </c>
      <c r="J55" s="18">
        <v>0.0</v>
      </c>
      <c r="K55" s="18">
        <v>0.0</v>
      </c>
      <c r="L55" s="18">
        <v>0.0</v>
      </c>
      <c r="M55" s="18">
        <v>0.0</v>
      </c>
      <c r="N55" s="18">
        <v>300.0</v>
      </c>
      <c r="O55" s="18">
        <v>0.0</v>
      </c>
      <c r="P55" s="18">
        <v>0.0</v>
      </c>
      <c r="Q55" s="18">
        <v>20.0</v>
      </c>
      <c r="R55" s="18">
        <v>850.0</v>
      </c>
      <c r="S55" s="18">
        <v>200.0</v>
      </c>
      <c r="T55" s="18">
        <v>0.0</v>
      </c>
      <c r="U55" s="18">
        <v>0.0</v>
      </c>
      <c r="V55" s="18">
        <v>0.0</v>
      </c>
      <c r="W55" s="18">
        <v>0.0</v>
      </c>
      <c r="X55" s="18">
        <v>0.0</v>
      </c>
      <c r="Y55" s="18">
        <v>100.0</v>
      </c>
      <c r="Z55" s="18">
        <v>40.0</v>
      </c>
      <c r="AA55" s="18">
        <v>0.0</v>
      </c>
      <c r="AB55" s="18">
        <v>0.0</v>
      </c>
      <c r="AC55" s="18">
        <v>0.0</v>
      </c>
      <c r="AD55" s="18">
        <v>280.0</v>
      </c>
      <c r="AE55" s="18">
        <v>560.0</v>
      </c>
      <c r="AF55" s="18">
        <v>88.66666666666667</v>
      </c>
      <c r="AG55" s="18">
        <v>330.0</v>
      </c>
      <c r="AH55" s="18">
        <v>350.0</v>
      </c>
      <c r="AI55" s="18">
        <v>992.0</v>
      </c>
      <c r="AJ55" s="18">
        <v>16.0</v>
      </c>
      <c r="AK55" s="18">
        <v>0.0</v>
      </c>
      <c r="AL55" s="18">
        <v>0.0</v>
      </c>
      <c r="AM55" s="18">
        <v>0.0</v>
      </c>
      <c r="AN55" s="18">
        <v>174.0</v>
      </c>
      <c r="AO55" s="19">
        <f t="shared" si="10"/>
        <v>4413.17</v>
      </c>
      <c r="AP55" s="20">
        <v>4413.17</v>
      </c>
      <c r="AQ55" s="20">
        <v>4413.17</v>
      </c>
      <c r="AR55" s="21">
        <f t="shared" si="6"/>
        <v>0</v>
      </c>
      <c r="AS55" s="21">
        <f t="shared" si="7"/>
        <v>0</v>
      </c>
      <c r="AT55" s="24"/>
      <c r="AU55" s="22">
        <f t="shared" si="2"/>
        <v>112.5</v>
      </c>
      <c r="AV55" s="22">
        <f t="shared" si="3"/>
        <v>1482.5</v>
      </c>
      <c r="AW55" s="24"/>
      <c r="AX55" s="24"/>
      <c r="AY55" s="24"/>
      <c r="AZ55" s="24"/>
      <c r="BA55" s="24"/>
      <c r="BB55" s="24"/>
      <c r="BC55" s="24"/>
      <c r="BD55" s="24"/>
      <c r="BE55" s="24"/>
      <c r="BF55" s="24"/>
      <c r="BG55" s="24"/>
      <c r="BH55" s="24"/>
      <c r="BI55" s="24"/>
      <c r="BJ55" s="24"/>
      <c r="BK55" s="24"/>
      <c r="BL55" s="24"/>
      <c r="BM55" s="24"/>
    </row>
    <row r="56" ht="14.25" customHeight="1">
      <c r="A56" s="16">
        <v>52.0</v>
      </c>
      <c r="B56" s="30" t="s">
        <v>112</v>
      </c>
      <c r="C56" s="30" t="s">
        <v>88</v>
      </c>
      <c r="D56" s="17" t="s">
        <v>59</v>
      </c>
      <c r="E56" s="18">
        <v>1600.0</v>
      </c>
      <c r="F56" s="18">
        <v>0.0</v>
      </c>
      <c r="G56" s="18">
        <v>0.0</v>
      </c>
      <c r="H56" s="18">
        <v>0.0</v>
      </c>
      <c r="I56" s="18">
        <v>12.5</v>
      </c>
      <c r="J56" s="18">
        <v>0.0</v>
      </c>
      <c r="K56" s="18">
        <v>0.0</v>
      </c>
      <c r="L56" s="18">
        <v>0.0</v>
      </c>
      <c r="M56" s="18">
        <v>0.0</v>
      </c>
      <c r="N56" s="18">
        <v>50.0</v>
      </c>
      <c r="O56" s="18">
        <v>0.0</v>
      </c>
      <c r="P56" s="18">
        <v>0.0</v>
      </c>
      <c r="Q56" s="18">
        <v>0.0</v>
      </c>
      <c r="R56" s="18">
        <v>0.0</v>
      </c>
      <c r="S56" s="18">
        <v>120.0</v>
      </c>
      <c r="T56" s="18">
        <v>0.0</v>
      </c>
      <c r="U56" s="18">
        <v>0.0</v>
      </c>
      <c r="V56" s="18">
        <v>0.0</v>
      </c>
      <c r="W56" s="18">
        <v>0.0</v>
      </c>
      <c r="X56" s="18">
        <v>0.0</v>
      </c>
      <c r="Y56" s="18">
        <v>400.0</v>
      </c>
      <c r="Z56" s="18">
        <v>0.0</v>
      </c>
      <c r="AA56" s="18">
        <v>0.0</v>
      </c>
      <c r="AB56" s="18">
        <v>0.0</v>
      </c>
      <c r="AC56" s="18">
        <v>0.0</v>
      </c>
      <c r="AD56" s="18">
        <v>287.0</v>
      </c>
      <c r="AE56" s="18">
        <v>574.0</v>
      </c>
      <c r="AF56" s="18">
        <v>123.0</v>
      </c>
      <c r="AG56" s="18">
        <v>315.0</v>
      </c>
      <c r="AH56" s="18">
        <v>60.0</v>
      </c>
      <c r="AI56" s="18">
        <v>468.0</v>
      </c>
      <c r="AJ56" s="18">
        <v>148.0</v>
      </c>
      <c r="AK56" s="18">
        <v>100.0</v>
      </c>
      <c r="AL56" s="18">
        <v>0.0</v>
      </c>
      <c r="AM56" s="18">
        <v>0.0</v>
      </c>
      <c r="AN56" s="18">
        <v>40.0</v>
      </c>
      <c r="AO56" s="19">
        <f t="shared" ref="AO56:AO75" si="11">SUM(F56:AN56)</f>
        <v>2697.5</v>
      </c>
      <c r="AP56" s="20">
        <v>2697.5</v>
      </c>
      <c r="AQ56" s="20">
        <v>2697.5</v>
      </c>
      <c r="AR56" s="21">
        <f t="shared" si="6"/>
        <v>0</v>
      </c>
      <c r="AS56" s="21">
        <f t="shared" si="7"/>
        <v>0</v>
      </c>
      <c r="AT56" s="24"/>
      <c r="AU56" s="22">
        <f t="shared" si="2"/>
        <v>12.5</v>
      </c>
      <c r="AV56" s="22">
        <f t="shared" si="3"/>
        <v>182.5</v>
      </c>
      <c r="AW56" s="24"/>
      <c r="AX56" s="24"/>
      <c r="AY56" s="24"/>
      <c r="AZ56" s="24"/>
      <c r="BA56" s="24"/>
      <c r="BB56" s="24"/>
      <c r="BC56" s="24"/>
      <c r="BD56" s="24"/>
      <c r="BE56" s="24"/>
      <c r="BF56" s="24"/>
      <c r="BG56" s="24"/>
      <c r="BH56" s="24"/>
      <c r="BI56" s="24"/>
      <c r="BJ56" s="24"/>
      <c r="BK56" s="24"/>
      <c r="BL56" s="24"/>
      <c r="BM56" s="24"/>
    </row>
    <row r="57" ht="14.25" customHeight="1">
      <c r="A57" s="16">
        <v>53.0</v>
      </c>
      <c r="B57" s="30" t="s">
        <v>113</v>
      </c>
      <c r="C57" s="30" t="s">
        <v>88</v>
      </c>
      <c r="D57" s="17" t="s">
        <v>92</v>
      </c>
      <c r="E57" s="18">
        <v>1600.0</v>
      </c>
      <c r="F57" s="18">
        <v>750.0</v>
      </c>
      <c r="G57" s="18">
        <v>0.0</v>
      </c>
      <c r="H57" s="18">
        <v>400.0</v>
      </c>
      <c r="I57" s="18">
        <v>808.6904761904761</v>
      </c>
      <c r="J57" s="18">
        <v>0.0</v>
      </c>
      <c r="K57" s="18">
        <v>666.6666666666666</v>
      </c>
      <c r="L57" s="18">
        <v>0.0</v>
      </c>
      <c r="M57" s="18">
        <v>0.0</v>
      </c>
      <c r="N57" s="18">
        <v>136.0</v>
      </c>
      <c r="O57" s="18">
        <v>0.0</v>
      </c>
      <c r="P57" s="18">
        <v>0.0</v>
      </c>
      <c r="Q57" s="18">
        <v>112.47619047619045</v>
      </c>
      <c r="R57" s="18">
        <v>610.0</v>
      </c>
      <c r="S57" s="18">
        <v>400.0</v>
      </c>
      <c r="T57" s="18">
        <v>0.0</v>
      </c>
      <c r="U57" s="18">
        <v>0.0</v>
      </c>
      <c r="V57" s="18">
        <v>0.0</v>
      </c>
      <c r="W57" s="18">
        <v>0.0</v>
      </c>
      <c r="X57" s="18">
        <v>0.0</v>
      </c>
      <c r="Y57" s="18">
        <v>250.0</v>
      </c>
      <c r="Z57" s="18">
        <v>0.0</v>
      </c>
      <c r="AA57" s="18">
        <v>0.0</v>
      </c>
      <c r="AB57" s="18">
        <v>100.0</v>
      </c>
      <c r="AC57" s="18">
        <v>0.0</v>
      </c>
      <c r="AD57" s="18">
        <v>196.0</v>
      </c>
      <c r="AE57" s="18">
        <v>392.0</v>
      </c>
      <c r="AF57" s="18">
        <v>61.0</v>
      </c>
      <c r="AG57" s="18">
        <v>60.0</v>
      </c>
      <c r="AH57" s="18">
        <v>140.0</v>
      </c>
      <c r="AI57" s="18">
        <v>456.0</v>
      </c>
      <c r="AJ57" s="18">
        <v>0.0</v>
      </c>
      <c r="AK57" s="18">
        <v>0.0</v>
      </c>
      <c r="AL57" s="18">
        <v>0.0</v>
      </c>
      <c r="AM57" s="18">
        <v>0.0</v>
      </c>
      <c r="AN57" s="18">
        <v>16.0</v>
      </c>
      <c r="AO57" s="19">
        <f t="shared" si="11"/>
        <v>5554.833333</v>
      </c>
      <c r="AP57" s="20">
        <v>5554.833333333333</v>
      </c>
      <c r="AQ57" s="20">
        <v>5554.833333333333</v>
      </c>
      <c r="AR57" s="21">
        <f t="shared" si="6"/>
        <v>0</v>
      </c>
      <c r="AS57" s="21">
        <f t="shared" si="7"/>
        <v>0</v>
      </c>
      <c r="AT57" s="24"/>
      <c r="AU57" s="22">
        <f t="shared" si="2"/>
        <v>2625.357143</v>
      </c>
      <c r="AV57" s="22">
        <f t="shared" si="3"/>
        <v>3883.833333</v>
      </c>
      <c r="AW57" s="24"/>
      <c r="AX57" s="24"/>
      <c r="AY57" s="24"/>
      <c r="AZ57" s="24"/>
      <c r="BA57" s="24"/>
      <c r="BB57" s="24"/>
      <c r="BC57" s="24"/>
      <c r="BD57" s="24"/>
      <c r="BE57" s="24"/>
      <c r="BF57" s="24"/>
      <c r="BG57" s="24"/>
      <c r="BH57" s="24"/>
      <c r="BI57" s="24"/>
      <c r="BJ57" s="24"/>
      <c r="BK57" s="24"/>
      <c r="BL57" s="24"/>
      <c r="BM57" s="24"/>
    </row>
    <row r="58" ht="14.25" customHeight="1">
      <c r="A58" s="16">
        <v>54.0</v>
      </c>
      <c r="B58" s="30" t="s">
        <v>114</v>
      </c>
      <c r="C58" s="30" t="s">
        <v>88</v>
      </c>
      <c r="D58" s="17" t="s">
        <v>59</v>
      </c>
      <c r="E58" s="18">
        <v>1600.0</v>
      </c>
      <c r="F58" s="18">
        <v>100.0</v>
      </c>
      <c r="G58" s="18">
        <v>0.0</v>
      </c>
      <c r="H58" s="18">
        <v>0.0</v>
      </c>
      <c r="I58" s="18">
        <v>0.0</v>
      </c>
      <c r="J58" s="18">
        <v>0.0</v>
      </c>
      <c r="K58" s="18">
        <v>0.0</v>
      </c>
      <c r="L58" s="18">
        <v>0.0</v>
      </c>
      <c r="M58" s="18">
        <v>0.0</v>
      </c>
      <c r="N58" s="18">
        <v>33.3</v>
      </c>
      <c r="O58" s="18">
        <v>0.0</v>
      </c>
      <c r="P58" s="18">
        <v>0.0</v>
      </c>
      <c r="Q58" s="18">
        <v>13.3</v>
      </c>
      <c r="R58" s="18">
        <v>100.0</v>
      </c>
      <c r="S58" s="18">
        <v>37.5</v>
      </c>
      <c r="T58" s="18">
        <v>0.0</v>
      </c>
      <c r="U58" s="18">
        <v>0.0</v>
      </c>
      <c r="V58" s="18">
        <v>0.0</v>
      </c>
      <c r="W58" s="18">
        <v>0.0</v>
      </c>
      <c r="X58" s="18">
        <v>0.0</v>
      </c>
      <c r="Y58" s="18">
        <v>100.0</v>
      </c>
      <c r="Z58" s="18">
        <v>0.0</v>
      </c>
      <c r="AA58" s="18">
        <v>0.0</v>
      </c>
      <c r="AB58" s="18">
        <v>0.0</v>
      </c>
      <c r="AC58" s="18">
        <v>0.0</v>
      </c>
      <c r="AD58" s="18">
        <v>280.0</v>
      </c>
      <c r="AE58" s="18">
        <v>560.0</v>
      </c>
      <c r="AF58" s="18">
        <v>112.29</v>
      </c>
      <c r="AG58" s="18">
        <v>170.0</v>
      </c>
      <c r="AH58" s="18">
        <v>90.0</v>
      </c>
      <c r="AI58" s="18">
        <v>290.0</v>
      </c>
      <c r="AJ58" s="18">
        <v>0.0</v>
      </c>
      <c r="AK58" s="18">
        <v>0.0</v>
      </c>
      <c r="AL58" s="18">
        <v>0.0</v>
      </c>
      <c r="AM58" s="18">
        <v>0.0</v>
      </c>
      <c r="AN58" s="18">
        <v>30.0</v>
      </c>
      <c r="AO58" s="19">
        <f t="shared" si="11"/>
        <v>1916.39</v>
      </c>
      <c r="AP58" s="20">
        <v>1916.3899999999999</v>
      </c>
      <c r="AQ58" s="20">
        <v>1916.3899999999999</v>
      </c>
      <c r="AR58" s="21">
        <f t="shared" si="6"/>
        <v>0</v>
      </c>
      <c r="AS58" s="21">
        <f t="shared" si="7"/>
        <v>0</v>
      </c>
      <c r="AT58" s="24"/>
      <c r="AU58" s="22">
        <f t="shared" si="2"/>
        <v>100</v>
      </c>
      <c r="AV58" s="22">
        <f t="shared" si="3"/>
        <v>284.1</v>
      </c>
      <c r="AW58" s="24"/>
      <c r="AX58" s="24"/>
      <c r="AY58" s="24"/>
      <c r="AZ58" s="24"/>
      <c r="BA58" s="24"/>
      <c r="BB58" s="24"/>
      <c r="BC58" s="24"/>
      <c r="BD58" s="24"/>
      <c r="BE58" s="24"/>
      <c r="BF58" s="24"/>
      <c r="BG58" s="24"/>
      <c r="BH58" s="24"/>
      <c r="BI58" s="24"/>
      <c r="BJ58" s="24"/>
      <c r="BK58" s="24"/>
      <c r="BL58" s="24"/>
      <c r="BM58" s="24"/>
    </row>
    <row r="59" ht="14.25" customHeight="1">
      <c r="A59" s="16">
        <v>55.0</v>
      </c>
      <c r="B59" s="34" t="s">
        <v>115</v>
      </c>
      <c r="C59" s="30" t="s">
        <v>88</v>
      </c>
      <c r="D59" s="17" t="s">
        <v>81</v>
      </c>
      <c r="E59" s="18">
        <v>1600.0</v>
      </c>
      <c r="F59" s="18">
        <v>0.0</v>
      </c>
      <c r="G59" s="18">
        <v>0.0</v>
      </c>
      <c r="H59" s="18">
        <v>0.0</v>
      </c>
      <c r="I59" s="18">
        <v>0.0</v>
      </c>
      <c r="J59" s="18">
        <v>0.0</v>
      </c>
      <c r="K59" s="18">
        <v>0.0</v>
      </c>
      <c r="L59" s="18">
        <v>0.0</v>
      </c>
      <c r="M59" s="18">
        <v>0.0</v>
      </c>
      <c r="N59" s="18">
        <v>0.0</v>
      </c>
      <c r="O59" s="18">
        <v>0.0</v>
      </c>
      <c r="P59" s="18">
        <v>0.0</v>
      </c>
      <c r="Q59" s="18">
        <v>0.0</v>
      </c>
      <c r="R59" s="18">
        <v>0.0</v>
      </c>
      <c r="S59" s="18">
        <v>0.0</v>
      </c>
      <c r="T59" s="18">
        <v>0.0</v>
      </c>
      <c r="U59" s="18">
        <v>0.0</v>
      </c>
      <c r="V59" s="18">
        <v>0.0</v>
      </c>
      <c r="W59" s="18">
        <v>0.0</v>
      </c>
      <c r="X59" s="18">
        <v>0.0</v>
      </c>
      <c r="Y59" s="18">
        <v>0.0</v>
      </c>
      <c r="Z59" s="18">
        <v>0.0</v>
      </c>
      <c r="AA59" s="18">
        <v>0.0</v>
      </c>
      <c r="AB59" s="18">
        <v>0.0</v>
      </c>
      <c r="AC59" s="18">
        <v>0.0</v>
      </c>
      <c r="AD59" s="18">
        <v>364.0</v>
      </c>
      <c r="AE59" s="18">
        <v>364.0</v>
      </c>
      <c r="AF59" s="18">
        <v>170.66000000000005</v>
      </c>
      <c r="AG59" s="18">
        <v>80.0</v>
      </c>
      <c r="AH59" s="18">
        <v>0.0</v>
      </c>
      <c r="AI59" s="18">
        <v>90.0</v>
      </c>
      <c r="AJ59" s="18">
        <v>140.0</v>
      </c>
      <c r="AK59" s="18">
        <v>0.0</v>
      </c>
      <c r="AL59" s="18">
        <v>0.0</v>
      </c>
      <c r="AM59" s="18">
        <v>0.0</v>
      </c>
      <c r="AN59" s="18">
        <v>0.0</v>
      </c>
      <c r="AO59" s="19">
        <f t="shared" si="11"/>
        <v>1208.66</v>
      </c>
      <c r="AP59" s="20">
        <v>1208.66</v>
      </c>
      <c r="AQ59" s="20">
        <v>1208.66</v>
      </c>
      <c r="AR59" s="21">
        <f t="shared" si="6"/>
        <v>0</v>
      </c>
      <c r="AS59" s="21">
        <f t="shared" si="7"/>
        <v>0</v>
      </c>
      <c r="AT59" s="24"/>
      <c r="AU59" s="22">
        <f t="shared" si="2"/>
        <v>0</v>
      </c>
      <c r="AV59" s="22">
        <f t="shared" si="3"/>
        <v>0</v>
      </c>
      <c r="AW59" s="24"/>
      <c r="AX59" s="24"/>
      <c r="AY59" s="24"/>
      <c r="AZ59" s="24"/>
      <c r="BA59" s="24"/>
      <c r="BB59" s="24"/>
      <c r="BC59" s="24"/>
      <c r="BD59" s="24"/>
      <c r="BE59" s="24"/>
      <c r="BF59" s="24"/>
      <c r="BG59" s="24"/>
      <c r="BH59" s="24"/>
      <c r="BI59" s="24"/>
      <c r="BJ59" s="24"/>
      <c r="BK59" s="24"/>
      <c r="BL59" s="24"/>
      <c r="BM59" s="24"/>
    </row>
    <row r="60" ht="14.25" customHeight="1">
      <c r="A60" s="16">
        <v>56.0</v>
      </c>
      <c r="B60" s="30" t="s">
        <v>116</v>
      </c>
      <c r="C60" s="30" t="s">
        <v>88</v>
      </c>
      <c r="D60" s="17" t="s">
        <v>55</v>
      </c>
      <c r="E60" s="18">
        <v>1600.0</v>
      </c>
      <c r="F60" s="18">
        <v>0.0</v>
      </c>
      <c r="G60" s="18">
        <v>0.0</v>
      </c>
      <c r="H60" s="18">
        <v>0.0</v>
      </c>
      <c r="I60" s="18">
        <v>450.0</v>
      </c>
      <c r="J60" s="18">
        <v>0.0</v>
      </c>
      <c r="K60" s="18">
        <v>0.0</v>
      </c>
      <c r="L60" s="18">
        <v>0.0</v>
      </c>
      <c r="M60" s="18">
        <v>0.0</v>
      </c>
      <c r="N60" s="18">
        <v>383.33</v>
      </c>
      <c r="O60" s="18">
        <v>184.0</v>
      </c>
      <c r="P60" s="18">
        <v>0.0</v>
      </c>
      <c r="Q60" s="18">
        <v>40.0</v>
      </c>
      <c r="R60" s="18">
        <v>530.0</v>
      </c>
      <c r="S60" s="18">
        <v>200.0</v>
      </c>
      <c r="T60" s="18">
        <v>0.0</v>
      </c>
      <c r="U60" s="18">
        <v>0.0</v>
      </c>
      <c r="V60" s="18">
        <v>0.0</v>
      </c>
      <c r="W60" s="18">
        <v>0.0</v>
      </c>
      <c r="X60" s="18">
        <v>0.0</v>
      </c>
      <c r="Y60" s="18">
        <v>200.0</v>
      </c>
      <c r="Z60" s="18">
        <v>70.0</v>
      </c>
      <c r="AA60" s="18">
        <v>0.0</v>
      </c>
      <c r="AB60" s="18">
        <v>0.0</v>
      </c>
      <c r="AC60" s="18">
        <v>50.0</v>
      </c>
      <c r="AD60" s="18">
        <v>252.0</v>
      </c>
      <c r="AE60" s="18">
        <v>504.0</v>
      </c>
      <c r="AF60" s="18">
        <v>300.68999999999994</v>
      </c>
      <c r="AG60" s="18">
        <v>335.0</v>
      </c>
      <c r="AH60" s="18">
        <v>520.0</v>
      </c>
      <c r="AI60" s="18">
        <v>792.0</v>
      </c>
      <c r="AJ60" s="18">
        <v>150.0</v>
      </c>
      <c r="AK60" s="18">
        <v>0.0</v>
      </c>
      <c r="AL60" s="18">
        <v>50.0</v>
      </c>
      <c r="AM60" s="18">
        <v>0.0</v>
      </c>
      <c r="AN60" s="18">
        <v>412.0</v>
      </c>
      <c r="AO60" s="19">
        <f t="shared" si="11"/>
        <v>5423.02</v>
      </c>
      <c r="AP60" s="20">
        <v>5423.02</v>
      </c>
      <c r="AQ60" s="20">
        <v>5423.02</v>
      </c>
      <c r="AR60" s="21">
        <f t="shared" si="6"/>
        <v>0</v>
      </c>
      <c r="AS60" s="21">
        <f t="shared" si="7"/>
        <v>0</v>
      </c>
      <c r="AT60" s="24"/>
      <c r="AU60" s="22">
        <f t="shared" si="2"/>
        <v>450</v>
      </c>
      <c r="AV60" s="22">
        <f t="shared" si="3"/>
        <v>1787.33</v>
      </c>
      <c r="AW60" s="24"/>
      <c r="AX60" s="24"/>
      <c r="AY60" s="24"/>
      <c r="AZ60" s="24"/>
      <c r="BA60" s="24"/>
      <c r="BB60" s="24"/>
      <c r="BC60" s="24"/>
      <c r="BD60" s="24"/>
      <c r="BE60" s="24"/>
      <c r="BF60" s="24"/>
      <c r="BG60" s="24"/>
      <c r="BH60" s="24"/>
      <c r="BI60" s="24"/>
      <c r="BJ60" s="24"/>
      <c r="BK60" s="24"/>
      <c r="BL60" s="24"/>
      <c r="BM60" s="24"/>
    </row>
    <row r="61" ht="14.25" customHeight="1">
      <c r="A61" s="16">
        <v>57.0</v>
      </c>
      <c r="B61" s="30" t="s">
        <v>117</v>
      </c>
      <c r="C61" s="30" t="s">
        <v>88</v>
      </c>
      <c r="D61" s="17" t="s">
        <v>68</v>
      </c>
      <c r="E61" s="18">
        <v>1600.0</v>
      </c>
      <c r="F61" s="18">
        <v>300.0</v>
      </c>
      <c r="G61" s="18">
        <v>0.0</v>
      </c>
      <c r="H61" s="18">
        <v>0.0</v>
      </c>
      <c r="I61" s="18">
        <v>225.0</v>
      </c>
      <c r="J61" s="18">
        <v>0.0</v>
      </c>
      <c r="K61" s="18">
        <v>0.0</v>
      </c>
      <c r="L61" s="18">
        <v>0.0</v>
      </c>
      <c r="M61" s="18">
        <v>0.0</v>
      </c>
      <c r="N61" s="18">
        <v>400.0</v>
      </c>
      <c r="O61" s="18">
        <v>0.0</v>
      </c>
      <c r="P61" s="18">
        <v>0.0</v>
      </c>
      <c r="Q61" s="18">
        <v>25.0</v>
      </c>
      <c r="R61" s="18">
        <v>0.0</v>
      </c>
      <c r="S61" s="18">
        <v>90.0</v>
      </c>
      <c r="T61" s="18">
        <v>0.0</v>
      </c>
      <c r="U61" s="18">
        <v>0.0</v>
      </c>
      <c r="V61" s="18">
        <v>0.0</v>
      </c>
      <c r="W61" s="18">
        <v>0.0</v>
      </c>
      <c r="X61" s="18">
        <v>0.0</v>
      </c>
      <c r="Y61" s="18">
        <v>0.0</v>
      </c>
      <c r="Z61" s="18">
        <v>0.0</v>
      </c>
      <c r="AA61" s="18">
        <v>0.0</v>
      </c>
      <c r="AB61" s="18">
        <v>0.0</v>
      </c>
      <c r="AC61" s="18">
        <v>0.0</v>
      </c>
      <c r="AD61" s="18">
        <v>336.0</v>
      </c>
      <c r="AE61" s="18">
        <v>672.0</v>
      </c>
      <c r="AF61" s="18">
        <v>222.1666666666666</v>
      </c>
      <c r="AG61" s="18">
        <v>280.0</v>
      </c>
      <c r="AH61" s="18">
        <v>20.0</v>
      </c>
      <c r="AI61" s="18">
        <v>392.0</v>
      </c>
      <c r="AJ61" s="18">
        <v>210.0</v>
      </c>
      <c r="AK61" s="18">
        <v>0.0</v>
      </c>
      <c r="AL61" s="18">
        <v>0.0</v>
      </c>
      <c r="AM61" s="18">
        <v>0.0</v>
      </c>
      <c r="AN61" s="18">
        <v>218.0</v>
      </c>
      <c r="AO61" s="19">
        <f t="shared" si="11"/>
        <v>3390.166667</v>
      </c>
      <c r="AP61" s="20">
        <v>3390.1666666666665</v>
      </c>
      <c r="AQ61" s="20">
        <v>3390.1666666666665</v>
      </c>
      <c r="AR61" s="21">
        <f t="shared" si="6"/>
        <v>0</v>
      </c>
      <c r="AS61" s="21">
        <f t="shared" si="7"/>
        <v>0</v>
      </c>
      <c r="AT61" s="24"/>
      <c r="AU61" s="22">
        <f t="shared" si="2"/>
        <v>525</v>
      </c>
      <c r="AV61" s="22">
        <f t="shared" si="3"/>
        <v>1040</v>
      </c>
      <c r="AW61" s="24"/>
      <c r="AX61" s="24"/>
      <c r="AY61" s="24"/>
      <c r="AZ61" s="24"/>
      <c r="BA61" s="24"/>
      <c r="BB61" s="24"/>
      <c r="BC61" s="24"/>
      <c r="BD61" s="24"/>
      <c r="BE61" s="24"/>
      <c r="BF61" s="24"/>
      <c r="BG61" s="24"/>
      <c r="BH61" s="24"/>
      <c r="BI61" s="24"/>
      <c r="BJ61" s="24"/>
      <c r="BK61" s="24"/>
      <c r="BL61" s="24"/>
      <c r="BM61" s="24"/>
    </row>
    <row r="62" ht="14.25" customHeight="1">
      <c r="A62" s="16">
        <v>58.0</v>
      </c>
      <c r="B62" s="34" t="s">
        <v>118</v>
      </c>
      <c r="C62" s="30" t="s">
        <v>88</v>
      </c>
      <c r="D62" s="17" t="s">
        <v>68</v>
      </c>
      <c r="E62" s="18">
        <v>1600.0</v>
      </c>
      <c r="F62" s="18">
        <v>0.0</v>
      </c>
      <c r="G62" s="18">
        <v>0.0</v>
      </c>
      <c r="H62" s="18">
        <v>0.0</v>
      </c>
      <c r="I62" s="18">
        <v>0.0</v>
      </c>
      <c r="J62" s="18">
        <v>0.0</v>
      </c>
      <c r="K62" s="18">
        <v>0.0</v>
      </c>
      <c r="L62" s="18">
        <v>0.0</v>
      </c>
      <c r="M62" s="18">
        <v>0.0</v>
      </c>
      <c r="N62" s="18">
        <v>0.0</v>
      </c>
      <c r="O62" s="18">
        <v>0.0</v>
      </c>
      <c r="P62" s="18">
        <v>500.0</v>
      </c>
      <c r="Q62" s="18">
        <v>0.0</v>
      </c>
      <c r="R62" s="18">
        <v>0.0</v>
      </c>
      <c r="S62" s="18">
        <v>0.0</v>
      </c>
      <c r="T62" s="18">
        <v>0.0</v>
      </c>
      <c r="U62" s="18">
        <v>0.0</v>
      </c>
      <c r="V62" s="18">
        <v>0.0</v>
      </c>
      <c r="W62" s="18">
        <v>0.0</v>
      </c>
      <c r="X62" s="18">
        <v>0.0</v>
      </c>
      <c r="Y62" s="18">
        <v>0.0</v>
      </c>
      <c r="Z62" s="18">
        <v>0.0</v>
      </c>
      <c r="AA62" s="18">
        <v>0.0</v>
      </c>
      <c r="AB62" s="18">
        <v>0.0</v>
      </c>
      <c r="AC62" s="18">
        <v>0.0</v>
      </c>
      <c r="AD62" s="18">
        <v>336.0</v>
      </c>
      <c r="AE62" s="18">
        <v>672.0</v>
      </c>
      <c r="AF62" s="18">
        <v>115.39199999999997</v>
      </c>
      <c r="AG62" s="18">
        <v>0.0</v>
      </c>
      <c r="AH62" s="18">
        <v>0.0</v>
      </c>
      <c r="AI62" s="18">
        <v>0.0</v>
      </c>
      <c r="AJ62" s="18">
        <v>16.0</v>
      </c>
      <c r="AK62" s="18">
        <v>0.0</v>
      </c>
      <c r="AL62" s="18">
        <v>0.0</v>
      </c>
      <c r="AM62" s="18">
        <v>0.0</v>
      </c>
      <c r="AN62" s="18">
        <v>0.0</v>
      </c>
      <c r="AO62" s="19">
        <f t="shared" si="11"/>
        <v>1639.392</v>
      </c>
      <c r="AP62" s="20">
        <v>1639.392</v>
      </c>
      <c r="AQ62" s="20">
        <v>1639.392</v>
      </c>
      <c r="AR62" s="21">
        <f t="shared" si="6"/>
        <v>0</v>
      </c>
      <c r="AS62" s="21">
        <f t="shared" si="7"/>
        <v>0</v>
      </c>
      <c r="AT62" s="24"/>
      <c r="AU62" s="22">
        <f t="shared" si="2"/>
        <v>0</v>
      </c>
      <c r="AV62" s="22">
        <f t="shared" si="3"/>
        <v>500</v>
      </c>
      <c r="AW62" s="24"/>
      <c r="AX62" s="24"/>
      <c r="AY62" s="24"/>
      <c r="AZ62" s="24"/>
      <c r="BA62" s="24"/>
      <c r="BB62" s="24"/>
      <c r="BC62" s="24"/>
      <c r="BD62" s="24"/>
      <c r="BE62" s="24"/>
      <c r="BF62" s="24"/>
      <c r="BG62" s="24"/>
      <c r="BH62" s="24"/>
      <c r="BI62" s="24"/>
      <c r="BJ62" s="24"/>
      <c r="BK62" s="24"/>
      <c r="BL62" s="24"/>
      <c r="BM62" s="24"/>
    </row>
    <row r="63" ht="14.25" customHeight="1">
      <c r="A63" s="16">
        <v>59.0</v>
      </c>
      <c r="B63" s="30" t="s">
        <v>119</v>
      </c>
      <c r="C63" s="30" t="s">
        <v>88</v>
      </c>
      <c r="D63" s="17" t="s">
        <v>59</v>
      </c>
      <c r="E63" s="18">
        <v>1600.0</v>
      </c>
      <c r="F63" s="18">
        <v>1375.0</v>
      </c>
      <c r="G63" s="18">
        <v>0.0</v>
      </c>
      <c r="H63" s="18">
        <v>0.0</v>
      </c>
      <c r="I63" s="18">
        <v>630.6547619047619</v>
      </c>
      <c r="J63" s="18">
        <v>0.0</v>
      </c>
      <c r="K63" s="18">
        <v>0.0</v>
      </c>
      <c r="L63" s="18">
        <v>0.0</v>
      </c>
      <c r="M63" s="18">
        <v>0.0</v>
      </c>
      <c r="N63" s="18">
        <v>0.0</v>
      </c>
      <c r="O63" s="18">
        <v>0.0</v>
      </c>
      <c r="P63" s="18">
        <v>0.0</v>
      </c>
      <c r="Q63" s="18">
        <v>27.261904761904763</v>
      </c>
      <c r="R63" s="18">
        <v>350.0</v>
      </c>
      <c r="S63" s="18">
        <v>20.0</v>
      </c>
      <c r="T63" s="18">
        <v>0.0</v>
      </c>
      <c r="U63" s="18">
        <v>0.0</v>
      </c>
      <c r="V63" s="18">
        <v>0.0</v>
      </c>
      <c r="W63" s="18">
        <v>0.0</v>
      </c>
      <c r="X63" s="18">
        <v>0.0</v>
      </c>
      <c r="Y63" s="18">
        <v>0.0</v>
      </c>
      <c r="Z63" s="18">
        <v>0.0</v>
      </c>
      <c r="AA63" s="18">
        <v>0.0</v>
      </c>
      <c r="AB63" s="18">
        <v>0.0</v>
      </c>
      <c r="AC63" s="18">
        <v>0.0</v>
      </c>
      <c r="AD63" s="18">
        <v>280.0</v>
      </c>
      <c r="AE63" s="18">
        <v>560.0</v>
      </c>
      <c r="AF63" s="18">
        <v>68.74166666666666</v>
      </c>
      <c r="AG63" s="18">
        <v>60.0</v>
      </c>
      <c r="AH63" s="18">
        <v>0.0</v>
      </c>
      <c r="AI63" s="18">
        <v>56.0</v>
      </c>
      <c r="AJ63" s="18">
        <v>20.0</v>
      </c>
      <c r="AK63" s="18">
        <v>0.0</v>
      </c>
      <c r="AL63" s="18">
        <v>0.0</v>
      </c>
      <c r="AM63" s="18">
        <v>0.0</v>
      </c>
      <c r="AN63" s="18">
        <v>0.0</v>
      </c>
      <c r="AO63" s="19">
        <f t="shared" si="11"/>
        <v>3447.658333</v>
      </c>
      <c r="AP63" s="20">
        <v>3447.6583333333338</v>
      </c>
      <c r="AQ63" s="20">
        <v>3447.6583333333338</v>
      </c>
      <c r="AR63" s="21">
        <f t="shared" si="6"/>
        <v>0</v>
      </c>
      <c r="AS63" s="21">
        <f t="shared" si="7"/>
        <v>0</v>
      </c>
      <c r="AT63" s="24"/>
      <c r="AU63" s="22">
        <f t="shared" si="2"/>
        <v>2005.654762</v>
      </c>
      <c r="AV63" s="22">
        <f t="shared" si="3"/>
        <v>2402.916667</v>
      </c>
      <c r="AW63" s="24"/>
      <c r="AX63" s="24"/>
      <c r="AY63" s="24"/>
      <c r="AZ63" s="24"/>
      <c r="BA63" s="24"/>
      <c r="BB63" s="24"/>
      <c r="BC63" s="24"/>
      <c r="BD63" s="24"/>
      <c r="BE63" s="24"/>
      <c r="BF63" s="24"/>
      <c r="BG63" s="24"/>
      <c r="BH63" s="24"/>
      <c r="BI63" s="24"/>
      <c r="BJ63" s="24"/>
      <c r="BK63" s="24"/>
      <c r="BL63" s="24"/>
      <c r="BM63" s="24"/>
    </row>
    <row r="64" ht="14.25" customHeight="1">
      <c r="A64" s="16">
        <v>60.0</v>
      </c>
      <c r="B64" s="30" t="s">
        <v>120</v>
      </c>
      <c r="C64" s="30" t="s">
        <v>88</v>
      </c>
      <c r="D64" s="17" t="s">
        <v>68</v>
      </c>
      <c r="E64" s="18">
        <v>1600.0</v>
      </c>
      <c r="F64" s="18">
        <v>2566.66</v>
      </c>
      <c r="G64" s="18">
        <v>1353.0</v>
      </c>
      <c r="H64" s="18">
        <v>416.66666666666674</v>
      </c>
      <c r="I64" s="18">
        <v>779.1666666666666</v>
      </c>
      <c r="J64" s="18">
        <v>0.0</v>
      </c>
      <c r="K64" s="18">
        <v>0.0</v>
      </c>
      <c r="L64" s="18">
        <v>0.0</v>
      </c>
      <c r="M64" s="18">
        <v>0.0</v>
      </c>
      <c r="N64" s="18">
        <v>100.0</v>
      </c>
      <c r="O64" s="18">
        <v>0.0</v>
      </c>
      <c r="P64" s="18">
        <v>0.0</v>
      </c>
      <c r="Q64" s="18">
        <v>108.33333333333333</v>
      </c>
      <c r="R64" s="18">
        <v>900.0</v>
      </c>
      <c r="S64" s="18">
        <v>0.0</v>
      </c>
      <c r="T64" s="18">
        <v>0.0</v>
      </c>
      <c r="U64" s="18">
        <v>0.0</v>
      </c>
      <c r="V64" s="18">
        <v>0.0</v>
      </c>
      <c r="W64" s="18">
        <v>0.0</v>
      </c>
      <c r="X64" s="18">
        <v>0.0</v>
      </c>
      <c r="Y64" s="18">
        <v>0.0</v>
      </c>
      <c r="Z64" s="18">
        <v>0.0</v>
      </c>
      <c r="AA64" s="18">
        <v>0.0</v>
      </c>
      <c r="AB64" s="18">
        <v>0.0</v>
      </c>
      <c r="AC64" s="18">
        <v>0.0</v>
      </c>
      <c r="AD64" s="18">
        <v>392.0</v>
      </c>
      <c r="AE64" s="18">
        <v>784.0</v>
      </c>
      <c r="AF64" s="18">
        <v>78.0</v>
      </c>
      <c r="AG64" s="18">
        <v>110.0</v>
      </c>
      <c r="AH64" s="18">
        <v>0.0</v>
      </c>
      <c r="AI64" s="18">
        <v>256.0</v>
      </c>
      <c r="AJ64" s="18">
        <v>30.0</v>
      </c>
      <c r="AK64" s="18">
        <v>0.0</v>
      </c>
      <c r="AL64" s="18">
        <v>50.0</v>
      </c>
      <c r="AM64" s="18">
        <v>0.0</v>
      </c>
      <c r="AN64" s="18">
        <v>100.0</v>
      </c>
      <c r="AO64" s="19">
        <f t="shared" si="11"/>
        <v>8023.826667</v>
      </c>
      <c r="AP64" s="20">
        <v>8023.826666666667</v>
      </c>
      <c r="AQ64" s="20">
        <v>8023.826666666667</v>
      </c>
      <c r="AR64" s="21">
        <f t="shared" si="6"/>
        <v>0</v>
      </c>
      <c r="AS64" s="21">
        <f t="shared" si="7"/>
        <v>0</v>
      </c>
      <c r="AT64" s="24"/>
      <c r="AU64" s="22">
        <f t="shared" si="2"/>
        <v>5115.493333</v>
      </c>
      <c r="AV64" s="22">
        <f t="shared" si="3"/>
        <v>6223.826667</v>
      </c>
      <c r="AW64" s="24"/>
      <c r="AX64" s="24"/>
      <c r="AY64" s="24"/>
      <c r="AZ64" s="24"/>
      <c r="BA64" s="24"/>
      <c r="BB64" s="24"/>
      <c r="BC64" s="24"/>
      <c r="BD64" s="24"/>
      <c r="BE64" s="24"/>
      <c r="BF64" s="24"/>
      <c r="BG64" s="24"/>
      <c r="BH64" s="24"/>
      <c r="BI64" s="24"/>
      <c r="BJ64" s="24"/>
      <c r="BK64" s="24"/>
      <c r="BL64" s="24"/>
      <c r="BM64" s="24"/>
    </row>
    <row r="65" ht="14.25" customHeight="1">
      <c r="A65" s="16">
        <v>61.0</v>
      </c>
      <c r="B65" s="30" t="s">
        <v>121</v>
      </c>
      <c r="C65" s="30" t="s">
        <v>88</v>
      </c>
      <c r="D65" s="17" t="s">
        <v>59</v>
      </c>
      <c r="E65" s="18">
        <v>1600.0</v>
      </c>
      <c r="F65" s="18">
        <v>100.0</v>
      </c>
      <c r="G65" s="18">
        <v>0.0</v>
      </c>
      <c r="H65" s="18">
        <v>150.0</v>
      </c>
      <c r="I65" s="18">
        <v>362.50000000000006</v>
      </c>
      <c r="J65" s="18">
        <v>0.0</v>
      </c>
      <c r="K65" s="18">
        <v>0.0</v>
      </c>
      <c r="L65" s="18">
        <v>0.0</v>
      </c>
      <c r="M65" s="18">
        <v>0.0</v>
      </c>
      <c r="N65" s="18">
        <v>0.0</v>
      </c>
      <c r="O65" s="18">
        <v>0.0</v>
      </c>
      <c r="P65" s="18">
        <v>0.0</v>
      </c>
      <c r="Q65" s="18">
        <v>77.5</v>
      </c>
      <c r="R65" s="18">
        <v>50.0</v>
      </c>
      <c r="S65" s="18">
        <v>0.0</v>
      </c>
      <c r="T65" s="18">
        <v>0.0</v>
      </c>
      <c r="U65" s="18">
        <v>0.0</v>
      </c>
      <c r="V65" s="18">
        <v>0.0</v>
      </c>
      <c r="W65" s="18">
        <v>0.0</v>
      </c>
      <c r="X65" s="18">
        <v>0.0</v>
      </c>
      <c r="Y65" s="18">
        <v>0.0</v>
      </c>
      <c r="Z65" s="18">
        <v>0.0</v>
      </c>
      <c r="AA65" s="18">
        <v>0.0</v>
      </c>
      <c r="AB65" s="18">
        <v>0.0</v>
      </c>
      <c r="AC65" s="18">
        <v>0.0</v>
      </c>
      <c r="AD65" s="18">
        <v>280.0</v>
      </c>
      <c r="AE65" s="18">
        <v>560.0</v>
      </c>
      <c r="AF65" s="18">
        <v>0.0</v>
      </c>
      <c r="AG65" s="18">
        <v>0.0</v>
      </c>
      <c r="AH65" s="18">
        <v>0.0</v>
      </c>
      <c r="AI65" s="18">
        <v>0.0</v>
      </c>
      <c r="AJ65" s="18">
        <v>0.0</v>
      </c>
      <c r="AK65" s="18">
        <v>0.0</v>
      </c>
      <c r="AL65" s="18">
        <v>0.0</v>
      </c>
      <c r="AM65" s="18">
        <v>0.0</v>
      </c>
      <c r="AN65" s="18">
        <v>100.0</v>
      </c>
      <c r="AO65" s="19">
        <f t="shared" si="11"/>
        <v>1680</v>
      </c>
      <c r="AP65" s="20">
        <v>1680.0</v>
      </c>
      <c r="AQ65" s="20">
        <v>1680.0</v>
      </c>
      <c r="AR65" s="21">
        <f t="shared" si="6"/>
        <v>0</v>
      </c>
      <c r="AS65" s="21">
        <f t="shared" si="7"/>
        <v>0</v>
      </c>
      <c r="AT65" s="24"/>
      <c r="AU65" s="22">
        <f t="shared" si="2"/>
        <v>612.5</v>
      </c>
      <c r="AV65" s="22">
        <f t="shared" si="3"/>
        <v>740</v>
      </c>
      <c r="AW65" s="24"/>
      <c r="AX65" s="24"/>
      <c r="AY65" s="24"/>
      <c r="AZ65" s="24"/>
      <c r="BA65" s="24"/>
      <c r="BB65" s="24"/>
      <c r="BC65" s="24"/>
      <c r="BD65" s="24"/>
      <c r="BE65" s="24"/>
      <c r="BF65" s="24"/>
      <c r="BG65" s="24"/>
      <c r="BH65" s="24"/>
      <c r="BI65" s="24"/>
      <c r="BJ65" s="24"/>
      <c r="BK65" s="24"/>
      <c r="BL65" s="24"/>
      <c r="BM65" s="24"/>
    </row>
    <row r="66" ht="14.25" customHeight="1">
      <c r="A66" s="16">
        <v>62.0</v>
      </c>
      <c r="B66" s="30" t="s">
        <v>122</v>
      </c>
      <c r="C66" s="30" t="s">
        <v>88</v>
      </c>
      <c r="D66" s="17" t="s">
        <v>68</v>
      </c>
      <c r="E66" s="18">
        <v>1600.0</v>
      </c>
      <c r="F66" s="18">
        <v>0.0</v>
      </c>
      <c r="G66" s="18">
        <v>0.0</v>
      </c>
      <c r="H66" s="18">
        <v>0.0</v>
      </c>
      <c r="I66" s="18">
        <v>175.0</v>
      </c>
      <c r="J66" s="18">
        <v>0.0</v>
      </c>
      <c r="K66" s="18">
        <v>0.0</v>
      </c>
      <c r="L66" s="18">
        <v>0.0</v>
      </c>
      <c r="M66" s="18">
        <v>0.0</v>
      </c>
      <c r="N66" s="18">
        <v>100.0</v>
      </c>
      <c r="O66" s="18">
        <v>0.0</v>
      </c>
      <c r="P66" s="18">
        <v>0.0</v>
      </c>
      <c r="Q66" s="18">
        <v>40.0</v>
      </c>
      <c r="R66" s="18">
        <v>0.0</v>
      </c>
      <c r="S66" s="18">
        <v>50.0</v>
      </c>
      <c r="T66" s="18">
        <v>0.0</v>
      </c>
      <c r="U66" s="18">
        <v>0.0</v>
      </c>
      <c r="V66" s="18">
        <v>0.0</v>
      </c>
      <c r="W66" s="18">
        <v>0.0</v>
      </c>
      <c r="X66" s="18">
        <v>0.0</v>
      </c>
      <c r="Y66" s="18">
        <v>0.0</v>
      </c>
      <c r="Z66" s="18">
        <v>30.0</v>
      </c>
      <c r="AA66" s="18">
        <v>0.0</v>
      </c>
      <c r="AB66" s="18">
        <v>0.0</v>
      </c>
      <c r="AC66" s="18">
        <v>0.0</v>
      </c>
      <c r="AD66" s="18">
        <v>336.0</v>
      </c>
      <c r="AE66" s="18">
        <v>672.0</v>
      </c>
      <c r="AF66" s="18">
        <v>118.75000000000001</v>
      </c>
      <c r="AG66" s="18">
        <v>250.0</v>
      </c>
      <c r="AH66" s="18">
        <v>380.0</v>
      </c>
      <c r="AI66" s="18">
        <v>56.0</v>
      </c>
      <c r="AJ66" s="18">
        <v>254.0</v>
      </c>
      <c r="AK66" s="18">
        <v>0.0</v>
      </c>
      <c r="AL66" s="18">
        <v>0.0</v>
      </c>
      <c r="AM66" s="18">
        <v>0.0</v>
      </c>
      <c r="AN66" s="18">
        <v>230.0</v>
      </c>
      <c r="AO66" s="19">
        <f t="shared" si="11"/>
        <v>2691.75</v>
      </c>
      <c r="AP66" s="20">
        <v>2691.75</v>
      </c>
      <c r="AQ66" s="20">
        <v>2691.75</v>
      </c>
      <c r="AR66" s="21">
        <f t="shared" si="6"/>
        <v>0</v>
      </c>
      <c r="AS66" s="21">
        <f t="shared" si="7"/>
        <v>0</v>
      </c>
      <c r="AT66" s="24"/>
      <c r="AU66" s="22">
        <f t="shared" si="2"/>
        <v>175</v>
      </c>
      <c r="AV66" s="22">
        <f t="shared" si="3"/>
        <v>365</v>
      </c>
      <c r="AW66" s="24"/>
      <c r="AX66" s="24"/>
      <c r="AY66" s="24"/>
      <c r="AZ66" s="24"/>
      <c r="BA66" s="24"/>
      <c r="BB66" s="24"/>
      <c r="BC66" s="24"/>
      <c r="BD66" s="24"/>
      <c r="BE66" s="24"/>
      <c r="BF66" s="24"/>
      <c r="BG66" s="24"/>
      <c r="BH66" s="24"/>
      <c r="BI66" s="24"/>
      <c r="BJ66" s="24"/>
      <c r="BK66" s="24"/>
      <c r="BL66" s="24"/>
      <c r="BM66" s="24"/>
    </row>
    <row r="67" ht="14.25" customHeight="1">
      <c r="A67" s="16">
        <v>63.0</v>
      </c>
      <c r="B67" s="30" t="s">
        <v>123</v>
      </c>
      <c r="C67" s="30" t="s">
        <v>88</v>
      </c>
      <c r="D67" s="17" t="s">
        <v>68</v>
      </c>
      <c r="E67" s="18">
        <v>1600.0</v>
      </c>
      <c r="F67" s="18">
        <v>0.0</v>
      </c>
      <c r="G67" s="18">
        <v>0.0</v>
      </c>
      <c r="H67" s="18">
        <v>0.0</v>
      </c>
      <c r="I67" s="18">
        <v>50.0</v>
      </c>
      <c r="J67" s="18">
        <v>0.0</v>
      </c>
      <c r="K67" s="18">
        <v>0.0</v>
      </c>
      <c r="L67" s="18">
        <v>0.0</v>
      </c>
      <c r="M67" s="18">
        <v>0.0</v>
      </c>
      <c r="N67" s="18">
        <v>253.32999999999998</v>
      </c>
      <c r="O67" s="18">
        <v>107.0</v>
      </c>
      <c r="P67" s="18">
        <v>0.0</v>
      </c>
      <c r="Q67" s="18">
        <v>0.0</v>
      </c>
      <c r="R67" s="18">
        <v>50.0</v>
      </c>
      <c r="S67" s="18">
        <v>395.0</v>
      </c>
      <c r="T67" s="18">
        <v>0.0</v>
      </c>
      <c r="U67" s="18">
        <v>0.0</v>
      </c>
      <c r="V67" s="18">
        <v>0.0</v>
      </c>
      <c r="W67" s="18">
        <v>0.0</v>
      </c>
      <c r="X67" s="18">
        <v>0.0</v>
      </c>
      <c r="Y67" s="18">
        <v>0.0</v>
      </c>
      <c r="Z67" s="18">
        <v>150.0</v>
      </c>
      <c r="AA67" s="18">
        <v>0.0</v>
      </c>
      <c r="AB67" s="18">
        <v>0.0</v>
      </c>
      <c r="AC67" s="18">
        <v>0.0</v>
      </c>
      <c r="AD67" s="18">
        <v>336.0</v>
      </c>
      <c r="AE67" s="18">
        <v>672.0</v>
      </c>
      <c r="AF67" s="18">
        <v>171.27999999999997</v>
      </c>
      <c r="AG67" s="18">
        <v>100.0</v>
      </c>
      <c r="AH67" s="18">
        <v>20.0</v>
      </c>
      <c r="AI67" s="18">
        <v>256.0</v>
      </c>
      <c r="AJ67" s="18">
        <v>301.0</v>
      </c>
      <c r="AK67" s="18">
        <v>0.0</v>
      </c>
      <c r="AL67" s="18">
        <v>100.0</v>
      </c>
      <c r="AM67" s="18">
        <v>0.0</v>
      </c>
      <c r="AN67" s="18">
        <v>0.0</v>
      </c>
      <c r="AO67" s="19">
        <f t="shared" si="11"/>
        <v>2961.61</v>
      </c>
      <c r="AP67" s="20">
        <v>2961.6099999999997</v>
      </c>
      <c r="AQ67" s="20">
        <v>2961.6099999999997</v>
      </c>
      <c r="AR67" s="21">
        <f t="shared" si="6"/>
        <v>0</v>
      </c>
      <c r="AS67" s="21">
        <f t="shared" si="7"/>
        <v>0</v>
      </c>
      <c r="AT67" s="24"/>
      <c r="AU67" s="22">
        <f t="shared" si="2"/>
        <v>50</v>
      </c>
      <c r="AV67" s="22">
        <f t="shared" si="3"/>
        <v>855.33</v>
      </c>
      <c r="AW67" s="24"/>
      <c r="AX67" s="24"/>
      <c r="AY67" s="24"/>
      <c r="AZ67" s="24"/>
      <c r="BA67" s="24"/>
      <c r="BB67" s="24"/>
      <c r="BC67" s="24"/>
      <c r="BD67" s="24"/>
      <c r="BE67" s="24"/>
      <c r="BF67" s="24"/>
      <c r="BG67" s="24"/>
      <c r="BH67" s="24"/>
      <c r="BI67" s="24"/>
      <c r="BJ67" s="24"/>
      <c r="BK67" s="24"/>
      <c r="BL67" s="24"/>
      <c r="BM67" s="24"/>
    </row>
    <row r="68" ht="14.25" customHeight="1">
      <c r="A68" s="16">
        <v>64.0</v>
      </c>
      <c r="B68" s="30" t="s">
        <v>124</v>
      </c>
      <c r="C68" s="30" t="s">
        <v>88</v>
      </c>
      <c r="D68" s="17" t="s">
        <v>68</v>
      </c>
      <c r="E68" s="18">
        <v>1600.0</v>
      </c>
      <c r="F68" s="18">
        <v>0.0</v>
      </c>
      <c r="G68" s="18">
        <v>0.0</v>
      </c>
      <c r="H68" s="18">
        <v>0.0</v>
      </c>
      <c r="I68" s="18">
        <v>0.0</v>
      </c>
      <c r="J68" s="18">
        <v>0.0</v>
      </c>
      <c r="K68" s="18">
        <v>0.0</v>
      </c>
      <c r="L68" s="18">
        <v>0.0</v>
      </c>
      <c r="M68" s="18">
        <v>0.0</v>
      </c>
      <c r="N68" s="18">
        <v>465.0000000000001</v>
      </c>
      <c r="O68" s="18">
        <v>0.0</v>
      </c>
      <c r="P68" s="18">
        <v>0.0</v>
      </c>
      <c r="Q68" s="18">
        <v>0.0</v>
      </c>
      <c r="R68" s="18">
        <v>0.0</v>
      </c>
      <c r="S68" s="18">
        <v>0.0</v>
      </c>
      <c r="T68" s="18">
        <v>0.0</v>
      </c>
      <c r="U68" s="18">
        <v>0.0</v>
      </c>
      <c r="V68" s="18">
        <v>0.0</v>
      </c>
      <c r="W68" s="18">
        <v>0.0</v>
      </c>
      <c r="X68" s="18">
        <v>0.0</v>
      </c>
      <c r="Y68" s="18">
        <v>0.0</v>
      </c>
      <c r="Z68" s="18">
        <v>0.0</v>
      </c>
      <c r="AA68" s="18">
        <v>0.0</v>
      </c>
      <c r="AB68" s="18">
        <v>0.0</v>
      </c>
      <c r="AC68" s="18">
        <v>0.0</v>
      </c>
      <c r="AD68" s="18">
        <v>280.0</v>
      </c>
      <c r="AE68" s="18">
        <v>672.0</v>
      </c>
      <c r="AF68" s="18">
        <v>97.42999999999999</v>
      </c>
      <c r="AG68" s="18">
        <v>190.0</v>
      </c>
      <c r="AH68" s="18">
        <v>0.0</v>
      </c>
      <c r="AI68" s="18">
        <v>256.0</v>
      </c>
      <c r="AJ68" s="18">
        <v>10.0</v>
      </c>
      <c r="AK68" s="18">
        <v>0.0</v>
      </c>
      <c r="AL68" s="18">
        <v>0.0</v>
      </c>
      <c r="AM68" s="18">
        <v>0.0</v>
      </c>
      <c r="AN68" s="18">
        <v>98.0</v>
      </c>
      <c r="AO68" s="19">
        <f t="shared" si="11"/>
        <v>2068.43</v>
      </c>
      <c r="AP68" s="20">
        <v>2068.4300000000003</v>
      </c>
      <c r="AQ68" s="20">
        <v>2068.4300000000003</v>
      </c>
      <c r="AR68" s="21">
        <f t="shared" si="6"/>
        <v>0</v>
      </c>
      <c r="AS68" s="21">
        <f t="shared" si="7"/>
        <v>0</v>
      </c>
      <c r="AT68" s="24"/>
      <c r="AU68" s="22">
        <f t="shared" si="2"/>
        <v>0</v>
      </c>
      <c r="AV68" s="22">
        <f t="shared" si="3"/>
        <v>465</v>
      </c>
      <c r="AW68" s="24"/>
      <c r="AX68" s="24"/>
      <c r="AY68" s="24"/>
      <c r="AZ68" s="24"/>
      <c r="BA68" s="24"/>
      <c r="BB68" s="24"/>
      <c r="BC68" s="24"/>
      <c r="BD68" s="24"/>
      <c r="BE68" s="24"/>
      <c r="BF68" s="24"/>
      <c r="BG68" s="24"/>
      <c r="BH68" s="24"/>
      <c r="BI68" s="24"/>
      <c r="BJ68" s="24"/>
      <c r="BK68" s="24"/>
      <c r="BL68" s="24"/>
      <c r="BM68" s="24"/>
    </row>
    <row r="69" ht="14.25" customHeight="1">
      <c r="A69" s="16">
        <v>66.0</v>
      </c>
      <c r="B69" s="30" t="s">
        <v>125</v>
      </c>
      <c r="C69" s="30" t="s">
        <v>88</v>
      </c>
      <c r="D69" s="17" t="s">
        <v>55</v>
      </c>
      <c r="E69" s="18">
        <v>1600.0</v>
      </c>
      <c r="F69" s="18">
        <v>0.0</v>
      </c>
      <c r="G69" s="18">
        <v>0.0</v>
      </c>
      <c r="H69" s="18">
        <v>0.0</v>
      </c>
      <c r="I69" s="18">
        <v>361.6666666666667</v>
      </c>
      <c r="J69" s="18">
        <v>0.0</v>
      </c>
      <c r="K69" s="18">
        <v>0.0</v>
      </c>
      <c r="L69" s="18">
        <v>0.0</v>
      </c>
      <c r="M69" s="18">
        <v>0.0</v>
      </c>
      <c r="N69" s="18">
        <v>0.0</v>
      </c>
      <c r="O69" s="18">
        <v>0.0</v>
      </c>
      <c r="P69" s="18">
        <v>0.0</v>
      </c>
      <c r="Q69" s="18">
        <v>2.0</v>
      </c>
      <c r="R69" s="18">
        <v>0.0</v>
      </c>
      <c r="S69" s="18">
        <v>0.0</v>
      </c>
      <c r="T69" s="18">
        <v>0.0</v>
      </c>
      <c r="U69" s="18">
        <v>0.0</v>
      </c>
      <c r="V69" s="18">
        <v>0.0</v>
      </c>
      <c r="W69" s="18">
        <v>0.0</v>
      </c>
      <c r="X69" s="18">
        <v>0.0</v>
      </c>
      <c r="Y69" s="18">
        <v>0.0</v>
      </c>
      <c r="Z69" s="18">
        <v>0.0</v>
      </c>
      <c r="AA69" s="18">
        <v>0.0</v>
      </c>
      <c r="AB69" s="18">
        <v>0.0</v>
      </c>
      <c r="AC69" s="18">
        <v>0.0</v>
      </c>
      <c r="AD69" s="18">
        <v>224.0</v>
      </c>
      <c r="AE69" s="18">
        <v>448.0</v>
      </c>
      <c r="AF69" s="18">
        <v>138.25</v>
      </c>
      <c r="AG69" s="18">
        <v>60.0</v>
      </c>
      <c r="AH69" s="18">
        <v>20.0</v>
      </c>
      <c r="AI69" s="18">
        <v>168.0</v>
      </c>
      <c r="AJ69" s="18">
        <v>0.0</v>
      </c>
      <c r="AK69" s="18">
        <v>0.0</v>
      </c>
      <c r="AL69" s="18">
        <v>100.0</v>
      </c>
      <c r="AM69" s="18">
        <v>0.0</v>
      </c>
      <c r="AN69" s="18">
        <v>100.0</v>
      </c>
      <c r="AO69" s="19">
        <f t="shared" si="11"/>
        <v>1621.916667</v>
      </c>
      <c r="AP69" s="20">
        <v>1621.9166666666667</v>
      </c>
      <c r="AQ69" s="20">
        <v>1621.9166666666667</v>
      </c>
      <c r="AR69" s="21">
        <f t="shared" si="6"/>
        <v>0</v>
      </c>
      <c r="AS69" s="21">
        <f t="shared" si="7"/>
        <v>0</v>
      </c>
      <c r="AT69" s="24"/>
      <c r="AU69" s="22">
        <f t="shared" si="2"/>
        <v>361.6666667</v>
      </c>
      <c r="AV69" s="22">
        <f t="shared" si="3"/>
        <v>363.6666667</v>
      </c>
      <c r="AW69" s="24"/>
      <c r="AX69" s="24"/>
      <c r="AY69" s="24"/>
      <c r="AZ69" s="24"/>
      <c r="BA69" s="24"/>
      <c r="BB69" s="24"/>
      <c r="BC69" s="24"/>
      <c r="BD69" s="24"/>
      <c r="BE69" s="24"/>
      <c r="BF69" s="24"/>
      <c r="BG69" s="24"/>
      <c r="BH69" s="24"/>
      <c r="BI69" s="24"/>
      <c r="BJ69" s="24"/>
      <c r="BK69" s="24"/>
      <c r="BL69" s="24"/>
      <c r="BM69" s="24"/>
    </row>
    <row r="70" ht="14.25" customHeight="1">
      <c r="A70" s="16">
        <v>67.0</v>
      </c>
      <c r="B70" s="30" t="s">
        <v>126</v>
      </c>
      <c r="C70" s="30" t="s">
        <v>88</v>
      </c>
      <c r="D70" s="17" t="s">
        <v>68</v>
      </c>
      <c r="E70" s="18">
        <v>1600.0</v>
      </c>
      <c r="F70" s="18">
        <v>0.0</v>
      </c>
      <c r="G70" s="18">
        <v>0.0</v>
      </c>
      <c r="H70" s="18">
        <v>0.0</v>
      </c>
      <c r="I70" s="18">
        <v>136.66666666666666</v>
      </c>
      <c r="J70" s="18">
        <v>0.0</v>
      </c>
      <c r="K70" s="18">
        <v>0.0</v>
      </c>
      <c r="L70" s="18">
        <v>0.0</v>
      </c>
      <c r="M70" s="18">
        <v>0.0</v>
      </c>
      <c r="N70" s="18">
        <v>0.0</v>
      </c>
      <c r="O70" s="18">
        <v>708.0</v>
      </c>
      <c r="P70" s="18">
        <v>0.0</v>
      </c>
      <c r="Q70" s="18">
        <v>11.0</v>
      </c>
      <c r="R70" s="18">
        <v>0.0</v>
      </c>
      <c r="S70" s="18">
        <v>0.0</v>
      </c>
      <c r="T70" s="18">
        <v>0.0</v>
      </c>
      <c r="U70" s="18">
        <v>0.0</v>
      </c>
      <c r="V70" s="18">
        <v>0.0</v>
      </c>
      <c r="W70" s="18">
        <v>0.0</v>
      </c>
      <c r="X70" s="18">
        <v>0.0</v>
      </c>
      <c r="Y70" s="18">
        <v>0.0</v>
      </c>
      <c r="Z70" s="18">
        <v>0.0</v>
      </c>
      <c r="AA70" s="18">
        <v>0.0</v>
      </c>
      <c r="AB70" s="18">
        <v>0.0</v>
      </c>
      <c r="AC70" s="18">
        <v>0.0</v>
      </c>
      <c r="AD70" s="18">
        <v>336.0</v>
      </c>
      <c r="AE70" s="18">
        <v>672.0</v>
      </c>
      <c r="AF70" s="18">
        <v>70.83333333333334</v>
      </c>
      <c r="AG70" s="18">
        <v>0.0</v>
      </c>
      <c r="AH70" s="18">
        <v>0.0</v>
      </c>
      <c r="AI70" s="18">
        <v>56.0</v>
      </c>
      <c r="AJ70" s="18">
        <v>0.0</v>
      </c>
      <c r="AK70" s="18">
        <v>0.0</v>
      </c>
      <c r="AL70" s="18">
        <v>0.0</v>
      </c>
      <c r="AM70" s="18">
        <v>0.0</v>
      </c>
      <c r="AN70" s="18">
        <v>100.0</v>
      </c>
      <c r="AO70" s="19">
        <f t="shared" si="11"/>
        <v>2090.5</v>
      </c>
      <c r="AP70" s="20">
        <v>2090.5</v>
      </c>
      <c r="AQ70" s="20">
        <v>2090.5</v>
      </c>
      <c r="AR70" s="21">
        <f t="shared" si="6"/>
        <v>0</v>
      </c>
      <c r="AS70" s="21">
        <f t="shared" si="7"/>
        <v>0</v>
      </c>
      <c r="AT70" s="24"/>
      <c r="AU70" s="22">
        <f t="shared" si="2"/>
        <v>136.6666667</v>
      </c>
      <c r="AV70" s="22">
        <f t="shared" si="3"/>
        <v>855.6666667</v>
      </c>
      <c r="AW70" s="24"/>
      <c r="AX70" s="24"/>
      <c r="AY70" s="24"/>
      <c r="AZ70" s="24"/>
      <c r="BA70" s="24"/>
      <c r="BB70" s="24"/>
      <c r="BC70" s="24"/>
      <c r="BD70" s="24"/>
      <c r="BE70" s="24"/>
      <c r="BF70" s="24"/>
      <c r="BG70" s="24"/>
      <c r="BH70" s="24"/>
      <c r="BI70" s="24"/>
      <c r="BJ70" s="24"/>
      <c r="BK70" s="24"/>
      <c r="BL70" s="24"/>
      <c r="BM70" s="24"/>
    </row>
    <row r="71" ht="14.25" customHeight="1">
      <c r="A71" s="16">
        <v>68.0</v>
      </c>
      <c r="B71" s="30" t="s">
        <v>127</v>
      </c>
      <c r="C71" s="30" t="s">
        <v>88</v>
      </c>
      <c r="D71" s="17" t="s">
        <v>68</v>
      </c>
      <c r="E71" s="18">
        <v>1600.0</v>
      </c>
      <c r="F71" s="18">
        <v>2250.0</v>
      </c>
      <c r="G71" s="18">
        <v>0.0</v>
      </c>
      <c r="H71" s="18">
        <v>0.0</v>
      </c>
      <c r="I71" s="18">
        <v>966.6500000000001</v>
      </c>
      <c r="J71" s="18">
        <v>0.0</v>
      </c>
      <c r="K71" s="18">
        <v>0.0</v>
      </c>
      <c r="L71" s="18">
        <v>0.0</v>
      </c>
      <c r="M71" s="18">
        <v>0.0</v>
      </c>
      <c r="N71" s="18">
        <v>0.0</v>
      </c>
      <c r="O71" s="18">
        <v>0.0</v>
      </c>
      <c r="P71" s="18">
        <v>0.0</v>
      </c>
      <c r="Q71" s="18">
        <v>18.33</v>
      </c>
      <c r="R71" s="18">
        <v>0.0</v>
      </c>
      <c r="S71" s="18">
        <v>0.0</v>
      </c>
      <c r="T71" s="18">
        <v>0.0</v>
      </c>
      <c r="U71" s="18">
        <v>0.0</v>
      </c>
      <c r="V71" s="18">
        <v>0.0</v>
      </c>
      <c r="W71" s="18">
        <v>0.0</v>
      </c>
      <c r="X71" s="18">
        <v>0.0</v>
      </c>
      <c r="Y71" s="18">
        <v>0.0</v>
      </c>
      <c r="Z71" s="18">
        <v>0.0</v>
      </c>
      <c r="AA71" s="18">
        <v>0.0</v>
      </c>
      <c r="AB71" s="18">
        <v>0.0</v>
      </c>
      <c r="AC71" s="18">
        <v>0.0</v>
      </c>
      <c r="AD71" s="18">
        <v>280.0</v>
      </c>
      <c r="AE71" s="18">
        <v>560.0</v>
      </c>
      <c r="AF71" s="18">
        <v>0.0</v>
      </c>
      <c r="AG71" s="18">
        <v>0.0</v>
      </c>
      <c r="AH71" s="18">
        <v>0.0</v>
      </c>
      <c r="AI71" s="18">
        <v>0.0</v>
      </c>
      <c r="AJ71" s="18">
        <v>0.0</v>
      </c>
      <c r="AK71" s="18">
        <v>0.0</v>
      </c>
      <c r="AL71" s="18">
        <v>0.0</v>
      </c>
      <c r="AM71" s="18">
        <v>0.0</v>
      </c>
      <c r="AN71" s="18">
        <v>0.0</v>
      </c>
      <c r="AO71" s="19">
        <f t="shared" si="11"/>
        <v>4074.98</v>
      </c>
      <c r="AP71" s="20">
        <v>4074.98</v>
      </c>
      <c r="AQ71" s="20">
        <v>4074.98</v>
      </c>
      <c r="AR71" s="21">
        <f t="shared" si="6"/>
        <v>0</v>
      </c>
      <c r="AS71" s="21">
        <f t="shared" si="7"/>
        <v>0</v>
      </c>
      <c r="AT71" s="24"/>
      <c r="AU71" s="22">
        <f t="shared" si="2"/>
        <v>3216.65</v>
      </c>
      <c r="AV71" s="22">
        <f t="shared" si="3"/>
        <v>3234.98</v>
      </c>
      <c r="AW71" s="24"/>
      <c r="AX71" s="24"/>
      <c r="AY71" s="24"/>
      <c r="AZ71" s="24"/>
      <c r="BA71" s="24"/>
      <c r="BB71" s="24"/>
      <c r="BC71" s="24"/>
      <c r="BD71" s="24"/>
      <c r="BE71" s="24"/>
      <c r="BF71" s="24"/>
      <c r="BG71" s="24"/>
      <c r="BH71" s="24"/>
      <c r="BI71" s="24"/>
      <c r="BJ71" s="24"/>
      <c r="BK71" s="24"/>
      <c r="BL71" s="24"/>
      <c r="BM71" s="24"/>
    </row>
    <row r="72" ht="14.25" customHeight="1">
      <c r="A72" s="16">
        <v>69.0</v>
      </c>
      <c r="B72" s="30" t="s">
        <v>128</v>
      </c>
      <c r="C72" s="30" t="s">
        <v>88</v>
      </c>
      <c r="D72" s="17" t="s">
        <v>68</v>
      </c>
      <c r="E72" s="18">
        <v>1600.0</v>
      </c>
      <c r="F72" s="18">
        <v>0.0</v>
      </c>
      <c r="G72" s="18">
        <v>0.0</v>
      </c>
      <c r="H72" s="18">
        <v>0.0</v>
      </c>
      <c r="I72" s="18">
        <v>50.0</v>
      </c>
      <c r="J72" s="18">
        <v>0.0</v>
      </c>
      <c r="K72" s="18">
        <v>0.0</v>
      </c>
      <c r="L72" s="18">
        <v>0.0</v>
      </c>
      <c r="M72" s="18">
        <v>0.0</v>
      </c>
      <c r="N72" s="18">
        <v>50.0</v>
      </c>
      <c r="O72" s="18">
        <v>336.0</v>
      </c>
      <c r="P72" s="18">
        <v>0.0</v>
      </c>
      <c r="Q72" s="18">
        <v>12.0</v>
      </c>
      <c r="R72" s="18">
        <v>0.0</v>
      </c>
      <c r="S72" s="18">
        <v>140.0</v>
      </c>
      <c r="T72" s="18">
        <v>0.0</v>
      </c>
      <c r="U72" s="18">
        <v>0.0</v>
      </c>
      <c r="V72" s="18">
        <v>0.0</v>
      </c>
      <c r="W72" s="18">
        <v>0.0</v>
      </c>
      <c r="X72" s="18">
        <v>0.0</v>
      </c>
      <c r="Y72" s="18">
        <v>0.0</v>
      </c>
      <c r="Z72" s="18">
        <v>0.0</v>
      </c>
      <c r="AA72" s="18">
        <v>0.0</v>
      </c>
      <c r="AB72" s="18">
        <v>0.0</v>
      </c>
      <c r="AC72" s="18">
        <v>0.0</v>
      </c>
      <c r="AD72" s="18">
        <v>280.0</v>
      </c>
      <c r="AE72" s="18">
        <v>560.0</v>
      </c>
      <c r="AF72" s="18">
        <v>61.0</v>
      </c>
      <c r="AG72" s="18">
        <v>70.0</v>
      </c>
      <c r="AH72" s="18">
        <v>0.0</v>
      </c>
      <c r="AI72" s="18">
        <v>200.0</v>
      </c>
      <c r="AJ72" s="18">
        <v>40.0</v>
      </c>
      <c r="AK72" s="18">
        <v>50.0</v>
      </c>
      <c r="AL72" s="18">
        <v>50.0</v>
      </c>
      <c r="AM72" s="18">
        <v>0.0</v>
      </c>
      <c r="AN72" s="18">
        <v>56.0</v>
      </c>
      <c r="AO72" s="19">
        <f t="shared" si="11"/>
        <v>1955</v>
      </c>
      <c r="AP72" s="20">
        <v>1955.0</v>
      </c>
      <c r="AQ72" s="20">
        <v>1955.0</v>
      </c>
      <c r="AR72" s="21">
        <f t="shared" si="6"/>
        <v>0</v>
      </c>
      <c r="AS72" s="21">
        <f t="shared" si="7"/>
        <v>0</v>
      </c>
      <c r="AT72" s="24"/>
      <c r="AU72" s="22">
        <f t="shared" si="2"/>
        <v>50</v>
      </c>
      <c r="AV72" s="22">
        <f t="shared" si="3"/>
        <v>588</v>
      </c>
      <c r="AW72" s="24"/>
      <c r="AX72" s="24"/>
      <c r="AY72" s="24"/>
      <c r="AZ72" s="24"/>
      <c r="BA72" s="24"/>
      <c r="BB72" s="24"/>
      <c r="BC72" s="24"/>
      <c r="BD72" s="24"/>
      <c r="BE72" s="24"/>
      <c r="BF72" s="24"/>
      <c r="BG72" s="24"/>
      <c r="BH72" s="24"/>
      <c r="BI72" s="24"/>
      <c r="BJ72" s="24"/>
      <c r="BK72" s="24"/>
      <c r="BL72" s="24"/>
      <c r="BM72" s="24"/>
    </row>
    <row r="73" ht="14.25" customHeight="1">
      <c r="A73" s="16">
        <v>70.0</v>
      </c>
      <c r="B73" s="30" t="s">
        <v>129</v>
      </c>
      <c r="C73" s="30" t="s">
        <v>88</v>
      </c>
      <c r="D73" s="17" t="s">
        <v>59</v>
      </c>
      <c r="E73" s="18">
        <v>1600.0</v>
      </c>
      <c r="F73" s="18">
        <v>600.0</v>
      </c>
      <c r="G73" s="18">
        <v>0.0</v>
      </c>
      <c r="H73" s="18">
        <v>0.0</v>
      </c>
      <c r="I73" s="18">
        <v>292.85714285714283</v>
      </c>
      <c r="J73" s="18">
        <v>0.0</v>
      </c>
      <c r="K73" s="18">
        <v>0.0</v>
      </c>
      <c r="L73" s="18">
        <v>0.0</v>
      </c>
      <c r="M73" s="18">
        <v>0.0</v>
      </c>
      <c r="N73" s="18">
        <v>20.0</v>
      </c>
      <c r="O73" s="18">
        <v>0.0</v>
      </c>
      <c r="P73" s="18">
        <v>100.0</v>
      </c>
      <c r="Q73" s="18">
        <v>211.28571428571433</v>
      </c>
      <c r="R73" s="18">
        <v>850.0</v>
      </c>
      <c r="S73" s="18">
        <v>40.0</v>
      </c>
      <c r="T73" s="18">
        <v>0.0</v>
      </c>
      <c r="U73" s="18">
        <v>0.0</v>
      </c>
      <c r="V73" s="18">
        <v>0.0</v>
      </c>
      <c r="W73" s="18">
        <v>0.0</v>
      </c>
      <c r="X73" s="18">
        <v>0.0</v>
      </c>
      <c r="Y73" s="18">
        <v>0.0</v>
      </c>
      <c r="Z73" s="18">
        <v>0.0</v>
      </c>
      <c r="AA73" s="18">
        <v>0.0</v>
      </c>
      <c r="AB73" s="18">
        <v>0.0</v>
      </c>
      <c r="AC73" s="18">
        <v>20.0</v>
      </c>
      <c r="AD73" s="18">
        <v>224.0</v>
      </c>
      <c r="AE73" s="18">
        <v>448.0</v>
      </c>
      <c r="AF73" s="18">
        <v>177.16666666666663</v>
      </c>
      <c r="AG73" s="18">
        <v>100.0</v>
      </c>
      <c r="AH73" s="18">
        <v>50.0</v>
      </c>
      <c r="AI73" s="18">
        <v>56.0</v>
      </c>
      <c r="AJ73" s="18">
        <v>60.0</v>
      </c>
      <c r="AK73" s="18">
        <v>0.0</v>
      </c>
      <c r="AL73" s="18">
        <v>0.0</v>
      </c>
      <c r="AM73" s="18">
        <v>0.0</v>
      </c>
      <c r="AN73" s="18">
        <v>308.0</v>
      </c>
      <c r="AO73" s="19">
        <f t="shared" si="11"/>
        <v>3557.309524</v>
      </c>
      <c r="AP73" s="20">
        <v>3557.309523809524</v>
      </c>
      <c r="AQ73" s="20">
        <v>3557.309523809524</v>
      </c>
      <c r="AR73" s="21">
        <f t="shared" si="6"/>
        <v>0</v>
      </c>
      <c r="AS73" s="21">
        <f t="shared" si="7"/>
        <v>0</v>
      </c>
      <c r="AT73" s="24"/>
      <c r="AU73" s="22">
        <f t="shared" si="2"/>
        <v>892.8571429</v>
      </c>
      <c r="AV73" s="22">
        <f t="shared" si="3"/>
        <v>2114.142857</v>
      </c>
      <c r="AW73" s="24"/>
      <c r="AX73" s="24"/>
      <c r="AY73" s="24"/>
      <c r="AZ73" s="24"/>
      <c r="BA73" s="24"/>
      <c r="BB73" s="24"/>
      <c r="BC73" s="24"/>
      <c r="BD73" s="24"/>
      <c r="BE73" s="24"/>
      <c r="BF73" s="24"/>
      <c r="BG73" s="24"/>
      <c r="BH73" s="24"/>
      <c r="BI73" s="24"/>
      <c r="BJ73" s="24"/>
      <c r="BK73" s="24"/>
      <c r="BL73" s="24"/>
      <c r="BM73" s="24"/>
    </row>
    <row r="74" ht="14.25" customHeight="1">
      <c r="A74" s="16">
        <v>72.0</v>
      </c>
      <c r="B74" s="34" t="s">
        <v>130</v>
      </c>
      <c r="C74" s="30" t="s">
        <v>88</v>
      </c>
      <c r="D74" s="17" t="s">
        <v>68</v>
      </c>
      <c r="E74" s="18">
        <v>1600.0</v>
      </c>
      <c r="F74" s="18">
        <v>0.0</v>
      </c>
      <c r="G74" s="18">
        <v>0.0</v>
      </c>
      <c r="H74" s="18">
        <v>0.0</v>
      </c>
      <c r="I74" s="18">
        <v>0.0</v>
      </c>
      <c r="J74" s="18">
        <v>0.0</v>
      </c>
      <c r="K74" s="18">
        <v>0.0</v>
      </c>
      <c r="L74" s="18">
        <v>0.0</v>
      </c>
      <c r="M74" s="18">
        <v>0.0</v>
      </c>
      <c r="N74" s="18">
        <v>0.0</v>
      </c>
      <c r="O74" s="18">
        <v>0.0</v>
      </c>
      <c r="P74" s="18">
        <v>0.0</v>
      </c>
      <c r="Q74" s="18">
        <v>0.0</v>
      </c>
      <c r="R74" s="18">
        <v>0.0</v>
      </c>
      <c r="S74" s="18">
        <v>0.0</v>
      </c>
      <c r="T74" s="18">
        <v>0.0</v>
      </c>
      <c r="U74" s="18">
        <v>0.0</v>
      </c>
      <c r="V74" s="18">
        <v>0.0</v>
      </c>
      <c r="W74" s="18">
        <v>0.0</v>
      </c>
      <c r="X74" s="18">
        <v>0.0</v>
      </c>
      <c r="Y74" s="18">
        <v>0.0</v>
      </c>
      <c r="Z74" s="18">
        <v>0.0</v>
      </c>
      <c r="AA74" s="18">
        <v>0.0</v>
      </c>
      <c r="AB74" s="18">
        <v>0.0</v>
      </c>
      <c r="AC74" s="18">
        <v>0.0</v>
      </c>
      <c r="AD74" s="18">
        <v>336.0</v>
      </c>
      <c r="AE74" s="18">
        <v>672.0</v>
      </c>
      <c r="AF74" s="18">
        <v>48.0</v>
      </c>
      <c r="AG74" s="18">
        <v>100.0</v>
      </c>
      <c r="AH74" s="18">
        <v>0.0</v>
      </c>
      <c r="AI74" s="18">
        <v>0.0</v>
      </c>
      <c r="AJ74" s="18">
        <v>30.0</v>
      </c>
      <c r="AK74" s="18">
        <v>0.0</v>
      </c>
      <c r="AL74" s="18">
        <v>50.0</v>
      </c>
      <c r="AM74" s="18">
        <v>0.0</v>
      </c>
      <c r="AN74" s="18">
        <v>24.0</v>
      </c>
      <c r="AO74" s="19">
        <f t="shared" si="11"/>
        <v>1260</v>
      </c>
      <c r="AP74" s="20">
        <v>1260.0</v>
      </c>
      <c r="AQ74" s="20">
        <v>1260.0</v>
      </c>
      <c r="AR74" s="21">
        <f t="shared" si="6"/>
        <v>0</v>
      </c>
      <c r="AS74" s="21">
        <f t="shared" si="7"/>
        <v>0</v>
      </c>
      <c r="AT74" s="24"/>
      <c r="AU74" s="22">
        <f t="shared" si="2"/>
        <v>0</v>
      </c>
      <c r="AV74" s="22">
        <f t="shared" si="3"/>
        <v>0</v>
      </c>
      <c r="AW74" s="24"/>
      <c r="AX74" s="24"/>
      <c r="AY74" s="24"/>
      <c r="AZ74" s="24"/>
      <c r="BA74" s="24"/>
      <c r="BB74" s="24"/>
      <c r="BC74" s="24"/>
      <c r="BD74" s="24"/>
      <c r="BE74" s="24"/>
      <c r="BF74" s="24"/>
      <c r="BG74" s="24"/>
      <c r="BH74" s="24"/>
      <c r="BI74" s="24"/>
      <c r="BJ74" s="24"/>
      <c r="BK74" s="24"/>
      <c r="BL74" s="24"/>
      <c r="BM74" s="24"/>
    </row>
    <row r="75" ht="14.25" customHeight="1">
      <c r="A75" s="16">
        <v>73.0</v>
      </c>
      <c r="B75" s="30" t="s">
        <v>131</v>
      </c>
      <c r="C75" s="30" t="s">
        <v>88</v>
      </c>
      <c r="D75" s="17" t="s">
        <v>55</v>
      </c>
      <c r="E75" s="18">
        <v>1600.0</v>
      </c>
      <c r="F75" s="18">
        <v>0.0</v>
      </c>
      <c r="G75" s="18">
        <v>0.0</v>
      </c>
      <c r="H75" s="18">
        <v>0.0</v>
      </c>
      <c r="I75" s="18">
        <v>13.068181818181818</v>
      </c>
      <c r="J75" s="18">
        <v>0.0</v>
      </c>
      <c r="K75" s="18">
        <v>0.0</v>
      </c>
      <c r="L75" s="18">
        <v>0.0</v>
      </c>
      <c r="M75" s="18">
        <v>0.0</v>
      </c>
      <c r="N75" s="18">
        <v>0.0</v>
      </c>
      <c r="O75" s="18">
        <v>0.0</v>
      </c>
      <c r="P75" s="18">
        <v>0.0</v>
      </c>
      <c r="Q75" s="18">
        <v>2.416267942583732</v>
      </c>
      <c r="R75" s="18">
        <v>0.0</v>
      </c>
      <c r="S75" s="18">
        <v>320.0</v>
      </c>
      <c r="T75" s="18">
        <v>0.0</v>
      </c>
      <c r="U75" s="18">
        <v>0.0</v>
      </c>
      <c r="V75" s="18">
        <v>0.0</v>
      </c>
      <c r="W75" s="18">
        <v>0.0</v>
      </c>
      <c r="X75" s="18">
        <v>0.0</v>
      </c>
      <c r="Y75" s="18">
        <v>0.0</v>
      </c>
      <c r="Z75" s="18">
        <v>0.0</v>
      </c>
      <c r="AA75" s="18">
        <v>0.0</v>
      </c>
      <c r="AB75" s="18">
        <v>0.0</v>
      </c>
      <c r="AC75" s="18">
        <v>0.0</v>
      </c>
      <c r="AD75" s="18">
        <v>252.0</v>
      </c>
      <c r="AE75" s="18">
        <v>504.0</v>
      </c>
      <c r="AF75" s="18">
        <v>110.99999999999997</v>
      </c>
      <c r="AG75" s="18">
        <v>0.0</v>
      </c>
      <c r="AH75" s="18">
        <v>20.0</v>
      </c>
      <c r="AI75" s="18">
        <v>168.0</v>
      </c>
      <c r="AJ75" s="18">
        <v>100.0</v>
      </c>
      <c r="AK75" s="18">
        <v>0.0</v>
      </c>
      <c r="AL75" s="18">
        <v>50.0</v>
      </c>
      <c r="AM75" s="18">
        <v>0.0</v>
      </c>
      <c r="AN75" s="18">
        <v>100.0</v>
      </c>
      <c r="AO75" s="19">
        <f t="shared" si="11"/>
        <v>1640.48445</v>
      </c>
      <c r="AP75" s="20">
        <v>1640.4844497607655</v>
      </c>
      <c r="AQ75" s="20">
        <v>1640.4844497607655</v>
      </c>
      <c r="AR75" s="21">
        <f t="shared" si="6"/>
        <v>0</v>
      </c>
      <c r="AS75" s="21">
        <f t="shared" si="7"/>
        <v>0</v>
      </c>
      <c r="AT75" s="24"/>
      <c r="AU75" s="22">
        <f t="shared" si="2"/>
        <v>13.06818182</v>
      </c>
      <c r="AV75" s="22">
        <f t="shared" si="3"/>
        <v>335.4844498</v>
      </c>
      <c r="AW75" s="24"/>
      <c r="AX75" s="24"/>
      <c r="AY75" s="24"/>
      <c r="AZ75" s="24"/>
      <c r="BA75" s="24"/>
      <c r="BB75" s="24"/>
      <c r="BC75" s="24"/>
      <c r="BD75" s="24"/>
      <c r="BE75" s="24"/>
      <c r="BF75" s="24"/>
      <c r="BG75" s="24"/>
      <c r="BH75" s="24"/>
      <c r="BI75" s="24"/>
      <c r="BJ75" s="24"/>
      <c r="BK75" s="24"/>
      <c r="BL75" s="24"/>
      <c r="BM75" s="24"/>
    </row>
    <row r="76" ht="14.25" customHeight="1">
      <c r="A76" s="16">
        <v>75.0</v>
      </c>
      <c r="B76" s="30" t="s">
        <v>132</v>
      </c>
      <c r="C76" s="30" t="s">
        <v>88</v>
      </c>
      <c r="D76" s="17" t="s">
        <v>92</v>
      </c>
      <c r="E76" s="18">
        <v>1600.0</v>
      </c>
      <c r="F76" s="18">
        <v>4551.665</v>
      </c>
      <c r="G76" s="18">
        <v>401.0</v>
      </c>
      <c r="H76" s="18">
        <v>0.0</v>
      </c>
      <c r="I76" s="18">
        <v>1001.0714285714284</v>
      </c>
      <c r="J76" s="18">
        <v>100.0</v>
      </c>
      <c r="K76" s="18">
        <v>0.0</v>
      </c>
      <c r="L76" s="18">
        <v>0.0</v>
      </c>
      <c r="M76" s="18">
        <v>0.0</v>
      </c>
      <c r="N76" s="18">
        <v>1798.3333333333328</v>
      </c>
      <c r="O76" s="18">
        <v>516.0</v>
      </c>
      <c r="P76" s="18">
        <v>0.0</v>
      </c>
      <c r="Q76" s="18">
        <v>128.5555555555556</v>
      </c>
      <c r="R76" s="18">
        <v>3500.0</v>
      </c>
      <c r="S76" s="18">
        <v>225.0</v>
      </c>
      <c r="T76" s="18">
        <v>0.0</v>
      </c>
      <c r="U76" s="18">
        <v>0.0</v>
      </c>
      <c r="V76" s="18">
        <v>0.0</v>
      </c>
      <c r="W76" s="18">
        <v>0.0</v>
      </c>
      <c r="X76" s="18">
        <v>0.0</v>
      </c>
      <c r="Y76" s="18">
        <v>0.0</v>
      </c>
      <c r="Z76" s="18">
        <v>14340.0</v>
      </c>
      <c r="AA76" s="18">
        <v>0.0</v>
      </c>
      <c r="AB76" s="18">
        <v>100.0</v>
      </c>
      <c r="AC76" s="18">
        <v>0.0</v>
      </c>
      <c r="AD76" s="18">
        <v>196.0</v>
      </c>
      <c r="AE76" s="18">
        <v>392.0</v>
      </c>
      <c r="AF76" s="18">
        <v>63.61999999999999</v>
      </c>
      <c r="AG76" s="18">
        <v>60.0</v>
      </c>
      <c r="AH76" s="18">
        <v>0.0</v>
      </c>
      <c r="AI76" s="18">
        <v>200.0</v>
      </c>
      <c r="AJ76" s="18">
        <v>460.0</v>
      </c>
      <c r="AK76" s="18">
        <v>0.0</v>
      </c>
      <c r="AL76" s="18">
        <v>0.0</v>
      </c>
      <c r="AM76" s="18">
        <v>0.0</v>
      </c>
      <c r="AN76" s="18">
        <v>100.0</v>
      </c>
      <c r="AO76" s="19">
        <f t="shared" ref="AO76:AO77" si="12">ROUND(SUM(F76:AN76),2)</f>
        <v>28133.25</v>
      </c>
      <c r="AP76" s="20">
        <v>28133.25</v>
      </c>
      <c r="AQ76" s="20">
        <v>28133.25</v>
      </c>
      <c r="AR76" s="21">
        <f t="shared" si="6"/>
        <v>0</v>
      </c>
      <c r="AS76" s="21">
        <f t="shared" si="7"/>
        <v>0</v>
      </c>
      <c r="AT76" s="24"/>
      <c r="AU76" s="22">
        <f t="shared" si="2"/>
        <v>6053.736429</v>
      </c>
      <c r="AV76" s="22">
        <f t="shared" si="3"/>
        <v>12221.62532</v>
      </c>
      <c r="AW76" s="24"/>
      <c r="AX76" s="24"/>
      <c r="AY76" s="24"/>
      <c r="AZ76" s="24"/>
      <c r="BA76" s="24"/>
      <c r="BB76" s="24"/>
      <c r="BC76" s="24"/>
      <c r="BD76" s="24"/>
      <c r="BE76" s="24"/>
      <c r="BF76" s="24"/>
      <c r="BG76" s="24"/>
      <c r="BH76" s="24"/>
      <c r="BI76" s="24"/>
      <c r="BJ76" s="24"/>
      <c r="BK76" s="24"/>
      <c r="BL76" s="24"/>
      <c r="BM76" s="24"/>
    </row>
    <row r="77" ht="14.25" customHeight="1">
      <c r="A77" s="16">
        <v>76.0</v>
      </c>
      <c r="B77" s="30" t="s">
        <v>133</v>
      </c>
      <c r="C77" s="30" t="s">
        <v>88</v>
      </c>
      <c r="D77" s="17" t="s">
        <v>68</v>
      </c>
      <c r="E77" s="18">
        <v>1600.0</v>
      </c>
      <c r="F77" s="18">
        <v>133.33</v>
      </c>
      <c r="G77" s="18">
        <v>0.0</v>
      </c>
      <c r="H77" s="18">
        <v>0.0</v>
      </c>
      <c r="I77" s="18">
        <v>53.571428571428584</v>
      </c>
      <c r="J77" s="18">
        <v>0.0</v>
      </c>
      <c r="K77" s="18">
        <v>0.0</v>
      </c>
      <c r="L77" s="18">
        <v>0.0</v>
      </c>
      <c r="M77" s="18">
        <v>0.0</v>
      </c>
      <c r="N77" s="18">
        <v>249.98999999999995</v>
      </c>
      <c r="O77" s="18">
        <v>0.0</v>
      </c>
      <c r="P77" s="18">
        <v>0.0</v>
      </c>
      <c r="Q77" s="18">
        <v>78.57142857142858</v>
      </c>
      <c r="R77" s="18">
        <v>0.0</v>
      </c>
      <c r="S77" s="18">
        <v>375.0</v>
      </c>
      <c r="T77" s="18">
        <v>0.0</v>
      </c>
      <c r="U77" s="18">
        <v>0.0</v>
      </c>
      <c r="V77" s="18">
        <v>0.0</v>
      </c>
      <c r="W77" s="18">
        <v>0.0</v>
      </c>
      <c r="X77" s="18">
        <v>0.0</v>
      </c>
      <c r="Y77" s="18">
        <v>0.0</v>
      </c>
      <c r="Z77" s="18">
        <v>280.0</v>
      </c>
      <c r="AA77" s="18">
        <v>0.0</v>
      </c>
      <c r="AB77" s="18">
        <v>0.0</v>
      </c>
      <c r="AC77" s="18">
        <v>0.0</v>
      </c>
      <c r="AD77" s="18">
        <v>336.0</v>
      </c>
      <c r="AE77" s="18">
        <v>672.0</v>
      </c>
      <c r="AF77" s="18">
        <v>139.33333333333334</v>
      </c>
      <c r="AG77" s="18">
        <v>360.0</v>
      </c>
      <c r="AH77" s="18">
        <v>60.0</v>
      </c>
      <c r="AI77" s="18">
        <v>392.0</v>
      </c>
      <c r="AJ77" s="18">
        <v>291.0</v>
      </c>
      <c r="AK77" s="18">
        <v>0.0</v>
      </c>
      <c r="AL77" s="18">
        <v>0.0</v>
      </c>
      <c r="AM77" s="18">
        <v>0.0</v>
      </c>
      <c r="AN77" s="18">
        <v>62.0</v>
      </c>
      <c r="AO77" s="19">
        <f t="shared" si="12"/>
        <v>3482.8</v>
      </c>
      <c r="AP77" s="20">
        <v>3482.8</v>
      </c>
      <c r="AQ77" s="20">
        <v>3482.8</v>
      </c>
      <c r="AR77" s="21">
        <f t="shared" si="6"/>
        <v>0</v>
      </c>
      <c r="AS77" s="21">
        <f t="shared" si="7"/>
        <v>0</v>
      </c>
      <c r="AT77" s="24"/>
      <c r="AU77" s="22">
        <f t="shared" si="2"/>
        <v>186.9014286</v>
      </c>
      <c r="AV77" s="22">
        <f t="shared" si="3"/>
        <v>890.4628571</v>
      </c>
      <c r="AW77" s="24"/>
      <c r="AX77" s="24"/>
      <c r="AY77" s="24"/>
      <c r="AZ77" s="24"/>
      <c r="BA77" s="24"/>
      <c r="BB77" s="24"/>
      <c r="BC77" s="24"/>
      <c r="BD77" s="24"/>
      <c r="BE77" s="24"/>
      <c r="BF77" s="24"/>
      <c r="BG77" s="24"/>
      <c r="BH77" s="24"/>
      <c r="BI77" s="24"/>
      <c r="BJ77" s="24"/>
      <c r="BK77" s="24"/>
      <c r="BL77" s="24"/>
      <c r="BM77" s="24"/>
    </row>
    <row r="78" ht="14.25" customHeight="1">
      <c r="A78" s="16">
        <v>77.0</v>
      </c>
      <c r="B78" s="17" t="s">
        <v>134</v>
      </c>
      <c r="C78" s="17" t="s">
        <v>135</v>
      </c>
      <c r="D78" s="17" t="s">
        <v>136</v>
      </c>
      <c r="E78" s="18">
        <v>1600.0</v>
      </c>
      <c r="F78" s="35">
        <v>0.0</v>
      </c>
      <c r="G78" s="35">
        <v>0.0</v>
      </c>
      <c r="H78" s="35">
        <v>0.0</v>
      </c>
      <c r="I78" s="35">
        <v>0.0</v>
      </c>
      <c r="J78" s="35">
        <v>0.0</v>
      </c>
      <c r="K78" s="35">
        <v>0.0</v>
      </c>
      <c r="L78" s="35">
        <v>0.0</v>
      </c>
      <c r="M78" s="35">
        <v>0.0</v>
      </c>
      <c r="N78" s="35">
        <v>0.0</v>
      </c>
      <c r="O78" s="35">
        <v>0.0</v>
      </c>
      <c r="P78" s="35">
        <v>0.0</v>
      </c>
      <c r="Q78" s="35">
        <v>0.0</v>
      </c>
      <c r="R78" s="35">
        <v>0.0</v>
      </c>
      <c r="S78" s="35">
        <v>0.0</v>
      </c>
      <c r="T78" s="35">
        <v>0.0</v>
      </c>
      <c r="U78" s="35">
        <v>0.0</v>
      </c>
      <c r="V78" s="35">
        <v>0.0</v>
      </c>
      <c r="W78" s="35">
        <v>0.0</v>
      </c>
      <c r="X78" s="35">
        <v>0.0</v>
      </c>
      <c r="Y78" s="35">
        <v>0.0</v>
      </c>
      <c r="Z78" s="35">
        <v>0.0</v>
      </c>
      <c r="AA78" s="35">
        <v>0.0</v>
      </c>
      <c r="AB78" s="35">
        <v>0.0</v>
      </c>
      <c r="AC78" s="35">
        <v>0.0</v>
      </c>
      <c r="AD78" s="35">
        <v>252.0</v>
      </c>
      <c r="AE78" s="35">
        <v>504.0</v>
      </c>
      <c r="AF78" s="35">
        <v>184.0</v>
      </c>
      <c r="AG78" s="35">
        <v>0.0</v>
      </c>
      <c r="AH78" s="35">
        <v>0.0</v>
      </c>
      <c r="AI78" s="35">
        <v>56.0</v>
      </c>
      <c r="AJ78" s="35">
        <v>0.0</v>
      </c>
      <c r="AK78" s="35">
        <v>0.0</v>
      </c>
      <c r="AL78" s="35">
        <v>0.0</v>
      </c>
      <c r="AM78" s="35">
        <v>0.0</v>
      </c>
      <c r="AN78" s="35">
        <v>16.0</v>
      </c>
      <c r="AO78" s="19">
        <v>1012.0</v>
      </c>
      <c r="AP78" s="20">
        <v>1012.0</v>
      </c>
      <c r="AQ78" s="20">
        <v>1012.0</v>
      </c>
      <c r="AR78" s="21">
        <f t="shared" si="6"/>
        <v>0</v>
      </c>
      <c r="AS78" s="21">
        <f t="shared" si="7"/>
        <v>0</v>
      </c>
      <c r="AT78" s="24"/>
      <c r="AU78" s="36">
        <f t="shared" si="2"/>
        <v>0</v>
      </c>
      <c r="AV78" s="36">
        <f t="shared" si="3"/>
        <v>0</v>
      </c>
      <c r="AW78" s="24"/>
      <c r="AX78" s="24"/>
      <c r="AY78" s="24"/>
      <c r="AZ78" s="24"/>
      <c r="BA78" s="24"/>
      <c r="BB78" s="24"/>
      <c r="BC78" s="24"/>
      <c r="BD78" s="24"/>
      <c r="BE78" s="24"/>
      <c r="BF78" s="24"/>
      <c r="BG78" s="24"/>
      <c r="BH78" s="24"/>
      <c r="BI78" s="24"/>
      <c r="BJ78" s="24"/>
      <c r="BK78" s="24"/>
      <c r="BL78" s="24"/>
      <c r="BM78" s="24"/>
    </row>
    <row r="79" ht="14.25" customHeight="1">
      <c r="A79" s="16">
        <v>78.0</v>
      </c>
      <c r="B79" s="17" t="s">
        <v>137</v>
      </c>
      <c r="C79" s="17" t="s">
        <v>135</v>
      </c>
      <c r="D79" s="17" t="s">
        <v>136</v>
      </c>
      <c r="E79" s="18">
        <v>1600.0</v>
      </c>
      <c r="F79" s="35">
        <v>0.0</v>
      </c>
      <c r="G79" s="35">
        <v>0.0</v>
      </c>
      <c r="H79" s="35">
        <v>0.0</v>
      </c>
      <c r="I79" s="35">
        <v>0.0</v>
      </c>
      <c r="J79" s="35">
        <v>0.0</v>
      </c>
      <c r="K79" s="35">
        <v>0.0</v>
      </c>
      <c r="L79" s="35">
        <v>0.0</v>
      </c>
      <c r="M79" s="35">
        <v>0.0</v>
      </c>
      <c r="N79" s="35">
        <v>0.0</v>
      </c>
      <c r="O79" s="35">
        <v>0.0</v>
      </c>
      <c r="P79" s="35">
        <v>0.0</v>
      </c>
      <c r="Q79" s="35">
        <v>0.0</v>
      </c>
      <c r="R79" s="35">
        <v>0.0</v>
      </c>
      <c r="S79" s="35">
        <v>0.0</v>
      </c>
      <c r="T79" s="35">
        <v>0.0</v>
      </c>
      <c r="U79" s="35">
        <v>0.0</v>
      </c>
      <c r="V79" s="35">
        <v>0.0</v>
      </c>
      <c r="W79" s="35">
        <v>0.0</v>
      </c>
      <c r="X79" s="35">
        <v>0.0</v>
      </c>
      <c r="Y79" s="35">
        <v>0.0</v>
      </c>
      <c r="Z79" s="35">
        <v>0.0</v>
      </c>
      <c r="AA79" s="35">
        <v>0.0</v>
      </c>
      <c r="AB79" s="35">
        <v>0.0</v>
      </c>
      <c r="AC79" s="35">
        <v>0.0</v>
      </c>
      <c r="AD79" s="35">
        <v>252.0</v>
      </c>
      <c r="AE79" s="35">
        <v>504.0</v>
      </c>
      <c r="AF79" s="35">
        <v>109.0</v>
      </c>
      <c r="AG79" s="35">
        <v>0.0</v>
      </c>
      <c r="AH79" s="35">
        <v>0.0</v>
      </c>
      <c r="AI79" s="35">
        <v>56.0</v>
      </c>
      <c r="AJ79" s="35">
        <v>0.0</v>
      </c>
      <c r="AK79" s="35">
        <v>0.0</v>
      </c>
      <c r="AL79" s="35">
        <v>0.0</v>
      </c>
      <c r="AM79" s="35">
        <v>0.0</v>
      </c>
      <c r="AN79" s="35">
        <v>16.0</v>
      </c>
      <c r="AO79" s="19">
        <v>937.0</v>
      </c>
      <c r="AP79" s="20">
        <v>937.0</v>
      </c>
      <c r="AQ79" s="20">
        <v>937.0</v>
      </c>
      <c r="AR79" s="21">
        <f t="shared" si="6"/>
        <v>0</v>
      </c>
      <c r="AS79" s="21">
        <f t="shared" si="7"/>
        <v>0</v>
      </c>
      <c r="AT79" s="24"/>
      <c r="AU79" s="36">
        <f t="shared" si="2"/>
        <v>0</v>
      </c>
      <c r="AV79" s="36">
        <f t="shared" si="3"/>
        <v>0</v>
      </c>
      <c r="AW79" s="24"/>
      <c r="AX79" s="24"/>
      <c r="AY79" s="24"/>
      <c r="AZ79" s="24"/>
      <c r="BA79" s="24"/>
      <c r="BB79" s="24"/>
      <c r="BC79" s="24"/>
      <c r="BD79" s="24"/>
      <c r="BE79" s="24"/>
      <c r="BF79" s="24"/>
      <c r="BG79" s="24"/>
      <c r="BH79" s="24"/>
      <c r="BI79" s="24"/>
      <c r="BJ79" s="24"/>
      <c r="BK79" s="24"/>
      <c r="BL79" s="24"/>
      <c r="BM79" s="24"/>
    </row>
    <row r="80" ht="14.25" customHeight="1">
      <c r="A80" s="16">
        <v>79.0</v>
      </c>
      <c r="B80" s="17" t="s">
        <v>138</v>
      </c>
      <c r="C80" s="17" t="s">
        <v>135</v>
      </c>
      <c r="D80" s="17" t="s">
        <v>136</v>
      </c>
      <c r="E80" s="18">
        <v>1600.0</v>
      </c>
      <c r="F80" s="35">
        <v>0.0</v>
      </c>
      <c r="G80" s="35">
        <v>0.0</v>
      </c>
      <c r="H80" s="35">
        <v>0.0</v>
      </c>
      <c r="I80" s="35">
        <v>0.0</v>
      </c>
      <c r="J80" s="35">
        <v>0.0</v>
      </c>
      <c r="K80" s="35">
        <v>0.0</v>
      </c>
      <c r="L80" s="35">
        <v>0.0</v>
      </c>
      <c r="M80" s="35">
        <v>0.0</v>
      </c>
      <c r="N80" s="35">
        <v>0.0</v>
      </c>
      <c r="O80" s="35">
        <v>0.0</v>
      </c>
      <c r="P80" s="35">
        <v>0.0</v>
      </c>
      <c r="Q80" s="35">
        <v>0.0</v>
      </c>
      <c r="R80" s="35">
        <v>0.0</v>
      </c>
      <c r="S80" s="35">
        <v>0.0</v>
      </c>
      <c r="T80" s="35">
        <v>0.0</v>
      </c>
      <c r="U80" s="35">
        <v>0.0</v>
      </c>
      <c r="V80" s="35">
        <v>0.0</v>
      </c>
      <c r="W80" s="35">
        <v>0.0</v>
      </c>
      <c r="X80" s="35">
        <v>0.0</v>
      </c>
      <c r="Y80" s="35">
        <v>0.0</v>
      </c>
      <c r="Z80" s="35">
        <v>0.0</v>
      </c>
      <c r="AA80" s="35">
        <v>0.0</v>
      </c>
      <c r="AB80" s="35">
        <v>0.0</v>
      </c>
      <c r="AC80" s="35">
        <v>0.0</v>
      </c>
      <c r="AD80" s="35">
        <v>252.0</v>
      </c>
      <c r="AE80" s="35">
        <v>504.0</v>
      </c>
      <c r="AF80" s="35">
        <v>103.38</v>
      </c>
      <c r="AG80" s="35">
        <v>0.0</v>
      </c>
      <c r="AH80" s="35">
        <v>30.0</v>
      </c>
      <c r="AI80" s="35">
        <v>56.0</v>
      </c>
      <c r="AJ80" s="35">
        <v>0.0</v>
      </c>
      <c r="AK80" s="35">
        <v>0.0</v>
      </c>
      <c r="AL80" s="35">
        <v>0.0</v>
      </c>
      <c r="AM80" s="35">
        <v>0.0</v>
      </c>
      <c r="AN80" s="35">
        <v>150.0</v>
      </c>
      <c r="AO80" s="19">
        <v>1095.38</v>
      </c>
      <c r="AP80" s="20">
        <v>1095.38</v>
      </c>
      <c r="AQ80" s="20">
        <v>1095.38</v>
      </c>
      <c r="AR80" s="21">
        <f t="shared" si="6"/>
        <v>0</v>
      </c>
      <c r="AS80" s="21">
        <f t="shared" si="7"/>
        <v>0</v>
      </c>
      <c r="AT80" s="24"/>
      <c r="AU80" s="36">
        <f t="shared" si="2"/>
        <v>0</v>
      </c>
      <c r="AV80" s="36">
        <f t="shared" si="3"/>
        <v>0</v>
      </c>
      <c r="AW80" s="24"/>
      <c r="AX80" s="24"/>
      <c r="AY80" s="24"/>
      <c r="AZ80" s="24"/>
      <c r="BA80" s="24"/>
      <c r="BB80" s="24"/>
      <c r="BC80" s="24"/>
      <c r="BD80" s="24"/>
      <c r="BE80" s="24"/>
      <c r="BF80" s="24"/>
      <c r="BG80" s="24"/>
      <c r="BH80" s="24"/>
      <c r="BI80" s="24"/>
      <c r="BJ80" s="24"/>
      <c r="BK80" s="24"/>
      <c r="BL80" s="24"/>
      <c r="BM80" s="24"/>
    </row>
    <row r="81" ht="14.25" customHeight="1">
      <c r="A81" s="16">
        <v>80.0</v>
      </c>
      <c r="B81" s="17" t="s">
        <v>139</v>
      </c>
      <c r="C81" s="17" t="s">
        <v>135</v>
      </c>
      <c r="D81" s="17" t="s">
        <v>92</v>
      </c>
      <c r="E81" s="18">
        <v>1600.0</v>
      </c>
      <c r="F81" s="35">
        <v>628.45</v>
      </c>
      <c r="G81" s="35">
        <v>0.0</v>
      </c>
      <c r="H81" s="35">
        <v>0.0</v>
      </c>
      <c r="I81" s="35">
        <v>928.22</v>
      </c>
      <c r="J81" s="35">
        <v>0.0</v>
      </c>
      <c r="K81" s="35">
        <v>0.0</v>
      </c>
      <c r="L81" s="35">
        <v>0.0</v>
      </c>
      <c r="M81" s="35">
        <v>0.0</v>
      </c>
      <c r="N81" s="35">
        <v>65.0</v>
      </c>
      <c r="O81" s="35">
        <v>0.0</v>
      </c>
      <c r="P81" s="35">
        <v>0.0</v>
      </c>
      <c r="Q81" s="35">
        <v>100.92</v>
      </c>
      <c r="R81" s="35">
        <v>3210.0</v>
      </c>
      <c r="S81" s="35">
        <v>95.0</v>
      </c>
      <c r="T81" s="35">
        <v>0.0</v>
      </c>
      <c r="U81" s="35">
        <v>0.0</v>
      </c>
      <c r="V81" s="35">
        <v>0.0</v>
      </c>
      <c r="W81" s="35">
        <v>0.0</v>
      </c>
      <c r="X81" s="35">
        <v>0.0</v>
      </c>
      <c r="Y81" s="35">
        <v>0.0</v>
      </c>
      <c r="Z81" s="35">
        <v>66.67</v>
      </c>
      <c r="AA81" s="35">
        <v>0.0</v>
      </c>
      <c r="AB81" s="35">
        <v>0.0</v>
      </c>
      <c r="AC81" s="35">
        <v>0.0</v>
      </c>
      <c r="AD81" s="35">
        <v>252.0</v>
      </c>
      <c r="AE81" s="35">
        <v>504.0</v>
      </c>
      <c r="AF81" s="35">
        <v>219.37</v>
      </c>
      <c r="AG81" s="35">
        <v>300.0</v>
      </c>
      <c r="AH81" s="35">
        <v>350.0</v>
      </c>
      <c r="AI81" s="35">
        <v>592.0</v>
      </c>
      <c r="AJ81" s="35">
        <v>80.0</v>
      </c>
      <c r="AK81" s="35">
        <v>0.0</v>
      </c>
      <c r="AL81" s="35">
        <v>0.0</v>
      </c>
      <c r="AM81" s="35">
        <v>0.0</v>
      </c>
      <c r="AN81" s="35">
        <v>100.0</v>
      </c>
      <c r="AO81" s="19">
        <v>7491.63</v>
      </c>
      <c r="AP81" s="20">
        <v>7491.63</v>
      </c>
      <c r="AQ81" s="20">
        <v>7491.63</v>
      </c>
      <c r="AR81" s="21">
        <f t="shared" si="6"/>
        <v>0</v>
      </c>
      <c r="AS81" s="21">
        <f t="shared" si="7"/>
        <v>0</v>
      </c>
      <c r="AT81" s="24"/>
      <c r="AU81" s="36">
        <f t="shared" si="2"/>
        <v>1556.67</v>
      </c>
      <c r="AV81" s="36">
        <f t="shared" si="3"/>
        <v>5027.59</v>
      </c>
      <c r="AW81" s="24"/>
      <c r="AX81" s="24"/>
      <c r="AY81" s="24"/>
      <c r="AZ81" s="24"/>
      <c r="BA81" s="24"/>
      <c r="BB81" s="24"/>
      <c r="BC81" s="24"/>
      <c r="BD81" s="24"/>
      <c r="BE81" s="24"/>
      <c r="BF81" s="24"/>
      <c r="BG81" s="24"/>
      <c r="BH81" s="24"/>
      <c r="BI81" s="24"/>
      <c r="BJ81" s="24"/>
      <c r="BK81" s="24"/>
      <c r="BL81" s="24"/>
      <c r="BM81" s="24"/>
    </row>
    <row r="82" ht="14.25" customHeight="1">
      <c r="A82" s="16">
        <v>81.0</v>
      </c>
      <c r="B82" s="17" t="s">
        <v>140</v>
      </c>
      <c r="C82" s="17" t="s">
        <v>135</v>
      </c>
      <c r="D82" s="17" t="s">
        <v>92</v>
      </c>
      <c r="E82" s="18">
        <v>1600.0</v>
      </c>
      <c r="F82" s="35">
        <v>395.83</v>
      </c>
      <c r="G82" s="35">
        <v>190.0</v>
      </c>
      <c r="H82" s="35">
        <v>0.0</v>
      </c>
      <c r="I82" s="35">
        <v>3958.81</v>
      </c>
      <c r="J82" s="35">
        <v>0.0</v>
      </c>
      <c r="K82" s="35">
        <v>0.0</v>
      </c>
      <c r="L82" s="35">
        <v>0.0</v>
      </c>
      <c r="M82" s="35">
        <v>0.0</v>
      </c>
      <c r="N82" s="35">
        <v>0.0</v>
      </c>
      <c r="O82" s="35">
        <v>0.0</v>
      </c>
      <c r="P82" s="35">
        <v>0.0</v>
      </c>
      <c r="Q82" s="35">
        <v>199.43</v>
      </c>
      <c r="R82" s="35">
        <v>200.0</v>
      </c>
      <c r="S82" s="35">
        <v>0.0</v>
      </c>
      <c r="T82" s="35">
        <v>0.0</v>
      </c>
      <c r="U82" s="35">
        <v>0.0</v>
      </c>
      <c r="V82" s="35">
        <v>0.0</v>
      </c>
      <c r="W82" s="35">
        <v>0.0</v>
      </c>
      <c r="X82" s="35">
        <v>0.0</v>
      </c>
      <c r="Y82" s="35">
        <v>0.0</v>
      </c>
      <c r="Z82" s="35">
        <v>0.0</v>
      </c>
      <c r="AA82" s="35">
        <v>0.0</v>
      </c>
      <c r="AB82" s="35">
        <v>0.0</v>
      </c>
      <c r="AC82" s="35">
        <v>0.0</v>
      </c>
      <c r="AD82" s="35">
        <v>196.0</v>
      </c>
      <c r="AE82" s="35">
        <v>392.0</v>
      </c>
      <c r="AF82" s="35">
        <v>207.33</v>
      </c>
      <c r="AG82" s="35">
        <v>580.0</v>
      </c>
      <c r="AH82" s="35">
        <v>240.0</v>
      </c>
      <c r="AI82" s="35">
        <v>256.0</v>
      </c>
      <c r="AJ82" s="35">
        <v>0.0</v>
      </c>
      <c r="AK82" s="35">
        <v>0.0</v>
      </c>
      <c r="AL82" s="35">
        <v>100.0</v>
      </c>
      <c r="AM82" s="35">
        <v>0.0</v>
      </c>
      <c r="AN82" s="35">
        <v>100.0</v>
      </c>
      <c r="AO82" s="19">
        <v>7015.4</v>
      </c>
      <c r="AP82" s="20">
        <v>7015.4</v>
      </c>
      <c r="AQ82" s="20">
        <v>7015.4</v>
      </c>
      <c r="AR82" s="21">
        <f t="shared" si="6"/>
        <v>0</v>
      </c>
      <c r="AS82" s="21">
        <f t="shared" si="7"/>
        <v>0</v>
      </c>
      <c r="AT82" s="24"/>
      <c r="AU82" s="36">
        <f t="shared" si="2"/>
        <v>4544.64</v>
      </c>
      <c r="AV82" s="36">
        <f t="shared" si="3"/>
        <v>4944.07</v>
      </c>
      <c r="AW82" s="24"/>
      <c r="AX82" s="24"/>
      <c r="AY82" s="24"/>
      <c r="AZ82" s="24"/>
      <c r="BA82" s="24"/>
      <c r="BB82" s="24"/>
      <c r="BC82" s="24"/>
      <c r="BD82" s="24"/>
      <c r="BE82" s="24"/>
      <c r="BF82" s="24"/>
      <c r="BG82" s="24"/>
      <c r="BH82" s="24"/>
      <c r="BI82" s="24"/>
      <c r="BJ82" s="24"/>
      <c r="BK82" s="24"/>
      <c r="BL82" s="24"/>
      <c r="BM82" s="24"/>
    </row>
    <row r="83" ht="14.25" customHeight="1">
      <c r="A83" s="16">
        <v>82.0</v>
      </c>
      <c r="B83" s="17" t="s">
        <v>141</v>
      </c>
      <c r="C83" s="17" t="s">
        <v>135</v>
      </c>
      <c r="D83" s="17" t="s">
        <v>92</v>
      </c>
      <c r="E83" s="18">
        <v>1600.0</v>
      </c>
      <c r="F83" s="35">
        <v>333.33</v>
      </c>
      <c r="G83" s="35">
        <v>0.0</v>
      </c>
      <c r="H83" s="35">
        <v>0.0</v>
      </c>
      <c r="I83" s="35">
        <v>464.17</v>
      </c>
      <c r="J83" s="35">
        <v>0.0</v>
      </c>
      <c r="K83" s="35">
        <v>0.0</v>
      </c>
      <c r="L83" s="35">
        <v>0.0</v>
      </c>
      <c r="M83" s="35">
        <v>0.0</v>
      </c>
      <c r="N83" s="35">
        <v>66.67</v>
      </c>
      <c r="O83" s="35">
        <v>0.0</v>
      </c>
      <c r="P83" s="35">
        <v>0.0</v>
      </c>
      <c r="Q83" s="35">
        <v>82.33</v>
      </c>
      <c r="R83" s="35">
        <v>150.0</v>
      </c>
      <c r="S83" s="35">
        <v>140.0</v>
      </c>
      <c r="T83" s="35">
        <v>0.0</v>
      </c>
      <c r="U83" s="35">
        <v>0.0</v>
      </c>
      <c r="V83" s="35">
        <v>0.0</v>
      </c>
      <c r="W83" s="35">
        <v>0.0</v>
      </c>
      <c r="X83" s="35">
        <v>0.0</v>
      </c>
      <c r="Y83" s="35">
        <v>150.0</v>
      </c>
      <c r="Z83" s="35">
        <v>0.0</v>
      </c>
      <c r="AA83" s="35">
        <v>0.0</v>
      </c>
      <c r="AB83" s="35">
        <v>100.0</v>
      </c>
      <c r="AC83" s="35">
        <v>0.0</v>
      </c>
      <c r="AD83" s="35">
        <v>259.0</v>
      </c>
      <c r="AE83" s="35">
        <v>518.0</v>
      </c>
      <c r="AF83" s="35">
        <v>89.83</v>
      </c>
      <c r="AG83" s="35">
        <v>0.0</v>
      </c>
      <c r="AH83" s="35">
        <v>150.0</v>
      </c>
      <c r="AI83" s="35">
        <v>56.0</v>
      </c>
      <c r="AJ83" s="35">
        <v>180.0</v>
      </c>
      <c r="AK83" s="35">
        <v>0.0</v>
      </c>
      <c r="AL83" s="35">
        <v>0.0</v>
      </c>
      <c r="AM83" s="35">
        <v>0.0</v>
      </c>
      <c r="AN83" s="35">
        <v>100.0</v>
      </c>
      <c r="AO83" s="19">
        <v>2839.33</v>
      </c>
      <c r="AP83" s="20">
        <v>2839.33</v>
      </c>
      <c r="AQ83" s="20">
        <v>2839.33</v>
      </c>
      <c r="AR83" s="21">
        <f t="shared" si="6"/>
        <v>0</v>
      </c>
      <c r="AS83" s="21">
        <f t="shared" si="7"/>
        <v>0</v>
      </c>
      <c r="AT83" s="24"/>
      <c r="AU83" s="36">
        <f t="shared" si="2"/>
        <v>797.5</v>
      </c>
      <c r="AV83" s="36">
        <f t="shared" si="3"/>
        <v>1236.5</v>
      </c>
      <c r="AW83" s="24"/>
      <c r="AX83" s="24"/>
      <c r="AY83" s="24"/>
      <c r="AZ83" s="24"/>
      <c r="BA83" s="24"/>
      <c r="BB83" s="24"/>
      <c r="BC83" s="24"/>
      <c r="BD83" s="24"/>
      <c r="BE83" s="24"/>
      <c r="BF83" s="24"/>
      <c r="BG83" s="24"/>
      <c r="BH83" s="24"/>
      <c r="BI83" s="24"/>
      <c r="BJ83" s="24"/>
      <c r="BK83" s="24"/>
      <c r="BL83" s="24"/>
      <c r="BM83" s="24"/>
    </row>
    <row r="84" ht="14.25" customHeight="1">
      <c r="A84" s="16">
        <v>83.0</v>
      </c>
      <c r="B84" s="16" t="s">
        <v>142</v>
      </c>
      <c r="C84" s="17" t="s">
        <v>135</v>
      </c>
      <c r="D84" s="17" t="s">
        <v>92</v>
      </c>
      <c r="E84" s="18">
        <v>1600.0</v>
      </c>
      <c r="F84" s="35">
        <v>835.12</v>
      </c>
      <c r="G84" s="35">
        <v>0.0</v>
      </c>
      <c r="H84" s="35">
        <v>0.0</v>
      </c>
      <c r="I84" s="35">
        <v>1264.94</v>
      </c>
      <c r="J84" s="35">
        <v>0.0</v>
      </c>
      <c r="K84" s="35">
        <v>0.0</v>
      </c>
      <c r="L84" s="35">
        <v>0.0</v>
      </c>
      <c r="M84" s="35">
        <v>0.0</v>
      </c>
      <c r="N84" s="35">
        <v>40.0</v>
      </c>
      <c r="O84" s="35">
        <v>0.0</v>
      </c>
      <c r="P84" s="35">
        <v>0.0</v>
      </c>
      <c r="Q84" s="35">
        <v>184.4</v>
      </c>
      <c r="R84" s="35">
        <v>2200.0</v>
      </c>
      <c r="S84" s="35">
        <v>420.0</v>
      </c>
      <c r="T84" s="35">
        <v>0.0</v>
      </c>
      <c r="U84" s="35">
        <v>0.0</v>
      </c>
      <c r="V84" s="35">
        <v>0.0</v>
      </c>
      <c r="W84" s="35">
        <v>0.0</v>
      </c>
      <c r="X84" s="35">
        <v>0.0</v>
      </c>
      <c r="Y84" s="35">
        <v>450.0</v>
      </c>
      <c r="Z84" s="35">
        <v>33.0</v>
      </c>
      <c r="AA84" s="35">
        <v>0.0</v>
      </c>
      <c r="AB84" s="35">
        <v>100.0</v>
      </c>
      <c r="AC84" s="35">
        <v>0.0</v>
      </c>
      <c r="AD84" s="35">
        <v>196.0</v>
      </c>
      <c r="AE84" s="35">
        <v>392.0</v>
      </c>
      <c r="AF84" s="35">
        <v>183.34</v>
      </c>
      <c r="AG84" s="35">
        <v>140.0</v>
      </c>
      <c r="AH84" s="35">
        <v>1580.0</v>
      </c>
      <c r="AI84" s="35">
        <v>56.0</v>
      </c>
      <c r="AJ84" s="35">
        <v>50.0</v>
      </c>
      <c r="AK84" s="35">
        <v>0.0</v>
      </c>
      <c r="AL84" s="35">
        <v>0.0</v>
      </c>
      <c r="AM84" s="35">
        <v>0.0</v>
      </c>
      <c r="AN84" s="35">
        <v>290.0</v>
      </c>
      <c r="AO84" s="19">
        <v>8414.8</v>
      </c>
      <c r="AP84" s="20">
        <v>8414.8</v>
      </c>
      <c r="AQ84" s="20">
        <v>8414.8</v>
      </c>
      <c r="AR84" s="21">
        <f t="shared" si="6"/>
        <v>0</v>
      </c>
      <c r="AS84" s="21">
        <f t="shared" si="7"/>
        <v>0</v>
      </c>
      <c r="AT84" s="3"/>
      <c r="AU84" s="36">
        <f t="shared" si="2"/>
        <v>2100.06</v>
      </c>
      <c r="AV84" s="36">
        <f t="shared" si="3"/>
        <v>4944.46</v>
      </c>
      <c r="AW84" s="3"/>
      <c r="AX84" s="3"/>
      <c r="AY84" s="3"/>
      <c r="AZ84" s="3"/>
      <c r="BA84" s="3"/>
      <c r="BB84" s="3"/>
      <c r="BC84" s="3"/>
      <c r="BD84" s="3"/>
      <c r="BE84" s="3"/>
      <c r="BF84" s="3"/>
      <c r="BG84" s="3"/>
      <c r="BH84" s="3"/>
      <c r="BI84" s="3"/>
      <c r="BJ84" s="3"/>
      <c r="BK84" s="3"/>
      <c r="BL84" s="3"/>
      <c r="BM84" s="3"/>
    </row>
    <row r="85" ht="14.25" customHeight="1">
      <c r="A85" s="16">
        <v>84.0</v>
      </c>
      <c r="B85" s="17" t="s">
        <v>143</v>
      </c>
      <c r="C85" s="17" t="s">
        <v>135</v>
      </c>
      <c r="D85" s="17" t="s">
        <v>144</v>
      </c>
      <c r="E85" s="18">
        <v>1600.0</v>
      </c>
      <c r="F85" s="35">
        <v>214.29</v>
      </c>
      <c r="G85" s="35">
        <v>0.0</v>
      </c>
      <c r="H85" s="35">
        <v>0.0</v>
      </c>
      <c r="I85" s="35">
        <v>494.94</v>
      </c>
      <c r="J85" s="35">
        <v>0.0</v>
      </c>
      <c r="K85" s="35">
        <v>0.0</v>
      </c>
      <c r="L85" s="35">
        <v>0.0</v>
      </c>
      <c r="M85" s="35">
        <v>0.0</v>
      </c>
      <c r="N85" s="35">
        <v>40.0</v>
      </c>
      <c r="O85" s="35">
        <v>440.0</v>
      </c>
      <c r="P85" s="35">
        <v>0.0</v>
      </c>
      <c r="Q85" s="35">
        <v>54.71</v>
      </c>
      <c r="R85" s="35">
        <v>1410.0</v>
      </c>
      <c r="S85" s="35">
        <v>0.0</v>
      </c>
      <c r="T85" s="35">
        <v>0.0</v>
      </c>
      <c r="U85" s="35">
        <v>0.0</v>
      </c>
      <c r="V85" s="35">
        <v>0.0</v>
      </c>
      <c r="W85" s="35">
        <v>0.0</v>
      </c>
      <c r="X85" s="35">
        <v>0.0</v>
      </c>
      <c r="Y85" s="35">
        <v>200.0</v>
      </c>
      <c r="Z85" s="35">
        <v>26.67</v>
      </c>
      <c r="AA85" s="35">
        <v>0.0</v>
      </c>
      <c r="AB85" s="35">
        <v>0.0</v>
      </c>
      <c r="AC85" s="35">
        <v>0.0</v>
      </c>
      <c r="AD85" s="35">
        <v>336.0</v>
      </c>
      <c r="AE85" s="35">
        <v>672.0</v>
      </c>
      <c r="AF85" s="35">
        <v>178.93</v>
      </c>
      <c r="AG85" s="35">
        <v>330.0</v>
      </c>
      <c r="AH85" s="35">
        <v>510.0</v>
      </c>
      <c r="AI85" s="35">
        <v>882.0</v>
      </c>
      <c r="AJ85" s="35">
        <v>155.0</v>
      </c>
      <c r="AK85" s="35">
        <v>0.0</v>
      </c>
      <c r="AL85" s="35">
        <v>0.0</v>
      </c>
      <c r="AM85" s="35">
        <v>76.5</v>
      </c>
      <c r="AN85" s="35">
        <v>180.0</v>
      </c>
      <c r="AO85" s="19">
        <v>6201.04</v>
      </c>
      <c r="AP85" s="20">
        <v>6201.04</v>
      </c>
      <c r="AQ85" s="20">
        <v>6201.04</v>
      </c>
      <c r="AR85" s="21">
        <f t="shared" si="6"/>
        <v>0</v>
      </c>
      <c r="AS85" s="21">
        <f t="shared" si="7"/>
        <v>0</v>
      </c>
      <c r="AT85" s="3"/>
      <c r="AU85" s="36">
        <f t="shared" si="2"/>
        <v>709.23</v>
      </c>
      <c r="AV85" s="36">
        <f t="shared" si="3"/>
        <v>2653.94</v>
      </c>
      <c r="AW85" s="3"/>
      <c r="AX85" s="3"/>
      <c r="AY85" s="3"/>
      <c r="AZ85" s="3"/>
      <c r="BA85" s="3"/>
      <c r="BB85" s="3"/>
      <c r="BC85" s="3"/>
      <c r="BD85" s="3"/>
      <c r="BE85" s="3"/>
      <c r="BF85" s="3"/>
      <c r="BG85" s="3"/>
      <c r="BH85" s="3"/>
      <c r="BI85" s="3"/>
      <c r="BJ85" s="3"/>
      <c r="BK85" s="3"/>
      <c r="BL85" s="3"/>
      <c r="BM85" s="3"/>
    </row>
    <row r="86" ht="14.25" customHeight="1">
      <c r="A86" s="16">
        <v>85.0</v>
      </c>
      <c r="B86" s="16" t="s">
        <v>145</v>
      </c>
      <c r="C86" s="17" t="s">
        <v>135</v>
      </c>
      <c r="D86" s="17" t="s">
        <v>144</v>
      </c>
      <c r="E86" s="18">
        <v>1600.0</v>
      </c>
      <c r="F86" s="35">
        <v>415.6</v>
      </c>
      <c r="G86" s="35">
        <v>0.0</v>
      </c>
      <c r="H86" s="35">
        <v>0.0</v>
      </c>
      <c r="I86" s="35">
        <v>255.64</v>
      </c>
      <c r="J86" s="35">
        <v>0.0</v>
      </c>
      <c r="K86" s="35">
        <v>0.0</v>
      </c>
      <c r="L86" s="35">
        <v>0.0</v>
      </c>
      <c r="M86" s="35">
        <v>0.0</v>
      </c>
      <c r="N86" s="35">
        <v>190.0</v>
      </c>
      <c r="O86" s="35">
        <v>0.0</v>
      </c>
      <c r="P86" s="35">
        <v>0.0</v>
      </c>
      <c r="Q86" s="35">
        <v>65.26</v>
      </c>
      <c r="R86" s="35">
        <v>4100.0</v>
      </c>
      <c r="S86" s="35">
        <v>20.0</v>
      </c>
      <c r="T86" s="35">
        <v>0.0</v>
      </c>
      <c r="U86" s="35">
        <v>0.0</v>
      </c>
      <c r="V86" s="35">
        <v>0.0</v>
      </c>
      <c r="W86" s="35">
        <v>0.0</v>
      </c>
      <c r="X86" s="35">
        <v>0.0</v>
      </c>
      <c r="Y86" s="35">
        <v>200.0</v>
      </c>
      <c r="Z86" s="35">
        <v>58.0</v>
      </c>
      <c r="AA86" s="35">
        <v>0.0</v>
      </c>
      <c r="AB86" s="35">
        <v>0.0</v>
      </c>
      <c r="AC86" s="35">
        <v>0.0</v>
      </c>
      <c r="AD86" s="35">
        <v>336.0</v>
      </c>
      <c r="AE86" s="35">
        <v>672.0</v>
      </c>
      <c r="AF86" s="35">
        <v>180.1</v>
      </c>
      <c r="AG86" s="35">
        <v>460.0</v>
      </c>
      <c r="AH86" s="35">
        <v>320.0</v>
      </c>
      <c r="AI86" s="35">
        <v>456.0</v>
      </c>
      <c r="AJ86" s="35">
        <v>285.0</v>
      </c>
      <c r="AK86" s="35">
        <v>0.0</v>
      </c>
      <c r="AL86" s="35">
        <v>0.0</v>
      </c>
      <c r="AM86" s="35">
        <v>0.0</v>
      </c>
      <c r="AN86" s="35">
        <v>8.0</v>
      </c>
      <c r="AO86" s="19">
        <v>8021.6</v>
      </c>
      <c r="AP86" s="20">
        <v>8021.6</v>
      </c>
      <c r="AQ86" s="20">
        <v>8021.6</v>
      </c>
      <c r="AR86" s="21">
        <f t="shared" si="6"/>
        <v>0</v>
      </c>
      <c r="AS86" s="21">
        <f t="shared" si="7"/>
        <v>0</v>
      </c>
      <c r="AT86" s="3"/>
      <c r="AU86" s="36">
        <f t="shared" si="2"/>
        <v>671.24</v>
      </c>
      <c r="AV86" s="36">
        <f t="shared" si="3"/>
        <v>5046.5</v>
      </c>
      <c r="AW86" s="3"/>
      <c r="AX86" s="3"/>
      <c r="AY86" s="3"/>
      <c r="AZ86" s="3"/>
      <c r="BA86" s="3"/>
      <c r="BB86" s="3"/>
      <c r="BC86" s="3"/>
      <c r="BD86" s="3"/>
      <c r="BE86" s="3"/>
      <c r="BF86" s="3"/>
      <c r="BG86" s="3"/>
      <c r="BH86" s="3"/>
      <c r="BI86" s="3"/>
      <c r="BJ86" s="3"/>
      <c r="BK86" s="3"/>
      <c r="BL86" s="3"/>
      <c r="BM86" s="3"/>
    </row>
    <row r="87" ht="14.25" customHeight="1">
      <c r="A87" s="16">
        <v>86.0</v>
      </c>
      <c r="B87" s="17" t="s">
        <v>146</v>
      </c>
      <c r="C87" s="17" t="s">
        <v>135</v>
      </c>
      <c r="D87" s="17" t="s">
        <v>144</v>
      </c>
      <c r="E87" s="18">
        <v>1600.0</v>
      </c>
      <c r="F87" s="35">
        <v>187.5</v>
      </c>
      <c r="G87" s="35">
        <v>0.0</v>
      </c>
      <c r="H87" s="35">
        <v>0.0</v>
      </c>
      <c r="I87" s="35">
        <v>585.88</v>
      </c>
      <c r="J87" s="35">
        <v>0.0</v>
      </c>
      <c r="K87" s="35">
        <v>0.0</v>
      </c>
      <c r="L87" s="35">
        <v>0.0</v>
      </c>
      <c r="M87" s="35">
        <v>0.0</v>
      </c>
      <c r="N87" s="35">
        <v>16.67</v>
      </c>
      <c r="O87" s="35">
        <v>0.0</v>
      </c>
      <c r="P87" s="35">
        <v>0.0</v>
      </c>
      <c r="Q87" s="35">
        <v>24.16</v>
      </c>
      <c r="R87" s="35">
        <v>0.0</v>
      </c>
      <c r="S87" s="35">
        <v>20.0</v>
      </c>
      <c r="T87" s="35">
        <v>0.0</v>
      </c>
      <c r="U87" s="35">
        <v>0.0</v>
      </c>
      <c r="V87" s="35">
        <v>0.0</v>
      </c>
      <c r="W87" s="35">
        <v>0.0</v>
      </c>
      <c r="X87" s="35">
        <v>0.0</v>
      </c>
      <c r="Y87" s="35">
        <v>0.0</v>
      </c>
      <c r="Z87" s="35">
        <v>0.0</v>
      </c>
      <c r="AA87" s="35">
        <v>0.0</v>
      </c>
      <c r="AB87" s="35">
        <v>0.0</v>
      </c>
      <c r="AC87" s="35">
        <v>0.0</v>
      </c>
      <c r="AD87" s="35">
        <v>280.0</v>
      </c>
      <c r="AE87" s="35">
        <v>560.0</v>
      </c>
      <c r="AF87" s="35">
        <v>97.66</v>
      </c>
      <c r="AG87" s="35">
        <v>0.0</v>
      </c>
      <c r="AH87" s="35">
        <v>150.0</v>
      </c>
      <c r="AI87" s="35">
        <v>346.0</v>
      </c>
      <c r="AJ87" s="35">
        <v>60.0</v>
      </c>
      <c r="AK87" s="35">
        <v>0.0</v>
      </c>
      <c r="AL87" s="35">
        <v>0.0</v>
      </c>
      <c r="AM87" s="35">
        <v>0.0</v>
      </c>
      <c r="AN87" s="35">
        <v>100.0</v>
      </c>
      <c r="AO87" s="19">
        <v>2427.87</v>
      </c>
      <c r="AP87" s="20">
        <v>2427.87</v>
      </c>
      <c r="AQ87" s="20">
        <v>2427.87</v>
      </c>
      <c r="AR87" s="21">
        <f t="shared" si="6"/>
        <v>0</v>
      </c>
      <c r="AS87" s="21">
        <f t="shared" si="7"/>
        <v>0</v>
      </c>
      <c r="AT87" s="3"/>
      <c r="AU87" s="36">
        <f t="shared" si="2"/>
        <v>773.38</v>
      </c>
      <c r="AV87" s="36">
        <f t="shared" si="3"/>
        <v>834.21</v>
      </c>
      <c r="AW87" s="3"/>
      <c r="AX87" s="3"/>
      <c r="AY87" s="3"/>
      <c r="AZ87" s="3"/>
      <c r="BA87" s="3"/>
      <c r="BB87" s="3"/>
      <c r="BC87" s="3"/>
      <c r="BD87" s="3"/>
      <c r="BE87" s="3"/>
      <c r="BF87" s="3"/>
      <c r="BG87" s="3"/>
      <c r="BH87" s="3"/>
      <c r="BI87" s="3"/>
      <c r="BJ87" s="3"/>
      <c r="BK87" s="3"/>
      <c r="BL87" s="3"/>
      <c r="BM87" s="3"/>
    </row>
    <row r="88" ht="14.25" customHeight="1">
      <c r="A88" s="16">
        <v>87.0</v>
      </c>
      <c r="B88" s="17" t="s">
        <v>147</v>
      </c>
      <c r="C88" s="17" t="s">
        <v>135</v>
      </c>
      <c r="D88" s="17" t="s">
        <v>144</v>
      </c>
      <c r="E88" s="18">
        <v>1600.0</v>
      </c>
      <c r="F88" s="35">
        <v>250.0</v>
      </c>
      <c r="G88" s="35">
        <v>0.0</v>
      </c>
      <c r="H88" s="35">
        <v>0.0</v>
      </c>
      <c r="I88" s="35">
        <v>366.31</v>
      </c>
      <c r="J88" s="35">
        <v>0.0</v>
      </c>
      <c r="K88" s="35">
        <v>0.0</v>
      </c>
      <c r="L88" s="35">
        <v>0.0</v>
      </c>
      <c r="M88" s="35">
        <v>0.0</v>
      </c>
      <c r="N88" s="35">
        <v>25.0</v>
      </c>
      <c r="O88" s="35">
        <v>0.0</v>
      </c>
      <c r="P88" s="35">
        <v>0.0</v>
      </c>
      <c r="Q88" s="35">
        <v>22.49</v>
      </c>
      <c r="R88" s="35">
        <v>245.0</v>
      </c>
      <c r="S88" s="35">
        <v>20.0</v>
      </c>
      <c r="T88" s="35">
        <v>0.0</v>
      </c>
      <c r="U88" s="35">
        <v>0.0</v>
      </c>
      <c r="V88" s="35">
        <v>0.0</v>
      </c>
      <c r="W88" s="35">
        <v>0.0</v>
      </c>
      <c r="X88" s="35">
        <v>0.0</v>
      </c>
      <c r="Y88" s="35">
        <v>0.0</v>
      </c>
      <c r="Z88" s="35">
        <v>0.0</v>
      </c>
      <c r="AA88" s="35">
        <v>0.0</v>
      </c>
      <c r="AB88" s="35">
        <v>0.0</v>
      </c>
      <c r="AC88" s="35">
        <v>0.0</v>
      </c>
      <c r="AD88" s="35">
        <v>280.0</v>
      </c>
      <c r="AE88" s="35">
        <v>560.0</v>
      </c>
      <c r="AF88" s="35">
        <v>62.9</v>
      </c>
      <c r="AG88" s="35">
        <v>60.0</v>
      </c>
      <c r="AH88" s="35">
        <v>240.0</v>
      </c>
      <c r="AI88" s="35">
        <v>56.0</v>
      </c>
      <c r="AJ88" s="35">
        <v>116.0</v>
      </c>
      <c r="AK88" s="35">
        <v>0.0</v>
      </c>
      <c r="AL88" s="35">
        <v>0.0</v>
      </c>
      <c r="AM88" s="35">
        <v>0.0</v>
      </c>
      <c r="AN88" s="35">
        <v>32.0</v>
      </c>
      <c r="AO88" s="19">
        <v>2335.7</v>
      </c>
      <c r="AP88" s="20">
        <v>2335.7</v>
      </c>
      <c r="AQ88" s="20">
        <v>2335.7</v>
      </c>
      <c r="AR88" s="21">
        <f t="shared" si="6"/>
        <v>0</v>
      </c>
      <c r="AS88" s="21">
        <f t="shared" si="7"/>
        <v>0</v>
      </c>
      <c r="AT88" s="3"/>
      <c r="AU88" s="36">
        <f t="shared" si="2"/>
        <v>616.31</v>
      </c>
      <c r="AV88" s="36">
        <f t="shared" si="3"/>
        <v>928.8</v>
      </c>
      <c r="AW88" s="3"/>
      <c r="AX88" s="3"/>
      <c r="AY88" s="3"/>
      <c r="AZ88" s="3"/>
      <c r="BA88" s="3"/>
      <c r="BB88" s="3"/>
      <c r="BC88" s="3"/>
      <c r="BD88" s="3"/>
      <c r="BE88" s="3"/>
      <c r="BF88" s="3"/>
      <c r="BG88" s="3"/>
      <c r="BH88" s="3"/>
      <c r="BI88" s="3"/>
      <c r="BJ88" s="3"/>
      <c r="BK88" s="3"/>
      <c r="BL88" s="3"/>
      <c r="BM88" s="3"/>
    </row>
    <row r="89" ht="14.25" customHeight="1">
      <c r="A89" s="16">
        <v>88.0</v>
      </c>
      <c r="B89" s="16" t="s">
        <v>148</v>
      </c>
      <c r="C89" s="17" t="s">
        <v>135</v>
      </c>
      <c r="D89" s="17" t="s">
        <v>144</v>
      </c>
      <c r="E89" s="18">
        <v>1600.0</v>
      </c>
      <c r="F89" s="35">
        <v>415.92</v>
      </c>
      <c r="G89" s="35">
        <v>0.0</v>
      </c>
      <c r="H89" s="35">
        <v>0.0</v>
      </c>
      <c r="I89" s="35">
        <v>237.86</v>
      </c>
      <c r="J89" s="35">
        <v>0.0</v>
      </c>
      <c r="K89" s="35">
        <v>0.0</v>
      </c>
      <c r="L89" s="35">
        <v>0.0</v>
      </c>
      <c r="M89" s="35">
        <v>0.0</v>
      </c>
      <c r="N89" s="35">
        <v>56.67</v>
      </c>
      <c r="O89" s="35">
        <v>0.0</v>
      </c>
      <c r="P89" s="35">
        <v>0.0</v>
      </c>
      <c r="Q89" s="35">
        <v>61.29</v>
      </c>
      <c r="R89" s="35">
        <v>2200.0</v>
      </c>
      <c r="S89" s="35">
        <v>20.0</v>
      </c>
      <c r="T89" s="35">
        <v>0.0</v>
      </c>
      <c r="U89" s="35">
        <v>0.0</v>
      </c>
      <c r="V89" s="35">
        <v>0.0</v>
      </c>
      <c r="W89" s="35">
        <v>0.0</v>
      </c>
      <c r="X89" s="35">
        <v>0.0</v>
      </c>
      <c r="Y89" s="35">
        <v>300.0</v>
      </c>
      <c r="Z89" s="35">
        <v>26.67</v>
      </c>
      <c r="AA89" s="35">
        <v>0.0</v>
      </c>
      <c r="AB89" s="35">
        <v>0.0</v>
      </c>
      <c r="AC89" s="35">
        <v>0.0</v>
      </c>
      <c r="AD89" s="35">
        <v>280.0</v>
      </c>
      <c r="AE89" s="35">
        <v>560.0</v>
      </c>
      <c r="AF89" s="35">
        <v>199.65</v>
      </c>
      <c r="AG89" s="35">
        <v>420.0</v>
      </c>
      <c r="AH89" s="35">
        <v>500.0</v>
      </c>
      <c r="AI89" s="35">
        <v>592.0</v>
      </c>
      <c r="AJ89" s="35">
        <v>105.0</v>
      </c>
      <c r="AK89" s="35">
        <v>0.0</v>
      </c>
      <c r="AL89" s="35">
        <v>0.0</v>
      </c>
      <c r="AM89" s="35">
        <v>0.0</v>
      </c>
      <c r="AN89" s="35">
        <v>290.0</v>
      </c>
      <c r="AO89" s="19">
        <v>6265.0599999999995</v>
      </c>
      <c r="AP89" s="20">
        <v>6265.06</v>
      </c>
      <c r="AQ89" s="20">
        <v>6265.0599999999995</v>
      </c>
      <c r="AR89" s="21">
        <f t="shared" si="6"/>
        <v>0</v>
      </c>
      <c r="AS89" s="21">
        <f t="shared" si="7"/>
        <v>0</v>
      </c>
      <c r="AT89" s="3"/>
      <c r="AU89" s="36">
        <f t="shared" si="2"/>
        <v>653.78</v>
      </c>
      <c r="AV89" s="36">
        <f t="shared" si="3"/>
        <v>2991.74</v>
      </c>
      <c r="AW89" s="3"/>
      <c r="AX89" s="3"/>
      <c r="AY89" s="3"/>
      <c r="AZ89" s="3"/>
      <c r="BA89" s="3"/>
      <c r="BB89" s="3"/>
      <c r="BC89" s="3"/>
      <c r="BD89" s="3"/>
      <c r="BE89" s="3"/>
      <c r="BF89" s="3"/>
      <c r="BG89" s="3"/>
      <c r="BH89" s="3"/>
      <c r="BI89" s="3"/>
      <c r="BJ89" s="3"/>
      <c r="BK89" s="3"/>
      <c r="BL89" s="3"/>
      <c r="BM89" s="3"/>
    </row>
    <row r="90" ht="14.25" customHeight="1">
      <c r="A90" s="16">
        <v>89.0</v>
      </c>
      <c r="B90" s="17" t="s">
        <v>149</v>
      </c>
      <c r="C90" s="17" t="s">
        <v>135</v>
      </c>
      <c r="D90" s="17" t="s">
        <v>144</v>
      </c>
      <c r="E90" s="18">
        <v>1600.0</v>
      </c>
      <c r="F90" s="35">
        <v>187.5</v>
      </c>
      <c r="G90" s="35">
        <v>0.0</v>
      </c>
      <c r="H90" s="35">
        <v>0.0</v>
      </c>
      <c r="I90" s="35">
        <v>22.5</v>
      </c>
      <c r="J90" s="35">
        <v>0.0</v>
      </c>
      <c r="K90" s="35">
        <v>0.0</v>
      </c>
      <c r="L90" s="35">
        <v>0.0</v>
      </c>
      <c r="M90" s="35">
        <v>0.0</v>
      </c>
      <c r="N90" s="35">
        <v>0.0</v>
      </c>
      <c r="O90" s="35">
        <v>0.0</v>
      </c>
      <c r="P90" s="35">
        <v>0.0</v>
      </c>
      <c r="Q90" s="35">
        <v>2.5</v>
      </c>
      <c r="R90" s="35">
        <v>0.0</v>
      </c>
      <c r="S90" s="35">
        <v>20.0</v>
      </c>
      <c r="T90" s="35">
        <v>0.0</v>
      </c>
      <c r="U90" s="35">
        <v>0.0</v>
      </c>
      <c r="V90" s="35">
        <v>0.0</v>
      </c>
      <c r="W90" s="35">
        <v>0.0</v>
      </c>
      <c r="X90" s="35">
        <v>0.0</v>
      </c>
      <c r="Y90" s="35">
        <v>0.0</v>
      </c>
      <c r="Z90" s="35">
        <v>0.0</v>
      </c>
      <c r="AA90" s="35">
        <v>0.0</v>
      </c>
      <c r="AB90" s="35">
        <v>0.0</v>
      </c>
      <c r="AC90" s="35">
        <v>0.0</v>
      </c>
      <c r="AD90" s="35">
        <v>280.0</v>
      </c>
      <c r="AE90" s="35">
        <v>560.0</v>
      </c>
      <c r="AF90" s="35">
        <v>193.05</v>
      </c>
      <c r="AG90" s="35">
        <v>280.0</v>
      </c>
      <c r="AH90" s="35">
        <v>90.0</v>
      </c>
      <c r="AI90" s="35">
        <v>56.0</v>
      </c>
      <c r="AJ90" s="35">
        <v>70.0</v>
      </c>
      <c r="AK90" s="35">
        <v>0.0</v>
      </c>
      <c r="AL90" s="35">
        <v>0.0</v>
      </c>
      <c r="AM90" s="35">
        <v>0.0</v>
      </c>
      <c r="AN90" s="35">
        <v>0.0</v>
      </c>
      <c r="AO90" s="19">
        <v>1761.55</v>
      </c>
      <c r="AP90" s="20">
        <v>1761.55</v>
      </c>
      <c r="AQ90" s="20">
        <v>1761.55</v>
      </c>
      <c r="AR90" s="21">
        <f t="shared" si="6"/>
        <v>0</v>
      </c>
      <c r="AS90" s="21">
        <f t="shared" si="7"/>
        <v>0</v>
      </c>
      <c r="AT90" s="3"/>
      <c r="AU90" s="36">
        <f t="shared" si="2"/>
        <v>210</v>
      </c>
      <c r="AV90" s="36">
        <f t="shared" si="3"/>
        <v>232.5</v>
      </c>
      <c r="AW90" s="3"/>
      <c r="AX90" s="3"/>
      <c r="AY90" s="3"/>
      <c r="AZ90" s="3"/>
      <c r="BA90" s="3"/>
      <c r="BB90" s="3"/>
      <c r="BC90" s="3"/>
      <c r="BD90" s="3"/>
      <c r="BE90" s="3"/>
      <c r="BF90" s="3"/>
      <c r="BG90" s="3"/>
      <c r="BH90" s="3"/>
      <c r="BI90" s="3"/>
      <c r="BJ90" s="3"/>
      <c r="BK90" s="3"/>
      <c r="BL90" s="3"/>
      <c r="BM90" s="3"/>
    </row>
    <row r="91" ht="14.25" customHeight="1">
      <c r="A91" s="16">
        <v>90.0</v>
      </c>
      <c r="B91" s="16" t="s">
        <v>150</v>
      </c>
      <c r="C91" s="17" t="s">
        <v>135</v>
      </c>
      <c r="D91" s="17" t="s">
        <v>92</v>
      </c>
      <c r="E91" s="18">
        <v>1600.0</v>
      </c>
      <c r="F91" s="35">
        <v>250.0</v>
      </c>
      <c r="G91" s="35">
        <v>0.0</v>
      </c>
      <c r="H91" s="35">
        <v>0.0</v>
      </c>
      <c r="I91" s="35">
        <v>453.33</v>
      </c>
      <c r="J91" s="35">
        <v>0.0</v>
      </c>
      <c r="K91" s="35">
        <v>0.0</v>
      </c>
      <c r="L91" s="35">
        <v>0.0</v>
      </c>
      <c r="M91" s="35">
        <v>0.0</v>
      </c>
      <c r="N91" s="35">
        <v>0.0</v>
      </c>
      <c r="O91" s="35">
        <v>0.0</v>
      </c>
      <c r="P91" s="35">
        <v>0.0</v>
      </c>
      <c r="Q91" s="35">
        <v>15.0</v>
      </c>
      <c r="R91" s="35">
        <v>0.0</v>
      </c>
      <c r="S91" s="35">
        <v>20.0</v>
      </c>
      <c r="T91" s="35">
        <v>0.0</v>
      </c>
      <c r="U91" s="35">
        <v>0.0</v>
      </c>
      <c r="V91" s="35">
        <v>0.0</v>
      </c>
      <c r="W91" s="35">
        <v>0.0</v>
      </c>
      <c r="X91" s="35">
        <v>0.0</v>
      </c>
      <c r="Y91" s="35">
        <v>0.0</v>
      </c>
      <c r="Z91" s="35">
        <v>0.0</v>
      </c>
      <c r="AA91" s="35">
        <v>0.0</v>
      </c>
      <c r="AB91" s="35">
        <v>0.0</v>
      </c>
      <c r="AC91" s="35">
        <v>0.0</v>
      </c>
      <c r="AD91" s="35">
        <v>280.0</v>
      </c>
      <c r="AE91" s="35">
        <v>560.0</v>
      </c>
      <c r="AF91" s="35">
        <v>184.67</v>
      </c>
      <c r="AG91" s="35">
        <v>0.0</v>
      </c>
      <c r="AH91" s="35">
        <v>280.0</v>
      </c>
      <c r="AI91" s="35">
        <v>0.0</v>
      </c>
      <c r="AJ91" s="35">
        <v>50.0</v>
      </c>
      <c r="AK91" s="35">
        <v>0.0</v>
      </c>
      <c r="AL91" s="35">
        <v>0.0</v>
      </c>
      <c r="AM91" s="35">
        <v>0.0</v>
      </c>
      <c r="AN91" s="35">
        <v>180.0</v>
      </c>
      <c r="AO91" s="19">
        <v>2273.0</v>
      </c>
      <c r="AP91" s="20">
        <v>2273.0</v>
      </c>
      <c r="AQ91" s="20">
        <v>2273.0</v>
      </c>
      <c r="AR91" s="21">
        <f t="shared" si="6"/>
        <v>0</v>
      </c>
      <c r="AS91" s="21">
        <f t="shared" si="7"/>
        <v>0</v>
      </c>
      <c r="AT91" s="3"/>
      <c r="AU91" s="36">
        <f t="shared" si="2"/>
        <v>703.33</v>
      </c>
      <c r="AV91" s="36">
        <f t="shared" si="3"/>
        <v>738.33</v>
      </c>
      <c r="AW91" s="3"/>
      <c r="AX91" s="3"/>
      <c r="AY91" s="3"/>
      <c r="AZ91" s="3"/>
      <c r="BA91" s="3"/>
      <c r="BB91" s="3"/>
      <c r="BC91" s="3"/>
      <c r="BD91" s="3"/>
      <c r="BE91" s="3"/>
      <c r="BF91" s="3"/>
      <c r="BG91" s="3"/>
      <c r="BH91" s="3"/>
      <c r="BI91" s="3"/>
      <c r="BJ91" s="3"/>
      <c r="BK91" s="3"/>
      <c r="BL91" s="3"/>
      <c r="BM91" s="3"/>
    </row>
    <row r="92" ht="14.25" customHeight="1">
      <c r="A92" s="16">
        <v>91.0</v>
      </c>
      <c r="B92" s="17" t="s">
        <v>151</v>
      </c>
      <c r="C92" s="17" t="s">
        <v>135</v>
      </c>
      <c r="D92" s="17" t="s">
        <v>152</v>
      </c>
      <c r="E92" s="18">
        <v>1600.0</v>
      </c>
      <c r="F92" s="35">
        <v>0.0</v>
      </c>
      <c r="G92" s="35">
        <v>0.0</v>
      </c>
      <c r="H92" s="35">
        <v>0.0</v>
      </c>
      <c r="I92" s="35">
        <v>58.33</v>
      </c>
      <c r="J92" s="35">
        <v>0.0</v>
      </c>
      <c r="K92" s="35">
        <v>0.0</v>
      </c>
      <c r="L92" s="35">
        <v>0.0</v>
      </c>
      <c r="M92" s="35">
        <v>0.0</v>
      </c>
      <c r="N92" s="35">
        <v>12.5</v>
      </c>
      <c r="O92" s="35">
        <v>0.0</v>
      </c>
      <c r="P92" s="35">
        <v>0.0</v>
      </c>
      <c r="Q92" s="35">
        <v>30.0</v>
      </c>
      <c r="R92" s="35">
        <v>210.0</v>
      </c>
      <c r="S92" s="35">
        <v>0.0</v>
      </c>
      <c r="T92" s="35">
        <v>0.0</v>
      </c>
      <c r="U92" s="35">
        <v>0.0</v>
      </c>
      <c r="V92" s="35">
        <v>0.0</v>
      </c>
      <c r="W92" s="35">
        <v>0.0</v>
      </c>
      <c r="X92" s="35">
        <v>0.0</v>
      </c>
      <c r="Y92" s="35">
        <v>0.0</v>
      </c>
      <c r="Z92" s="35">
        <v>0.0</v>
      </c>
      <c r="AA92" s="35">
        <v>0.0</v>
      </c>
      <c r="AB92" s="35">
        <v>0.0</v>
      </c>
      <c r="AC92" s="35">
        <v>0.0</v>
      </c>
      <c r="AD92" s="35">
        <v>350.0</v>
      </c>
      <c r="AE92" s="35">
        <v>700.0</v>
      </c>
      <c r="AF92" s="35">
        <v>47.8</v>
      </c>
      <c r="AG92" s="35">
        <v>40.0</v>
      </c>
      <c r="AH92" s="35">
        <v>0.0</v>
      </c>
      <c r="AI92" s="35">
        <v>312.0</v>
      </c>
      <c r="AJ92" s="35">
        <v>30.0</v>
      </c>
      <c r="AK92" s="35">
        <v>0.0</v>
      </c>
      <c r="AL92" s="35">
        <v>150.0</v>
      </c>
      <c r="AM92" s="35">
        <v>0.0</v>
      </c>
      <c r="AN92" s="35">
        <v>18.0</v>
      </c>
      <c r="AO92" s="19">
        <v>1958.6299999999999</v>
      </c>
      <c r="AP92" s="20">
        <v>1958.63</v>
      </c>
      <c r="AQ92" s="20">
        <v>1958.6299999999999</v>
      </c>
      <c r="AR92" s="21">
        <f t="shared" si="6"/>
        <v>0</v>
      </c>
      <c r="AS92" s="21">
        <f t="shared" si="7"/>
        <v>0</v>
      </c>
      <c r="AT92" s="3"/>
      <c r="AU92" s="36">
        <f t="shared" si="2"/>
        <v>58.33</v>
      </c>
      <c r="AV92" s="36">
        <f t="shared" si="3"/>
        <v>310.83</v>
      </c>
      <c r="AW92" s="3"/>
      <c r="AX92" s="3"/>
      <c r="AY92" s="3"/>
      <c r="AZ92" s="3"/>
      <c r="BA92" s="3"/>
      <c r="BB92" s="3"/>
      <c r="BC92" s="3"/>
      <c r="BD92" s="3"/>
      <c r="BE92" s="3"/>
      <c r="BF92" s="3"/>
      <c r="BG92" s="3"/>
      <c r="BH92" s="3"/>
      <c r="BI92" s="3"/>
      <c r="BJ92" s="3"/>
      <c r="BK92" s="3"/>
      <c r="BL92" s="3"/>
      <c r="BM92" s="3"/>
    </row>
    <row r="93" ht="14.25" customHeight="1">
      <c r="A93" s="16">
        <v>92.0</v>
      </c>
      <c r="B93" s="17" t="s">
        <v>153</v>
      </c>
      <c r="C93" s="17" t="s">
        <v>135</v>
      </c>
      <c r="D93" s="17" t="s">
        <v>152</v>
      </c>
      <c r="E93" s="18">
        <v>1600.0</v>
      </c>
      <c r="F93" s="35">
        <v>250.0</v>
      </c>
      <c r="G93" s="35">
        <v>0.0</v>
      </c>
      <c r="H93" s="35">
        <v>0.0</v>
      </c>
      <c r="I93" s="35">
        <v>45.82</v>
      </c>
      <c r="J93" s="35">
        <v>0.0</v>
      </c>
      <c r="K93" s="35">
        <v>0.0</v>
      </c>
      <c r="L93" s="35">
        <v>0.0</v>
      </c>
      <c r="M93" s="35">
        <v>0.0</v>
      </c>
      <c r="N93" s="35">
        <v>0.0</v>
      </c>
      <c r="O93" s="35">
        <v>0.0</v>
      </c>
      <c r="P93" s="35">
        <v>0.0</v>
      </c>
      <c r="Q93" s="35">
        <v>22.0</v>
      </c>
      <c r="R93" s="35">
        <v>75.0</v>
      </c>
      <c r="S93" s="35">
        <v>0.0</v>
      </c>
      <c r="T93" s="35">
        <v>0.0</v>
      </c>
      <c r="U93" s="35">
        <v>0.0</v>
      </c>
      <c r="V93" s="35">
        <v>0.0</v>
      </c>
      <c r="W93" s="35">
        <v>0.0</v>
      </c>
      <c r="X93" s="35">
        <v>0.0</v>
      </c>
      <c r="Y93" s="35">
        <v>0.0</v>
      </c>
      <c r="Z93" s="35">
        <v>0.0</v>
      </c>
      <c r="AA93" s="35">
        <v>0.0</v>
      </c>
      <c r="AB93" s="35">
        <v>0.0</v>
      </c>
      <c r="AC93" s="35">
        <v>0.0</v>
      </c>
      <c r="AD93" s="35">
        <v>336.0</v>
      </c>
      <c r="AE93" s="35">
        <v>672.0</v>
      </c>
      <c r="AF93" s="35">
        <v>332.08</v>
      </c>
      <c r="AG93" s="35">
        <v>0.0</v>
      </c>
      <c r="AH93" s="35">
        <v>30.0</v>
      </c>
      <c r="AI93" s="35">
        <v>316.0</v>
      </c>
      <c r="AJ93" s="35">
        <v>50.0</v>
      </c>
      <c r="AK93" s="35">
        <v>0.0</v>
      </c>
      <c r="AL93" s="35">
        <v>50.0</v>
      </c>
      <c r="AM93" s="35">
        <v>0.0</v>
      </c>
      <c r="AN93" s="35">
        <v>0.0</v>
      </c>
      <c r="AO93" s="19">
        <v>2178.8999999999996</v>
      </c>
      <c r="AP93" s="20">
        <v>2178.9</v>
      </c>
      <c r="AQ93" s="20">
        <v>2178.8999999999996</v>
      </c>
      <c r="AR93" s="21">
        <f t="shared" si="6"/>
        <v>0</v>
      </c>
      <c r="AS93" s="21">
        <f t="shared" si="7"/>
        <v>0</v>
      </c>
      <c r="AT93" s="3"/>
      <c r="AU93" s="36">
        <f t="shared" si="2"/>
        <v>295.82</v>
      </c>
      <c r="AV93" s="36">
        <f t="shared" si="3"/>
        <v>392.82</v>
      </c>
      <c r="AW93" s="3"/>
      <c r="AX93" s="3"/>
      <c r="AY93" s="3"/>
      <c r="AZ93" s="3"/>
      <c r="BA93" s="3"/>
      <c r="BB93" s="3"/>
      <c r="BC93" s="3"/>
      <c r="BD93" s="3"/>
      <c r="BE93" s="3"/>
      <c r="BF93" s="3"/>
      <c r="BG93" s="3"/>
      <c r="BH93" s="3"/>
      <c r="BI93" s="3"/>
      <c r="BJ93" s="3"/>
      <c r="BK93" s="3"/>
      <c r="BL93" s="3"/>
      <c r="BM93" s="3"/>
    </row>
    <row r="94" ht="14.25" customHeight="1">
      <c r="A94" s="16">
        <v>93.0</v>
      </c>
      <c r="B94" s="17" t="s">
        <v>154</v>
      </c>
      <c r="C94" s="17" t="s">
        <v>135</v>
      </c>
      <c r="D94" s="17" t="s">
        <v>152</v>
      </c>
      <c r="E94" s="18">
        <v>1600.0</v>
      </c>
      <c r="F94" s="35">
        <v>0.0</v>
      </c>
      <c r="G94" s="35">
        <v>0.0</v>
      </c>
      <c r="H94" s="35">
        <v>0.0</v>
      </c>
      <c r="I94" s="35">
        <v>25.0</v>
      </c>
      <c r="J94" s="35">
        <v>0.0</v>
      </c>
      <c r="K94" s="35">
        <v>0.0</v>
      </c>
      <c r="L94" s="35">
        <v>0.0</v>
      </c>
      <c r="M94" s="35">
        <v>0.0</v>
      </c>
      <c r="N94" s="35">
        <v>0.0</v>
      </c>
      <c r="O94" s="35">
        <v>0.0</v>
      </c>
      <c r="P94" s="35">
        <v>0.0</v>
      </c>
      <c r="Q94" s="35">
        <v>0.0</v>
      </c>
      <c r="R94" s="35">
        <v>0.0</v>
      </c>
      <c r="S94" s="35">
        <v>20.0</v>
      </c>
      <c r="T94" s="35">
        <v>0.0</v>
      </c>
      <c r="U94" s="35">
        <v>0.0</v>
      </c>
      <c r="V94" s="35">
        <v>0.0</v>
      </c>
      <c r="W94" s="35">
        <v>0.0</v>
      </c>
      <c r="X94" s="35">
        <v>0.0</v>
      </c>
      <c r="Y94" s="35">
        <v>0.0</v>
      </c>
      <c r="Z94" s="35">
        <v>0.0</v>
      </c>
      <c r="AA94" s="35">
        <v>0.0</v>
      </c>
      <c r="AB94" s="35">
        <v>0.0</v>
      </c>
      <c r="AC94" s="35">
        <v>0.0</v>
      </c>
      <c r="AD94" s="35">
        <v>336.0</v>
      </c>
      <c r="AE94" s="35">
        <v>672.0</v>
      </c>
      <c r="AF94" s="35">
        <v>55.1</v>
      </c>
      <c r="AG94" s="35">
        <v>20.0</v>
      </c>
      <c r="AH94" s="35">
        <v>70.0</v>
      </c>
      <c r="AI94" s="35">
        <v>256.0</v>
      </c>
      <c r="AJ94" s="35">
        <v>100.0</v>
      </c>
      <c r="AK94" s="35">
        <v>0.0</v>
      </c>
      <c r="AL94" s="35">
        <v>0.0</v>
      </c>
      <c r="AM94" s="35">
        <v>0.0</v>
      </c>
      <c r="AN94" s="35">
        <v>140.0</v>
      </c>
      <c r="AO94" s="19">
        <v>1694.1</v>
      </c>
      <c r="AP94" s="20">
        <v>1694.1</v>
      </c>
      <c r="AQ94" s="20">
        <v>1694.1</v>
      </c>
      <c r="AR94" s="21">
        <f t="shared" si="6"/>
        <v>0</v>
      </c>
      <c r="AS94" s="21">
        <f t="shared" si="7"/>
        <v>0</v>
      </c>
      <c r="AT94" s="3"/>
      <c r="AU94" s="36">
        <f t="shared" si="2"/>
        <v>25</v>
      </c>
      <c r="AV94" s="36">
        <f t="shared" si="3"/>
        <v>45</v>
      </c>
      <c r="AW94" s="3"/>
      <c r="AX94" s="3"/>
      <c r="AY94" s="3"/>
      <c r="AZ94" s="3"/>
      <c r="BA94" s="3"/>
      <c r="BB94" s="3"/>
      <c r="BC94" s="3"/>
      <c r="BD94" s="3"/>
      <c r="BE94" s="3"/>
      <c r="BF94" s="3"/>
      <c r="BG94" s="3"/>
      <c r="BH94" s="3"/>
      <c r="BI94" s="3"/>
      <c r="BJ94" s="3"/>
      <c r="BK94" s="3"/>
      <c r="BL94" s="3"/>
      <c r="BM94" s="3"/>
    </row>
    <row r="95" ht="14.25" customHeight="1">
      <c r="A95" s="16">
        <v>94.0</v>
      </c>
      <c r="B95" s="17" t="s">
        <v>155</v>
      </c>
      <c r="C95" s="17" t="s">
        <v>135</v>
      </c>
      <c r="D95" s="17" t="s">
        <v>152</v>
      </c>
      <c r="E95" s="18">
        <v>1600.0</v>
      </c>
      <c r="F95" s="35">
        <v>0.0</v>
      </c>
      <c r="G95" s="35">
        <v>0.0</v>
      </c>
      <c r="H95" s="35">
        <v>0.0</v>
      </c>
      <c r="I95" s="35">
        <v>0.0</v>
      </c>
      <c r="J95" s="35">
        <v>0.0</v>
      </c>
      <c r="K95" s="35">
        <v>0.0</v>
      </c>
      <c r="L95" s="35">
        <v>0.0</v>
      </c>
      <c r="M95" s="35">
        <v>0.0</v>
      </c>
      <c r="N95" s="35">
        <v>0.0</v>
      </c>
      <c r="O95" s="35">
        <v>0.0</v>
      </c>
      <c r="P95" s="35">
        <v>0.0</v>
      </c>
      <c r="Q95" s="35">
        <v>0.0</v>
      </c>
      <c r="R95" s="35">
        <v>0.0</v>
      </c>
      <c r="S95" s="35">
        <v>20.0</v>
      </c>
      <c r="T95" s="35">
        <v>0.0</v>
      </c>
      <c r="U95" s="35">
        <v>0.0</v>
      </c>
      <c r="V95" s="35">
        <v>0.0</v>
      </c>
      <c r="W95" s="35">
        <v>0.0</v>
      </c>
      <c r="X95" s="35">
        <v>0.0</v>
      </c>
      <c r="Y95" s="35">
        <v>0.0</v>
      </c>
      <c r="Z95" s="35">
        <v>0.0</v>
      </c>
      <c r="AA95" s="35">
        <v>0.0</v>
      </c>
      <c r="AB95" s="35">
        <v>0.0</v>
      </c>
      <c r="AC95" s="35">
        <v>0.0</v>
      </c>
      <c r="AD95" s="35">
        <v>336.0</v>
      </c>
      <c r="AE95" s="35">
        <v>672.0</v>
      </c>
      <c r="AF95" s="35">
        <v>0.92</v>
      </c>
      <c r="AG95" s="35">
        <v>0.0</v>
      </c>
      <c r="AH95" s="35">
        <v>30.0</v>
      </c>
      <c r="AI95" s="35">
        <v>56.0</v>
      </c>
      <c r="AJ95" s="35">
        <v>0.0</v>
      </c>
      <c r="AK95" s="35">
        <v>0.0</v>
      </c>
      <c r="AL95" s="35">
        <v>0.0</v>
      </c>
      <c r="AM95" s="35">
        <v>0.0</v>
      </c>
      <c r="AN95" s="35">
        <v>50.0</v>
      </c>
      <c r="AO95" s="19">
        <v>1164.92</v>
      </c>
      <c r="AP95" s="20">
        <v>1164.92</v>
      </c>
      <c r="AQ95" s="20">
        <v>1164.92</v>
      </c>
      <c r="AR95" s="21">
        <f t="shared" si="6"/>
        <v>0</v>
      </c>
      <c r="AS95" s="21">
        <f t="shared" si="7"/>
        <v>0</v>
      </c>
      <c r="AT95" s="3"/>
      <c r="AU95" s="36">
        <f t="shared" si="2"/>
        <v>0</v>
      </c>
      <c r="AV95" s="36">
        <f t="shared" si="3"/>
        <v>20</v>
      </c>
      <c r="AW95" s="3"/>
      <c r="AX95" s="3"/>
      <c r="AY95" s="3"/>
      <c r="AZ95" s="3"/>
      <c r="BA95" s="3"/>
      <c r="BB95" s="3"/>
      <c r="BC95" s="3"/>
      <c r="BD95" s="3"/>
      <c r="BE95" s="3"/>
      <c r="BF95" s="3"/>
      <c r="BG95" s="3"/>
      <c r="BH95" s="3"/>
      <c r="BI95" s="3"/>
      <c r="BJ95" s="3"/>
      <c r="BK95" s="3"/>
      <c r="BL95" s="3"/>
      <c r="BM95" s="3"/>
    </row>
    <row r="96" ht="14.25" customHeight="1">
      <c r="A96" s="16">
        <v>95.0</v>
      </c>
      <c r="B96" s="17" t="s">
        <v>156</v>
      </c>
      <c r="C96" s="17" t="s">
        <v>135</v>
      </c>
      <c r="D96" s="17" t="s">
        <v>152</v>
      </c>
      <c r="E96" s="18">
        <v>1600.0</v>
      </c>
      <c r="F96" s="35">
        <v>0.0</v>
      </c>
      <c r="G96" s="35">
        <v>0.0</v>
      </c>
      <c r="H96" s="35">
        <v>0.0</v>
      </c>
      <c r="I96" s="35">
        <v>0.0</v>
      </c>
      <c r="J96" s="35">
        <v>0.0</v>
      </c>
      <c r="K96" s="35">
        <v>0.0</v>
      </c>
      <c r="L96" s="35">
        <v>0.0</v>
      </c>
      <c r="M96" s="35">
        <v>0.0</v>
      </c>
      <c r="N96" s="35">
        <v>100.0</v>
      </c>
      <c r="O96" s="35">
        <v>0.0</v>
      </c>
      <c r="P96" s="35">
        <v>0.0</v>
      </c>
      <c r="Q96" s="35">
        <v>0.0</v>
      </c>
      <c r="R96" s="35">
        <v>0.0</v>
      </c>
      <c r="S96" s="35">
        <v>0.0</v>
      </c>
      <c r="T96" s="35">
        <v>0.0</v>
      </c>
      <c r="U96" s="35">
        <v>0.0</v>
      </c>
      <c r="V96" s="35">
        <v>50.0</v>
      </c>
      <c r="W96" s="35">
        <v>0.0</v>
      </c>
      <c r="X96" s="35">
        <v>0.0</v>
      </c>
      <c r="Y96" s="35">
        <v>230.0</v>
      </c>
      <c r="Z96" s="35">
        <v>0.0</v>
      </c>
      <c r="AA96" s="35">
        <v>0.0</v>
      </c>
      <c r="AB96" s="35">
        <v>0.0</v>
      </c>
      <c r="AC96" s="35">
        <v>0.0</v>
      </c>
      <c r="AD96" s="35">
        <v>336.0</v>
      </c>
      <c r="AE96" s="35">
        <v>672.0</v>
      </c>
      <c r="AF96" s="35">
        <v>95.45</v>
      </c>
      <c r="AG96" s="35">
        <v>90.0</v>
      </c>
      <c r="AH96" s="35">
        <v>120.0</v>
      </c>
      <c r="AI96" s="35">
        <v>316.0</v>
      </c>
      <c r="AJ96" s="35">
        <v>8.0</v>
      </c>
      <c r="AK96" s="35">
        <v>0.0</v>
      </c>
      <c r="AL96" s="35">
        <v>0.0</v>
      </c>
      <c r="AM96" s="35">
        <v>0.0</v>
      </c>
      <c r="AN96" s="35">
        <v>180.0</v>
      </c>
      <c r="AO96" s="19">
        <v>2197.45</v>
      </c>
      <c r="AP96" s="20">
        <v>2197.45</v>
      </c>
      <c r="AQ96" s="20">
        <v>2197.45</v>
      </c>
      <c r="AR96" s="21">
        <f t="shared" si="6"/>
        <v>0</v>
      </c>
      <c r="AS96" s="21">
        <f t="shared" si="7"/>
        <v>0</v>
      </c>
      <c r="AT96" s="3"/>
      <c r="AU96" s="36">
        <f t="shared" si="2"/>
        <v>0</v>
      </c>
      <c r="AV96" s="36">
        <f t="shared" si="3"/>
        <v>150</v>
      </c>
      <c r="AW96" s="3"/>
      <c r="AX96" s="3"/>
      <c r="AY96" s="3"/>
      <c r="AZ96" s="3"/>
      <c r="BA96" s="3"/>
      <c r="BB96" s="3"/>
      <c r="BC96" s="3"/>
      <c r="BD96" s="3"/>
      <c r="BE96" s="3"/>
      <c r="BF96" s="3"/>
      <c r="BG96" s="3"/>
      <c r="BH96" s="3"/>
      <c r="BI96" s="3"/>
      <c r="BJ96" s="3"/>
      <c r="BK96" s="3"/>
      <c r="BL96" s="3"/>
      <c r="BM96" s="3"/>
    </row>
    <row r="97" ht="14.25" customHeight="1">
      <c r="A97" s="16">
        <v>96.0</v>
      </c>
      <c r="B97" s="17" t="s">
        <v>157</v>
      </c>
      <c r="C97" s="17" t="s">
        <v>135</v>
      </c>
      <c r="D97" s="17" t="s">
        <v>152</v>
      </c>
      <c r="E97" s="18">
        <v>1600.0</v>
      </c>
      <c r="F97" s="35">
        <v>0.0</v>
      </c>
      <c r="G97" s="35">
        <v>0.0</v>
      </c>
      <c r="H97" s="35">
        <v>0.0</v>
      </c>
      <c r="I97" s="35">
        <v>66.67</v>
      </c>
      <c r="J97" s="35">
        <v>0.0</v>
      </c>
      <c r="K97" s="35">
        <v>0.0</v>
      </c>
      <c r="L97" s="35">
        <v>0.0</v>
      </c>
      <c r="M97" s="35">
        <v>0.0</v>
      </c>
      <c r="N97" s="35">
        <v>0.0</v>
      </c>
      <c r="O97" s="35">
        <v>288.0</v>
      </c>
      <c r="P97" s="35">
        <v>0.0</v>
      </c>
      <c r="Q97" s="35">
        <v>0.0</v>
      </c>
      <c r="R97" s="35">
        <v>0.0</v>
      </c>
      <c r="S97" s="35">
        <v>0.0</v>
      </c>
      <c r="T97" s="35">
        <v>0.0</v>
      </c>
      <c r="U97" s="35">
        <v>0.0</v>
      </c>
      <c r="V97" s="35">
        <v>0.0</v>
      </c>
      <c r="W97" s="35">
        <v>0.0</v>
      </c>
      <c r="X97" s="35">
        <v>0.0</v>
      </c>
      <c r="Y97" s="35">
        <v>100.0</v>
      </c>
      <c r="Z97" s="35">
        <v>0.0</v>
      </c>
      <c r="AA97" s="35">
        <v>0.0</v>
      </c>
      <c r="AB97" s="35">
        <v>0.0</v>
      </c>
      <c r="AC97" s="35">
        <v>0.0</v>
      </c>
      <c r="AD97" s="35">
        <v>336.0</v>
      </c>
      <c r="AE97" s="35">
        <v>672.0</v>
      </c>
      <c r="AF97" s="35">
        <v>91.68</v>
      </c>
      <c r="AG97" s="35">
        <v>40.0</v>
      </c>
      <c r="AH97" s="35">
        <v>60.0</v>
      </c>
      <c r="AI97" s="35">
        <v>56.0</v>
      </c>
      <c r="AJ97" s="35">
        <v>180.0</v>
      </c>
      <c r="AK97" s="35">
        <v>0.0</v>
      </c>
      <c r="AL97" s="35">
        <v>0.0</v>
      </c>
      <c r="AM97" s="35">
        <v>0.0</v>
      </c>
      <c r="AN97" s="35">
        <v>100.0</v>
      </c>
      <c r="AO97" s="19">
        <v>1990.3500000000001</v>
      </c>
      <c r="AP97" s="20">
        <v>1990.35</v>
      </c>
      <c r="AQ97" s="20">
        <v>1990.3500000000001</v>
      </c>
      <c r="AR97" s="21">
        <f t="shared" si="6"/>
        <v>0</v>
      </c>
      <c r="AS97" s="21">
        <f t="shared" si="7"/>
        <v>0</v>
      </c>
      <c r="AT97" s="3"/>
      <c r="AU97" s="36">
        <f t="shared" si="2"/>
        <v>66.67</v>
      </c>
      <c r="AV97" s="36">
        <f t="shared" si="3"/>
        <v>354.67</v>
      </c>
      <c r="AW97" s="3"/>
      <c r="AX97" s="3"/>
      <c r="AY97" s="3"/>
      <c r="AZ97" s="3"/>
      <c r="BA97" s="3"/>
      <c r="BB97" s="3"/>
      <c r="BC97" s="3"/>
      <c r="BD97" s="3"/>
      <c r="BE97" s="3"/>
      <c r="BF97" s="3"/>
      <c r="BG97" s="3"/>
      <c r="BH97" s="3"/>
      <c r="BI97" s="3"/>
      <c r="BJ97" s="3"/>
      <c r="BK97" s="3"/>
      <c r="BL97" s="3"/>
      <c r="BM97" s="3"/>
    </row>
    <row r="98" ht="14.25" customHeight="1">
      <c r="A98" s="16">
        <v>97.0</v>
      </c>
      <c r="B98" s="17" t="s">
        <v>158</v>
      </c>
      <c r="C98" s="17" t="s">
        <v>135</v>
      </c>
      <c r="D98" s="17" t="s">
        <v>152</v>
      </c>
      <c r="E98" s="18">
        <v>1600.0</v>
      </c>
      <c r="F98" s="35">
        <v>600.0</v>
      </c>
      <c r="G98" s="35">
        <v>0.0</v>
      </c>
      <c r="H98" s="35">
        <v>0.0</v>
      </c>
      <c r="I98" s="35">
        <v>0.0</v>
      </c>
      <c r="J98" s="35">
        <v>0.0</v>
      </c>
      <c r="K98" s="35">
        <v>0.0</v>
      </c>
      <c r="L98" s="35">
        <v>0.0</v>
      </c>
      <c r="M98" s="35">
        <v>0.0</v>
      </c>
      <c r="N98" s="35">
        <v>0.0</v>
      </c>
      <c r="O98" s="35">
        <v>0.0</v>
      </c>
      <c r="P98" s="35">
        <v>0.0</v>
      </c>
      <c r="Q98" s="35">
        <v>0.0</v>
      </c>
      <c r="R98" s="35">
        <v>0.0</v>
      </c>
      <c r="S98" s="35">
        <v>0.0</v>
      </c>
      <c r="T98" s="35">
        <v>0.0</v>
      </c>
      <c r="U98" s="35">
        <v>0.0</v>
      </c>
      <c r="V98" s="35">
        <v>0.0</v>
      </c>
      <c r="W98" s="35">
        <v>0.0</v>
      </c>
      <c r="X98" s="35">
        <v>0.0</v>
      </c>
      <c r="Y98" s="35">
        <v>0.0</v>
      </c>
      <c r="Z98" s="35">
        <v>0.0</v>
      </c>
      <c r="AA98" s="35">
        <v>0.0</v>
      </c>
      <c r="AB98" s="35">
        <v>0.0</v>
      </c>
      <c r="AC98" s="35">
        <v>0.0</v>
      </c>
      <c r="AD98" s="35">
        <v>448.0</v>
      </c>
      <c r="AE98" s="35">
        <v>896.0</v>
      </c>
      <c r="AF98" s="35">
        <v>120.0</v>
      </c>
      <c r="AG98" s="35">
        <v>0.0</v>
      </c>
      <c r="AH98" s="35">
        <v>0.0</v>
      </c>
      <c r="AI98" s="35">
        <v>56.0</v>
      </c>
      <c r="AJ98" s="35">
        <v>0.0</v>
      </c>
      <c r="AK98" s="35">
        <v>0.0</v>
      </c>
      <c r="AL98" s="35">
        <v>0.0</v>
      </c>
      <c r="AM98" s="35">
        <v>0.0</v>
      </c>
      <c r="AN98" s="35">
        <v>0.0</v>
      </c>
      <c r="AO98" s="19">
        <v>2120.0</v>
      </c>
      <c r="AP98" s="20">
        <v>2120.0</v>
      </c>
      <c r="AQ98" s="20">
        <v>2120.0</v>
      </c>
      <c r="AR98" s="21">
        <f t="shared" si="6"/>
        <v>0</v>
      </c>
      <c r="AS98" s="21">
        <f t="shared" si="7"/>
        <v>0</v>
      </c>
      <c r="AT98" s="3"/>
      <c r="AU98" s="36">
        <f t="shared" si="2"/>
        <v>600</v>
      </c>
      <c r="AV98" s="36">
        <f t="shared" si="3"/>
        <v>600</v>
      </c>
      <c r="AW98" s="3"/>
      <c r="AX98" s="3"/>
      <c r="AY98" s="3"/>
      <c r="AZ98" s="3"/>
      <c r="BA98" s="3"/>
      <c r="BB98" s="3"/>
      <c r="BC98" s="3"/>
      <c r="BD98" s="3"/>
      <c r="BE98" s="3"/>
      <c r="BF98" s="3"/>
      <c r="BG98" s="3"/>
      <c r="BH98" s="3"/>
      <c r="BI98" s="3"/>
      <c r="BJ98" s="3"/>
      <c r="BK98" s="3"/>
      <c r="BL98" s="3"/>
      <c r="BM98" s="3"/>
    </row>
    <row r="99" ht="14.25" customHeight="1">
      <c r="A99" s="16">
        <v>98.0</v>
      </c>
      <c r="B99" s="17" t="s">
        <v>159</v>
      </c>
      <c r="C99" s="17" t="s">
        <v>135</v>
      </c>
      <c r="D99" s="17" t="s">
        <v>152</v>
      </c>
      <c r="E99" s="18">
        <v>1600.0</v>
      </c>
      <c r="F99" s="35">
        <v>0.0</v>
      </c>
      <c r="G99" s="35">
        <v>0.0</v>
      </c>
      <c r="H99" s="35">
        <v>0.0</v>
      </c>
      <c r="I99" s="35">
        <v>191.43</v>
      </c>
      <c r="J99" s="35">
        <v>0.0</v>
      </c>
      <c r="K99" s="35">
        <v>0.0</v>
      </c>
      <c r="L99" s="35">
        <v>0.0</v>
      </c>
      <c r="M99" s="35">
        <v>0.0</v>
      </c>
      <c r="N99" s="35">
        <v>25.0</v>
      </c>
      <c r="O99" s="35">
        <v>0.0</v>
      </c>
      <c r="P99" s="35">
        <v>0.0</v>
      </c>
      <c r="Q99" s="35">
        <v>69.29</v>
      </c>
      <c r="R99" s="35">
        <v>450.0</v>
      </c>
      <c r="S99" s="35">
        <v>20.0</v>
      </c>
      <c r="T99" s="35">
        <v>0.0</v>
      </c>
      <c r="U99" s="35">
        <v>0.0</v>
      </c>
      <c r="V99" s="35">
        <v>0.0</v>
      </c>
      <c r="W99" s="35">
        <v>0.0</v>
      </c>
      <c r="X99" s="35">
        <v>0.0</v>
      </c>
      <c r="Y99" s="35">
        <v>0.0</v>
      </c>
      <c r="Z99" s="35">
        <v>33.33</v>
      </c>
      <c r="AA99" s="35">
        <v>0.0</v>
      </c>
      <c r="AB99" s="35">
        <v>0.0</v>
      </c>
      <c r="AC99" s="35">
        <v>0.0</v>
      </c>
      <c r="AD99" s="35">
        <v>336.0</v>
      </c>
      <c r="AE99" s="35">
        <v>672.0</v>
      </c>
      <c r="AF99" s="35">
        <v>223.0</v>
      </c>
      <c r="AG99" s="35">
        <v>70.0</v>
      </c>
      <c r="AH99" s="35">
        <v>30.0</v>
      </c>
      <c r="AI99" s="35">
        <v>346.0</v>
      </c>
      <c r="AJ99" s="35">
        <v>106.85</v>
      </c>
      <c r="AK99" s="35">
        <v>0.0</v>
      </c>
      <c r="AL99" s="35">
        <v>0.0</v>
      </c>
      <c r="AM99" s="35">
        <v>0.0</v>
      </c>
      <c r="AN99" s="35">
        <v>8.0</v>
      </c>
      <c r="AO99" s="19">
        <v>2580.9</v>
      </c>
      <c r="AP99" s="20">
        <v>2580.9</v>
      </c>
      <c r="AQ99" s="20">
        <v>2580.9</v>
      </c>
      <c r="AR99" s="21">
        <f t="shared" si="6"/>
        <v>0</v>
      </c>
      <c r="AS99" s="21">
        <f t="shared" si="7"/>
        <v>0</v>
      </c>
      <c r="AT99" s="3"/>
      <c r="AU99" s="36">
        <f t="shared" si="2"/>
        <v>191.43</v>
      </c>
      <c r="AV99" s="36">
        <f t="shared" si="3"/>
        <v>755.72</v>
      </c>
      <c r="AW99" s="3"/>
      <c r="AX99" s="3"/>
      <c r="AY99" s="3"/>
      <c r="AZ99" s="3"/>
      <c r="BA99" s="3"/>
      <c r="BB99" s="3"/>
      <c r="BC99" s="3"/>
      <c r="BD99" s="3"/>
      <c r="BE99" s="3"/>
      <c r="BF99" s="3"/>
      <c r="BG99" s="3"/>
      <c r="BH99" s="3"/>
      <c r="BI99" s="3"/>
      <c r="BJ99" s="3"/>
      <c r="BK99" s="3"/>
      <c r="BL99" s="3"/>
      <c r="BM99" s="3"/>
    </row>
    <row r="100" ht="14.25" customHeight="1">
      <c r="A100" s="16">
        <v>99.0</v>
      </c>
      <c r="B100" s="17" t="s">
        <v>160</v>
      </c>
      <c r="C100" s="17" t="s">
        <v>135</v>
      </c>
      <c r="D100" s="17" t="s">
        <v>152</v>
      </c>
      <c r="E100" s="18">
        <v>1600.0</v>
      </c>
      <c r="F100" s="35">
        <v>0.0</v>
      </c>
      <c r="G100" s="35">
        <v>0.0</v>
      </c>
      <c r="H100" s="35">
        <v>0.0</v>
      </c>
      <c r="I100" s="35">
        <v>75.0</v>
      </c>
      <c r="J100" s="35">
        <v>0.0</v>
      </c>
      <c r="K100" s="35">
        <v>0.0</v>
      </c>
      <c r="L100" s="35">
        <v>0.0</v>
      </c>
      <c r="M100" s="35">
        <v>0.0</v>
      </c>
      <c r="N100" s="35">
        <v>0.0</v>
      </c>
      <c r="O100" s="35">
        <v>396.0</v>
      </c>
      <c r="P100" s="35">
        <v>0.0</v>
      </c>
      <c r="Q100" s="35">
        <v>30.0</v>
      </c>
      <c r="R100" s="35">
        <v>0.0</v>
      </c>
      <c r="S100" s="35">
        <v>20.0</v>
      </c>
      <c r="T100" s="35">
        <v>0.0</v>
      </c>
      <c r="U100" s="35">
        <v>0.0</v>
      </c>
      <c r="V100" s="35">
        <v>0.0</v>
      </c>
      <c r="W100" s="35">
        <v>0.0</v>
      </c>
      <c r="X100" s="35">
        <v>0.0</v>
      </c>
      <c r="Y100" s="35">
        <v>20.0</v>
      </c>
      <c r="Z100" s="35">
        <v>0.0</v>
      </c>
      <c r="AA100" s="35">
        <v>0.0</v>
      </c>
      <c r="AB100" s="35">
        <v>100.0</v>
      </c>
      <c r="AC100" s="35">
        <v>0.0</v>
      </c>
      <c r="AD100" s="35">
        <v>336.0</v>
      </c>
      <c r="AE100" s="35">
        <v>672.0</v>
      </c>
      <c r="AF100" s="35">
        <v>56.61</v>
      </c>
      <c r="AG100" s="35">
        <v>120.0</v>
      </c>
      <c r="AH100" s="35">
        <v>150.0</v>
      </c>
      <c r="AI100" s="35">
        <v>256.0</v>
      </c>
      <c r="AJ100" s="35">
        <v>146.0</v>
      </c>
      <c r="AK100" s="35">
        <v>0.0</v>
      </c>
      <c r="AL100" s="35">
        <v>0.0</v>
      </c>
      <c r="AM100" s="35">
        <v>0.0</v>
      </c>
      <c r="AN100" s="35">
        <v>124.0</v>
      </c>
      <c r="AO100" s="19">
        <v>2501.6099999999997</v>
      </c>
      <c r="AP100" s="20">
        <v>2501.61</v>
      </c>
      <c r="AQ100" s="20">
        <v>2501.6099999999997</v>
      </c>
      <c r="AR100" s="21">
        <f t="shared" si="6"/>
        <v>0</v>
      </c>
      <c r="AS100" s="21">
        <f t="shared" si="7"/>
        <v>0</v>
      </c>
      <c r="AT100" s="3"/>
      <c r="AU100" s="36">
        <f t="shared" si="2"/>
        <v>75</v>
      </c>
      <c r="AV100" s="36">
        <f t="shared" si="3"/>
        <v>521</v>
      </c>
      <c r="AW100" s="3"/>
      <c r="AX100" s="3"/>
      <c r="AY100" s="3"/>
      <c r="AZ100" s="3"/>
      <c r="BA100" s="3"/>
      <c r="BB100" s="3"/>
      <c r="BC100" s="3"/>
      <c r="BD100" s="3"/>
      <c r="BE100" s="3"/>
      <c r="BF100" s="3"/>
      <c r="BG100" s="3"/>
      <c r="BH100" s="3"/>
      <c r="BI100" s="3"/>
      <c r="BJ100" s="3"/>
      <c r="BK100" s="3"/>
      <c r="BL100" s="3"/>
      <c r="BM100" s="3"/>
    </row>
    <row r="101" ht="14.25" customHeight="1">
      <c r="A101" s="16">
        <v>100.0</v>
      </c>
      <c r="B101" s="17" t="s">
        <v>161</v>
      </c>
      <c r="C101" s="17" t="s">
        <v>135</v>
      </c>
      <c r="D101" s="17" t="s">
        <v>152</v>
      </c>
      <c r="E101" s="18">
        <v>1600.0</v>
      </c>
      <c r="F101" s="35">
        <v>23957.0</v>
      </c>
      <c r="G101" s="35">
        <v>0.0</v>
      </c>
      <c r="H101" s="35">
        <v>400.0</v>
      </c>
      <c r="I101" s="35">
        <v>12208.47</v>
      </c>
      <c r="J101" s="35">
        <v>0.0</v>
      </c>
      <c r="K101" s="35">
        <v>0.0</v>
      </c>
      <c r="L101" s="35">
        <v>0.0</v>
      </c>
      <c r="M101" s="35">
        <v>0.0</v>
      </c>
      <c r="N101" s="35">
        <v>0.0</v>
      </c>
      <c r="O101" s="35">
        <v>0.0</v>
      </c>
      <c r="P101" s="35">
        <v>200.0</v>
      </c>
      <c r="Q101" s="35">
        <v>0.0</v>
      </c>
      <c r="R101" s="35">
        <v>2150.0</v>
      </c>
      <c r="S101" s="35">
        <v>0.0</v>
      </c>
      <c r="T101" s="35">
        <v>0.0</v>
      </c>
      <c r="U101" s="35">
        <v>0.0</v>
      </c>
      <c r="V101" s="35">
        <v>0.0</v>
      </c>
      <c r="W101" s="35">
        <v>0.0</v>
      </c>
      <c r="X101" s="35">
        <v>0.0</v>
      </c>
      <c r="Y101" s="35">
        <v>0.0</v>
      </c>
      <c r="Z101" s="35">
        <v>0.0</v>
      </c>
      <c r="AA101" s="35">
        <v>0.0</v>
      </c>
      <c r="AB101" s="35">
        <v>0.0</v>
      </c>
      <c r="AC101" s="35">
        <v>0.0</v>
      </c>
      <c r="AD101" s="35">
        <v>308.0</v>
      </c>
      <c r="AE101" s="35">
        <v>616.0</v>
      </c>
      <c r="AF101" s="35">
        <v>30.0</v>
      </c>
      <c r="AG101" s="35">
        <v>10.0</v>
      </c>
      <c r="AH101" s="35">
        <v>0.0</v>
      </c>
      <c r="AI101" s="35">
        <v>346.0</v>
      </c>
      <c r="AJ101" s="35">
        <v>30.0</v>
      </c>
      <c r="AK101" s="35">
        <v>0.0</v>
      </c>
      <c r="AL101" s="35">
        <v>50.0</v>
      </c>
      <c r="AM101" s="35">
        <v>0.0</v>
      </c>
      <c r="AN101" s="35">
        <v>8.0</v>
      </c>
      <c r="AO101" s="19">
        <v>40313.47</v>
      </c>
      <c r="AP101" s="20">
        <v>40313.47</v>
      </c>
      <c r="AQ101" s="20">
        <v>40313.47</v>
      </c>
      <c r="AR101" s="21">
        <f t="shared" si="6"/>
        <v>0</v>
      </c>
      <c r="AS101" s="21">
        <f t="shared" si="7"/>
        <v>0</v>
      </c>
      <c r="AT101" s="3"/>
      <c r="AU101" s="36">
        <f t="shared" si="2"/>
        <v>36565.47</v>
      </c>
      <c r="AV101" s="36">
        <f t="shared" si="3"/>
        <v>38915.47</v>
      </c>
      <c r="AW101" s="3"/>
      <c r="AX101" s="3"/>
      <c r="AY101" s="3"/>
      <c r="AZ101" s="3"/>
      <c r="BA101" s="3"/>
      <c r="BB101" s="3"/>
      <c r="BC101" s="3"/>
      <c r="BD101" s="3"/>
      <c r="BE101" s="3"/>
      <c r="BF101" s="3"/>
      <c r="BG101" s="3"/>
      <c r="BH101" s="3"/>
      <c r="BI101" s="3"/>
      <c r="BJ101" s="3"/>
      <c r="BK101" s="3"/>
      <c r="BL101" s="3"/>
      <c r="BM101" s="3"/>
    </row>
    <row r="102" ht="14.25" customHeight="1">
      <c r="A102" s="16">
        <v>101.0</v>
      </c>
      <c r="B102" s="17" t="s">
        <v>162</v>
      </c>
      <c r="C102" s="17" t="s">
        <v>135</v>
      </c>
      <c r="D102" s="17" t="s">
        <v>152</v>
      </c>
      <c r="E102" s="18">
        <v>1600.0</v>
      </c>
      <c r="F102" s="35">
        <v>432.62</v>
      </c>
      <c r="G102" s="35">
        <v>0.0</v>
      </c>
      <c r="H102" s="35">
        <v>0.0</v>
      </c>
      <c r="I102" s="35">
        <v>386.96</v>
      </c>
      <c r="J102" s="35">
        <v>0.0</v>
      </c>
      <c r="K102" s="35">
        <v>0.0</v>
      </c>
      <c r="L102" s="35">
        <v>0.0</v>
      </c>
      <c r="M102" s="35">
        <v>0.0</v>
      </c>
      <c r="N102" s="35">
        <v>41.67</v>
      </c>
      <c r="O102" s="35">
        <v>0.0</v>
      </c>
      <c r="P102" s="35">
        <v>0.0</v>
      </c>
      <c r="Q102" s="35">
        <v>112.29</v>
      </c>
      <c r="R102" s="35">
        <v>1350.0</v>
      </c>
      <c r="S102" s="35">
        <v>20.0</v>
      </c>
      <c r="T102" s="35">
        <v>0.0</v>
      </c>
      <c r="U102" s="35">
        <v>0.0</v>
      </c>
      <c r="V102" s="35">
        <v>0.0</v>
      </c>
      <c r="W102" s="35">
        <v>0.0</v>
      </c>
      <c r="X102" s="35">
        <v>0.0</v>
      </c>
      <c r="Y102" s="35">
        <v>0.0</v>
      </c>
      <c r="Z102" s="35">
        <v>40.0</v>
      </c>
      <c r="AA102" s="35">
        <v>0.0</v>
      </c>
      <c r="AB102" s="35">
        <v>0.0</v>
      </c>
      <c r="AC102" s="35">
        <v>0.0</v>
      </c>
      <c r="AD102" s="35">
        <v>364.0</v>
      </c>
      <c r="AE102" s="35">
        <v>728.0</v>
      </c>
      <c r="AF102" s="35">
        <v>121.87</v>
      </c>
      <c r="AG102" s="35">
        <v>0.0</v>
      </c>
      <c r="AH102" s="35">
        <v>30.0</v>
      </c>
      <c r="AI102" s="35">
        <v>316.0</v>
      </c>
      <c r="AJ102" s="35">
        <v>220.0</v>
      </c>
      <c r="AK102" s="35">
        <v>0.0</v>
      </c>
      <c r="AL102" s="35">
        <v>0.0</v>
      </c>
      <c r="AM102" s="35">
        <v>0.0</v>
      </c>
      <c r="AN102" s="35">
        <v>338.0</v>
      </c>
      <c r="AO102" s="19">
        <v>4501.41</v>
      </c>
      <c r="AP102" s="20">
        <v>4501.41</v>
      </c>
      <c r="AQ102" s="20">
        <v>4501.41</v>
      </c>
      <c r="AR102" s="21">
        <f t="shared" si="6"/>
        <v>0</v>
      </c>
      <c r="AS102" s="21">
        <f t="shared" si="7"/>
        <v>0</v>
      </c>
      <c r="AT102" s="3"/>
      <c r="AU102" s="36">
        <f t="shared" si="2"/>
        <v>819.58</v>
      </c>
      <c r="AV102" s="36">
        <f t="shared" si="3"/>
        <v>2343.54</v>
      </c>
      <c r="AW102" s="3"/>
      <c r="AX102" s="3"/>
      <c r="AY102" s="3"/>
      <c r="AZ102" s="3"/>
      <c r="BA102" s="3"/>
      <c r="BB102" s="3"/>
      <c r="BC102" s="3"/>
      <c r="BD102" s="3"/>
      <c r="BE102" s="3"/>
      <c r="BF102" s="3"/>
      <c r="BG102" s="3"/>
      <c r="BH102" s="3"/>
      <c r="BI102" s="3"/>
      <c r="BJ102" s="3"/>
      <c r="BK102" s="3"/>
      <c r="BL102" s="3"/>
      <c r="BM102" s="3"/>
    </row>
    <row r="103" ht="14.25" customHeight="1">
      <c r="A103" s="16">
        <v>102.0</v>
      </c>
      <c r="B103" s="17" t="s">
        <v>163</v>
      </c>
      <c r="C103" s="17" t="s">
        <v>135</v>
      </c>
      <c r="D103" s="17" t="s">
        <v>152</v>
      </c>
      <c r="E103" s="18">
        <v>1600.0</v>
      </c>
      <c r="F103" s="35">
        <v>214.29</v>
      </c>
      <c r="G103" s="35">
        <v>0.0</v>
      </c>
      <c r="H103" s="35">
        <v>0.0</v>
      </c>
      <c r="I103" s="35">
        <v>205.54</v>
      </c>
      <c r="J103" s="35">
        <v>0.0</v>
      </c>
      <c r="K103" s="35">
        <v>0.0</v>
      </c>
      <c r="L103" s="35">
        <v>0.0</v>
      </c>
      <c r="M103" s="35">
        <v>0.0</v>
      </c>
      <c r="N103" s="35">
        <v>41.67</v>
      </c>
      <c r="O103" s="35">
        <v>0.0</v>
      </c>
      <c r="P103" s="35">
        <v>0.0</v>
      </c>
      <c r="Q103" s="35">
        <v>36.71</v>
      </c>
      <c r="R103" s="35">
        <v>0.0</v>
      </c>
      <c r="S103" s="35">
        <v>65.0</v>
      </c>
      <c r="T103" s="35">
        <v>0.0</v>
      </c>
      <c r="U103" s="35">
        <v>0.0</v>
      </c>
      <c r="V103" s="35">
        <v>0.0</v>
      </c>
      <c r="W103" s="35">
        <v>0.0</v>
      </c>
      <c r="X103" s="35">
        <v>0.0</v>
      </c>
      <c r="Y103" s="35">
        <v>0.0</v>
      </c>
      <c r="Z103" s="35">
        <v>100.0</v>
      </c>
      <c r="AA103" s="35">
        <v>0.0</v>
      </c>
      <c r="AB103" s="35">
        <v>0.0</v>
      </c>
      <c r="AC103" s="35">
        <v>0.0</v>
      </c>
      <c r="AD103" s="35">
        <v>366.8</v>
      </c>
      <c r="AE103" s="35">
        <v>733.6</v>
      </c>
      <c r="AF103" s="35">
        <v>142.49</v>
      </c>
      <c r="AG103" s="35">
        <v>0.0</v>
      </c>
      <c r="AH103" s="35">
        <v>30.0</v>
      </c>
      <c r="AI103" s="35">
        <v>346.0</v>
      </c>
      <c r="AJ103" s="35">
        <v>290.0</v>
      </c>
      <c r="AK103" s="35">
        <v>0.0</v>
      </c>
      <c r="AL103" s="35">
        <v>0.0</v>
      </c>
      <c r="AM103" s="35">
        <v>0.0</v>
      </c>
      <c r="AN103" s="35">
        <v>172.0</v>
      </c>
      <c r="AO103" s="19">
        <v>2744.1000000000004</v>
      </c>
      <c r="AP103" s="20">
        <v>2744.1</v>
      </c>
      <c r="AQ103" s="20">
        <v>2744.1000000000004</v>
      </c>
      <c r="AR103" s="21">
        <f t="shared" si="6"/>
        <v>0</v>
      </c>
      <c r="AS103" s="21">
        <f t="shared" si="7"/>
        <v>0</v>
      </c>
      <c r="AT103" s="3"/>
      <c r="AU103" s="36">
        <f t="shared" si="2"/>
        <v>419.83</v>
      </c>
      <c r="AV103" s="36">
        <f t="shared" si="3"/>
        <v>563.21</v>
      </c>
      <c r="AW103" s="3"/>
      <c r="AX103" s="3"/>
      <c r="AY103" s="3"/>
      <c r="AZ103" s="3"/>
      <c r="BA103" s="3"/>
      <c r="BB103" s="3"/>
      <c r="BC103" s="3"/>
      <c r="BD103" s="3"/>
      <c r="BE103" s="3"/>
      <c r="BF103" s="3"/>
      <c r="BG103" s="3"/>
      <c r="BH103" s="3"/>
      <c r="BI103" s="3"/>
      <c r="BJ103" s="3"/>
      <c r="BK103" s="3"/>
      <c r="BL103" s="3"/>
      <c r="BM103" s="3"/>
    </row>
    <row r="104" ht="14.25" customHeight="1">
      <c r="A104" s="16">
        <v>103.0</v>
      </c>
      <c r="B104" s="17" t="s">
        <v>164</v>
      </c>
      <c r="C104" s="17" t="s">
        <v>135</v>
      </c>
      <c r="D104" s="17" t="s">
        <v>152</v>
      </c>
      <c r="E104" s="18">
        <v>1600.0</v>
      </c>
      <c r="F104" s="35">
        <v>262.5</v>
      </c>
      <c r="G104" s="35">
        <v>0.0</v>
      </c>
      <c r="H104" s="35">
        <v>0.0</v>
      </c>
      <c r="I104" s="35">
        <v>86.67</v>
      </c>
      <c r="J104" s="35">
        <v>0.0</v>
      </c>
      <c r="K104" s="35">
        <v>0.0</v>
      </c>
      <c r="L104" s="35">
        <v>0.0</v>
      </c>
      <c r="M104" s="35">
        <v>0.0</v>
      </c>
      <c r="N104" s="35">
        <v>0.0</v>
      </c>
      <c r="O104" s="35">
        <v>0.0</v>
      </c>
      <c r="P104" s="35">
        <v>0.0</v>
      </c>
      <c r="Q104" s="35">
        <v>23.0</v>
      </c>
      <c r="R104" s="35">
        <v>1200.0</v>
      </c>
      <c r="S104" s="35">
        <v>20.0</v>
      </c>
      <c r="T104" s="35">
        <v>0.0</v>
      </c>
      <c r="U104" s="35">
        <v>0.0</v>
      </c>
      <c r="V104" s="35">
        <v>0.0</v>
      </c>
      <c r="W104" s="35">
        <v>0.0</v>
      </c>
      <c r="X104" s="35">
        <v>0.0</v>
      </c>
      <c r="Y104" s="35">
        <v>0.0</v>
      </c>
      <c r="Z104" s="35">
        <v>60.0</v>
      </c>
      <c r="AA104" s="35">
        <v>0.0</v>
      </c>
      <c r="AB104" s="35">
        <v>0.0</v>
      </c>
      <c r="AC104" s="35">
        <v>0.0</v>
      </c>
      <c r="AD104" s="35">
        <v>364.0</v>
      </c>
      <c r="AE104" s="35">
        <v>728.0</v>
      </c>
      <c r="AF104" s="35">
        <v>144.0</v>
      </c>
      <c r="AG104" s="35">
        <v>0.0</v>
      </c>
      <c r="AH104" s="35">
        <v>50.0</v>
      </c>
      <c r="AI104" s="35">
        <v>346.0</v>
      </c>
      <c r="AJ104" s="35">
        <v>175.0</v>
      </c>
      <c r="AK104" s="35">
        <v>0.0</v>
      </c>
      <c r="AL104" s="35">
        <v>0.0</v>
      </c>
      <c r="AM104" s="35">
        <v>76.5</v>
      </c>
      <c r="AN104" s="35">
        <v>208.0</v>
      </c>
      <c r="AO104" s="19">
        <v>3743.67</v>
      </c>
      <c r="AP104" s="20">
        <v>3743.67</v>
      </c>
      <c r="AQ104" s="20">
        <v>3743.67</v>
      </c>
      <c r="AR104" s="21">
        <f t="shared" si="6"/>
        <v>0</v>
      </c>
      <c r="AS104" s="21">
        <f t="shared" si="7"/>
        <v>0</v>
      </c>
      <c r="AT104" s="3"/>
      <c r="AU104" s="36">
        <f t="shared" si="2"/>
        <v>349.17</v>
      </c>
      <c r="AV104" s="36">
        <f t="shared" si="3"/>
        <v>1592.17</v>
      </c>
      <c r="AW104" s="3"/>
      <c r="AX104" s="3"/>
      <c r="AY104" s="3"/>
      <c r="AZ104" s="3"/>
      <c r="BA104" s="3"/>
      <c r="BB104" s="3"/>
      <c r="BC104" s="3"/>
      <c r="BD104" s="3"/>
      <c r="BE104" s="3"/>
      <c r="BF104" s="3"/>
      <c r="BG104" s="3"/>
      <c r="BH104" s="3"/>
      <c r="BI104" s="3"/>
      <c r="BJ104" s="3"/>
      <c r="BK104" s="3"/>
      <c r="BL104" s="3"/>
      <c r="BM104" s="3"/>
    </row>
    <row r="105" ht="14.25" customHeight="1">
      <c r="A105" s="16">
        <v>104.0</v>
      </c>
      <c r="B105" s="17" t="s">
        <v>165</v>
      </c>
      <c r="C105" s="17" t="s">
        <v>135</v>
      </c>
      <c r="D105" s="17" t="s">
        <v>152</v>
      </c>
      <c r="E105" s="18">
        <v>1600.0</v>
      </c>
      <c r="F105" s="35">
        <v>322.5</v>
      </c>
      <c r="G105" s="35">
        <v>0.0</v>
      </c>
      <c r="H105" s="35">
        <v>0.0</v>
      </c>
      <c r="I105" s="35">
        <v>76.67</v>
      </c>
      <c r="J105" s="35">
        <v>0.0</v>
      </c>
      <c r="K105" s="35">
        <v>0.0</v>
      </c>
      <c r="L105" s="35">
        <v>0.0</v>
      </c>
      <c r="M105" s="35">
        <v>0.0</v>
      </c>
      <c r="N105" s="35">
        <v>0.0</v>
      </c>
      <c r="O105" s="35">
        <v>0.0</v>
      </c>
      <c r="P105" s="35">
        <v>0.0</v>
      </c>
      <c r="Q105" s="35">
        <v>23.0</v>
      </c>
      <c r="R105" s="35">
        <v>0.0</v>
      </c>
      <c r="S105" s="35">
        <v>20.0</v>
      </c>
      <c r="T105" s="35">
        <v>0.0</v>
      </c>
      <c r="U105" s="35">
        <v>0.0</v>
      </c>
      <c r="V105" s="35">
        <v>0.0</v>
      </c>
      <c r="W105" s="35">
        <v>0.0</v>
      </c>
      <c r="X105" s="35">
        <v>0.0</v>
      </c>
      <c r="Y105" s="35">
        <v>0.0</v>
      </c>
      <c r="Z105" s="35">
        <v>50.0</v>
      </c>
      <c r="AA105" s="35">
        <v>0.0</v>
      </c>
      <c r="AB105" s="35">
        <v>0.0</v>
      </c>
      <c r="AC105" s="35">
        <v>0.0</v>
      </c>
      <c r="AD105" s="35">
        <v>364.0</v>
      </c>
      <c r="AE105" s="35">
        <v>728.0</v>
      </c>
      <c r="AF105" s="35">
        <v>154.83</v>
      </c>
      <c r="AG105" s="35">
        <v>0.0</v>
      </c>
      <c r="AH105" s="35">
        <v>30.0</v>
      </c>
      <c r="AI105" s="35">
        <v>256.0</v>
      </c>
      <c r="AJ105" s="35">
        <v>205.0</v>
      </c>
      <c r="AK105" s="35">
        <v>0.0</v>
      </c>
      <c r="AL105" s="35">
        <v>0.0</v>
      </c>
      <c r="AM105" s="35">
        <v>76.5</v>
      </c>
      <c r="AN105" s="35">
        <v>140.0</v>
      </c>
      <c r="AO105" s="19">
        <v>2446.5</v>
      </c>
      <c r="AP105" s="20">
        <v>2446.5</v>
      </c>
      <c r="AQ105" s="20">
        <v>2446.5</v>
      </c>
      <c r="AR105" s="21">
        <f t="shared" si="6"/>
        <v>0</v>
      </c>
      <c r="AS105" s="21">
        <f t="shared" si="7"/>
        <v>0</v>
      </c>
      <c r="AT105" s="3"/>
      <c r="AU105" s="36">
        <f t="shared" si="2"/>
        <v>399.17</v>
      </c>
      <c r="AV105" s="36">
        <f t="shared" si="3"/>
        <v>442.17</v>
      </c>
      <c r="AW105" s="3"/>
      <c r="AX105" s="3"/>
      <c r="AY105" s="3"/>
      <c r="AZ105" s="3"/>
      <c r="BA105" s="3"/>
      <c r="BB105" s="3"/>
      <c r="BC105" s="3"/>
      <c r="BD105" s="3"/>
      <c r="BE105" s="3"/>
      <c r="BF105" s="3"/>
      <c r="BG105" s="3"/>
      <c r="BH105" s="3"/>
      <c r="BI105" s="3"/>
      <c r="BJ105" s="3"/>
      <c r="BK105" s="3"/>
      <c r="BL105" s="3"/>
      <c r="BM105" s="3"/>
    </row>
    <row r="106" ht="14.25" customHeight="1">
      <c r="A106" s="16">
        <v>105.0</v>
      </c>
      <c r="B106" s="17" t="s">
        <v>166</v>
      </c>
      <c r="C106" s="17" t="s">
        <v>135</v>
      </c>
      <c r="D106" s="17" t="s">
        <v>167</v>
      </c>
      <c r="E106" s="18">
        <v>1600.0</v>
      </c>
      <c r="F106" s="35">
        <v>83.33</v>
      </c>
      <c r="G106" s="35">
        <v>0.0</v>
      </c>
      <c r="H106" s="35">
        <v>0.0</v>
      </c>
      <c r="I106" s="35">
        <v>185.0</v>
      </c>
      <c r="J106" s="35">
        <v>0.0</v>
      </c>
      <c r="K106" s="35">
        <v>0.0</v>
      </c>
      <c r="L106" s="35">
        <v>0.0</v>
      </c>
      <c r="M106" s="35">
        <v>0.0</v>
      </c>
      <c r="N106" s="35">
        <v>33.33</v>
      </c>
      <c r="O106" s="35">
        <v>0.0</v>
      </c>
      <c r="P106" s="35">
        <v>0.0</v>
      </c>
      <c r="Q106" s="35">
        <v>21.67</v>
      </c>
      <c r="R106" s="35">
        <v>0.0</v>
      </c>
      <c r="S106" s="35">
        <v>20.0</v>
      </c>
      <c r="T106" s="35">
        <v>0.0</v>
      </c>
      <c r="U106" s="35">
        <v>0.0</v>
      </c>
      <c r="V106" s="35">
        <v>0.0</v>
      </c>
      <c r="W106" s="35">
        <v>0.0</v>
      </c>
      <c r="X106" s="35">
        <v>0.0</v>
      </c>
      <c r="Y106" s="35">
        <v>0.0</v>
      </c>
      <c r="Z106" s="35">
        <v>40.0</v>
      </c>
      <c r="AA106" s="35">
        <v>0.0</v>
      </c>
      <c r="AB106" s="35">
        <v>0.0</v>
      </c>
      <c r="AC106" s="35">
        <v>0.0</v>
      </c>
      <c r="AD106" s="35">
        <v>366.8</v>
      </c>
      <c r="AE106" s="35">
        <v>734.72</v>
      </c>
      <c r="AF106" s="35">
        <v>121.88</v>
      </c>
      <c r="AG106" s="35">
        <v>0.0</v>
      </c>
      <c r="AH106" s="35">
        <v>30.0</v>
      </c>
      <c r="AI106" s="35">
        <v>346.0</v>
      </c>
      <c r="AJ106" s="35">
        <v>110.0</v>
      </c>
      <c r="AK106" s="35">
        <v>0.0</v>
      </c>
      <c r="AL106" s="35">
        <v>0.0</v>
      </c>
      <c r="AM106" s="35">
        <v>0.0</v>
      </c>
      <c r="AN106" s="35">
        <v>124.0</v>
      </c>
      <c r="AO106" s="19">
        <v>2216.73</v>
      </c>
      <c r="AP106" s="20">
        <v>2216.73</v>
      </c>
      <c r="AQ106" s="20">
        <v>2216.73</v>
      </c>
      <c r="AR106" s="21">
        <f t="shared" si="6"/>
        <v>0</v>
      </c>
      <c r="AS106" s="21">
        <f t="shared" si="7"/>
        <v>0</v>
      </c>
      <c r="AT106" s="3"/>
      <c r="AU106" s="36">
        <f t="shared" si="2"/>
        <v>268.33</v>
      </c>
      <c r="AV106" s="36">
        <f t="shared" si="3"/>
        <v>343.33</v>
      </c>
      <c r="AW106" s="3"/>
      <c r="AX106" s="3"/>
      <c r="AY106" s="3"/>
      <c r="AZ106" s="3"/>
      <c r="BA106" s="3"/>
      <c r="BB106" s="3"/>
      <c r="BC106" s="3"/>
      <c r="BD106" s="3"/>
      <c r="BE106" s="3"/>
      <c r="BF106" s="3"/>
      <c r="BG106" s="3"/>
      <c r="BH106" s="3"/>
      <c r="BI106" s="3"/>
      <c r="BJ106" s="3"/>
      <c r="BK106" s="3"/>
      <c r="BL106" s="3"/>
      <c r="BM106" s="3"/>
    </row>
    <row r="107" ht="14.25" customHeight="1">
      <c r="A107" s="16">
        <v>106.0</v>
      </c>
      <c r="B107" s="17" t="s">
        <v>168</v>
      </c>
      <c r="C107" s="17" t="s">
        <v>135</v>
      </c>
      <c r="D107" s="17" t="s">
        <v>167</v>
      </c>
      <c r="E107" s="18">
        <v>1600.0</v>
      </c>
      <c r="F107" s="35">
        <v>133.33</v>
      </c>
      <c r="G107" s="35">
        <v>0.0</v>
      </c>
      <c r="H107" s="35">
        <v>0.0</v>
      </c>
      <c r="I107" s="35">
        <v>362.5</v>
      </c>
      <c r="J107" s="35">
        <v>0.0</v>
      </c>
      <c r="K107" s="35">
        <v>0.0</v>
      </c>
      <c r="L107" s="35">
        <v>0.0</v>
      </c>
      <c r="M107" s="35">
        <v>0.0</v>
      </c>
      <c r="N107" s="35">
        <v>66.67</v>
      </c>
      <c r="O107" s="35">
        <v>0.0</v>
      </c>
      <c r="P107" s="35">
        <v>0.0</v>
      </c>
      <c r="Q107" s="35">
        <v>11.67</v>
      </c>
      <c r="R107" s="35">
        <v>0.0</v>
      </c>
      <c r="S107" s="35">
        <v>30.0</v>
      </c>
      <c r="T107" s="35">
        <v>0.0</v>
      </c>
      <c r="U107" s="35">
        <v>0.0</v>
      </c>
      <c r="V107" s="35">
        <v>0.0</v>
      </c>
      <c r="W107" s="35">
        <v>0.0</v>
      </c>
      <c r="X107" s="35">
        <v>0.0</v>
      </c>
      <c r="Y107" s="35">
        <v>0.0</v>
      </c>
      <c r="Z107" s="35">
        <v>0.0</v>
      </c>
      <c r="AA107" s="35">
        <v>0.0</v>
      </c>
      <c r="AB107" s="35">
        <v>0.0</v>
      </c>
      <c r="AC107" s="35">
        <v>0.0</v>
      </c>
      <c r="AD107" s="35">
        <v>371.0</v>
      </c>
      <c r="AE107" s="35">
        <v>742.0</v>
      </c>
      <c r="AF107" s="35">
        <v>112.76</v>
      </c>
      <c r="AG107" s="35">
        <v>0.0</v>
      </c>
      <c r="AH107" s="35">
        <v>0.0</v>
      </c>
      <c r="AI107" s="35">
        <v>256.0</v>
      </c>
      <c r="AJ107" s="35">
        <v>30.0</v>
      </c>
      <c r="AK107" s="35">
        <v>0.0</v>
      </c>
      <c r="AL107" s="35">
        <v>0.0</v>
      </c>
      <c r="AM107" s="35">
        <v>0.0</v>
      </c>
      <c r="AN107" s="35">
        <v>170.0</v>
      </c>
      <c r="AO107" s="19">
        <v>2285.9300000000003</v>
      </c>
      <c r="AP107" s="20">
        <v>2285.93</v>
      </c>
      <c r="AQ107" s="20">
        <v>2285.9300000000003</v>
      </c>
      <c r="AR107" s="21">
        <f t="shared" si="6"/>
        <v>0</v>
      </c>
      <c r="AS107" s="21">
        <f t="shared" si="7"/>
        <v>0</v>
      </c>
      <c r="AT107" s="3"/>
      <c r="AU107" s="36">
        <f t="shared" si="2"/>
        <v>495.83</v>
      </c>
      <c r="AV107" s="36">
        <f t="shared" si="3"/>
        <v>604.17</v>
      </c>
      <c r="AW107" s="3"/>
      <c r="AX107" s="3"/>
      <c r="AY107" s="3"/>
      <c r="AZ107" s="3"/>
      <c r="BA107" s="3"/>
      <c r="BB107" s="3"/>
      <c r="BC107" s="3"/>
      <c r="BD107" s="3"/>
      <c r="BE107" s="3"/>
      <c r="BF107" s="3"/>
      <c r="BG107" s="3"/>
      <c r="BH107" s="3"/>
      <c r="BI107" s="3"/>
      <c r="BJ107" s="3"/>
      <c r="BK107" s="3"/>
      <c r="BL107" s="3"/>
      <c r="BM107" s="3"/>
    </row>
    <row r="108" ht="14.25" customHeight="1">
      <c r="A108" s="16">
        <v>107.0</v>
      </c>
      <c r="B108" s="17" t="s">
        <v>169</v>
      </c>
      <c r="C108" s="17" t="s">
        <v>135</v>
      </c>
      <c r="D108" s="17" t="s">
        <v>167</v>
      </c>
      <c r="E108" s="18">
        <v>1600.0</v>
      </c>
      <c r="F108" s="35">
        <v>200.0</v>
      </c>
      <c r="G108" s="35">
        <v>0.0</v>
      </c>
      <c r="H108" s="35">
        <v>0.0</v>
      </c>
      <c r="I108" s="35">
        <v>75.0</v>
      </c>
      <c r="J108" s="35">
        <v>0.0</v>
      </c>
      <c r="K108" s="35">
        <v>0.0</v>
      </c>
      <c r="L108" s="35">
        <v>0.0</v>
      </c>
      <c r="M108" s="35">
        <v>0.0</v>
      </c>
      <c r="N108" s="35">
        <v>250.0</v>
      </c>
      <c r="O108" s="35">
        <v>0.0</v>
      </c>
      <c r="P108" s="35">
        <v>0.0</v>
      </c>
      <c r="Q108" s="35">
        <v>10.0</v>
      </c>
      <c r="R108" s="35">
        <v>0.0</v>
      </c>
      <c r="S108" s="35">
        <v>8.0</v>
      </c>
      <c r="T108" s="35">
        <v>0.0</v>
      </c>
      <c r="U108" s="35">
        <v>0.0</v>
      </c>
      <c r="V108" s="35">
        <v>0.0</v>
      </c>
      <c r="W108" s="35">
        <v>0.0</v>
      </c>
      <c r="X108" s="35">
        <v>0.0</v>
      </c>
      <c r="Y108" s="35">
        <v>0.0</v>
      </c>
      <c r="Z108" s="35">
        <v>0.0</v>
      </c>
      <c r="AA108" s="35">
        <v>0.0</v>
      </c>
      <c r="AB108" s="35">
        <v>0.0</v>
      </c>
      <c r="AC108" s="35">
        <v>0.0</v>
      </c>
      <c r="AD108" s="35">
        <v>364.0</v>
      </c>
      <c r="AE108" s="35">
        <v>728.0</v>
      </c>
      <c r="AF108" s="35">
        <v>160.86</v>
      </c>
      <c r="AG108" s="35">
        <v>0.0</v>
      </c>
      <c r="AH108" s="35">
        <v>30.0</v>
      </c>
      <c r="AI108" s="35">
        <v>256.0</v>
      </c>
      <c r="AJ108" s="35">
        <v>200.0</v>
      </c>
      <c r="AK108" s="35">
        <v>0.0</v>
      </c>
      <c r="AL108" s="35">
        <v>0.0</v>
      </c>
      <c r="AM108" s="35">
        <v>0.0</v>
      </c>
      <c r="AN108" s="35">
        <v>24.0</v>
      </c>
      <c r="AO108" s="19">
        <v>2305.86</v>
      </c>
      <c r="AP108" s="20">
        <v>2305.86</v>
      </c>
      <c r="AQ108" s="20">
        <v>2305.86</v>
      </c>
      <c r="AR108" s="21">
        <f t="shared" si="6"/>
        <v>0</v>
      </c>
      <c r="AS108" s="21">
        <f t="shared" si="7"/>
        <v>0</v>
      </c>
      <c r="AT108" s="3"/>
      <c r="AU108" s="36">
        <f t="shared" si="2"/>
        <v>275</v>
      </c>
      <c r="AV108" s="36">
        <f t="shared" si="3"/>
        <v>543</v>
      </c>
      <c r="AW108" s="3"/>
      <c r="AX108" s="3"/>
      <c r="AY108" s="3"/>
      <c r="AZ108" s="3"/>
      <c r="BA108" s="3"/>
      <c r="BB108" s="3"/>
      <c r="BC108" s="3"/>
      <c r="BD108" s="3"/>
      <c r="BE108" s="3"/>
      <c r="BF108" s="3"/>
      <c r="BG108" s="3"/>
      <c r="BH108" s="3"/>
      <c r="BI108" s="3"/>
      <c r="BJ108" s="3"/>
      <c r="BK108" s="3"/>
      <c r="BL108" s="3"/>
      <c r="BM108" s="3"/>
    </row>
    <row r="109" ht="14.25" customHeight="1">
      <c r="A109" s="16">
        <v>108.0</v>
      </c>
      <c r="B109" s="17" t="s">
        <v>170</v>
      </c>
      <c r="C109" s="17" t="s">
        <v>135</v>
      </c>
      <c r="D109" s="17" t="s">
        <v>167</v>
      </c>
      <c r="E109" s="18">
        <v>1600.0</v>
      </c>
      <c r="F109" s="35">
        <v>183.33</v>
      </c>
      <c r="G109" s="35">
        <v>0.0</v>
      </c>
      <c r="H109" s="35">
        <v>0.0</v>
      </c>
      <c r="I109" s="35">
        <v>16.66</v>
      </c>
      <c r="J109" s="35">
        <v>0.0</v>
      </c>
      <c r="K109" s="35">
        <v>0.0</v>
      </c>
      <c r="L109" s="35">
        <v>0.0</v>
      </c>
      <c r="M109" s="35">
        <v>0.0</v>
      </c>
      <c r="N109" s="35">
        <v>16.66</v>
      </c>
      <c r="O109" s="35">
        <v>0.0</v>
      </c>
      <c r="P109" s="35">
        <v>0.0</v>
      </c>
      <c r="Q109" s="35">
        <v>0.0</v>
      </c>
      <c r="R109" s="35">
        <v>0.0</v>
      </c>
      <c r="S109" s="35">
        <v>20.0</v>
      </c>
      <c r="T109" s="35">
        <v>0.0</v>
      </c>
      <c r="U109" s="35">
        <v>0.0</v>
      </c>
      <c r="V109" s="35">
        <v>0.0</v>
      </c>
      <c r="W109" s="35">
        <v>0.0</v>
      </c>
      <c r="X109" s="35">
        <v>0.0</v>
      </c>
      <c r="Y109" s="35">
        <v>0.0</v>
      </c>
      <c r="Z109" s="35">
        <v>26.67</v>
      </c>
      <c r="AA109" s="35">
        <v>0.0</v>
      </c>
      <c r="AB109" s="35">
        <v>0.0</v>
      </c>
      <c r="AC109" s="35">
        <v>0.0</v>
      </c>
      <c r="AD109" s="35">
        <v>364.0</v>
      </c>
      <c r="AE109" s="35">
        <v>728.0</v>
      </c>
      <c r="AF109" s="35">
        <v>136.65</v>
      </c>
      <c r="AG109" s="35">
        <v>0.0</v>
      </c>
      <c r="AH109" s="35">
        <v>30.0</v>
      </c>
      <c r="AI109" s="35">
        <v>346.0</v>
      </c>
      <c r="AJ109" s="35">
        <v>60.0</v>
      </c>
      <c r="AK109" s="35">
        <v>0.0</v>
      </c>
      <c r="AL109" s="35">
        <v>0.0</v>
      </c>
      <c r="AM109" s="35">
        <v>0.0</v>
      </c>
      <c r="AN109" s="35">
        <v>90.0</v>
      </c>
      <c r="AO109" s="19">
        <v>2017.97</v>
      </c>
      <c r="AP109" s="20">
        <v>2017.97</v>
      </c>
      <c r="AQ109" s="20">
        <v>2017.97</v>
      </c>
      <c r="AR109" s="21">
        <f t="shared" si="6"/>
        <v>0</v>
      </c>
      <c r="AS109" s="21">
        <f t="shared" si="7"/>
        <v>0</v>
      </c>
      <c r="AT109" s="3"/>
      <c r="AU109" s="36">
        <f t="shared" si="2"/>
        <v>199.99</v>
      </c>
      <c r="AV109" s="36">
        <f t="shared" si="3"/>
        <v>236.65</v>
      </c>
      <c r="AW109" s="3"/>
      <c r="AX109" s="3"/>
      <c r="AY109" s="3"/>
      <c r="AZ109" s="3"/>
      <c r="BA109" s="3"/>
      <c r="BB109" s="3"/>
      <c r="BC109" s="3"/>
      <c r="BD109" s="3"/>
      <c r="BE109" s="3"/>
      <c r="BF109" s="3"/>
      <c r="BG109" s="3"/>
      <c r="BH109" s="3"/>
      <c r="BI109" s="3"/>
      <c r="BJ109" s="3"/>
      <c r="BK109" s="3"/>
      <c r="BL109" s="3"/>
      <c r="BM109" s="3"/>
    </row>
    <row r="110" ht="14.25" customHeight="1">
      <c r="A110" s="16">
        <v>109.0</v>
      </c>
      <c r="B110" s="17" t="s">
        <v>171</v>
      </c>
      <c r="C110" s="17" t="s">
        <v>135</v>
      </c>
      <c r="D110" s="17" t="s">
        <v>167</v>
      </c>
      <c r="E110" s="18">
        <v>1600.0</v>
      </c>
      <c r="F110" s="35">
        <v>200.0</v>
      </c>
      <c r="G110" s="35">
        <v>0.0</v>
      </c>
      <c r="H110" s="35">
        <v>0.0</v>
      </c>
      <c r="I110" s="35">
        <v>241.67</v>
      </c>
      <c r="J110" s="35">
        <v>0.0</v>
      </c>
      <c r="K110" s="35">
        <v>0.0</v>
      </c>
      <c r="L110" s="35">
        <v>0.0</v>
      </c>
      <c r="M110" s="35">
        <v>0.0</v>
      </c>
      <c r="N110" s="35">
        <v>250.0</v>
      </c>
      <c r="O110" s="35">
        <v>0.0</v>
      </c>
      <c r="P110" s="35">
        <v>0.0</v>
      </c>
      <c r="Q110" s="35">
        <v>40.0</v>
      </c>
      <c r="R110" s="35">
        <v>0.0</v>
      </c>
      <c r="S110" s="35">
        <v>8.0</v>
      </c>
      <c r="T110" s="35">
        <v>0.0</v>
      </c>
      <c r="U110" s="35">
        <v>0.0</v>
      </c>
      <c r="V110" s="35">
        <v>0.0</v>
      </c>
      <c r="W110" s="35">
        <v>0.0</v>
      </c>
      <c r="X110" s="35">
        <v>0.0</v>
      </c>
      <c r="Y110" s="35">
        <v>0.0</v>
      </c>
      <c r="Z110" s="35">
        <v>0.0</v>
      </c>
      <c r="AA110" s="35">
        <v>0.0</v>
      </c>
      <c r="AB110" s="35">
        <v>0.0</v>
      </c>
      <c r="AC110" s="35">
        <v>0.0</v>
      </c>
      <c r="AD110" s="35">
        <v>364.0</v>
      </c>
      <c r="AE110" s="35">
        <v>728.0</v>
      </c>
      <c r="AF110" s="35">
        <v>133.75</v>
      </c>
      <c r="AG110" s="35">
        <v>0.0</v>
      </c>
      <c r="AH110" s="35">
        <v>110.0</v>
      </c>
      <c r="AI110" s="35">
        <v>346.0</v>
      </c>
      <c r="AJ110" s="35">
        <v>200.0</v>
      </c>
      <c r="AK110" s="35">
        <v>0.0</v>
      </c>
      <c r="AL110" s="35">
        <v>0.0</v>
      </c>
      <c r="AM110" s="35">
        <v>0.0</v>
      </c>
      <c r="AN110" s="35">
        <v>24.0</v>
      </c>
      <c r="AO110" s="19">
        <v>2645.42</v>
      </c>
      <c r="AP110" s="20">
        <v>2645.42</v>
      </c>
      <c r="AQ110" s="20">
        <v>2645.42</v>
      </c>
      <c r="AR110" s="21">
        <f t="shared" si="6"/>
        <v>0</v>
      </c>
      <c r="AS110" s="21">
        <f t="shared" si="7"/>
        <v>0</v>
      </c>
      <c r="AT110" s="3"/>
      <c r="AU110" s="36">
        <f t="shared" si="2"/>
        <v>441.67</v>
      </c>
      <c r="AV110" s="36">
        <f t="shared" si="3"/>
        <v>739.67</v>
      </c>
      <c r="AW110" s="3"/>
      <c r="AX110" s="3"/>
      <c r="AY110" s="3"/>
      <c r="AZ110" s="3"/>
      <c r="BA110" s="3"/>
      <c r="BB110" s="3"/>
      <c r="BC110" s="3"/>
      <c r="BD110" s="3"/>
      <c r="BE110" s="3"/>
      <c r="BF110" s="3"/>
      <c r="BG110" s="3"/>
      <c r="BH110" s="3"/>
      <c r="BI110" s="3"/>
      <c r="BJ110" s="3"/>
      <c r="BK110" s="3"/>
      <c r="BL110" s="3"/>
      <c r="BM110" s="3"/>
    </row>
    <row r="111" ht="14.25" hidden="1" customHeight="1">
      <c r="A111" s="16">
        <v>110.0</v>
      </c>
      <c r="B111" s="37"/>
      <c r="C111" s="37"/>
      <c r="D111" s="17"/>
      <c r="E111" s="17"/>
      <c r="F111" s="38"/>
      <c r="G111" s="38"/>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40"/>
      <c r="AP111" s="41"/>
      <c r="AQ111" s="41"/>
      <c r="AR111" s="42">
        <f t="shared" si="6"/>
        <v>0</v>
      </c>
      <c r="AS111" s="42">
        <f t="shared" si="7"/>
        <v>0</v>
      </c>
      <c r="AT111" s="3"/>
      <c r="AU111" s="3"/>
      <c r="AV111" s="3"/>
      <c r="AW111" s="3"/>
      <c r="AX111" s="3"/>
      <c r="AY111" s="3"/>
      <c r="AZ111" s="3"/>
      <c r="BA111" s="3"/>
      <c r="BB111" s="3"/>
      <c r="BC111" s="3"/>
      <c r="BD111" s="3"/>
      <c r="BE111" s="3"/>
      <c r="BF111" s="3"/>
      <c r="BG111" s="3"/>
      <c r="BH111" s="3"/>
      <c r="BI111" s="3"/>
      <c r="BJ111" s="3"/>
      <c r="BK111" s="3"/>
      <c r="BL111" s="3"/>
      <c r="BM111" s="3"/>
    </row>
    <row r="112" ht="14.25" hidden="1" customHeight="1">
      <c r="A112" s="16">
        <v>111.0</v>
      </c>
      <c r="B112" s="37"/>
      <c r="C112" s="37"/>
      <c r="D112" s="17"/>
      <c r="E112" s="17"/>
      <c r="F112" s="38"/>
      <c r="G112" s="38"/>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40">
        <f t="shared" ref="AO112:AO154" si="13">SUM(F112:AN112)</f>
        <v>0</v>
      </c>
      <c r="AP112" s="41"/>
      <c r="AQ112" s="41"/>
      <c r="AR112" s="42">
        <f t="shared" si="6"/>
        <v>0</v>
      </c>
      <c r="AS112" s="42">
        <f t="shared" si="7"/>
        <v>0</v>
      </c>
      <c r="AT112" s="3"/>
      <c r="AU112" s="3"/>
      <c r="AV112" s="3"/>
      <c r="AW112" s="3"/>
      <c r="AX112" s="3"/>
      <c r="AY112" s="3"/>
      <c r="AZ112" s="3"/>
      <c r="BA112" s="3"/>
      <c r="BB112" s="3"/>
      <c r="BC112" s="3"/>
      <c r="BD112" s="3"/>
      <c r="BE112" s="3"/>
      <c r="BF112" s="3"/>
      <c r="BG112" s="3"/>
      <c r="BH112" s="3"/>
      <c r="BI112" s="3"/>
      <c r="BJ112" s="3"/>
      <c r="BK112" s="3"/>
      <c r="BL112" s="3"/>
      <c r="BM112" s="3"/>
    </row>
    <row r="113" ht="14.25" hidden="1" customHeight="1">
      <c r="A113" s="16">
        <v>112.0</v>
      </c>
      <c r="B113" s="37"/>
      <c r="C113" s="37"/>
      <c r="D113" s="17"/>
      <c r="E113" s="17"/>
      <c r="F113" s="38"/>
      <c r="G113" s="38"/>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40">
        <f t="shared" si="13"/>
        <v>0</v>
      </c>
      <c r="AP113" s="41"/>
      <c r="AQ113" s="41"/>
      <c r="AR113" s="42">
        <f t="shared" si="6"/>
        <v>0</v>
      </c>
      <c r="AS113" s="42">
        <f t="shared" si="7"/>
        <v>0</v>
      </c>
      <c r="AT113" s="3"/>
      <c r="AU113" s="3"/>
      <c r="AV113" s="3"/>
      <c r="AW113" s="3"/>
      <c r="AX113" s="3"/>
      <c r="AY113" s="3"/>
      <c r="AZ113" s="3"/>
      <c r="BA113" s="3"/>
      <c r="BB113" s="3"/>
      <c r="BC113" s="3"/>
      <c r="BD113" s="3"/>
      <c r="BE113" s="3"/>
      <c r="BF113" s="3"/>
      <c r="BG113" s="3"/>
      <c r="BH113" s="3"/>
      <c r="BI113" s="3"/>
      <c r="BJ113" s="3"/>
      <c r="BK113" s="3"/>
      <c r="BL113" s="3"/>
      <c r="BM113" s="3"/>
    </row>
    <row r="114" ht="14.25" hidden="1" customHeight="1">
      <c r="A114" s="16">
        <v>113.0</v>
      </c>
      <c r="B114" s="37"/>
      <c r="C114" s="37"/>
      <c r="D114" s="17"/>
      <c r="E114" s="17"/>
      <c r="F114" s="38"/>
      <c r="G114" s="38"/>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40">
        <f t="shared" si="13"/>
        <v>0</v>
      </c>
      <c r="AP114" s="41"/>
      <c r="AQ114" s="41"/>
      <c r="AR114" s="42">
        <f t="shared" si="6"/>
        <v>0</v>
      </c>
      <c r="AS114" s="42">
        <f t="shared" si="7"/>
        <v>0</v>
      </c>
      <c r="AT114" s="3"/>
      <c r="AU114" s="3"/>
      <c r="AV114" s="3"/>
      <c r="AW114" s="3"/>
      <c r="AX114" s="3"/>
      <c r="AY114" s="3"/>
      <c r="AZ114" s="3"/>
      <c r="BA114" s="3"/>
      <c r="BB114" s="3"/>
      <c r="BC114" s="3"/>
      <c r="BD114" s="3"/>
      <c r="BE114" s="3"/>
      <c r="BF114" s="3"/>
      <c r="BG114" s="3"/>
      <c r="BH114" s="3"/>
      <c r="BI114" s="3"/>
      <c r="BJ114" s="3"/>
      <c r="BK114" s="3"/>
      <c r="BL114" s="3"/>
      <c r="BM114" s="3"/>
    </row>
    <row r="115" ht="14.25" hidden="1" customHeight="1">
      <c r="A115" s="16">
        <v>114.0</v>
      </c>
      <c r="B115" s="37"/>
      <c r="C115" s="37"/>
      <c r="D115" s="17"/>
      <c r="E115" s="17"/>
      <c r="F115" s="38"/>
      <c r="G115" s="38"/>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40">
        <f t="shared" si="13"/>
        <v>0</v>
      </c>
      <c r="AP115" s="41"/>
      <c r="AQ115" s="41"/>
      <c r="AR115" s="42">
        <f t="shared" si="6"/>
        <v>0</v>
      </c>
      <c r="AS115" s="42">
        <f t="shared" si="7"/>
        <v>0</v>
      </c>
      <c r="AT115" s="3"/>
      <c r="AU115" s="3"/>
      <c r="AV115" s="3"/>
      <c r="AW115" s="3"/>
      <c r="AX115" s="3"/>
      <c r="AY115" s="3"/>
      <c r="AZ115" s="3"/>
      <c r="BA115" s="3"/>
      <c r="BB115" s="3"/>
      <c r="BC115" s="3"/>
      <c r="BD115" s="3"/>
      <c r="BE115" s="3"/>
      <c r="BF115" s="3"/>
      <c r="BG115" s="3"/>
      <c r="BH115" s="3"/>
      <c r="BI115" s="3"/>
      <c r="BJ115" s="3"/>
      <c r="BK115" s="3"/>
      <c r="BL115" s="3"/>
      <c r="BM115" s="3"/>
    </row>
    <row r="116" ht="14.25" hidden="1" customHeight="1">
      <c r="A116" s="16">
        <v>115.0</v>
      </c>
      <c r="B116" s="37"/>
      <c r="C116" s="37"/>
      <c r="D116" s="17"/>
      <c r="E116" s="17"/>
      <c r="F116" s="38"/>
      <c r="G116" s="38"/>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40">
        <f t="shared" si="13"/>
        <v>0</v>
      </c>
      <c r="AP116" s="41"/>
      <c r="AQ116" s="41"/>
      <c r="AR116" s="42">
        <f t="shared" si="6"/>
        <v>0</v>
      </c>
      <c r="AS116" s="42">
        <f t="shared" si="7"/>
        <v>0</v>
      </c>
      <c r="AT116" s="3"/>
      <c r="AU116" s="3"/>
      <c r="AV116" s="3"/>
      <c r="AW116" s="3"/>
      <c r="AX116" s="3"/>
      <c r="AY116" s="3"/>
      <c r="AZ116" s="3"/>
      <c r="BA116" s="3"/>
      <c r="BB116" s="3"/>
      <c r="BC116" s="3"/>
      <c r="BD116" s="3"/>
      <c r="BE116" s="3"/>
      <c r="BF116" s="3"/>
      <c r="BG116" s="3"/>
      <c r="BH116" s="3"/>
      <c r="BI116" s="3"/>
      <c r="BJ116" s="3"/>
      <c r="BK116" s="3"/>
      <c r="BL116" s="3"/>
      <c r="BM116" s="3"/>
    </row>
    <row r="117" ht="14.25" hidden="1" customHeight="1">
      <c r="A117" s="16">
        <v>116.0</v>
      </c>
      <c r="B117" s="37"/>
      <c r="C117" s="37"/>
      <c r="D117" s="17"/>
      <c r="E117" s="17"/>
      <c r="F117" s="38"/>
      <c r="G117" s="38"/>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40">
        <f t="shared" si="13"/>
        <v>0</v>
      </c>
      <c r="AP117" s="41"/>
      <c r="AQ117" s="41"/>
      <c r="AR117" s="42">
        <f t="shared" si="6"/>
        <v>0</v>
      </c>
      <c r="AS117" s="42">
        <f t="shared" si="7"/>
        <v>0</v>
      </c>
      <c r="AT117" s="3"/>
      <c r="AU117" s="3"/>
      <c r="AV117" s="3"/>
      <c r="AW117" s="3"/>
      <c r="AX117" s="3"/>
      <c r="AY117" s="3"/>
      <c r="AZ117" s="3"/>
      <c r="BA117" s="3"/>
      <c r="BB117" s="3"/>
      <c r="BC117" s="3"/>
      <c r="BD117" s="3"/>
      <c r="BE117" s="3"/>
      <c r="BF117" s="3"/>
      <c r="BG117" s="3"/>
      <c r="BH117" s="3"/>
      <c r="BI117" s="3"/>
      <c r="BJ117" s="3"/>
      <c r="BK117" s="3"/>
      <c r="BL117" s="3"/>
      <c r="BM117" s="3"/>
    </row>
    <row r="118" ht="14.25" hidden="1" customHeight="1">
      <c r="A118" s="16">
        <v>117.0</v>
      </c>
      <c r="B118" s="37"/>
      <c r="C118" s="37"/>
      <c r="D118" s="17"/>
      <c r="E118" s="17"/>
      <c r="F118" s="38"/>
      <c r="G118" s="38"/>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40">
        <f t="shared" si="13"/>
        <v>0</v>
      </c>
      <c r="AP118" s="41"/>
      <c r="AQ118" s="41"/>
      <c r="AR118" s="42">
        <f t="shared" si="6"/>
        <v>0</v>
      </c>
      <c r="AS118" s="42">
        <f t="shared" si="7"/>
        <v>0</v>
      </c>
      <c r="AT118" s="3"/>
      <c r="AU118" s="3"/>
      <c r="AV118" s="3"/>
      <c r="AW118" s="3"/>
      <c r="AX118" s="3"/>
      <c r="AY118" s="3"/>
      <c r="AZ118" s="3"/>
      <c r="BA118" s="3"/>
      <c r="BB118" s="3"/>
      <c r="BC118" s="3"/>
      <c r="BD118" s="3"/>
      <c r="BE118" s="3"/>
      <c r="BF118" s="3"/>
      <c r="BG118" s="3"/>
      <c r="BH118" s="3"/>
      <c r="BI118" s="3"/>
      <c r="BJ118" s="3"/>
      <c r="BK118" s="3"/>
      <c r="BL118" s="3"/>
      <c r="BM118" s="3"/>
    </row>
    <row r="119" ht="14.25" hidden="1" customHeight="1">
      <c r="A119" s="16">
        <v>118.0</v>
      </c>
      <c r="B119" s="37"/>
      <c r="C119" s="37"/>
      <c r="D119" s="17"/>
      <c r="E119" s="17"/>
      <c r="F119" s="38"/>
      <c r="G119" s="38"/>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40">
        <f t="shared" si="13"/>
        <v>0</v>
      </c>
      <c r="AP119" s="41"/>
      <c r="AQ119" s="41"/>
      <c r="AR119" s="42">
        <f t="shared" si="6"/>
        <v>0</v>
      </c>
      <c r="AS119" s="42">
        <f t="shared" si="7"/>
        <v>0</v>
      </c>
      <c r="AT119" s="3"/>
      <c r="AU119" s="3"/>
      <c r="AV119" s="3"/>
      <c r="AW119" s="3"/>
      <c r="AX119" s="3"/>
      <c r="AY119" s="3"/>
      <c r="AZ119" s="3"/>
      <c r="BA119" s="3"/>
      <c r="BB119" s="3"/>
      <c r="BC119" s="3"/>
      <c r="BD119" s="3"/>
      <c r="BE119" s="3"/>
      <c r="BF119" s="3"/>
      <c r="BG119" s="3"/>
      <c r="BH119" s="3"/>
      <c r="BI119" s="3"/>
      <c r="BJ119" s="3"/>
      <c r="BK119" s="3"/>
      <c r="BL119" s="3"/>
      <c r="BM119" s="3"/>
    </row>
    <row r="120" ht="14.25" hidden="1" customHeight="1">
      <c r="A120" s="16">
        <v>119.0</v>
      </c>
      <c r="B120" s="37"/>
      <c r="C120" s="37"/>
      <c r="D120" s="17"/>
      <c r="E120" s="17"/>
      <c r="F120" s="38"/>
      <c r="G120" s="38"/>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40">
        <f t="shared" si="13"/>
        <v>0</v>
      </c>
      <c r="AP120" s="41"/>
      <c r="AQ120" s="41"/>
      <c r="AR120" s="42">
        <f t="shared" si="6"/>
        <v>0</v>
      </c>
      <c r="AS120" s="42">
        <f t="shared" si="7"/>
        <v>0</v>
      </c>
      <c r="AT120" s="3"/>
      <c r="AU120" s="3"/>
      <c r="AV120" s="3"/>
      <c r="AW120" s="3"/>
      <c r="AX120" s="3"/>
      <c r="AY120" s="3"/>
      <c r="AZ120" s="3"/>
      <c r="BA120" s="3"/>
      <c r="BB120" s="3"/>
      <c r="BC120" s="3"/>
      <c r="BD120" s="3"/>
      <c r="BE120" s="3"/>
      <c r="BF120" s="3"/>
      <c r="BG120" s="3"/>
      <c r="BH120" s="3"/>
      <c r="BI120" s="3"/>
      <c r="BJ120" s="3"/>
      <c r="BK120" s="3"/>
      <c r="BL120" s="3"/>
      <c r="BM120" s="3"/>
    </row>
    <row r="121" ht="14.25" hidden="1" customHeight="1">
      <c r="A121" s="16">
        <v>120.0</v>
      </c>
      <c r="B121" s="37"/>
      <c r="C121" s="37"/>
      <c r="D121" s="17"/>
      <c r="E121" s="17"/>
      <c r="F121" s="38"/>
      <c r="G121" s="38"/>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40">
        <f t="shared" si="13"/>
        <v>0</v>
      </c>
      <c r="AP121" s="41"/>
      <c r="AQ121" s="41"/>
      <c r="AR121" s="42">
        <f t="shared" si="6"/>
        <v>0</v>
      </c>
      <c r="AS121" s="42">
        <f t="shared" si="7"/>
        <v>0</v>
      </c>
      <c r="AT121" s="3"/>
      <c r="AU121" s="3"/>
      <c r="AV121" s="3"/>
      <c r="AW121" s="3"/>
      <c r="AX121" s="3"/>
      <c r="AY121" s="3"/>
      <c r="AZ121" s="3"/>
      <c r="BA121" s="3"/>
      <c r="BB121" s="3"/>
      <c r="BC121" s="3"/>
      <c r="BD121" s="3"/>
      <c r="BE121" s="3"/>
      <c r="BF121" s="3"/>
      <c r="BG121" s="3"/>
      <c r="BH121" s="3"/>
      <c r="BI121" s="3"/>
      <c r="BJ121" s="3"/>
      <c r="BK121" s="3"/>
      <c r="BL121" s="3"/>
      <c r="BM121" s="3"/>
    </row>
    <row r="122" ht="14.25" hidden="1" customHeight="1">
      <c r="A122" s="16">
        <v>121.0</v>
      </c>
      <c r="B122" s="37"/>
      <c r="C122" s="37"/>
      <c r="D122" s="17"/>
      <c r="E122" s="17"/>
      <c r="F122" s="38"/>
      <c r="G122" s="38"/>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40">
        <f t="shared" si="13"/>
        <v>0</v>
      </c>
      <c r="AP122" s="41"/>
      <c r="AQ122" s="41"/>
      <c r="AR122" s="42">
        <f t="shared" si="6"/>
        <v>0</v>
      </c>
      <c r="AS122" s="42">
        <f t="shared" si="7"/>
        <v>0</v>
      </c>
      <c r="AT122" s="3"/>
      <c r="AU122" s="3"/>
      <c r="AV122" s="3"/>
      <c r="AW122" s="3"/>
      <c r="AX122" s="3"/>
      <c r="AY122" s="3"/>
      <c r="AZ122" s="3"/>
      <c r="BA122" s="3"/>
      <c r="BB122" s="3"/>
      <c r="BC122" s="3"/>
      <c r="BD122" s="3"/>
      <c r="BE122" s="3"/>
      <c r="BF122" s="3"/>
      <c r="BG122" s="3"/>
      <c r="BH122" s="3"/>
      <c r="BI122" s="3"/>
      <c r="BJ122" s="3"/>
      <c r="BK122" s="3"/>
      <c r="BL122" s="3"/>
      <c r="BM122" s="3"/>
    </row>
    <row r="123" ht="14.25" hidden="1" customHeight="1">
      <c r="A123" s="16">
        <v>122.0</v>
      </c>
      <c r="B123" s="37"/>
      <c r="C123" s="37"/>
      <c r="D123" s="17"/>
      <c r="E123" s="17"/>
      <c r="F123" s="38"/>
      <c r="G123" s="38"/>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40">
        <f t="shared" si="13"/>
        <v>0</v>
      </c>
      <c r="AP123" s="41"/>
      <c r="AQ123" s="41"/>
      <c r="AR123" s="42">
        <f t="shared" si="6"/>
        <v>0</v>
      </c>
      <c r="AS123" s="42">
        <f t="shared" si="7"/>
        <v>0</v>
      </c>
      <c r="AT123" s="3"/>
      <c r="AU123" s="3"/>
      <c r="AV123" s="3"/>
      <c r="AW123" s="3"/>
      <c r="AX123" s="3"/>
      <c r="AY123" s="3"/>
      <c r="AZ123" s="3"/>
      <c r="BA123" s="3"/>
      <c r="BB123" s="3"/>
      <c r="BC123" s="3"/>
      <c r="BD123" s="3"/>
      <c r="BE123" s="3"/>
      <c r="BF123" s="3"/>
      <c r="BG123" s="3"/>
      <c r="BH123" s="3"/>
      <c r="BI123" s="3"/>
      <c r="BJ123" s="3"/>
      <c r="BK123" s="3"/>
      <c r="BL123" s="3"/>
      <c r="BM123" s="3"/>
    </row>
    <row r="124" ht="14.25" hidden="1" customHeight="1">
      <c r="A124" s="16">
        <v>123.0</v>
      </c>
      <c r="B124" s="37"/>
      <c r="C124" s="37"/>
      <c r="D124" s="17"/>
      <c r="E124" s="17"/>
      <c r="F124" s="38"/>
      <c r="G124" s="38"/>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40">
        <f t="shared" si="13"/>
        <v>0</v>
      </c>
      <c r="AP124" s="41"/>
      <c r="AQ124" s="41"/>
      <c r="AR124" s="42">
        <f t="shared" si="6"/>
        <v>0</v>
      </c>
      <c r="AS124" s="42">
        <f t="shared" si="7"/>
        <v>0</v>
      </c>
      <c r="AT124" s="3"/>
      <c r="AU124" s="3"/>
      <c r="AV124" s="3"/>
      <c r="AW124" s="3"/>
      <c r="AX124" s="3"/>
      <c r="AY124" s="3"/>
      <c r="AZ124" s="3"/>
      <c r="BA124" s="3"/>
      <c r="BB124" s="3"/>
      <c r="BC124" s="3"/>
      <c r="BD124" s="3"/>
      <c r="BE124" s="3"/>
      <c r="BF124" s="3"/>
      <c r="BG124" s="3"/>
      <c r="BH124" s="3"/>
      <c r="BI124" s="3"/>
      <c r="BJ124" s="3"/>
      <c r="BK124" s="3"/>
      <c r="BL124" s="3"/>
      <c r="BM124" s="3"/>
    </row>
    <row r="125" ht="14.25" hidden="1" customHeight="1">
      <c r="A125" s="16">
        <v>124.0</v>
      </c>
      <c r="B125" s="37"/>
      <c r="C125" s="37"/>
      <c r="D125" s="17"/>
      <c r="E125" s="17"/>
      <c r="F125" s="38"/>
      <c r="G125" s="38"/>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40">
        <f t="shared" si="13"/>
        <v>0</v>
      </c>
      <c r="AP125" s="41"/>
      <c r="AQ125" s="41"/>
      <c r="AR125" s="42">
        <f t="shared" si="6"/>
        <v>0</v>
      </c>
      <c r="AS125" s="42">
        <f t="shared" si="7"/>
        <v>0</v>
      </c>
      <c r="AT125" s="3"/>
      <c r="AU125" s="3"/>
      <c r="AV125" s="3"/>
      <c r="AW125" s="3"/>
      <c r="AX125" s="3"/>
      <c r="AY125" s="3"/>
      <c r="AZ125" s="3"/>
      <c r="BA125" s="3"/>
      <c r="BB125" s="3"/>
      <c r="BC125" s="3"/>
      <c r="BD125" s="3"/>
      <c r="BE125" s="3"/>
      <c r="BF125" s="3"/>
      <c r="BG125" s="3"/>
      <c r="BH125" s="3"/>
      <c r="BI125" s="3"/>
      <c r="BJ125" s="3"/>
      <c r="BK125" s="3"/>
      <c r="BL125" s="3"/>
      <c r="BM125" s="3"/>
    </row>
    <row r="126" ht="14.25" hidden="1" customHeight="1">
      <c r="A126" s="16">
        <v>125.0</v>
      </c>
      <c r="B126" s="37"/>
      <c r="C126" s="37"/>
      <c r="D126" s="17"/>
      <c r="E126" s="17"/>
      <c r="F126" s="38"/>
      <c r="G126" s="38"/>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40">
        <f t="shared" si="13"/>
        <v>0</v>
      </c>
      <c r="AP126" s="41"/>
      <c r="AQ126" s="41"/>
      <c r="AR126" s="42">
        <f t="shared" si="6"/>
        <v>0</v>
      </c>
      <c r="AS126" s="42">
        <f t="shared" si="7"/>
        <v>0</v>
      </c>
      <c r="AT126" s="3"/>
      <c r="AU126" s="3"/>
      <c r="AV126" s="3"/>
      <c r="AW126" s="3"/>
      <c r="AX126" s="3"/>
      <c r="AY126" s="3"/>
      <c r="AZ126" s="3"/>
      <c r="BA126" s="3"/>
      <c r="BB126" s="3"/>
      <c r="BC126" s="3"/>
      <c r="BD126" s="3"/>
      <c r="BE126" s="3"/>
      <c r="BF126" s="3"/>
      <c r="BG126" s="3"/>
      <c r="BH126" s="3"/>
      <c r="BI126" s="3"/>
      <c r="BJ126" s="3"/>
      <c r="BK126" s="3"/>
      <c r="BL126" s="3"/>
      <c r="BM126" s="3"/>
    </row>
    <row r="127" ht="14.25" hidden="1" customHeight="1">
      <c r="A127" s="16">
        <v>126.0</v>
      </c>
      <c r="B127" s="37"/>
      <c r="C127" s="37"/>
      <c r="D127" s="17"/>
      <c r="E127" s="17"/>
      <c r="F127" s="38"/>
      <c r="G127" s="38"/>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40">
        <f t="shared" si="13"/>
        <v>0</v>
      </c>
      <c r="AP127" s="41"/>
      <c r="AQ127" s="41"/>
      <c r="AR127" s="42">
        <f t="shared" si="6"/>
        <v>0</v>
      </c>
      <c r="AS127" s="42">
        <f t="shared" si="7"/>
        <v>0</v>
      </c>
      <c r="AT127" s="3"/>
      <c r="AU127" s="3"/>
      <c r="AV127" s="3"/>
      <c r="AW127" s="3"/>
      <c r="AX127" s="3"/>
      <c r="AY127" s="3"/>
      <c r="AZ127" s="3"/>
      <c r="BA127" s="3"/>
      <c r="BB127" s="3"/>
      <c r="BC127" s="3"/>
      <c r="BD127" s="3"/>
      <c r="BE127" s="3"/>
      <c r="BF127" s="3"/>
      <c r="BG127" s="3"/>
      <c r="BH127" s="3"/>
      <c r="BI127" s="3"/>
      <c r="BJ127" s="3"/>
      <c r="BK127" s="3"/>
      <c r="BL127" s="3"/>
      <c r="BM127" s="3"/>
    </row>
    <row r="128" ht="14.25" hidden="1" customHeight="1">
      <c r="A128" s="16">
        <v>127.0</v>
      </c>
      <c r="B128" s="37"/>
      <c r="C128" s="37"/>
      <c r="D128" s="17"/>
      <c r="E128" s="17"/>
      <c r="F128" s="38"/>
      <c r="G128" s="38"/>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40">
        <f t="shared" si="13"/>
        <v>0</v>
      </c>
      <c r="AP128" s="41"/>
      <c r="AQ128" s="41"/>
      <c r="AR128" s="42">
        <f t="shared" si="6"/>
        <v>0</v>
      </c>
      <c r="AS128" s="42">
        <f t="shared" si="7"/>
        <v>0</v>
      </c>
      <c r="AT128" s="3"/>
      <c r="AU128" s="3"/>
      <c r="AV128" s="3"/>
      <c r="AW128" s="3"/>
      <c r="AX128" s="3"/>
      <c r="AY128" s="3"/>
      <c r="AZ128" s="3"/>
      <c r="BA128" s="3"/>
      <c r="BB128" s="3"/>
      <c r="BC128" s="3"/>
      <c r="BD128" s="3"/>
      <c r="BE128" s="3"/>
      <c r="BF128" s="3"/>
      <c r="BG128" s="3"/>
      <c r="BH128" s="3"/>
      <c r="BI128" s="3"/>
      <c r="BJ128" s="3"/>
      <c r="BK128" s="3"/>
      <c r="BL128" s="3"/>
      <c r="BM128" s="3"/>
    </row>
    <row r="129" ht="14.25" hidden="1" customHeight="1">
      <c r="A129" s="16">
        <v>128.0</v>
      </c>
      <c r="B129" s="37"/>
      <c r="C129" s="37"/>
      <c r="D129" s="17"/>
      <c r="E129" s="17"/>
      <c r="F129" s="38"/>
      <c r="G129" s="38"/>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40">
        <f t="shared" si="13"/>
        <v>0</v>
      </c>
      <c r="AP129" s="41"/>
      <c r="AQ129" s="41"/>
      <c r="AR129" s="42">
        <f t="shared" si="6"/>
        <v>0</v>
      </c>
      <c r="AS129" s="42">
        <f t="shared" si="7"/>
        <v>0</v>
      </c>
      <c r="AT129" s="3"/>
      <c r="AU129" s="3"/>
      <c r="AV129" s="3"/>
      <c r="AW129" s="3"/>
      <c r="AX129" s="3"/>
      <c r="AY129" s="3"/>
      <c r="AZ129" s="3"/>
      <c r="BA129" s="3"/>
      <c r="BB129" s="3"/>
      <c r="BC129" s="3"/>
      <c r="BD129" s="3"/>
      <c r="BE129" s="3"/>
      <c r="BF129" s="3"/>
      <c r="BG129" s="3"/>
      <c r="BH129" s="3"/>
      <c r="BI129" s="3"/>
      <c r="BJ129" s="3"/>
      <c r="BK129" s="3"/>
      <c r="BL129" s="3"/>
      <c r="BM129" s="3"/>
    </row>
    <row r="130" ht="14.25" hidden="1" customHeight="1">
      <c r="A130" s="16">
        <v>129.0</v>
      </c>
      <c r="B130" s="37"/>
      <c r="C130" s="37"/>
      <c r="D130" s="17"/>
      <c r="E130" s="17"/>
      <c r="F130" s="38"/>
      <c r="G130" s="38"/>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40">
        <f t="shared" si="13"/>
        <v>0</v>
      </c>
      <c r="AP130" s="41"/>
      <c r="AQ130" s="41"/>
      <c r="AR130" s="42">
        <f t="shared" si="6"/>
        <v>0</v>
      </c>
      <c r="AS130" s="42">
        <f t="shared" si="7"/>
        <v>0</v>
      </c>
      <c r="AT130" s="3"/>
      <c r="AU130" s="3"/>
      <c r="AV130" s="3"/>
      <c r="AW130" s="3"/>
      <c r="AX130" s="3"/>
      <c r="AY130" s="3"/>
      <c r="AZ130" s="3"/>
      <c r="BA130" s="3"/>
      <c r="BB130" s="3"/>
      <c r="BC130" s="3"/>
      <c r="BD130" s="3"/>
      <c r="BE130" s="3"/>
      <c r="BF130" s="3"/>
      <c r="BG130" s="3"/>
      <c r="BH130" s="3"/>
      <c r="BI130" s="3"/>
      <c r="BJ130" s="3"/>
      <c r="BK130" s="3"/>
      <c r="BL130" s="3"/>
      <c r="BM130" s="3"/>
    </row>
    <row r="131" ht="14.25" hidden="1" customHeight="1">
      <c r="A131" s="16">
        <v>130.0</v>
      </c>
      <c r="B131" s="37"/>
      <c r="C131" s="37"/>
      <c r="D131" s="17"/>
      <c r="E131" s="17"/>
      <c r="F131" s="38"/>
      <c r="G131" s="38"/>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40">
        <f t="shared" si="13"/>
        <v>0</v>
      </c>
      <c r="AP131" s="41"/>
      <c r="AQ131" s="41"/>
      <c r="AR131" s="42">
        <f t="shared" si="6"/>
        <v>0</v>
      </c>
      <c r="AS131" s="42">
        <f t="shared" si="7"/>
        <v>0</v>
      </c>
      <c r="AT131" s="3"/>
      <c r="AU131" s="3"/>
      <c r="AV131" s="3"/>
      <c r="AW131" s="3"/>
      <c r="AX131" s="3"/>
      <c r="AY131" s="3"/>
      <c r="AZ131" s="3"/>
      <c r="BA131" s="3"/>
      <c r="BB131" s="3"/>
      <c r="BC131" s="3"/>
      <c r="BD131" s="3"/>
      <c r="BE131" s="3"/>
      <c r="BF131" s="3"/>
      <c r="BG131" s="3"/>
      <c r="BH131" s="3"/>
      <c r="BI131" s="3"/>
      <c r="BJ131" s="3"/>
      <c r="BK131" s="3"/>
      <c r="BL131" s="3"/>
      <c r="BM131" s="3"/>
    </row>
    <row r="132" ht="14.25" hidden="1" customHeight="1">
      <c r="A132" s="16">
        <v>131.0</v>
      </c>
      <c r="B132" s="37"/>
      <c r="C132" s="37"/>
      <c r="D132" s="17"/>
      <c r="E132" s="17"/>
      <c r="F132" s="38"/>
      <c r="G132" s="38"/>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40">
        <f t="shared" si="13"/>
        <v>0</v>
      </c>
      <c r="AP132" s="41"/>
      <c r="AQ132" s="41"/>
      <c r="AR132" s="42">
        <f t="shared" si="6"/>
        <v>0</v>
      </c>
      <c r="AS132" s="42">
        <f t="shared" si="7"/>
        <v>0</v>
      </c>
      <c r="AT132" s="3"/>
      <c r="AU132" s="3"/>
      <c r="AV132" s="3"/>
      <c r="AW132" s="3"/>
      <c r="AX132" s="3"/>
      <c r="AY132" s="3"/>
      <c r="AZ132" s="3"/>
      <c r="BA132" s="3"/>
      <c r="BB132" s="3"/>
      <c r="BC132" s="3"/>
      <c r="BD132" s="3"/>
      <c r="BE132" s="3"/>
      <c r="BF132" s="3"/>
      <c r="BG132" s="3"/>
      <c r="BH132" s="3"/>
      <c r="BI132" s="3"/>
      <c r="BJ132" s="3"/>
      <c r="BK132" s="3"/>
      <c r="BL132" s="3"/>
      <c r="BM132" s="3"/>
    </row>
    <row r="133" ht="14.25" hidden="1" customHeight="1">
      <c r="A133" s="16">
        <v>132.0</v>
      </c>
      <c r="B133" s="37"/>
      <c r="C133" s="37"/>
      <c r="D133" s="17"/>
      <c r="E133" s="17"/>
      <c r="F133" s="38"/>
      <c r="G133" s="38"/>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40">
        <f t="shared" si="13"/>
        <v>0</v>
      </c>
      <c r="AP133" s="41"/>
      <c r="AQ133" s="41"/>
      <c r="AR133" s="42">
        <f t="shared" si="6"/>
        <v>0</v>
      </c>
      <c r="AS133" s="42">
        <f t="shared" si="7"/>
        <v>0</v>
      </c>
      <c r="AT133" s="3"/>
      <c r="AU133" s="3"/>
      <c r="AV133" s="3"/>
      <c r="AW133" s="3"/>
      <c r="AX133" s="3"/>
      <c r="AY133" s="3"/>
      <c r="AZ133" s="3"/>
      <c r="BA133" s="3"/>
      <c r="BB133" s="3"/>
      <c r="BC133" s="3"/>
      <c r="BD133" s="3"/>
      <c r="BE133" s="3"/>
      <c r="BF133" s="3"/>
      <c r="BG133" s="3"/>
      <c r="BH133" s="3"/>
      <c r="BI133" s="3"/>
      <c r="BJ133" s="3"/>
      <c r="BK133" s="3"/>
      <c r="BL133" s="3"/>
      <c r="BM133" s="3"/>
    </row>
    <row r="134" ht="14.25" hidden="1" customHeight="1">
      <c r="A134" s="16">
        <v>133.0</v>
      </c>
      <c r="B134" s="37"/>
      <c r="C134" s="37"/>
      <c r="D134" s="17"/>
      <c r="E134" s="17"/>
      <c r="F134" s="38"/>
      <c r="G134" s="38"/>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40">
        <f t="shared" si="13"/>
        <v>0</v>
      </c>
      <c r="AP134" s="41"/>
      <c r="AQ134" s="41"/>
      <c r="AR134" s="42">
        <f t="shared" si="6"/>
        <v>0</v>
      </c>
      <c r="AS134" s="42">
        <f t="shared" si="7"/>
        <v>0</v>
      </c>
      <c r="AT134" s="3"/>
      <c r="AU134" s="3"/>
      <c r="AV134" s="3"/>
      <c r="AW134" s="3"/>
      <c r="AX134" s="3"/>
      <c r="AY134" s="3"/>
      <c r="AZ134" s="3"/>
      <c r="BA134" s="3"/>
      <c r="BB134" s="3"/>
      <c r="BC134" s="3"/>
      <c r="BD134" s="3"/>
      <c r="BE134" s="3"/>
      <c r="BF134" s="3"/>
      <c r="BG134" s="3"/>
      <c r="BH134" s="3"/>
      <c r="BI134" s="3"/>
      <c r="BJ134" s="3"/>
      <c r="BK134" s="3"/>
      <c r="BL134" s="3"/>
      <c r="BM134" s="3"/>
    </row>
    <row r="135" ht="14.25" hidden="1" customHeight="1">
      <c r="A135" s="16">
        <v>134.0</v>
      </c>
      <c r="B135" s="37"/>
      <c r="C135" s="37"/>
      <c r="D135" s="17"/>
      <c r="E135" s="17"/>
      <c r="F135" s="38"/>
      <c r="G135" s="38"/>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40">
        <f t="shared" si="13"/>
        <v>0</v>
      </c>
      <c r="AP135" s="41"/>
      <c r="AQ135" s="41"/>
      <c r="AR135" s="42">
        <f t="shared" si="6"/>
        <v>0</v>
      </c>
      <c r="AS135" s="42">
        <f t="shared" si="7"/>
        <v>0</v>
      </c>
      <c r="AT135" s="3"/>
      <c r="AU135" s="3"/>
      <c r="AV135" s="3"/>
      <c r="AW135" s="3"/>
      <c r="AX135" s="3"/>
      <c r="AY135" s="3"/>
      <c r="AZ135" s="3"/>
      <c r="BA135" s="3"/>
      <c r="BB135" s="3"/>
      <c r="BC135" s="3"/>
      <c r="BD135" s="3"/>
      <c r="BE135" s="3"/>
      <c r="BF135" s="3"/>
      <c r="BG135" s="3"/>
      <c r="BH135" s="3"/>
      <c r="BI135" s="3"/>
      <c r="BJ135" s="3"/>
      <c r="BK135" s="3"/>
      <c r="BL135" s="3"/>
      <c r="BM135" s="3"/>
    </row>
    <row r="136" ht="14.25" hidden="1" customHeight="1">
      <c r="A136" s="16">
        <v>135.0</v>
      </c>
      <c r="B136" s="37"/>
      <c r="C136" s="37"/>
      <c r="D136" s="17"/>
      <c r="E136" s="17"/>
      <c r="F136" s="38"/>
      <c r="G136" s="38"/>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40">
        <f t="shared" si="13"/>
        <v>0</v>
      </c>
      <c r="AP136" s="41"/>
      <c r="AQ136" s="41"/>
      <c r="AR136" s="42">
        <f t="shared" si="6"/>
        <v>0</v>
      </c>
      <c r="AS136" s="42">
        <f t="shared" si="7"/>
        <v>0</v>
      </c>
      <c r="AT136" s="3"/>
      <c r="AU136" s="3"/>
      <c r="AV136" s="3"/>
      <c r="AW136" s="3"/>
      <c r="AX136" s="3"/>
      <c r="AY136" s="3"/>
      <c r="AZ136" s="3"/>
      <c r="BA136" s="3"/>
      <c r="BB136" s="3"/>
      <c r="BC136" s="3"/>
      <c r="BD136" s="3"/>
      <c r="BE136" s="3"/>
      <c r="BF136" s="3"/>
      <c r="BG136" s="3"/>
      <c r="BH136" s="3"/>
      <c r="BI136" s="3"/>
      <c r="BJ136" s="3"/>
      <c r="BK136" s="3"/>
      <c r="BL136" s="3"/>
      <c r="BM136" s="3"/>
    </row>
    <row r="137" ht="14.25" hidden="1" customHeight="1">
      <c r="A137" s="16">
        <v>136.0</v>
      </c>
      <c r="B137" s="37"/>
      <c r="C137" s="37"/>
      <c r="D137" s="17"/>
      <c r="E137" s="17"/>
      <c r="F137" s="38"/>
      <c r="G137" s="38"/>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40">
        <f t="shared" si="13"/>
        <v>0</v>
      </c>
      <c r="AP137" s="41"/>
      <c r="AQ137" s="41"/>
      <c r="AR137" s="42">
        <f t="shared" si="6"/>
        <v>0</v>
      </c>
      <c r="AS137" s="42">
        <f t="shared" si="7"/>
        <v>0</v>
      </c>
      <c r="AT137" s="3"/>
      <c r="AU137" s="3"/>
      <c r="AV137" s="3"/>
      <c r="AW137" s="3"/>
      <c r="AX137" s="3"/>
      <c r="AY137" s="3"/>
      <c r="AZ137" s="3"/>
      <c r="BA137" s="3"/>
      <c r="BB137" s="3"/>
      <c r="BC137" s="3"/>
      <c r="BD137" s="3"/>
      <c r="BE137" s="3"/>
      <c r="BF137" s="3"/>
      <c r="BG137" s="3"/>
      <c r="BH137" s="3"/>
      <c r="BI137" s="3"/>
      <c r="BJ137" s="3"/>
      <c r="BK137" s="3"/>
      <c r="BL137" s="3"/>
      <c r="BM137" s="3"/>
    </row>
    <row r="138" ht="14.25" hidden="1" customHeight="1">
      <c r="A138" s="16">
        <v>137.0</v>
      </c>
      <c r="B138" s="37"/>
      <c r="C138" s="37"/>
      <c r="D138" s="17"/>
      <c r="E138" s="17"/>
      <c r="F138" s="38"/>
      <c r="G138" s="38"/>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40">
        <f t="shared" si="13"/>
        <v>0</v>
      </c>
      <c r="AP138" s="41"/>
      <c r="AQ138" s="41"/>
      <c r="AR138" s="42">
        <f t="shared" si="6"/>
        <v>0</v>
      </c>
      <c r="AS138" s="42">
        <f t="shared" si="7"/>
        <v>0</v>
      </c>
      <c r="AT138" s="3"/>
      <c r="AU138" s="3"/>
      <c r="AV138" s="3"/>
      <c r="AW138" s="3"/>
      <c r="AX138" s="3"/>
      <c r="AY138" s="3"/>
      <c r="AZ138" s="3"/>
      <c r="BA138" s="3"/>
      <c r="BB138" s="3"/>
      <c r="BC138" s="3"/>
      <c r="BD138" s="3"/>
      <c r="BE138" s="3"/>
      <c r="BF138" s="3"/>
      <c r="BG138" s="3"/>
      <c r="BH138" s="3"/>
      <c r="BI138" s="3"/>
      <c r="BJ138" s="3"/>
      <c r="BK138" s="3"/>
      <c r="BL138" s="3"/>
      <c r="BM138" s="3"/>
    </row>
    <row r="139" ht="14.25" hidden="1" customHeight="1">
      <c r="A139" s="16">
        <v>138.0</v>
      </c>
      <c r="B139" s="37"/>
      <c r="C139" s="37"/>
      <c r="D139" s="17"/>
      <c r="E139" s="17"/>
      <c r="F139" s="38"/>
      <c r="G139" s="38"/>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40">
        <f t="shared" si="13"/>
        <v>0</v>
      </c>
      <c r="AP139" s="41"/>
      <c r="AQ139" s="41"/>
      <c r="AR139" s="42">
        <f t="shared" si="6"/>
        <v>0</v>
      </c>
      <c r="AS139" s="42">
        <f t="shared" si="7"/>
        <v>0</v>
      </c>
      <c r="AT139" s="3"/>
      <c r="AU139" s="3"/>
      <c r="AV139" s="3"/>
      <c r="AW139" s="3"/>
      <c r="AX139" s="3"/>
      <c r="AY139" s="3"/>
      <c r="AZ139" s="3"/>
      <c r="BA139" s="3"/>
      <c r="BB139" s="3"/>
      <c r="BC139" s="3"/>
      <c r="BD139" s="3"/>
      <c r="BE139" s="3"/>
      <c r="BF139" s="3"/>
      <c r="BG139" s="3"/>
      <c r="BH139" s="3"/>
      <c r="BI139" s="3"/>
      <c r="BJ139" s="3"/>
      <c r="BK139" s="3"/>
      <c r="BL139" s="3"/>
      <c r="BM139" s="3"/>
    </row>
    <row r="140" ht="14.25" hidden="1" customHeight="1">
      <c r="A140" s="16">
        <v>139.0</v>
      </c>
      <c r="B140" s="37"/>
      <c r="C140" s="37"/>
      <c r="D140" s="17"/>
      <c r="E140" s="17"/>
      <c r="F140" s="38"/>
      <c r="G140" s="38"/>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40">
        <f t="shared" si="13"/>
        <v>0</v>
      </c>
      <c r="AP140" s="41"/>
      <c r="AQ140" s="41"/>
      <c r="AR140" s="42">
        <f t="shared" si="6"/>
        <v>0</v>
      </c>
      <c r="AS140" s="42">
        <f t="shared" si="7"/>
        <v>0</v>
      </c>
      <c r="AT140" s="3"/>
      <c r="AU140" s="3"/>
      <c r="AV140" s="3"/>
      <c r="AW140" s="3"/>
      <c r="AX140" s="3"/>
      <c r="AY140" s="3"/>
      <c r="AZ140" s="3"/>
      <c r="BA140" s="3"/>
      <c r="BB140" s="3"/>
      <c r="BC140" s="3"/>
      <c r="BD140" s="3"/>
      <c r="BE140" s="3"/>
      <c r="BF140" s="3"/>
      <c r="BG140" s="3"/>
      <c r="BH140" s="3"/>
      <c r="BI140" s="3"/>
      <c r="BJ140" s="3"/>
      <c r="BK140" s="3"/>
      <c r="BL140" s="3"/>
      <c r="BM140" s="3"/>
    </row>
    <row r="141" ht="14.25" hidden="1" customHeight="1">
      <c r="A141" s="16">
        <v>140.0</v>
      </c>
      <c r="B141" s="37"/>
      <c r="C141" s="37"/>
      <c r="D141" s="17"/>
      <c r="E141" s="17"/>
      <c r="F141" s="38"/>
      <c r="G141" s="38"/>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40">
        <f t="shared" si="13"/>
        <v>0</v>
      </c>
      <c r="AP141" s="41"/>
      <c r="AQ141" s="41"/>
      <c r="AR141" s="42">
        <f t="shared" si="6"/>
        <v>0</v>
      </c>
      <c r="AS141" s="42">
        <f t="shared" si="7"/>
        <v>0</v>
      </c>
      <c r="AT141" s="3"/>
      <c r="AU141" s="3"/>
      <c r="AV141" s="3"/>
      <c r="AW141" s="3"/>
      <c r="AX141" s="3"/>
      <c r="AY141" s="3"/>
      <c r="AZ141" s="3"/>
      <c r="BA141" s="3"/>
      <c r="BB141" s="3"/>
      <c r="BC141" s="3"/>
      <c r="BD141" s="3"/>
      <c r="BE141" s="3"/>
      <c r="BF141" s="3"/>
      <c r="BG141" s="3"/>
      <c r="BH141" s="3"/>
      <c r="BI141" s="3"/>
      <c r="BJ141" s="3"/>
      <c r="BK141" s="3"/>
      <c r="BL141" s="3"/>
      <c r="BM141" s="3"/>
    </row>
    <row r="142" ht="14.25" hidden="1" customHeight="1">
      <c r="A142" s="16">
        <v>141.0</v>
      </c>
      <c r="B142" s="37"/>
      <c r="C142" s="37"/>
      <c r="D142" s="17"/>
      <c r="E142" s="17"/>
      <c r="F142" s="38"/>
      <c r="G142" s="38"/>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40">
        <f t="shared" si="13"/>
        <v>0</v>
      </c>
      <c r="AP142" s="41"/>
      <c r="AQ142" s="41"/>
      <c r="AR142" s="42">
        <f t="shared" si="6"/>
        <v>0</v>
      </c>
      <c r="AS142" s="42">
        <f t="shared" si="7"/>
        <v>0</v>
      </c>
      <c r="AT142" s="3"/>
      <c r="AU142" s="3"/>
      <c r="AV142" s="3"/>
      <c r="AW142" s="3"/>
      <c r="AX142" s="3"/>
      <c r="AY142" s="3"/>
      <c r="AZ142" s="3"/>
      <c r="BA142" s="3"/>
      <c r="BB142" s="3"/>
      <c r="BC142" s="3"/>
      <c r="BD142" s="3"/>
      <c r="BE142" s="3"/>
      <c r="BF142" s="3"/>
      <c r="BG142" s="3"/>
      <c r="BH142" s="3"/>
      <c r="BI142" s="3"/>
      <c r="BJ142" s="3"/>
      <c r="BK142" s="3"/>
      <c r="BL142" s="3"/>
      <c r="BM142" s="3"/>
    </row>
    <row r="143" ht="14.25" hidden="1" customHeight="1">
      <c r="A143" s="16">
        <v>142.0</v>
      </c>
      <c r="B143" s="37"/>
      <c r="C143" s="37"/>
      <c r="D143" s="17"/>
      <c r="E143" s="17"/>
      <c r="F143" s="38"/>
      <c r="G143" s="38"/>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40">
        <f t="shared" si="13"/>
        <v>0</v>
      </c>
      <c r="AP143" s="41"/>
      <c r="AQ143" s="41"/>
      <c r="AR143" s="42">
        <f t="shared" si="6"/>
        <v>0</v>
      </c>
      <c r="AS143" s="42">
        <f t="shared" si="7"/>
        <v>0</v>
      </c>
      <c r="AT143" s="3"/>
      <c r="AU143" s="3"/>
      <c r="AV143" s="3"/>
      <c r="AW143" s="3"/>
      <c r="AX143" s="3"/>
      <c r="AY143" s="3"/>
      <c r="AZ143" s="3"/>
      <c r="BA143" s="3"/>
      <c r="BB143" s="3"/>
      <c r="BC143" s="3"/>
      <c r="BD143" s="3"/>
      <c r="BE143" s="3"/>
      <c r="BF143" s="3"/>
      <c r="BG143" s="3"/>
      <c r="BH143" s="3"/>
      <c r="BI143" s="3"/>
      <c r="BJ143" s="3"/>
      <c r="BK143" s="3"/>
      <c r="BL143" s="3"/>
      <c r="BM143" s="3"/>
    </row>
    <row r="144" ht="14.25" hidden="1" customHeight="1">
      <c r="A144" s="16">
        <v>143.0</v>
      </c>
      <c r="B144" s="37"/>
      <c r="C144" s="37"/>
      <c r="D144" s="17"/>
      <c r="E144" s="17"/>
      <c r="F144" s="38"/>
      <c r="G144" s="38"/>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40">
        <f t="shared" si="13"/>
        <v>0</v>
      </c>
      <c r="AP144" s="41"/>
      <c r="AQ144" s="41"/>
      <c r="AR144" s="42">
        <f t="shared" si="6"/>
        <v>0</v>
      </c>
      <c r="AS144" s="42">
        <f t="shared" si="7"/>
        <v>0</v>
      </c>
      <c r="AT144" s="3"/>
      <c r="AU144" s="3"/>
      <c r="AV144" s="3"/>
      <c r="AW144" s="3"/>
      <c r="AX144" s="3"/>
      <c r="AY144" s="3"/>
      <c r="AZ144" s="3"/>
      <c r="BA144" s="3"/>
      <c r="BB144" s="3"/>
      <c r="BC144" s="3"/>
      <c r="BD144" s="3"/>
      <c r="BE144" s="3"/>
      <c r="BF144" s="3"/>
      <c r="BG144" s="3"/>
      <c r="BH144" s="3"/>
      <c r="BI144" s="3"/>
      <c r="BJ144" s="3"/>
      <c r="BK144" s="3"/>
      <c r="BL144" s="3"/>
      <c r="BM144" s="3"/>
    </row>
    <row r="145" ht="14.25" hidden="1" customHeight="1">
      <c r="A145" s="16">
        <v>144.0</v>
      </c>
      <c r="B145" s="37"/>
      <c r="C145" s="37"/>
      <c r="D145" s="17"/>
      <c r="E145" s="17"/>
      <c r="F145" s="38"/>
      <c r="G145" s="38"/>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40">
        <f t="shared" si="13"/>
        <v>0</v>
      </c>
      <c r="AP145" s="41"/>
      <c r="AQ145" s="41"/>
      <c r="AR145" s="42">
        <f t="shared" si="6"/>
        <v>0</v>
      </c>
      <c r="AS145" s="42">
        <f t="shared" si="7"/>
        <v>0</v>
      </c>
      <c r="AT145" s="3"/>
      <c r="AU145" s="3"/>
      <c r="AV145" s="3"/>
      <c r="AW145" s="3"/>
      <c r="AX145" s="3"/>
      <c r="AY145" s="3"/>
      <c r="AZ145" s="3"/>
      <c r="BA145" s="3"/>
      <c r="BB145" s="3"/>
      <c r="BC145" s="3"/>
      <c r="BD145" s="3"/>
      <c r="BE145" s="3"/>
      <c r="BF145" s="3"/>
      <c r="BG145" s="3"/>
      <c r="BH145" s="3"/>
      <c r="BI145" s="3"/>
      <c r="BJ145" s="3"/>
      <c r="BK145" s="3"/>
      <c r="BL145" s="3"/>
      <c r="BM145" s="3"/>
    </row>
    <row r="146" ht="14.25" hidden="1" customHeight="1">
      <c r="A146" s="16">
        <v>145.0</v>
      </c>
      <c r="B146" s="37"/>
      <c r="C146" s="37"/>
      <c r="D146" s="17"/>
      <c r="E146" s="17"/>
      <c r="F146" s="38"/>
      <c r="G146" s="38"/>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40">
        <f t="shared" si="13"/>
        <v>0</v>
      </c>
      <c r="AP146" s="41"/>
      <c r="AQ146" s="41"/>
      <c r="AR146" s="42">
        <f t="shared" si="6"/>
        <v>0</v>
      </c>
      <c r="AS146" s="42">
        <f t="shared" si="7"/>
        <v>0</v>
      </c>
      <c r="AT146" s="3"/>
      <c r="AU146" s="3"/>
      <c r="AV146" s="3"/>
      <c r="AW146" s="3"/>
      <c r="AX146" s="3"/>
      <c r="AY146" s="3"/>
      <c r="AZ146" s="3"/>
      <c r="BA146" s="3"/>
      <c r="BB146" s="3"/>
      <c r="BC146" s="3"/>
      <c r="BD146" s="3"/>
      <c r="BE146" s="3"/>
      <c r="BF146" s="3"/>
      <c r="BG146" s="3"/>
      <c r="BH146" s="3"/>
      <c r="BI146" s="3"/>
      <c r="BJ146" s="3"/>
      <c r="BK146" s="3"/>
      <c r="BL146" s="3"/>
      <c r="BM146" s="3"/>
    </row>
    <row r="147" ht="14.25" hidden="1" customHeight="1">
      <c r="A147" s="16">
        <v>146.0</v>
      </c>
      <c r="B147" s="37"/>
      <c r="C147" s="37"/>
      <c r="D147" s="17"/>
      <c r="E147" s="17"/>
      <c r="F147" s="38"/>
      <c r="G147" s="38"/>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40">
        <f t="shared" si="13"/>
        <v>0</v>
      </c>
      <c r="AP147" s="41"/>
      <c r="AQ147" s="41"/>
      <c r="AR147" s="42">
        <f t="shared" si="6"/>
        <v>0</v>
      </c>
      <c r="AS147" s="42">
        <f t="shared" si="7"/>
        <v>0</v>
      </c>
      <c r="AT147" s="3"/>
      <c r="AU147" s="3"/>
      <c r="AV147" s="3"/>
      <c r="AW147" s="3"/>
      <c r="AX147" s="3"/>
      <c r="AY147" s="3"/>
      <c r="AZ147" s="3"/>
      <c r="BA147" s="3"/>
      <c r="BB147" s="3"/>
      <c r="BC147" s="3"/>
      <c r="BD147" s="3"/>
      <c r="BE147" s="3"/>
      <c r="BF147" s="3"/>
      <c r="BG147" s="3"/>
      <c r="BH147" s="3"/>
      <c r="BI147" s="3"/>
      <c r="BJ147" s="3"/>
      <c r="BK147" s="3"/>
      <c r="BL147" s="3"/>
      <c r="BM147" s="3"/>
    </row>
    <row r="148" ht="14.25" hidden="1" customHeight="1">
      <c r="A148" s="16">
        <v>147.0</v>
      </c>
      <c r="B148" s="37"/>
      <c r="C148" s="37"/>
      <c r="D148" s="17"/>
      <c r="E148" s="17"/>
      <c r="F148" s="38"/>
      <c r="G148" s="38"/>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40">
        <f t="shared" si="13"/>
        <v>0</v>
      </c>
      <c r="AP148" s="41"/>
      <c r="AQ148" s="41"/>
      <c r="AR148" s="42">
        <f t="shared" si="6"/>
        <v>0</v>
      </c>
      <c r="AS148" s="42">
        <f t="shared" si="7"/>
        <v>0</v>
      </c>
      <c r="AT148" s="3"/>
      <c r="AU148" s="3"/>
      <c r="AV148" s="3"/>
      <c r="AW148" s="3"/>
      <c r="AX148" s="3"/>
      <c r="AY148" s="3"/>
      <c r="AZ148" s="3"/>
      <c r="BA148" s="3"/>
      <c r="BB148" s="3"/>
      <c r="BC148" s="3"/>
      <c r="BD148" s="3"/>
      <c r="BE148" s="3"/>
      <c r="BF148" s="3"/>
      <c r="BG148" s="3"/>
      <c r="BH148" s="3"/>
      <c r="BI148" s="3"/>
      <c r="BJ148" s="3"/>
      <c r="BK148" s="3"/>
      <c r="BL148" s="3"/>
      <c r="BM148" s="3"/>
    </row>
    <row r="149" ht="14.25" hidden="1" customHeight="1">
      <c r="A149" s="16">
        <v>148.0</v>
      </c>
      <c r="B149" s="37"/>
      <c r="C149" s="37"/>
      <c r="D149" s="17"/>
      <c r="E149" s="17"/>
      <c r="F149" s="38"/>
      <c r="G149" s="38"/>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40">
        <f t="shared" si="13"/>
        <v>0</v>
      </c>
      <c r="AP149" s="41"/>
      <c r="AQ149" s="41"/>
      <c r="AR149" s="42">
        <f t="shared" si="6"/>
        <v>0</v>
      </c>
      <c r="AS149" s="42">
        <f t="shared" si="7"/>
        <v>0</v>
      </c>
      <c r="AT149" s="3"/>
      <c r="AU149" s="3"/>
      <c r="AV149" s="3"/>
      <c r="AW149" s="3"/>
      <c r="AX149" s="3"/>
      <c r="AY149" s="3"/>
      <c r="AZ149" s="3"/>
      <c r="BA149" s="3"/>
      <c r="BB149" s="3"/>
      <c r="BC149" s="3"/>
      <c r="BD149" s="3"/>
      <c r="BE149" s="3"/>
      <c r="BF149" s="3"/>
      <c r="BG149" s="3"/>
      <c r="BH149" s="3"/>
      <c r="BI149" s="3"/>
      <c r="BJ149" s="3"/>
      <c r="BK149" s="3"/>
      <c r="BL149" s="3"/>
      <c r="BM149" s="3"/>
    </row>
    <row r="150" ht="14.25" hidden="1" customHeight="1">
      <c r="A150" s="16">
        <v>149.0</v>
      </c>
      <c r="B150" s="37"/>
      <c r="C150" s="37"/>
      <c r="D150" s="17"/>
      <c r="E150" s="17"/>
      <c r="F150" s="38"/>
      <c r="G150" s="38"/>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40">
        <f t="shared" si="13"/>
        <v>0</v>
      </c>
      <c r="AP150" s="41"/>
      <c r="AQ150" s="41"/>
      <c r="AR150" s="42">
        <f t="shared" si="6"/>
        <v>0</v>
      </c>
      <c r="AS150" s="42">
        <f t="shared" si="7"/>
        <v>0</v>
      </c>
      <c r="AT150" s="3"/>
      <c r="AU150" s="3"/>
      <c r="AV150" s="3"/>
      <c r="AW150" s="3"/>
      <c r="AX150" s="3"/>
      <c r="AY150" s="3"/>
      <c r="AZ150" s="3"/>
      <c r="BA150" s="3"/>
      <c r="BB150" s="3"/>
      <c r="BC150" s="3"/>
      <c r="BD150" s="3"/>
      <c r="BE150" s="3"/>
      <c r="BF150" s="3"/>
      <c r="BG150" s="3"/>
      <c r="BH150" s="3"/>
      <c r="BI150" s="3"/>
      <c r="BJ150" s="3"/>
      <c r="BK150" s="3"/>
      <c r="BL150" s="3"/>
      <c r="BM150" s="3"/>
    </row>
    <row r="151" ht="14.25" hidden="1" customHeight="1">
      <c r="A151" s="16">
        <v>150.0</v>
      </c>
      <c r="B151" s="37"/>
      <c r="C151" s="37"/>
      <c r="D151" s="17"/>
      <c r="E151" s="17"/>
      <c r="F151" s="38"/>
      <c r="G151" s="38"/>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40">
        <f t="shared" si="13"/>
        <v>0</v>
      </c>
      <c r="AP151" s="41"/>
      <c r="AQ151" s="41"/>
      <c r="AR151" s="42">
        <f t="shared" si="6"/>
        <v>0</v>
      </c>
      <c r="AS151" s="42">
        <f t="shared" si="7"/>
        <v>0</v>
      </c>
      <c r="AT151" s="3"/>
      <c r="AU151" s="3"/>
      <c r="AV151" s="3"/>
      <c r="AW151" s="3"/>
      <c r="AX151" s="3"/>
      <c r="AY151" s="3"/>
      <c r="AZ151" s="3"/>
      <c r="BA151" s="3"/>
      <c r="BB151" s="3"/>
      <c r="BC151" s="3"/>
      <c r="BD151" s="3"/>
      <c r="BE151" s="3"/>
      <c r="BF151" s="3"/>
      <c r="BG151" s="3"/>
      <c r="BH151" s="3"/>
      <c r="BI151" s="3"/>
      <c r="BJ151" s="3"/>
      <c r="BK151" s="3"/>
      <c r="BL151" s="3"/>
      <c r="BM151" s="3"/>
    </row>
    <row r="152" ht="45.0" customHeight="1">
      <c r="A152" s="43" t="s">
        <v>172</v>
      </c>
      <c r="B152" s="44"/>
      <c r="C152" s="44"/>
      <c r="D152" s="44"/>
      <c r="E152" s="45">
        <f t="shared" ref="E152:AN152" si="14">SUM(E5:E151)</f>
        <v>169600</v>
      </c>
      <c r="F152" s="46">
        <f t="shared" si="14"/>
        <v>72568.995</v>
      </c>
      <c r="G152" s="47">
        <f t="shared" si="14"/>
        <v>3452.75</v>
      </c>
      <c r="H152" s="47">
        <f t="shared" si="14"/>
        <v>7290.934667</v>
      </c>
      <c r="I152" s="48">
        <f t="shared" si="14"/>
        <v>63599.56173</v>
      </c>
      <c r="J152" s="47">
        <f t="shared" si="14"/>
        <v>100</v>
      </c>
      <c r="K152" s="47">
        <f t="shared" si="14"/>
        <v>695.2366667</v>
      </c>
      <c r="L152" s="47">
        <f t="shared" si="14"/>
        <v>0</v>
      </c>
      <c r="M152" s="47">
        <f t="shared" si="14"/>
        <v>0</v>
      </c>
      <c r="N152" s="46">
        <f t="shared" si="14"/>
        <v>7410.123333</v>
      </c>
      <c r="O152" s="47">
        <f t="shared" si="14"/>
        <v>21675.48</v>
      </c>
      <c r="P152" s="47">
        <f t="shared" si="14"/>
        <v>1000</v>
      </c>
      <c r="Q152" s="48">
        <f t="shared" si="14"/>
        <v>5128.073728</v>
      </c>
      <c r="R152" s="47">
        <f t="shared" si="14"/>
        <v>41060</v>
      </c>
      <c r="S152" s="47">
        <f t="shared" si="14"/>
        <v>15583.5</v>
      </c>
      <c r="T152" s="47">
        <f t="shared" si="14"/>
        <v>0</v>
      </c>
      <c r="U152" s="47">
        <f t="shared" si="14"/>
        <v>0</v>
      </c>
      <c r="V152" s="47">
        <f t="shared" si="14"/>
        <v>50</v>
      </c>
      <c r="W152" s="47">
        <f t="shared" si="14"/>
        <v>0</v>
      </c>
      <c r="X152" s="47">
        <f t="shared" si="14"/>
        <v>300</v>
      </c>
      <c r="Y152" s="47">
        <f t="shared" si="14"/>
        <v>4250</v>
      </c>
      <c r="Z152" s="47">
        <f t="shared" si="14"/>
        <v>15471.01</v>
      </c>
      <c r="AA152" s="47">
        <f t="shared" si="14"/>
        <v>0</v>
      </c>
      <c r="AB152" s="47">
        <f t="shared" si="14"/>
        <v>1100</v>
      </c>
      <c r="AC152" s="47">
        <f t="shared" si="14"/>
        <v>280</v>
      </c>
      <c r="AD152" s="47">
        <f t="shared" si="14"/>
        <v>30827.6</v>
      </c>
      <c r="AE152" s="47">
        <f t="shared" si="14"/>
        <v>61012.32</v>
      </c>
      <c r="AF152" s="47">
        <f t="shared" si="14"/>
        <v>13170.21259</v>
      </c>
      <c r="AG152" s="47">
        <f t="shared" si="14"/>
        <v>11690</v>
      </c>
      <c r="AH152" s="47">
        <f t="shared" si="14"/>
        <v>12210</v>
      </c>
      <c r="AI152" s="47">
        <f t="shared" si="14"/>
        <v>26946</v>
      </c>
      <c r="AJ152" s="48">
        <f t="shared" si="14"/>
        <v>7739.85</v>
      </c>
      <c r="AK152" s="47">
        <f t="shared" si="14"/>
        <v>150</v>
      </c>
      <c r="AL152" s="47">
        <f t="shared" si="14"/>
        <v>2500</v>
      </c>
      <c r="AM152" s="47">
        <f t="shared" si="14"/>
        <v>1055.5</v>
      </c>
      <c r="AN152" s="47">
        <f t="shared" si="14"/>
        <v>9744</v>
      </c>
      <c r="AO152" s="40">
        <f t="shared" si="13"/>
        <v>438061.1477</v>
      </c>
      <c r="AP152" s="49"/>
      <c r="AQ152" s="49"/>
      <c r="AR152" s="49"/>
      <c r="AS152" s="49"/>
      <c r="AT152" s="3"/>
      <c r="AU152" s="22">
        <f t="shared" ref="AU152:AV152" si="15">max(AU5:AU110)</f>
        <v>36565.47</v>
      </c>
      <c r="AV152" s="22">
        <f t="shared" si="15"/>
        <v>40003.36</v>
      </c>
      <c r="AW152" s="3"/>
      <c r="AX152" s="3"/>
      <c r="AY152" s="3"/>
      <c r="AZ152" s="3"/>
      <c r="BA152" s="3"/>
      <c r="BB152" s="3"/>
      <c r="BC152" s="3"/>
      <c r="BD152" s="3"/>
      <c r="BE152" s="3"/>
      <c r="BF152" s="3"/>
      <c r="BG152" s="3"/>
      <c r="BH152" s="3"/>
      <c r="BI152" s="3"/>
      <c r="BJ152" s="3"/>
      <c r="BK152" s="3"/>
      <c r="BL152" s="3"/>
      <c r="BM152" s="3"/>
    </row>
    <row r="153" ht="45.0" customHeight="1">
      <c r="A153" s="43" t="s">
        <v>173</v>
      </c>
      <c r="B153" s="44"/>
      <c r="C153" s="44"/>
      <c r="D153" s="44"/>
      <c r="E153" s="44"/>
      <c r="F153" s="46">
        <f>'IC01'!V269</f>
        <v>72568.995</v>
      </c>
      <c r="G153" s="47">
        <f>'IC02'!L34</f>
        <v>3452.75</v>
      </c>
      <c r="H153" s="47">
        <f>'IC03'!L50</f>
        <v>7290.934667</v>
      </c>
      <c r="I153" s="48">
        <f>'IC04'!K2620</f>
        <v>63599.56173</v>
      </c>
      <c r="J153" s="47">
        <f>'IC05'!L21</f>
        <v>100</v>
      </c>
      <c r="K153" s="47">
        <f>'IC06'!I17</f>
        <v>695.2366667</v>
      </c>
      <c r="L153" s="47">
        <f>'IC07'!H17</f>
        <v>0</v>
      </c>
      <c r="M153" s="47">
        <f>'IC08'!I23</f>
        <v>0</v>
      </c>
      <c r="N153" s="46">
        <f>'IC09'!N191</f>
        <v>7410.123333</v>
      </c>
      <c r="O153" s="47">
        <f>'IC10'!M60</f>
        <v>21675.48</v>
      </c>
      <c r="P153" s="47">
        <f>'IC11'!J27</f>
        <v>1000</v>
      </c>
      <c r="Q153" s="48">
        <f>'IC12'!K833</f>
        <v>5128.073728</v>
      </c>
      <c r="R153" s="47">
        <f>'IC13'!I688</f>
        <v>41060</v>
      </c>
      <c r="S153" s="47">
        <f>'IC14'!O194</f>
        <v>15583.5</v>
      </c>
      <c r="T153" s="47">
        <f>'IC15'!I17</f>
        <v>0</v>
      </c>
      <c r="U153" s="47">
        <f>'IC16'!H17</f>
        <v>0</v>
      </c>
      <c r="V153" s="47">
        <f>'IC17'!I23</f>
        <v>50</v>
      </c>
      <c r="W153" s="47">
        <f>'ID01'!M19</f>
        <v>0</v>
      </c>
      <c r="X153" s="47">
        <f>'ID02'!L17</f>
        <v>300</v>
      </c>
      <c r="Y153" s="47">
        <f>'ID03'!H49</f>
        <v>4250</v>
      </c>
      <c r="Z153" s="47">
        <f>'ID04'!H119</f>
        <v>15471.01</v>
      </c>
      <c r="AA153" s="47">
        <f>'ID05'!H20</f>
        <v>0</v>
      </c>
      <c r="AB153" s="47">
        <f>'ID06'!F30</f>
        <v>1100</v>
      </c>
      <c r="AC153" s="47">
        <f>'ID07'!F29</f>
        <v>280</v>
      </c>
      <c r="AD153" s="47">
        <f>'ID08'!E137</f>
        <v>30827.6</v>
      </c>
      <c r="AE153" s="47">
        <f>'ID09'!E126</f>
        <v>61012.32</v>
      </c>
      <c r="AF153" s="47">
        <f>'ID10'!F1459</f>
        <v>13170.21259</v>
      </c>
      <c r="AG153" s="47">
        <f>'ID11'!E542</f>
        <v>11690</v>
      </c>
      <c r="AH153" s="47">
        <f>'ID12'!E365</f>
        <v>12210</v>
      </c>
      <c r="AI153" s="47">
        <f>'ID13'!E232</f>
        <v>26946</v>
      </c>
      <c r="AJ153" s="48">
        <f>'ID14'!E321</f>
        <v>7739.85</v>
      </c>
      <c r="AK153" s="47">
        <f>'ID15'!L16</f>
        <v>150</v>
      </c>
      <c r="AL153" s="47">
        <f>'ID16'!E65</f>
        <v>2500</v>
      </c>
      <c r="AM153" s="47">
        <f>'ID17'!M26</f>
        <v>1055.5</v>
      </c>
      <c r="AN153" s="47">
        <f>'ID18'!E255</f>
        <v>9744</v>
      </c>
      <c r="AO153" s="40">
        <f t="shared" si="13"/>
        <v>438061.1477</v>
      </c>
      <c r="AP153" s="49"/>
      <c r="AQ153" s="49"/>
      <c r="AR153" s="49"/>
      <c r="AS153" s="49"/>
      <c r="AT153" s="3"/>
      <c r="AU153" s="3"/>
      <c r="AV153" s="3"/>
      <c r="AW153" s="3"/>
      <c r="AX153" s="3"/>
      <c r="AY153" s="3"/>
      <c r="AZ153" s="3"/>
      <c r="BA153" s="3"/>
      <c r="BB153" s="3"/>
      <c r="BC153" s="3"/>
      <c r="BD153" s="3"/>
      <c r="BE153" s="3"/>
      <c r="BF153" s="3"/>
      <c r="BG153" s="3"/>
      <c r="BH153" s="3"/>
      <c r="BI153" s="3"/>
      <c r="BJ153" s="3"/>
      <c r="BK153" s="3"/>
      <c r="BL153" s="3"/>
      <c r="BM153" s="3"/>
    </row>
    <row r="154" ht="45.0" customHeight="1">
      <c r="A154" s="50" t="s">
        <v>174</v>
      </c>
      <c r="B154" s="51"/>
      <c r="C154" s="51"/>
      <c r="D154" s="51"/>
      <c r="E154" s="51"/>
      <c r="F154" s="52">
        <f t="shared" ref="F154:AN154" si="16">F152-F153</f>
        <v>0</v>
      </c>
      <c r="G154" s="52">
        <f t="shared" si="16"/>
        <v>0</v>
      </c>
      <c r="H154" s="52">
        <f t="shared" si="16"/>
        <v>0</v>
      </c>
      <c r="I154" s="52">
        <f t="shared" si="16"/>
        <v>0</v>
      </c>
      <c r="J154" s="52">
        <f t="shared" si="16"/>
        <v>0</v>
      </c>
      <c r="K154" s="52">
        <f t="shared" si="16"/>
        <v>0</v>
      </c>
      <c r="L154" s="52">
        <f t="shared" si="16"/>
        <v>0</v>
      </c>
      <c r="M154" s="52">
        <f t="shared" si="16"/>
        <v>0</v>
      </c>
      <c r="N154" s="52">
        <f t="shared" si="16"/>
        <v>0</v>
      </c>
      <c r="O154" s="52">
        <f t="shared" si="16"/>
        <v>0</v>
      </c>
      <c r="P154" s="52">
        <f t="shared" si="16"/>
        <v>0</v>
      </c>
      <c r="Q154" s="52">
        <f t="shared" si="16"/>
        <v>0</v>
      </c>
      <c r="R154" s="52">
        <f t="shared" si="16"/>
        <v>0</v>
      </c>
      <c r="S154" s="52">
        <f t="shared" si="16"/>
        <v>0</v>
      </c>
      <c r="T154" s="52">
        <f t="shared" si="16"/>
        <v>0</v>
      </c>
      <c r="U154" s="52">
        <f t="shared" si="16"/>
        <v>0</v>
      </c>
      <c r="V154" s="52">
        <f t="shared" si="16"/>
        <v>0</v>
      </c>
      <c r="W154" s="52">
        <f t="shared" si="16"/>
        <v>0</v>
      </c>
      <c r="X154" s="52">
        <f t="shared" si="16"/>
        <v>0</v>
      </c>
      <c r="Y154" s="52">
        <f t="shared" si="16"/>
        <v>0</v>
      </c>
      <c r="Z154" s="52">
        <f t="shared" si="16"/>
        <v>0</v>
      </c>
      <c r="AA154" s="52">
        <f t="shared" si="16"/>
        <v>0</v>
      </c>
      <c r="AB154" s="52">
        <f t="shared" si="16"/>
        <v>0</v>
      </c>
      <c r="AC154" s="52">
        <f t="shared" si="16"/>
        <v>0</v>
      </c>
      <c r="AD154" s="52">
        <f t="shared" si="16"/>
        <v>0</v>
      </c>
      <c r="AE154" s="52">
        <f t="shared" si="16"/>
        <v>0</v>
      </c>
      <c r="AF154" s="52">
        <f t="shared" si="16"/>
        <v>0</v>
      </c>
      <c r="AG154" s="52">
        <f t="shared" si="16"/>
        <v>0</v>
      </c>
      <c r="AH154" s="52">
        <f t="shared" si="16"/>
        <v>0</v>
      </c>
      <c r="AI154" s="52">
        <f t="shared" si="16"/>
        <v>0</v>
      </c>
      <c r="AJ154" s="52">
        <f t="shared" si="16"/>
        <v>0</v>
      </c>
      <c r="AK154" s="52">
        <f t="shared" si="16"/>
        <v>0</v>
      </c>
      <c r="AL154" s="52">
        <f t="shared" si="16"/>
        <v>0</v>
      </c>
      <c r="AM154" s="52">
        <f t="shared" si="16"/>
        <v>0</v>
      </c>
      <c r="AN154" s="52">
        <f t="shared" si="16"/>
        <v>0</v>
      </c>
      <c r="AO154" s="52">
        <f t="shared" si="13"/>
        <v>0</v>
      </c>
      <c r="AP154" s="53" t="s">
        <v>175</v>
      </c>
      <c r="AQ154" s="54"/>
      <c r="AR154" s="54"/>
      <c r="AS154" s="54"/>
      <c r="AT154" s="3"/>
      <c r="AU154" s="3"/>
      <c r="AV154" s="3"/>
      <c r="AW154" s="3"/>
      <c r="AX154" s="3"/>
      <c r="AY154" s="3"/>
      <c r="AZ154" s="3"/>
      <c r="BA154" s="3"/>
      <c r="BB154" s="3"/>
      <c r="BC154" s="3"/>
      <c r="BD154" s="3"/>
      <c r="BE154" s="3"/>
      <c r="BF154" s="3"/>
      <c r="BG154" s="3"/>
      <c r="BH154" s="3"/>
      <c r="BI154" s="3"/>
      <c r="BJ154" s="3"/>
      <c r="BK154" s="3"/>
      <c r="BL154" s="3"/>
      <c r="BM154" s="3"/>
    </row>
    <row r="155" ht="14.2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row>
    <row r="156" ht="53.25" customHeight="1">
      <c r="A156" s="1"/>
      <c r="B156" s="55" t="s">
        <v>176</v>
      </c>
      <c r="C156" s="55"/>
      <c r="D156" s="56">
        <v>106.0</v>
      </c>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row>
    <row r="157" ht="53.25" customHeight="1">
      <c r="A157" s="1"/>
      <c r="B157" s="57" t="s">
        <v>177</v>
      </c>
      <c r="C157" s="57"/>
      <c r="D157" s="44">
        <f>COUNTA(D5:D151)</f>
        <v>106</v>
      </c>
      <c r="E157" s="1"/>
      <c r="F157" s="2"/>
      <c r="G157" s="1"/>
      <c r="H157" s="3"/>
      <c r="I157" s="58"/>
      <c r="J157" s="3"/>
      <c r="K157" s="3"/>
      <c r="L157" s="3"/>
      <c r="M157" s="3"/>
      <c r="N157" s="3"/>
      <c r="O157" s="3"/>
      <c r="P157" s="3"/>
      <c r="Q157" s="59"/>
      <c r="R157" s="3"/>
      <c r="S157" s="3"/>
      <c r="T157" s="3"/>
      <c r="U157" s="3"/>
      <c r="V157" s="3"/>
      <c r="W157" s="3"/>
      <c r="X157" s="3"/>
      <c r="Y157" s="3"/>
      <c r="Z157" s="54"/>
      <c r="AA157" s="3"/>
      <c r="AB157" s="3"/>
      <c r="AC157" s="3"/>
      <c r="AD157" s="3"/>
      <c r="AE157" s="3"/>
      <c r="AF157" s="54"/>
      <c r="AG157" s="3"/>
      <c r="AH157" s="3"/>
      <c r="AI157" s="3"/>
      <c r="AJ157" s="60"/>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row>
    <row r="158" ht="53.25" customHeight="1">
      <c r="A158" s="1"/>
      <c r="B158" s="61" t="s">
        <v>178</v>
      </c>
      <c r="C158" s="61"/>
      <c r="D158" s="62">
        <f>D156-D157</f>
        <v>0</v>
      </c>
      <c r="E158" s="9" t="s">
        <v>179</v>
      </c>
      <c r="F158" s="2"/>
      <c r="G158" s="1"/>
      <c r="H158" s="3"/>
      <c r="I158" s="3"/>
      <c r="J158" s="3"/>
      <c r="K158" s="3"/>
      <c r="L158" s="3"/>
      <c r="M158" s="3"/>
      <c r="N158" s="58"/>
      <c r="O158" s="3"/>
      <c r="P158" s="3"/>
      <c r="Q158" s="3"/>
      <c r="R158" s="3"/>
      <c r="S158" s="3"/>
      <c r="T158" s="3"/>
      <c r="U158" s="3"/>
      <c r="V158" s="3"/>
      <c r="W158" s="3"/>
      <c r="X158" s="3"/>
      <c r="Y158" s="3"/>
      <c r="Z158" s="63"/>
      <c r="AA158" s="3"/>
      <c r="AB158" s="3"/>
      <c r="AC158" s="3"/>
      <c r="AD158" s="3"/>
      <c r="AE158" s="3"/>
      <c r="AF158" s="64"/>
      <c r="AG158" s="3"/>
      <c r="AH158" s="3"/>
      <c r="AI158" s="3"/>
      <c r="AJ158" s="60"/>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row>
    <row r="159" ht="14.25" customHeight="1">
      <c r="A159" s="1"/>
      <c r="B159" s="1"/>
      <c r="C159" s="1"/>
      <c r="D159" s="1"/>
      <c r="E159" s="1"/>
      <c r="F159" s="2"/>
      <c r="G159" s="65"/>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row>
    <row r="160" ht="14.2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row>
    <row r="161" ht="14.2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row>
    <row r="162" ht="14.2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row>
    <row r="163" ht="14.2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row>
    <row r="164" ht="14.2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row>
    <row r="165" ht="14.2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row>
    <row r="166" ht="14.2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row>
    <row r="167" ht="14.2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row>
    <row r="168" ht="14.2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row>
    <row r="169" ht="14.2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row>
    <row r="170" ht="14.2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row>
    <row r="171" ht="14.2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row>
    <row r="172" ht="14.2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row>
    <row r="173" ht="14.2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row>
    <row r="174" ht="14.2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row>
    <row r="175" ht="14.2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row>
    <row r="176" ht="14.2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row>
    <row r="177" ht="14.2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row>
    <row r="178" ht="14.2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row>
    <row r="179" ht="14.2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row>
    <row r="180" ht="14.2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row>
    <row r="181" ht="14.2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row>
    <row r="182" ht="14.2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row>
    <row r="183" ht="14.2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row>
    <row r="184" ht="14.2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row>
    <row r="185" ht="14.2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row>
    <row r="186" ht="14.2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row>
    <row r="187" ht="14.2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row>
    <row r="188" ht="14.2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row>
    <row r="189" ht="14.2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row>
    <row r="190" ht="14.2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row>
    <row r="191" ht="14.2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row>
    <row r="192" ht="14.2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row>
    <row r="193" ht="14.2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row>
    <row r="194" ht="14.2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row>
    <row r="195" ht="14.2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row>
    <row r="196" ht="14.2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row>
    <row r="197" ht="14.2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row>
    <row r="198" ht="14.2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row>
    <row r="199" ht="14.2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row>
    <row r="200" ht="14.2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row>
    <row r="201" ht="14.2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row>
    <row r="202" ht="14.2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row>
    <row r="203" ht="14.2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row>
    <row r="204" ht="14.2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row>
    <row r="205" ht="14.2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row>
    <row r="206" ht="14.2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row>
    <row r="207" ht="14.2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row>
    <row r="208" ht="14.2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row>
    <row r="209" ht="14.2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row>
    <row r="210" ht="14.2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row>
    <row r="211" ht="14.2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row>
    <row r="212" ht="14.2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row>
    <row r="213" ht="14.2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row>
    <row r="214" ht="14.2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row>
    <row r="215" ht="14.2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row>
    <row r="216" ht="14.2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row>
    <row r="217" ht="14.2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row>
    <row r="218" ht="14.2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row>
    <row r="219" ht="14.2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row>
    <row r="220" ht="14.2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row>
    <row r="221" ht="14.2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row>
    <row r="222" ht="14.2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row>
    <row r="223" ht="14.2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row>
    <row r="224" ht="14.2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row>
    <row r="225" ht="14.2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row>
    <row r="226" ht="14.2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row>
    <row r="227" ht="14.2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row>
    <row r="228" ht="14.2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row>
    <row r="229" ht="14.2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row>
    <row r="230" ht="14.2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row>
    <row r="231" ht="14.2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row>
    <row r="232" ht="14.2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row>
    <row r="233" ht="14.2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row>
    <row r="234" ht="14.2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row>
    <row r="235" ht="14.2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row>
    <row r="236" ht="14.2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row>
    <row r="237" ht="14.2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row>
    <row r="238" ht="14.2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row>
    <row r="239" ht="14.2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row>
    <row r="240" ht="14.2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row>
    <row r="241" ht="14.2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row>
    <row r="242" ht="14.2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row>
    <row r="243" ht="14.2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row>
    <row r="244" ht="14.2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row>
    <row r="245" ht="14.2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row>
    <row r="246" ht="14.2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row>
    <row r="247" ht="14.2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row>
    <row r="248" ht="14.2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row>
    <row r="249" ht="14.2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row>
    <row r="250" ht="14.2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row>
    <row r="251" ht="14.2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row>
    <row r="252" ht="14.2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row>
    <row r="253" ht="14.2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row>
    <row r="254" ht="14.2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row>
    <row r="255" ht="14.2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row>
    <row r="256" ht="14.2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row>
    <row r="257" ht="14.2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row>
    <row r="258" ht="14.2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row>
    <row r="259" ht="14.2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row>
    <row r="260" ht="14.2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row>
    <row r="261" ht="14.2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row>
    <row r="262" ht="14.2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row>
    <row r="263" ht="14.2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row>
    <row r="264" ht="14.2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row>
    <row r="265" ht="14.2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row>
    <row r="266" ht="14.2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row>
    <row r="267" ht="14.2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row>
    <row r="268" ht="14.2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row>
    <row r="269" ht="14.2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row>
    <row r="270" ht="14.2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row>
    <row r="271" ht="14.2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row>
    <row r="272" ht="14.2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row>
    <row r="273" ht="14.2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row>
    <row r="274" ht="14.2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row>
    <row r="275" ht="14.2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row>
    <row r="276" ht="14.2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row>
    <row r="277" ht="14.2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row>
    <row r="278" ht="14.2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row>
    <row r="279" ht="14.2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row>
    <row r="280" ht="14.2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row>
    <row r="281" ht="14.2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row>
    <row r="282" ht="14.2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row>
    <row r="283" ht="14.2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row>
    <row r="284" ht="14.2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row>
    <row r="285" ht="14.2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row>
    <row r="286" ht="14.2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row>
    <row r="287" ht="14.2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row>
    <row r="288" ht="14.2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row>
    <row r="289" ht="14.2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row>
    <row r="290" ht="14.2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row>
    <row r="291" ht="14.2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row>
    <row r="292" ht="14.2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row>
    <row r="293" ht="14.2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row>
    <row r="294" ht="14.2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row>
    <row r="295" ht="14.2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row>
    <row r="296" ht="14.2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row>
    <row r="297" ht="14.2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row>
    <row r="298" ht="14.2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row>
    <row r="299" ht="14.2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row>
    <row r="300" ht="14.2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row>
    <row r="301" ht="14.2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row>
    <row r="302" ht="14.2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row>
    <row r="303" ht="14.2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row>
    <row r="304" ht="14.2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row>
    <row r="305" ht="14.2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row>
    <row r="306" ht="14.2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row>
    <row r="307" ht="14.2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row>
    <row r="308" ht="14.2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row>
    <row r="309" ht="14.2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row>
    <row r="310" ht="14.2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row>
    <row r="311" ht="14.2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row>
    <row r="312" ht="14.2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row>
    <row r="313" ht="14.2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row>
    <row r="314" ht="14.2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row>
    <row r="315" ht="14.2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row>
    <row r="316" ht="14.2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row>
    <row r="317" ht="14.2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row>
    <row r="318" ht="14.2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row>
    <row r="319" ht="14.2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row>
    <row r="320" ht="14.2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row>
    <row r="321" ht="14.2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row>
    <row r="322" ht="14.2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row>
    <row r="323" ht="14.2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row>
    <row r="324" ht="14.2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row>
    <row r="325" ht="14.2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row>
    <row r="326" ht="14.2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row>
    <row r="327" ht="14.2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row>
    <row r="328" ht="14.2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row>
    <row r="329" ht="14.2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row>
    <row r="330" ht="14.2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row>
    <row r="331" ht="14.2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row>
    <row r="332" ht="14.2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row>
    <row r="333" ht="14.2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row>
    <row r="334" ht="14.2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row>
    <row r="335" ht="14.2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row>
    <row r="336" ht="14.2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row>
    <row r="337" ht="14.2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row>
    <row r="338" ht="14.2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row>
    <row r="339" ht="14.2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row>
    <row r="340" ht="14.2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row>
    <row r="341" ht="14.2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row>
    <row r="342" ht="14.2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row>
    <row r="343" ht="14.2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row>
    <row r="344" ht="14.2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row>
    <row r="345" ht="14.2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row>
    <row r="346" ht="14.2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row>
    <row r="347" ht="14.2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row>
    <row r="348" ht="14.2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row>
    <row r="349" ht="14.2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row>
    <row r="350" ht="14.2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row>
    <row r="351" ht="14.2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row>
    <row r="352" ht="14.2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row>
    <row r="353" ht="14.2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row>
    <row r="354" ht="14.2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row>
    <row r="355" ht="14.2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row>
    <row r="356" ht="14.2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row>
    <row r="357" ht="14.2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row>
    <row r="358" ht="14.2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row>
    <row r="359" ht="14.2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row>
    <row r="360" ht="14.2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row>
    <row r="361" ht="14.2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row>
    <row r="362" ht="14.2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row>
    <row r="363" ht="14.2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row>
    <row r="364" ht="14.2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row>
    <row r="365" ht="14.2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row>
    <row r="366" ht="14.2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row>
    <row r="367" ht="14.2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row>
    <row r="368" ht="14.2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row>
    <row r="369" ht="14.2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row>
    <row r="370" ht="14.2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row>
    <row r="371" ht="14.2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row>
    <row r="372" ht="14.2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row>
    <row r="373" ht="14.2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row>
    <row r="374" ht="14.2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row>
    <row r="375" ht="14.2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row>
    <row r="376" ht="14.2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row>
    <row r="377" ht="14.2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row>
    <row r="378" ht="14.2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row>
    <row r="379" ht="14.2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row>
    <row r="380" ht="14.2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row>
    <row r="381" ht="14.2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row>
    <row r="382" ht="14.2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row>
    <row r="383" ht="14.2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row>
    <row r="384" ht="14.2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row>
    <row r="385" ht="14.2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row>
    <row r="386" ht="14.2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row>
    <row r="387" ht="14.2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row>
    <row r="388" ht="14.2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row>
    <row r="389" ht="14.2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row>
    <row r="390" ht="14.2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row>
    <row r="391" ht="14.2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row>
    <row r="392" ht="14.2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row>
    <row r="393" ht="14.2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row>
    <row r="394" ht="14.2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row>
    <row r="395" ht="14.2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row>
    <row r="396" ht="14.2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row>
    <row r="397" ht="14.2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row>
    <row r="398" ht="14.2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row>
    <row r="399" ht="14.2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row>
    <row r="400" ht="14.2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row>
    <row r="401" ht="14.2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row>
    <row r="402" ht="14.2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row>
    <row r="403" ht="14.2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row>
    <row r="404" ht="14.2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row>
    <row r="405" ht="14.2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row>
    <row r="406" ht="14.2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row>
    <row r="407" ht="14.2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row>
    <row r="408" ht="14.2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row>
    <row r="409" ht="14.2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row>
    <row r="410" ht="14.2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row>
    <row r="411" ht="14.2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row>
    <row r="412" ht="14.2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row>
    <row r="413" ht="14.2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row>
    <row r="414" ht="14.2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row>
    <row r="415" ht="14.2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row>
    <row r="416" ht="14.2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row>
    <row r="417" ht="14.2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row>
    <row r="418" ht="14.2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row>
    <row r="419" ht="14.2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row>
    <row r="420" ht="14.2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row>
    <row r="421" ht="14.2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row>
    <row r="422" ht="14.2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row>
    <row r="423" ht="14.2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row>
    <row r="424" ht="14.2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row>
    <row r="425" ht="14.2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row>
    <row r="426" ht="14.2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row>
    <row r="427" ht="14.2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row>
    <row r="428" ht="14.2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row>
    <row r="429" ht="14.2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row>
    <row r="430" ht="14.2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row>
    <row r="431" ht="14.2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row>
    <row r="432" ht="14.2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row>
    <row r="433" ht="14.2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row>
    <row r="434" ht="14.2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row>
    <row r="435" ht="14.2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row>
    <row r="436" ht="14.2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row>
    <row r="437" ht="14.2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row>
    <row r="438" ht="14.2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row>
    <row r="439" ht="14.2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row>
    <row r="440" ht="14.2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row>
    <row r="441" ht="14.2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row>
    <row r="442" ht="14.2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row>
    <row r="443" ht="14.2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row>
    <row r="444" ht="14.2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row>
    <row r="445" ht="14.2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row>
    <row r="446" ht="14.2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row>
    <row r="447" ht="14.2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row>
    <row r="448" ht="14.2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row>
    <row r="449" ht="14.2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row>
    <row r="450" ht="14.2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row>
    <row r="451" ht="14.2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row>
    <row r="452" ht="14.2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row>
    <row r="453" ht="14.2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row>
    <row r="454" ht="14.2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row>
    <row r="455" ht="14.2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row>
    <row r="456" ht="14.2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row>
    <row r="457" ht="14.2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row>
    <row r="458" ht="14.2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row>
    <row r="459" ht="14.2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row>
    <row r="460" ht="14.2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row>
    <row r="461" ht="14.2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row>
    <row r="462" ht="14.2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row>
    <row r="463" ht="14.2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row>
    <row r="464" ht="14.2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row>
    <row r="465" ht="14.2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row>
    <row r="466" ht="14.2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row>
    <row r="467" ht="14.2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row>
    <row r="468" ht="14.2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row>
    <row r="469" ht="14.2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row>
    <row r="470" ht="14.2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row>
    <row r="471" ht="14.2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row>
    <row r="472" ht="14.2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row>
    <row r="473" ht="14.2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row>
    <row r="474" ht="14.2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row>
    <row r="475" ht="14.2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row>
    <row r="476" ht="14.2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row>
    <row r="477" ht="14.2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row>
    <row r="478" ht="14.2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row>
    <row r="479" ht="14.2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row>
    <row r="480" ht="14.2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row>
    <row r="481" ht="14.2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row>
    <row r="482" ht="14.2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row>
    <row r="483" ht="14.2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row>
    <row r="484" ht="14.2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row>
    <row r="485" ht="14.2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row>
    <row r="486" ht="14.2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row>
    <row r="487" ht="14.2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row>
    <row r="488" ht="14.2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row>
    <row r="489" ht="14.2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row>
    <row r="490" ht="14.2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row>
    <row r="491" ht="14.2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row>
    <row r="492" ht="14.2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row>
    <row r="493" ht="14.2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row>
    <row r="494" ht="14.2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row>
    <row r="495" ht="14.2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row>
    <row r="496" ht="14.2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row>
    <row r="497" ht="14.2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row>
    <row r="498" ht="14.2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row>
    <row r="499" ht="14.2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row>
    <row r="500" ht="14.2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row>
    <row r="501" ht="14.2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row>
    <row r="502" ht="14.2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row>
    <row r="503" ht="14.2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row>
    <row r="504" ht="14.2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row>
    <row r="505" ht="14.2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row>
    <row r="506" ht="14.2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row>
    <row r="507" ht="14.2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row>
    <row r="508" ht="14.2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row>
    <row r="509" ht="14.2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row>
    <row r="510" ht="14.2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row>
    <row r="511" ht="14.2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row>
    <row r="512" ht="14.2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row>
    <row r="513" ht="14.2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row>
    <row r="514" ht="14.2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row>
    <row r="515" ht="14.2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row>
    <row r="516" ht="14.2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row>
    <row r="517" ht="14.2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row>
    <row r="518" ht="14.2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row>
    <row r="519" ht="14.2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row>
    <row r="520" ht="14.2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row>
    <row r="521" ht="14.2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row>
    <row r="522" ht="14.2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row>
    <row r="523" ht="14.2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row>
    <row r="524" ht="14.2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row>
    <row r="525" ht="14.2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row>
    <row r="526" ht="14.2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row>
    <row r="527" ht="14.2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row>
    <row r="528" ht="14.2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row>
    <row r="529" ht="14.2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row>
    <row r="530" ht="14.2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row>
    <row r="531" ht="14.2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row>
    <row r="532" ht="14.2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row>
    <row r="533" ht="14.2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row>
    <row r="534" ht="14.2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row>
    <row r="535" ht="14.2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row>
    <row r="536" ht="14.2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row>
    <row r="537" ht="14.2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row>
    <row r="538" ht="14.2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row>
    <row r="539" ht="14.2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row>
    <row r="540" ht="14.2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row>
    <row r="541" ht="14.2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row>
    <row r="542" ht="14.2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row>
    <row r="543" ht="14.2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row>
    <row r="544" ht="14.2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row>
    <row r="545" ht="14.2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row>
    <row r="546" ht="14.2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row>
    <row r="547" ht="14.2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row>
    <row r="548" ht="14.2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row>
    <row r="549" ht="14.2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row>
    <row r="550" ht="14.2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row>
    <row r="551" ht="14.2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row>
    <row r="552" ht="14.2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row>
    <row r="553" ht="14.2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row>
    <row r="554" ht="14.2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row>
    <row r="555" ht="14.2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row>
    <row r="556" ht="14.2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row>
    <row r="557" ht="14.2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row>
    <row r="558" ht="14.2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row>
    <row r="559" ht="14.2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row>
    <row r="560" ht="14.2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row>
    <row r="561" ht="14.2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row>
    <row r="562" ht="14.2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row>
    <row r="563" ht="14.2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row>
    <row r="564" ht="14.2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row>
    <row r="565" ht="14.2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row>
    <row r="566" ht="14.2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row>
    <row r="567" ht="14.2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row>
    <row r="568" ht="14.2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row>
    <row r="569" ht="14.2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row>
    <row r="570" ht="14.2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row>
    <row r="571" ht="14.2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row>
    <row r="572" ht="14.2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row>
    <row r="573" ht="14.2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row>
    <row r="574" ht="14.2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row>
    <row r="575" ht="14.2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row>
    <row r="576" ht="14.2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row>
    <row r="577" ht="14.2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row>
    <row r="578" ht="14.2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row>
    <row r="579" ht="14.2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row>
    <row r="580" ht="14.2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row>
    <row r="581" ht="14.2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row>
    <row r="582" ht="14.2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row>
    <row r="583" ht="14.2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row>
    <row r="584" ht="14.2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row>
    <row r="585" ht="14.2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row>
    <row r="586" ht="14.2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row>
    <row r="587" ht="14.2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row>
    <row r="588" ht="14.2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row>
    <row r="589" ht="14.2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row>
    <row r="590" ht="14.2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row>
    <row r="591" ht="14.2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row>
    <row r="592" ht="14.2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row>
    <row r="593" ht="14.2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row>
    <row r="594" ht="14.2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row>
    <row r="595" ht="14.2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row>
    <row r="596" ht="14.2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row>
    <row r="597" ht="14.2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row>
    <row r="598" ht="14.2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row>
    <row r="599" ht="14.2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row>
    <row r="600" ht="14.2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row>
    <row r="601" ht="14.2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row>
    <row r="602" ht="14.2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row>
    <row r="603" ht="14.2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row>
    <row r="604" ht="14.2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row>
    <row r="605" ht="14.2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row>
    <row r="606" ht="14.2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row>
    <row r="607" ht="14.2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row>
    <row r="608" ht="14.2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row>
    <row r="609" ht="14.2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row>
    <row r="610" ht="14.2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row>
    <row r="611" ht="14.2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row>
    <row r="612" ht="14.2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row>
    <row r="613" ht="14.2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row>
    <row r="614" ht="14.2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row>
    <row r="615" ht="14.2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row>
    <row r="616" ht="14.2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row>
    <row r="617" ht="14.2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row>
    <row r="618" ht="14.2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row>
    <row r="619" ht="14.2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row>
    <row r="620" ht="14.2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row>
    <row r="621" ht="14.2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row>
    <row r="622" ht="14.2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row>
    <row r="623" ht="14.2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row>
    <row r="624" ht="14.2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row>
    <row r="625" ht="14.2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row>
    <row r="626" ht="14.2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row>
    <row r="627" ht="14.2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row>
    <row r="628" ht="14.2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row>
    <row r="629" ht="14.2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row>
    <row r="630" ht="14.2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row>
    <row r="631" ht="14.2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row>
    <row r="632" ht="14.2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row>
    <row r="633" ht="14.2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row>
    <row r="634" ht="14.2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row>
    <row r="635" ht="14.2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row>
    <row r="636" ht="14.2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row>
    <row r="637" ht="14.2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row>
    <row r="638" ht="14.2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row>
    <row r="639" ht="14.2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row>
    <row r="640" ht="14.2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row>
    <row r="641" ht="14.2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row>
    <row r="642" ht="14.2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row>
    <row r="643" ht="14.2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row>
    <row r="644" ht="14.2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row>
    <row r="645" ht="14.2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row>
    <row r="646" ht="14.2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row>
    <row r="647" ht="14.2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row>
    <row r="648" ht="14.2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row>
    <row r="649" ht="14.2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row>
    <row r="650" ht="14.2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row>
    <row r="651" ht="14.2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row>
    <row r="652" ht="14.2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row>
    <row r="653" ht="14.2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row>
    <row r="654" ht="14.2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row>
    <row r="655" ht="14.2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row>
    <row r="656" ht="14.2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row>
    <row r="657" ht="14.2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row>
    <row r="658" ht="14.2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row>
    <row r="659" ht="14.2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row>
    <row r="660" ht="14.2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row>
    <row r="661" ht="14.2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row>
    <row r="662" ht="14.2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row>
    <row r="663" ht="14.2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row>
    <row r="664" ht="14.2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row>
    <row r="665" ht="14.2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row>
    <row r="666" ht="14.2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row>
    <row r="667" ht="14.2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row>
    <row r="668" ht="14.2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row>
    <row r="669" ht="14.2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row>
    <row r="670" ht="14.2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row>
    <row r="671" ht="14.2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row>
    <row r="672" ht="14.2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row>
    <row r="673" ht="14.2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row>
    <row r="674" ht="14.2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row>
    <row r="675" ht="14.2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row>
    <row r="676" ht="14.2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row>
    <row r="677" ht="14.2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row>
    <row r="678" ht="14.2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row>
    <row r="679" ht="14.2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row>
    <row r="680" ht="14.2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row>
    <row r="681" ht="14.2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row>
    <row r="682" ht="14.2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row>
    <row r="683" ht="14.2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row>
    <row r="684" ht="14.2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row>
    <row r="685" ht="14.2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row>
    <row r="686" ht="14.2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row>
    <row r="687" ht="14.2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row>
    <row r="688" ht="14.2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row>
    <row r="689" ht="14.2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row>
    <row r="690" ht="14.2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row>
    <row r="691" ht="14.2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row>
    <row r="692" ht="14.2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row>
    <row r="693" ht="14.2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row>
    <row r="694" ht="14.2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row>
    <row r="695" ht="14.2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row>
    <row r="696" ht="14.2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row>
    <row r="697" ht="14.2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row>
    <row r="698" ht="14.2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row>
    <row r="699" ht="14.2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row>
    <row r="700" ht="14.2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row>
    <row r="701" ht="14.2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row>
    <row r="702" ht="14.2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row>
    <row r="703" ht="14.2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row>
    <row r="704" ht="14.2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row>
    <row r="705" ht="14.2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row>
    <row r="706" ht="14.2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row>
    <row r="707" ht="14.2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row>
    <row r="708" ht="14.2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row>
    <row r="709" ht="14.2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row>
    <row r="710" ht="14.2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row>
    <row r="711" ht="14.2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row>
    <row r="712" ht="14.2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row>
    <row r="713" ht="14.2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row>
    <row r="714" ht="14.2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row>
    <row r="715" ht="14.2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row>
    <row r="716" ht="14.2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row>
    <row r="717" ht="14.2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row>
    <row r="718" ht="14.2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row>
    <row r="719" ht="14.2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row>
    <row r="720" ht="14.2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row>
    <row r="721" ht="14.2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row>
    <row r="722" ht="14.2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row>
    <row r="723" ht="14.2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row>
    <row r="724" ht="14.2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row>
    <row r="725" ht="14.2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row>
    <row r="726" ht="14.2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row>
    <row r="727" ht="14.2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row>
    <row r="728" ht="14.2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row>
    <row r="729" ht="14.2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row>
    <row r="730" ht="14.2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row>
    <row r="731" ht="14.2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row>
    <row r="732" ht="14.2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row>
    <row r="733" ht="14.2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row>
    <row r="734" ht="14.2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row>
    <row r="735" ht="14.2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row>
    <row r="736" ht="14.2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row>
    <row r="737" ht="14.2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row>
    <row r="738" ht="14.2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row>
    <row r="739" ht="14.2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row>
    <row r="740" ht="14.2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row>
    <row r="741" ht="14.2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row>
    <row r="742" ht="14.2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row>
    <row r="743" ht="14.2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row>
    <row r="744" ht="14.2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row>
    <row r="745" ht="14.2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row>
    <row r="746" ht="14.2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row>
    <row r="747" ht="14.2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row>
    <row r="748" ht="14.2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row>
    <row r="749" ht="14.2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row>
    <row r="750" ht="14.2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row>
    <row r="751" ht="14.2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row>
    <row r="752" ht="14.2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row>
    <row r="753" ht="14.2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row>
    <row r="754" ht="14.2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row>
    <row r="755" ht="14.2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row>
    <row r="756" ht="14.2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row>
    <row r="757" ht="14.2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row>
    <row r="758" ht="14.2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row>
    <row r="759" ht="14.2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row>
    <row r="760" ht="14.2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row>
    <row r="761" ht="14.2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row>
    <row r="762" ht="14.2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row>
    <row r="763" ht="14.2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row>
    <row r="764" ht="14.2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row>
    <row r="765" ht="14.2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row>
    <row r="766" ht="14.2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row>
    <row r="767" ht="14.2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row>
    <row r="768" ht="14.2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row>
    <row r="769" ht="14.2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row>
    <row r="770" ht="14.2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row>
    <row r="771" ht="14.2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row>
    <row r="772" ht="14.2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row>
    <row r="773" ht="14.2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row>
    <row r="774" ht="14.2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row>
    <row r="775" ht="14.2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row>
    <row r="776" ht="14.2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row>
    <row r="777" ht="14.2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row>
    <row r="778" ht="14.2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row>
    <row r="779" ht="14.2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row>
    <row r="780" ht="14.2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row>
    <row r="781" ht="14.2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row>
    <row r="782" ht="14.2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row>
    <row r="783" ht="14.2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row>
    <row r="784" ht="14.2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row>
    <row r="785" ht="14.2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row>
    <row r="786" ht="14.2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row>
    <row r="787" ht="14.2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row>
    <row r="788" ht="14.2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row>
    <row r="789" ht="14.2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row>
    <row r="790" ht="14.2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row>
    <row r="791" ht="14.2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row>
    <row r="792" ht="14.2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row>
    <row r="793" ht="14.2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row>
    <row r="794" ht="14.2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row>
    <row r="795" ht="14.2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row>
    <row r="796" ht="14.2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row>
    <row r="797" ht="14.2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row>
    <row r="798" ht="14.2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row>
    <row r="799" ht="14.2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row>
    <row r="800" ht="14.2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row>
    <row r="801" ht="14.2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row>
    <row r="802" ht="14.2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row>
    <row r="803" ht="14.2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row>
    <row r="804" ht="14.2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row>
    <row r="805" ht="14.2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row>
    <row r="806" ht="14.2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row>
    <row r="807" ht="14.2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row>
    <row r="808" ht="14.2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row>
    <row r="809" ht="14.2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row>
    <row r="810" ht="14.2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row>
    <row r="811" ht="14.2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row>
    <row r="812" ht="14.2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row>
    <row r="813" ht="14.2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row>
    <row r="814" ht="14.2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row>
    <row r="815" ht="14.2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row>
    <row r="816" ht="14.2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row>
    <row r="817" ht="14.2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row>
    <row r="818" ht="14.2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row>
    <row r="819" ht="14.2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row>
    <row r="820" ht="14.2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row>
    <row r="821" ht="14.2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row>
    <row r="822" ht="14.2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row>
    <row r="823" ht="14.2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row>
    <row r="824" ht="14.2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row>
    <row r="825" ht="14.2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row>
    <row r="826" ht="14.2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row>
    <row r="827" ht="14.2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row>
    <row r="828" ht="14.2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row>
    <row r="829" ht="14.2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row>
    <row r="830" ht="14.2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row>
    <row r="831" ht="14.2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row>
    <row r="832" ht="14.2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row>
    <row r="833" ht="14.2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row>
    <row r="834" ht="14.2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row>
    <row r="835" ht="14.2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row>
    <row r="836" ht="14.2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row>
    <row r="837" ht="14.2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row>
    <row r="838" ht="14.2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row>
    <row r="839" ht="14.2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row>
    <row r="840" ht="14.2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row>
    <row r="841" ht="14.2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row>
    <row r="842" ht="14.2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row>
    <row r="843" ht="14.2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row>
    <row r="844" ht="14.2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row>
    <row r="845" ht="14.2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row>
    <row r="846" ht="14.2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row>
    <row r="847" ht="14.2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row>
    <row r="848" ht="14.2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row>
    <row r="849" ht="14.2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row>
    <row r="850" ht="14.2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row>
    <row r="851" ht="14.2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row>
    <row r="852" ht="14.2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row>
    <row r="853" ht="14.2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row>
    <row r="854" ht="14.2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row>
    <row r="855" ht="14.2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row>
    <row r="856" ht="14.2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row>
    <row r="857" ht="14.2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row>
    <row r="858" ht="14.2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row>
    <row r="859" ht="14.2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row>
    <row r="860" ht="14.2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row>
    <row r="861" ht="14.2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row>
    <row r="862" ht="14.2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row>
    <row r="863" ht="14.2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row>
    <row r="864" ht="14.2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row>
    <row r="865" ht="14.2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row>
    <row r="866" ht="14.2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row>
    <row r="867" ht="14.2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row>
    <row r="868" ht="14.2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row>
    <row r="869" ht="14.2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row>
    <row r="870" ht="14.2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row>
    <row r="871" ht="14.2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row>
    <row r="872" ht="14.2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row>
    <row r="873" ht="14.2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row>
    <row r="874" ht="14.2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row>
    <row r="875" ht="14.2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row>
    <row r="876" ht="14.2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row>
    <row r="877" ht="14.2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row>
    <row r="878" ht="14.2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row>
    <row r="879" ht="14.2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row>
    <row r="880" ht="14.2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row>
    <row r="881" ht="14.2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row>
    <row r="882" ht="14.2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row>
    <row r="883" ht="14.2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row>
    <row r="884" ht="14.2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row>
    <row r="885" ht="14.2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row>
    <row r="886" ht="14.2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row>
    <row r="887" ht="14.2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row>
    <row r="888" ht="14.2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row>
    <row r="889" ht="14.2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row>
    <row r="890" ht="14.2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row>
    <row r="891" ht="14.2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row>
    <row r="892" ht="14.2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row>
    <row r="893" ht="14.2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row>
    <row r="894" ht="14.2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row>
    <row r="895" ht="14.2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row>
    <row r="896" ht="14.2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row>
    <row r="897" ht="14.2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row>
    <row r="898" ht="14.2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row>
    <row r="899" ht="14.2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row>
    <row r="900" ht="14.2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row>
    <row r="901" ht="14.2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row>
    <row r="902" ht="14.2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row>
    <row r="903" ht="14.2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row>
    <row r="904" ht="14.2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row>
    <row r="905" ht="14.2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row>
    <row r="906" ht="14.2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row>
    <row r="907" ht="14.2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row>
    <row r="908" ht="14.2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row>
    <row r="909" ht="14.2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row>
    <row r="910" ht="14.2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row>
    <row r="911" ht="14.2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row>
    <row r="912" ht="14.2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row>
    <row r="913" ht="14.2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row>
    <row r="914" ht="14.2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row>
    <row r="915" ht="14.2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row>
    <row r="916" ht="14.2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row>
    <row r="917" ht="14.2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row>
    <row r="918" ht="14.2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row>
    <row r="919" ht="14.2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row>
    <row r="920" ht="14.2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row>
    <row r="921" ht="14.2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row>
    <row r="922" ht="14.2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row>
    <row r="923" ht="14.2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row>
    <row r="924" ht="14.2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row>
    <row r="925" ht="14.2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row>
    <row r="926" ht="14.2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row>
    <row r="927" ht="14.2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row>
    <row r="928" ht="14.2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row>
    <row r="929" ht="14.2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row>
    <row r="930" ht="14.2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row>
    <row r="931" ht="14.2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row>
    <row r="932" ht="14.2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row>
    <row r="933" ht="14.2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row>
    <row r="934" ht="14.2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row>
    <row r="935" ht="14.2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row>
    <row r="936" ht="14.2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row>
    <row r="937" ht="14.2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row>
    <row r="938" ht="14.2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row>
    <row r="939" ht="14.2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row>
    <row r="940" ht="14.2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row>
    <row r="941" ht="14.2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row>
    <row r="942" ht="14.2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row>
    <row r="943" ht="14.2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row>
    <row r="944" ht="14.2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row>
    <row r="945" ht="14.2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row>
    <row r="946" ht="14.2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row>
    <row r="947" ht="14.2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row>
    <row r="948" ht="14.2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row>
    <row r="949" ht="14.2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row>
    <row r="950" ht="14.2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row>
    <row r="951" ht="14.2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row>
    <row r="952" ht="14.2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row>
    <row r="953" ht="14.2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row>
    <row r="954" ht="14.2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row>
    <row r="955" ht="14.2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row>
    <row r="956" ht="14.2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row>
    <row r="957" ht="14.2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row>
    <row r="958" ht="14.2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row>
    <row r="959" ht="14.2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row>
    <row r="960" ht="14.2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row>
    <row r="961" ht="14.2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row>
    <row r="962" ht="14.2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row>
    <row r="963" ht="14.2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row>
    <row r="964" ht="14.2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row>
    <row r="965" ht="14.2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row>
    <row r="966" ht="14.2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row>
    <row r="967" ht="14.2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row>
    <row r="968" ht="14.2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row>
    <row r="969" ht="14.2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row>
    <row r="970" ht="14.2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row>
    <row r="971" ht="14.2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row>
    <row r="972" ht="14.2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row>
    <row r="973" ht="14.2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row>
    <row r="974" ht="14.2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row>
    <row r="975" ht="14.2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row>
    <row r="976" ht="14.2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row>
    <row r="977" ht="14.2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row>
    <row r="978" ht="14.2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row>
    <row r="979" ht="14.2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row>
    <row r="980" ht="14.2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row>
    <row r="981" ht="14.2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row>
    <row r="982" ht="14.2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row>
    <row r="983" ht="14.2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row>
    <row r="984" ht="14.2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row>
    <row r="985" ht="14.2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row>
    <row r="986" ht="14.2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row>
    <row r="987" ht="14.2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row>
    <row r="988" ht="14.2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row>
    <row r="989" ht="14.2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row>
    <row r="990" ht="14.2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row>
    <row r="991" ht="14.25" customHeight="1">
      <c r="A991" s="1"/>
      <c r="B991" s="1"/>
      <c r="C991" s="1"/>
      <c r="D991" s="1"/>
      <c r="E991" s="1"/>
      <c r="F991" s="2"/>
      <c r="G991" s="1"/>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row>
    <row r="992" ht="14.25" customHeight="1">
      <c r="A992" s="1"/>
      <c r="B992" s="1"/>
      <c r="C992" s="1"/>
      <c r="D992" s="1"/>
      <c r="E992" s="1"/>
      <c r="F992" s="2"/>
      <c r="G992" s="1"/>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row>
    <row r="993" ht="14.25" customHeight="1">
      <c r="A993" s="1"/>
      <c r="B993" s="1"/>
      <c r="C993" s="1"/>
      <c r="D993" s="1"/>
      <c r="E993" s="1"/>
      <c r="F993" s="2"/>
      <c r="G993" s="1"/>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row>
    <row r="994" ht="14.25" customHeight="1">
      <c r="A994" s="1"/>
      <c r="B994" s="1"/>
      <c r="C994" s="1"/>
      <c r="D994" s="1"/>
      <c r="E994" s="1"/>
      <c r="F994" s="2"/>
      <c r="G994" s="1"/>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row>
    <row r="995" ht="14.25" customHeight="1">
      <c r="A995" s="1"/>
      <c r="B995" s="1"/>
      <c r="C995" s="1"/>
      <c r="D995" s="1"/>
      <c r="E995" s="1"/>
      <c r="F995" s="2"/>
      <c r="G995" s="1"/>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row>
    <row r="996" ht="14.25" customHeight="1">
      <c r="A996" s="1"/>
      <c r="B996" s="1"/>
      <c r="C996" s="1"/>
      <c r="D996" s="1"/>
      <c r="E996" s="1"/>
      <c r="F996" s="2"/>
      <c r="G996" s="1"/>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row>
    <row r="997" ht="14.25" customHeight="1">
      <c r="A997" s="1"/>
      <c r="B997" s="1"/>
      <c r="C997" s="1"/>
      <c r="D997" s="1"/>
      <c r="E997" s="1"/>
      <c r="F997" s="2"/>
      <c r="G997" s="1"/>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row>
    <row r="998" ht="14.25" customHeight="1">
      <c r="A998" s="1"/>
      <c r="B998" s="1"/>
      <c r="C998" s="1"/>
      <c r="D998" s="1"/>
      <c r="E998" s="1"/>
      <c r="F998" s="2"/>
      <c r="G998" s="1"/>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row>
    <row r="999" ht="14.25" customHeight="1">
      <c r="A999" s="1"/>
      <c r="B999" s="1"/>
      <c r="C999" s="1"/>
      <c r="D999" s="1"/>
      <c r="E999" s="1"/>
      <c r="F999" s="2"/>
      <c r="G999" s="1"/>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row>
    <row r="1000" ht="14.25" customHeight="1">
      <c r="A1000" s="1"/>
      <c r="B1000" s="1"/>
      <c r="C1000" s="1"/>
      <c r="D1000" s="1"/>
      <c r="E1000" s="1"/>
      <c r="F1000" s="2"/>
      <c r="G1000" s="1"/>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row>
  </sheetData>
  <conditionalFormatting sqref="F154:AO154">
    <cfRule type="cellIs" dxfId="0" priority="1" stopIfTrue="1" operator="notEqual">
      <formula>0</formula>
    </cfRule>
  </conditionalFormatting>
  <conditionalFormatting sqref="K111:K151">
    <cfRule type="cellIs" dxfId="1" priority="2" stopIfTrue="1" operator="greaterThan">
      <formula>1500</formula>
    </cfRule>
  </conditionalFormatting>
  <conditionalFormatting sqref="L111:L151">
    <cfRule type="cellIs" dxfId="1" priority="3" stopIfTrue="1" operator="greaterThan">
      <formula>300</formula>
    </cfRule>
  </conditionalFormatting>
  <conditionalFormatting sqref="M111:M151">
    <cfRule type="cellIs" dxfId="1" priority="4" stopIfTrue="1" operator="greaterThan">
      <formula>200</formula>
    </cfRule>
  </conditionalFormatting>
  <conditionalFormatting sqref="P111:P151">
    <cfRule type="cellIs" dxfId="1" priority="5" stopIfTrue="1" operator="greaterThan">
      <formula>600</formula>
    </cfRule>
  </conditionalFormatting>
  <conditionalFormatting sqref="Q111:R151">
    <cfRule type="cellIs" dxfId="1" priority="6" stopIfTrue="1" operator="greaterThan">
      <formula>1000</formula>
    </cfRule>
  </conditionalFormatting>
  <conditionalFormatting sqref="U111:U151">
    <cfRule type="cellIs" dxfId="1" priority="7" stopIfTrue="1" operator="greaterThan">
      <formula>100</formula>
    </cfRule>
  </conditionalFormatting>
  <printOptions/>
  <pageMargins bottom="0.75" footer="0.0" header="0.0" left="0.7" right="0.7" top="0.75"/>
  <pageSetup fitToHeight="0"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18.14"/>
    <col customWidth="1" min="6" max="6" width="12.86"/>
    <col customWidth="1" min="7" max="7" width="11.43"/>
    <col customWidth="1" min="8" max="14" width="10.86"/>
    <col customWidth="1" min="15" max="15" width="26.86"/>
    <col customWidth="1" min="16" max="32" width="8.0"/>
  </cols>
  <sheetData>
    <row r="1">
      <c r="A1" s="66"/>
      <c r="B1" s="67"/>
      <c r="C1" s="67"/>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118" t="s">
        <v>7515</v>
      </c>
      <c r="B2" s="69"/>
      <c r="C2" s="69"/>
      <c r="D2" s="69"/>
      <c r="E2" s="69"/>
      <c r="F2" s="69"/>
      <c r="G2" s="69"/>
      <c r="H2" s="69"/>
      <c r="I2" s="69"/>
      <c r="J2" s="69"/>
      <c r="K2" s="69"/>
      <c r="L2" s="69"/>
      <c r="M2" s="69"/>
      <c r="N2" s="70"/>
      <c r="O2" s="15"/>
      <c r="P2" s="15"/>
      <c r="Q2" s="15"/>
      <c r="R2" s="15"/>
      <c r="S2" s="15"/>
      <c r="T2" s="15"/>
      <c r="U2" s="15"/>
      <c r="V2" s="15"/>
      <c r="W2" s="15"/>
      <c r="X2" s="15"/>
      <c r="Y2" s="15"/>
      <c r="Z2" s="15"/>
      <c r="AA2" s="15"/>
      <c r="AB2" s="15"/>
      <c r="AC2" s="15"/>
      <c r="AD2" s="15"/>
      <c r="AE2" s="15"/>
      <c r="AF2" s="15"/>
    </row>
    <row r="3">
      <c r="A3" s="173"/>
      <c r="B3" s="173"/>
      <c r="C3" s="173"/>
      <c r="D3" s="173"/>
      <c r="E3" s="173"/>
      <c r="F3" s="173"/>
      <c r="G3" s="173"/>
      <c r="H3" s="173"/>
      <c r="I3" s="173"/>
      <c r="J3" s="173"/>
      <c r="K3" s="173"/>
      <c r="L3" s="173"/>
      <c r="M3" s="173"/>
      <c r="N3" s="173"/>
      <c r="O3" s="15"/>
      <c r="P3" s="15"/>
      <c r="Q3" s="15"/>
      <c r="R3" s="15"/>
      <c r="S3" s="15"/>
      <c r="T3" s="15"/>
      <c r="U3" s="15"/>
      <c r="V3" s="15"/>
      <c r="W3" s="15"/>
      <c r="X3" s="15"/>
      <c r="Y3" s="15"/>
      <c r="Z3" s="15"/>
      <c r="AA3" s="15"/>
      <c r="AB3" s="15"/>
      <c r="AC3" s="15"/>
      <c r="AD3" s="15"/>
      <c r="AE3" s="15"/>
      <c r="AF3" s="15"/>
    </row>
    <row r="4" ht="28.5" customHeight="1">
      <c r="A4" s="72" t="s">
        <v>7516</v>
      </c>
      <c r="B4" s="69"/>
      <c r="C4" s="69"/>
      <c r="D4" s="69"/>
      <c r="E4" s="69"/>
      <c r="F4" s="69"/>
      <c r="G4" s="69"/>
      <c r="H4" s="69"/>
      <c r="I4" s="69"/>
      <c r="J4" s="69"/>
      <c r="K4" s="69"/>
      <c r="L4" s="69"/>
      <c r="M4" s="69"/>
      <c r="N4" s="70"/>
      <c r="O4" s="15"/>
      <c r="P4" s="15"/>
      <c r="Q4" s="15"/>
      <c r="R4" s="15"/>
      <c r="S4" s="15"/>
      <c r="T4" s="15"/>
      <c r="U4" s="15"/>
      <c r="V4" s="15"/>
      <c r="W4" s="15"/>
      <c r="X4" s="15"/>
      <c r="Y4" s="15"/>
      <c r="Z4" s="15"/>
      <c r="AA4" s="15"/>
      <c r="AB4" s="15"/>
      <c r="AC4" s="15"/>
      <c r="AD4" s="15"/>
      <c r="AE4" s="15"/>
      <c r="AF4" s="15"/>
    </row>
    <row r="5" ht="28.5" customHeight="1">
      <c r="A5" s="72" t="s">
        <v>7517</v>
      </c>
      <c r="B5" s="69"/>
      <c r="C5" s="69"/>
      <c r="D5" s="69"/>
      <c r="E5" s="69"/>
      <c r="F5" s="69"/>
      <c r="G5" s="69"/>
      <c r="H5" s="69"/>
      <c r="I5" s="69"/>
      <c r="J5" s="69"/>
      <c r="K5" s="69"/>
      <c r="L5" s="69"/>
      <c r="M5" s="69"/>
      <c r="N5" s="70"/>
      <c r="O5" s="15"/>
      <c r="P5" s="15"/>
      <c r="Q5" s="15"/>
      <c r="R5" s="15"/>
      <c r="S5" s="15"/>
      <c r="T5" s="15"/>
      <c r="U5" s="15"/>
      <c r="V5" s="15"/>
      <c r="W5" s="15"/>
      <c r="X5" s="15"/>
      <c r="Y5" s="15"/>
      <c r="Z5" s="15"/>
      <c r="AA5" s="15"/>
      <c r="AB5" s="15"/>
      <c r="AC5" s="15"/>
      <c r="AD5" s="15"/>
      <c r="AE5" s="15"/>
      <c r="AF5" s="15"/>
    </row>
    <row r="6" ht="24.0" customHeight="1">
      <c r="A6" s="72" t="s">
        <v>7518</v>
      </c>
      <c r="B6" s="69"/>
      <c r="C6" s="69"/>
      <c r="D6" s="69"/>
      <c r="E6" s="69"/>
      <c r="F6" s="69"/>
      <c r="G6" s="69"/>
      <c r="H6" s="69"/>
      <c r="I6" s="69"/>
      <c r="J6" s="69"/>
      <c r="K6" s="69"/>
      <c r="L6" s="69"/>
      <c r="M6" s="69"/>
      <c r="N6" s="70"/>
      <c r="O6" s="15"/>
      <c r="P6" s="15"/>
      <c r="Q6" s="15"/>
      <c r="R6" s="15"/>
      <c r="S6" s="15"/>
      <c r="T6" s="15"/>
      <c r="U6" s="15"/>
      <c r="V6" s="15"/>
      <c r="W6" s="15"/>
      <c r="X6" s="15"/>
      <c r="Y6" s="15"/>
      <c r="Z6" s="15"/>
      <c r="AA6" s="15"/>
      <c r="AB6" s="15"/>
      <c r="AC6" s="15"/>
      <c r="AD6" s="15"/>
      <c r="AE6" s="15"/>
      <c r="AF6" s="15"/>
    </row>
    <row r="7">
      <c r="A7" s="72" t="s">
        <v>7519</v>
      </c>
      <c r="B7" s="69"/>
      <c r="C7" s="69"/>
      <c r="D7" s="69"/>
      <c r="E7" s="69"/>
      <c r="F7" s="69"/>
      <c r="G7" s="69"/>
      <c r="H7" s="69"/>
      <c r="I7" s="69"/>
      <c r="J7" s="69"/>
      <c r="K7" s="69"/>
      <c r="L7" s="69"/>
      <c r="M7" s="69"/>
      <c r="N7" s="70"/>
      <c r="O7" s="15"/>
      <c r="P7" s="15"/>
      <c r="Q7" s="15"/>
      <c r="R7" s="15"/>
      <c r="S7" s="15"/>
      <c r="T7" s="15"/>
      <c r="U7" s="15"/>
      <c r="V7" s="15"/>
      <c r="W7" s="15"/>
      <c r="X7" s="15"/>
      <c r="Y7" s="15"/>
      <c r="Z7" s="15"/>
      <c r="AA7" s="15"/>
      <c r="AB7" s="15"/>
      <c r="AC7" s="15"/>
      <c r="AD7" s="15"/>
      <c r="AE7" s="15"/>
      <c r="AF7" s="15"/>
    </row>
    <row r="8" ht="88.5" customHeight="1">
      <c r="A8" s="72" t="s">
        <v>7520</v>
      </c>
      <c r="B8" s="69"/>
      <c r="C8" s="69"/>
      <c r="D8" s="69"/>
      <c r="E8" s="69"/>
      <c r="F8" s="69"/>
      <c r="G8" s="69"/>
      <c r="H8" s="69"/>
      <c r="I8" s="69"/>
      <c r="J8" s="69"/>
      <c r="K8" s="69"/>
      <c r="L8" s="69"/>
      <c r="M8" s="69"/>
      <c r="N8" s="70"/>
      <c r="O8" s="15"/>
      <c r="P8" s="15"/>
      <c r="Q8" s="15"/>
      <c r="R8" s="15"/>
      <c r="S8" s="15"/>
      <c r="T8" s="15"/>
      <c r="U8" s="15"/>
      <c r="V8" s="15"/>
      <c r="W8" s="15"/>
      <c r="X8" s="15"/>
      <c r="Y8" s="15"/>
      <c r="Z8" s="15"/>
      <c r="AA8" s="15"/>
      <c r="AB8" s="15"/>
      <c r="AC8" s="15"/>
      <c r="AD8" s="15"/>
      <c r="AE8" s="15"/>
      <c r="AF8" s="15"/>
    </row>
    <row r="9">
      <c r="A9" s="76"/>
      <c r="B9" s="77"/>
      <c r="C9" s="77"/>
      <c r="D9" s="76"/>
      <c r="E9" s="76"/>
      <c r="F9" s="76"/>
      <c r="G9" s="76"/>
      <c r="H9" s="76"/>
      <c r="I9" s="76"/>
      <c r="J9" s="76"/>
      <c r="K9" s="76"/>
      <c r="L9" s="76"/>
      <c r="M9" s="76"/>
      <c r="N9" s="76"/>
      <c r="O9" s="15"/>
      <c r="P9" s="15"/>
      <c r="Q9" s="15"/>
      <c r="R9" s="15"/>
      <c r="S9" s="15"/>
      <c r="T9" s="15"/>
      <c r="U9" s="15"/>
      <c r="V9" s="15"/>
      <c r="W9" s="15"/>
      <c r="X9" s="15"/>
      <c r="Y9" s="15"/>
      <c r="Z9" s="15"/>
      <c r="AA9" s="15"/>
      <c r="AB9" s="15"/>
      <c r="AC9" s="15"/>
      <c r="AD9" s="15"/>
      <c r="AE9" s="15"/>
      <c r="AF9" s="15"/>
    </row>
    <row r="10" ht="51.0" customHeight="1">
      <c r="A10" s="147" t="s">
        <v>7521</v>
      </c>
      <c r="B10" s="147" t="s">
        <v>7522</v>
      </c>
      <c r="C10" s="78" t="s">
        <v>188</v>
      </c>
      <c r="D10" s="80" t="s">
        <v>8</v>
      </c>
      <c r="E10" s="80" t="s">
        <v>7523</v>
      </c>
      <c r="F10" s="147" t="s">
        <v>7524</v>
      </c>
      <c r="G10" s="80" t="s">
        <v>7525</v>
      </c>
      <c r="H10" s="79" t="s">
        <v>196</v>
      </c>
      <c r="I10" s="79" t="s">
        <v>7526</v>
      </c>
      <c r="J10" s="79" t="s">
        <v>201</v>
      </c>
      <c r="K10" s="79" t="s">
        <v>202</v>
      </c>
      <c r="L10" s="79" t="s">
        <v>203</v>
      </c>
      <c r="M10" s="78" t="s">
        <v>204</v>
      </c>
      <c r="N10" s="80" t="s">
        <v>208</v>
      </c>
      <c r="O10" s="82" t="s">
        <v>209</v>
      </c>
      <c r="P10" s="15"/>
      <c r="Q10" s="15"/>
      <c r="R10" s="15"/>
      <c r="S10" s="15"/>
      <c r="T10" s="15"/>
      <c r="U10" s="15"/>
      <c r="V10" s="15"/>
      <c r="W10" s="15"/>
      <c r="X10" s="15"/>
      <c r="Y10" s="15"/>
      <c r="Z10" s="15"/>
      <c r="AA10" s="15"/>
      <c r="AB10" s="15"/>
      <c r="AC10" s="15"/>
      <c r="AD10" s="15"/>
      <c r="AE10" s="15"/>
      <c r="AF10" s="15"/>
    </row>
    <row r="11" ht="11.25" customHeight="1">
      <c r="A11" s="345" t="s">
        <v>7527</v>
      </c>
      <c r="B11" s="346" t="s">
        <v>7528</v>
      </c>
      <c r="C11" s="89" t="s">
        <v>7529</v>
      </c>
      <c r="D11" s="87" t="s">
        <v>52</v>
      </c>
      <c r="E11" s="89" t="s">
        <v>7530</v>
      </c>
      <c r="F11" s="89" t="s">
        <v>7531</v>
      </c>
      <c r="G11" s="347" t="s">
        <v>7532</v>
      </c>
      <c r="H11" s="347" t="s">
        <v>7533</v>
      </c>
      <c r="I11" s="347" t="s">
        <v>7534</v>
      </c>
      <c r="J11" s="91">
        <v>1.0</v>
      </c>
      <c r="K11" s="91">
        <v>1.0</v>
      </c>
      <c r="L11" s="91">
        <v>1.0</v>
      </c>
      <c r="M11" s="91">
        <v>100.0</v>
      </c>
      <c r="N11" s="92">
        <v>100.0</v>
      </c>
      <c r="O11" s="348" t="s">
        <v>57</v>
      </c>
      <c r="P11" s="334"/>
      <c r="Q11" s="334"/>
      <c r="R11" s="334"/>
      <c r="S11" s="334"/>
      <c r="T11" s="334"/>
      <c r="U11" s="334"/>
      <c r="V11" s="334"/>
      <c r="W11" s="334"/>
      <c r="X11" s="334"/>
      <c r="Y11" s="334"/>
      <c r="Z11" s="334"/>
      <c r="AA11" s="334"/>
      <c r="AB11" s="334"/>
      <c r="AC11" s="334"/>
      <c r="AD11" s="334"/>
      <c r="AE11" s="334"/>
      <c r="AF11" s="334"/>
    </row>
    <row r="12" ht="11.25" customHeight="1">
      <c r="A12" s="345" t="s">
        <v>7535</v>
      </c>
      <c r="B12" s="346" t="s">
        <v>7528</v>
      </c>
      <c r="C12" s="89" t="s">
        <v>7536</v>
      </c>
      <c r="D12" s="87" t="s">
        <v>52</v>
      </c>
      <c r="E12" s="89" t="s">
        <v>7537</v>
      </c>
      <c r="F12" s="89" t="s">
        <v>7538</v>
      </c>
      <c r="G12" s="347" t="s">
        <v>7539</v>
      </c>
      <c r="H12" s="347" t="s">
        <v>7540</v>
      </c>
      <c r="I12" s="347" t="s">
        <v>7541</v>
      </c>
      <c r="J12" s="91">
        <v>4.0</v>
      </c>
      <c r="K12" s="91">
        <v>4.0</v>
      </c>
      <c r="L12" s="91">
        <v>5.0</v>
      </c>
      <c r="M12" s="91">
        <v>100.0</v>
      </c>
      <c r="N12" s="92">
        <v>25.0</v>
      </c>
      <c r="O12" s="349" t="s">
        <v>57</v>
      </c>
      <c r="P12" s="336"/>
      <c r="Q12" s="336"/>
      <c r="R12" s="336"/>
      <c r="S12" s="336"/>
      <c r="T12" s="336"/>
      <c r="U12" s="336"/>
      <c r="V12" s="336"/>
      <c r="W12" s="336"/>
      <c r="X12" s="336"/>
      <c r="Y12" s="336"/>
      <c r="Z12" s="336"/>
      <c r="AA12" s="336"/>
      <c r="AB12" s="336"/>
      <c r="AC12" s="336"/>
      <c r="AD12" s="336"/>
      <c r="AE12" s="336"/>
      <c r="AF12" s="336"/>
    </row>
    <row r="13" ht="11.25" customHeight="1">
      <c r="A13" s="345" t="s">
        <v>7542</v>
      </c>
      <c r="B13" s="346" t="s">
        <v>7543</v>
      </c>
      <c r="C13" s="89" t="s">
        <v>7544</v>
      </c>
      <c r="D13" s="87" t="s">
        <v>52</v>
      </c>
      <c r="E13" s="89" t="s">
        <v>7545</v>
      </c>
      <c r="F13" s="89" t="s">
        <v>7546</v>
      </c>
      <c r="G13" s="347" t="s">
        <v>7547</v>
      </c>
      <c r="H13" s="347" t="s">
        <v>7548</v>
      </c>
      <c r="I13" s="347" t="s">
        <v>7549</v>
      </c>
      <c r="J13" s="91">
        <v>2.0</v>
      </c>
      <c r="K13" s="91">
        <v>2.0</v>
      </c>
      <c r="L13" s="91">
        <v>2.0</v>
      </c>
      <c r="M13" s="91">
        <v>100.0</v>
      </c>
      <c r="N13" s="92">
        <v>50.0</v>
      </c>
      <c r="O13" s="349" t="s">
        <v>61</v>
      </c>
      <c r="P13" s="336"/>
      <c r="Q13" s="336"/>
      <c r="R13" s="336"/>
      <c r="S13" s="336"/>
      <c r="T13" s="336"/>
      <c r="U13" s="336"/>
      <c r="V13" s="336"/>
      <c r="W13" s="336"/>
      <c r="X13" s="336"/>
      <c r="Y13" s="336"/>
      <c r="Z13" s="336"/>
      <c r="AA13" s="336"/>
      <c r="AB13" s="336"/>
      <c r="AC13" s="336"/>
      <c r="AD13" s="336"/>
      <c r="AE13" s="336"/>
      <c r="AF13" s="336"/>
    </row>
    <row r="14" ht="11.25" customHeight="1">
      <c r="A14" s="345" t="s">
        <v>7550</v>
      </c>
      <c r="B14" s="346" t="s">
        <v>7543</v>
      </c>
      <c r="C14" s="89" t="s">
        <v>7551</v>
      </c>
      <c r="D14" s="87" t="s">
        <v>52</v>
      </c>
      <c r="E14" s="89" t="s">
        <v>7545</v>
      </c>
      <c r="F14" s="89" t="s">
        <v>7552</v>
      </c>
      <c r="G14" s="347" t="s">
        <v>7553</v>
      </c>
      <c r="H14" s="347"/>
      <c r="I14" s="347" t="s">
        <v>7554</v>
      </c>
      <c r="J14" s="91">
        <v>2.0</v>
      </c>
      <c r="K14" s="91">
        <v>2.0</v>
      </c>
      <c r="L14" s="91">
        <v>2.0</v>
      </c>
      <c r="M14" s="91">
        <v>100.0</v>
      </c>
      <c r="N14" s="92">
        <v>50.0</v>
      </c>
      <c r="O14" s="349" t="s">
        <v>62</v>
      </c>
      <c r="P14" s="336"/>
      <c r="Q14" s="336"/>
      <c r="R14" s="336"/>
      <c r="S14" s="336"/>
      <c r="T14" s="336"/>
      <c r="U14" s="336"/>
      <c r="V14" s="336"/>
      <c r="W14" s="336"/>
      <c r="X14" s="336"/>
      <c r="Y14" s="336"/>
      <c r="Z14" s="336"/>
      <c r="AA14" s="336"/>
      <c r="AB14" s="336"/>
      <c r="AC14" s="336"/>
      <c r="AD14" s="336"/>
      <c r="AE14" s="336"/>
      <c r="AF14" s="336"/>
    </row>
    <row r="15" ht="11.25" customHeight="1">
      <c r="A15" s="345" t="s">
        <v>7555</v>
      </c>
      <c r="B15" s="346" t="s">
        <v>7543</v>
      </c>
      <c r="C15" s="89" t="s">
        <v>7556</v>
      </c>
      <c r="D15" s="87" t="s">
        <v>52</v>
      </c>
      <c r="E15" s="89" t="s">
        <v>7557</v>
      </c>
      <c r="F15" s="89" t="s">
        <v>7538</v>
      </c>
      <c r="G15" s="347" t="s">
        <v>7539</v>
      </c>
      <c r="H15" s="347" t="s">
        <v>7558</v>
      </c>
      <c r="I15" s="347" t="s">
        <v>7559</v>
      </c>
      <c r="J15" s="91">
        <v>4.0</v>
      </c>
      <c r="K15" s="91">
        <v>4.0</v>
      </c>
      <c r="L15" s="91">
        <v>5.0</v>
      </c>
      <c r="M15" s="91">
        <v>100.0</v>
      </c>
      <c r="N15" s="92">
        <v>25.0</v>
      </c>
      <c r="O15" s="349" t="s">
        <v>69</v>
      </c>
      <c r="P15" s="336"/>
      <c r="Q15" s="336"/>
      <c r="R15" s="336"/>
      <c r="S15" s="336"/>
      <c r="T15" s="336"/>
      <c r="U15" s="336"/>
      <c r="V15" s="336"/>
      <c r="W15" s="336"/>
      <c r="X15" s="336"/>
      <c r="Y15" s="336"/>
      <c r="Z15" s="336"/>
      <c r="AA15" s="336"/>
      <c r="AB15" s="336"/>
      <c r="AC15" s="336"/>
      <c r="AD15" s="336"/>
      <c r="AE15" s="336"/>
      <c r="AF15" s="336"/>
    </row>
    <row r="16" ht="11.25" customHeight="1">
      <c r="A16" s="345" t="s">
        <v>481</v>
      </c>
      <c r="B16" s="346" t="s">
        <v>7543</v>
      </c>
      <c r="C16" s="89" t="s">
        <v>482</v>
      </c>
      <c r="D16" s="87" t="s">
        <v>52</v>
      </c>
      <c r="E16" s="89" t="s">
        <v>7560</v>
      </c>
      <c r="F16" s="89" t="s">
        <v>7561</v>
      </c>
      <c r="G16" s="347" t="s">
        <v>7562</v>
      </c>
      <c r="H16" s="347"/>
      <c r="I16" s="347"/>
      <c r="J16" s="91">
        <v>4.0</v>
      </c>
      <c r="K16" s="91">
        <v>4.0</v>
      </c>
      <c r="L16" s="91">
        <v>4.0</v>
      </c>
      <c r="M16" s="91">
        <v>50.0</v>
      </c>
      <c r="N16" s="92">
        <v>12.5</v>
      </c>
      <c r="O16" s="349" t="s">
        <v>70</v>
      </c>
      <c r="P16" s="336"/>
      <c r="Q16" s="336"/>
      <c r="R16" s="336"/>
      <c r="S16" s="336"/>
      <c r="T16" s="336"/>
      <c r="U16" s="336"/>
      <c r="V16" s="336"/>
      <c r="W16" s="336"/>
      <c r="X16" s="336"/>
      <c r="Y16" s="336"/>
      <c r="Z16" s="336"/>
      <c r="AA16" s="336"/>
      <c r="AB16" s="336"/>
      <c r="AC16" s="336"/>
      <c r="AD16" s="336"/>
      <c r="AE16" s="336"/>
      <c r="AF16" s="336"/>
    </row>
    <row r="17" ht="11.25" customHeight="1">
      <c r="A17" s="345" t="s">
        <v>492</v>
      </c>
      <c r="B17" s="346" t="s">
        <v>7543</v>
      </c>
      <c r="C17" s="89" t="s">
        <v>493</v>
      </c>
      <c r="D17" s="87" t="s">
        <v>52</v>
      </c>
      <c r="E17" s="89" t="s">
        <v>7560</v>
      </c>
      <c r="F17" s="89" t="s">
        <v>7561</v>
      </c>
      <c r="G17" s="347" t="s">
        <v>7563</v>
      </c>
      <c r="H17" s="347"/>
      <c r="I17" s="347"/>
      <c r="J17" s="91">
        <v>4.0</v>
      </c>
      <c r="K17" s="91">
        <v>4.0</v>
      </c>
      <c r="L17" s="91">
        <v>4.0</v>
      </c>
      <c r="M17" s="91">
        <v>50.0</v>
      </c>
      <c r="N17" s="92">
        <v>12.5</v>
      </c>
      <c r="O17" s="349" t="s">
        <v>70</v>
      </c>
      <c r="P17" s="336"/>
      <c r="Q17" s="336"/>
      <c r="R17" s="336"/>
      <c r="S17" s="336"/>
      <c r="T17" s="336"/>
      <c r="U17" s="336"/>
      <c r="V17" s="336"/>
      <c r="W17" s="336"/>
      <c r="X17" s="336"/>
      <c r="Y17" s="336"/>
      <c r="Z17" s="336"/>
      <c r="AA17" s="336"/>
      <c r="AB17" s="336"/>
      <c r="AC17" s="336"/>
      <c r="AD17" s="336"/>
      <c r="AE17" s="336"/>
      <c r="AF17" s="336"/>
    </row>
    <row r="18" ht="11.25" customHeight="1">
      <c r="A18" s="345" t="s">
        <v>7564</v>
      </c>
      <c r="B18" s="346" t="s">
        <v>7543</v>
      </c>
      <c r="C18" s="89" t="s">
        <v>7565</v>
      </c>
      <c r="D18" s="87" t="s">
        <v>513</v>
      </c>
      <c r="E18" s="89" t="s">
        <v>7566</v>
      </c>
      <c r="F18" s="89" t="s">
        <v>7567</v>
      </c>
      <c r="G18" s="347"/>
      <c r="H18" s="347" t="s">
        <v>7568</v>
      </c>
      <c r="I18" s="347" t="s">
        <v>7569</v>
      </c>
      <c r="J18" s="91">
        <v>2.0</v>
      </c>
      <c r="K18" s="91">
        <v>2.0</v>
      </c>
      <c r="L18" s="91">
        <v>2.0</v>
      </c>
      <c r="M18" s="91">
        <v>100.0</v>
      </c>
      <c r="N18" s="92">
        <v>50.0</v>
      </c>
      <c r="O18" s="349" t="s">
        <v>72</v>
      </c>
      <c r="P18" s="336"/>
      <c r="Q18" s="336"/>
      <c r="R18" s="336"/>
      <c r="S18" s="336"/>
      <c r="T18" s="336"/>
      <c r="U18" s="336"/>
      <c r="V18" s="336"/>
      <c r="W18" s="336"/>
      <c r="X18" s="336"/>
      <c r="Y18" s="336"/>
      <c r="Z18" s="336"/>
      <c r="AA18" s="336"/>
      <c r="AB18" s="336"/>
      <c r="AC18" s="336"/>
      <c r="AD18" s="336"/>
      <c r="AE18" s="336"/>
      <c r="AF18" s="336"/>
    </row>
    <row r="19" ht="11.25" customHeight="1">
      <c r="A19" s="345" t="s">
        <v>7570</v>
      </c>
      <c r="B19" s="346" t="s">
        <v>7543</v>
      </c>
      <c r="C19" s="89" t="s">
        <v>7571</v>
      </c>
      <c r="D19" s="87" t="s">
        <v>513</v>
      </c>
      <c r="E19" s="89" t="s">
        <v>7566</v>
      </c>
      <c r="F19" s="89" t="s">
        <v>7567</v>
      </c>
      <c r="G19" s="347"/>
      <c r="H19" s="347" t="s">
        <v>7568</v>
      </c>
      <c r="I19" s="347" t="s">
        <v>7569</v>
      </c>
      <c r="J19" s="91">
        <v>2.0</v>
      </c>
      <c r="K19" s="91">
        <v>2.0</v>
      </c>
      <c r="L19" s="91">
        <v>2.0</v>
      </c>
      <c r="M19" s="91">
        <v>100.0</v>
      </c>
      <c r="N19" s="92">
        <v>50.0</v>
      </c>
      <c r="O19" s="349" t="s">
        <v>72</v>
      </c>
      <c r="P19" s="336"/>
      <c r="Q19" s="336"/>
      <c r="R19" s="336"/>
      <c r="S19" s="336"/>
      <c r="T19" s="336"/>
      <c r="U19" s="336"/>
      <c r="V19" s="336"/>
      <c r="W19" s="336"/>
      <c r="X19" s="336"/>
      <c r="Y19" s="336"/>
      <c r="Z19" s="336"/>
      <c r="AA19" s="336"/>
      <c r="AB19" s="336"/>
      <c r="AC19" s="336"/>
      <c r="AD19" s="336"/>
      <c r="AE19" s="336"/>
      <c r="AF19" s="336"/>
    </row>
    <row r="20" ht="11.25" customHeight="1">
      <c r="A20" s="345" t="s">
        <v>7572</v>
      </c>
      <c r="B20" s="346" t="s">
        <v>7543</v>
      </c>
      <c r="C20" s="89" t="s">
        <v>7573</v>
      </c>
      <c r="D20" s="87" t="s">
        <v>52</v>
      </c>
      <c r="E20" s="89" t="s">
        <v>7574</v>
      </c>
      <c r="F20" s="89" t="s">
        <v>7575</v>
      </c>
      <c r="G20" s="347" t="s">
        <v>7576</v>
      </c>
      <c r="H20" s="347" t="s">
        <v>7577</v>
      </c>
      <c r="I20" s="347" t="s">
        <v>7578</v>
      </c>
      <c r="J20" s="91">
        <v>5.0</v>
      </c>
      <c r="K20" s="91">
        <v>5.0</v>
      </c>
      <c r="L20" s="91">
        <v>7.0</v>
      </c>
      <c r="M20" s="91"/>
      <c r="N20" s="92"/>
      <c r="O20" s="349" t="s">
        <v>73</v>
      </c>
      <c r="P20" s="336"/>
      <c r="Q20" s="336"/>
      <c r="R20" s="336"/>
      <c r="S20" s="336"/>
      <c r="T20" s="336"/>
      <c r="U20" s="336"/>
      <c r="V20" s="336"/>
      <c r="W20" s="336"/>
      <c r="X20" s="336"/>
      <c r="Y20" s="336"/>
      <c r="Z20" s="336"/>
      <c r="AA20" s="336"/>
      <c r="AB20" s="336"/>
      <c r="AC20" s="336"/>
      <c r="AD20" s="336"/>
      <c r="AE20" s="336"/>
      <c r="AF20" s="336"/>
    </row>
    <row r="21" ht="11.25" customHeight="1">
      <c r="A21" s="345" t="s">
        <v>7579</v>
      </c>
      <c r="B21" s="346" t="s">
        <v>7543</v>
      </c>
      <c r="C21" s="89" t="s">
        <v>7580</v>
      </c>
      <c r="D21" s="87" t="s">
        <v>52</v>
      </c>
      <c r="E21" s="89" t="s">
        <v>7545</v>
      </c>
      <c r="F21" s="89" t="s">
        <v>7546</v>
      </c>
      <c r="G21" s="347" t="s">
        <v>7581</v>
      </c>
      <c r="H21" s="347" t="s">
        <v>7582</v>
      </c>
      <c r="I21" s="347" t="s">
        <v>7549</v>
      </c>
      <c r="J21" s="91">
        <v>2.0</v>
      </c>
      <c r="K21" s="91">
        <v>2.0</v>
      </c>
      <c r="L21" s="91">
        <v>2.0</v>
      </c>
      <c r="M21" s="91">
        <v>100.0</v>
      </c>
      <c r="N21" s="92">
        <v>50.0</v>
      </c>
      <c r="O21" s="349" t="s">
        <v>76</v>
      </c>
      <c r="P21" s="336"/>
      <c r="Q21" s="336"/>
      <c r="R21" s="336"/>
      <c r="S21" s="336"/>
      <c r="T21" s="336"/>
      <c r="U21" s="336"/>
      <c r="V21" s="336"/>
      <c r="W21" s="336"/>
      <c r="X21" s="336"/>
      <c r="Y21" s="336"/>
      <c r="Z21" s="336"/>
      <c r="AA21" s="336"/>
      <c r="AB21" s="336"/>
      <c r="AC21" s="336"/>
      <c r="AD21" s="336"/>
      <c r="AE21" s="336"/>
      <c r="AF21" s="336"/>
    </row>
    <row r="22" ht="11.25" customHeight="1">
      <c r="A22" s="345" t="s">
        <v>7583</v>
      </c>
      <c r="B22" s="346" t="s">
        <v>7543</v>
      </c>
      <c r="C22" s="89" t="s">
        <v>7584</v>
      </c>
      <c r="D22" s="87" t="s">
        <v>52</v>
      </c>
      <c r="E22" s="89" t="s">
        <v>7545</v>
      </c>
      <c r="F22" s="89" t="s">
        <v>7546</v>
      </c>
      <c r="G22" s="347" t="s">
        <v>7585</v>
      </c>
      <c r="H22" s="347" t="s">
        <v>7586</v>
      </c>
      <c r="I22" s="347" t="s">
        <v>7549</v>
      </c>
      <c r="J22" s="91">
        <v>2.0</v>
      </c>
      <c r="K22" s="91">
        <v>2.0</v>
      </c>
      <c r="L22" s="91">
        <v>2.0</v>
      </c>
      <c r="M22" s="91">
        <v>100.0</v>
      </c>
      <c r="N22" s="92">
        <v>50.0</v>
      </c>
      <c r="O22" s="349" t="s">
        <v>76</v>
      </c>
      <c r="P22" s="336"/>
      <c r="Q22" s="336"/>
      <c r="R22" s="336"/>
      <c r="S22" s="336"/>
      <c r="T22" s="336"/>
      <c r="U22" s="336"/>
      <c r="V22" s="336"/>
      <c r="W22" s="336"/>
      <c r="X22" s="336"/>
      <c r="Y22" s="336"/>
      <c r="Z22" s="336"/>
      <c r="AA22" s="336"/>
      <c r="AB22" s="336"/>
      <c r="AC22" s="336"/>
      <c r="AD22" s="336"/>
      <c r="AE22" s="336"/>
      <c r="AF22" s="336"/>
    </row>
    <row r="23" ht="11.25" customHeight="1">
      <c r="A23" s="345" t="s">
        <v>7550</v>
      </c>
      <c r="B23" s="346" t="s">
        <v>7528</v>
      </c>
      <c r="C23" s="89" t="s">
        <v>7587</v>
      </c>
      <c r="D23" s="87" t="s">
        <v>52</v>
      </c>
      <c r="E23" s="89" t="s">
        <v>7588</v>
      </c>
      <c r="F23" s="89" t="s">
        <v>7589</v>
      </c>
      <c r="G23" s="347" t="s">
        <v>7553</v>
      </c>
      <c r="H23" s="347"/>
      <c r="I23" s="347" t="s">
        <v>1085</v>
      </c>
      <c r="J23" s="91">
        <v>2.0</v>
      </c>
      <c r="K23" s="91">
        <v>2.0</v>
      </c>
      <c r="L23" s="91">
        <v>2.0</v>
      </c>
      <c r="M23" s="91">
        <v>50.0</v>
      </c>
      <c r="N23" s="92">
        <v>25.0</v>
      </c>
      <c r="O23" s="349" t="s">
        <v>77</v>
      </c>
      <c r="P23" s="336"/>
      <c r="Q23" s="336"/>
      <c r="R23" s="336"/>
      <c r="S23" s="336"/>
      <c r="T23" s="336"/>
      <c r="U23" s="336"/>
      <c r="V23" s="336"/>
      <c r="W23" s="336"/>
      <c r="X23" s="336"/>
      <c r="Y23" s="336"/>
      <c r="Z23" s="336"/>
      <c r="AA23" s="336"/>
      <c r="AB23" s="336"/>
      <c r="AC23" s="336"/>
      <c r="AD23" s="336"/>
      <c r="AE23" s="336"/>
      <c r="AF23" s="336"/>
    </row>
    <row r="24" ht="11.25" customHeight="1">
      <c r="A24" s="345" t="s">
        <v>7590</v>
      </c>
      <c r="B24" s="346" t="s">
        <v>7528</v>
      </c>
      <c r="C24" s="89" t="s">
        <v>7591</v>
      </c>
      <c r="D24" s="87" t="s">
        <v>52</v>
      </c>
      <c r="E24" s="89" t="s">
        <v>7592</v>
      </c>
      <c r="F24" s="89" t="s">
        <v>7593</v>
      </c>
      <c r="G24" s="347" t="s">
        <v>7594</v>
      </c>
      <c r="H24" s="347" t="s">
        <v>7595</v>
      </c>
      <c r="I24" s="347" t="s">
        <v>7596</v>
      </c>
      <c r="J24" s="91">
        <v>2.0</v>
      </c>
      <c r="K24" s="91">
        <v>2.0</v>
      </c>
      <c r="L24" s="91">
        <v>2.0</v>
      </c>
      <c r="M24" s="91">
        <v>100.0</v>
      </c>
      <c r="N24" s="92">
        <v>50.0</v>
      </c>
      <c r="O24" s="349" t="s">
        <v>78</v>
      </c>
      <c r="P24" s="336"/>
      <c r="Q24" s="336"/>
      <c r="R24" s="336"/>
      <c r="S24" s="336"/>
      <c r="T24" s="336"/>
      <c r="U24" s="336"/>
      <c r="V24" s="336"/>
      <c r="W24" s="336"/>
      <c r="X24" s="336"/>
      <c r="Y24" s="336"/>
      <c r="Z24" s="336"/>
      <c r="AA24" s="336"/>
      <c r="AB24" s="336"/>
      <c r="AC24" s="336"/>
      <c r="AD24" s="336"/>
      <c r="AE24" s="336"/>
      <c r="AF24" s="336"/>
    </row>
    <row r="25" ht="11.25" customHeight="1">
      <c r="A25" s="345" t="s">
        <v>7597</v>
      </c>
      <c r="B25" s="346" t="s">
        <v>7528</v>
      </c>
      <c r="C25" s="89" t="s">
        <v>7598</v>
      </c>
      <c r="D25" s="87" t="s">
        <v>52</v>
      </c>
      <c r="E25" s="89" t="s">
        <v>7599</v>
      </c>
      <c r="F25" s="89" t="s">
        <v>7600</v>
      </c>
      <c r="G25" s="347" t="s">
        <v>7601</v>
      </c>
      <c r="H25" s="347" t="s">
        <v>7602</v>
      </c>
      <c r="I25" s="347" t="s">
        <v>7596</v>
      </c>
      <c r="J25" s="91">
        <v>2.0</v>
      </c>
      <c r="K25" s="91">
        <v>2.0</v>
      </c>
      <c r="L25" s="91">
        <v>2.0</v>
      </c>
      <c r="M25" s="91">
        <v>100.0</v>
      </c>
      <c r="N25" s="92">
        <v>50.0</v>
      </c>
      <c r="O25" s="349" t="s">
        <v>78</v>
      </c>
      <c r="P25" s="336"/>
      <c r="Q25" s="336"/>
      <c r="R25" s="336"/>
      <c r="S25" s="336"/>
      <c r="T25" s="336"/>
      <c r="U25" s="336"/>
      <c r="V25" s="336"/>
      <c r="W25" s="336"/>
      <c r="X25" s="336"/>
      <c r="Y25" s="336"/>
      <c r="Z25" s="336"/>
      <c r="AA25" s="336"/>
      <c r="AB25" s="336"/>
      <c r="AC25" s="336"/>
      <c r="AD25" s="336"/>
      <c r="AE25" s="336"/>
      <c r="AF25" s="336"/>
    </row>
    <row r="26" ht="11.25" customHeight="1">
      <c r="A26" s="345" t="s">
        <v>7590</v>
      </c>
      <c r="B26" s="346" t="s">
        <v>7528</v>
      </c>
      <c r="C26" s="89" t="s">
        <v>7603</v>
      </c>
      <c r="D26" s="87" t="s">
        <v>52</v>
      </c>
      <c r="E26" s="89" t="s">
        <v>7592</v>
      </c>
      <c r="F26" s="89" t="s">
        <v>7593</v>
      </c>
      <c r="G26" s="347" t="s">
        <v>7594</v>
      </c>
      <c r="H26" s="347" t="s">
        <v>7595</v>
      </c>
      <c r="I26" s="347" t="s">
        <v>7596</v>
      </c>
      <c r="J26" s="91">
        <v>2.0</v>
      </c>
      <c r="K26" s="91">
        <v>2.0</v>
      </c>
      <c r="L26" s="91">
        <v>2.0</v>
      </c>
      <c r="M26" s="91">
        <v>100.0</v>
      </c>
      <c r="N26" s="92">
        <v>50.0</v>
      </c>
      <c r="O26" s="349" t="s">
        <v>79</v>
      </c>
      <c r="P26" s="336"/>
      <c r="Q26" s="336"/>
      <c r="R26" s="336"/>
      <c r="S26" s="336"/>
      <c r="T26" s="336"/>
      <c r="U26" s="336"/>
      <c r="V26" s="336"/>
      <c r="W26" s="336"/>
      <c r="X26" s="336"/>
      <c r="Y26" s="336"/>
      <c r="Z26" s="336"/>
      <c r="AA26" s="336"/>
      <c r="AB26" s="336"/>
      <c r="AC26" s="336"/>
      <c r="AD26" s="336"/>
      <c r="AE26" s="336"/>
      <c r="AF26" s="336"/>
    </row>
    <row r="27" ht="11.25" customHeight="1">
      <c r="A27" s="345" t="s">
        <v>7604</v>
      </c>
      <c r="B27" s="346" t="s">
        <v>7528</v>
      </c>
      <c r="C27" s="89" t="s">
        <v>7605</v>
      </c>
      <c r="D27" s="87" t="s">
        <v>52</v>
      </c>
      <c r="E27" s="89" t="s">
        <v>7599</v>
      </c>
      <c r="F27" s="89"/>
      <c r="G27" s="347" t="s">
        <v>7606</v>
      </c>
      <c r="H27" s="347" t="s">
        <v>7607</v>
      </c>
      <c r="I27" s="347" t="s">
        <v>7596</v>
      </c>
      <c r="J27" s="91">
        <v>2.0</v>
      </c>
      <c r="K27" s="91">
        <v>1.0</v>
      </c>
      <c r="L27" s="91">
        <v>2.0</v>
      </c>
      <c r="M27" s="91">
        <v>100.0</v>
      </c>
      <c r="N27" s="92">
        <v>50.0</v>
      </c>
      <c r="O27" s="349" t="s">
        <v>79</v>
      </c>
      <c r="P27" s="336"/>
      <c r="Q27" s="336"/>
      <c r="R27" s="336"/>
      <c r="S27" s="336"/>
      <c r="T27" s="336"/>
      <c r="U27" s="336"/>
      <c r="V27" s="336"/>
      <c r="W27" s="336"/>
      <c r="X27" s="336"/>
      <c r="Y27" s="336"/>
      <c r="Z27" s="336"/>
      <c r="AA27" s="336"/>
      <c r="AB27" s="336"/>
      <c r="AC27" s="336"/>
      <c r="AD27" s="336"/>
      <c r="AE27" s="336"/>
      <c r="AF27" s="336"/>
    </row>
    <row r="28" ht="11.25" customHeight="1">
      <c r="A28" s="345" t="s">
        <v>7608</v>
      </c>
      <c r="B28" s="346" t="s">
        <v>7543</v>
      </c>
      <c r="C28" s="89" t="s">
        <v>7609</v>
      </c>
      <c r="D28" s="87" t="s">
        <v>52</v>
      </c>
      <c r="E28" s="89" t="s">
        <v>7545</v>
      </c>
      <c r="F28" s="89" t="s">
        <v>7546</v>
      </c>
      <c r="G28" s="347" t="s">
        <v>7610</v>
      </c>
      <c r="H28" s="347" t="s">
        <v>7611</v>
      </c>
      <c r="I28" s="347" t="s">
        <v>7612</v>
      </c>
      <c r="J28" s="91">
        <v>1.0</v>
      </c>
      <c r="K28" s="91">
        <v>1.0</v>
      </c>
      <c r="L28" s="91">
        <v>1.0</v>
      </c>
      <c r="M28" s="91">
        <v>100.0</v>
      </c>
      <c r="N28" s="92">
        <v>100.0</v>
      </c>
      <c r="O28" s="349" t="s">
        <v>80</v>
      </c>
      <c r="P28" s="336"/>
      <c r="Q28" s="336"/>
      <c r="R28" s="336"/>
      <c r="S28" s="336"/>
      <c r="T28" s="336"/>
      <c r="U28" s="336"/>
      <c r="V28" s="336"/>
      <c r="W28" s="336"/>
      <c r="X28" s="336"/>
      <c r="Y28" s="336"/>
      <c r="Z28" s="336"/>
      <c r="AA28" s="336"/>
      <c r="AB28" s="336"/>
      <c r="AC28" s="336"/>
      <c r="AD28" s="336"/>
      <c r="AE28" s="336"/>
      <c r="AF28" s="336"/>
    </row>
    <row r="29" ht="11.25" customHeight="1">
      <c r="A29" s="345" t="s">
        <v>7613</v>
      </c>
      <c r="B29" s="346" t="s">
        <v>7543</v>
      </c>
      <c r="C29" s="89" t="s">
        <v>7609</v>
      </c>
      <c r="D29" s="87" t="s">
        <v>52</v>
      </c>
      <c r="E29" s="89" t="s">
        <v>7545</v>
      </c>
      <c r="F29" s="89" t="s">
        <v>7546</v>
      </c>
      <c r="G29" s="347" t="s">
        <v>7614</v>
      </c>
      <c r="H29" s="347" t="s">
        <v>7615</v>
      </c>
      <c r="I29" s="347" t="s">
        <v>7616</v>
      </c>
      <c r="J29" s="91">
        <v>1.0</v>
      </c>
      <c r="K29" s="91">
        <v>1.0</v>
      </c>
      <c r="L29" s="91">
        <v>1.0</v>
      </c>
      <c r="M29" s="91">
        <v>100.0</v>
      </c>
      <c r="N29" s="92">
        <v>100.0</v>
      </c>
      <c r="O29" s="349" t="s">
        <v>80</v>
      </c>
      <c r="P29" s="336"/>
      <c r="Q29" s="336"/>
      <c r="R29" s="336"/>
      <c r="S29" s="336"/>
      <c r="T29" s="336"/>
      <c r="U29" s="336"/>
      <c r="V29" s="336"/>
      <c r="W29" s="336"/>
      <c r="X29" s="336"/>
      <c r="Y29" s="336"/>
      <c r="Z29" s="336"/>
      <c r="AA29" s="336"/>
      <c r="AB29" s="336"/>
      <c r="AC29" s="336"/>
      <c r="AD29" s="336"/>
      <c r="AE29" s="336"/>
      <c r="AF29" s="336"/>
    </row>
    <row r="30" ht="11.25" customHeight="1">
      <c r="A30" s="345" t="s">
        <v>7617</v>
      </c>
      <c r="B30" s="346" t="s">
        <v>7543</v>
      </c>
      <c r="C30" s="89" t="s">
        <v>7618</v>
      </c>
      <c r="D30" s="87" t="s">
        <v>7619</v>
      </c>
      <c r="E30" s="89" t="s">
        <v>7599</v>
      </c>
      <c r="F30" s="89" t="s">
        <v>7620</v>
      </c>
      <c r="G30" s="347" t="s">
        <v>7621</v>
      </c>
      <c r="H30" s="347" t="s">
        <v>7622</v>
      </c>
      <c r="I30" s="347" t="s">
        <v>7623</v>
      </c>
      <c r="J30" s="91">
        <v>2.0</v>
      </c>
      <c r="K30" s="91">
        <v>2.0</v>
      </c>
      <c r="L30" s="91">
        <v>2.0</v>
      </c>
      <c r="M30" s="91">
        <v>100.0</v>
      </c>
      <c r="N30" s="92">
        <f t="shared" ref="N30:N31" si="1">M30/J30</f>
        <v>50</v>
      </c>
      <c r="O30" s="349" t="s">
        <v>733</v>
      </c>
      <c r="P30" s="336"/>
      <c r="Q30" s="336"/>
      <c r="R30" s="336"/>
      <c r="S30" s="336"/>
      <c r="T30" s="336"/>
      <c r="U30" s="336"/>
      <c r="V30" s="336"/>
      <c r="W30" s="336"/>
      <c r="X30" s="336"/>
      <c r="Y30" s="336"/>
      <c r="Z30" s="336"/>
      <c r="AA30" s="336"/>
      <c r="AB30" s="336"/>
      <c r="AC30" s="336"/>
      <c r="AD30" s="336"/>
      <c r="AE30" s="336"/>
      <c r="AF30" s="336"/>
    </row>
    <row r="31" ht="11.25" customHeight="1">
      <c r="A31" s="345" t="s">
        <v>7624</v>
      </c>
      <c r="B31" s="346" t="s">
        <v>7543</v>
      </c>
      <c r="C31" s="89" t="s">
        <v>7618</v>
      </c>
      <c r="D31" s="87" t="s">
        <v>7619</v>
      </c>
      <c r="E31" s="89" t="s">
        <v>7599</v>
      </c>
      <c r="F31" s="89" t="s">
        <v>7620</v>
      </c>
      <c r="G31" s="347" t="s">
        <v>7625</v>
      </c>
      <c r="H31" s="347" t="s">
        <v>7626</v>
      </c>
      <c r="I31" s="347" t="s">
        <v>7623</v>
      </c>
      <c r="J31" s="91">
        <v>2.0</v>
      </c>
      <c r="K31" s="91">
        <v>2.0</v>
      </c>
      <c r="L31" s="91">
        <v>2.0</v>
      </c>
      <c r="M31" s="91">
        <v>100.0</v>
      </c>
      <c r="N31" s="92">
        <f t="shared" si="1"/>
        <v>50</v>
      </c>
      <c r="O31" s="349" t="s">
        <v>733</v>
      </c>
      <c r="P31" s="336"/>
      <c r="Q31" s="336"/>
      <c r="R31" s="336"/>
      <c r="S31" s="336"/>
      <c r="T31" s="336"/>
      <c r="U31" s="336"/>
      <c r="V31" s="336"/>
      <c r="W31" s="336"/>
      <c r="X31" s="336"/>
      <c r="Y31" s="336"/>
      <c r="Z31" s="336"/>
      <c r="AA31" s="336"/>
      <c r="AB31" s="336"/>
      <c r="AC31" s="336"/>
      <c r="AD31" s="336"/>
      <c r="AE31" s="336"/>
      <c r="AF31" s="336"/>
    </row>
    <row r="32" ht="11.25" customHeight="1">
      <c r="A32" s="345" t="s">
        <v>7627</v>
      </c>
      <c r="B32" s="346" t="s">
        <v>7543</v>
      </c>
      <c r="C32" s="89" t="s">
        <v>7628</v>
      </c>
      <c r="D32" s="87" t="s">
        <v>88</v>
      </c>
      <c r="E32" s="89" t="s">
        <v>7629</v>
      </c>
      <c r="F32" s="89" t="s">
        <v>7630</v>
      </c>
      <c r="G32" s="347" t="s">
        <v>7631</v>
      </c>
      <c r="H32" s="347"/>
      <c r="I32" s="347"/>
      <c r="J32" s="91">
        <v>1.0</v>
      </c>
      <c r="K32" s="91">
        <v>1.0</v>
      </c>
      <c r="L32" s="91">
        <v>1.0</v>
      </c>
      <c r="M32" s="91">
        <v>50.0</v>
      </c>
      <c r="N32" s="92">
        <v>50.0</v>
      </c>
      <c r="O32" s="349" t="s">
        <v>3852</v>
      </c>
      <c r="P32" s="336"/>
      <c r="Q32" s="336"/>
      <c r="R32" s="336"/>
      <c r="S32" s="336"/>
      <c r="T32" s="336"/>
      <c r="U32" s="336"/>
      <c r="V32" s="336"/>
      <c r="W32" s="336"/>
      <c r="X32" s="336"/>
      <c r="Y32" s="336"/>
      <c r="Z32" s="336"/>
      <c r="AA32" s="336"/>
      <c r="AB32" s="336"/>
      <c r="AC32" s="336"/>
      <c r="AD32" s="336"/>
      <c r="AE32" s="336"/>
      <c r="AF32" s="336"/>
    </row>
    <row r="33" ht="11.25" customHeight="1">
      <c r="A33" s="350" t="s">
        <v>7632</v>
      </c>
      <c r="B33" s="351" t="s">
        <v>7543</v>
      </c>
      <c r="C33" s="89" t="s">
        <v>7633</v>
      </c>
      <c r="D33" s="87" t="s">
        <v>88</v>
      </c>
      <c r="E33" s="89" t="s">
        <v>7634</v>
      </c>
      <c r="F33" s="89" t="s">
        <v>7635</v>
      </c>
      <c r="G33" s="347" t="s">
        <v>7636</v>
      </c>
      <c r="H33" s="347" t="s">
        <v>7637</v>
      </c>
      <c r="I33" s="347" t="s">
        <v>7638</v>
      </c>
      <c r="J33" s="91">
        <v>2.0</v>
      </c>
      <c r="K33" s="91">
        <v>1.0</v>
      </c>
      <c r="L33" s="91">
        <v>2.0</v>
      </c>
      <c r="M33" s="91">
        <v>100.0</v>
      </c>
      <c r="N33" s="92">
        <v>50.0</v>
      </c>
      <c r="O33" s="349" t="s">
        <v>3859</v>
      </c>
      <c r="P33" s="336"/>
      <c r="Q33" s="336"/>
      <c r="R33" s="336"/>
      <c r="S33" s="336"/>
      <c r="T33" s="336"/>
      <c r="U33" s="336"/>
      <c r="V33" s="336"/>
      <c r="W33" s="336"/>
      <c r="X33" s="336"/>
      <c r="Y33" s="336"/>
      <c r="Z33" s="336"/>
      <c r="AA33" s="336"/>
      <c r="AB33" s="336"/>
      <c r="AC33" s="336"/>
      <c r="AD33" s="336"/>
      <c r="AE33" s="336"/>
      <c r="AF33" s="336"/>
    </row>
    <row r="34" ht="11.25" customHeight="1">
      <c r="A34" s="352" t="s">
        <v>7639</v>
      </c>
      <c r="B34" s="353" t="s">
        <v>7543</v>
      </c>
      <c r="C34" s="89" t="s">
        <v>7640</v>
      </c>
      <c r="D34" s="87" t="s">
        <v>88</v>
      </c>
      <c r="E34" s="89" t="s">
        <v>7641</v>
      </c>
      <c r="F34" s="89" t="s">
        <v>7642</v>
      </c>
      <c r="G34" s="347" t="s">
        <v>7643</v>
      </c>
      <c r="H34" s="347" t="s">
        <v>7644</v>
      </c>
      <c r="I34" s="347" t="s">
        <v>7645</v>
      </c>
      <c r="J34" s="91">
        <v>2.0</v>
      </c>
      <c r="K34" s="91">
        <v>1.0</v>
      </c>
      <c r="L34" s="91">
        <v>2.0</v>
      </c>
      <c r="M34" s="91">
        <v>100.0</v>
      </c>
      <c r="N34" s="92">
        <v>50.0</v>
      </c>
      <c r="O34" s="349" t="s">
        <v>3859</v>
      </c>
      <c r="P34" s="336"/>
      <c r="Q34" s="336"/>
      <c r="R34" s="336"/>
      <c r="S34" s="336"/>
      <c r="T34" s="336"/>
      <c r="U34" s="336"/>
      <c r="V34" s="336"/>
      <c r="W34" s="336"/>
      <c r="X34" s="336"/>
      <c r="Y34" s="336"/>
      <c r="Z34" s="336"/>
      <c r="AA34" s="336"/>
      <c r="AB34" s="336"/>
      <c r="AC34" s="336"/>
      <c r="AD34" s="336"/>
      <c r="AE34" s="336"/>
      <c r="AF34" s="336"/>
    </row>
    <row r="35" ht="11.25" customHeight="1">
      <c r="A35" s="352" t="s">
        <v>7646</v>
      </c>
      <c r="B35" s="353" t="s">
        <v>7543</v>
      </c>
      <c r="C35" s="89" t="s">
        <v>7647</v>
      </c>
      <c r="D35" s="87" t="s">
        <v>88</v>
      </c>
      <c r="E35" s="89" t="s">
        <v>7648</v>
      </c>
      <c r="F35" s="354" t="s">
        <v>7649</v>
      </c>
      <c r="G35" s="347" t="s">
        <v>7650</v>
      </c>
      <c r="H35" s="355" t="s">
        <v>7651</v>
      </c>
      <c r="I35" s="347" t="s">
        <v>7652</v>
      </c>
      <c r="J35" s="91">
        <v>3.0</v>
      </c>
      <c r="K35" s="91">
        <v>3.0</v>
      </c>
      <c r="L35" s="91">
        <v>6.0</v>
      </c>
      <c r="M35" s="91">
        <v>100.0</v>
      </c>
      <c r="N35" s="92">
        <v>33.33</v>
      </c>
      <c r="O35" s="349" t="s">
        <v>3859</v>
      </c>
      <c r="P35" s="336"/>
      <c r="Q35" s="336"/>
      <c r="R35" s="336"/>
      <c r="S35" s="336"/>
      <c r="T35" s="336"/>
      <c r="U35" s="336"/>
      <c r="V35" s="336"/>
      <c r="W35" s="336"/>
      <c r="X35" s="336"/>
      <c r="Y35" s="336"/>
      <c r="Z35" s="336"/>
      <c r="AA35" s="336"/>
      <c r="AB35" s="336"/>
      <c r="AC35" s="336"/>
      <c r="AD35" s="336"/>
      <c r="AE35" s="336"/>
      <c r="AF35" s="336"/>
    </row>
    <row r="36" ht="11.25" customHeight="1">
      <c r="A36" s="352" t="s">
        <v>7653</v>
      </c>
      <c r="B36" s="353" t="s">
        <v>7543</v>
      </c>
      <c r="C36" s="89" t="s">
        <v>7654</v>
      </c>
      <c r="D36" s="87" t="s">
        <v>88</v>
      </c>
      <c r="E36" s="89" t="s">
        <v>7648</v>
      </c>
      <c r="F36" s="354" t="s">
        <v>7649</v>
      </c>
      <c r="G36" s="347" t="s">
        <v>7655</v>
      </c>
      <c r="H36" s="101" t="s">
        <v>7656</v>
      </c>
      <c r="I36" s="347" t="s">
        <v>7652</v>
      </c>
      <c r="J36" s="91">
        <v>2.0</v>
      </c>
      <c r="K36" s="91">
        <v>2.0</v>
      </c>
      <c r="L36" s="91">
        <v>6.0</v>
      </c>
      <c r="M36" s="91">
        <v>100.0</v>
      </c>
      <c r="N36" s="92">
        <v>50.0</v>
      </c>
      <c r="O36" s="349" t="s">
        <v>3859</v>
      </c>
      <c r="P36" s="336"/>
      <c r="Q36" s="336"/>
      <c r="R36" s="336"/>
      <c r="S36" s="336"/>
      <c r="T36" s="336"/>
      <c r="U36" s="336"/>
      <c r="V36" s="336"/>
      <c r="W36" s="336"/>
      <c r="X36" s="336"/>
      <c r="Y36" s="336"/>
      <c r="Z36" s="336"/>
      <c r="AA36" s="336"/>
      <c r="AB36" s="336"/>
      <c r="AC36" s="336"/>
      <c r="AD36" s="336"/>
      <c r="AE36" s="336"/>
      <c r="AF36" s="336"/>
    </row>
    <row r="37" ht="11.25" customHeight="1">
      <c r="A37" s="356" t="s">
        <v>7657</v>
      </c>
      <c r="B37" s="357" t="s">
        <v>7543</v>
      </c>
      <c r="C37" s="89" t="s">
        <v>7658</v>
      </c>
      <c r="D37" s="87" t="s">
        <v>88</v>
      </c>
      <c r="E37" s="89" t="s">
        <v>7659</v>
      </c>
      <c r="F37" s="354" t="s">
        <v>7660</v>
      </c>
      <c r="G37" s="354" t="s">
        <v>7661</v>
      </c>
      <c r="H37" s="355" t="s">
        <v>7662</v>
      </c>
      <c r="I37" s="347" t="s">
        <v>7652</v>
      </c>
      <c r="J37" s="91">
        <v>1.0</v>
      </c>
      <c r="K37" s="91">
        <v>1.0</v>
      </c>
      <c r="L37" s="91">
        <v>7.0</v>
      </c>
      <c r="M37" s="91">
        <v>100.0</v>
      </c>
      <c r="N37" s="92">
        <v>100.0</v>
      </c>
      <c r="O37" s="349" t="s">
        <v>3859</v>
      </c>
      <c r="P37" s="336"/>
      <c r="Q37" s="336"/>
      <c r="R37" s="336"/>
      <c r="S37" s="336"/>
      <c r="T37" s="336"/>
      <c r="U37" s="336"/>
      <c r="V37" s="336"/>
      <c r="W37" s="336"/>
      <c r="X37" s="336"/>
      <c r="Y37" s="336"/>
      <c r="Z37" s="336"/>
      <c r="AA37" s="336"/>
      <c r="AB37" s="336"/>
      <c r="AC37" s="336"/>
      <c r="AD37" s="336"/>
      <c r="AE37" s="336"/>
      <c r="AF37" s="336"/>
    </row>
    <row r="38" ht="11.25" customHeight="1">
      <c r="A38" s="358" t="s">
        <v>7663</v>
      </c>
      <c r="B38" s="357" t="s">
        <v>7543</v>
      </c>
      <c r="C38" s="89" t="s">
        <v>7664</v>
      </c>
      <c r="D38" s="87" t="s">
        <v>88</v>
      </c>
      <c r="E38" s="89" t="s">
        <v>7659</v>
      </c>
      <c r="F38" s="354" t="s">
        <v>7660</v>
      </c>
      <c r="G38" s="347" t="s">
        <v>7665</v>
      </c>
      <c r="H38" s="355" t="s">
        <v>7666</v>
      </c>
      <c r="I38" s="347" t="s">
        <v>7652</v>
      </c>
      <c r="J38" s="91">
        <v>1.0</v>
      </c>
      <c r="K38" s="91">
        <v>1.0</v>
      </c>
      <c r="L38" s="91">
        <v>8.0</v>
      </c>
      <c r="M38" s="91">
        <v>100.0</v>
      </c>
      <c r="N38" s="92">
        <v>100.0</v>
      </c>
      <c r="O38" s="349" t="s">
        <v>3859</v>
      </c>
      <c r="P38" s="336"/>
      <c r="Q38" s="336"/>
      <c r="R38" s="336"/>
      <c r="S38" s="336"/>
      <c r="T38" s="336"/>
      <c r="U38" s="336"/>
      <c r="V38" s="336"/>
      <c r="W38" s="336"/>
      <c r="X38" s="336"/>
      <c r="Y38" s="336"/>
      <c r="Z38" s="336"/>
      <c r="AA38" s="336"/>
      <c r="AB38" s="336"/>
      <c r="AC38" s="336"/>
      <c r="AD38" s="336"/>
      <c r="AE38" s="336"/>
      <c r="AF38" s="336"/>
    </row>
    <row r="39" ht="11.25" customHeight="1">
      <c r="A39" s="345" t="s">
        <v>7667</v>
      </c>
      <c r="B39" s="346" t="s">
        <v>7543</v>
      </c>
      <c r="C39" s="89" t="s">
        <v>7668</v>
      </c>
      <c r="D39" s="87" t="s">
        <v>88</v>
      </c>
      <c r="E39" s="89" t="s">
        <v>7669</v>
      </c>
      <c r="F39" s="89" t="s">
        <v>7670</v>
      </c>
      <c r="G39" s="347" t="s">
        <v>7671</v>
      </c>
      <c r="H39" s="347" t="s">
        <v>7672</v>
      </c>
      <c r="I39" s="347"/>
      <c r="J39" s="91">
        <v>2.0</v>
      </c>
      <c r="K39" s="91">
        <v>2.0</v>
      </c>
      <c r="L39" s="91">
        <v>3.0</v>
      </c>
      <c r="M39" s="91">
        <v>50.0</v>
      </c>
      <c r="N39" s="92">
        <v>25.0</v>
      </c>
      <c r="O39" s="349" t="s">
        <v>3901</v>
      </c>
      <c r="P39" s="336"/>
      <c r="Q39" s="336"/>
      <c r="R39" s="336"/>
      <c r="S39" s="336"/>
      <c r="T39" s="336"/>
      <c r="U39" s="336"/>
      <c r="V39" s="336"/>
      <c r="W39" s="336"/>
      <c r="X39" s="336"/>
      <c r="Y39" s="336"/>
      <c r="Z39" s="336"/>
      <c r="AA39" s="336"/>
      <c r="AB39" s="336"/>
      <c r="AC39" s="336"/>
      <c r="AD39" s="336"/>
      <c r="AE39" s="336"/>
      <c r="AF39" s="336"/>
    </row>
    <row r="40" ht="11.25" customHeight="1">
      <c r="A40" s="345" t="s">
        <v>7673</v>
      </c>
      <c r="B40" s="346" t="s">
        <v>7543</v>
      </c>
      <c r="C40" s="89" t="s">
        <v>7674</v>
      </c>
      <c r="D40" s="87" t="s">
        <v>88</v>
      </c>
      <c r="E40" s="89" t="s">
        <v>7675</v>
      </c>
      <c r="F40" s="89" t="s">
        <v>7676</v>
      </c>
      <c r="G40" s="347" t="s">
        <v>7677</v>
      </c>
      <c r="H40" s="347" t="s">
        <v>7678</v>
      </c>
      <c r="I40" s="347"/>
      <c r="J40" s="91">
        <v>2.0</v>
      </c>
      <c r="K40" s="91">
        <v>2.0</v>
      </c>
      <c r="L40" s="91">
        <v>4.0</v>
      </c>
      <c r="M40" s="91">
        <v>50.0</v>
      </c>
      <c r="N40" s="92">
        <v>25.0</v>
      </c>
      <c r="O40" s="349" t="s">
        <v>3901</v>
      </c>
      <c r="P40" s="336"/>
      <c r="Q40" s="336"/>
      <c r="R40" s="336"/>
      <c r="S40" s="336"/>
      <c r="T40" s="336"/>
      <c r="U40" s="336"/>
      <c r="V40" s="336"/>
      <c r="W40" s="336"/>
      <c r="X40" s="336"/>
      <c r="Y40" s="336"/>
      <c r="Z40" s="336"/>
      <c r="AA40" s="336"/>
      <c r="AB40" s="336"/>
      <c r="AC40" s="336"/>
      <c r="AD40" s="336"/>
      <c r="AE40" s="336"/>
      <c r="AF40" s="336"/>
    </row>
    <row r="41" ht="11.25" customHeight="1">
      <c r="A41" s="345" t="s">
        <v>7679</v>
      </c>
      <c r="B41" s="359" t="s">
        <v>7528</v>
      </c>
      <c r="C41" s="89" t="s">
        <v>4027</v>
      </c>
      <c r="D41" s="87" t="s">
        <v>88</v>
      </c>
      <c r="E41" s="89" t="s">
        <v>7680</v>
      </c>
      <c r="F41" s="89" t="s">
        <v>7681</v>
      </c>
      <c r="G41" s="89" t="s">
        <v>7682</v>
      </c>
      <c r="H41" s="347"/>
      <c r="I41" s="347" t="s">
        <v>7683</v>
      </c>
      <c r="J41" s="91">
        <v>1.0</v>
      </c>
      <c r="K41" s="91">
        <v>1.0</v>
      </c>
      <c r="L41" s="91">
        <v>1.0</v>
      </c>
      <c r="M41" s="91">
        <v>100.0</v>
      </c>
      <c r="N41" s="92">
        <v>100.0</v>
      </c>
      <c r="O41" s="349" t="s">
        <v>4027</v>
      </c>
      <c r="P41" s="336"/>
      <c r="Q41" s="336"/>
      <c r="R41" s="336"/>
      <c r="S41" s="336"/>
      <c r="T41" s="336"/>
      <c r="U41" s="336"/>
      <c r="V41" s="336"/>
      <c r="W41" s="336"/>
      <c r="X41" s="336"/>
      <c r="Y41" s="336"/>
      <c r="Z41" s="336"/>
      <c r="AA41" s="336"/>
      <c r="AB41" s="336"/>
      <c r="AC41" s="336"/>
      <c r="AD41" s="336"/>
      <c r="AE41" s="336"/>
      <c r="AF41" s="336"/>
    </row>
    <row r="42" ht="11.25" customHeight="1">
      <c r="A42" s="345" t="s">
        <v>7684</v>
      </c>
      <c r="B42" s="359" t="s">
        <v>7528</v>
      </c>
      <c r="C42" s="89" t="s">
        <v>7685</v>
      </c>
      <c r="D42" s="87" t="s">
        <v>88</v>
      </c>
      <c r="E42" s="89" t="s">
        <v>7680</v>
      </c>
      <c r="F42" s="89" t="s">
        <v>7681</v>
      </c>
      <c r="G42" s="347" t="s">
        <v>7686</v>
      </c>
      <c r="H42" s="347"/>
      <c r="I42" s="347" t="s">
        <v>7683</v>
      </c>
      <c r="J42" s="91">
        <v>1.0</v>
      </c>
      <c r="K42" s="91">
        <v>1.0</v>
      </c>
      <c r="L42" s="91">
        <v>2.0</v>
      </c>
      <c r="M42" s="91">
        <v>100.0</v>
      </c>
      <c r="N42" s="92">
        <v>100.0</v>
      </c>
      <c r="O42" s="349" t="s">
        <v>4027</v>
      </c>
      <c r="P42" s="336"/>
      <c r="Q42" s="336"/>
      <c r="R42" s="336"/>
      <c r="S42" s="336"/>
      <c r="T42" s="336"/>
      <c r="U42" s="336"/>
      <c r="V42" s="336"/>
      <c r="W42" s="336"/>
      <c r="X42" s="336"/>
      <c r="Y42" s="336"/>
      <c r="Z42" s="336"/>
      <c r="AA42" s="336"/>
      <c r="AB42" s="336"/>
      <c r="AC42" s="336"/>
      <c r="AD42" s="336"/>
      <c r="AE42" s="336"/>
      <c r="AF42" s="336"/>
    </row>
    <row r="43" ht="11.25" customHeight="1">
      <c r="A43" s="360" t="s">
        <v>7687</v>
      </c>
      <c r="B43" s="346" t="s">
        <v>7528</v>
      </c>
      <c r="C43" s="89" t="s">
        <v>4027</v>
      </c>
      <c r="D43" s="87" t="s">
        <v>88</v>
      </c>
      <c r="E43" s="89" t="s">
        <v>7688</v>
      </c>
      <c r="F43" s="349" t="s">
        <v>7689</v>
      </c>
      <c r="G43" s="347" t="s">
        <v>7690</v>
      </c>
      <c r="H43" s="347"/>
      <c r="I43" s="347" t="s">
        <v>7691</v>
      </c>
      <c r="J43" s="91">
        <v>1.0</v>
      </c>
      <c r="K43" s="91">
        <v>1.0</v>
      </c>
      <c r="L43" s="91">
        <v>1.0</v>
      </c>
      <c r="M43" s="91">
        <v>100.0</v>
      </c>
      <c r="N43" s="92">
        <v>100.0</v>
      </c>
      <c r="O43" s="349" t="s">
        <v>4027</v>
      </c>
      <c r="P43" s="336"/>
      <c r="Q43" s="336"/>
      <c r="R43" s="336"/>
      <c r="S43" s="336"/>
      <c r="T43" s="336"/>
      <c r="U43" s="336"/>
      <c r="V43" s="336"/>
      <c r="W43" s="336"/>
      <c r="X43" s="336"/>
      <c r="Y43" s="336"/>
      <c r="Z43" s="336"/>
      <c r="AA43" s="336"/>
      <c r="AB43" s="336"/>
      <c r="AC43" s="336"/>
      <c r="AD43" s="336"/>
      <c r="AE43" s="336"/>
      <c r="AF43" s="336"/>
    </row>
    <row r="44" ht="11.25" customHeight="1">
      <c r="A44" s="345" t="s">
        <v>7692</v>
      </c>
      <c r="B44" s="346" t="s">
        <v>7543</v>
      </c>
      <c r="C44" s="89" t="s">
        <v>7693</v>
      </c>
      <c r="D44" s="87" t="s">
        <v>88</v>
      </c>
      <c r="E44" s="89" t="s">
        <v>7694</v>
      </c>
      <c r="F44" s="89" t="s">
        <v>7695</v>
      </c>
      <c r="G44" s="347" t="s">
        <v>7696</v>
      </c>
      <c r="H44" s="347" t="s">
        <v>792</v>
      </c>
      <c r="I44" s="347" t="s">
        <v>7697</v>
      </c>
      <c r="J44" s="91">
        <v>4.0</v>
      </c>
      <c r="K44" s="91">
        <v>1.0</v>
      </c>
      <c r="L44" s="91">
        <v>4.0</v>
      </c>
      <c r="M44" s="91">
        <v>100.0</v>
      </c>
      <c r="N44" s="92">
        <f>100/4</f>
        <v>25</v>
      </c>
      <c r="O44" s="349" t="s">
        <v>804</v>
      </c>
      <c r="P44" s="336"/>
      <c r="Q44" s="336"/>
      <c r="R44" s="336"/>
      <c r="S44" s="336"/>
      <c r="T44" s="336"/>
      <c r="U44" s="336"/>
      <c r="V44" s="336"/>
      <c r="W44" s="336"/>
      <c r="X44" s="336"/>
      <c r="Y44" s="336"/>
      <c r="Z44" s="336"/>
      <c r="AA44" s="336"/>
      <c r="AB44" s="336"/>
      <c r="AC44" s="336"/>
      <c r="AD44" s="336"/>
      <c r="AE44" s="336"/>
      <c r="AF44" s="336"/>
    </row>
    <row r="45" ht="11.25" customHeight="1">
      <c r="A45" s="345" t="s">
        <v>7698</v>
      </c>
      <c r="B45" s="346" t="s">
        <v>7543</v>
      </c>
      <c r="C45" s="89" t="s">
        <v>7699</v>
      </c>
      <c r="D45" s="87" t="s">
        <v>88</v>
      </c>
      <c r="E45" s="89" t="s">
        <v>7694</v>
      </c>
      <c r="F45" s="89" t="s">
        <v>7695</v>
      </c>
      <c r="G45" s="347" t="s">
        <v>7700</v>
      </c>
      <c r="H45" s="347" t="s">
        <v>792</v>
      </c>
      <c r="I45" s="347" t="s">
        <v>7697</v>
      </c>
      <c r="J45" s="91">
        <v>2.0</v>
      </c>
      <c r="K45" s="91">
        <v>1.0</v>
      </c>
      <c r="L45" s="91">
        <v>2.0</v>
      </c>
      <c r="M45" s="91">
        <v>100.0</v>
      </c>
      <c r="N45" s="92">
        <f>100/2</f>
        <v>50</v>
      </c>
      <c r="O45" s="349" t="s">
        <v>804</v>
      </c>
      <c r="P45" s="336"/>
      <c r="Q45" s="336"/>
      <c r="R45" s="336"/>
      <c r="S45" s="336"/>
      <c r="T45" s="336"/>
      <c r="U45" s="336"/>
      <c r="V45" s="336"/>
      <c r="W45" s="336"/>
      <c r="X45" s="336"/>
      <c r="Y45" s="336"/>
      <c r="Z45" s="336"/>
      <c r="AA45" s="336"/>
      <c r="AB45" s="336"/>
      <c r="AC45" s="336"/>
      <c r="AD45" s="336"/>
      <c r="AE45" s="336"/>
      <c r="AF45" s="336"/>
    </row>
    <row r="46" ht="11.25" customHeight="1">
      <c r="A46" s="345" t="s">
        <v>7701</v>
      </c>
      <c r="B46" s="346" t="s">
        <v>7543</v>
      </c>
      <c r="C46" s="89" t="s">
        <v>7702</v>
      </c>
      <c r="D46" s="87" t="s">
        <v>88</v>
      </c>
      <c r="E46" s="89" t="s">
        <v>7703</v>
      </c>
      <c r="F46" s="89" t="s">
        <v>7704</v>
      </c>
      <c r="G46" s="347" t="s">
        <v>7705</v>
      </c>
      <c r="H46" s="347" t="s">
        <v>7706</v>
      </c>
      <c r="I46" s="347" t="s">
        <v>7707</v>
      </c>
      <c r="J46" s="91">
        <v>5.0</v>
      </c>
      <c r="K46" s="91">
        <v>1.0</v>
      </c>
      <c r="L46" s="91">
        <v>5.0</v>
      </c>
      <c r="M46" s="91">
        <v>100.0</v>
      </c>
      <c r="N46" s="92">
        <f>100/5</f>
        <v>20</v>
      </c>
      <c r="O46" s="349" t="s">
        <v>804</v>
      </c>
      <c r="P46" s="336"/>
      <c r="Q46" s="336"/>
      <c r="R46" s="336"/>
      <c r="S46" s="336"/>
      <c r="T46" s="336"/>
      <c r="U46" s="336"/>
      <c r="V46" s="336"/>
      <c r="W46" s="336"/>
      <c r="X46" s="336"/>
      <c r="Y46" s="336"/>
      <c r="Z46" s="336"/>
      <c r="AA46" s="336"/>
      <c r="AB46" s="336"/>
      <c r="AC46" s="336"/>
      <c r="AD46" s="336"/>
      <c r="AE46" s="336"/>
      <c r="AF46" s="336"/>
    </row>
    <row r="47" ht="11.25" customHeight="1">
      <c r="A47" s="345" t="s">
        <v>7708</v>
      </c>
      <c r="B47" s="346" t="s">
        <v>7543</v>
      </c>
      <c r="C47" s="89" t="s">
        <v>7709</v>
      </c>
      <c r="D47" s="87" t="s">
        <v>88</v>
      </c>
      <c r="E47" s="89" t="s">
        <v>7703</v>
      </c>
      <c r="F47" s="89" t="s">
        <v>7710</v>
      </c>
      <c r="G47" s="347" t="s">
        <v>7711</v>
      </c>
      <c r="H47" s="347" t="s">
        <v>7712</v>
      </c>
      <c r="I47" s="347" t="s">
        <v>7707</v>
      </c>
      <c r="J47" s="91">
        <v>4.0</v>
      </c>
      <c r="K47" s="91">
        <v>1.0</v>
      </c>
      <c r="L47" s="91">
        <v>4.0</v>
      </c>
      <c r="M47" s="91">
        <v>100.0</v>
      </c>
      <c r="N47" s="92">
        <f>100/4</f>
        <v>25</v>
      </c>
      <c r="O47" s="349" t="s">
        <v>804</v>
      </c>
      <c r="P47" s="336"/>
      <c r="Q47" s="336"/>
      <c r="R47" s="336"/>
      <c r="S47" s="336"/>
      <c r="T47" s="336"/>
      <c r="U47" s="336"/>
      <c r="V47" s="336"/>
      <c r="W47" s="336"/>
      <c r="X47" s="336"/>
      <c r="Y47" s="336"/>
      <c r="Z47" s="336"/>
      <c r="AA47" s="336"/>
      <c r="AB47" s="336"/>
      <c r="AC47" s="336"/>
      <c r="AD47" s="336"/>
      <c r="AE47" s="336"/>
      <c r="AF47" s="336"/>
    </row>
    <row r="48" ht="11.25" customHeight="1">
      <c r="A48" s="345" t="s">
        <v>7713</v>
      </c>
      <c r="B48" s="346" t="s">
        <v>7543</v>
      </c>
      <c r="C48" s="89" t="s">
        <v>7714</v>
      </c>
      <c r="D48" s="87" t="s">
        <v>88</v>
      </c>
      <c r="E48" s="89" t="s">
        <v>7715</v>
      </c>
      <c r="F48" s="89" t="s">
        <v>7716</v>
      </c>
      <c r="G48" s="347" t="s">
        <v>7717</v>
      </c>
      <c r="H48" s="347" t="s">
        <v>7718</v>
      </c>
      <c r="I48" s="347" t="s">
        <v>7707</v>
      </c>
      <c r="J48" s="91">
        <v>3.0</v>
      </c>
      <c r="K48" s="91">
        <v>1.0</v>
      </c>
      <c r="L48" s="91">
        <v>3.0</v>
      </c>
      <c r="M48" s="91">
        <v>100.0</v>
      </c>
      <c r="N48" s="92">
        <f>100/3</f>
        <v>33.33333333</v>
      </c>
      <c r="O48" s="349" t="s">
        <v>804</v>
      </c>
      <c r="P48" s="336"/>
      <c r="Q48" s="336"/>
      <c r="R48" s="336"/>
      <c r="S48" s="336"/>
      <c r="T48" s="336"/>
      <c r="U48" s="336"/>
      <c r="V48" s="336"/>
      <c r="W48" s="336"/>
      <c r="X48" s="336"/>
      <c r="Y48" s="336"/>
      <c r="Z48" s="336"/>
      <c r="AA48" s="336"/>
      <c r="AB48" s="336"/>
      <c r="AC48" s="336"/>
      <c r="AD48" s="336"/>
      <c r="AE48" s="336"/>
      <c r="AF48" s="336"/>
    </row>
    <row r="49" ht="11.25" customHeight="1">
      <c r="A49" s="345" t="s">
        <v>7719</v>
      </c>
      <c r="B49" s="346" t="s">
        <v>7543</v>
      </c>
      <c r="C49" s="89" t="s">
        <v>7720</v>
      </c>
      <c r="D49" s="87" t="s">
        <v>88</v>
      </c>
      <c r="E49" s="89" t="s">
        <v>7721</v>
      </c>
      <c r="F49" s="89" t="s">
        <v>7710</v>
      </c>
      <c r="G49" s="347" t="s">
        <v>7722</v>
      </c>
      <c r="H49" s="347" t="s">
        <v>7723</v>
      </c>
      <c r="I49" s="347" t="s">
        <v>7707</v>
      </c>
      <c r="J49" s="91">
        <v>2.0</v>
      </c>
      <c r="K49" s="91">
        <v>1.0</v>
      </c>
      <c r="L49" s="91">
        <v>2.0</v>
      </c>
      <c r="M49" s="91">
        <v>100.0</v>
      </c>
      <c r="N49" s="92">
        <f>100/2</f>
        <v>50</v>
      </c>
      <c r="O49" s="349" t="s">
        <v>804</v>
      </c>
      <c r="P49" s="336"/>
      <c r="Q49" s="336"/>
      <c r="R49" s="336"/>
      <c r="S49" s="336"/>
      <c r="T49" s="336"/>
      <c r="U49" s="336"/>
      <c r="V49" s="336"/>
      <c r="W49" s="336"/>
      <c r="X49" s="336"/>
      <c r="Y49" s="336"/>
      <c r="Z49" s="336"/>
      <c r="AA49" s="336"/>
      <c r="AB49" s="336"/>
      <c r="AC49" s="336"/>
      <c r="AD49" s="336"/>
      <c r="AE49" s="336"/>
      <c r="AF49" s="336"/>
    </row>
    <row r="50" ht="11.25" customHeight="1">
      <c r="A50" s="345" t="s">
        <v>7724</v>
      </c>
      <c r="B50" s="346" t="s">
        <v>7543</v>
      </c>
      <c r="C50" s="89" t="s">
        <v>7725</v>
      </c>
      <c r="D50" s="87" t="s">
        <v>88</v>
      </c>
      <c r="E50" s="89" t="s">
        <v>7726</v>
      </c>
      <c r="F50" s="89" t="s">
        <v>7727</v>
      </c>
      <c r="G50" s="347" t="s">
        <v>7728</v>
      </c>
      <c r="H50" s="347" t="s">
        <v>7729</v>
      </c>
      <c r="I50" s="347" t="s">
        <v>7707</v>
      </c>
      <c r="J50" s="91">
        <v>4.0</v>
      </c>
      <c r="K50" s="91">
        <v>1.0</v>
      </c>
      <c r="L50" s="91">
        <v>4.0</v>
      </c>
      <c r="M50" s="91">
        <v>100.0</v>
      </c>
      <c r="N50" s="92">
        <f t="shared" ref="N50:N51" si="2">100/4</f>
        <v>25</v>
      </c>
      <c r="O50" s="349" t="s">
        <v>804</v>
      </c>
      <c r="P50" s="336"/>
      <c r="Q50" s="336"/>
      <c r="R50" s="336"/>
      <c r="S50" s="336"/>
      <c r="T50" s="336"/>
      <c r="U50" s="336"/>
      <c r="V50" s="336"/>
      <c r="W50" s="336"/>
      <c r="X50" s="336"/>
      <c r="Y50" s="336"/>
      <c r="Z50" s="336"/>
      <c r="AA50" s="336"/>
      <c r="AB50" s="336"/>
      <c r="AC50" s="336"/>
      <c r="AD50" s="336"/>
      <c r="AE50" s="336"/>
      <c r="AF50" s="336"/>
    </row>
    <row r="51" ht="11.25" customHeight="1">
      <c r="A51" s="345" t="s">
        <v>7730</v>
      </c>
      <c r="B51" s="346" t="s">
        <v>7543</v>
      </c>
      <c r="C51" s="89" t="s">
        <v>7731</v>
      </c>
      <c r="D51" s="87" t="s">
        <v>88</v>
      </c>
      <c r="E51" s="89" t="s">
        <v>7732</v>
      </c>
      <c r="F51" s="89" t="s">
        <v>7727</v>
      </c>
      <c r="G51" s="347" t="s">
        <v>7733</v>
      </c>
      <c r="H51" s="347" t="s">
        <v>7734</v>
      </c>
      <c r="I51" s="347" t="s">
        <v>7707</v>
      </c>
      <c r="J51" s="91">
        <v>4.0</v>
      </c>
      <c r="K51" s="91">
        <v>1.0</v>
      </c>
      <c r="L51" s="91">
        <v>4.0</v>
      </c>
      <c r="M51" s="91">
        <v>100.0</v>
      </c>
      <c r="N51" s="92">
        <f t="shared" si="2"/>
        <v>25</v>
      </c>
      <c r="O51" s="349" t="s">
        <v>804</v>
      </c>
      <c r="P51" s="336"/>
      <c r="Q51" s="336"/>
      <c r="R51" s="336"/>
      <c r="S51" s="336"/>
      <c r="T51" s="336"/>
      <c r="U51" s="336"/>
      <c r="V51" s="336"/>
      <c r="W51" s="336"/>
      <c r="X51" s="336"/>
      <c r="Y51" s="336"/>
      <c r="Z51" s="336"/>
      <c r="AA51" s="336"/>
      <c r="AB51" s="336"/>
      <c r="AC51" s="336"/>
      <c r="AD51" s="336"/>
      <c r="AE51" s="336"/>
      <c r="AF51" s="336"/>
    </row>
    <row r="52" ht="11.25" customHeight="1">
      <c r="A52" s="345" t="s">
        <v>7735</v>
      </c>
      <c r="B52" s="346" t="s">
        <v>7543</v>
      </c>
      <c r="C52" s="89" t="s">
        <v>7736</v>
      </c>
      <c r="D52" s="87" t="s">
        <v>88</v>
      </c>
      <c r="E52" s="89" t="s">
        <v>7737</v>
      </c>
      <c r="F52" s="89" t="s">
        <v>7738</v>
      </c>
      <c r="G52" s="347" t="s">
        <v>7739</v>
      </c>
      <c r="H52" s="347" t="s">
        <v>7740</v>
      </c>
      <c r="I52" s="347" t="s">
        <v>7623</v>
      </c>
      <c r="J52" s="91">
        <v>3.0</v>
      </c>
      <c r="K52" s="91">
        <v>1.0</v>
      </c>
      <c r="L52" s="91">
        <v>4.0</v>
      </c>
      <c r="M52" s="91">
        <v>100.0</v>
      </c>
      <c r="N52" s="92">
        <f t="shared" ref="N52:N53" si="3">100/3</f>
        <v>33.33333333</v>
      </c>
      <c r="O52" s="349" t="s">
        <v>804</v>
      </c>
      <c r="P52" s="336"/>
      <c r="Q52" s="336"/>
      <c r="R52" s="336"/>
      <c r="S52" s="336"/>
      <c r="T52" s="336"/>
      <c r="U52" s="336"/>
      <c r="V52" s="336"/>
      <c r="W52" s="336"/>
      <c r="X52" s="336"/>
      <c r="Y52" s="336"/>
      <c r="Z52" s="336"/>
      <c r="AA52" s="336"/>
      <c r="AB52" s="336"/>
      <c r="AC52" s="336"/>
      <c r="AD52" s="336"/>
      <c r="AE52" s="336"/>
      <c r="AF52" s="336"/>
    </row>
    <row r="53" ht="11.25" customHeight="1">
      <c r="A53" s="360" t="s">
        <v>7741</v>
      </c>
      <c r="B53" s="346" t="s">
        <v>7543</v>
      </c>
      <c r="C53" s="89" t="s">
        <v>7736</v>
      </c>
      <c r="D53" s="87" t="s">
        <v>88</v>
      </c>
      <c r="E53" s="89" t="s">
        <v>7742</v>
      </c>
      <c r="F53" s="89" t="s">
        <v>7738</v>
      </c>
      <c r="G53" s="347" t="s">
        <v>7743</v>
      </c>
      <c r="H53" s="347" t="s">
        <v>7744</v>
      </c>
      <c r="I53" s="347" t="s">
        <v>7623</v>
      </c>
      <c r="J53" s="91">
        <v>3.0</v>
      </c>
      <c r="K53" s="91">
        <v>1.0</v>
      </c>
      <c r="L53" s="91">
        <v>4.0</v>
      </c>
      <c r="M53" s="91">
        <v>100.0</v>
      </c>
      <c r="N53" s="92">
        <f t="shared" si="3"/>
        <v>33.33333333</v>
      </c>
      <c r="O53" s="349" t="s">
        <v>804</v>
      </c>
      <c r="P53" s="336"/>
      <c r="Q53" s="336"/>
      <c r="R53" s="336"/>
      <c r="S53" s="336"/>
      <c r="T53" s="336"/>
      <c r="U53" s="336"/>
      <c r="V53" s="336"/>
      <c r="W53" s="336"/>
      <c r="X53" s="336"/>
      <c r="Y53" s="336"/>
      <c r="Z53" s="336"/>
      <c r="AA53" s="336"/>
      <c r="AB53" s="336"/>
      <c r="AC53" s="336"/>
      <c r="AD53" s="336"/>
      <c r="AE53" s="336"/>
      <c r="AF53" s="336"/>
    </row>
    <row r="54" ht="11.25" customHeight="1">
      <c r="A54" s="345" t="s">
        <v>7745</v>
      </c>
      <c r="B54" s="346" t="s">
        <v>7543</v>
      </c>
      <c r="C54" s="89" t="s">
        <v>7746</v>
      </c>
      <c r="D54" s="87" t="s">
        <v>88</v>
      </c>
      <c r="E54" s="89" t="s">
        <v>7747</v>
      </c>
      <c r="F54" s="89" t="s">
        <v>7748</v>
      </c>
      <c r="G54" s="347" t="s">
        <v>7749</v>
      </c>
      <c r="H54" s="347" t="s">
        <v>7750</v>
      </c>
      <c r="I54" s="347" t="s">
        <v>7751</v>
      </c>
      <c r="J54" s="91">
        <v>2.0</v>
      </c>
      <c r="K54" s="91">
        <v>1.0</v>
      </c>
      <c r="L54" s="91">
        <v>2.0</v>
      </c>
      <c r="M54" s="91">
        <v>150.0</v>
      </c>
      <c r="N54" s="92">
        <f>150/2</f>
        <v>75</v>
      </c>
      <c r="O54" s="349" t="s">
        <v>804</v>
      </c>
      <c r="P54" s="336"/>
      <c r="Q54" s="336"/>
      <c r="R54" s="336"/>
      <c r="S54" s="336"/>
      <c r="T54" s="336"/>
      <c r="U54" s="336"/>
      <c r="V54" s="336"/>
      <c r="W54" s="336"/>
      <c r="X54" s="336"/>
      <c r="Y54" s="336"/>
      <c r="Z54" s="336"/>
      <c r="AA54" s="336"/>
      <c r="AB54" s="336"/>
      <c r="AC54" s="336"/>
      <c r="AD54" s="336"/>
      <c r="AE54" s="336"/>
      <c r="AF54" s="336"/>
    </row>
    <row r="55" ht="11.25" customHeight="1">
      <c r="A55" s="345" t="s">
        <v>7752</v>
      </c>
      <c r="B55" s="346" t="s">
        <v>7543</v>
      </c>
      <c r="C55" s="89" t="s">
        <v>7746</v>
      </c>
      <c r="D55" s="87" t="s">
        <v>88</v>
      </c>
      <c r="E55" s="89" t="s">
        <v>7753</v>
      </c>
      <c r="F55" s="89" t="s">
        <v>7754</v>
      </c>
      <c r="G55" s="347" t="s">
        <v>7755</v>
      </c>
      <c r="H55" s="347" t="s">
        <v>7756</v>
      </c>
      <c r="I55" s="347" t="s">
        <v>7757</v>
      </c>
      <c r="J55" s="91">
        <v>2.0</v>
      </c>
      <c r="K55" s="91">
        <v>1.0</v>
      </c>
      <c r="L55" s="91">
        <v>2.0</v>
      </c>
      <c r="M55" s="91">
        <v>100.0</v>
      </c>
      <c r="N55" s="92">
        <f>100/2</f>
        <v>50</v>
      </c>
      <c r="O55" s="349" t="s">
        <v>804</v>
      </c>
      <c r="P55" s="336"/>
      <c r="Q55" s="336"/>
      <c r="R55" s="336"/>
      <c r="S55" s="336"/>
      <c r="T55" s="336"/>
      <c r="U55" s="336"/>
      <c r="V55" s="336"/>
      <c r="W55" s="336"/>
      <c r="X55" s="336"/>
      <c r="Y55" s="336"/>
      <c r="Z55" s="336"/>
      <c r="AA55" s="336"/>
      <c r="AB55" s="336"/>
      <c r="AC55" s="336"/>
      <c r="AD55" s="336"/>
      <c r="AE55" s="336"/>
      <c r="AF55" s="336"/>
    </row>
    <row r="56" ht="11.25" customHeight="1">
      <c r="A56" s="345" t="s">
        <v>7758</v>
      </c>
      <c r="B56" s="346" t="s">
        <v>7543</v>
      </c>
      <c r="C56" s="89" t="s">
        <v>7759</v>
      </c>
      <c r="D56" s="87" t="s">
        <v>88</v>
      </c>
      <c r="E56" s="89" t="s">
        <v>7760</v>
      </c>
      <c r="F56" s="89" t="s">
        <v>7761</v>
      </c>
      <c r="G56" s="347" t="s">
        <v>7762</v>
      </c>
      <c r="H56" s="347" t="s">
        <v>7763</v>
      </c>
      <c r="I56" s="347" t="s">
        <v>7764</v>
      </c>
      <c r="J56" s="91">
        <v>3.0</v>
      </c>
      <c r="K56" s="91">
        <v>2.0</v>
      </c>
      <c r="L56" s="91">
        <v>4.0</v>
      </c>
      <c r="M56" s="91">
        <v>150.0</v>
      </c>
      <c r="N56" s="92">
        <f t="shared" ref="N56:N61" si="4">150/3</f>
        <v>50</v>
      </c>
      <c r="O56" s="349" t="s">
        <v>804</v>
      </c>
      <c r="P56" s="336"/>
      <c r="Q56" s="336"/>
      <c r="R56" s="336"/>
      <c r="S56" s="336"/>
      <c r="T56" s="336"/>
      <c r="U56" s="336"/>
      <c r="V56" s="336"/>
      <c r="W56" s="336"/>
      <c r="X56" s="336"/>
      <c r="Y56" s="336"/>
      <c r="Z56" s="336"/>
      <c r="AA56" s="336"/>
      <c r="AB56" s="336"/>
      <c r="AC56" s="336"/>
      <c r="AD56" s="336"/>
      <c r="AE56" s="336"/>
      <c r="AF56" s="336"/>
    </row>
    <row r="57" ht="11.25" customHeight="1">
      <c r="A57" s="345" t="s">
        <v>7765</v>
      </c>
      <c r="B57" s="346" t="s">
        <v>7543</v>
      </c>
      <c r="C57" s="89" t="s">
        <v>7766</v>
      </c>
      <c r="D57" s="87" t="s">
        <v>88</v>
      </c>
      <c r="E57" s="89" t="s">
        <v>7760</v>
      </c>
      <c r="F57" s="89" t="s">
        <v>7761</v>
      </c>
      <c r="G57" s="347" t="s">
        <v>7767</v>
      </c>
      <c r="H57" s="347" t="s">
        <v>7768</v>
      </c>
      <c r="I57" s="347" t="s">
        <v>7764</v>
      </c>
      <c r="J57" s="91">
        <v>3.0</v>
      </c>
      <c r="K57" s="91">
        <v>2.0</v>
      </c>
      <c r="L57" s="91">
        <v>4.0</v>
      </c>
      <c r="M57" s="91">
        <v>150.0</v>
      </c>
      <c r="N57" s="92">
        <f t="shared" si="4"/>
        <v>50</v>
      </c>
      <c r="O57" s="349" t="s">
        <v>804</v>
      </c>
      <c r="P57" s="336"/>
      <c r="Q57" s="336"/>
      <c r="R57" s="336"/>
      <c r="S57" s="336"/>
      <c r="T57" s="336"/>
      <c r="U57" s="336"/>
      <c r="V57" s="336"/>
      <c r="W57" s="336"/>
      <c r="X57" s="336"/>
      <c r="Y57" s="336"/>
      <c r="Z57" s="336"/>
      <c r="AA57" s="336"/>
      <c r="AB57" s="336"/>
      <c r="AC57" s="336"/>
      <c r="AD57" s="336"/>
      <c r="AE57" s="336"/>
      <c r="AF57" s="336"/>
    </row>
    <row r="58" ht="11.25" customHeight="1">
      <c r="A58" s="345" t="s">
        <v>7769</v>
      </c>
      <c r="B58" s="346" t="s">
        <v>7543</v>
      </c>
      <c r="C58" s="89" t="s">
        <v>7770</v>
      </c>
      <c r="D58" s="87" t="s">
        <v>88</v>
      </c>
      <c r="E58" s="89" t="s">
        <v>7771</v>
      </c>
      <c r="F58" s="89" t="s">
        <v>7761</v>
      </c>
      <c r="G58" s="347" t="s">
        <v>7772</v>
      </c>
      <c r="H58" s="347" t="s">
        <v>7773</v>
      </c>
      <c r="I58" s="347" t="s">
        <v>7764</v>
      </c>
      <c r="J58" s="91">
        <v>3.0</v>
      </c>
      <c r="K58" s="91">
        <v>2.0</v>
      </c>
      <c r="L58" s="91">
        <v>3.0</v>
      </c>
      <c r="M58" s="91">
        <v>150.0</v>
      </c>
      <c r="N58" s="92">
        <f t="shared" si="4"/>
        <v>50</v>
      </c>
      <c r="O58" s="349" t="s">
        <v>804</v>
      </c>
      <c r="P58" s="336"/>
      <c r="Q58" s="336"/>
      <c r="R58" s="336"/>
      <c r="S58" s="336"/>
      <c r="T58" s="336"/>
      <c r="U58" s="336"/>
      <c r="V58" s="336"/>
      <c r="W58" s="336"/>
      <c r="X58" s="336"/>
      <c r="Y58" s="336"/>
      <c r="Z58" s="336"/>
      <c r="AA58" s="336"/>
      <c r="AB58" s="336"/>
      <c r="AC58" s="336"/>
      <c r="AD58" s="336"/>
      <c r="AE58" s="336"/>
      <c r="AF58" s="336"/>
    </row>
    <row r="59" ht="11.25" customHeight="1">
      <c r="A59" s="345" t="s">
        <v>7774</v>
      </c>
      <c r="B59" s="346" t="s">
        <v>7543</v>
      </c>
      <c r="C59" s="89" t="s">
        <v>7775</v>
      </c>
      <c r="D59" s="87" t="s">
        <v>88</v>
      </c>
      <c r="E59" s="89" t="s">
        <v>7776</v>
      </c>
      <c r="F59" s="89" t="s">
        <v>7748</v>
      </c>
      <c r="G59" s="347" t="s">
        <v>7777</v>
      </c>
      <c r="H59" s="347" t="s">
        <v>7778</v>
      </c>
      <c r="I59" s="347" t="s">
        <v>7751</v>
      </c>
      <c r="J59" s="91">
        <v>3.0</v>
      </c>
      <c r="K59" s="91">
        <v>1.0</v>
      </c>
      <c r="L59" s="91">
        <v>3.0</v>
      </c>
      <c r="M59" s="91">
        <v>150.0</v>
      </c>
      <c r="N59" s="92">
        <f t="shared" si="4"/>
        <v>50</v>
      </c>
      <c r="O59" s="349" t="s">
        <v>804</v>
      </c>
      <c r="P59" s="336"/>
      <c r="Q59" s="336"/>
      <c r="R59" s="336"/>
      <c r="S59" s="336"/>
      <c r="T59" s="336"/>
      <c r="U59" s="336"/>
      <c r="V59" s="336"/>
      <c r="W59" s="336"/>
      <c r="X59" s="336"/>
      <c r="Y59" s="336"/>
      <c r="Z59" s="336"/>
      <c r="AA59" s="336"/>
      <c r="AB59" s="336"/>
      <c r="AC59" s="336"/>
      <c r="AD59" s="336"/>
      <c r="AE59" s="336"/>
      <c r="AF59" s="336"/>
    </row>
    <row r="60" ht="11.25" customHeight="1">
      <c r="A60" s="345" t="s">
        <v>7779</v>
      </c>
      <c r="B60" s="346" t="s">
        <v>7543</v>
      </c>
      <c r="C60" s="89" t="s">
        <v>7780</v>
      </c>
      <c r="D60" s="87" t="s">
        <v>88</v>
      </c>
      <c r="E60" s="89" t="s">
        <v>7776</v>
      </c>
      <c r="F60" s="89" t="s">
        <v>7748</v>
      </c>
      <c r="G60" s="361" t="s">
        <v>7781</v>
      </c>
      <c r="H60" s="347" t="s">
        <v>7782</v>
      </c>
      <c r="I60" s="347" t="s">
        <v>7751</v>
      </c>
      <c r="J60" s="91">
        <v>3.0</v>
      </c>
      <c r="K60" s="91">
        <v>1.0</v>
      </c>
      <c r="L60" s="91">
        <v>3.0</v>
      </c>
      <c r="M60" s="91">
        <v>150.0</v>
      </c>
      <c r="N60" s="92">
        <f t="shared" si="4"/>
        <v>50</v>
      </c>
      <c r="O60" s="349" t="s">
        <v>804</v>
      </c>
      <c r="P60" s="336"/>
      <c r="Q60" s="336"/>
      <c r="R60" s="336"/>
      <c r="S60" s="336"/>
      <c r="T60" s="336"/>
      <c r="U60" s="336"/>
      <c r="V60" s="336"/>
      <c r="W60" s="336"/>
      <c r="X60" s="336"/>
      <c r="Y60" s="336"/>
      <c r="Z60" s="336"/>
      <c r="AA60" s="336"/>
      <c r="AB60" s="336"/>
      <c r="AC60" s="336"/>
      <c r="AD60" s="336"/>
      <c r="AE60" s="336"/>
      <c r="AF60" s="336"/>
    </row>
    <row r="61" ht="11.25" customHeight="1">
      <c r="A61" s="345" t="s">
        <v>7783</v>
      </c>
      <c r="B61" s="346" t="s">
        <v>7543</v>
      </c>
      <c r="C61" s="89" t="s">
        <v>7784</v>
      </c>
      <c r="D61" s="87" t="s">
        <v>88</v>
      </c>
      <c r="E61" s="89" t="s">
        <v>7785</v>
      </c>
      <c r="F61" s="89" t="s">
        <v>7748</v>
      </c>
      <c r="G61" s="361" t="s">
        <v>7786</v>
      </c>
      <c r="H61" s="347" t="s">
        <v>7787</v>
      </c>
      <c r="I61" s="347" t="s">
        <v>7751</v>
      </c>
      <c r="J61" s="91">
        <v>3.0</v>
      </c>
      <c r="K61" s="91">
        <v>1.0</v>
      </c>
      <c r="L61" s="91">
        <v>3.0</v>
      </c>
      <c r="M61" s="91">
        <v>150.0</v>
      </c>
      <c r="N61" s="92">
        <f t="shared" si="4"/>
        <v>50</v>
      </c>
      <c r="O61" s="349" t="s">
        <v>804</v>
      </c>
      <c r="P61" s="336"/>
      <c r="Q61" s="336"/>
      <c r="R61" s="336"/>
      <c r="S61" s="336"/>
      <c r="T61" s="336"/>
      <c r="U61" s="336"/>
      <c r="V61" s="336"/>
      <c r="W61" s="336"/>
      <c r="X61" s="336"/>
      <c r="Y61" s="336"/>
      <c r="Z61" s="336"/>
      <c r="AA61" s="336"/>
      <c r="AB61" s="336"/>
      <c r="AC61" s="336"/>
      <c r="AD61" s="336"/>
      <c r="AE61" s="336"/>
      <c r="AF61" s="336"/>
    </row>
    <row r="62" ht="11.25" customHeight="1">
      <c r="A62" s="345" t="s">
        <v>7788</v>
      </c>
      <c r="B62" s="346" t="s">
        <v>7543</v>
      </c>
      <c r="C62" s="89" t="s">
        <v>956</v>
      </c>
      <c r="D62" s="87" t="s">
        <v>88</v>
      </c>
      <c r="E62" s="89" t="s">
        <v>7789</v>
      </c>
      <c r="F62" s="89" t="s">
        <v>7748</v>
      </c>
      <c r="G62" s="347" t="s">
        <v>7790</v>
      </c>
      <c r="H62" s="347" t="s">
        <v>7791</v>
      </c>
      <c r="I62" s="347" t="s">
        <v>7751</v>
      </c>
      <c r="J62" s="91">
        <v>2.0</v>
      </c>
      <c r="K62" s="91">
        <v>1.0</v>
      </c>
      <c r="L62" s="91">
        <v>2.0</v>
      </c>
      <c r="M62" s="91">
        <v>150.0</v>
      </c>
      <c r="N62" s="92">
        <f t="shared" ref="N62:N63" si="5">150/2</f>
        <v>75</v>
      </c>
      <c r="O62" s="349" t="s">
        <v>804</v>
      </c>
      <c r="P62" s="336"/>
      <c r="Q62" s="336"/>
      <c r="R62" s="336"/>
      <c r="S62" s="336"/>
      <c r="T62" s="336"/>
      <c r="U62" s="336"/>
      <c r="V62" s="336"/>
      <c r="W62" s="336"/>
      <c r="X62" s="336"/>
      <c r="Y62" s="336"/>
      <c r="Z62" s="336"/>
      <c r="AA62" s="336"/>
      <c r="AB62" s="336"/>
      <c r="AC62" s="336"/>
      <c r="AD62" s="336"/>
      <c r="AE62" s="336"/>
      <c r="AF62" s="336"/>
    </row>
    <row r="63" ht="11.25" customHeight="1">
      <c r="A63" s="345" t="s">
        <v>7792</v>
      </c>
      <c r="B63" s="346" t="s">
        <v>7543</v>
      </c>
      <c r="C63" s="89" t="s">
        <v>956</v>
      </c>
      <c r="D63" s="87" t="s">
        <v>88</v>
      </c>
      <c r="E63" s="89" t="s">
        <v>7789</v>
      </c>
      <c r="F63" s="89" t="s">
        <v>7748</v>
      </c>
      <c r="G63" s="347" t="s">
        <v>7793</v>
      </c>
      <c r="H63" s="347" t="s">
        <v>7794</v>
      </c>
      <c r="I63" s="347" t="s">
        <v>7751</v>
      </c>
      <c r="J63" s="91">
        <v>2.0</v>
      </c>
      <c r="K63" s="91">
        <v>1.0</v>
      </c>
      <c r="L63" s="91">
        <v>2.0</v>
      </c>
      <c r="M63" s="91">
        <v>150.0</v>
      </c>
      <c r="N63" s="92">
        <f t="shared" si="5"/>
        <v>75</v>
      </c>
      <c r="O63" s="349" t="s">
        <v>804</v>
      </c>
      <c r="P63" s="336"/>
      <c r="Q63" s="336"/>
      <c r="R63" s="336"/>
      <c r="S63" s="336"/>
      <c r="T63" s="336"/>
      <c r="U63" s="336"/>
      <c r="V63" s="336"/>
      <c r="W63" s="336"/>
      <c r="X63" s="336"/>
      <c r="Y63" s="336"/>
      <c r="Z63" s="336"/>
      <c r="AA63" s="336"/>
      <c r="AB63" s="336"/>
      <c r="AC63" s="336"/>
      <c r="AD63" s="336"/>
      <c r="AE63" s="336"/>
      <c r="AF63" s="336"/>
    </row>
    <row r="64" ht="11.25" customHeight="1">
      <c r="A64" s="345" t="s">
        <v>7795</v>
      </c>
      <c r="B64" s="346" t="s">
        <v>7543</v>
      </c>
      <c r="C64" s="89" t="s">
        <v>7720</v>
      </c>
      <c r="D64" s="87" t="s">
        <v>88</v>
      </c>
      <c r="E64" s="89" t="s">
        <v>7796</v>
      </c>
      <c r="F64" s="89" t="s">
        <v>7797</v>
      </c>
      <c r="G64" s="347" t="s">
        <v>7798</v>
      </c>
      <c r="H64" s="347"/>
      <c r="I64" s="347" t="s">
        <v>7799</v>
      </c>
      <c r="J64" s="91">
        <v>2.0</v>
      </c>
      <c r="K64" s="91">
        <v>1.0</v>
      </c>
      <c r="L64" s="91">
        <v>2.0</v>
      </c>
      <c r="M64" s="91">
        <v>100.0</v>
      </c>
      <c r="N64" s="92">
        <f t="shared" ref="N64:N65" si="6">100/2</f>
        <v>50</v>
      </c>
      <c r="O64" s="349" t="s">
        <v>804</v>
      </c>
      <c r="P64" s="336"/>
      <c r="Q64" s="336"/>
      <c r="R64" s="336"/>
      <c r="S64" s="336"/>
      <c r="T64" s="336"/>
      <c r="U64" s="336"/>
      <c r="V64" s="336"/>
      <c r="W64" s="336"/>
      <c r="X64" s="336"/>
      <c r="Y64" s="336"/>
      <c r="Z64" s="336"/>
      <c r="AA64" s="336"/>
      <c r="AB64" s="336"/>
      <c r="AC64" s="336"/>
      <c r="AD64" s="336"/>
      <c r="AE64" s="336"/>
      <c r="AF64" s="336"/>
    </row>
    <row r="65" ht="11.25" customHeight="1">
      <c r="A65" s="345" t="s">
        <v>7800</v>
      </c>
      <c r="B65" s="346" t="s">
        <v>7543</v>
      </c>
      <c r="C65" s="89" t="s">
        <v>7801</v>
      </c>
      <c r="D65" s="87" t="s">
        <v>88</v>
      </c>
      <c r="E65" s="89" t="s">
        <v>7796</v>
      </c>
      <c r="F65" s="89" t="s">
        <v>7797</v>
      </c>
      <c r="G65" s="347" t="s">
        <v>7802</v>
      </c>
      <c r="H65" s="347"/>
      <c r="I65" s="347" t="s">
        <v>7799</v>
      </c>
      <c r="J65" s="91">
        <v>2.0</v>
      </c>
      <c r="K65" s="91">
        <v>1.0</v>
      </c>
      <c r="L65" s="91">
        <v>2.0</v>
      </c>
      <c r="M65" s="91">
        <v>100.0</v>
      </c>
      <c r="N65" s="92">
        <f t="shared" si="6"/>
        <v>50</v>
      </c>
      <c r="O65" s="349" t="s">
        <v>804</v>
      </c>
      <c r="P65" s="336"/>
      <c r="Q65" s="336"/>
      <c r="R65" s="336"/>
      <c r="S65" s="336"/>
      <c r="T65" s="336"/>
      <c r="U65" s="336"/>
      <c r="V65" s="336"/>
      <c r="W65" s="336"/>
      <c r="X65" s="336"/>
      <c r="Y65" s="336"/>
      <c r="Z65" s="336"/>
      <c r="AA65" s="336"/>
      <c r="AB65" s="336"/>
      <c r="AC65" s="336"/>
      <c r="AD65" s="336"/>
      <c r="AE65" s="336"/>
      <c r="AF65" s="336"/>
    </row>
    <row r="66" ht="11.25" customHeight="1">
      <c r="A66" s="345" t="s">
        <v>7800</v>
      </c>
      <c r="B66" s="346" t="s">
        <v>7543</v>
      </c>
      <c r="C66" s="89" t="s">
        <v>7803</v>
      </c>
      <c r="D66" s="87" t="s">
        <v>88</v>
      </c>
      <c r="E66" s="89" t="s">
        <v>7796</v>
      </c>
      <c r="F66" s="89" t="s">
        <v>7804</v>
      </c>
      <c r="G66" s="347" t="s">
        <v>7805</v>
      </c>
      <c r="H66" s="347"/>
      <c r="I66" s="347" t="s">
        <v>7799</v>
      </c>
      <c r="J66" s="91">
        <v>3.0</v>
      </c>
      <c r="K66" s="91">
        <v>1.0</v>
      </c>
      <c r="L66" s="91">
        <v>3.0</v>
      </c>
      <c r="M66" s="91">
        <v>100.0</v>
      </c>
      <c r="N66" s="92">
        <f>100/3</f>
        <v>33.33333333</v>
      </c>
      <c r="O66" s="349" t="s">
        <v>804</v>
      </c>
      <c r="P66" s="336"/>
      <c r="Q66" s="336"/>
      <c r="R66" s="336"/>
      <c r="S66" s="336"/>
      <c r="T66" s="336"/>
      <c r="U66" s="336"/>
      <c r="V66" s="336"/>
      <c r="W66" s="336"/>
      <c r="X66" s="336"/>
      <c r="Y66" s="336"/>
      <c r="Z66" s="336"/>
      <c r="AA66" s="336"/>
      <c r="AB66" s="336"/>
      <c r="AC66" s="336"/>
      <c r="AD66" s="336"/>
      <c r="AE66" s="336"/>
      <c r="AF66" s="336"/>
    </row>
    <row r="67" ht="11.25" customHeight="1">
      <c r="A67" s="345" t="s">
        <v>7806</v>
      </c>
      <c r="B67" s="346" t="s">
        <v>7543</v>
      </c>
      <c r="C67" s="89" t="s">
        <v>7807</v>
      </c>
      <c r="D67" s="87" t="s">
        <v>88</v>
      </c>
      <c r="E67" s="89" t="s">
        <v>7808</v>
      </c>
      <c r="F67" s="89" t="s">
        <v>7809</v>
      </c>
      <c r="G67" s="347" t="s">
        <v>7810</v>
      </c>
      <c r="H67" s="347" t="s">
        <v>7811</v>
      </c>
      <c r="I67" s="347" t="s">
        <v>7623</v>
      </c>
      <c r="J67" s="91">
        <v>5.0</v>
      </c>
      <c r="K67" s="91">
        <v>1.0</v>
      </c>
      <c r="L67" s="91">
        <v>5.0</v>
      </c>
      <c r="M67" s="91">
        <v>100.0</v>
      </c>
      <c r="N67" s="92">
        <f>100/5</f>
        <v>20</v>
      </c>
      <c r="O67" s="349" t="s">
        <v>804</v>
      </c>
      <c r="P67" s="336"/>
      <c r="Q67" s="336"/>
      <c r="R67" s="336"/>
      <c r="S67" s="336"/>
      <c r="T67" s="336"/>
      <c r="U67" s="336"/>
      <c r="V67" s="336"/>
      <c r="W67" s="336"/>
      <c r="X67" s="336"/>
      <c r="Y67" s="336"/>
      <c r="Z67" s="336"/>
      <c r="AA67" s="336"/>
      <c r="AB67" s="336"/>
      <c r="AC67" s="336"/>
      <c r="AD67" s="336"/>
      <c r="AE67" s="336"/>
      <c r="AF67" s="336"/>
    </row>
    <row r="68" ht="11.25" customHeight="1">
      <c r="A68" s="345" t="s">
        <v>7812</v>
      </c>
      <c r="B68" s="346" t="s">
        <v>7543</v>
      </c>
      <c r="C68" s="89" t="s">
        <v>7813</v>
      </c>
      <c r="D68" s="87" t="s">
        <v>88</v>
      </c>
      <c r="E68" s="89" t="s">
        <v>7814</v>
      </c>
      <c r="F68" s="89" t="s">
        <v>7815</v>
      </c>
      <c r="G68" s="347" t="s">
        <v>7816</v>
      </c>
      <c r="H68" s="347" t="s">
        <v>7817</v>
      </c>
      <c r="I68" s="347" t="s">
        <v>7818</v>
      </c>
      <c r="J68" s="91">
        <v>3.0</v>
      </c>
      <c r="K68" s="91">
        <v>1.0</v>
      </c>
      <c r="L68" s="91">
        <v>3.0</v>
      </c>
      <c r="M68" s="91">
        <v>100.0</v>
      </c>
      <c r="N68" s="92">
        <f>100/3</f>
        <v>33.33333333</v>
      </c>
      <c r="O68" s="349" t="s">
        <v>804</v>
      </c>
      <c r="P68" s="336"/>
      <c r="Q68" s="336"/>
      <c r="R68" s="336"/>
      <c r="S68" s="336"/>
      <c r="T68" s="336"/>
      <c r="U68" s="336"/>
      <c r="V68" s="336"/>
      <c r="W68" s="336"/>
      <c r="X68" s="336"/>
      <c r="Y68" s="336"/>
      <c r="Z68" s="336"/>
      <c r="AA68" s="336"/>
      <c r="AB68" s="336"/>
      <c r="AC68" s="336"/>
      <c r="AD68" s="336"/>
      <c r="AE68" s="336"/>
      <c r="AF68" s="336"/>
    </row>
    <row r="69" ht="11.25" customHeight="1">
      <c r="A69" s="345" t="s">
        <v>7819</v>
      </c>
      <c r="B69" s="346" t="s">
        <v>7543</v>
      </c>
      <c r="C69" s="89" t="s">
        <v>7820</v>
      </c>
      <c r="D69" s="87" t="s">
        <v>88</v>
      </c>
      <c r="E69" s="89" t="s">
        <v>7821</v>
      </c>
      <c r="F69" s="89" t="s">
        <v>7822</v>
      </c>
      <c r="G69" s="347" t="s">
        <v>7823</v>
      </c>
      <c r="H69" s="347"/>
      <c r="I69" s="347" t="s">
        <v>7623</v>
      </c>
      <c r="J69" s="91">
        <v>4.0</v>
      </c>
      <c r="K69" s="91">
        <v>1.0</v>
      </c>
      <c r="L69" s="91">
        <v>4.0</v>
      </c>
      <c r="M69" s="91">
        <v>100.0</v>
      </c>
      <c r="N69" s="92">
        <f>100/4</f>
        <v>25</v>
      </c>
      <c r="O69" s="349" t="s">
        <v>804</v>
      </c>
      <c r="P69" s="336"/>
      <c r="Q69" s="336"/>
      <c r="R69" s="336"/>
      <c r="S69" s="336"/>
      <c r="T69" s="336"/>
      <c r="U69" s="336"/>
      <c r="V69" s="336"/>
      <c r="W69" s="336"/>
      <c r="X69" s="336"/>
      <c r="Y69" s="336"/>
      <c r="Z69" s="336"/>
      <c r="AA69" s="336"/>
      <c r="AB69" s="336"/>
      <c r="AC69" s="336"/>
      <c r="AD69" s="336"/>
      <c r="AE69" s="336"/>
      <c r="AF69" s="336"/>
    </row>
    <row r="70" ht="11.25" customHeight="1">
      <c r="A70" s="345" t="s">
        <v>7824</v>
      </c>
      <c r="B70" s="346" t="s">
        <v>7543</v>
      </c>
      <c r="C70" s="89" t="s">
        <v>7825</v>
      </c>
      <c r="D70" s="87" t="s">
        <v>88</v>
      </c>
      <c r="E70" s="89" t="s">
        <v>7821</v>
      </c>
      <c r="F70" s="89" t="s">
        <v>7822</v>
      </c>
      <c r="G70" s="347" t="s">
        <v>7826</v>
      </c>
      <c r="H70" s="347"/>
      <c r="I70" s="347" t="s">
        <v>7623</v>
      </c>
      <c r="J70" s="91">
        <v>3.0</v>
      </c>
      <c r="K70" s="91">
        <v>1.0</v>
      </c>
      <c r="L70" s="91">
        <v>3.0</v>
      </c>
      <c r="M70" s="91">
        <v>100.0</v>
      </c>
      <c r="N70" s="92">
        <f>100/3</f>
        <v>33.33333333</v>
      </c>
      <c r="O70" s="349" t="s">
        <v>804</v>
      </c>
      <c r="P70" s="336"/>
      <c r="Q70" s="336"/>
      <c r="R70" s="336"/>
      <c r="S70" s="336"/>
      <c r="T70" s="336"/>
      <c r="U70" s="336"/>
      <c r="V70" s="336"/>
      <c r="W70" s="336"/>
      <c r="X70" s="336"/>
      <c r="Y70" s="336"/>
      <c r="Z70" s="336"/>
      <c r="AA70" s="336"/>
      <c r="AB70" s="336"/>
      <c r="AC70" s="336"/>
      <c r="AD70" s="336"/>
      <c r="AE70" s="336"/>
      <c r="AF70" s="336"/>
    </row>
    <row r="71" ht="11.25" customHeight="1">
      <c r="A71" s="345" t="s">
        <v>7827</v>
      </c>
      <c r="B71" s="346" t="s">
        <v>7543</v>
      </c>
      <c r="C71" s="89" t="s">
        <v>7828</v>
      </c>
      <c r="D71" s="87" t="s">
        <v>88</v>
      </c>
      <c r="E71" s="89" t="s">
        <v>7829</v>
      </c>
      <c r="F71" s="89" t="s">
        <v>957</v>
      </c>
      <c r="G71" s="347" t="s">
        <v>7830</v>
      </c>
      <c r="H71" s="347"/>
      <c r="I71" s="347" t="s">
        <v>7623</v>
      </c>
      <c r="J71" s="91">
        <v>3.0</v>
      </c>
      <c r="K71" s="91">
        <v>2.0</v>
      </c>
      <c r="L71" s="91">
        <v>1.0</v>
      </c>
      <c r="M71" s="91">
        <v>100.0</v>
      </c>
      <c r="N71" s="92">
        <v>33.333333333333336</v>
      </c>
      <c r="O71" s="349" t="s">
        <v>804</v>
      </c>
      <c r="P71" s="336"/>
      <c r="Q71" s="336"/>
      <c r="R71" s="336"/>
      <c r="S71" s="336"/>
      <c r="T71" s="336"/>
      <c r="U71" s="336"/>
      <c r="V71" s="336"/>
      <c r="W71" s="336"/>
      <c r="X71" s="336"/>
      <c r="Y71" s="336"/>
      <c r="Z71" s="336"/>
      <c r="AA71" s="336"/>
      <c r="AB71" s="336"/>
      <c r="AC71" s="336"/>
      <c r="AD71" s="336"/>
      <c r="AE71" s="336"/>
      <c r="AF71" s="336"/>
    </row>
    <row r="72" ht="11.25" customHeight="1">
      <c r="A72" s="345" t="s">
        <v>7831</v>
      </c>
      <c r="B72" s="346" t="s">
        <v>7543</v>
      </c>
      <c r="C72" s="89" t="s">
        <v>7832</v>
      </c>
      <c r="D72" s="87" t="s">
        <v>88</v>
      </c>
      <c r="E72" s="89" t="s">
        <v>7833</v>
      </c>
      <c r="F72" s="89" t="s">
        <v>7834</v>
      </c>
      <c r="G72" s="347" t="s">
        <v>7835</v>
      </c>
      <c r="H72" s="347"/>
      <c r="I72" s="347" t="s">
        <v>7623</v>
      </c>
      <c r="J72" s="91">
        <v>3.0</v>
      </c>
      <c r="K72" s="91">
        <v>1.0</v>
      </c>
      <c r="L72" s="91">
        <v>3.0</v>
      </c>
      <c r="M72" s="91">
        <v>100.0</v>
      </c>
      <c r="N72" s="92">
        <v>33.333333333333336</v>
      </c>
      <c r="O72" s="349" t="s">
        <v>804</v>
      </c>
      <c r="P72" s="336"/>
      <c r="Q72" s="336"/>
      <c r="R72" s="336"/>
      <c r="S72" s="336"/>
      <c r="T72" s="336"/>
      <c r="U72" s="336"/>
      <c r="V72" s="336"/>
      <c r="W72" s="336"/>
      <c r="X72" s="336"/>
      <c r="Y72" s="336"/>
      <c r="Z72" s="336"/>
      <c r="AA72" s="336"/>
      <c r="AB72" s="336"/>
      <c r="AC72" s="336"/>
      <c r="AD72" s="336"/>
      <c r="AE72" s="336"/>
      <c r="AF72" s="336"/>
    </row>
    <row r="73" ht="11.25" customHeight="1">
      <c r="A73" s="345" t="s">
        <v>7836</v>
      </c>
      <c r="B73" s="346" t="s">
        <v>7543</v>
      </c>
      <c r="C73" s="89" t="s">
        <v>7825</v>
      </c>
      <c r="D73" s="87" t="s">
        <v>88</v>
      </c>
      <c r="E73" s="89" t="s">
        <v>7833</v>
      </c>
      <c r="F73" s="89" t="s">
        <v>7834</v>
      </c>
      <c r="G73" s="347" t="s">
        <v>7837</v>
      </c>
      <c r="H73" s="347"/>
      <c r="I73" s="347" t="s">
        <v>7623</v>
      </c>
      <c r="J73" s="91">
        <v>3.0</v>
      </c>
      <c r="K73" s="91">
        <v>1.0</v>
      </c>
      <c r="L73" s="91">
        <v>3.0</v>
      </c>
      <c r="M73" s="91">
        <v>100.0</v>
      </c>
      <c r="N73" s="92">
        <v>33.333333333333336</v>
      </c>
      <c r="O73" s="349" t="s">
        <v>804</v>
      </c>
      <c r="P73" s="336"/>
      <c r="Q73" s="336"/>
      <c r="R73" s="336"/>
      <c r="S73" s="336"/>
      <c r="T73" s="336"/>
      <c r="U73" s="336"/>
      <c r="V73" s="336"/>
      <c r="W73" s="336"/>
      <c r="X73" s="336"/>
      <c r="Y73" s="336"/>
      <c r="Z73" s="336"/>
      <c r="AA73" s="336"/>
      <c r="AB73" s="336"/>
      <c r="AC73" s="336"/>
      <c r="AD73" s="336"/>
      <c r="AE73" s="336"/>
      <c r="AF73" s="336"/>
    </row>
    <row r="74" ht="11.25" customHeight="1">
      <c r="A74" s="345" t="s">
        <v>7838</v>
      </c>
      <c r="B74" s="346" t="s">
        <v>7543</v>
      </c>
      <c r="C74" s="89" t="s">
        <v>7839</v>
      </c>
      <c r="D74" s="87" t="s">
        <v>88</v>
      </c>
      <c r="E74" s="89" t="s">
        <v>7840</v>
      </c>
      <c r="F74" s="89" t="s">
        <v>7841</v>
      </c>
      <c r="G74" s="347" t="s">
        <v>7842</v>
      </c>
      <c r="H74" s="347" t="s">
        <v>7843</v>
      </c>
      <c r="I74" s="347" t="s">
        <v>7623</v>
      </c>
      <c r="J74" s="91">
        <v>3.0</v>
      </c>
      <c r="K74" s="91">
        <v>1.0</v>
      </c>
      <c r="L74" s="91">
        <v>3.0</v>
      </c>
      <c r="M74" s="91">
        <v>100.0</v>
      </c>
      <c r="N74" s="92">
        <v>33.333333333333336</v>
      </c>
      <c r="O74" s="349" t="s">
        <v>804</v>
      </c>
      <c r="P74" s="336"/>
      <c r="Q74" s="336"/>
      <c r="R74" s="336"/>
      <c r="S74" s="336"/>
      <c r="T74" s="336"/>
      <c r="U74" s="336"/>
      <c r="V74" s="336"/>
      <c r="W74" s="336"/>
      <c r="X74" s="336"/>
      <c r="Y74" s="336"/>
      <c r="Z74" s="336"/>
      <c r="AA74" s="336"/>
      <c r="AB74" s="336"/>
      <c r="AC74" s="336"/>
      <c r="AD74" s="336"/>
      <c r="AE74" s="336"/>
      <c r="AF74" s="336"/>
    </row>
    <row r="75" ht="11.25" customHeight="1">
      <c r="A75" s="345" t="s">
        <v>7844</v>
      </c>
      <c r="B75" s="346" t="s">
        <v>7543</v>
      </c>
      <c r="C75" s="89" t="s">
        <v>7845</v>
      </c>
      <c r="D75" s="87" t="s">
        <v>88</v>
      </c>
      <c r="E75" s="89" t="s">
        <v>7840</v>
      </c>
      <c r="F75" s="89" t="s">
        <v>7846</v>
      </c>
      <c r="G75" s="361" t="s">
        <v>7847</v>
      </c>
      <c r="H75" s="347" t="s">
        <v>7848</v>
      </c>
      <c r="I75" s="347" t="s">
        <v>7623</v>
      </c>
      <c r="J75" s="91">
        <v>2.0</v>
      </c>
      <c r="K75" s="91">
        <v>1.0</v>
      </c>
      <c r="L75" s="91">
        <v>2.0</v>
      </c>
      <c r="M75" s="91">
        <v>100.0</v>
      </c>
      <c r="N75" s="92">
        <v>50.0</v>
      </c>
      <c r="O75" s="349" t="s">
        <v>804</v>
      </c>
      <c r="P75" s="336"/>
      <c r="Q75" s="336"/>
      <c r="R75" s="336"/>
      <c r="S75" s="336"/>
      <c r="T75" s="336"/>
      <c r="U75" s="336"/>
      <c r="V75" s="336"/>
      <c r="W75" s="336"/>
      <c r="X75" s="336"/>
      <c r="Y75" s="336"/>
      <c r="Z75" s="336"/>
      <c r="AA75" s="336"/>
      <c r="AB75" s="336"/>
      <c r="AC75" s="336"/>
      <c r="AD75" s="336"/>
      <c r="AE75" s="336"/>
      <c r="AF75" s="336"/>
    </row>
    <row r="76" ht="11.25" customHeight="1">
      <c r="A76" s="345" t="s">
        <v>7849</v>
      </c>
      <c r="B76" s="346" t="s">
        <v>7543</v>
      </c>
      <c r="C76" s="89" t="s">
        <v>7850</v>
      </c>
      <c r="D76" s="87" t="s">
        <v>88</v>
      </c>
      <c r="E76" s="89" t="s">
        <v>7840</v>
      </c>
      <c r="F76" s="89" t="s">
        <v>7846</v>
      </c>
      <c r="G76" s="347" t="s">
        <v>7851</v>
      </c>
      <c r="H76" s="347" t="s">
        <v>7852</v>
      </c>
      <c r="I76" s="347" t="s">
        <v>7623</v>
      </c>
      <c r="J76" s="91">
        <v>2.0</v>
      </c>
      <c r="K76" s="91">
        <v>1.0</v>
      </c>
      <c r="L76" s="91">
        <v>2.0</v>
      </c>
      <c r="M76" s="91">
        <v>100.0</v>
      </c>
      <c r="N76" s="92">
        <v>50.0</v>
      </c>
      <c r="O76" s="349" t="s">
        <v>804</v>
      </c>
      <c r="P76" s="336"/>
      <c r="Q76" s="336"/>
      <c r="R76" s="336"/>
      <c r="S76" s="336"/>
      <c r="T76" s="336"/>
      <c r="U76" s="336"/>
      <c r="V76" s="336"/>
      <c r="W76" s="336"/>
      <c r="X76" s="336"/>
      <c r="Y76" s="336"/>
      <c r="Z76" s="336"/>
      <c r="AA76" s="336"/>
      <c r="AB76" s="336"/>
      <c r="AC76" s="336"/>
      <c r="AD76" s="336"/>
      <c r="AE76" s="336"/>
      <c r="AF76" s="336"/>
    </row>
    <row r="77" ht="11.25" customHeight="1">
      <c r="A77" s="345" t="s">
        <v>7853</v>
      </c>
      <c r="B77" s="346" t="s">
        <v>7543</v>
      </c>
      <c r="C77" s="89" t="s">
        <v>7854</v>
      </c>
      <c r="D77" s="87" t="s">
        <v>88</v>
      </c>
      <c r="E77" s="89" t="s">
        <v>7855</v>
      </c>
      <c r="F77" s="89" t="s">
        <v>7856</v>
      </c>
      <c r="G77" s="361" t="s">
        <v>1220</v>
      </c>
      <c r="H77" s="347" t="s">
        <v>7857</v>
      </c>
      <c r="I77" s="347" t="s">
        <v>7623</v>
      </c>
      <c r="J77" s="91">
        <v>4.0</v>
      </c>
      <c r="K77" s="91">
        <v>1.0</v>
      </c>
      <c r="L77" s="91">
        <v>4.0</v>
      </c>
      <c r="M77" s="91">
        <v>100.0</v>
      </c>
      <c r="N77" s="92">
        <v>25.0</v>
      </c>
      <c r="O77" s="349" t="s">
        <v>804</v>
      </c>
      <c r="P77" s="336"/>
      <c r="Q77" s="336"/>
      <c r="R77" s="336"/>
      <c r="S77" s="336"/>
      <c r="T77" s="336"/>
      <c r="U77" s="336"/>
      <c r="V77" s="336"/>
      <c r="W77" s="336"/>
      <c r="X77" s="336"/>
      <c r="Y77" s="336"/>
      <c r="Z77" s="336"/>
      <c r="AA77" s="336"/>
      <c r="AB77" s="336"/>
      <c r="AC77" s="336"/>
      <c r="AD77" s="336"/>
      <c r="AE77" s="336"/>
      <c r="AF77" s="336"/>
    </row>
    <row r="78" ht="11.25" customHeight="1">
      <c r="A78" s="345" t="s">
        <v>7858</v>
      </c>
      <c r="B78" s="346" t="s">
        <v>7543</v>
      </c>
      <c r="C78" s="89" t="s">
        <v>7859</v>
      </c>
      <c r="D78" s="87" t="s">
        <v>88</v>
      </c>
      <c r="E78" s="89" t="s">
        <v>7855</v>
      </c>
      <c r="F78" s="89" t="s">
        <v>7856</v>
      </c>
      <c r="G78" s="361" t="s">
        <v>1220</v>
      </c>
      <c r="H78" s="347" t="s">
        <v>7860</v>
      </c>
      <c r="I78" s="347" t="s">
        <v>7623</v>
      </c>
      <c r="J78" s="91">
        <v>4.0</v>
      </c>
      <c r="K78" s="91">
        <v>1.0</v>
      </c>
      <c r="L78" s="91">
        <v>4.0</v>
      </c>
      <c r="M78" s="91">
        <v>100.0</v>
      </c>
      <c r="N78" s="92">
        <v>25.0</v>
      </c>
      <c r="O78" s="349" t="s">
        <v>804</v>
      </c>
      <c r="P78" s="336"/>
      <c r="Q78" s="336"/>
      <c r="R78" s="336"/>
      <c r="S78" s="336"/>
      <c r="T78" s="336"/>
      <c r="U78" s="336"/>
      <c r="V78" s="336"/>
      <c r="W78" s="336"/>
      <c r="X78" s="336"/>
      <c r="Y78" s="336"/>
      <c r="Z78" s="336"/>
      <c r="AA78" s="336"/>
      <c r="AB78" s="336"/>
      <c r="AC78" s="336"/>
      <c r="AD78" s="336"/>
      <c r="AE78" s="336"/>
      <c r="AF78" s="336"/>
    </row>
    <row r="79" ht="11.25" customHeight="1">
      <c r="A79" s="345" t="s">
        <v>7861</v>
      </c>
      <c r="B79" s="346" t="s">
        <v>7543</v>
      </c>
      <c r="C79" s="89" t="s">
        <v>7862</v>
      </c>
      <c r="D79" s="87" t="s">
        <v>88</v>
      </c>
      <c r="E79" s="89" t="s">
        <v>7863</v>
      </c>
      <c r="F79" s="89" t="s">
        <v>7864</v>
      </c>
      <c r="G79" s="347" t="s">
        <v>7865</v>
      </c>
      <c r="H79" s="347" t="s">
        <v>7866</v>
      </c>
      <c r="I79" s="347" t="s">
        <v>7623</v>
      </c>
      <c r="J79" s="91">
        <v>4.0</v>
      </c>
      <c r="K79" s="91">
        <v>1.0</v>
      </c>
      <c r="L79" s="91">
        <v>4.0</v>
      </c>
      <c r="M79" s="91">
        <v>100.0</v>
      </c>
      <c r="N79" s="92">
        <v>25.0</v>
      </c>
      <c r="O79" s="349" t="s">
        <v>804</v>
      </c>
      <c r="P79" s="336"/>
      <c r="Q79" s="336"/>
      <c r="R79" s="336"/>
      <c r="S79" s="336"/>
      <c r="T79" s="336"/>
      <c r="U79" s="336"/>
      <c r="V79" s="336"/>
      <c r="W79" s="336"/>
      <c r="X79" s="336"/>
      <c r="Y79" s="336"/>
      <c r="Z79" s="336"/>
      <c r="AA79" s="336"/>
      <c r="AB79" s="336"/>
      <c r="AC79" s="336"/>
      <c r="AD79" s="336"/>
      <c r="AE79" s="336"/>
      <c r="AF79" s="336"/>
    </row>
    <row r="80" ht="11.25" customHeight="1">
      <c r="A80" s="345" t="s">
        <v>7867</v>
      </c>
      <c r="B80" s="346" t="s">
        <v>7543</v>
      </c>
      <c r="C80" s="89" t="s">
        <v>7868</v>
      </c>
      <c r="D80" s="87" t="s">
        <v>88</v>
      </c>
      <c r="E80" s="89" t="s">
        <v>7869</v>
      </c>
      <c r="F80" s="89" t="s">
        <v>7870</v>
      </c>
      <c r="G80" s="361" t="s">
        <v>7871</v>
      </c>
      <c r="H80" s="347" t="s">
        <v>7872</v>
      </c>
      <c r="I80" s="347" t="s">
        <v>7623</v>
      </c>
      <c r="J80" s="91">
        <v>2.0</v>
      </c>
      <c r="K80" s="91">
        <v>1.0</v>
      </c>
      <c r="L80" s="91">
        <v>2.0</v>
      </c>
      <c r="M80" s="91">
        <v>100.0</v>
      </c>
      <c r="N80" s="92">
        <f t="shared" ref="N80:N86" si="7">100/2</f>
        <v>50</v>
      </c>
      <c r="O80" s="349" t="s">
        <v>804</v>
      </c>
      <c r="P80" s="336"/>
      <c r="Q80" s="336"/>
      <c r="R80" s="336"/>
      <c r="S80" s="336"/>
      <c r="T80" s="336"/>
      <c r="U80" s="336"/>
      <c r="V80" s="336"/>
      <c r="W80" s="336"/>
      <c r="X80" s="336"/>
      <c r="Y80" s="336"/>
      <c r="Z80" s="336"/>
      <c r="AA80" s="336"/>
      <c r="AB80" s="336"/>
      <c r="AC80" s="336"/>
      <c r="AD80" s="336"/>
      <c r="AE80" s="336"/>
      <c r="AF80" s="336"/>
    </row>
    <row r="81" ht="11.25" customHeight="1">
      <c r="A81" s="345" t="s">
        <v>7873</v>
      </c>
      <c r="B81" s="346" t="s">
        <v>7543</v>
      </c>
      <c r="C81" s="89" t="s">
        <v>7874</v>
      </c>
      <c r="D81" s="87" t="s">
        <v>135</v>
      </c>
      <c r="E81" s="89" t="s">
        <v>7869</v>
      </c>
      <c r="F81" s="89" t="s">
        <v>7875</v>
      </c>
      <c r="G81" s="361" t="s">
        <v>7876</v>
      </c>
      <c r="H81" s="347" t="s">
        <v>7877</v>
      </c>
      <c r="I81" s="347" t="s">
        <v>7623</v>
      </c>
      <c r="J81" s="91">
        <v>2.0</v>
      </c>
      <c r="K81" s="91">
        <v>1.0</v>
      </c>
      <c r="L81" s="91">
        <v>2.0</v>
      </c>
      <c r="M81" s="91">
        <v>100.0</v>
      </c>
      <c r="N81" s="92">
        <f t="shared" si="7"/>
        <v>50</v>
      </c>
      <c r="O81" s="349" t="s">
        <v>804</v>
      </c>
      <c r="P81" s="336"/>
      <c r="Q81" s="336"/>
      <c r="R81" s="336"/>
      <c r="S81" s="336"/>
      <c r="T81" s="336"/>
      <c r="U81" s="336"/>
      <c r="V81" s="336"/>
      <c r="W81" s="336"/>
      <c r="X81" s="336"/>
      <c r="Y81" s="336"/>
      <c r="Z81" s="336"/>
      <c r="AA81" s="336"/>
      <c r="AB81" s="336"/>
      <c r="AC81" s="336"/>
      <c r="AD81" s="336"/>
      <c r="AE81" s="336"/>
      <c r="AF81" s="336"/>
    </row>
    <row r="82" ht="11.25" customHeight="1">
      <c r="A82" s="345" t="s">
        <v>7878</v>
      </c>
      <c r="B82" s="346" t="s">
        <v>7543</v>
      </c>
      <c r="C82" s="89" t="s">
        <v>7879</v>
      </c>
      <c r="D82" s="87" t="s">
        <v>7880</v>
      </c>
      <c r="E82" s="89" t="s">
        <v>7869</v>
      </c>
      <c r="F82" s="89" t="s">
        <v>7881</v>
      </c>
      <c r="G82" s="361" t="s">
        <v>7882</v>
      </c>
      <c r="H82" s="347" t="s">
        <v>7883</v>
      </c>
      <c r="I82" s="347" t="s">
        <v>7623</v>
      </c>
      <c r="J82" s="91">
        <v>2.0</v>
      </c>
      <c r="K82" s="91">
        <v>1.0</v>
      </c>
      <c r="L82" s="91">
        <v>2.0</v>
      </c>
      <c r="M82" s="91">
        <v>100.0</v>
      </c>
      <c r="N82" s="92">
        <f t="shared" si="7"/>
        <v>50</v>
      </c>
      <c r="O82" s="349" t="s">
        <v>804</v>
      </c>
      <c r="P82" s="336"/>
      <c r="Q82" s="336"/>
      <c r="R82" s="336"/>
      <c r="S82" s="336"/>
      <c r="T82" s="336"/>
      <c r="U82" s="336"/>
      <c r="V82" s="336"/>
      <c r="W82" s="336"/>
      <c r="X82" s="336"/>
      <c r="Y82" s="336"/>
      <c r="Z82" s="336"/>
      <c r="AA82" s="336"/>
      <c r="AB82" s="336"/>
      <c r="AC82" s="336"/>
      <c r="AD82" s="336"/>
      <c r="AE82" s="336"/>
      <c r="AF82" s="336"/>
    </row>
    <row r="83" ht="11.25" customHeight="1">
      <c r="A83" s="345" t="s">
        <v>7884</v>
      </c>
      <c r="B83" s="346" t="s">
        <v>7543</v>
      </c>
      <c r="C83" s="89" t="s">
        <v>7885</v>
      </c>
      <c r="D83" s="87" t="s">
        <v>7886</v>
      </c>
      <c r="E83" s="89" t="s">
        <v>7869</v>
      </c>
      <c r="F83" s="89" t="s">
        <v>7887</v>
      </c>
      <c r="G83" s="361" t="s">
        <v>7888</v>
      </c>
      <c r="H83" s="347" t="s">
        <v>7889</v>
      </c>
      <c r="I83" s="347" t="s">
        <v>7623</v>
      </c>
      <c r="J83" s="91">
        <v>2.0</v>
      </c>
      <c r="K83" s="91">
        <v>1.0</v>
      </c>
      <c r="L83" s="91">
        <v>2.0</v>
      </c>
      <c r="M83" s="91">
        <v>100.0</v>
      </c>
      <c r="N83" s="92">
        <f t="shared" si="7"/>
        <v>50</v>
      </c>
      <c r="O83" s="349" t="s">
        <v>804</v>
      </c>
      <c r="P83" s="336"/>
      <c r="Q83" s="336"/>
      <c r="R83" s="336"/>
      <c r="S83" s="336"/>
      <c r="T83" s="336"/>
      <c r="U83" s="336"/>
      <c r="V83" s="336"/>
      <c r="W83" s="336"/>
      <c r="X83" s="336"/>
      <c r="Y83" s="336"/>
      <c r="Z83" s="336"/>
      <c r="AA83" s="336"/>
      <c r="AB83" s="336"/>
      <c r="AC83" s="336"/>
      <c r="AD83" s="336"/>
      <c r="AE83" s="336"/>
      <c r="AF83" s="336"/>
    </row>
    <row r="84" ht="11.25" customHeight="1">
      <c r="A84" s="345" t="s">
        <v>7890</v>
      </c>
      <c r="B84" s="346" t="s">
        <v>7543</v>
      </c>
      <c r="C84" s="89" t="s">
        <v>7891</v>
      </c>
      <c r="D84" s="87" t="s">
        <v>7892</v>
      </c>
      <c r="E84" s="89" t="s">
        <v>7893</v>
      </c>
      <c r="F84" s="89" t="s">
        <v>7894</v>
      </c>
      <c r="G84" s="361" t="s">
        <v>7895</v>
      </c>
      <c r="H84" s="347" t="s">
        <v>7896</v>
      </c>
      <c r="I84" s="347" t="s">
        <v>7623</v>
      </c>
      <c r="J84" s="91">
        <v>2.0</v>
      </c>
      <c r="K84" s="91">
        <v>1.0</v>
      </c>
      <c r="L84" s="91">
        <v>2.0</v>
      </c>
      <c r="M84" s="91">
        <v>100.0</v>
      </c>
      <c r="N84" s="92">
        <f t="shared" si="7"/>
        <v>50</v>
      </c>
      <c r="O84" s="349" t="s">
        <v>804</v>
      </c>
      <c r="P84" s="336"/>
      <c r="Q84" s="336"/>
      <c r="R84" s="336"/>
      <c r="S84" s="336"/>
      <c r="T84" s="336"/>
      <c r="U84" s="336"/>
      <c r="V84" s="336"/>
      <c r="W84" s="336"/>
      <c r="X84" s="336"/>
      <c r="Y84" s="336"/>
      <c r="Z84" s="336"/>
      <c r="AA84" s="336"/>
      <c r="AB84" s="336"/>
      <c r="AC84" s="336"/>
      <c r="AD84" s="336"/>
      <c r="AE84" s="336"/>
      <c r="AF84" s="336"/>
    </row>
    <row r="85" ht="11.25" customHeight="1">
      <c r="A85" s="345" t="s">
        <v>7897</v>
      </c>
      <c r="B85" s="346" t="s">
        <v>7543</v>
      </c>
      <c r="C85" s="89" t="s">
        <v>7898</v>
      </c>
      <c r="D85" s="87" t="s">
        <v>7899</v>
      </c>
      <c r="E85" s="89" t="s">
        <v>7893</v>
      </c>
      <c r="F85" s="89" t="s">
        <v>7900</v>
      </c>
      <c r="G85" s="361" t="s">
        <v>7901</v>
      </c>
      <c r="H85" s="347" t="s">
        <v>7902</v>
      </c>
      <c r="I85" s="347" t="s">
        <v>7623</v>
      </c>
      <c r="J85" s="91">
        <v>2.0</v>
      </c>
      <c r="K85" s="91">
        <v>1.0</v>
      </c>
      <c r="L85" s="91">
        <v>2.0</v>
      </c>
      <c r="M85" s="91">
        <v>100.0</v>
      </c>
      <c r="N85" s="92">
        <f t="shared" si="7"/>
        <v>50</v>
      </c>
      <c r="O85" s="349" t="s">
        <v>804</v>
      </c>
      <c r="P85" s="336"/>
      <c r="Q85" s="336"/>
      <c r="R85" s="336"/>
      <c r="S85" s="336"/>
      <c r="T85" s="336"/>
      <c r="U85" s="336"/>
      <c r="V85" s="336"/>
      <c r="W85" s="336"/>
      <c r="X85" s="336"/>
      <c r="Y85" s="336"/>
      <c r="Z85" s="336"/>
      <c r="AA85" s="336"/>
      <c r="AB85" s="336"/>
      <c r="AC85" s="336"/>
      <c r="AD85" s="336"/>
      <c r="AE85" s="336"/>
      <c r="AF85" s="336"/>
    </row>
    <row r="86" ht="11.25" customHeight="1">
      <c r="A86" s="345" t="s">
        <v>7903</v>
      </c>
      <c r="B86" s="346" t="s">
        <v>7543</v>
      </c>
      <c r="C86" s="89" t="s">
        <v>7904</v>
      </c>
      <c r="D86" s="87" t="s">
        <v>7905</v>
      </c>
      <c r="E86" s="89" t="s">
        <v>7893</v>
      </c>
      <c r="F86" s="89" t="s">
        <v>7906</v>
      </c>
      <c r="G86" s="361" t="s">
        <v>7888</v>
      </c>
      <c r="H86" s="347" t="s">
        <v>7907</v>
      </c>
      <c r="I86" s="347" t="s">
        <v>7623</v>
      </c>
      <c r="J86" s="91">
        <v>2.0</v>
      </c>
      <c r="K86" s="91">
        <v>1.0</v>
      </c>
      <c r="L86" s="91">
        <v>2.0</v>
      </c>
      <c r="M86" s="91">
        <v>100.0</v>
      </c>
      <c r="N86" s="92">
        <f t="shared" si="7"/>
        <v>50</v>
      </c>
      <c r="O86" s="349" t="s">
        <v>804</v>
      </c>
      <c r="P86" s="336"/>
      <c r="Q86" s="336"/>
      <c r="R86" s="336"/>
      <c r="S86" s="336"/>
      <c r="T86" s="336"/>
      <c r="U86" s="336"/>
      <c r="V86" s="336"/>
      <c r="W86" s="336"/>
      <c r="X86" s="336"/>
      <c r="Y86" s="336"/>
      <c r="Z86" s="336"/>
      <c r="AA86" s="336"/>
      <c r="AB86" s="336"/>
      <c r="AC86" s="336"/>
      <c r="AD86" s="336"/>
      <c r="AE86" s="336"/>
      <c r="AF86" s="336"/>
    </row>
    <row r="87" ht="11.25" customHeight="1">
      <c r="A87" s="345" t="s">
        <v>7908</v>
      </c>
      <c r="B87" s="346" t="s">
        <v>7543</v>
      </c>
      <c r="C87" s="89" t="s">
        <v>7909</v>
      </c>
      <c r="D87" s="87" t="s">
        <v>88</v>
      </c>
      <c r="E87" s="89" t="s">
        <v>7910</v>
      </c>
      <c r="F87" s="89" t="s">
        <v>7911</v>
      </c>
      <c r="G87" s="347" t="s">
        <v>7912</v>
      </c>
      <c r="H87" s="347" t="s">
        <v>7913</v>
      </c>
      <c r="I87" s="347" t="s">
        <v>7914</v>
      </c>
      <c r="J87" s="91">
        <v>2.0</v>
      </c>
      <c r="K87" s="91">
        <v>2.0</v>
      </c>
      <c r="L87" s="91">
        <v>2.0</v>
      </c>
      <c r="M87" s="91">
        <v>100.0</v>
      </c>
      <c r="N87" s="92">
        <v>50.0</v>
      </c>
      <c r="O87" s="349" t="s">
        <v>1086</v>
      </c>
      <c r="P87" s="336"/>
      <c r="Q87" s="336"/>
      <c r="R87" s="336"/>
      <c r="S87" s="336"/>
      <c r="T87" s="336"/>
      <c r="U87" s="336"/>
      <c r="V87" s="336"/>
      <c r="W87" s="336"/>
      <c r="X87" s="336"/>
      <c r="Y87" s="336"/>
      <c r="Z87" s="336"/>
      <c r="AA87" s="336"/>
      <c r="AB87" s="336"/>
      <c r="AC87" s="336"/>
      <c r="AD87" s="336"/>
      <c r="AE87" s="336"/>
      <c r="AF87" s="336"/>
    </row>
    <row r="88" ht="11.25" customHeight="1">
      <c r="A88" s="345" t="s">
        <v>7915</v>
      </c>
      <c r="B88" s="346" t="s">
        <v>7543</v>
      </c>
      <c r="C88" s="85" t="s">
        <v>7916</v>
      </c>
      <c r="D88" s="87" t="s">
        <v>1075</v>
      </c>
      <c r="E88" s="89" t="s">
        <v>7917</v>
      </c>
      <c r="F88" s="89" t="s">
        <v>7918</v>
      </c>
      <c r="G88" s="347" t="s">
        <v>7919</v>
      </c>
      <c r="H88" s="347" t="s">
        <v>7920</v>
      </c>
      <c r="I88" s="347" t="s">
        <v>7921</v>
      </c>
      <c r="J88" s="91">
        <v>2.0</v>
      </c>
      <c r="K88" s="91">
        <v>2.0</v>
      </c>
      <c r="L88" s="91">
        <v>2.0</v>
      </c>
      <c r="M88" s="91">
        <v>100.0</v>
      </c>
      <c r="N88" s="92">
        <v>50.0</v>
      </c>
      <c r="O88" s="349" t="s">
        <v>1086</v>
      </c>
      <c r="P88" s="336"/>
      <c r="Q88" s="336"/>
      <c r="R88" s="336"/>
      <c r="S88" s="336"/>
      <c r="T88" s="336"/>
      <c r="U88" s="336"/>
      <c r="V88" s="336"/>
      <c r="W88" s="336"/>
      <c r="X88" s="336"/>
      <c r="Y88" s="336"/>
      <c r="Z88" s="336"/>
      <c r="AA88" s="336"/>
      <c r="AB88" s="336"/>
      <c r="AC88" s="336"/>
      <c r="AD88" s="336"/>
      <c r="AE88" s="336"/>
      <c r="AF88" s="336"/>
    </row>
    <row r="89" ht="11.25" customHeight="1">
      <c r="A89" s="345" t="s">
        <v>7922</v>
      </c>
      <c r="B89" s="357" t="s">
        <v>7528</v>
      </c>
      <c r="C89" s="89" t="s">
        <v>7923</v>
      </c>
      <c r="D89" s="87" t="s">
        <v>88</v>
      </c>
      <c r="E89" s="89" t="s">
        <v>7924</v>
      </c>
      <c r="F89" s="89" t="s">
        <v>7925</v>
      </c>
      <c r="G89" s="347" t="s">
        <v>7926</v>
      </c>
      <c r="H89" s="362" t="s">
        <v>7927</v>
      </c>
      <c r="I89" s="347" t="s">
        <v>7928</v>
      </c>
      <c r="J89" s="91">
        <v>3.0</v>
      </c>
      <c r="K89" s="91">
        <v>1.0</v>
      </c>
      <c r="L89" s="91">
        <v>3.0</v>
      </c>
      <c r="M89" s="91">
        <v>100.0</v>
      </c>
      <c r="N89" s="92">
        <f t="shared" ref="N89:N104" si="8">M89/J89</f>
        <v>33.33333333</v>
      </c>
      <c r="O89" s="349" t="s">
        <v>7929</v>
      </c>
      <c r="P89" s="336"/>
      <c r="Q89" s="336"/>
      <c r="R89" s="336"/>
      <c r="S89" s="336"/>
      <c r="T89" s="336"/>
      <c r="U89" s="336"/>
      <c r="V89" s="336"/>
      <c r="W89" s="336"/>
      <c r="X89" s="336"/>
      <c r="Y89" s="336"/>
      <c r="Z89" s="336"/>
      <c r="AA89" s="336"/>
      <c r="AB89" s="336"/>
      <c r="AC89" s="336"/>
      <c r="AD89" s="336"/>
      <c r="AE89" s="336"/>
      <c r="AF89" s="336"/>
    </row>
    <row r="90" ht="11.25" customHeight="1">
      <c r="A90" s="345" t="s">
        <v>7930</v>
      </c>
      <c r="B90" s="357" t="s">
        <v>7528</v>
      </c>
      <c r="C90" s="89" t="s">
        <v>7931</v>
      </c>
      <c r="D90" s="87" t="s">
        <v>88</v>
      </c>
      <c r="E90" s="89" t="s">
        <v>7924</v>
      </c>
      <c r="F90" s="89" t="s">
        <v>7925</v>
      </c>
      <c r="G90" s="363" t="s">
        <v>7932</v>
      </c>
      <c r="H90" s="364" t="s">
        <v>7927</v>
      </c>
      <c r="I90" s="347" t="s">
        <v>7928</v>
      </c>
      <c r="J90" s="91">
        <v>2.0</v>
      </c>
      <c r="K90" s="91">
        <v>1.0</v>
      </c>
      <c r="L90" s="91">
        <v>4.0</v>
      </c>
      <c r="M90" s="91">
        <v>100.0</v>
      </c>
      <c r="N90" s="92">
        <f t="shared" si="8"/>
        <v>50</v>
      </c>
      <c r="O90" s="349" t="s">
        <v>7929</v>
      </c>
      <c r="P90" s="336"/>
      <c r="Q90" s="336"/>
      <c r="R90" s="336"/>
      <c r="S90" s="336"/>
      <c r="T90" s="336"/>
      <c r="U90" s="336"/>
      <c r="V90" s="336"/>
      <c r="W90" s="336"/>
      <c r="X90" s="336"/>
      <c r="Y90" s="336"/>
      <c r="Z90" s="336"/>
      <c r="AA90" s="336"/>
      <c r="AB90" s="336"/>
      <c r="AC90" s="336"/>
      <c r="AD90" s="336"/>
      <c r="AE90" s="336"/>
      <c r="AF90" s="336"/>
    </row>
    <row r="91" ht="11.25" customHeight="1">
      <c r="A91" s="345" t="s">
        <v>7933</v>
      </c>
      <c r="B91" s="357" t="s">
        <v>7528</v>
      </c>
      <c r="C91" s="89" t="s">
        <v>7934</v>
      </c>
      <c r="D91" s="87" t="s">
        <v>88</v>
      </c>
      <c r="E91" s="89" t="s">
        <v>7935</v>
      </c>
      <c r="F91" s="89" t="s">
        <v>7936</v>
      </c>
      <c r="G91" s="347" t="s">
        <v>7937</v>
      </c>
      <c r="H91" s="355" t="s">
        <v>7938</v>
      </c>
      <c r="I91" s="347" t="s">
        <v>7939</v>
      </c>
      <c r="J91" s="91">
        <v>3.0</v>
      </c>
      <c r="K91" s="91">
        <v>1.0</v>
      </c>
      <c r="L91" s="91">
        <v>3.0</v>
      </c>
      <c r="M91" s="91">
        <v>100.0</v>
      </c>
      <c r="N91" s="92">
        <f t="shared" si="8"/>
        <v>33.33333333</v>
      </c>
      <c r="O91" s="349" t="s">
        <v>7929</v>
      </c>
      <c r="P91" s="336"/>
      <c r="Q91" s="336"/>
      <c r="R91" s="336"/>
      <c r="S91" s="336"/>
      <c r="T91" s="336"/>
      <c r="U91" s="336"/>
      <c r="V91" s="336"/>
      <c r="W91" s="336"/>
      <c r="X91" s="336"/>
      <c r="Y91" s="336"/>
      <c r="Z91" s="336"/>
      <c r="AA91" s="336"/>
      <c r="AB91" s="336"/>
      <c r="AC91" s="336"/>
      <c r="AD91" s="336"/>
      <c r="AE91" s="336"/>
      <c r="AF91" s="336"/>
    </row>
    <row r="92" ht="11.25" customHeight="1">
      <c r="A92" s="352" t="s">
        <v>7940</v>
      </c>
      <c r="B92" s="357" t="s">
        <v>7528</v>
      </c>
      <c r="C92" s="89" t="s">
        <v>7934</v>
      </c>
      <c r="D92" s="87" t="s">
        <v>88</v>
      </c>
      <c r="E92" s="89" t="s">
        <v>7941</v>
      </c>
      <c r="F92" s="89" t="s">
        <v>7942</v>
      </c>
      <c r="G92" s="347" t="s">
        <v>7943</v>
      </c>
      <c r="H92" s="355" t="s">
        <v>7938</v>
      </c>
      <c r="I92" s="347" t="s">
        <v>7944</v>
      </c>
      <c r="J92" s="91">
        <v>3.0</v>
      </c>
      <c r="K92" s="91">
        <v>1.0</v>
      </c>
      <c r="L92" s="91">
        <v>3.0</v>
      </c>
      <c r="M92" s="91">
        <v>100.0</v>
      </c>
      <c r="N92" s="92">
        <f t="shared" si="8"/>
        <v>33.33333333</v>
      </c>
      <c r="O92" s="349" t="s">
        <v>7929</v>
      </c>
      <c r="P92" s="336"/>
      <c r="Q92" s="336"/>
      <c r="R92" s="336"/>
      <c r="S92" s="336"/>
      <c r="T92" s="336"/>
      <c r="U92" s="336"/>
      <c r="V92" s="336"/>
      <c r="W92" s="336"/>
      <c r="X92" s="336"/>
      <c r="Y92" s="336"/>
      <c r="Z92" s="336"/>
      <c r="AA92" s="336"/>
      <c r="AB92" s="336"/>
      <c r="AC92" s="336"/>
      <c r="AD92" s="336"/>
      <c r="AE92" s="336"/>
      <c r="AF92" s="336"/>
    </row>
    <row r="93" ht="11.25" customHeight="1">
      <c r="A93" s="345" t="s">
        <v>7945</v>
      </c>
      <c r="B93" s="357" t="s">
        <v>7528</v>
      </c>
      <c r="C93" s="89" t="s">
        <v>7946</v>
      </c>
      <c r="D93" s="87" t="s">
        <v>88</v>
      </c>
      <c r="E93" s="89" t="s">
        <v>7947</v>
      </c>
      <c r="F93" s="349" t="s">
        <v>7948</v>
      </c>
      <c r="G93" s="347" t="s">
        <v>7949</v>
      </c>
      <c r="H93" s="364" t="s">
        <v>7950</v>
      </c>
      <c r="I93" s="347" t="s">
        <v>7951</v>
      </c>
      <c r="J93" s="91">
        <v>3.0</v>
      </c>
      <c r="K93" s="91">
        <v>1.0</v>
      </c>
      <c r="L93" s="91">
        <v>3.0</v>
      </c>
      <c r="M93" s="91">
        <v>100.0</v>
      </c>
      <c r="N93" s="92">
        <f t="shared" si="8"/>
        <v>33.33333333</v>
      </c>
      <c r="O93" s="349" t="s">
        <v>7929</v>
      </c>
      <c r="P93" s="336"/>
      <c r="Q93" s="336"/>
      <c r="R93" s="336"/>
      <c r="S93" s="336"/>
      <c r="T93" s="336"/>
      <c r="U93" s="336"/>
      <c r="V93" s="336"/>
      <c r="W93" s="336"/>
      <c r="X93" s="336"/>
      <c r="Y93" s="336"/>
      <c r="Z93" s="336"/>
      <c r="AA93" s="336"/>
      <c r="AB93" s="336"/>
      <c r="AC93" s="336"/>
      <c r="AD93" s="336"/>
      <c r="AE93" s="336"/>
      <c r="AF93" s="336"/>
    </row>
    <row r="94" ht="11.25" customHeight="1">
      <c r="A94" s="345" t="s">
        <v>7952</v>
      </c>
      <c r="B94" s="357" t="s">
        <v>7528</v>
      </c>
      <c r="C94" s="89" t="s">
        <v>7946</v>
      </c>
      <c r="D94" s="87" t="s">
        <v>88</v>
      </c>
      <c r="E94" s="89" t="s">
        <v>7953</v>
      </c>
      <c r="F94" s="89" t="s">
        <v>7954</v>
      </c>
      <c r="G94" s="347" t="s">
        <v>7955</v>
      </c>
      <c r="H94" s="364" t="s">
        <v>7956</v>
      </c>
      <c r="I94" s="347" t="s">
        <v>7957</v>
      </c>
      <c r="J94" s="91">
        <v>3.0</v>
      </c>
      <c r="K94" s="91">
        <v>1.0</v>
      </c>
      <c r="L94" s="91">
        <v>3.0</v>
      </c>
      <c r="M94" s="91">
        <v>100.0</v>
      </c>
      <c r="N94" s="92">
        <f t="shared" si="8"/>
        <v>33.33333333</v>
      </c>
      <c r="O94" s="349" t="s">
        <v>7929</v>
      </c>
      <c r="P94" s="336"/>
      <c r="Q94" s="336"/>
      <c r="R94" s="336"/>
      <c r="S94" s="336"/>
      <c r="T94" s="336"/>
      <c r="U94" s="336"/>
      <c r="V94" s="336"/>
      <c r="W94" s="336"/>
      <c r="X94" s="336"/>
      <c r="Y94" s="336"/>
      <c r="Z94" s="336"/>
      <c r="AA94" s="336"/>
      <c r="AB94" s="336"/>
      <c r="AC94" s="336"/>
      <c r="AD94" s="336"/>
      <c r="AE94" s="336"/>
      <c r="AF94" s="336"/>
    </row>
    <row r="95" ht="11.25" customHeight="1">
      <c r="A95" s="360" t="s">
        <v>7958</v>
      </c>
      <c r="B95" s="357" t="s">
        <v>7528</v>
      </c>
      <c r="C95" s="89" t="s">
        <v>7959</v>
      </c>
      <c r="D95" s="87" t="s">
        <v>88</v>
      </c>
      <c r="E95" s="89" t="s">
        <v>7960</v>
      </c>
      <c r="F95" s="89" t="s">
        <v>7961</v>
      </c>
      <c r="G95" s="347" t="s">
        <v>7962</v>
      </c>
      <c r="H95" s="355" t="s">
        <v>7938</v>
      </c>
      <c r="I95" s="347" t="s">
        <v>7963</v>
      </c>
      <c r="J95" s="91">
        <v>5.0</v>
      </c>
      <c r="K95" s="91">
        <v>1.0</v>
      </c>
      <c r="L95" s="91">
        <v>5.0</v>
      </c>
      <c r="M95" s="91">
        <v>100.0</v>
      </c>
      <c r="N95" s="92">
        <f t="shared" si="8"/>
        <v>20</v>
      </c>
      <c r="O95" s="349" t="s">
        <v>7929</v>
      </c>
      <c r="P95" s="336"/>
      <c r="Q95" s="336"/>
      <c r="R95" s="336"/>
      <c r="S95" s="336"/>
      <c r="T95" s="336"/>
      <c r="U95" s="336"/>
      <c r="V95" s="336"/>
      <c r="W95" s="336"/>
      <c r="X95" s="336"/>
      <c r="Y95" s="336"/>
      <c r="Z95" s="336"/>
      <c r="AA95" s="336"/>
      <c r="AB95" s="336"/>
      <c r="AC95" s="336"/>
      <c r="AD95" s="336"/>
      <c r="AE95" s="336"/>
      <c r="AF95" s="336"/>
    </row>
    <row r="96" ht="11.25" customHeight="1">
      <c r="A96" s="360" t="s">
        <v>7964</v>
      </c>
      <c r="B96" s="357" t="s">
        <v>7528</v>
      </c>
      <c r="C96" s="89" t="s">
        <v>7959</v>
      </c>
      <c r="D96" s="87" t="s">
        <v>88</v>
      </c>
      <c r="E96" s="89" t="s">
        <v>7960</v>
      </c>
      <c r="F96" s="89" t="s">
        <v>7965</v>
      </c>
      <c r="G96" s="347" t="s">
        <v>7966</v>
      </c>
      <c r="H96" s="364" t="s">
        <v>7967</v>
      </c>
      <c r="I96" s="347" t="s">
        <v>7968</v>
      </c>
      <c r="J96" s="91">
        <v>5.0</v>
      </c>
      <c r="K96" s="91">
        <v>1.0</v>
      </c>
      <c r="L96" s="91">
        <v>5.0</v>
      </c>
      <c r="M96" s="91">
        <v>100.0</v>
      </c>
      <c r="N96" s="92">
        <f t="shared" si="8"/>
        <v>20</v>
      </c>
      <c r="O96" s="349" t="s">
        <v>7929</v>
      </c>
      <c r="P96" s="336"/>
      <c r="Q96" s="336"/>
      <c r="R96" s="336"/>
      <c r="S96" s="336"/>
      <c r="T96" s="336"/>
      <c r="U96" s="336"/>
      <c r="V96" s="336"/>
      <c r="W96" s="336"/>
      <c r="X96" s="336"/>
      <c r="Y96" s="336"/>
      <c r="Z96" s="336"/>
      <c r="AA96" s="336"/>
      <c r="AB96" s="336"/>
      <c r="AC96" s="336"/>
      <c r="AD96" s="336"/>
      <c r="AE96" s="336"/>
      <c r="AF96" s="336"/>
    </row>
    <row r="97" ht="11.25" customHeight="1">
      <c r="A97" s="360" t="s">
        <v>7969</v>
      </c>
      <c r="B97" s="365" t="s">
        <v>7970</v>
      </c>
      <c r="C97" s="89" t="s">
        <v>7971</v>
      </c>
      <c r="D97" s="87" t="s">
        <v>88</v>
      </c>
      <c r="E97" s="89" t="s">
        <v>7972</v>
      </c>
      <c r="F97" s="89"/>
      <c r="G97" s="347"/>
      <c r="H97" s="364" t="s">
        <v>7973</v>
      </c>
      <c r="I97" s="347" t="s">
        <v>505</v>
      </c>
      <c r="J97" s="91">
        <v>1.0</v>
      </c>
      <c r="K97" s="91">
        <v>1.0</v>
      </c>
      <c r="L97" s="91">
        <v>1.0</v>
      </c>
      <c r="M97" s="91">
        <v>50.0</v>
      </c>
      <c r="N97" s="92">
        <f t="shared" si="8"/>
        <v>50</v>
      </c>
      <c r="O97" s="349" t="s">
        <v>7929</v>
      </c>
      <c r="P97" s="336"/>
      <c r="Q97" s="336"/>
      <c r="R97" s="336"/>
      <c r="S97" s="336"/>
      <c r="T97" s="336"/>
      <c r="U97" s="336"/>
      <c r="V97" s="336"/>
      <c r="W97" s="336"/>
      <c r="X97" s="336"/>
      <c r="Y97" s="336"/>
      <c r="Z97" s="336"/>
      <c r="AA97" s="336"/>
      <c r="AB97" s="336"/>
      <c r="AC97" s="336"/>
      <c r="AD97" s="336"/>
      <c r="AE97" s="336"/>
      <c r="AF97" s="336"/>
    </row>
    <row r="98" ht="11.25" customHeight="1">
      <c r="A98" s="360" t="s">
        <v>7969</v>
      </c>
      <c r="B98" s="365" t="s">
        <v>7970</v>
      </c>
      <c r="C98" s="89" t="s">
        <v>7971</v>
      </c>
      <c r="D98" s="87" t="s">
        <v>88</v>
      </c>
      <c r="E98" s="89" t="s">
        <v>7974</v>
      </c>
      <c r="F98" s="89"/>
      <c r="G98" s="347"/>
      <c r="H98" s="364" t="s">
        <v>7973</v>
      </c>
      <c r="I98" s="347" t="s">
        <v>505</v>
      </c>
      <c r="J98" s="91">
        <v>1.0</v>
      </c>
      <c r="K98" s="91">
        <v>1.0</v>
      </c>
      <c r="L98" s="91">
        <v>1.0</v>
      </c>
      <c r="M98" s="91">
        <v>50.0</v>
      </c>
      <c r="N98" s="92">
        <f t="shared" si="8"/>
        <v>50</v>
      </c>
      <c r="O98" s="349" t="s">
        <v>7929</v>
      </c>
      <c r="P98" s="336"/>
      <c r="Q98" s="336"/>
      <c r="R98" s="336"/>
      <c r="S98" s="336"/>
      <c r="T98" s="336"/>
      <c r="U98" s="336"/>
      <c r="V98" s="336"/>
      <c r="W98" s="336"/>
      <c r="X98" s="336"/>
      <c r="Y98" s="336"/>
      <c r="Z98" s="336"/>
      <c r="AA98" s="336"/>
      <c r="AB98" s="336"/>
      <c r="AC98" s="336"/>
      <c r="AD98" s="336"/>
      <c r="AE98" s="336"/>
      <c r="AF98" s="336"/>
    </row>
    <row r="99" ht="11.25" customHeight="1">
      <c r="A99" s="360" t="s">
        <v>7930</v>
      </c>
      <c r="B99" s="365" t="s">
        <v>7528</v>
      </c>
      <c r="C99" s="89" t="s">
        <v>7975</v>
      </c>
      <c r="D99" s="87" t="s">
        <v>88</v>
      </c>
      <c r="E99" s="89" t="s">
        <v>7976</v>
      </c>
      <c r="F99" s="366" t="s">
        <v>7977</v>
      </c>
      <c r="G99" s="366" t="s">
        <v>7978</v>
      </c>
      <c r="H99" s="355" t="s">
        <v>7979</v>
      </c>
      <c r="I99" s="347"/>
      <c r="J99" s="91">
        <v>2.0</v>
      </c>
      <c r="K99" s="91">
        <v>1.0</v>
      </c>
      <c r="L99" s="91">
        <v>5.0</v>
      </c>
      <c r="M99" s="91">
        <v>50.0</v>
      </c>
      <c r="N99" s="92">
        <f t="shared" si="8"/>
        <v>25</v>
      </c>
      <c r="O99" s="349" t="s">
        <v>7929</v>
      </c>
      <c r="P99" s="336"/>
      <c r="Q99" s="336"/>
      <c r="R99" s="336"/>
      <c r="S99" s="336"/>
      <c r="T99" s="336"/>
      <c r="U99" s="336"/>
      <c r="V99" s="336"/>
      <c r="W99" s="336"/>
      <c r="X99" s="336"/>
      <c r="Y99" s="336"/>
      <c r="Z99" s="336"/>
      <c r="AA99" s="336"/>
      <c r="AB99" s="336"/>
      <c r="AC99" s="336"/>
      <c r="AD99" s="336"/>
      <c r="AE99" s="336"/>
      <c r="AF99" s="336"/>
    </row>
    <row r="100" ht="11.25" customHeight="1">
      <c r="A100" s="360" t="s">
        <v>7980</v>
      </c>
      <c r="B100" s="365" t="s">
        <v>7528</v>
      </c>
      <c r="C100" s="366" t="s">
        <v>7981</v>
      </c>
      <c r="D100" s="87" t="s">
        <v>88</v>
      </c>
      <c r="E100" s="89" t="s">
        <v>7982</v>
      </c>
      <c r="F100" s="366" t="s">
        <v>7977</v>
      </c>
      <c r="G100" s="366" t="s">
        <v>7983</v>
      </c>
      <c r="H100" s="355" t="s">
        <v>7979</v>
      </c>
      <c r="I100" s="347"/>
      <c r="J100" s="91">
        <v>4.0</v>
      </c>
      <c r="K100" s="91">
        <v>1.0</v>
      </c>
      <c r="L100" s="91">
        <v>4.0</v>
      </c>
      <c r="M100" s="91">
        <v>50.0</v>
      </c>
      <c r="N100" s="92">
        <f t="shared" si="8"/>
        <v>12.5</v>
      </c>
      <c r="O100" s="349" t="s">
        <v>7929</v>
      </c>
      <c r="P100" s="336"/>
      <c r="Q100" s="336"/>
      <c r="R100" s="336"/>
      <c r="S100" s="336"/>
      <c r="T100" s="336"/>
      <c r="U100" s="336"/>
      <c r="V100" s="336"/>
      <c r="W100" s="336"/>
      <c r="X100" s="336"/>
      <c r="Y100" s="336"/>
      <c r="Z100" s="336"/>
      <c r="AA100" s="336"/>
      <c r="AB100" s="336"/>
      <c r="AC100" s="336"/>
      <c r="AD100" s="336"/>
      <c r="AE100" s="336"/>
      <c r="AF100" s="336"/>
    </row>
    <row r="101" ht="11.25" customHeight="1">
      <c r="A101" s="360" t="s">
        <v>7984</v>
      </c>
      <c r="B101" s="365" t="s">
        <v>7528</v>
      </c>
      <c r="C101" s="89" t="s">
        <v>7985</v>
      </c>
      <c r="D101" s="87" t="s">
        <v>88</v>
      </c>
      <c r="E101" s="89" t="s">
        <v>7986</v>
      </c>
      <c r="F101" s="366" t="s">
        <v>7977</v>
      </c>
      <c r="G101" s="366" t="s">
        <v>7987</v>
      </c>
      <c r="H101" s="355" t="s">
        <v>7979</v>
      </c>
      <c r="I101" s="347"/>
      <c r="J101" s="91">
        <v>3.0</v>
      </c>
      <c r="K101" s="91">
        <v>1.0</v>
      </c>
      <c r="L101" s="91">
        <v>3.0</v>
      </c>
      <c r="M101" s="91">
        <v>50.0</v>
      </c>
      <c r="N101" s="92">
        <f t="shared" si="8"/>
        <v>16.66666667</v>
      </c>
      <c r="O101" s="349" t="s">
        <v>7929</v>
      </c>
      <c r="P101" s="336"/>
      <c r="Q101" s="336"/>
      <c r="R101" s="336"/>
      <c r="S101" s="336"/>
      <c r="T101" s="336"/>
      <c r="U101" s="336"/>
      <c r="V101" s="336"/>
      <c r="W101" s="336"/>
      <c r="X101" s="336"/>
      <c r="Y101" s="336"/>
      <c r="Z101" s="336"/>
      <c r="AA101" s="336"/>
      <c r="AB101" s="336"/>
      <c r="AC101" s="336"/>
      <c r="AD101" s="336"/>
      <c r="AE101" s="336"/>
      <c r="AF101" s="336"/>
    </row>
    <row r="102" ht="11.25" customHeight="1">
      <c r="A102" s="360" t="s">
        <v>7988</v>
      </c>
      <c r="B102" s="365" t="s">
        <v>7528</v>
      </c>
      <c r="C102" s="89" t="s">
        <v>7989</v>
      </c>
      <c r="D102" s="87" t="s">
        <v>88</v>
      </c>
      <c r="E102" s="89" t="s">
        <v>7990</v>
      </c>
      <c r="F102" s="366" t="s">
        <v>7977</v>
      </c>
      <c r="G102" s="366" t="s">
        <v>7991</v>
      </c>
      <c r="H102" s="355" t="s">
        <v>7979</v>
      </c>
      <c r="I102" s="347"/>
      <c r="J102" s="91">
        <v>4.0</v>
      </c>
      <c r="K102" s="91">
        <v>1.0</v>
      </c>
      <c r="L102" s="91">
        <v>4.0</v>
      </c>
      <c r="M102" s="91">
        <v>50.0</v>
      </c>
      <c r="N102" s="92">
        <f t="shared" si="8"/>
        <v>12.5</v>
      </c>
      <c r="O102" s="349" t="s">
        <v>7929</v>
      </c>
      <c r="P102" s="336"/>
      <c r="Q102" s="336"/>
      <c r="R102" s="336"/>
      <c r="S102" s="336"/>
      <c r="T102" s="336"/>
      <c r="U102" s="336"/>
      <c r="V102" s="336"/>
      <c r="W102" s="336"/>
      <c r="X102" s="336"/>
      <c r="Y102" s="336"/>
      <c r="Z102" s="336"/>
      <c r="AA102" s="336"/>
      <c r="AB102" s="336"/>
      <c r="AC102" s="336"/>
      <c r="AD102" s="336"/>
      <c r="AE102" s="336"/>
      <c r="AF102" s="336"/>
    </row>
    <row r="103" ht="11.25" customHeight="1">
      <c r="A103" s="367" t="s">
        <v>7922</v>
      </c>
      <c r="B103" s="365" t="s">
        <v>7528</v>
      </c>
      <c r="C103" s="89" t="s">
        <v>7992</v>
      </c>
      <c r="D103" s="87" t="s">
        <v>88</v>
      </c>
      <c r="E103" s="89" t="s">
        <v>7993</v>
      </c>
      <c r="F103" s="366" t="s">
        <v>7977</v>
      </c>
      <c r="G103" s="363" t="s">
        <v>7994</v>
      </c>
      <c r="H103" s="355" t="s">
        <v>7979</v>
      </c>
      <c r="I103" s="347"/>
      <c r="J103" s="91">
        <v>3.0</v>
      </c>
      <c r="K103" s="91">
        <v>1.0</v>
      </c>
      <c r="L103" s="91">
        <v>3.0</v>
      </c>
      <c r="M103" s="91">
        <v>50.0</v>
      </c>
      <c r="N103" s="92">
        <f t="shared" si="8"/>
        <v>16.66666667</v>
      </c>
      <c r="O103" s="349" t="s">
        <v>7929</v>
      </c>
      <c r="P103" s="336"/>
      <c r="Q103" s="336"/>
      <c r="R103" s="336"/>
      <c r="S103" s="336"/>
      <c r="T103" s="336"/>
      <c r="U103" s="336"/>
      <c r="V103" s="336"/>
      <c r="W103" s="336"/>
      <c r="X103" s="336"/>
      <c r="Y103" s="336"/>
      <c r="Z103" s="336"/>
      <c r="AA103" s="336"/>
      <c r="AB103" s="336"/>
      <c r="AC103" s="336"/>
      <c r="AD103" s="336"/>
      <c r="AE103" s="336"/>
      <c r="AF103" s="336"/>
    </row>
    <row r="104" ht="11.25" customHeight="1">
      <c r="A104" s="360" t="s">
        <v>7995</v>
      </c>
      <c r="B104" s="365" t="s">
        <v>7528</v>
      </c>
      <c r="C104" s="89" t="s">
        <v>7996</v>
      </c>
      <c r="D104" s="87" t="s">
        <v>88</v>
      </c>
      <c r="E104" s="89" t="s">
        <v>7997</v>
      </c>
      <c r="F104" s="366" t="s">
        <v>7977</v>
      </c>
      <c r="G104" s="349" t="s">
        <v>7998</v>
      </c>
      <c r="H104" s="355" t="s">
        <v>7979</v>
      </c>
      <c r="I104" s="347"/>
      <c r="J104" s="91">
        <v>2.0</v>
      </c>
      <c r="K104" s="91">
        <v>1.0</v>
      </c>
      <c r="L104" s="91">
        <v>3.0</v>
      </c>
      <c r="M104" s="91">
        <v>50.0</v>
      </c>
      <c r="N104" s="92">
        <f t="shared" si="8"/>
        <v>25</v>
      </c>
      <c r="O104" s="349" t="s">
        <v>7929</v>
      </c>
      <c r="P104" s="336"/>
      <c r="Q104" s="336"/>
      <c r="R104" s="336"/>
      <c r="S104" s="336"/>
      <c r="T104" s="336"/>
      <c r="U104" s="336"/>
      <c r="V104" s="336"/>
      <c r="W104" s="336"/>
      <c r="X104" s="336"/>
      <c r="Y104" s="336"/>
      <c r="Z104" s="336"/>
      <c r="AA104" s="336"/>
      <c r="AB104" s="336"/>
      <c r="AC104" s="336"/>
      <c r="AD104" s="336"/>
      <c r="AE104" s="336"/>
      <c r="AF104" s="336"/>
    </row>
    <row r="105" ht="11.25" customHeight="1">
      <c r="A105" s="345" t="s">
        <v>7646</v>
      </c>
      <c r="B105" s="346" t="s">
        <v>7543</v>
      </c>
      <c r="C105" s="89" t="s">
        <v>7999</v>
      </c>
      <c r="D105" s="87" t="s">
        <v>88</v>
      </c>
      <c r="E105" s="89" t="s">
        <v>8000</v>
      </c>
      <c r="F105" s="89" t="s">
        <v>8001</v>
      </c>
      <c r="G105" s="347" t="s">
        <v>8002</v>
      </c>
      <c r="H105" s="347" t="s">
        <v>8003</v>
      </c>
      <c r="I105" s="347" t="s">
        <v>8004</v>
      </c>
      <c r="J105" s="91">
        <v>3.0</v>
      </c>
      <c r="K105" s="91">
        <v>3.0</v>
      </c>
      <c r="L105" s="91">
        <v>6.0</v>
      </c>
      <c r="M105" s="91">
        <v>100.0</v>
      </c>
      <c r="N105" s="92">
        <v>33.33</v>
      </c>
      <c r="O105" s="349" t="s">
        <v>8005</v>
      </c>
      <c r="P105" s="336"/>
      <c r="Q105" s="336"/>
      <c r="R105" s="336"/>
      <c r="S105" s="336"/>
      <c r="T105" s="336"/>
      <c r="U105" s="336"/>
      <c r="V105" s="336"/>
      <c r="W105" s="336"/>
      <c r="X105" s="336"/>
      <c r="Y105" s="336"/>
      <c r="Z105" s="336"/>
      <c r="AA105" s="336"/>
      <c r="AB105" s="336"/>
      <c r="AC105" s="336"/>
      <c r="AD105" s="336"/>
      <c r="AE105" s="336"/>
      <c r="AF105" s="336"/>
    </row>
    <row r="106" ht="11.25" customHeight="1">
      <c r="A106" s="345" t="s">
        <v>8006</v>
      </c>
      <c r="B106" s="346" t="s">
        <v>7543</v>
      </c>
      <c r="C106" s="89" t="s">
        <v>8007</v>
      </c>
      <c r="D106" s="87" t="s">
        <v>88</v>
      </c>
      <c r="E106" s="89" t="s">
        <v>8000</v>
      </c>
      <c r="F106" s="89" t="s">
        <v>8001</v>
      </c>
      <c r="G106" s="347" t="s">
        <v>8008</v>
      </c>
      <c r="H106" s="347" t="s">
        <v>8009</v>
      </c>
      <c r="I106" s="347" t="s">
        <v>8010</v>
      </c>
      <c r="J106" s="91">
        <v>2.0</v>
      </c>
      <c r="K106" s="91">
        <v>2.0</v>
      </c>
      <c r="L106" s="91">
        <v>6.0</v>
      </c>
      <c r="M106" s="91">
        <v>100.0</v>
      </c>
      <c r="N106" s="92">
        <v>50.0</v>
      </c>
      <c r="O106" s="349" t="s">
        <v>8005</v>
      </c>
      <c r="P106" s="336"/>
      <c r="Q106" s="336"/>
      <c r="R106" s="336"/>
      <c r="S106" s="336"/>
      <c r="T106" s="336"/>
      <c r="U106" s="336"/>
      <c r="V106" s="336"/>
      <c r="W106" s="336"/>
      <c r="X106" s="336"/>
      <c r="Y106" s="336"/>
      <c r="Z106" s="336"/>
      <c r="AA106" s="336"/>
      <c r="AB106" s="336"/>
      <c r="AC106" s="336"/>
      <c r="AD106" s="336"/>
      <c r="AE106" s="336"/>
      <c r="AF106" s="336"/>
    </row>
    <row r="107" ht="11.25" customHeight="1">
      <c r="A107" s="345" t="s">
        <v>8011</v>
      </c>
      <c r="B107" s="346" t="s">
        <v>8012</v>
      </c>
      <c r="C107" s="89" t="s">
        <v>8013</v>
      </c>
      <c r="D107" s="87" t="s">
        <v>88</v>
      </c>
      <c r="E107" s="89" t="s">
        <v>8014</v>
      </c>
      <c r="F107" s="89" t="s">
        <v>8015</v>
      </c>
      <c r="G107" s="347" t="s">
        <v>8016</v>
      </c>
      <c r="H107" s="347"/>
      <c r="I107" s="347" t="s">
        <v>8017</v>
      </c>
      <c r="J107" s="91">
        <v>1.0</v>
      </c>
      <c r="K107" s="91">
        <v>1.0</v>
      </c>
      <c r="L107" s="91">
        <v>1.0</v>
      </c>
      <c r="M107" s="91">
        <v>100.0</v>
      </c>
      <c r="N107" s="92">
        <f t="shared" ref="N107:N110" si="9">M107</f>
        <v>100</v>
      </c>
      <c r="O107" s="349" t="s">
        <v>1119</v>
      </c>
      <c r="P107" s="336"/>
      <c r="Q107" s="336"/>
      <c r="R107" s="336"/>
      <c r="S107" s="336"/>
      <c r="T107" s="336"/>
      <c r="U107" s="336"/>
      <c r="V107" s="336"/>
      <c r="W107" s="336"/>
      <c r="X107" s="336"/>
      <c r="Y107" s="336"/>
      <c r="Z107" s="336"/>
      <c r="AA107" s="336"/>
      <c r="AB107" s="336"/>
      <c r="AC107" s="336"/>
      <c r="AD107" s="336"/>
      <c r="AE107" s="336"/>
      <c r="AF107" s="336"/>
    </row>
    <row r="108" ht="11.25" customHeight="1">
      <c r="A108" s="345" t="s">
        <v>8018</v>
      </c>
      <c r="B108" s="346" t="s">
        <v>8019</v>
      </c>
      <c r="C108" s="89" t="s">
        <v>8013</v>
      </c>
      <c r="D108" s="87" t="s">
        <v>88</v>
      </c>
      <c r="E108" s="89" t="s">
        <v>8014</v>
      </c>
      <c r="F108" s="89" t="s">
        <v>8015</v>
      </c>
      <c r="G108" s="347" t="s">
        <v>8020</v>
      </c>
      <c r="H108" s="347"/>
      <c r="I108" s="347" t="s">
        <v>8021</v>
      </c>
      <c r="J108" s="91">
        <v>1.0</v>
      </c>
      <c r="K108" s="91">
        <v>1.0</v>
      </c>
      <c r="L108" s="91">
        <v>1.0</v>
      </c>
      <c r="M108" s="91">
        <v>100.0</v>
      </c>
      <c r="N108" s="92">
        <f t="shared" si="9"/>
        <v>100</v>
      </c>
      <c r="O108" s="349" t="s">
        <v>1119</v>
      </c>
      <c r="P108" s="336"/>
      <c r="Q108" s="336"/>
      <c r="R108" s="336"/>
      <c r="S108" s="336"/>
      <c r="T108" s="336"/>
      <c r="U108" s="336"/>
      <c r="V108" s="336"/>
      <c r="W108" s="336"/>
      <c r="X108" s="336"/>
      <c r="Y108" s="336"/>
      <c r="Z108" s="336"/>
      <c r="AA108" s="336"/>
      <c r="AB108" s="336"/>
      <c r="AC108" s="336"/>
      <c r="AD108" s="336"/>
      <c r="AE108" s="336"/>
      <c r="AF108" s="336"/>
    </row>
    <row r="109" ht="11.25" customHeight="1">
      <c r="A109" s="345" t="s">
        <v>8022</v>
      </c>
      <c r="B109" s="346" t="s">
        <v>8023</v>
      </c>
      <c r="C109" s="89" t="s">
        <v>8013</v>
      </c>
      <c r="D109" s="87" t="s">
        <v>88</v>
      </c>
      <c r="E109" s="89" t="s">
        <v>8024</v>
      </c>
      <c r="F109" s="89" t="s">
        <v>8025</v>
      </c>
      <c r="G109" s="347" t="s">
        <v>8026</v>
      </c>
      <c r="H109" s="347" t="s">
        <v>8027</v>
      </c>
      <c r="I109" s="89" t="s">
        <v>8028</v>
      </c>
      <c r="J109" s="91">
        <v>1.0</v>
      </c>
      <c r="K109" s="91">
        <v>1.0</v>
      </c>
      <c r="L109" s="91">
        <v>1.0</v>
      </c>
      <c r="M109" s="91">
        <v>100.0</v>
      </c>
      <c r="N109" s="92">
        <f t="shared" si="9"/>
        <v>100</v>
      </c>
      <c r="O109" s="349" t="s">
        <v>1119</v>
      </c>
      <c r="P109" s="336"/>
      <c r="Q109" s="336"/>
      <c r="R109" s="336"/>
      <c r="S109" s="336"/>
      <c r="T109" s="336"/>
      <c r="U109" s="336"/>
      <c r="V109" s="336"/>
      <c r="W109" s="336"/>
      <c r="X109" s="336"/>
      <c r="Y109" s="336"/>
      <c r="Z109" s="336"/>
      <c r="AA109" s="336"/>
      <c r="AB109" s="336"/>
      <c r="AC109" s="336"/>
      <c r="AD109" s="336"/>
      <c r="AE109" s="336"/>
      <c r="AF109" s="336"/>
    </row>
    <row r="110" ht="11.25" customHeight="1">
      <c r="A110" s="345" t="s">
        <v>8029</v>
      </c>
      <c r="B110" s="346" t="s">
        <v>8030</v>
      </c>
      <c r="C110" s="89" t="s">
        <v>8013</v>
      </c>
      <c r="D110" s="87" t="s">
        <v>88</v>
      </c>
      <c r="E110" s="89" t="s">
        <v>8024</v>
      </c>
      <c r="F110" s="89" t="s">
        <v>8025</v>
      </c>
      <c r="G110" s="347" t="s">
        <v>8031</v>
      </c>
      <c r="H110" s="347" t="s">
        <v>8032</v>
      </c>
      <c r="I110" s="89" t="s">
        <v>8028</v>
      </c>
      <c r="J110" s="91">
        <v>1.0</v>
      </c>
      <c r="K110" s="91">
        <v>1.0</v>
      </c>
      <c r="L110" s="91">
        <v>1.0</v>
      </c>
      <c r="M110" s="91">
        <v>100.0</v>
      </c>
      <c r="N110" s="92">
        <f t="shared" si="9"/>
        <v>100</v>
      </c>
      <c r="O110" s="349" t="s">
        <v>1119</v>
      </c>
      <c r="P110" s="336"/>
      <c r="Q110" s="336"/>
      <c r="R110" s="336"/>
      <c r="S110" s="336"/>
      <c r="T110" s="336"/>
      <c r="U110" s="336"/>
      <c r="V110" s="336"/>
      <c r="W110" s="336"/>
      <c r="X110" s="336"/>
      <c r="Y110" s="336"/>
      <c r="Z110" s="336"/>
      <c r="AA110" s="336"/>
      <c r="AB110" s="336"/>
      <c r="AC110" s="336"/>
      <c r="AD110" s="336"/>
      <c r="AE110" s="336"/>
      <c r="AF110" s="336"/>
    </row>
    <row r="111" ht="11.25" customHeight="1">
      <c r="A111" s="345" t="s">
        <v>7667</v>
      </c>
      <c r="B111" s="346" t="s">
        <v>7543</v>
      </c>
      <c r="C111" s="89" t="s">
        <v>7668</v>
      </c>
      <c r="D111" s="87" t="s">
        <v>88</v>
      </c>
      <c r="E111" s="89" t="s">
        <v>7669</v>
      </c>
      <c r="F111" s="89" t="s">
        <v>7670</v>
      </c>
      <c r="G111" s="347" t="s">
        <v>7671</v>
      </c>
      <c r="H111" s="347" t="s">
        <v>7672</v>
      </c>
      <c r="I111" s="347"/>
      <c r="J111" s="91">
        <v>2.0</v>
      </c>
      <c r="K111" s="91">
        <v>2.0</v>
      </c>
      <c r="L111" s="91">
        <v>3.0</v>
      </c>
      <c r="M111" s="91">
        <v>50.0</v>
      </c>
      <c r="N111" s="92">
        <v>25.0</v>
      </c>
      <c r="O111" s="349" t="s">
        <v>4472</v>
      </c>
      <c r="P111" s="336"/>
      <c r="Q111" s="336"/>
      <c r="R111" s="336"/>
      <c r="S111" s="336"/>
      <c r="T111" s="336"/>
      <c r="U111" s="336"/>
      <c r="V111" s="336"/>
      <c r="W111" s="336"/>
      <c r="X111" s="336"/>
      <c r="Y111" s="336"/>
      <c r="Z111" s="336"/>
      <c r="AA111" s="336"/>
      <c r="AB111" s="336"/>
      <c r="AC111" s="336"/>
      <c r="AD111" s="336"/>
      <c r="AE111" s="336"/>
      <c r="AF111" s="336"/>
    </row>
    <row r="112" ht="11.25" customHeight="1">
      <c r="A112" s="345" t="s">
        <v>7673</v>
      </c>
      <c r="B112" s="346" t="s">
        <v>7543</v>
      </c>
      <c r="C112" s="89" t="s">
        <v>7674</v>
      </c>
      <c r="D112" s="87" t="s">
        <v>88</v>
      </c>
      <c r="E112" s="89" t="s">
        <v>7675</v>
      </c>
      <c r="F112" s="89" t="s">
        <v>7676</v>
      </c>
      <c r="G112" s="347" t="s">
        <v>7677</v>
      </c>
      <c r="H112" s="347" t="s">
        <v>7678</v>
      </c>
      <c r="I112" s="347"/>
      <c r="J112" s="91">
        <v>2.0</v>
      </c>
      <c r="K112" s="91">
        <v>2.0</v>
      </c>
      <c r="L112" s="91">
        <v>4.0</v>
      </c>
      <c r="M112" s="91">
        <v>50.0</v>
      </c>
      <c r="N112" s="92">
        <v>25.0</v>
      </c>
      <c r="O112" s="349" t="s">
        <v>4472</v>
      </c>
      <c r="P112" s="336"/>
      <c r="Q112" s="336"/>
      <c r="R112" s="336"/>
      <c r="S112" s="336"/>
      <c r="T112" s="336"/>
      <c r="U112" s="336"/>
      <c r="V112" s="336"/>
      <c r="W112" s="336"/>
      <c r="X112" s="336"/>
      <c r="Y112" s="336"/>
      <c r="Z112" s="336"/>
      <c r="AA112" s="336"/>
      <c r="AB112" s="336"/>
      <c r="AC112" s="336"/>
      <c r="AD112" s="336"/>
      <c r="AE112" s="336"/>
      <c r="AF112" s="336"/>
    </row>
    <row r="113" ht="11.25" customHeight="1">
      <c r="A113" s="345" t="s">
        <v>7617</v>
      </c>
      <c r="B113" s="346" t="s">
        <v>7543</v>
      </c>
      <c r="C113" s="89" t="s">
        <v>7618</v>
      </c>
      <c r="D113" s="87" t="s">
        <v>7619</v>
      </c>
      <c r="E113" s="89" t="s">
        <v>7599</v>
      </c>
      <c r="F113" s="89" t="s">
        <v>7620</v>
      </c>
      <c r="G113" s="347" t="s">
        <v>7621</v>
      </c>
      <c r="H113" s="347" t="s">
        <v>7622</v>
      </c>
      <c r="I113" s="347" t="s">
        <v>7623</v>
      </c>
      <c r="J113" s="91">
        <v>2.0</v>
      </c>
      <c r="K113" s="91">
        <v>2.0</v>
      </c>
      <c r="L113" s="91">
        <v>2.0</v>
      </c>
      <c r="M113" s="91">
        <v>100.0</v>
      </c>
      <c r="N113" s="92">
        <f t="shared" ref="N113:N114" si="10">M113/J113</f>
        <v>50</v>
      </c>
      <c r="O113" s="349" t="s">
        <v>4473</v>
      </c>
      <c r="P113" s="336"/>
      <c r="Q113" s="336"/>
      <c r="R113" s="336"/>
      <c r="S113" s="336"/>
      <c r="T113" s="336"/>
      <c r="U113" s="336"/>
      <c r="V113" s="336"/>
      <c r="W113" s="336"/>
      <c r="X113" s="336"/>
      <c r="Y113" s="336"/>
      <c r="Z113" s="336"/>
      <c r="AA113" s="336"/>
      <c r="AB113" s="336"/>
      <c r="AC113" s="336"/>
      <c r="AD113" s="336"/>
      <c r="AE113" s="336"/>
      <c r="AF113" s="336"/>
    </row>
    <row r="114" ht="11.25" customHeight="1">
      <c r="A114" s="345" t="s">
        <v>7624</v>
      </c>
      <c r="B114" s="346" t="s">
        <v>7543</v>
      </c>
      <c r="C114" s="89" t="s">
        <v>7618</v>
      </c>
      <c r="D114" s="87" t="s">
        <v>7619</v>
      </c>
      <c r="E114" s="89" t="s">
        <v>7599</v>
      </c>
      <c r="F114" s="89" t="s">
        <v>7620</v>
      </c>
      <c r="G114" s="347" t="s">
        <v>7625</v>
      </c>
      <c r="H114" s="347" t="s">
        <v>7626</v>
      </c>
      <c r="I114" s="347" t="s">
        <v>7623</v>
      </c>
      <c r="J114" s="91">
        <v>2.0</v>
      </c>
      <c r="K114" s="91">
        <v>2.0</v>
      </c>
      <c r="L114" s="91">
        <v>2.0</v>
      </c>
      <c r="M114" s="91">
        <v>100.0</v>
      </c>
      <c r="N114" s="92">
        <f t="shared" si="10"/>
        <v>50</v>
      </c>
      <c r="O114" s="349" t="s">
        <v>4473</v>
      </c>
      <c r="P114" s="336"/>
      <c r="Q114" s="336"/>
      <c r="R114" s="336"/>
      <c r="S114" s="336"/>
      <c r="T114" s="336"/>
      <c r="U114" s="336"/>
      <c r="V114" s="336"/>
      <c r="W114" s="336"/>
      <c r="X114" s="336"/>
      <c r="Y114" s="336"/>
      <c r="Z114" s="336"/>
      <c r="AA114" s="336"/>
      <c r="AB114" s="336"/>
      <c r="AC114" s="336"/>
      <c r="AD114" s="336"/>
      <c r="AE114" s="336"/>
      <c r="AF114" s="336"/>
    </row>
    <row r="115" ht="11.25" customHeight="1">
      <c r="A115" s="345" t="s">
        <v>8033</v>
      </c>
      <c r="B115" s="346" t="s">
        <v>7528</v>
      </c>
      <c r="C115" s="89" t="s">
        <v>8034</v>
      </c>
      <c r="D115" s="87" t="s">
        <v>88</v>
      </c>
      <c r="E115" s="89" t="s">
        <v>7599</v>
      </c>
      <c r="F115" s="89" t="s">
        <v>7620</v>
      </c>
      <c r="G115" s="347">
        <v>43466.0</v>
      </c>
      <c r="H115" s="347" t="s">
        <v>8035</v>
      </c>
      <c r="I115" s="347" t="s">
        <v>8036</v>
      </c>
      <c r="J115" s="91">
        <v>1.0</v>
      </c>
      <c r="K115" s="91">
        <v>1.0</v>
      </c>
      <c r="L115" s="91">
        <v>2.0</v>
      </c>
      <c r="M115" s="91">
        <v>100.0</v>
      </c>
      <c r="N115" s="92">
        <v>100.0</v>
      </c>
      <c r="O115" s="349" t="s">
        <v>1141</v>
      </c>
      <c r="P115" s="336"/>
      <c r="Q115" s="336"/>
      <c r="R115" s="336"/>
      <c r="S115" s="336"/>
      <c r="T115" s="336"/>
      <c r="U115" s="336"/>
      <c r="V115" s="336"/>
      <c r="W115" s="336"/>
      <c r="X115" s="336"/>
      <c r="Y115" s="336"/>
      <c r="Z115" s="336"/>
      <c r="AA115" s="336"/>
      <c r="AB115" s="336"/>
      <c r="AC115" s="336"/>
      <c r="AD115" s="336"/>
      <c r="AE115" s="336"/>
      <c r="AF115" s="336"/>
    </row>
    <row r="116" ht="11.25" customHeight="1">
      <c r="A116" s="345" t="s">
        <v>8037</v>
      </c>
      <c r="B116" s="346" t="s">
        <v>7543</v>
      </c>
      <c r="C116" s="89" t="s">
        <v>8038</v>
      </c>
      <c r="D116" s="87" t="s">
        <v>88</v>
      </c>
      <c r="E116" s="89" t="s">
        <v>8039</v>
      </c>
      <c r="F116" s="89" t="s">
        <v>8040</v>
      </c>
      <c r="G116" s="347" t="s">
        <v>8041</v>
      </c>
      <c r="H116" s="347"/>
      <c r="I116" s="347" t="s">
        <v>8042</v>
      </c>
      <c r="J116" s="91"/>
      <c r="K116" s="91">
        <v>3.0</v>
      </c>
      <c r="L116" s="91">
        <v>3.0</v>
      </c>
      <c r="M116" s="91">
        <v>100.0</v>
      </c>
      <c r="N116" s="92">
        <v>33.3</v>
      </c>
      <c r="O116" s="349" t="s">
        <v>1172</v>
      </c>
      <c r="P116" s="336"/>
      <c r="Q116" s="336"/>
      <c r="R116" s="336"/>
      <c r="S116" s="336"/>
      <c r="T116" s="336"/>
      <c r="U116" s="336"/>
      <c r="V116" s="336"/>
      <c r="W116" s="336"/>
      <c r="X116" s="336"/>
      <c r="Y116" s="336"/>
      <c r="Z116" s="336"/>
      <c r="AA116" s="336"/>
      <c r="AB116" s="336"/>
      <c r="AC116" s="336"/>
      <c r="AD116" s="336"/>
      <c r="AE116" s="336"/>
      <c r="AF116" s="336"/>
    </row>
    <row r="117" ht="11.25" customHeight="1">
      <c r="A117" s="345" t="s">
        <v>8043</v>
      </c>
      <c r="B117" s="346" t="s">
        <v>7543</v>
      </c>
      <c r="C117" s="89" t="s">
        <v>8044</v>
      </c>
      <c r="D117" s="87" t="s">
        <v>88</v>
      </c>
      <c r="E117" s="89" t="s">
        <v>8045</v>
      </c>
      <c r="F117" s="89" t="s">
        <v>8046</v>
      </c>
      <c r="G117" s="347" t="s">
        <v>8047</v>
      </c>
      <c r="H117" s="347"/>
      <c r="I117" s="347" t="s">
        <v>8048</v>
      </c>
      <c r="J117" s="91">
        <v>3.0</v>
      </c>
      <c r="K117" s="91">
        <v>2.0</v>
      </c>
      <c r="L117" s="91">
        <v>3.0</v>
      </c>
      <c r="M117" s="91">
        <v>150.0</v>
      </c>
      <c r="N117" s="92">
        <f t="shared" ref="N117:N118" si="11">M117/3</f>
        <v>50</v>
      </c>
      <c r="O117" s="349" t="s">
        <v>4849</v>
      </c>
      <c r="P117" s="336"/>
      <c r="Q117" s="336"/>
      <c r="R117" s="336"/>
      <c r="S117" s="336"/>
      <c r="T117" s="336"/>
      <c r="U117" s="336"/>
      <c r="V117" s="336"/>
      <c r="W117" s="336"/>
      <c r="X117" s="336"/>
      <c r="Y117" s="336"/>
      <c r="Z117" s="336"/>
      <c r="AA117" s="336"/>
      <c r="AB117" s="336"/>
      <c r="AC117" s="336"/>
      <c r="AD117" s="336"/>
      <c r="AE117" s="336"/>
      <c r="AF117" s="336"/>
    </row>
    <row r="118" ht="11.25" customHeight="1">
      <c r="A118" s="345" t="s">
        <v>8049</v>
      </c>
      <c r="B118" s="346" t="s">
        <v>7543</v>
      </c>
      <c r="C118" s="89" t="s">
        <v>8050</v>
      </c>
      <c r="D118" s="87" t="s">
        <v>88</v>
      </c>
      <c r="E118" s="89" t="s">
        <v>8051</v>
      </c>
      <c r="F118" s="89" t="s">
        <v>8046</v>
      </c>
      <c r="G118" s="347" t="s">
        <v>8052</v>
      </c>
      <c r="H118" s="347"/>
      <c r="I118" s="347" t="s">
        <v>8048</v>
      </c>
      <c r="J118" s="91">
        <v>3.0</v>
      </c>
      <c r="K118" s="91">
        <v>2.0</v>
      </c>
      <c r="L118" s="91">
        <v>3.0</v>
      </c>
      <c r="M118" s="91">
        <v>150.0</v>
      </c>
      <c r="N118" s="92">
        <f t="shared" si="11"/>
        <v>50</v>
      </c>
      <c r="O118" s="349" t="s">
        <v>4849</v>
      </c>
      <c r="P118" s="336"/>
      <c r="Q118" s="336"/>
      <c r="R118" s="336"/>
      <c r="S118" s="336"/>
      <c r="T118" s="336"/>
      <c r="U118" s="336"/>
      <c r="V118" s="336"/>
      <c r="W118" s="336"/>
      <c r="X118" s="336"/>
      <c r="Y118" s="336"/>
      <c r="Z118" s="336"/>
      <c r="AA118" s="336"/>
      <c r="AB118" s="336"/>
      <c r="AC118" s="336"/>
      <c r="AD118" s="336"/>
      <c r="AE118" s="336"/>
      <c r="AF118" s="336"/>
    </row>
    <row r="119" ht="11.25" customHeight="1">
      <c r="A119" s="345" t="s">
        <v>8053</v>
      </c>
      <c r="B119" s="346" t="s">
        <v>8054</v>
      </c>
      <c r="C119" s="89" t="s">
        <v>8055</v>
      </c>
      <c r="D119" s="87" t="s">
        <v>4302</v>
      </c>
      <c r="E119" s="89" t="s">
        <v>8056</v>
      </c>
      <c r="F119" s="89" t="s">
        <v>8057</v>
      </c>
      <c r="G119" s="89" t="s">
        <v>8058</v>
      </c>
      <c r="H119" s="364" t="s">
        <v>8059</v>
      </c>
      <c r="I119" s="347" t="s">
        <v>8060</v>
      </c>
      <c r="J119" s="91">
        <v>5.0</v>
      </c>
      <c r="K119" s="91">
        <v>5.0</v>
      </c>
      <c r="L119" s="91">
        <v>5.0</v>
      </c>
      <c r="M119" s="91">
        <v>100.0</v>
      </c>
      <c r="N119" s="92">
        <f>M119/5</f>
        <v>20</v>
      </c>
      <c r="O119" s="349" t="s">
        <v>1198</v>
      </c>
      <c r="P119" s="336"/>
      <c r="Q119" s="336"/>
      <c r="R119" s="336"/>
      <c r="S119" s="336"/>
      <c r="T119" s="336"/>
      <c r="U119" s="336"/>
      <c r="V119" s="336"/>
      <c r="W119" s="336"/>
      <c r="X119" s="336"/>
      <c r="Y119" s="336"/>
      <c r="Z119" s="336"/>
      <c r="AA119" s="336"/>
      <c r="AB119" s="336"/>
      <c r="AC119" s="336"/>
      <c r="AD119" s="336"/>
      <c r="AE119" s="336"/>
      <c r="AF119" s="336"/>
    </row>
    <row r="120" ht="11.25" customHeight="1">
      <c r="A120" s="345" t="s">
        <v>8061</v>
      </c>
      <c r="B120" s="346" t="s">
        <v>7543</v>
      </c>
      <c r="C120" s="89" t="s">
        <v>8062</v>
      </c>
      <c r="D120" s="87" t="s">
        <v>88</v>
      </c>
      <c r="E120" s="89" t="s">
        <v>8063</v>
      </c>
      <c r="F120" s="89" t="s">
        <v>8064</v>
      </c>
      <c r="G120" s="347" t="s">
        <v>8065</v>
      </c>
      <c r="H120" s="347" t="s">
        <v>8066</v>
      </c>
      <c r="I120" s="347" t="s">
        <v>8067</v>
      </c>
      <c r="J120" s="91">
        <v>2.0</v>
      </c>
      <c r="K120" s="91">
        <v>2.0</v>
      </c>
      <c r="L120" s="91">
        <v>2.0</v>
      </c>
      <c r="M120" s="91">
        <v>100.0</v>
      </c>
      <c r="N120" s="92">
        <f>M120/2</f>
        <v>50</v>
      </c>
      <c r="O120" s="349" t="s">
        <v>4915</v>
      </c>
      <c r="P120" s="336"/>
      <c r="Q120" s="336"/>
      <c r="R120" s="336"/>
      <c r="S120" s="336"/>
      <c r="T120" s="336"/>
      <c r="U120" s="336"/>
      <c r="V120" s="336"/>
      <c r="W120" s="336"/>
      <c r="X120" s="336"/>
      <c r="Y120" s="336"/>
      <c r="Z120" s="336"/>
      <c r="AA120" s="336"/>
      <c r="AB120" s="336"/>
      <c r="AC120" s="336"/>
      <c r="AD120" s="336"/>
      <c r="AE120" s="336"/>
      <c r="AF120" s="336"/>
    </row>
    <row r="121" ht="11.25" customHeight="1">
      <c r="A121" s="345" t="s">
        <v>8068</v>
      </c>
      <c r="B121" s="346" t="s">
        <v>7543</v>
      </c>
      <c r="C121" s="89" t="s">
        <v>8062</v>
      </c>
      <c r="D121" s="87" t="s">
        <v>88</v>
      </c>
      <c r="E121" s="89" t="s">
        <v>8069</v>
      </c>
      <c r="F121" s="89" t="s">
        <v>8070</v>
      </c>
      <c r="G121" s="347"/>
      <c r="H121" s="347" t="s">
        <v>8071</v>
      </c>
      <c r="I121" s="347"/>
      <c r="J121" s="91">
        <v>2.0</v>
      </c>
      <c r="K121" s="91">
        <v>2.0</v>
      </c>
      <c r="L121" s="91">
        <v>2.0</v>
      </c>
      <c r="M121" s="91">
        <v>150.0</v>
      </c>
      <c r="N121" s="92">
        <f t="shared" ref="N121:N122" si="12">M121/L121</f>
        <v>75</v>
      </c>
      <c r="O121" s="349" t="s">
        <v>4915</v>
      </c>
      <c r="P121" s="336"/>
      <c r="Q121" s="336"/>
      <c r="R121" s="336"/>
      <c r="S121" s="336"/>
      <c r="T121" s="336"/>
      <c r="U121" s="336"/>
      <c r="V121" s="336"/>
      <c r="W121" s="336"/>
      <c r="X121" s="336"/>
      <c r="Y121" s="336"/>
      <c r="Z121" s="336"/>
      <c r="AA121" s="336"/>
      <c r="AB121" s="336"/>
      <c r="AC121" s="336"/>
      <c r="AD121" s="336"/>
      <c r="AE121" s="336"/>
      <c r="AF121" s="336"/>
    </row>
    <row r="122" ht="11.25" customHeight="1">
      <c r="A122" s="345" t="s">
        <v>8072</v>
      </c>
      <c r="B122" s="346" t="s">
        <v>7543</v>
      </c>
      <c r="C122" s="89" t="s">
        <v>8062</v>
      </c>
      <c r="D122" s="87" t="s">
        <v>88</v>
      </c>
      <c r="E122" s="89" t="s">
        <v>8069</v>
      </c>
      <c r="F122" s="89" t="s">
        <v>8070</v>
      </c>
      <c r="G122" s="347"/>
      <c r="H122" s="347" t="s">
        <v>8073</v>
      </c>
      <c r="I122" s="347"/>
      <c r="J122" s="91">
        <v>3.0</v>
      </c>
      <c r="K122" s="91">
        <v>3.0</v>
      </c>
      <c r="L122" s="91">
        <v>3.0</v>
      </c>
      <c r="M122" s="91">
        <v>150.0</v>
      </c>
      <c r="N122" s="92">
        <f t="shared" si="12"/>
        <v>50</v>
      </c>
      <c r="O122" s="349" t="s">
        <v>4915</v>
      </c>
      <c r="P122" s="336"/>
      <c r="Q122" s="336"/>
      <c r="R122" s="336"/>
      <c r="S122" s="336"/>
      <c r="T122" s="336"/>
      <c r="U122" s="336"/>
      <c r="V122" s="336"/>
      <c r="W122" s="336"/>
      <c r="X122" s="336"/>
      <c r="Y122" s="336"/>
      <c r="Z122" s="336"/>
      <c r="AA122" s="336"/>
      <c r="AB122" s="336"/>
      <c r="AC122" s="336"/>
      <c r="AD122" s="336"/>
      <c r="AE122" s="336"/>
      <c r="AF122" s="336"/>
    </row>
    <row r="123" ht="11.25" customHeight="1">
      <c r="A123" s="345" t="s">
        <v>8074</v>
      </c>
      <c r="B123" s="346" t="s">
        <v>7543</v>
      </c>
      <c r="C123" s="89" t="s">
        <v>8062</v>
      </c>
      <c r="D123" s="87" t="s">
        <v>88</v>
      </c>
      <c r="E123" s="89" t="s">
        <v>8069</v>
      </c>
      <c r="F123" s="89" t="s">
        <v>8070</v>
      </c>
      <c r="G123" s="347"/>
      <c r="H123" s="347" t="s">
        <v>8075</v>
      </c>
      <c r="I123" s="347"/>
      <c r="J123" s="91">
        <v>2.0</v>
      </c>
      <c r="K123" s="91">
        <v>2.0</v>
      </c>
      <c r="L123" s="91">
        <v>2.0</v>
      </c>
      <c r="M123" s="91">
        <v>150.0</v>
      </c>
      <c r="N123" s="92">
        <f t="shared" ref="N123:N124" si="13">M123/2</f>
        <v>75</v>
      </c>
      <c r="O123" s="349" t="s">
        <v>4915</v>
      </c>
      <c r="P123" s="336"/>
      <c r="Q123" s="336"/>
      <c r="R123" s="336"/>
      <c r="S123" s="336"/>
      <c r="T123" s="336"/>
      <c r="U123" s="336"/>
      <c r="V123" s="336"/>
      <c r="W123" s="336"/>
      <c r="X123" s="336"/>
      <c r="Y123" s="336"/>
      <c r="Z123" s="336"/>
      <c r="AA123" s="336"/>
      <c r="AB123" s="336"/>
      <c r="AC123" s="336"/>
      <c r="AD123" s="336"/>
      <c r="AE123" s="336"/>
      <c r="AF123" s="336"/>
    </row>
    <row r="124" ht="11.25" customHeight="1">
      <c r="A124" s="345" t="s">
        <v>8076</v>
      </c>
      <c r="B124" s="346" t="s">
        <v>7543</v>
      </c>
      <c r="C124" s="89" t="s">
        <v>8062</v>
      </c>
      <c r="D124" s="87" t="s">
        <v>88</v>
      </c>
      <c r="E124" s="89" t="s">
        <v>8063</v>
      </c>
      <c r="F124" s="89" t="s">
        <v>8064</v>
      </c>
      <c r="G124" s="347"/>
      <c r="H124" s="347" t="s">
        <v>8077</v>
      </c>
      <c r="I124" s="347"/>
      <c r="J124" s="91">
        <v>2.0</v>
      </c>
      <c r="K124" s="91">
        <v>2.0</v>
      </c>
      <c r="L124" s="91">
        <v>2.0</v>
      </c>
      <c r="M124" s="91">
        <v>100.0</v>
      </c>
      <c r="N124" s="92">
        <f t="shared" si="13"/>
        <v>50</v>
      </c>
      <c r="O124" s="349" t="s">
        <v>4915</v>
      </c>
      <c r="P124" s="336"/>
      <c r="Q124" s="336"/>
      <c r="R124" s="336"/>
      <c r="S124" s="336"/>
      <c r="T124" s="336"/>
      <c r="U124" s="336"/>
      <c r="V124" s="336"/>
      <c r="W124" s="336"/>
      <c r="X124" s="336"/>
      <c r="Y124" s="336"/>
      <c r="Z124" s="336"/>
      <c r="AA124" s="336"/>
      <c r="AB124" s="336"/>
      <c r="AC124" s="336"/>
      <c r="AD124" s="336"/>
      <c r="AE124" s="336"/>
      <c r="AF124" s="336"/>
    </row>
    <row r="125" ht="11.25" customHeight="1">
      <c r="A125" s="345" t="s">
        <v>8043</v>
      </c>
      <c r="B125" s="346" t="s">
        <v>7543</v>
      </c>
      <c r="C125" s="89" t="s">
        <v>8044</v>
      </c>
      <c r="D125" s="87" t="s">
        <v>88</v>
      </c>
      <c r="E125" s="89" t="s">
        <v>8045</v>
      </c>
      <c r="F125" s="89" t="s">
        <v>8046</v>
      </c>
      <c r="G125" s="347" t="s">
        <v>8047</v>
      </c>
      <c r="H125" s="347"/>
      <c r="I125" s="347" t="s">
        <v>8048</v>
      </c>
      <c r="J125" s="91">
        <v>3.0</v>
      </c>
      <c r="K125" s="91">
        <v>2.0</v>
      </c>
      <c r="L125" s="91">
        <v>3.0</v>
      </c>
      <c r="M125" s="91">
        <v>150.0</v>
      </c>
      <c r="N125" s="92">
        <f t="shared" ref="N125:N126" si="14">M125/3</f>
        <v>50</v>
      </c>
      <c r="O125" s="349" t="s">
        <v>8078</v>
      </c>
      <c r="P125" s="336"/>
      <c r="Q125" s="336"/>
      <c r="R125" s="336"/>
      <c r="S125" s="336"/>
      <c r="T125" s="336"/>
      <c r="U125" s="336"/>
      <c r="V125" s="336"/>
      <c r="W125" s="336"/>
      <c r="X125" s="336"/>
      <c r="Y125" s="336"/>
      <c r="Z125" s="336"/>
      <c r="AA125" s="336"/>
      <c r="AB125" s="336"/>
      <c r="AC125" s="336"/>
      <c r="AD125" s="336"/>
      <c r="AE125" s="336"/>
      <c r="AF125" s="336"/>
    </row>
    <row r="126" ht="11.25" customHeight="1">
      <c r="A126" s="345" t="s">
        <v>8049</v>
      </c>
      <c r="B126" s="346" t="s">
        <v>7543</v>
      </c>
      <c r="C126" s="89" t="s">
        <v>8050</v>
      </c>
      <c r="D126" s="87" t="s">
        <v>88</v>
      </c>
      <c r="E126" s="89" t="s">
        <v>8051</v>
      </c>
      <c r="F126" s="89" t="s">
        <v>8046</v>
      </c>
      <c r="G126" s="347" t="s">
        <v>8052</v>
      </c>
      <c r="H126" s="347"/>
      <c r="I126" s="347" t="s">
        <v>8048</v>
      </c>
      <c r="J126" s="91">
        <v>3.0</v>
      </c>
      <c r="K126" s="91">
        <v>2.0</v>
      </c>
      <c r="L126" s="91">
        <v>3.0</v>
      </c>
      <c r="M126" s="91">
        <v>150.0</v>
      </c>
      <c r="N126" s="92">
        <f t="shared" si="14"/>
        <v>50</v>
      </c>
      <c r="O126" s="349" t="s">
        <v>8078</v>
      </c>
      <c r="P126" s="336"/>
      <c r="Q126" s="336"/>
      <c r="R126" s="336"/>
      <c r="S126" s="336"/>
      <c r="T126" s="336"/>
      <c r="U126" s="336"/>
      <c r="V126" s="336"/>
      <c r="W126" s="336"/>
      <c r="X126" s="336"/>
      <c r="Y126" s="336"/>
      <c r="Z126" s="336"/>
      <c r="AA126" s="336"/>
      <c r="AB126" s="336"/>
      <c r="AC126" s="336"/>
      <c r="AD126" s="336"/>
      <c r="AE126" s="336"/>
      <c r="AF126" s="336"/>
    </row>
    <row r="127" ht="11.25" customHeight="1">
      <c r="A127" s="345" t="s">
        <v>8079</v>
      </c>
      <c r="B127" s="346" t="s">
        <v>7543</v>
      </c>
      <c r="C127" s="89" t="s">
        <v>8080</v>
      </c>
      <c r="D127" s="87" t="s">
        <v>88</v>
      </c>
      <c r="E127" s="89" t="s">
        <v>8081</v>
      </c>
      <c r="F127" s="89" t="s">
        <v>8082</v>
      </c>
      <c r="G127" s="347" t="s">
        <v>8083</v>
      </c>
      <c r="H127" s="347"/>
      <c r="I127" s="347" t="s">
        <v>8084</v>
      </c>
      <c r="J127" s="91">
        <v>2.0</v>
      </c>
      <c r="K127" s="91">
        <v>2.0</v>
      </c>
      <c r="L127" s="91">
        <v>3.0</v>
      </c>
      <c r="M127" s="91">
        <v>100.0</v>
      </c>
      <c r="N127" s="92">
        <v>50.0</v>
      </c>
      <c r="O127" s="349" t="s">
        <v>1222</v>
      </c>
      <c r="P127" s="336"/>
      <c r="Q127" s="336"/>
      <c r="R127" s="336"/>
      <c r="S127" s="336"/>
      <c r="T127" s="336"/>
      <c r="U127" s="336"/>
      <c r="V127" s="336"/>
      <c r="W127" s="336"/>
      <c r="X127" s="336"/>
      <c r="Y127" s="336"/>
      <c r="Z127" s="336"/>
      <c r="AA127" s="336"/>
      <c r="AB127" s="336"/>
      <c r="AC127" s="336"/>
      <c r="AD127" s="336"/>
      <c r="AE127" s="336"/>
      <c r="AF127" s="336"/>
    </row>
    <row r="128" ht="11.25" customHeight="1">
      <c r="A128" s="345" t="s">
        <v>8085</v>
      </c>
      <c r="B128" s="346" t="s">
        <v>7543</v>
      </c>
      <c r="C128" s="89" t="s">
        <v>8086</v>
      </c>
      <c r="D128" s="87" t="s">
        <v>88</v>
      </c>
      <c r="E128" s="89" t="s">
        <v>8087</v>
      </c>
      <c r="F128" s="89" t="s">
        <v>8088</v>
      </c>
      <c r="G128" s="347" t="s">
        <v>8089</v>
      </c>
      <c r="H128" s="347"/>
      <c r="I128" s="347" t="s">
        <v>8084</v>
      </c>
      <c r="J128" s="91">
        <v>2.0</v>
      </c>
      <c r="K128" s="91">
        <v>2.0</v>
      </c>
      <c r="L128" s="91">
        <v>3.0</v>
      </c>
      <c r="M128" s="91">
        <v>100.0</v>
      </c>
      <c r="N128" s="92">
        <v>50.0</v>
      </c>
      <c r="O128" s="349" t="s">
        <v>1222</v>
      </c>
      <c r="P128" s="336"/>
      <c r="Q128" s="336"/>
      <c r="R128" s="336"/>
      <c r="S128" s="336"/>
      <c r="T128" s="336"/>
      <c r="U128" s="336"/>
      <c r="V128" s="336"/>
      <c r="W128" s="336"/>
      <c r="X128" s="336"/>
      <c r="Y128" s="336"/>
      <c r="Z128" s="336"/>
      <c r="AA128" s="336"/>
      <c r="AB128" s="336"/>
      <c r="AC128" s="336"/>
      <c r="AD128" s="336"/>
      <c r="AE128" s="336"/>
      <c r="AF128" s="336"/>
    </row>
    <row r="129" ht="11.25" customHeight="1">
      <c r="A129" s="345" t="s">
        <v>8090</v>
      </c>
      <c r="B129" s="346" t="s">
        <v>7543</v>
      </c>
      <c r="C129" s="89" t="s">
        <v>8091</v>
      </c>
      <c r="D129" s="87" t="s">
        <v>88</v>
      </c>
      <c r="E129" s="89" t="s">
        <v>8087</v>
      </c>
      <c r="F129" s="89" t="s">
        <v>8088</v>
      </c>
      <c r="G129" s="347" t="s">
        <v>8041</v>
      </c>
      <c r="H129" s="347"/>
      <c r="I129" s="347" t="s">
        <v>8084</v>
      </c>
      <c r="J129" s="91">
        <v>3.0</v>
      </c>
      <c r="K129" s="91">
        <v>3.0</v>
      </c>
      <c r="L129" s="91">
        <v>3.0</v>
      </c>
      <c r="M129" s="91">
        <v>100.0</v>
      </c>
      <c r="N129" s="92">
        <v>33.33</v>
      </c>
      <c r="O129" s="349" t="s">
        <v>1222</v>
      </c>
      <c r="P129" s="336"/>
      <c r="Q129" s="336"/>
      <c r="R129" s="336"/>
      <c r="S129" s="336"/>
      <c r="T129" s="336"/>
      <c r="U129" s="336"/>
      <c r="V129" s="336"/>
      <c r="W129" s="336"/>
      <c r="X129" s="336"/>
      <c r="Y129" s="336"/>
      <c r="Z129" s="336"/>
      <c r="AA129" s="336"/>
      <c r="AB129" s="336"/>
      <c r="AC129" s="336"/>
      <c r="AD129" s="336"/>
      <c r="AE129" s="336"/>
      <c r="AF129" s="336"/>
    </row>
    <row r="130" ht="11.25" customHeight="1">
      <c r="A130" s="345" t="s">
        <v>8092</v>
      </c>
      <c r="B130" s="346" t="s">
        <v>7543</v>
      </c>
      <c r="C130" s="89" t="s">
        <v>8093</v>
      </c>
      <c r="D130" s="87" t="s">
        <v>88</v>
      </c>
      <c r="E130" s="89" t="s">
        <v>8094</v>
      </c>
      <c r="F130" s="89" t="s">
        <v>8095</v>
      </c>
      <c r="G130" s="347">
        <v>217.0</v>
      </c>
      <c r="H130" s="347"/>
      <c r="I130" s="347" t="s">
        <v>8084</v>
      </c>
      <c r="J130" s="91">
        <v>3.0</v>
      </c>
      <c r="K130" s="91">
        <v>3.0</v>
      </c>
      <c r="L130" s="91">
        <v>8.0</v>
      </c>
      <c r="M130" s="91">
        <v>100.0</v>
      </c>
      <c r="N130" s="92">
        <v>33.33</v>
      </c>
      <c r="O130" s="349" t="s">
        <v>1222</v>
      </c>
      <c r="P130" s="336"/>
      <c r="Q130" s="336"/>
      <c r="R130" s="336"/>
      <c r="S130" s="336"/>
      <c r="T130" s="336"/>
      <c r="U130" s="336"/>
      <c r="V130" s="336"/>
      <c r="W130" s="336"/>
      <c r="X130" s="336"/>
      <c r="Y130" s="336"/>
      <c r="Z130" s="336"/>
      <c r="AA130" s="336"/>
      <c r="AB130" s="336"/>
      <c r="AC130" s="336"/>
      <c r="AD130" s="336"/>
      <c r="AE130" s="336"/>
      <c r="AF130" s="336"/>
    </row>
    <row r="131" ht="11.25" customHeight="1">
      <c r="A131" s="345" t="s">
        <v>8096</v>
      </c>
      <c r="B131" s="346" t="s">
        <v>7543</v>
      </c>
      <c r="C131" s="89" t="s">
        <v>8097</v>
      </c>
      <c r="D131" s="87" t="s">
        <v>88</v>
      </c>
      <c r="E131" s="89" t="s">
        <v>8098</v>
      </c>
      <c r="F131" s="89" t="s">
        <v>484</v>
      </c>
      <c r="G131" s="347" t="s">
        <v>8099</v>
      </c>
      <c r="H131" s="347"/>
      <c r="I131" s="347" t="s">
        <v>8084</v>
      </c>
      <c r="J131" s="91">
        <v>2.0</v>
      </c>
      <c r="K131" s="91">
        <v>2.0</v>
      </c>
      <c r="L131" s="91">
        <v>3.0</v>
      </c>
      <c r="M131" s="91">
        <v>100.0</v>
      </c>
      <c r="N131" s="92">
        <v>50.0</v>
      </c>
      <c r="O131" s="349" t="s">
        <v>1222</v>
      </c>
      <c r="P131" s="336"/>
      <c r="Q131" s="336"/>
      <c r="R131" s="336"/>
      <c r="S131" s="336"/>
      <c r="T131" s="336"/>
      <c r="U131" s="336"/>
      <c r="V131" s="336"/>
      <c r="W131" s="336"/>
      <c r="X131" s="336"/>
      <c r="Y131" s="336"/>
      <c r="Z131" s="336"/>
      <c r="AA131" s="336"/>
      <c r="AB131" s="336"/>
      <c r="AC131" s="336"/>
      <c r="AD131" s="336"/>
      <c r="AE131" s="336"/>
      <c r="AF131" s="336"/>
    </row>
    <row r="132" ht="11.25" customHeight="1">
      <c r="A132" s="345" t="s">
        <v>1223</v>
      </c>
      <c r="B132" s="346" t="s">
        <v>7543</v>
      </c>
      <c r="C132" s="89" t="s">
        <v>8100</v>
      </c>
      <c r="D132" s="87" t="s">
        <v>88</v>
      </c>
      <c r="E132" s="89" t="s">
        <v>8101</v>
      </c>
      <c r="F132" s="89" t="s">
        <v>8102</v>
      </c>
      <c r="G132" s="347" t="s">
        <v>1251</v>
      </c>
      <c r="H132" s="347" t="s">
        <v>1227</v>
      </c>
      <c r="I132" s="347" t="s">
        <v>8084</v>
      </c>
      <c r="J132" s="91">
        <v>3.0</v>
      </c>
      <c r="K132" s="91">
        <v>3.0</v>
      </c>
      <c r="L132" s="91">
        <v>6.0</v>
      </c>
      <c r="M132" s="91">
        <v>100.0</v>
      </c>
      <c r="N132" s="92">
        <v>33.33</v>
      </c>
      <c r="O132" s="349" t="s">
        <v>1222</v>
      </c>
      <c r="P132" s="336"/>
      <c r="Q132" s="336"/>
      <c r="R132" s="336"/>
      <c r="S132" s="336"/>
      <c r="T132" s="336"/>
      <c r="U132" s="336"/>
      <c r="V132" s="336"/>
      <c r="W132" s="336"/>
      <c r="X132" s="336"/>
      <c r="Y132" s="336"/>
      <c r="Z132" s="336"/>
      <c r="AA132" s="336"/>
      <c r="AB132" s="336"/>
      <c r="AC132" s="336"/>
      <c r="AD132" s="336"/>
      <c r="AE132" s="336"/>
      <c r="AF132" s="336"/>
    </row>
    <row r="133" ht="11.25" customHeight="1">
      <c r="A133" s="345" t="s">
        <v>8103</v>
      </c>
      <c r="B133" s="346" t="s">
        <v>7528</v>
      </c>
      <c r="C133" s="89" t="s">
        <v>8104</v>
      </c>
      <c r="D133" s="87" t="s">
        <v>88</v>
      </c>
      <c r="E133" s="89" t="s">
        <v>8105</v>
      </c>
      <c r="F133" s="89" t="s">
        <v>8106</v>
      </c>
      <c r="G133" s="347" t="s">
        <v>8107</v>
      </c>
      <c r="H133" s="347" t="s">
        <v>8108</v>
      </c>
      <c r="I133" s="347" t="s">
        <v>7596</v>
      </c>
      <c r="J133" s="91">
        <v>2.0</v>
      </c>
      <c r="K133" s="91">
        <v>1.0</v>
      </c>
      <c r="L133" s="91">
        <v>2.0</v>
      </c>
      <c r="M133" s="91">
        <v>100.0</v>
      </c>
      <c r="N133" s="92">
        <v>50.0</v>
      </c>
      <c r="O133" s="349" t="s">
        <v>1235</v>
      </c>
      <c r="P133" s="336"/>
      <c r="Q133" s="336"/>
      <c r="R133" s="336"/>
      <c r="S133" s="336"/>
      <c r="T133" s="336"/>
      <c r="U133" s="336"/>
      <c r="V133" s="336"/>
      <c r="W133" s="336"/>
      <c r="X133" s="336"/>
      <c r="Y133" s="336"/>
      <c r="Z133" s="336"/>
      <c r="AA133" s="336"/>
      <c r="AB133" s="336"/>
      <c r="AC133" s="336"/>
      <c r="AD133" s="336"/>
      <c r="AE133" s="336"/>
      <c r="AF133" s="336"/>
    </row>
    <row r="134" ht="11.25" customHeight="1">
      <c r="A134" s="345" t="s">
        <v>8109</v>
      </c>
      <c r="B134" s="346" t="s">
        <v>7528</v>
      </c>
      <c r="C134" s="89" t="s">
        <v>8110</v>
      </c>
      <c r="D134" s="87" t="s">
        <v>88</v>
      </c>
      <c r="E134" s="89" t="s">
        <v>8111</v>
      </c>
      <c r="F134" s="89" t="s">
        <v>8112</v>
      </c>
      <c r="G134" s="347" t="s">
        <v>8113</v>
      </c>
      <c r="H134" s="347" t="s">
        <v>8114</v>
      </c>
      <c r="I134" s="347" t="s">
        <v>7596</v>
      </c>
      <c r="J134" s="91">
        <v>3.0</v>
      </c>
      <c r="K134" s="91">
        <v>1.0</v>
      </c>
      <c r="L134" s="91">
        <v>3.0</v>
      </c>
      <c r="M134" s="91">
        <v>100.0</v>
      </c>
      <c r="N134" s="92">
        <v>33.0</v>
      </c>
      <c r="O134" s="349" t="s">
        <v>1235</v>
      </c>
      <c r="P134" s="336"/>
      <c r="Q134" s="336"/>
      <c r="R134" s="336"/>
      <c r="S134" s="336"/>
      <c r="T134" s="336"/>
      <c r="U134" s="336"/>
      <c r="V134" s="336"/>
      <c r="W134" s="336"/>
      <c r="X134" s="336"/>
      <c r="Y134" s="336"/>
      <c r="Z134" s="336"/>
      <c r="AA134" s="336"/>
      <c r="AB134" s="336"/>
      <c r="AC134" s="336"/>
      <c r="AD134" s="336"/>
      <c r="AE134" s="336"/>
      <c r="AF134" s="336"/>
    </row>
    <row r="135" ht="11.25" customHeight="1">
      <c r="A135" s="345" t="s">
        <v>8115</v>
      </c>
      <c r="B135" s="346" t="s">
        <v>7528</v>
      </c>
      <c r="C135" s="89" t="s">
        <v>8116</v>
      </c>
      <c r="D135" s="87" t="s">
        <v>88</v>
      </c>
      <c r="E135" s="89" t="s">
        <v>8111</v>
      </c>
      <c r="F135" s="89" t="s">
        <v>8112</v>
      </c>
      <c r="G135" s="347" t="s">
        <v>8117</v>
      </c>
      <c r="H135" s="347" t="s">
        <v>8118</v>
      </c>
      <c r="I135" s="347" t="s">
        <v>7596</v>
      </c>
      <c r="J135" s="91">
        <v>5.0</v>
      </c>
      <c r="K135" s="91">
        <v>5.0</v>
      </c>
      <c r="L135" s="91">
        <v>5.0</v>
      </c>
      <c r="M135" s="91">
        <v>100.0</v>
      </c>
      <c r="N135" s="92">
        <v>20.0</v>
      </c>
      <c r="O135" s="349" t="s">
        <v>1235</v>
      </c>
      <c r="P135" s="336"/>
      <c r="Q135" s="336"/>
      <c r="R135" s="336"/>
      <c r="S135" s="336"/>
      <c r="T135" s="336"/>
      <c r="U135" s="336"/>
      <c r="V135" s="336"/>
      <c r="W135" s="336"/>
      <c r="X135" s="336"/>
      <c r="Y135" s="336"/>
      <c r="Z135" s="336"/>
      <c r="AA135" s="336"/>
      <c r="AB135" s="336"/>
      <c r="AC135" s="336"/>
      <c r="AD135" s="336"/>
      <c r="AE135" s="336"/>
      <c r="AF135" s="336"/>
    </row>
    <row r="136" ht="11.25" customHeight="1">
      <c r="A136" s="345" t="s">
        <v>8119</v>
      </c>
      <c r="B136" s="346" t="s">
        <v>7528</v>
      </c>
      <c r="C136" s="89" t="s">
        <v>8120</v>
      </c>
      <c r="D136" s="87" t="s">
        <v>88</v>
      </c>
      <c r="E136" s="89" t="s">
        <v>8121</v>
      </c>
      <c r="F136" s="89" t="s">
        <v>8122</v>
      </c>
      <c r="G136" s="347"/>
      <c r="H136" s="347" t="s">
        <v>8123</v>
      </c>
      <c r="I136" s="347" t="s">
        <v>8124</v>
      </c>
      <c r="J136" s="91">
        <v>3.0</v>
      </c>
      <c r="K136" s="91">
        <v>3.0</v>
      </c>
      <c r="L136" s="91">
        <v>3.0</v>
      </c>
      <c r="M136" s="91">
        <v>100.0</v>
      </c>
      <c r="N136" s="92">
        <v>33.0</v>
      </c>
      <c r="O136" s="349" t="s">
        <v>1235</v>
      </c>
      <c r="P136" s="336"/>
      <c r="Q136" s="336"/>
      <c r="R136" s="336"/>
      <c r="S136" s="336"/>
      <c r="T136" s="336"/>
      <c r="U136" s="336"/>
      <c r="V136" s="336"/>
      <c r="W136" s="336"/>
      <c r="X136" s="336"/>
      <c r="Y136" s="336"/>
      <c r="Z136" s="336"/>
      <c r="AA136" s="336"/>
      <c r="AB136" s="336"/>
      <c r="AC136" s="336"/>
      <c r="AD136" s="336"/>
      <c r="AE136" s="336"/>
      <c r="AF136" s="336"/>
    </row>
    <row r="137" ht="11.25" customHeight="1">
      <c r="A137" s="352" t="s">
        <v>8125</v>
      </c>
      <c r="B137" s="357" t="s">
        <v>7543</v>
      </c>
      <c r="C137" s="89" t="s">
        <v>8126</v>
      </c>
      <c r="D137" s="87" t="s">
        <v>88</v>
      </c>
      <c r="E137" s="89" t="s">
        <v>8000</v>
      </c>
      <c r="F137" s="89" t="s">
        <v>8127</v>
      </c>
      <c r="G137" s="347" t="s">
        <v>8128</v>
      </c>
      <c r="H137" s="355" t="s">
        <v>8129</v>
      </c>
      <c r="I137" s="364" t="s">
        <v>8130</v>
      </c>
      <c r="J137" s="91">
        <v>2.0</v>
      </c>
      <c r="K137" s="91">
        <v>1.0</v>
      </c>
      <c r="L137" s="91">
        <v>2.0</v>
      </c>
      <c r="M137" s="91">
        <v>100.0</v>
      </c>
      <c r="N137" s="92">
        <v>50.0</v>
      </c>
      <c r="O137" s="349" t="s">
        <v>5106</v>
      </c>
      <c r="P137" s="336"/>
      <c r="Q137" s="336"/>
      <c r="R137" s="336"/>
      <c r="S137" s="336"/>
      <c r="T137" s="336"/>
      <c r="U137" s="336"/>
      <c r="V137" s="336"/>
      <c r="W137" s="336"/>
      <c r="X137" s="336"/>
      <c r="Y137" s="336"/>
      <c r="Z137" s="336"/>
      <c r="AA137" s="336"/>
      <c r="AB137" s="336"/>
      <c r="AC137" s="336"/>
      <c r="AD137" s="336"/>
      <c r="AE137" s="336"/>
      <c r="AF137" s="336"/>
    </row>
    <row r="138" ht="11.25" customHeight="1">
      <c r="A138" s="352" t="s">
        <v>8131</v>
      </c>
      <c r="B138" s="357" t="s">
        <v>7543</v>
      </c>
      <c r="C138" s="89" t="s">
        <v>8126</v>
      </c>
      <c r="D138" s="87" t="s">
        <v>88</v>
      </c>
      <c r="E138" s="89" t="s">
        <v>8000</v>
      </c>
      <c r="F138" s="89" t="s">
        <v>8127</v>
      </c>
      <c r="G138" s="347" t="s">
        <v>8132</v>
      </c>
      <c r="H138" s="355" t="s">
        <v>8133</v>
      </c>
      <c r="I138" s="368" t="s">
        <v>8134</v>
      </c>
      <c r="J138" s="91">
        <v>2.0</v>
      </c>
      <c r="K138" s="91">
        <v>1.0</v>
      </c>
      <c r="L138" s="91">
        <v>2.0</v>
      </c>
      <c r="M138" s="91">
        <v>100.0</v>
      </c>
      <c r="N138" s="92">
        <v>50.0</v>
      </c>
      <c r="O138" s="349" t="s">
        <v>5106</v>
      </c>
      <c r="P138" s="336"/>
      <c r="Q138" s="336"/>
      <c r="R138" s="336"/>
      <c r="S138" s="336"/>
      <c r="T138" s="336"/>
      <c r="U138" s="336"/>
      <c r="V138" s="336"/>
      <c r="W138" s="336"/>
      <c r="X138" s="336"/>
      <c r="Y138" s="336"/>
      <c r="Z138" s="336"/>
      <c r="AA138" s="336"/>
      <c r="AB138" s="336"/>
      <c r="AC138" s="336"/>
      <c r="AD138" s="336"/>
      <c r="AE138" s="336"/>
      <c r="AF138" s="336"/>
    </row>
    <row r="139" ht="11.25" customHeight="1">
      <c r="A139" s="352" t="s">
        <v>8135</v>
      </c>
      <c r="B139" s="357" t="s">
        <v>7543</v>
      </c>
      <c r="C139" s="89" t="s">
        <v>8136</v>
      </c>
      <c r="D139" s="87" t="s">
        <v>88</v>
      </c>
      <c r="E139" s="89" t="s">
        <v>8137</v>
      </c>
      <c r="F139" s="89" t="s">
        <v>8138</v>
      </c>
      <c r="G139" s="368" t="s">
        <v>1228</v>
      </c>
      <c r="H139" s="369" t="s">
        <v>1227</v>
      </c>
      <c r="I139" s="370"/>
      <c r="J139" s="91">
        <v>3.0</v>
      </c>
      <c r="K139" s="91">
        <v>3.0</v>
      </c>
      <c r="L139" s="91">
        <v>8.0</v>
      </c>
      <c r="M139" s="371">
        <v>100.0</v>
      </c>
      <c r="N139" s="372">
        <v>33.33</v>
      </c>
      <c r="O139" s="349" t="s">
        <v>5106</v>
      </c>
      <c r="P139" s="336"/>
      <c r="Q139" s="336"/>
      <c r="R139" s="336"/>
      <c r="S139" s="336"/>
      <c r="T139" s="336"/>
      <c r="U139" s="336"/>
      <c r="V139" s="336"/>
      <c r="W139" s="336"/>
      <c r="X139" s="336"/>
      <c r="Y139" s="336"/>
      <c r="Z139" s="336"/>
      <c r="AA139" s="336"/>
      <c r="AB139" s="336"/>
      <c r="AC139" s="336"/>
      <c r="AD139" s="336"/>
      <c r="AE139" s="336"/>
      <c r="AF139" s="336"/>
    </row>
    <row r="140" ht="11.25" customHeight="1">
      <c r="A140" s="352" t="s">
        <v>8139</v>
      </c>
      <c r="B140" s="357" t="s">
        <v>7543</v>
      </c>
      <c r="C140" s="89" t="s">
        <v>8140</v>
      </c>
      <c r="D140" s="87" t="s">
        <v>88</v>
      </c>
      <c r="E140" s="89" t="s">
        <v>8141</v>
      </c>
      <c r="F140" s="89" t="s">
        <v>8142</v>
      </c>
      <c r="G140" s="347" t="s">
        <v>8089</v>
      </c>
      <c r="H140" s="355"/>
      <c r="I140" s="364" t="s">
        <v>8143</v>
      </c>
      <c r="J140" s="91">
        <v>2.0</v>
      </c>
      <c r="K140" s="91">
        <v>2.0</v>
      </c>
      <c r="L140" s="91">
        <v>3.0</v>
      </c>
      <c r="M140" s="91">
        <v>100.0</v>
      </c>
      <c r="N140" s="92">
        <v>50.0</v>
      </c>
      <c r="O140" s="349" t="s">
        <v>5106</v>
      </c>
      <c r="P140" s="336"/>
      <c r="Q140" s="336"/>
      <c r="R140" s="336"/>
      <c r="S140" s="336"/>
      <c r="T140" s="336"/>
      <c r="U140" s="336"/>
      <c r="V140" s="336"/>
      <c r="W140" s="336"/>
      <c r="X140" s="336"/>
      <c r="Y140" s="336"/>
      <c r="Z140" s="336"/>
      <c r="AA140" s="336"/>
      <c r="AB140" s="336"/>
      <c r="AC140" s="336"/>
      <c r="AD140" s="336"/>
      <c r="AE140" s="336"/>
      <c r="AF140" s="336"/>
    </row>
    <row r="141" ht="11.25" customHeight="1">
      <c r="A141" s="352" t="s">
        <v>8144</v>
      </c>
      <c r="B141" s="357" t="s">
        <v>7543</v>
      </c>
      <c r="C141" s="89" t="s">
        <v>8145</v>
      </c>
      <c r="D141" s="87" t="s">
        <v>88</v>
      </c>
      <c r="E141" s="89" t="s">
        <v>8146</v>
      </c>
      <c r="F141" s="89" t="s">
        <v>8147</v>
      </c>
      <c r="G141" s="347" t="s">
        <v>8148</v>
      </c>
      <c r="H141" s="347" t="s">
        <v>8149</v>
      </c>
      <c r="I141" s="364" t="s">
        <v>8150</v>
      </c>
      <c r="J141" s="91">
        <v>5.0</v>
      </c>
      <c r="K141" s="91">
        <v>4.0</v>
      </c>
      <c r="L141" s="91">
        <v>8.0</v>
      </c>
      <c r="M141" s="91">
        <v>100.0</v>
      </c>
      <c r="N141" s="92">
        <v>20.0</v>
      </c>
      <c r="O141" s="349" t="s">
        <v>5106</v>
      </c>
      <c r="P141" s="336"/>
      <c r="Q141" s="336"/>
      <c r="R141" s="336"/>
      <c r="S141" s="336"/>
      <c r="T141" s="336"/>
      <c r="U141" s="336"/>
      <c r="V141" s="336"/>
      <c r="W141" s="336"/>
      <c r="X141" s="336"/>
      <c r="Y141" s="336"/>
      <c r="Z141" s="336"/>
      <c r="AA141" s="336"/>
      <c r="AB141" s="336"/>
      <c r="AC141" s="336"/>
      <c r="AD141" s="336"/>
      <c r="AE141" s="336"/>
      <c r="AF141" s="336"/>
    </row>
    <row r="142" ht="11.25" customHeight="1">
      <c r="A142" s="352" t="s">
        <v>8151</v>
      </c>
      <c r="B142" s="357" t="s">
        <v>7543</v>
      </c>
      <c r="C142" s="89" t="s">
        <v>8152</v>
      </c>
      <c r="D142" s="87" t="s">
        <v>88</v>
      </c>
      <c r="E142" s="89" t="s">
        <v>8153</v>
      </c>
      <c r="F142" s="89" t="s">
        <v>8154</v>
      </c>
      <c r="G142" s="347" t="s">
        <v>8155</v>
      </c>
      <c r="H142" s="347"/>
      <c r="I142" s="347" t="s">
        <v>8156</v>
      </c>
      <c r="J142" s="91">
        <v>1.0</v>
      </c>
      <c r="K142" s="91">
        <v>1.0</v>
      </c>
      <c r="L142" s="91">
        <v>2.0</v>
      </c>
      <c r="M142" s="91">
        <v>50.0</v>
      </c>
      <c r="N142" s="92">
        <v>50.0</v>
      </c>
      <c r="O142" s="349" t="s">
        <v>5106</v>
      </c>
      <c r="P142" s="336"/>
      <c r="Q142" s="336"/>
      <c r="R142" s="336"/>
      <c r="S142" s="336"/>
      <c r="T142" s="336"/>
      <c r="U142" s="336"/>
      <c r="V142" s="336"/>
      <c r="W142" s="336"/>
      <c r="X142" s="336"/>
      <c r="Y142" s="336"/>
      <c r="Z142" s="336"/>
      <c r="AA142" s="336"/>
      <c r="AB142" s="336"/>
      <c r="AC142" s="336"/>
      <c r="AD142" s="336"/>
      <c r="AE142" s="336"/>
      <c r="AF142" s="336"/>
    </row>
    <row r="143" ht="11.25" customHeight="1">
      <c r="A143" s="345" t="s">
        <v>8157</v>
      </c>
      <c r="B143" s="346" t="s">
        <v>7543</v>
      </c>
      <c r="C143" s="89" t="s">
        <v>8158</v>
      </c>
      <c r="D143" s="87" t="s">
        <v>135</v>
      </c>
      <c r="E143" s="89" t="s">
        <v>8159</v>
      </c>
      <c r="F143" s="89" t="s">
        <v>8160</v>
      </c>
      <c r="G143" s="347" t="s">
        <v>8161</v>
      </c>
      <c r="H143" s="347" t="s">
        <v>8162</v>
      </c>
      <c r="I143" s="347" t="s">
        <v>8163</v>
      </c>
      <c r="J143" s="91">
        <v>5.0</v>
      </c>
      <c r="K143" s="91">
        <v>5.0</v>
      </c>
      <c r="L143" s="91">
        <v>5.0</v>
      </c>
      <c r="M143" s="91">
        <v>100.0</v>
      </c>
      <c r="N143" s="92">
        <v>20.0</v>
      </c>
      <c r="O143" s="348" t="s">
        <v>139</v>
      </c>
      <c r="P143" s="336"/>
      <c r="Q143" s="336"/>
      <c r="R143" s="336"/>
      <c r="S143" s="336"/>
      <c r="T143" s="336"/>
      <c r="U143" s="336"/>
      <c r="V143" s="336"/>
      <c r="W143" s="336"/>
      <c r="X143" s="336"/>
      <c r="Y143" s="336"/>
      <c r="Z143" s="336"/>
      <c r="AA143" s="336"/>
      <c r="AB143" s="336"/>
      <c r="AC143" s="336"/>
      <c r="AD143" s="336"/>
      <c r="AE143" s="336"/>
      <c r="AF143" s="336"/>
    </row>
    <row r="144" ht="11.25" customHeight="1">
      <c r="A144" s="345" t="s">
        <v>8164</v>
      </c>
      <c r="B144" s="346" t="s">
        <v>7543</v>
      </c>
      <c r="C144" s="89" t="s">
        <v>8165</v>
      </c>
      <c r="D144" s="87" t="s">
        <v>135</v>
      </c>
      <c r="E144" s="89" t="s">
        <v>8159</v>
      </c>
      <c r="F144" s="89" t="s">
        <v>8160</v>
      </c>
      <c r="G144" s="347" t="s">
        <v>8166</v>
      </c>
      <c r="H144" s="347" t="s">
        <v>8167</v>
      </c>
      <c r="I144" s="347" t="s">
        <v>8163</v>
      </c>
      <c r="J144" s="91">
        <v>5.0</v>
      </c>
      <c r="K144" s="91">
        <v>5.0</v>
      </c>
      <c r="L144" s="91">
        <v>5.0</v>
      </c>
      <c r="M144" s="91">
        <v>100.0</v>
      </c>
      <c r="N144" s="92">
        <v>20.0</v>
      </c>
      <c r="O144" s="349" t="s">
        <v>139</v>
      </c>
      <c r="P144" s="336"/>
      <c r="Q144" s="336"/>
      <c r="R144" s="336"/>
      <c r="S144" s="336"/>
      <c r="T144" s="336"/>
      <c r="U144" s="336"/>
      <c r="V144" s="336"/>
      <c r="W144" s="336"/>
      <c r="X144" s="336"/>
      <c r="Y144" s="336"/>
      <c r="Z144" s="336"/>
      <c r="AA144" s="336"/>
      <c r="AB144" s="336"/>
      <c r="AC144" s="336"/>
      <c r="AD144" s="336"/>
      <c r="AE144" s="336"/>
      <c r="AF144" s="336"/>
    </row>
    <row r="145" ht="11.25" customHeight="1">
      <c r="A145" s="345" t="s">
        <v>8168</v>
      </c>
      <c r="B145" s="346" t="s">
        <v>7543</v>
      </c>
      <c r="C145" s="89" t="s">
        <v>8169</v>
      </c>
      <c r="D145" s="87" t="s">
        <v>8170</v>
      </c>
      <c r="E145" s="89" t="s">
        <v>8171</v>
      </c>
      <c r="F145" s="89" t="s">
        <v>8172</v>
      </c>
      <c r="G145" s="347" t="s">
        <v>8173</v>
      </c>
      <c r="H145" s="347" t="s">
        <v>8174</v>
      </c>
      <c r="I145" s="347" t="s">
        <v>8175</v>
      </c>
      <c r="J145" s="91">
        <v>4.0</v>
      </c>
      <c r="K145" s="91">
        <v>4.0</v>
      </c>
      <c r="L145" s="91">
        <v>4.0</v>
      </c>
      <c r="M145" s="91">
        <v>100.0</v>
      </c>
      <c r="N145" s="92">
        <v>25.0</v>
      </c>
      <c r="O145" s="349" t="s">
        <v>139</v>
      </c>
      <c r="P145" s="336"/>
      <c r="Q145" s="336"/>
      <c r="R145" s="336"/>
      <c r="S145" s="336"/>
      <c r="T145" s="336"/>
      <c r="U145" s="336"/>
      <c r="V145" s="336"/>
      <c r="W145" s="336"/>
      <c r="X145" s="336"/>
      <c r="Y145" s="336"/>
      <c r="Z145" s="336"/>
      <c r="AA145" s="336"/>
      <c r="AB145" s="336"/>
      <c r="AC145" s="336"/>
      <c r="AD145" s="336"/>
      <c r="AE145" s="336"/>
      <c r="AF145" s="336"/>
    </row>
    <row r="146" ht="11.25" customHeight="1">
      <c r="A146" s="345" t="s">
        <v>8176</v>
      </c>
      <c r="B146" s="346" t="s">
        <v>7528</v>
      </c>
      <c r="C146" s="89" t="s">
        <v>8177</v>
      </c>
      <c r="D146" s="87" t="s">
        <v>135</v>
      </c>
      <c r="E146" s="89" t="s">
        <v>8178</v>
      </c>
      <c r="F146" s="89" t="s">
        <v>8179</v>
      </c>
      <c r="G146" s="347" t="s">
        <v>8180</v>
      </c>
      <c r="H146" s="347" t="s">
        <v>8181</v>
      </c>
      <c r="I146" s="347" t="s">
        <v>8182</v>
      </c>
      <c r="J146" s="91">
        <v>2.0</v>
      </c>
      <c r="K146" s="91">
        <v>2.0</v>
      </c>
      <c r="L146" s="91">
        <v>2.0</v>
      </c>
      <c r="M146" s="91">
        <v>100.0</v>
      </c>
      <c r="N146" s="92">
        <v>50.0</v>
      </c>
      <c r="O146" s="349" t="s">
        <v>141</v>
      </c>
      <c r="P146" s="336"/>
      <c r="Q146" s="336"/>
      <c r="R146" s="336"/>
      <c r="S146" s="336"/>
      <c r="T146" s="336"/>
      <c r="U146" s="336"/>
      <c r="V146" s="336"/>
      <c r="W146" s="336"/>
      <c r="X146" s="336"/>
      <c r="Y146" s="336"/>
      <c r="Z146" s="336"/>
      <c r="AA146" s="336"/>
      <c r="AB146" s="336"/>
      <c r="AC146" s="336"/>
      <c r="AD146" s="336"/>
      <c r="AE146" s="336"/>
      <c r="AF146" s="336"/>
    </row>
    <row r="147" ht="11.25" customHeight="1">
      <c r="A147" s="345" t="s">
        <v>8183</v>
      </c>
      <c r="B147" s="346" t="s">
        <v>7528</v>
      </c>
      <c r="C147" s="89" t="s">
        <v>8184</v>
      </c>
      <c r="D147" s="87" t="s">
        <v>135</v>
      </c>
      <c r="E147" s="89" t="s">
        <v>8178</v>
      </c>
      <c r="F147" s="89" t="s">
        <v>8179</v>
      </c>
      <c r="G147" s="347" t="s">
        <v>8185</v>
      </c>
      <c r="H147" s="347" t="s">
        <v>8186</v>
      </c>
      <c r="I147" s="347" t="s">
        <v>8182</v>
      </c>
      <c r="J147" s="91">
        <v>6.0</v>
      </c>
      <c r="K147" s="91">
        <v>6.0</v>
      </c>
      <c r="L147" s="91">
        <v>6.0</v>
      </c>
      <c r="M147" s="91">
        <v>100.0</v>
      </c>
      <c r="N147" s="92">
        <v>16.66666666666667</v>
      </c>
      <c r="O147" s="349" t="s">
        <v>141</v>
      </c>
      <c r="P147" s="336"/>
      <c r="Q147" s="336"/>
      <c r="R147" s="336"/>
      <c r="S147" s="336"/>
      <c r="T147" s="336"/>
      <c r="U147" s="336"/>
      <c r="V147" s="336"/>
      <c r="W147" s="336"/>
      <c r="X147" s="336"/>
      <c r="Y147" s="336"/>
      <c r="Z147" s="336"/>
      <c r="AA147" s="336"/>
      <c r="AB147" s="336"/>
      <c r="AC147" s="336"/>
      <c r="AD147" s="336"/>
      <c r="AE147" s="336"/>
      <c r="AF147" s="336"/>
    </row>
    <row r="148" ht="11.25" customHeight="1">
      <c r="A148" s="345" t="s">
        <v>8157</v>
      </c>
      <c r="B148" s="346" t="s">
        <v>7543</v>
      </c>
      <c r="C148" s="89" t="s">
        <v>8158</v>
      </c>
      <c r="D148" s="87" t="s">
        <v>135</v>
      </c>
      <c r="E148" s="89" t="s">
        <v>8159</v>
      </c>
      <c r="F148" s="89" t="s">
        <v>8160</v>
      </c>
      <c r="G148" s="347" t="s">
        <v>8161</v>
      </c>
      <c r="H148" s="347" t="s">
        <v>8162</v>
      </c>
      <c r="I148" s="347" t="s">
        <v>8163</v>
      </c>
      <c r="J148" s="91">
        <v>5.0</v>
      </c>
      <c r="K148" s="91">
        <v>5.0</v>
      </c>
      <c r="L148" s="91">
        <v>5.0</v>
      </c>
      <c r="M148" s="91">
        <v>100.0</v>
      </c>
      <c r="N148" s="92">
        <v>20.0</v>
      </c>
      <c r="O148" s="349" t="s">
        <v>142</v>
      </c>
      <c r="P148" s="336"/>
      <c r="Q148" s="336"/>
      <c r="R148" s="336"/>
      <c r="S148" s="336"/>
      <c r="T148" s="336"/>
      <c r="U148" s="336"/>
      <c r="V148" s="336"/>
      <c r="W148" s="336"/>
      <c r="X148" s="336"/>
      <c r="Y148" s="336"/>
      <c r="Z148" s="336"/>
      <c r="AA148" s="336"/>
      <c r="AB148" s="336"/>
      <c r="AC148" s="336"/>
      <c r="AD148" s="336"/>
      <c r="AE148" s="336"/>
      <c r="AF148" s="336"/>
    </row>
    <row r="149" ht="11.25" customHeight="1">
      <c r="A149" s="146" t="s">
        <v>8164</v>
      </c>
      <c r="B149" s="373" t="s">
        <v>7543</v>
      </c>
      <c r="C149" s="88" t="s">
        <v>8165</v>
      </c>
      <c r="D149" s="56" t="s">
        <v>135</v>
      </c>
      <c r="E149" s="88" t="s">
        <v>8159</v>
      </c>
      <c r="F149" s="88" t="s">
        <v>8160</v>
      </c>
      <c r="G149" s="88" t="s">
        <v>8166</v>
      </c>
      <c r="H149" s="88" t="s">
        <v>8167</v>
      </c>
      <c r="I149" s="88" t="s">
        <v>8163</v>
      </c>
      <c r="J149" s="56">
        <v>5.0</v>
      </c>
      <c r="K149" s="56">
        <v>5.0</v>
      </c>
      <c r="L149" s="56">
        <v>5.0</v>
      </c>
      <c r="M149" s="56">
        <v>100.0</v>
      </c>
      <c r="N149" s="56">
        <v>20.0</v>
      </c>
      <c r="O149" s="349" t="s">
        <v>142</v>
      </c>
      <c r="P149" s="336"/>
      <c r="Q149" s="336"/>
      <c r="R149" s="336"/>
      <c r="S149" s="336"/>
      <c r="T149" s="336"/>
      <c r="U149" s="336"/>
      <c r="V149" s="336"/>
      <c r="W149" s="336"/>
      <c r="X149" s="336"/>
      <c r="Y149" s="336"/>
      <c r="Z149" s="336"/>
      <c r="AA149" s="336"/>
      <c r="AB149" s="336"/>
      <c r="AC149" s="336"/>
      <c r="AD149" s="336"/>
      <c r="AE149" s="336"/>
      <c r="AF149" s="336"/>
    </row>
    <row r="150" ht="11.25" customHeight="1">
      <c r="A150" s="146" t="s">
        <v>8157</v>
      </c>
      <c r="B150" s="373" t="s">
        <v>8187</v>
      </c>
      <c r="C150" s="88" t="s">
        <v>8188</v>
      </c>
      <c r="D150" s="56" t="s">
        <v>135</v>
      </c>
      <c r="E150" s="88" t="s">
        <v>8159</v>
      </c>
      <c r="F150" s="88" t="s">
        <v>8025</v>
      </c>
      <c r="G150" s="88" t="s">
        <v>8161</v>
      </c>
      <c r="H150" s="88" t="s">
        <v>8162</v>
      </c>
      <c r="I150" s="88" t="s">
        <v>8189</v>
      </c>
      <c r="J150" s="56">
        <v>5.0</v>
      </c>
      <c r="K150" s="56">
        <v>5.0</v>
      </c>
      <c r="L150" s="56">
        <v>5.0</v>
      </c>
      <c r="M150" s="56">
        <v>100.0</v>
      </c>
      <c r="N150" s="56">
        <v>20.0</v>
      </c>
      <c r="O150" s="349" t="s">
        <v>143</v>
      </c>
      <c r="P150" s="336"/>
      <c r="Q150" s="336"/>
      <c r="R150" s="336"/>
      <c r="S150" s="336"/>
      <c r="T150" s="336"/>
      <c r="U150" s="336"/>
      <c r="V150" s="336"/>
      <c r="W150" s="336"/>
      <c r="X150" s="336"/>
      <c r="Y150" s="336"/>
      <c r="Z150" s="336"/>
      <c r="AA150" s="336"/>
      <c r="AB150" s="336"/>
      <c r="AC150" s="336"/>
      <c r="AD150" s="336"/>
      <c r="AE150" s="336"/>
      <c r="AF150" s="336"/>
    </row>
    <row r="151" ht="11.25" customHeight="1">
      <c r="A151" s="146" t="s">
        <v>8164</v>
      </c>
      <c r="B151" s="373" t="s">
        <v>8187</v>
      </c>
      <c r="C151" s="88" t="s">
        <v>8190</v>
      </c>
      <c r="D151" s="56" t="s">
        <v>135</v>
      </c>
      <c r="E151" s="88" t="s">
        <v>8159</v>
      </c>
      <c r="F151" s="88" t="s">
        <v>8025</v>
      </c>
      <c r="G151" s="88" t="s">
        <v>8166</v>
      </c>
      <c r="H151" s="88" t="s">
        <v>8167</v>
      </c>
      <c r="I151" s="88" t="s">
        <v>8189</v>
      </c>
      <c r="J151" s="56">
        <v>5.0</v>
      </c>
      <c r="K151" s="56">
        <v>5.0</v>
      </c>
      <c r="L151" s="56">
        <v>5.0</v>
      </c>
      <c r="M151" s="56">
        <v>100.0</v>
      </c>
      <c r="N151" s="56">
        <v>20.0</v>
      </c>
      <c r="O151" s="349" t="s">
        <v>143</v>
      </c>
      <c r="P151" s="336"/>
      <c r="Q151" s="336"/>
      <c r="R151" s="336"/>
      <c r="S151" s="336"/>
      <c r="T151" s="336"/>
      <c r="U151" s="336"/>
      <c r="V151" s="336"/>
      <c r="W151" s="336"/>
      <c r="X151" s="336"/>
      <c r="Y151" s="336"/>
      <c r="Z151" s="336"/>
      <c r="AA151" s="336"/>
      <c r="AB151" s="336"/>
      <c r="AC151" s="336"/>
      <c r="AD151" s="336"/>
      <c r="AE151" s="336"/>
      <c r="AF151" s="336"/>
    </row>
    <row r="152" ht="11.25" customHeight="1">
      <c r="A152" s="146" t="s">
        <v>8191</v>
      </c>
      <c r="B152" s="373" t="s">
        <v>7528</v>
      </c>
      <c r="C152" s="88" t="s">
        <v>8192</v>
      </c>
      <c r="D152" s="56" t="s">
        <v>135</v>
      </c>
      <c r="E152" s="88" t="s">
        <v>8193</v>
      </c>
      <c r="F152" s="88" t="s">
        <v>8194</v>
      </c>
      <c r="G152" s="88">
        <v>31.0</v>
      </c>
      <c r="H152" s="88" t="s">
        <v>8195</v>
      </c>
      <c r="I152" s="88" t="s">
        <v>7569</v>
      </c>
      <c r="J152" s="56">
        <v>2.0</v>
      </c>
      <c r="K152" s="56">
        <v>2.0</v>
      </c>
      <c r="L152" s="56">
        <v>2.0</v>
      </c>
      <c r="M152" s="56">
        <v>100.0</v>
      </c>
      <c r="N152" s="56">
        <v>50.0</v>
      </c>
      <c r="O152" s="349" t="s">
        <v>145</v>
      </c>
      <c r="P152" s="336"/>
      <c r="Q152" s="336"/>
      <c r="R152" s="336"/>
      <c r="S152" s="336"/>
      <c r="T152" s="336"/>
      <c r="U152" s="336"/>
      <c r="V152" s="336"/>
      <c r="W152" s="336"/>
      <c r="X152" s="336"/>
      <c r="Y152" s="336"/>
      <c r="Z152" s="336"/>
      <c r="AA152" s="336"/>
      <c r="AB152" s="336"/>
      <c r="AC152" s="336"/>
      <c r="AD152" s="336"/>
      <c r="AE152" s="336"/>
      <c r="AF152" s="336"/>
    </row>
    <row r="153" ht="11.25" customHeight="1">
      <c r="A153" s="146" t="s">
        <v>8164</v>
      </c>
      <c r="B153" s="373" t="s">
        <v>7528</v>
      </c>
      <c r="C153" s="88" t="s">
        <v>8196</v>
      </c>
      <c r="D153" s="56" t="s">
        <v>135</v>
      </c>
      <c r="E153" s="88" t="s">
        <v>8197</v>
      </c>
      <c r="F153" s="88" t="s">
        <v>8198</v>
      </c>
      <c r="G153" s="88" t="s">
        <v>8166</v>
      </c>
      <c r="H153" s="88" t="s">
        <v>8199</v>
      </c>
      <c r="I153" s="88"/>
      <c r="J153" s="56">
        <v>5.0</v>
      </c>
      <c r="K153" s="56">
        <v>5.0</v>
      </c>
      <c r="L153" s="56">
        <v>5.0</v>
      </c>
      <c r="M153" s="56">
        <v>50.0</v>
      </c>
      <c r="N153" s="56">
        <v>10.0</v>
      </c>
      <c r="O153" s="349" t="s">
        <v>145</v>
      </c>
      <c r="P153" s="336"/>
      <c r="Q153" s="336"/>
      <c r="R153" s="336"/>
      <c r="S153" s="336"/>
      <c r="T153" s="336"/>
      <c r="U153" s="336"/>
      <c r="V153" s="336"/>
      <c r="W153" s="336"/>
      <c r="X153" s="336"/>
      <c r="Y153" s="336"/>
      <c r="Z153" s="336"/>
      <c r="AA153" s="336"/>
      <c r="AB153" s="336"/>
      <c r="AC153" s="336"/>
      <c r="AD153" s="336"/>
      <c r="AE153" s="336"/>
      <c r="AF153" s="336"/>
    </row>
    <row r="154" ht="11.25" customHeight="1">
      <c r="A154" s="146" t="s">
        <v>8157</v>
      </c>
      <c r="B154" s="373" t="s">
        <v>7528</v>
      </c>
      <c r="C154" s="88" t="s">
        <v>8196</v>
      </c>
      <c r="D154" s="56" t="s">
        <v>135</v>
      </c>
      <c r="E154" s="88" t="s">
        <v>8197</v>
      </c>
      <c r="F154" s="88" t="s">
        <v>8198</v>
      </c>
      <c r="G154" s="88" t="s">
        <v>8161</v>
      </c>
      <c r="H154" s="88" t="s">
        <v>8200</v>
      </c>
      <c r="I154" s="88"/>
      <c r="J154" s="56">
        <v>5.0</v>
      </c>
      <c r="K154" s="56">
        <v>5.0</v>
      </c>
      <c r="L154" s="56">
        <v>5.0</v>
      </c>
      <c r="M154" s="56">
        <v>50.0</v>
      </c>
      <c r="N154" s="56">
        <v>10.0</v>
      </c>
      <c r="O154" s="349" t="s">
        <v>145</v>
      </c>
      <c r="P154" s="336"/>
      <c r="Q154" s="336"/>
      <c r="R154" s="336"/>
      <c r="S154" s="336"/>
      <c r="T154" s="336"/>
      <c r="U154" s="336"/>
      <c r="V154" s="336"/>
      <c r="W154" s="336"/>
      <c r="X154" s="336"/>
      <c r="Y154" s="336"/>
      <c r="Z154" s="336"/>
      <c r="AA154" s="336"/>
      <c r="AB154" s="336"/>
      <c r="AC154" s="336"/>
      <c r="AD154" s="336"/>
      <c r="AE154" s="336"/>
      <c r="AF154" s="336"/>
    </row>
    <row r="155" ht="11.25" customHeight="1">
      <c r="A155" s="146" t="s">
        <v>8201</v>
      </c>
      <c r="B155" s="373" t="s">
        <v>7528</v>
      </c>
      <c r="C155" s="88" t="s">
        <v>8202</v>
      </c>
      <c r="D155" s="56" t="s">
        <v>135</v>
      </c>
      <c r="E155" s="88" t="s">
        <v>8171</v>
      </c>
      <c r="F155" s="88" t="s">
        <v>8203</v>
      </c>
      <c r="G155" s="88" t="s">
        <v>8204</v>
      </c>
      <c r="H155" s="88"/>
      <c r="I155" s="88" t="s">
        <v>7963</v>
      </c>
      <c r="J155" s="56">
        <v>6.0</v>
      </c>
      <c r="K155" s="56">
        <v>5.0</v>
      </c>
      <c r="L155" s="56">
        <v>6.0</v>
      </c>
      <c r="M155" s="56">
        <v>100.0</v>
      </c>
      <c r="N155" s="56">
        <v>20.0</v>
      </c>
      <c r="O155" s="349" t="s">
        <v>145</v>
      </c>
      <c r="P155" s="336"/>
      <c r="Q155" s="336"/>
      <c r="R155" s="336"/>
      <c r="S155" s="336"/>
      <c r="T155" s="336"/>
      <c r="U155" s="336"/>
      <c r="V155" s="336"/>
      <c r="W155" s="336"/>
      <c r="X155" s="336"/>
      <c r="Y155" s="336"/>
      <c r="Z155" s="336"/>
      <c r="AA155" s="336"/>
      <c r="AB155" s="336"/>
      <c r="AC155" s="336"/>
      <c r="AD155" s="336"/>
      <c r="AE155" s="336"/>
      <c r="AF155" s="336"/>
    </row>
    <row r="156" ht="11.25" customHeight="1">
      <c r="A156" s="146" t="s">
        <v>8205</v>
      </c>
      <c r="B156" s="373" t="s">
        <v>7528</v>
      </c>
      <c r="C156" s="88" t="s">
        <v>8206</v>
      </c>
      <c r="D156" s="56" t="s">
        <v>135</v>
      </c>
      <c r="E156" s="88" t="s">
        <v>7599</v>
      </c>
      <c r="F156" s="88"/>
      <c r="G156" s="88" t="s">
        <v>8207</v>
      </c>
      <c r="H156" s="88" t="s">
        <v>8208</v>
      </c>
      <c r="I156" s="88" t="s">
        <v>7549</v>
      </c>
      <c r="J156" s="56">
        <v>2.0</v>
      </c>
      <c r="K156" s="56">
        <v>2.0</v>
      </c>
      <c r="L156" s="56">
        <v>2.0</v>
      </c>
      <c r="M156" s="56">
        <v>100.0</v>
      </c>
      <c r="N156" s="56">
        <v>50.0</v>
      </c>
      <c r="O156" s="349" t="s">
        <v>145</v>
      </c>
      <c r="P156" s="336"/>
      <c r="Q156" s="336"/>
      <c r="R156" s="336"/>
      <c r="S156" s="336"/>
      <c r="T156" s="336"/>
      <c r="U156" s="336"/>
      <c r="V156" s="336"/>
      <c r="W156" s="336"/>
      <c r="X156" s="336"/>
      <c r="Y156" s="336"/>
      <c r="Z156" s="336"/>
      <c r="AA156" s="336"/>
      <c r="AB156" s="336"/>
      <c r="AC156" s="336"/>
      <c r="AD156" s="336"/>
      <c r="AE156" s="336"/>
      <c r="AF156" s="336"/>
    </row>
    <row r="157" ht="11.25" customHeight="1">
      <c r="A157" s="146" t="s">
        <v>8209</v>
      </c>
      <c r="B157" s="373" t="s">
        <v>7528</v>
      </c>
      <c r="C157" s="88" t="s">
        <v>8210</v>
      </c>
      <c r="D157" s="56" t="s">
        <v>135</v>
      </c>
      <c r="E157" s="88" t="s">
        <v>7599</v>
      </c>
      <c r="F157" s="88"/>
      <c r="G157" s="88" t="s">
        <v>8211</v>
      </c>
      <c r="H157" s="88" t="s">
        <v>8212</v>
      </c>
      <c r="I157" s="88" t="s">
        <v>7549</v>
      </c>
      <c r="J157" s="56">
        <v>2.0</v>
      </c>
      <c r="K157" s="56">
        <v>2.0</v>
      </c>
      <c r="L157" s="56">
        <v>2.0</v>
      </c>
      <c r="M157" s="56">
        <v>100.0</v>
      </c>
      <c r="N157" s="56">
        <v>50.0</v>
      </c>
      <c r="O157" s="349" t="s">
        <v>145</v>
      </c>
      <c r="P157" s="336"/>
      <c r="Q157" s="336"/>
      <c r="R157" s="336"/>
      <c r="S157" s="336"/>
      <c r="T157" s="336"/>
      <c r="U157" s="336"/>
      <c r="V157" s="336"/>
      <c r="W157" s="336"/>
      <c r="X157" s="336"/>
      <c r="Y157" s="336"/>
      <c r="Z157" s="336"/>
      <c r="AA157" s="336"/>
      <c r="AB157" s="336"/>
      <c r="AC157" s="336"/>
      <c r="AD157" s="336"/>
      <c r="AE157" s="336"/>
      <c r="AF157" s="336"/>
    </row>
    <row r="158" ht="11.25" customHeight="1">
      <c r="A158" s="146" t="s">
        <v>8213</v>
      </c>
      <c r="B158" s="373" t="s">
        <v>7528</v>
      </c>
      <c r="C158" s="88" t="s">
        <v>8214</v>
      </c>
      <c r="D158" s="56" t="s">
        <v>135</v>
      </c>
      <c r="E158" s="88" t="s">
        <v>8215</v>
      </c>
      <c r="F158" s="88" t="s">
        <v>8216</v>
      </c>
      <c r="G158" s="88" t="s">
        <v>8204</v>
      </c>
      <c r="H158" s="88" t="s">
        <v>8217</v>
      </c>
      <c r="I158" s="88" t="s">
        <v>8218</v>
      </c>
      <c r="J158" s="56">
        <v>6.0</v>
      </c>
      <c r="K158" s="56">
        <v>5.0</v>
      </c>
      <c r="L158" s="56">
        <v>6.0</v>
      </c>
      <c r="M158" s="56">
        <v>100.0</v>
      </c>
      <c r="N158" s="56">
        <v>16.66666666666667</v>
      </c>
      <c r="O158" s="349" t="s">
        <v>146</v>
      </c>
      <c r="P158" s="336"/>
      <c r="Q158" s="336"/>
      <c r="R158" s="336"/>
      <c r="S158" s="336"/>
      <c r="T158" s="336"/>
      <c r="U158" s="336"/>
      <c r="V158" s="336"/>
      <c r="W158" s="336"/>
      <c r="X158" s="336"/>
      <c r="Y158" s="336"/>
      <c r="Z158" s="336"/>
      <c r="AA158" s="336"/>
      <c r="AB158" s="336"/>
      <c r="AC158" s="336"/>
      <c r="AD158" s="336"/>
      <c r="AE158" s="336"/>
      <c r="AF158" s="336"/>
    </row>
    <row r="159" ht="11.25" customHeight="1">
      <c r="A159" s="146" t="s">
        <v>8219</v>
      </c>
      <c r="B159" s="373" t="s">
        <v>8220</v>
      </c>
      <c r="C159" s="88" t="s">
        <v>8221</v>
      </c>
      <c r="D159" s="56" t="s">
        <v>135</v>
      </c>
      <c r="E159" s="88" t="s">
        <v>8222</v>
      </c>
      <c r="F159" s="88" t="s">
        <v>8223</v>
      </c>
      <c r="G159" s="88" t="s">
        <v>8224</v>
      </c>
      <c r="H159" s="88" t="s">
        <v>8225</v>
      </c>
      <c r="I159" s="88" t="s">
        <v>8226</v>
      </c>
      <c r="J159" s="56">
        <v>4.0</v>
      </c>
      <c r="K159" s="56">
        <v>4.0</v>
      </c>
      <c r="L159" s="56">
        <v>5.0</v>
      </c>
      <c r="M159" s="56">
        <v>100.0</v>
      </c>
      <c r="N159" s="56">
        <v>25.0</v>
      </c>
      <c r="O159" s="349" t="s">
        <v>147</v>
      </c>
      <c r="P159" s="336"/>
      <c r="Q159" s="336"/>
      <c r="R159" s="336"/>
      <c r="S159" s="336"/>
      <c r="T159" s="336"/>
      <c r="U159" s="336"/>
      <c r="V159" s="336"/>
      <c r="W159" s="336"/>
      <c r="X159" s="336"/>
      <c r="Y159" s="336"/>
      <c r="Z159" s="336"/>
      <c r="AA159" s="336"/>
      <c r="AB159" s="336"/>
      <c r="AC159" s="336"/>
      <c r="AD159" s="336"/>
      <c r="AE159" s="336"/>
      <c r="AF159" s="336"/>
    </row>
    <row r="160" ht="11.25" customHeight="1">
      <c r="A160" s="191" t="s">
        <v>8157</v>
      </c>
      <c r="B160" s="2" t="s">
        <v>8187</v>
      </c>
      <c r="C160" s="88" t="s">
        <v>8188</v>
      </c>
      <c r="D160" s="56" t="s">
        <v>135</v>
      </c>
      <c r="E160" s="88" t="s">
        <v>8159</v>
      </c>
      <c r="F160" s="88" t="s">
        <v>8025</v>
      </c>
      <c r="G160" s="88" t="s">
        <v>8161</v>
      </c>
      <c r="H160" s="88" t="s">
        <v>8162</v>
      </c>
      <c r="I160" s="88" t="s">
        <v>8189</v>
      </c>
      <c r="J160" s="56">
        <v>5.0</v>
      </c>
      <c r="K160" s="56">
        <v>5.0</v>
      </c>
      <c r="L160" s="56">
        <v>5.0</v>
      </c>
      <c r="M160" s="56">
        <v>100.0</v>
      </c>
      <c r="N160" s="56">
        <v>20.0</v>
      </c>
      <c r="O160" s="349" t="s">
        <v>1474</v>
      </c>
      <c r="P160" s="336"/>
      <c r="Q160" s="336"/>
      <c r="R160" s="336"/>
      <c r="S160" s="336"/>
      <c r="T160" s="336"/>
      <c r="U160" s="336"/>
      <c r="V160" s="336"/>
      <c r="W160" s="336"/>
      <c r="X160" s="336"/>
      <c r="Y160" s="336"/>
      <c r="Z160" s="336"/>
      <c r="AA160" s="336"/>
      <c r="AB160" s="336"/>
      <c r="AC160" s="336"/>
      <c r="AD160" s="336"/>
      <c r="AE160" s="336"/>
      <c r="AF160" s="336"/>
    </row>
    <row r="161" ht="11.25" customHeight="1">
      <c r="A161" s="191" t="s">
        <v>8164</v>
      </c>
      <c r="B161" s="2" t="s">
        <v>8187</v>
      </c>
      <c r="C161" s="88" t="s">
        <v>8190</v>
      </c>
      <c r="D161" s="56" t="s">
        <v>135</v>
      </c>
      <c r="E161" s="88" t="s">
        <v>8159</v>
      </c>
      <c r="F161" s="88" t="s">
        <v>8025</v>
      </c>
      <c r="G161" s="88" t="s">
        <v>8166</v>
      </c>
      <c r="H161" s="88" t="s">
        <v>8167</v>
      </c>
      <c r="I161" s="88" t="s">
        <v>8189</v>
      </c>
      <c r="J161" s="56">
        <v>5.0</v>
      </c>
      <c r="K161" s="56">
        <v>5.0</v>
      </c>
      <c r="L161" s="56">
        <v>5.0</v>
      </c>
      <c r="M161" s="56">
        <v>100.0</v>
      </c>
      <c r="N161" s="56">
        <v>20.0</v>
      </c>
      <c r="O161" s="349" t="s">
        <v>1474</v>
      </c>
      <c r="P161" s="336"/>
      <c r="Q161" s="336"/>
      <c r="R161" s="336"/>
      <c r="S161" s="336"/>
      <c r="T161" s="336"/>
      <c r="U161" s="336"/>
      <c r="V161" s="336"/>
      <c r="W161" s="336"/>
      <c r="X161" s="336"/>
      <c r="Y161" s="336"/>
      <c r="Z161" s="336"/>
      <c r="AA161" s="336"/>
      <c r="AB161" s="336"/>
      <c r="AC161" s="336"/>
      <c r="AD161" s="336"/>
      <c r="AE161" s="336"/>
      <c r="AF161" s="336"/>
    </row>
    <row r="162" ht="11.25" customHeight="1">
      <c r="A162" s="191" t="s">
        <v>8201</v>
      </c>
      <c r="B162" s="2" t="s">
        <v>7528</v>
      </c>
      <c r="C162" s="88" t="s">
        <v>8202</v>
      </c>
      <c r="D162" s="56" t="s">
        <v>135</v>
      </c>
      <c r="E162" s="88" t="s">
        <v>8171</v>
      </c>
      <c r="F162" s="88" t="s">
        <v>8203</v>
      </c>
      <c r="G162" s="88" t="s">
        <v>8204</v>
      </c>
      <c r="H162" s="88"/>
      <c r="I162" s="88" t="s">
        <v>7963</v>
      </c>
      <c r="J162" s="56">
        <v>6.0</v>
      </c>
      <c r="K162" s="56">
        <v>5.0</v>
      </c>
      <c r="L162" s="56">
        <v>6.0</v>
      </c>
      <c r="M162" s="56">
        <v>100.0</v>
      </c>
      <c r="N162" s="56">
        <v>16.666666666666668</v>
      </c>
      <c r="O162" s="349" t="s">
        <v>1474</v>
      </c>
      <c r="P162" s="336"/>
      <c r="Q162" s="336"/>
      <c r="R162" s="336"/>
      <c r="S162" s="336"/>
      <c r="T162" s="336"/>
      <c r="U162" s="336"/>
      <c r="V162" s="336"/>
      <c r="W162" s="336"/>
      <c r="X162" s="336"/>
      <c r="Y162" s="336"/>
      <c r="Z162" s="336"/>
      <c r="AA162" s="336"/>
      <c r="AB162" s="336"/>
      <c r="AC162" s="336"/>
      <c r="AD162" s="336"/>
      <c r="AE162" s="336"/>
      <c r="AF162" s="336"/>
    </row>
    <row r="163" ht="11.25" customHeight="1">
      <c r="A163" s="146" t="s">
        <v>7555</v>
      </c>
      <c r="B163" s="373" t="s">
        <v>7543</v>
      </c>
      <c r="C163" s="88" t="s">
        <v>8227</v>
      </c>
      <c r="D163" s="56" t="s">
        <v>135</v>
      </c>
      <c r="E163" s="88" t="s">
        <v>8228</v>
      </c>
      <c r="F163" s="88" t="s">
        <v>7538</v>
      </c>
      <c r="G163" s="88" t="s">
        <v>7539</v>
      </c>
      <c r="H163" s="88" t="s">
        <v>8229</v>
      </c>
      <c r="I163" s="88" t="s">
        <v>7623</v>
      </c>
      <c r="J163" s="56">
        <v>4.0</v>
      </c>
      <c r="K163" s="56">
        <v>4.0</v>
      </c>
      <c r="L163" s="56">
        <v>5.0</v>
      </c>
      <c r="M163" s="56">
        <v>50.0</v>
      </c>
      <c r="N163" s="56">
        <v>12.5</v>
      </c>
      <c r="O163" s="349" t="s">
        <v>151</v>
      </c>
      <c r="P163" s="336"/>
      <c r="Q163" s="336"/>
      <c r="R163" s="336"/>
      <c r="S163" s="336"/>
      <c r="T163" s="336"/>
      <c r="U163" s="336"/>
      <c r="V163" s="336"/>
      <c r="W163" s="336"/>
      <c r="X163" s="336"/>
      <c r="Y163" s="336"/>
      <c r="Z163" s="336"/>
      <c r="AA163" s="336"/>
      <c r="AB163" s="336"/>
      <c r="AC163" s="336"/>
      <c r="AD163" s="336"/>
      <c r="AE163" s="336"/>
      <c r="AF163" s="336"/>
    </row>
    <row r="164" ht="11.25" customHeight="1">
      <c r="A164" s="146" t="s">
        <v>8230</v>
      </c>
      <c r="B164" s="373" t="s">
        <v>7543</v>
      </c>
      <c r="C164" s="88" t="s">
        <v>8231</v>
      </c>
      <c r="D164" s="56" t="s">
        <v>135</v>
      </c>
      <c r="E164" s="88" t="s">
        <v>8232</v>
      </c>
      <c r="F164" s="88" t="s">
        <v>8233</v>
      </c>
      <c r="G164" s="88" t="s">
        <v>7677</v>
      </c>
      <c r="H164" s="88" t="s">
        <v>8234</v>
      </c>
      <c r="I164" s="88" t="s">
        <v>8067</v>
      </c>
      <c r="J164" s="56">
        <v>1.0</v>
      </c>
      <c r="K164" s="56">
        <v>1.0</v>
      </c>
      <c r="L164" s="56">
        <v>1.0</v>
      </c>
      <c r="M164" s="56">
        <v>100.0</v>
      </c>
      <c r="N164" s="56">
        <v>100.0</v>
      </c>
      <c r="O164" s="349" t="s">
        <v>156</v>
      </c>
      <c r="P164" s="336"/>
      <c r="Q164" s="336"/>
      <c r="R164" s="336"/>
      <c r="S164" s="336"/>
      <c r="T164" s="336"/>
      <c r="U164" s="336"/>
      <c r="V164" s="336"/>
      <c r="W164" s="336"/>
      <c r="X164" s="336"/>
      <c r="Y164" s="336"/>
      <c r="Z164" s="336"/>
      <c r="AA164" s="336"/>
      <c r="AB164" s="336"/>
      <c r="AC164" s="336"/>
      <c r="AD164" s="336"/>
      <c r="AE164" s="336"/>
      <c r="AF164" s="336"/>
    </row>
    <row r="165" ht="11.25" customHeight="1">
      <c r="A165" s="146" t="s">
        <v>8168</v>
      </c>
      <c r="B165" s="373" t="s">
        <v>7543</v>
      </c>
      <c r="C165" s="88" t="s">
        <v>8169</v>
      </c>
      <c r="D165" s="56" t="s">
        <v>8170</v>
      </c>
      <c r="E165" s="88" t="s">
        <v>8171</v>
      </c>
      <c r="F165" s="88" t="s">
        <v>8172</v>
      </c>
      <c r="G165" s="88" t="s">
        <v>8173</v>
      </c>
      <c r="H165" s="88" t="s">
        <v>8174</v>
      </c>
      <c r="I165" s="88" t="s">
        <v>8175</v>
      </c>
      <c r="J165" s="56">
        <v>4.0</v>
      </c>
      <c r="K165" s="56">
        <v>4.0</v>
      </c>
      <c r="L165" s="56">
        <v>4.0</v>
      </c>
      <c r="M165" s="56">
        <v>100.0</v>
      </c>
      <c r="N165" s="56">
        <v>25.0</v>
      </c>
      <c r="O165" s="349" t="s">
        <v>159</v>
      </c>
      <c r="P165" s="336"/>
      <c r="Q165" s="336"/>
      <c r="R165" s="336"/>
      <c r="S165" s="336"/>
      <c r="T165" s="336"/>
      <c r="U165" s="336"/>
      <c r="V165" s="336"/>
      <c r="W165" s="336"/>
      <c r="X165" s="336"/>
      <c r="Y165" s="336"/>
      <c r="Z165" s="336"/>
      <c r="AA165" s="336"/>
      <c r="AB165" s="336"/>
      <c r="AC165" s="336"/>
      <c r="AD165" s="336"/>
      <c r="AE165" s="336"/>
      <c r="AF165" s="336"/>
    </row>
    <row r="166" ht="11.25" customHeight="1">
      <c r="A166" s="146" t="s">
        <v>8235</v>
      </c>
      <c r="B166" s="373" t="s">
        <v>7528</v>
      </c>
      <c r="C166" s="88" t="s">
        <v>8236</v>
      </c>
      <c r="D166" s="56" t="s">
        <v>135</v>
      </c>
      <c r="E166" s="88" t="s">
        <v>8171</v>
      </c>
      <c r="F166" s="88" t="s">
        <v>8237</v>
      </c>
      <c r="G166" s="88" t="s">
        <v>8173</v>
      </c>
      <c r="H166" s="88" t="s">
        <v>8238</v>
      </c>
      <c r="I166" s="88" t="s">
        <v>8239</v>
      </c>
      <c r="J166" s="56">
        <v>4.0</v>
      </c>
      <c r="K166" s="56">
        <v>4.0</v>
      </c>
      <c r="L166" s="56">
        <v>4.0</v>
      </c>
      <c r="M166" s="56">
        <v>100.0</v>
      </c>
      <c r="N166" s="56">
        <v>25.0</v>
      </c>
      <c r="O166" s="374" t="s">
        <v>8240</v>
      </c>
      <c r="P166" s="336"/>
      <c r="Q166" s="336"/>
      <c r="R166" s="336"/>
      <c r="S166" s="336"/>
      <c r="T166" s="336"/>
      <c r="U166" s="336"/>
      <c r="V166" s="336"/>
      <c r="W166" s="336"/>
      <c r="X166" s="336"/>
      <c r="Y166" s="336"/>
      <c r="Z166" s="336"/>
      <c r="AA166" s="336"/>
      <c r="AB166" s="336"/>
      <c r="AC166" s="336"/>
      <c r="AD166" s="336"/>
      <c r="AE166" s="336"/>
      <c r="AF166" s="336"/>
    </row>
    <row r="167" ht="11.25" customHeight="1">
      <c r="A167" s="146" t="s">
        <v>8241</v>
      </c>
      <c r="B167" s="373" t="s">
        <v>7528</v>
      </c>
      <c r="C167" s="88" t="s">
        <v>8242</v>
      </c>
      <c r="D167" s="56" t="s">
        <v>135</v>
      </c>
      <c r="E167" s="88" t="s">
        <v>8243</v>
      </c>
      <c r="F167" s="88" t="s">
        <v>7620</v>
      </c>
      <c r="G167" s="88" t="s">
        <v>8185</v>
      </c>
      <c r="H167" s="88" t="s">
        <v>8244</v>
      </c>
      <c r="I167" s="88" t="s">
        <v>7596</v>
      </c>
      <c r="J167" s="56">
        <v>6.0</v>
      </c>
      <c r="K167" s="56">
        <v>6.0</v>
      </c>
      <c r="L167" s="56">
        <v>6.0</v>
      </c>
      <c r="M167" s="56">
        <v>100.0</v>
      </c>
      <c r="N167" s="56">
        <v>16.66666666666667</v>
      </c>
      <c r="O167" s="349" t="s">
        <v>162</v>
      </c>
      <c r="P167" s="336"/>
      <c r="Q167" s="336"/>
      <c r="R167" s="336"/>
      <c r="S167" s="336"/>
      <c r="T167" s="336"/>
      <c r="U167" s="336"/>
      <c r="V167" s="336"/>
      <c r="W167" s="336"/>
      <c r="X167" s="336"/>
      <c r="Y167" s="336"/>
      <c r="Z167" s="336"/>
      <c r="AA167" s="336"/>
      <c r="AB167" s="336"/>
      <c r="AC167" s="336"/>
      <c r="AD167" s="336"/>
      <c r="AE167" s="336"/>
      <c r="AF167" s="336"/>
    </row>
    <row r="168" ht="11.25" customHeight="1">
      <c r="A168" s="345" t="s">
        <v>8245</v>
      </c>
      <c r="B168" s="346" t="s">
        <v>7528</v>
      </c>
      <c r="C168" s="89" t="s">
        <v>8246</v>
      </c>
      <c r="D168" s="87" t="s">
        <v>135</v>
      </c>
      <c r="E168" s="89" t="s">
        <v>8247</v>
      </c>
      <c r="F168" s="89" t="s">
        <v>8248</v>
      </c>
      <c r="G168" s="347" t="s">
        <v>8204</v>
      </c>
      <c r="H168" s="364" t="s">
        <v>8217</v>
      </c>
      <c r="I168" s="347" t="s">
        <v>8249</v>
      </c>
      <c r="J168" s="91">
        <v>6.0</v>
      </c>
      <c r="K168" s="91">
        <v>5.0</v>
      </c>
      <c r="L168" s="91">
        <v>6.0</v>
      </c>
      <c r="M168" s="91">
        <v>100.0</v>
      </c>
      <c r="N168" s="92">
        <v>16.666666666666668</v>
      </c>
      <c r="O168" s="375" t="s">
        <v>163</v>
      </c>
      <c r="P168" s="336"/>
      <c r="Q168" s="336"/>
      <c r="R168" s="336"/>
      <c r="S168" s="336"/>
      <c r="T168" s="336"/>
      <c r="U168" s="336"/>
      <c r="V168" s="336"/>
      <c r="W168" s="336"/>
      <c r="X168" s="336"/>
      <c r="Y168" s="336"/>
      <c r="Z168" s="336"/>
      <c r="AA168" s="336"/>
      <c r="AB168" s="336"/>
      <c r="AC168" s="336"/>
      <c r="AD168" s="336"/>
      <c r="AE168" s="336"/>
      <c r="AF168" s="336"/>
    </row>
    <row r="169" ht="11.25" customHeight="1">
      <c r="A169" s="345" t="s">
        <v>8235</v>
      </c>
      <c r="B169" s="346" t="s">
        <v>7528</v>
      </c>
      <c r="C169" s="89" t="s">
        <v>8236</v>
      </c>
      <c r="D169" s="87" t="s">
        <v>135</v>
      </c>
      <c r="E169" s="89" t="s">
        <v>8171</v>
      </c>
      <c r="F169" s="89" t="s">
        <v>8237</v>
      </c>
      <c r="G169" s="347" t="s">
        <v>8173</v>
      </c>
      <c r="H169" s="347" t="s">
        <v>8238</v>
      </c>
      <c r="I169" s="347" t="s">
        <v>8239</v>
      </c>
      <c r="J169" s="91">
        <v>4.0</v>
      </c>
      <c r="K169" s="91">
        <v>4.0</v>
      </c>
      <c r="L169" s="91">
        <v>4.0</v>
      </c>
      <c r="M169" s="91">
        <v>100.0</v>
      </c>
      <c r="N169" s="92">
        <v>25.0</v>
      </c>
      <c r="O169" s="375" t="s">
        <v>163</v>
      </c>
      <c r="P169" s="336"/>
      <c r="Q169" s="336"/>
      <c r="R169" s="336"/>
      <c r="S169" s="336"/>
      <c r="T169" s="336"/>
      <c r="U169" s="336"/>
      <c r="V169" s="336"/>
      <c r="W169" s="336"/>
      <c r="X169" s="336"/>
      <c r="Y169" s="336"/>
      <c r="Z169" s="336"/>
      <c r="AA169" s="336"/>
      <c r="AB169" s="336"/>
      <c r="AC169" s="336"/>
      <c r="AD169" s="336"/>
      <c r="AE169" s="336"/>
      <c r="AF169" s="336"/>
    </row>
    <row r="170" ht="11.25" customHeight="1">
      <c r="A170" s="146" t="s">
        <v>8245</v>
      </c>
      <c r="B170" s="373" t="s">
        <v>7528</v>
      </c>
      <c r="C170" s="88" t="s">
        <v>8246</v>
      </c>
      <c r="D170" s="56" t="s">
        <v>135</v>
      </c>
      <c r="E170" s="88" t="s">
        <v>8247</v>
      </c>
      <c r="F170" s="88" t="s">
        <v>8248</v>
      </c>
      <c r="G170" s="88" t="s">
        <v>8204</v>
      </c>
      <c r="H170" s="88" t="s">
        <v>8217</v>
      </c>
      <c r="I170" s="88" t="s">
        <v>8249</v>
      </c>
      <c r="J170" s="56">
        <v>6.0</v>
      </c>
      <c r="K170" s="56">
        <v>5.0</v>
      </c>
      <c r="L170" s="56">
        <v>6.0</v>
      </c>
      <c r="M170" s="56">
        <v>100.0</v>
      </c>
      <c r="N170" s="56">
        <v>16.67</v>
      </c>
      <c r="O170" s="349" t="s">
        <v>166</v>
      </c>
      <c r="P170" s="336"/>
      <c r="Q170" s="336"/>
      <c r="R170" s="336"/>
      <c r="S170" s="336"/>
      <c r="T170" s="336"/>
      <c r="U170" s="336"/>
      <c r="V170" s="336"/>
      <c r="W170" s="336"/>
      <c r="X170" s="336"/>
      <c r="Y170" s="336"/>
      <c r="Z170" s="336"/>
      <c r="AA170" s="336"/>
      <c r="AB170" s="336"/>
      <c r="AC170" s="336"/>
      <c r="AD170" s="336"/>
      <c r="AE170" s="336"/>
      <c r="AF170" s="336"/>
    </row>
    <row r="171" ht="11.25" customHeight="1">
      <c r="A171" s="146" t="s">
        <v>8183</v>
      </c>
      <c r="B171" s="373" t="s">
        <v>7528</v>
      </c>
      <c r="C171" s="88" t="s">
        <v>8184</v>
      </c>
      <c r="D171" s="56" t="s">
        <v>135</v>
      </c>
      <c r="E171" s="88" t="s">
        <v>8178</v>
      </c>
      <c r="F171" s="88" t="s">
        <v>8179</v>
      </c>
      <c r="G171" s="88" t="s">
        <v>8185</v>
      </c>
      <c r="H171" s="88" t="s">
        <v>8186</v>
      </c>
      <c r="I171" s="88" t="s">
        <v>8182</v>
      </c>
      <c r="J171" s="56">
        <v>6.0</v>
      </c>
      <c r="K171" s="56">
        <v>6.0</v>
      </c>
      <c r="L171" s="56">
        <v>6.0</v>
      </c>
      <c r="M171" s="56">
        <v>100.0</v>
      </c>
      <c r="N171" s="56">
        <v>16.67</v>
      </c>
      <c r="O171" s="349" t="s">
        <v>166</v>
      </c>
      <c r="P171" s="336"/>
      <c r="Q171" s="336"/>
      <c r="R171" s="336"/>
      <c r="S171" s="336"/>
      <c r="T171" s="336"/>
      <c r="U171" s="336"/>
      <c r="V171" s="336"/>
      <c r="W171" s="336"/>
      <c r="X171" s="336"/>
      <c r="Y171" s="336"/>
      <c r="Z171" s="336"/>
      <c r="AA171" s="336"/>
      <c r="AB171" s="336"/>
      <c r="AC171" s="336"/>
      <c r="AD171" s="336"/>
      <c r="AE171" s="336"/>
      <c r="AF171" s="336"/>
    </row>
    <row r="172" ht="11.25" customHeight="1">
      <c r="A172" s="352" t="s">
        <v>8250</v>
      </c>
      <c r="B172" s="357" t="s">
        <v>7543</v>
      </c>
      <c r="C172" s="89" t="s">
        <v>8251</v>
      </c>
      <c r="D172" s="87" t="s">
        <v>135</v>
      </c>
      <c r="E172" s="89" t="s">
        <v>8252</v>
      </c>
      <c r="F172" s="89" t="s">
        <v>8253</v>
      </c>
      <c r="G172" s="347" t="s">
        <v>8185</v>
      </c>
      <c r="H172" s="355" t="s">
        <v>8254</v>
      </c>
      <c r="I172" s="347"/>
      <c r="J172" s="91">
        <v>6.0</v>
      </c>
      <c r="K172" s="91">
        <v>6.0</v>
      </c>
      <c r="L172" s="91">
        <v>6.0</v>
      </c>
      <c r="M172" s="91">
        <v>100.0</v>
      </c>
      <c r="N172" s="92">
        <v>16.666666666666668</v>
      </c>
      <c r="O172" s="375" t="s">
        <v>168</v>
      </c>
      <c r="P172" s="336"/>
      <c r="Q172" s="336"/>
      <c r="R172" s="336"/>
      <c r="S172" s="336"/>
      <c r="T172" s="336"/>
      <c r="U172" s="336"/>
      <c r="V172" s="336"/>
      <c r="W172" s="336"/>
      <c r="X172" s="336"/>
      <c r="Y172" s="336"/>
      <c r="Z172" s="336"/>
      <c r="AA172" s="336"/>
      <c r="AB172" s="336"/>
      <c r="AC172" s="336"/>
      <c r="AD172" s="336"/>
      <c r="AE172" s="336"/>
      <c r="AF172" s="336"/>
    </row>
    <row r="173" ht="11.25" customHeight="1">
      <c r="A173" s="352" t="s">
        <v>8176</v>
      </c>
      <c r="B173" s="357" t="s">
        <v>7543</v>
      </c>
      <c r="C173" s="89" t="s">
        <v>8255</v>
      </c>
      <c r="D173" s="87" t="s">
        <v>135</v>
      </c>
      <c r="E173" s="89" t="s">
        <v>8252</v>
      </c>
      <c r="F173" s="89" t="s">
        <v>8256</v>
      </c>
      <c r="G173" s="347" t="s">
        <v>8180</v>
      </c>
      <c r="H173" s="355" t="s">
        <v>8181</v>
      </c>
      <c r="I173" s="347"/>
      <c r="J173" s="91">
        <v>2.0</v>
      </c>
      <c r="K173" s="91">
        <v>2.0</v>
      </c>
      <c r="L173" s="91">
        <v>2.0</v>
      </c>
      <c r="M173" s="91">
        <v>100.0</v>
      </c>
      <c r="N173" s="92">
        <v>50.0</v>
      </c>
      <c r="O173" s="375" t="s">
        <v>168</v>
      </c>
      <c r="P173" s="336"/>
      <c r="Q173" s="336"/>
      <c r="R173" s="336"/>
      <c r="S173" s="336"/>
      <c r="T173" s="336"/>
      <c r="U173" s="336"/>
      <c r="V173" s="336"/>
      <c r="W173" s="336"/>
      <c r="X173" s="336"/>
      <c r="Y173" s="336"/>
      <c r="Z173" s="336"/>
      <c r="AA173" s="336"/>
      <c r="AB173" s="336"/>
      <c r="AC173" s="336"/>
      <c r="AD173" s="336"/>
      <c r="AE173" s="336"/>
      <c r="AF173" s="336"/>
    </row>
    <row r="174" ht="11.25" customHeight="1">
      <c r="A174" s="146" t="s">
        <v>8257</v>
      </c>
      <c r="B174" s="373" t="s">
        <v>7543</v>
      </c>
      <c r="C174" s="88" t="s">
        <v>8258</v>
      </c>
      <c r="D174" s="56" t="s">
        <v>135</v>
      </c>
      <c r="E174" s="88" t="s">
        <v>8259</v>
      </c>
      <c r="F174" s="88" t="s">
        <v>8260</v>
      </c>
      <c r="G174" s="88" t="s">
        <v>8261</v>
      </c>
      <c r="H174" s="88" t="s">
        <v>8262</v>
      </c>
      <c r="I174" s="88" t="s">
        <v>7569</v>
      </c>
      <c r="J174" s="56"/>
      <c r="K174" s="56">
        <v>2.0</v>
      </c>
      <c r="L174" s="56">
        <v>2.0</v>
      </c>
      <c r="M174" s="56">
        <v>100.0</v>
      </c>
      <c r="N174" s="56">
        <v>50.0</v>
      </c>
      <c r="O174" s="349" t="s">
        <v>169</v>
      </c>
      <c r="P174" s="336"/>
      <c r="Q174" s="336"/>
      <c r="R174" s="336"/>
      <c r="S174" s="336"/>
      <c r="T174" s="336"/>
      <c r="U174" s="336"/>
      <c r="V174" s="336"/>
      <c r="W174" s="336"/>
      <c r="X174" s="336"/>
      <c r="Y174" s="336"/>
      <c r="Z174" s="336"/>
      <c r="AA174" s="336"/>
      <c r="AB174" s="336"/>
      <c r="AC174" s="336"/>
      <c r="AD174" s="336"/>
      <c r="AE174" s="336"/>
      <c r="AF174" s="336"/>
    </row>
    <row r="175" ht="11.25" customHeight="1">
      <c r="A175" s="146" t="s">
        <v>8263</v>
      </c>
      <c r="B175" s="373" t="s">
        <v>7543</v>
      </c>
      <c r="C175" s="88" t="s">
        <v>8258</v>
      </c>
      <c r="D175" s="56" t="s">
        <v>135</v>
      </c>
      <c r="E175" s="88" t="s">
        <v>8264</v>
      </c>
      <c r="F175" s="88" t="s">
        <v>8265</v>
      </c>
      <c r="G175" s="88" t="s">
        <v>8266</v>
      </c>
      <c r="H175" s="88"/>
      <c r="I175" s="88" t="s">
        <v>7569</v>
      </c>
      <c r="J175" s="56"/>
      <c r="K175" s="56">
        <v>2.0</v>
      </c>
      <c r="L175" s="56">
        <v>2.0</v>
      </c>
      <c r="M175" s="56">
        <v>100.0</v>
      </c>
      <c r="N175" s="56">
        <v>50.0</v>
      </c>
      <c r="O175" s="349" t="s">
        <v>169</v>
      </c>
      <c r="P175" s="336"/>
      <c r="Q175" s="336"/>
      <c r="R175" s="336"/>
      <c r="S175" s="336"/>
      <c r="T175" s="336"/>
      <c r="U175" s="336"/>
      <c r="V175" s="336"/>
      <c r="W175" s="336"/>
      <c r="X175" s="336"/>
      <c r="Y175" s="336"/>
      <c r="Z175" s="336"/>
      <c r="AA175" s="336"/>
      <c r="AB175" s="336"/>
      <c r="AC175" s="336"/>
      <c r="AD175" s="336"/>
      <c r="AE175" s="336"/>
      <c r="AF175" s="336"/>
    </row>
    <row r="176" ht="11.25" customHeight="1">
      <c r="A176" s="146" t="s">
        <v>8267</v>
      </c>
      <c r="B176" s="373" t="s">
        <v>7543</v>
      </c>
      <c r="C176" s="88" t="s">
        <v>8268</v>
      </c>
      <c r="D176" s="56" t="s">
        <v>135</v>
      </c>
      <c r="E176" s="88" t="s">
        <v>8264</v>
      </c>
      <c r="F176" s="88" t="s">
        <v>8269</v>
      </c>
      <c r="G176" s="88" t="s">
        <v>8270</v>
      </c>
      <c r="H176" s="88"/>
      <c r="I176" s="88" t="s">
        <v>7569</v>
      </c>
      <c r="J176" s="56"/>
      <c r="K176" s="56">
        <v>2.0</v>
      </c>
      <c r="L176" s="56">
        <v>2.0</v>
      </c>
      <c r="M176" s="56">
        <v>100.0</v>
      </c>
      <c r="N176" s="56">
        <v>50.0</v>
      </c>
      <c r="O176" s="349" t="s">
        <v>169</v>
      </c>
      <c r="P176" s="336"/>
      <c r="Q176" s="336"/>
      <c r="R176" s="336"/>
      <c r="S176" s="336"/>
      <c r="T176" s="336"/>
      <c r="U176" s="336"/>
      <c r="V176" s="336"/>
      <c r="W176" s="336"/>
      <c r="X176" s="336"/>
      <c r="Y176" s="336"/>
      <c r="Z176" s="336"/>
      <c r="AA176" s="336"/>
      <c r="AB176" s="336"/>
      <c r="AC176" s="336"/>
      <c r="AD176" s="336"/>
      <c r="AE176" s="336"/>
      <c r="AF176" s="336"/>
    </row>
    <row r="177" ht="11.25" customHeight="1">
      <c r="A177" s="146" t="s">
        <v>8271</v>
      </c>
      <c r="B177" s="373" t="s">
        <v>7543</v>
      </c>
      <c r="C177" s="88" t="s">
        <v>8258</v>
      </c>
      <c r="D177" s="56" t="s">
        <v>135</v>
      </c>
      <c r="E177" s="88" t="s">
        <v>8272</v>
      </c>
      <c r="F177" s="88" t="s">
        <v>8273</v>
      </c>
      <c r="G177" s="88" t="s">
        <v>8274</v>
      </c>
      <c r="H177" s="88" t="s">
        <v>8275</v>
      </c>
      <c r="I177" s="88" t="s">
        <v>7569</v>
      </c>
      <c r="J177" s="56"/>
      <c r="K177" s="56">
        <v>2.0</v>
      </c>
      <c r="L177" s="56">
        <v>2.0</v>
      </c>
      <c r="M177" s="56">
        <v>100.0</v>
      </c>
      <c r="N177" s="56">
        <v>50.0</v>
      </c>
      <c r="O177" s="349" t="s">
        <v>169</v>
      </c>
      <c r="P177" s="336"/>
      <c r="Q177" s="336"/>
      <c r="R177" s="336"/>
      <c r="S177" s="336"/>
      <c r="T177" s="336"/>
      <c r="U177" s="336"/>
      <c r="V177" s="336"/>
      <c r="W177" s="336"/>
      <c r="X177" s="336"/>
      <c r="Y177" s="336"/>
      <c r="Z177" s="336"/>
      <c r="AA177" s="336"/>
      <c r="AB177" s="336"/>
      <c r="AC177" s="336"/>
      <c r="AD177" s="336"/>
      <c r="AE177" s="336"/>
      <c r="AF177" s="336"/>
    </row>
    <row r="178" ht="11.25" customHeight="1">
      <c r="A178" s="146" t="s">
        <v>8276</v>
      </c>
      <c r="B178" s="373" t="s">
        <v>7543</v>
      </c>
      <c r="C178" s="88" t="s">
        <v>8268</v>
      </c>
      <c r="D178" s="56" t="s">
        <v>135</v>
      </c>
      <c r="E178" s="88" t="s">
        <v>8277</v>
      </c>
      <c r="F178" s="88" t="s">
        <v>8278</v>
      </c>
      <c r="G178" s="88">
        <v>45901.0</v>
      </c>
      <c r="H178" s="88" t="s">
        <v>8279</v>
      </c>
      <c r="I178" s="88" t="s">
        <v>7569</v>
      </c>
      <c r="J178" s="56"/>
      <c r="K178" s="56">
        <v>2.0</v>
      </c>
      <c r="L178" s="56">
        <v>2.0</v>
      </c>
      <c r="M178" s="56">
        <v>100.0</v>
      </c>
      <c r="N178" s="56">
        <v>50.0</v>
      </c>
      <c r="O178" s="349" t="s">
        <v>169</v>
      </c>
      <c r="P178" s="336"/>
      <c r="Q178" s="336"/>
      <c r="R178" s="336"/>
      <c r="S178" s="336"/>
      <c r="T178" s="336"/>
      <c r="U178" s="336"/>
      <c r="V178" s="336"/>
      <c r="W178" s="336"/>
      <c r="X178" s="336"/>
      <c r="Y178" s="336"/>
      <c r="Z178" s="336"/>
      <c r="AA178" s="336"/>
      <c r="AB178" s="336"/>
      <c r="AC178" s="336"/>
      <c r="AD178" s="336"/>
      <c r="AE178" s="336"/>
      <c r="AF178" s="336"/>
    </row>
    <row r="179" ht="11.25" customHeight="1">
      <c r="A179" s="146" t="s">
        <v>8183</v>
      </c>
      <c r="B179" s="373" t="s">
        <v>7528</v>
      </c>
      <c r="C179" s="88" t="s">
        <v>8280</v>
      </c>
      <c r="D179" s="56" t="s">
        <v>135</v>
      </c>
      <c r="E179" s="88" t="s">
        <v>8281</v>
      </c>
      <c r="F179" s="88" t="s">
        <v>8253</v>
      </c>
      <c r="G179" s="88" t="s">
        <v>8185</v>
      </c>
      <c r="H179" s="88" t="s">
        <v>8282</v>
      </c>
      <c r="I179" s="88" t="s">
        <v>8067</v>
      </c>
      <c r="J179" s="56">
        <v>6.0</v>
      </c>
      <c r="K179" s="56">
        <v>6.0</v>
      </c>
      <c r="L179" s="56">
        <v>6.0</v>
      </c>
      <c r="M179" s="56">
        <v>100.0</v>
      </c>
      <c r="N179" s="56">
        <v>16.67</v>
      </c>
      <c r="O179" s="349" t="s">
        <v>170</v>
      </c>
      <c r="P179" s="336"/>
      <c r="Q179" s="336"/>
      <c r="R179" s="336"/>
      <c r="S179" s="336"/>
      <c r="T179" s="336"/>
      <c r="U179" s="336"/>
      <c r="V179" s="336"/>
      <c r="W179" s="336"/>
      <c r="X179" s="336"/>
      <c r="Y179" s="336"/>
      <c r="Z179" s="336"/>
      <c r="AA179" s="336"/>
      <c r="AB179" s="336"/>
      <c r="AC179" s="336"/>
      <c r="AD179" s="336"/>
      <c r="AE179" s="336"/>
      <c r="AF179" s="336"/>
    </row>
    <row r="180" ht="11.25" customHeight="1">
      <c r="A180" s="146" t="s">
        <v>8257</v>
      </c>
      <c r="B180" s="373" t="s">
        <v>7543</v>
      </c>
      <c r="C180" s="88" t="s">
        <v>8258</v>
      </c>
      <c r="D180" s="56" t="s">
        <v>135</v>
      </c>
      <c r="E180" s="88" t="s">
        <v>8259</v>
      </c>
      <c r="F180" s="88" t="s">
        <v>8260</v>
      </c>
      <c r="G180" s="88" t="s">
        <v>8261</v>
      </c>
      <c r="H180" s="88" t="s">
        <v>8262</v>
      </c>
      <c r="I180" s="88" t="s">
        <v>7569</v>
      </c>
      <c r="J180" s="56"/>
      <c r="K180" s="56">
        <v>2.0</v>
      </c>
      <c r="L180" s="56">
        <v>2.0</v>
      </c>
      <c r="M180" s="56">
        <v>100.0</v>
      </c>
      <c r="N180" s="56">
        <v>50.0</v>
      </c>
      <c r="O180" s="349" t="s">
        <v>171</v>
      </c>
      <c r="P180" s="336"/>
      <c r="Q180" s="336"/>
      <c r="R180" s="336"/>
      <c r="S180" s="336"/>
      <c r="T180" s="336"/>
      <c r="U180" s="336"/>
      <c r="V180" s="336"/>
      <c r="W180" s="336"/>
      <c r="X180" s="336"/>
      <c r="Y180" s="336"/>
      <c r="Z180" s="336"/>
      <c r="AA180" s="336"/>
      <c r="AB180" s="336"/>
      <c r="AC180" s="336"/>
      <c r="AD180" s="336"/>
      <c r="AE180" s="336"/>
      <c r="AF180" s="336"/>
    </row>
    <row r="181" ht="11.25" customHeight="1">
      <c r="A181" s="146" t="s">
        <v>8263</v>
      </c>
      <c r="B181" s="373" t="s">
        <v>7543</v>
      </c>
      <c r="C181" s="88" t="s">
        <v>8258</v>
      </c>
      <c r="D181" s="56" t="s">
        <v>135</v>
      </c>
      <c r="E181" s="88" t="s">
        <v>8264</v>
      </c>
      <c r="F181" s="88" t="s">
        <v>8265</v>
      </c>
      <c r="G181" s="88" t="s">
        <v>8266</v>
      </c>
      <c r="H181" s="88"/>
      <c r="I181" s="88" t="s">
        <v>7569</v>
      </c>
      <c r="J181" s="56"/>
      <c r="K181" s="56">
        <v>2.0</v>
      </c>
      <c r="L181" s="56">
        <v>2.0</v>
      </c>
      <c r="M181" s="56">
        <v>100.0</v>
      </c>
      <c r="N181" s="56">
        <v>50.0</v>
      </c>
      <c r="O181" s="349" t="s">
        <v>171</v>
      </c>
      <c r="P181" s="336"/>
      <c r="Q181" s="336"/>
      <c r="R181" s="336"/>
      <c r="S181" s="336"/>
      <c r="T181" s="336"/>
      <c r="U181" s="336"/>
      <c r="V181" s="336"/>
      <c r="W181" s="336"/>
      <c r="X181" s="336"/>
      <c r="Y181" s="336"/>
      <c r="Z181" s="336"/>
      <c r="AA181" s="336"/>
      <c r="AB181" s="336"/>
      <c r="AC181" s="336"/>
      <c r="AD181" s="336"/>
      <c r="AE181" s="336"/>
      <c r="AF181" s="336"/>
    </row>
    <row r="182" ht="11.25" customHeight="1">
      <c r="A182" s="146" t="s">
        <v>8267</v>
      </c>
      <c r="B182" s="373" t="s">
        <v>7543</v>
      </c>
      <c r="C182" s="88" t="s">
        <v>8268</v>
      </c>
      <c r="D182" s="56" t="s">
        <v>135</v>
      </c>
      <c r="E182" s="88" t="s">
        <v>8264</v>
      </c>
      <c r="F182" s="88" t="s">
        <v>8269</v>
      </c>
      <c r="G182" s="88" t="s">
        <v>8270</v>
      </c>
      <c r="H182" s="88"/>
      <c r="I182" s="88" t="s">
        <v>7569</v>
      </c>
      <c r="J182" s="56"/>
      <c r="K182" s="56">
        <v>2.0</v>
      </c>
      <c r="L182" s="56">
        <v>2.0</v>
      </c>
      <c r="M182" s="56">
        <v>100.0</v>
      </c>
      <c r="N182" s="56">
        <v>50.0</v>
      </c>
      <c r="O182" s="349" t="s">
        <v>171</v>
      </c>
      <c r="P182" s="336"/>
      <c r="Q182" s="336"/>
      <c r="R182" s="336"/>
      <c r="S182" s="336"/>
      <c r="T182" s="336"/>
      <c r="U182" s="336"/>
      <c r="V182" s="336"/>
      <c r="W182" s="336"/>
      <c r="X182" s="336"/>
      <c r="Y182" s="336"/>
      <c r="Z182" s="336"/>
      <c r="AA182" s="336"/>
      <c r="AB182" s="336"/>
      <c r="AC182" s="336"/>
      <c r="AD182" s="336"/>
      <c r="AE182" s="336"/>
      <c r="AF182" s="336"/>
    </row>
    <row r="183" ht="11.25" customHeight="1">
      <c r="A183" s="146" t="s">
        <v>8271</v>
      </c>
      <c r="B183" s="373" t="s">
        <v>7543</v>
      </c>
      <c r="C183" s="88" t="s">
        <v>8258</v>
      </c>
      <c r="D183" s="56" t="s">
        <v>135</v>
      </c>
      <c r="E183" s="88" t="s">
        <v>8272</v>
      </c>
      <c r="F183" s="88" t="s">
        <v>8273</v>
      </c>
      <c r="G183" s="88" t="s">
        <v>8274</v>
      </c>
      <c r="H183" s="88" t="s">
        <v>8275</v>
      </c>
      <c r="I183" s="88" t="s">
        <v>7569</v>
      </c>
      <c r="J183" s="56"/>
      <c r="K183" s="56">
        <v>2.0</v>
      </c>
      <c r="L183" s="56">
        <v>2.0</v>
      </c>
      <c r="M183" s="56">
        <v>100.0</v>
      </c>
      <c r="N183" s="56">
        <v>50.0</v>
      </c>
      <c r="O183" s="349" t="s">
        <v>171</v>
      </c>
      <c r="P183" s="336"/>
      <c r="Q183" s="336"/>
      <c r="R183" s="336"/>
      <c r="S183" s="336"/>
      <c r="T183" s="336"/>
      <c r="U183" s="336"/>
      <c r="V183" s="336"/>
      <c r="W183" s="336"/>
      <c r="X183" s="336"/>
      <c r="Y183" s="336"/>
      <c r="Z183" s="336"/>
      <c r="AA183" s="336"/>
      <c r="AB183" s="336"/>
      <c r="AC183" s="336"/>
      <c r="AD183" s="336"/>
      <c r="AE183" s="336"/>
      <c r="AF183" s="336"/>
    </row>
    <row r="184" ht="11.25" customHeight="1">
      <c r="A184" s="146" t="s">
        <v>8276</v>
      </c>
      <c r="B184" s="373" t="s">
        <v>7543</v>
      </c>
      <c r="C184" s="88" t="s">
        <v>8268</v>
      </c>
      <c r="D184" s="56" t="s">
        <v>135</v>
      </c>
      <c r="E184" s="88" t="s">
        <v>8277</v>
      </c>
      <c r="F184" s="88" t="s">
        <v>8278</v>
      </c>
      <c r="G184" s="88">
        <v>45901.0</v>
      </c>
      <c r="H184" s="88" t="s">
        <v>8279</v>
      </c>
      <c r="I184" s="88" t="s">
        <v>7569</v>
      </c>
      <c r="J184" s="56"/>
      <c r="K184" s="56">
        <v>2.0</v>
      </c>
      <c r="L184" s="56">
        <v>2.0</v>
      </c>
      <c r="M184" s="56">
        <v>100.0</v>
      </c>
      <c r="N184" s="56">
        <v>50.0</v>
      </c>
      <c r="O184" s="349" t="s">
        <v>171</v>
      </c>
      <c r="P184" s="336"/>
      <c r="Q184" s="336"/>
      <c r="R184" s="336"/>
      <c r="S184" s="336"/>
      <c r="T184" s="336"/>
      <c r="U184" s="336"/>
      <c r="V184" s="336"/>
      <c r="W184" s="336"/>
      <c r="X184" s="336"/>
      <c r="Y184" s="336"/>
      <c r="Z184" s="336"/>
      <c r="AA184" s="336"/>
      <c r="AB184" s="336"/>
      <c r="AC184" s="336"/>
      <c r="AD184" s="336"/>
      <c r="AE184" s="336"/>
      <c r="AF184" s="336"/>
    </row>
    <row r="185" ht="11.25" customHeight="1">
      <c r="A185" s="345"/>
      <c r="B185" s="346"/>
      <c r="C185" s="89"/>
      <c r="D185" s="87"/>
      <c r="E185" s="89"/>
      <c r="F185" s="89"/>
      <c r="G185" s="347"/>
      <c r="H185" s="347"/>
      <c r="I185" s="347"/>
      <c r="J185" s="91"/>
      <c r="K185" s="91"/>
      <c r="L185" s="91"/>
      <c r="M185" s="91"/>
      <c r="N185" s="92"/>
      <c r="O185" s="349"/>
      <c r="P185" s="336"/>
      <c r="Q185" s="336"/>
      <c r="R185" s="336"/>
      <c r="S185" s="336"/>
      <c r="T185" s="336"/>
      <c r="U185" s="336"/>
      <c r="V185" s="336"/>
      <c r="W185" s="336"/>
      <c r="X185" s="336"/>
      <c r="Y185" s="336"/>
      <c r="Z185" s="336"/>
      <c r="AA185" s="336"/>
      <c r="AB185" s="336"/>
      <c r="AC185" s="336"/>
      <c r="AD185" s="336"/>
      <c r="AE185" s="336"/>
      <c r="AF185" s="336"/>
    </row>
    <row r="186" ht="11.25" customHeight="1">
      <c r="A186" s="345"/>
      <c r="B186" s="133"/>
      <c r="C186" s="376"/>
      <c r="D186" s="376"/>
      <c r="E186" s="376"/>
      <c r="F186" s="376"/>
      <c r="G186" s="377"/>
      <c r="H186" s="378"/>
      <c r="I186" s="378"/>
      <c r="J186" s="378"/>
      <c r="K186" s="378"/>
      <c r="L186" s="378"/>
      <c r="M186" s="378"/>
      <c r="N186" s="379"/>
      <c r="O186" s="380"/>
      <c r="P186" s="336"/>
      <c r="Q186" s="336"/>
      <c r="R186" s="336"/>
      <c r="S186" s="336"/>
      <c r="T186" s="336"/>
      <c r="U186" s="336"/>
      <c r="V186" s="336"/>
      <c r="W186" s="336"/>
      <c r="X186" s="336"/>
      <c r="Y186" s="336"/>
      <c r="Z186" s="336"/>
      <c r="AA186" s="336"/>
      <c r="AB186" s="336"/>
      <c r="AC186" s="336"/>
      <c r="AD186" s="336"/>
      <c r="AE186" s="336"/>
      <c r="AF186" s="336"/>
    </row>
    <row r="187" ht="11.25" customHeight="1">
      <c r="A187" s="345"/>
      <c r="B187" s="133"/>
      <c r="C187" s="133"/>
      <c r="D187" s="133"/>
      <c r="E187" s="133"/>
      <c r="F187" s="133"/>
      <c r="G187" s="139"/>
      <c r="H187" s="139"/>
      <c r="I187" s="139"/>
      <c r="J187" s="139"/>
      <c r="K187" s="139"/>
      <c r="L187" s="139"/>
      <c r="M187" s="139"/>
      <c r="N187" s="135"/>
      <c r="O187" s="380"/>
      <c r="P187" s="336"/>
      <c r="Q187" s="336"/>
      <c r="R187" s="336"/>
      <c r="S187" s="336"/>
      <c r="T187" s="336"/>
      <c r="U187" s="336"/>
      <c r="V187" s="336"/>
      <c r="W187" s="336"/>
      <c r="X187" s="336"/>
      <c r="Y187" s="336"/>
      <c r="Z187" s="336"/>
      <c r="AA187" s="336"/>
      <c r="AB187" s="336"/>
      <c r="AC187" s="336"/>
      <c r="AD187" s="336"/>
      <c r="AE187" s="336"/>
      <c r="AF187" s="336"/>
    </row>
    <row r="188" ht="11.25" customHeight="1">
      <c r="A188" s="345"/>
      <c r="B188" s="133"/>
      <c r="C188" s="133"/>
      <c r="D188" s="133"/>
      <c r="E188" s="133"/>
      <c r="F188" s="133"/>
      <c r="G188" s="139"/>
      <c r="H188" s="134"/>
      <c r="I188" s="134"/>
      <c r="J188" s="134"/>
      <c r="K188" s="134"/>
      <c r="L188" s="134"/>
      <c r="M188" s="134"/>
      <c r="N188" s="135"/>
      <c r="O188" s="380"/>
      <c r="P188" s="336"/>
      <c r="Q188" s="336"/>
      <c r="R188" s="336"/>
      <c r="S188" s="336"/>
      <c r="T188" s="336"/>
      <c r="U188" s="336"/>
      <c r="V188" s="336"/>
      <c r="W188" s="336"/>
      <c r="X188" s="336"/>
      <c r="Y188" s="336"/>
      <c r="Z188" s="336"/>
      <c r="AA188" s="336"/>
      <c r="AB188" s="336"/>
      <c r="AC188" s="336"/>
      <c r="AD188" s="336"/>
      <c r="AE188" s="336"/>
      <c r="AF188" s="336"/>
    </row>
    <row r="189" ht="11.25" customHeight="1">
      <c r="A189" s="345"/>
      <c r="B189" s="133"/>
      <c r="C189" s="133"/>
      <c r="D189" s="133"/>
      <c r="E189" s="133"/>
      <c r="F189" s="133"/>
      <c r="G189" s="139"/>
      <c r="H189" s="134"/>
      <c r="I189" s="134"/>
      <c r="J189" s="134"/>
      <c r="K189" s="134"/>
      <c r="L189" s="134"/>
      <c r="M189" s="134"/>
      <c r="N189" s="135"/>
      <c r="O189" s="380"/>
      <c r="P189" s="336"/>
      <c r="Q189" s="336"/>
      <c r="R189" s="336"/>
      <c r="S189" s="336"/>
      <c r="T189" s="336"/>
      <c r="U189" s="336"/>
      <c r="V189" s="336"/>
      <c r="W189" s="336"/>
      <c r="X189" s="336"/>
      <c r="Y189" s="336"/>
      <c r="Z189" s="336"/>
      <c r="AA189" s="336"/>
      <c r="AB189" s="336"/>
      <c r="AC189" s="336"/>
      <c r="AD189" s="336"/>
      <c r="AE189" s="336"/>
      <c r="AF189" s="336"/>
    </row>
    <row r="190" ht="11.25" customHeight="1">
      <c r="A190" s="345"/>
      <c r="B190" s="133"/>
      <c r="C190" s="133"/>
      <c r="D190" s="133"/>
      <c r="E190" s="133"/>
      <c r="F190" s="133"/>
      <c r="G190" s="139"/>
      <c r="H190" s="134"/>
      <c r="I190" s="134"/>
      <c r="J190" s="134"/>
      <c r="K190" s="134"/>
      <c r="L190" s="134"/>
      <c r="M190" s="134"/>
      <c r="N190" s="135"/>
      <c r="O190" s="380"/>
      <c r="P190" s="336"/>
      <c r="Q190" s="336"/>
      <c r="R190" s="336"/>
      <c r="S190" s="336"/>
      <c r="T190" s="336"/>
      <c r="U190" s="336"/>
      <c r="V190" s="336"/>
      <c r="W190" s="336"/>
      <c r="X190" s="336"/>
      <c r="Y190" s="336"/>
      <c r="Z190" s="336"/>
      <c r="AA190" s="336"/>
      <c r="AB190" s="336"/>
      <c r="AC190" s="336"/>
      <c r="AD190" s="336"/>
      <c r="AE190" s="336"/>
      <c r="AF190" s="336"/>
    </row>
    <row r="191" ht="15.75" customHeight="1">
      <c r="A191" s="114" t="s">
        <v>172</v>
      </c>
      <c r="B191" s="67"/>
      <c r="C191" s="67"/>
      <c r="D191" s="1"/>
      <c r="E191" s="1"/>
      <c r="F191" s="1"/>
      <c r="G191" s="71"/>
      <c r="H191" s="115"/>
      <c r="I191" s="115"/>
      <c r="J191" s="115"/>
      <c r="K191" s="115"/>
      <c r="L191" s="115"/>
      <c r="M191" s="115"/>
      <c r="N191" s="115">
        <f>SUM(N11:N190)</f>
        <v>7410.123333</v>
      </c>
      <c r="O191" s="3"/>
      <c r="P191" s="3"/>
      <c r="Q191" s="3"/>
      <c r="R191" s="3"/>
      <c r="S191" s="3"/>
      <c r="T191" s="3"/>
      <c r="U191" s="3"/>
      <c r="V191" s="3"/>
      <c r="W191" s="3"/>
      <c r="X191" s="3"/>
      <c r="Y191" s="3"/>
      <c r="Z191" s="3"/>
      <c r="AA191" s="3"/>
      <c r="AB191" s="3"/>
      <c r="AC191" s="3"/>
      <c r="AD191" s="3"/>
      <c r="AE191" s="3"/>
      <c r="AF191" s="3"/>
    </row>
    <row r="192" ht="15.75" customHeight="1">
      <c r="A192" s="66"/>
      <c r="B192" s="67"/>
      <c r="C192" s="67"/>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ht="15.75" customHeight="1">
      <c r="A193" s="116" t="s">
        <v>1743</v>
      </c>
      <c r="B193" s="117"/>
      <c r="C193" s="117"/>
      <c r="D193" s="117"/>
      <c r="E193" s="117"/>
      <c r="F193" s="117"/>
      <c r="G193" s="117"/>
      <c r="H193" s="117"/>
      <c r="I193" s="117"/>
      <c r="J193" s="117"/>
      <c r="K193" s="117"/>
      <c r="L193" s="117"/>
      <c r="M193" s="117"/>
      <c r="N193" s="117"/>
      <c r="O193" s="3"/>
      <c r="P193" s="3"/>
      <c r="Q193" s="3"/>
      <c r="R193" s="3"/>
      <c r="S193" s="3"/>
      <c r="T193" s="3"/>
      <c r="U193" s="3"/>
      <c r="V193" s="3"/>
      <c r="W193" s="3"/>
      <c r="X193" s="3"/>
      <c r="Y193" s="3"/>
      <c r="Z193" s="3"/>
      <c r="AA193" s="3"/>
      <c r="AB193" s="3"/>
      <c r="AC193" s="3"/>
      <c r="AD193" s="3"/>
      <c r="AE193" s="3"/>
      <c r="AF193" s="3"/>
    </row>
    <row r="194" ht="15.75" customHeight="1">
      <c r="A194" s="66"/>
      <c r="B194" s="67"/>
      <c r="C194" s="67"/>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ht="15.75" customHeight="1">
      <c r="A195" s="66"/>
      <c r="B195" s="67"/>
      <c r="C195" s="67"/>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ht="15.75" customHeight="1">
      <c r="A196" s="66"/>
      <c r="B196" s="67"/>
      <c r="C196" s="67"/>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ht="15.75" customHeight="1">
      <c r="A197" s="66"/>
      <c r="B197" s="67"/>
      <c r="C197" s="67"/>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ht="15.75" customHeight="1">
      <c r="A198" s="66"/>
      <c r="B198" s="67"/>
      <c r="C198" s="67"/>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ht="15.75" customHeight="1">
      <c r="A199" s="66"/>
      <c r="B199" s="67"/>
      <c r="C199" s="67"/>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ht="15.75" customHeight="1">
      <c r="A200" s="66"/>
      <c r="B200" s="67"/>
      <c r="C200" s="67"/>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ht="15.75" customHeight="1">
      <c r="A201" s="66"/>
      <c r="B201" s="67"/>
      <c r="C201" s="67"/>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ht="15.75" customHeight="1">
      <c r="A202" s="66"/>
      <c r="B202" s="67"/>
      <c r="C202" s="67"/>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ht="15.75" customHeight="1">
      <c r="A203" s="66"/>
      <c r="B203" s="67"/>
      <c r="C203" s="67"/>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ht="15.75" customHeight="1">
      <c r="A204" s="66"/>
      <c r="B204" s="67"/>
      <c r="C204" s="67"/>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ht="15.75" customHeight="1">
      <c r="A205" s="66"/>
      <c r="B205" s="67"/>
      <c r="C205" s="67"/>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ht="15.75" customHeight="1">
      <c r="A206" s="66"/>
      <c r="B206" s="67"/>
      <c r="C206" s="67"/>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ht="15.75" customHeight="1">
      <c r="A207" s="66"/>
      <c r="B207" s="67"/>
      <c r="C207" s="67"/>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ht="15.75" customHeight="1">
      <c r="A208" s="66"/>
      <c r="B208" s="67"/>
      <c r="C208" s="67"/>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ht="15.75" customHeight="1">
      <c r="A209" s="66"/>
      <c r="B209" s="67"/>
      <c r="C209" s="67"/>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ht="15.75" customHeight="1">
      <c r="A210" s="66"/>
      <c r="B210" s="67"/>
      <c r="C210" s="67"/>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ht="15.75" customHeight="1">
      <c r="A211" s="66"/>
      <c r="B211" s="67"/>
      <c r="C211" s="67"/>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ht="15.75" customHeight="1">
      <c r="A212" s="66"/>
      <c r="B212" s="67"/>
      <c r="C212" s="67"/>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ht="15.75" customHeight="1">
      <c r="A213" s="66"/>
      <c r="B213" s="67"/>
      <c r="C213" s="67"/>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ht="15.75" customHeight="1">
      <c r="A214" s="66"/>
      <c r="B214" s="67"/>
      <c r="C214" s="67"/>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ht="15.75" customHeight="1">
      <c r="A215" s="66"/>
      <c r="B215" s="67"/>
      <c r="C215" s="67"/>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ht="15.75" customHeight="1">
      <c r="A216" s="66"/>
      <c r="B216" s="67"/>
      <c r="C216" s="67"/>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ht="15.75" customHeight="1">
      <c r="A217" s="66"/>
      <c r="B217" s="67"/>
      <c r="C217" s="67"/>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ht="15.75" customHeight="1">
      <c r="A218" s="66"/>
      <c r="B218" s="67"/>
      <c r="C218" s="67"/>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ht="15.75" customHeight="1">
      <c r="A219" s="66"/>
      <c r="B219" s="67"/>
      <c r="C219" s="67"/>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ht="15.75" customHeight="1">
      <c r="A220" s="66"/>
      <c r="B220" s="67"/>
      <c r="C220" s="67"/>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ht="15.75" customHeight="1">
      <c r="A221" s="66"/>
      <c r="B221" s="67"/>
      <c r="C221" s="67"/>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ht="15.75" customHeight="1">
      <c r="A222" s="66"/>
      <c r="B222" s="67"/>
      <c r="C222" s="67"/>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ht="15.75" customHeight="1">
      <c r="A223" s="66"/>
      <c r="B223" s="67"/>
      <c r="C223" s="67"/>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ht="15.75" customHeight="1">
      <c r="A224" s="66"/>
      <c r="B224" s="67"/>
      <c r="C224" s="67"/>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ht="15.75" customHeight="1">
      <c r="A225" s="66"/>
      <c r="B225" s="67"/>
      <c r="C225" s="67"/>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ht="15.75" customHeight="1">
      <c r="A226" s="66"/>
      <c r="B226" s="67"/>
      <c r="C226" s="67"/>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ht="15.75" customHeight="1">
      <c r="A227" s="66"/>
      <c r="B227" s="67"/>
      <c r="C227" s="67"/>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ht="15.75" customHeight="1">
      <c r="A228" s="66"/>
      <c r="B228" s="67"/>
      <c r="C228" s="67"/>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ht="15.75" customHeight="1">
      <c r="A229" s="66"/>
      <c r="B229" s="67"/>
      <c r="C229" s="67"/>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ht="15.75" customHeight="1">
      <c r="A230" s="66"/>
      <c r="B230" s="67"/>
      <c r="C230" s="67"/>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ht="15.75" customHeight="1">
      <c r="A231" s="66"/>
      <c r="B231" s="67"/>
      <c r="C231" s="67"/>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ht="15.75" customHeight="1">
      <c r="A232" s="66"/>
      <c r="B232" s="67"/>
      <c r="C232" s="67"/>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ht="15.75" customHeight="1">
      <c r="A233" s="66"/>
      <c r="B233" s="67"/>
      <c r="C233" s="67"/>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ht="15.75" customHeight="1">
      <c r="A234" s="66"/>
      <c r="B234" s="67"/>
      <c r="C234" s="67"/>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ht="15.75" customHeight="1">
      <c r="A235" s="66"/>
      <c r="B235" s="67"/>
      <c r="C235" s="67"/>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ht="15.75" customHeight="1">
      <c r="A236" s="66"/>
      <c r="B236" s="67"/>
      <c r="C236" s="67"/>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ht="15.75" customHeight="1">
      <c r="A237" s="66"/>
      <c r="B237" s="67"/>
      <c r="C237" s="67"/>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ht="15.75" customHeight="1">
      <c r="A238" s="66"/>
      <c r="B238" s="67"/>
      <c r="C238" s="67"/>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ht="15.75" customHeight="1">
      <c r="A239" s="66"/>
      <c r="B239" s="67"/>
      <c r="C239" s="67"/>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ht="15.75" customHeight="1">
      <c r="A240" s="66"/>
      <c r="B240" s="67"/>
      <c r="C240" s="67"/>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ht="15.75" customHeight="1">
      <c r="A241" s="66"/>
      <c r="B241" s="67"/>
      <c r="C241" s="67"/>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ht="15.75" customHeight="1">
      <c r="A242" s="66"/>
      <c r="B242" s="67"/>
      <c r="C242" s="67"/>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ht="15.75" customHeight="1">
      <c r="A243" s="66"/>
      <c r="B243" s="67"/>
      <c r="C243" s="67"/>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ht="15.75" customHeight="1">
      <c r="A244" s="66"/>
      <c r="B244" s="67"/>
      <c r="C244" s="67"/>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ht="15.75" customHeight="1">
      <c r="A245" s="66"/>
      <c r="B245" s="67"/>
      <c r="C245" s="67"/>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ht="15.75" customHeight="1">
      <c r="A246" s="66"/>
      <c r="B246" s="67"/>
      <c r="C246" s="67"/>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ht="15.75" customHeight="1">
      <c r="A247" s="66"/>
      <c r="B247" s="67"/>
      <c r="C247" s="67"/>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ht="15.75" customHeight="1">
      <c r="A248" s="66"/>
      <c r="B248" s="67"/>
      <c r="C248" s="67"/>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ht="15.75" customHeight="1">
      <c r="A249" s="66"/>
      <c r="B249" s="67"/>
      <c r="C249" s="67"/>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ht="15.75" customHeight="1">
      <c r="A250" s="66"/>
      <c r="B250" s="67"/>
      <c r="C250" s="67"/>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ht="15.75" customHeight="1">
      <c r="A251" s="66"/>
      <c r="B251" s="67"/>
      <c r="C251" s="67"/>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ht="15.75" customHeight="1">
      <c r="A252" s="66"/>
      <c r="B252" s="67"/>
      <c r="C252" s="67"/>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ht="15.75" customHeight="1">
      <c r="A253" s="66"/>
      <c r="B253" s="67"/>
      <c r="C253" s="67"/>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ht="15.75" customHeight="1">
      <c r="A254" s="66"/>
      <c r="B254" s="67"/>
      <c r="C254" s="67"/>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ht="15.75" customHeight="1">
      <c r="A255" s="66"/>
      <c r="B255" s="67"/>
      <c r="C255" s="67"/>
      <c r="D255" s="1"/>
      <c r="E255" s="1"/>
      <c r="F255" s="1"/>
      <c r="G255" s="1"/>
      <c r="H255" s="1"/>
      <c r="I255" s="1"/>
      <c r="J255" s="1"/>
      <c r="K255" s="1"/>
      <c r="L255" s="1"/>
      <c r="M255" s="1"/>
      <c r="N255" s="1"/>
      <c r="O255" s="3"/>
      <c r="P255" s="3"/>
      <c r="Q255" s="3"/>
      <c r="R255" s="3"/>
      <c r="S255" s="3"/>
      <c r="T255" s="3"/>
      <c r="U255" s="3"/>
      <c r="V255" s="3"/>
      <c r="W255" s="3"/>
      <c r="X255" s="3"/>
      <c r="Y255" s="3"/>
      <c r="Z255" s="3"/>
      <c r="AA255" s="3"/>
      <c r="AB255" s="3"/>
      <c r="AC255" s="3"/>
      <c r="AD255" s="3"/>
      <c r="AE255" s="3"/>
      <c r="AF255" s="3"/>
    </row>
    <row r="256" ht="15.75" customHeight="1">
      <c r="A256" s="66"/>
      <c r="B256" s="67"/>
      <c r="C256" s="67"/>
      <c r="D256" s="1"/>
      <c r="E256" s="1"/>
      <c r="F256" s="1"/>
      <c r="G256" s="1"/>
      <c r="H256" s="1"/>
      <c r="I256" s="1"/>
      <c r="J256" s="1"/>
      <c r="K256" s="1"/>
      <c r="L256" s="1"/>
      <c r="M256" s="1"/>
      <c r="N256" s="1"/>
      <c r="O256" s="3"/>
      <c r="P256" s="3"/>
      <c r="Q256" s="3"/>
      <c r="R256" s="3"/>
      <c r="S256" s="3"/>
      <c r="T256" s="3"/>
      <c r="U256" s="3"/>
      <c r="V256" s="3"/>
      <c r="W256" s="3"/>
      <c r="X256" s="3"/>
      <c r="Y256" s="3"/>
      <c r="Z256" s="3"/>
      <c r="AA256" s="3"/>
      <c r="AB256" s="3"/>
      <c r="AC256" s="3"/>
      <c r="AD256" s="3"/>
      <c r="AE256" s="3"/>
      <c r="AF256" s="3"/>
    </row>
    <row r="257" ht="15.75" customHeight="1">
      <c r="A257" s="66"/>
      <c r="B257" s="67"/>
      <c r="C257" s="67"/>
      <c r="D257" s="1"/>
      <c r="E257" s="1"/>
      <c r="F257" s="1"/>
      <c r="G257" s="1"/>
      <c r="H257" s="1"/>
      <c r="I257" s="1"/>
      <c r="J257" s="1"/>
      <c r="K257" s="1"/>
      <c r="L257" s="1"/>
      <c r="M257" s="1"/>
      <c r="N257" s="1"/>
      <c r="O257" s="3"/>
      <c r="P257" s="3"/>
      <c r="Q257" s="3"/>
      <c r="R257" s="3"/>
      <c r="S257" s="3"/>
      <c r="T257" s="3"/>
      <c r="U257" s="3"/>
      <c r="V257" s="3"/>
      <c r="W257" s="3"/>
      <c r="X257" s="3"/>
      <c r="Y257" s="3"/>
      <c r="Z257" s="3"/>
      <c r="AA257" s="3"/>
      <c r="AB257" s="3"/>
      <c r="AC257" s="3"/>
      <c r="AD257" s="3"/>
      <c r="AE257" s="3"/>
      <c r="AF257" s="3"/>
    </row>
    <row r="258" ht="15.75" customHeight="1">
      <c r="A258" s="66"/>
      <c r="B258" s="67"/>
      <c r="C258" s="67"/>
      <c r="D258" s="1"/>
      <c r="E258" s="1"/>
      <c r="F258" s="1"/>
      <c r="G258" s="1"/>
      <c r="H258" s="1"/>
      <c r="I258" s="1"/>
      <c r="J258" s="1"/>
      <c r="K258" s="1"/>
      <c r="L258" s="1"/>
      <c r="M258" s="1"/>
      <c r="N258" s="1"/>
      <c r="O258" s="3"/>
      <c r="P258" s="3"/>
      <c r="Q258" s="3"/>
      <c r="R258" s="3"/>
      <c r="S258" s="3"/>
      <c r="T258" s="3"/>
      <c r="U258" s="3"/>
      <c r="V258" s="3"/>
      <c r="W258" s="3"/>
      <c r="X258" s="3"/>
      <c r="Y258" s="3"/>
      <c r="Z258" s="3"/>
      <c r="AA258" s="3"/>
      <c r="AB258" s="3"/>
      <c r="AC258" s="3"/>
      <c r="AD258" s="3"/>
      <c r="AE258" s="3"/>
      <c r="AF258" s="3"/>
    </row>
    <row r="259" ht="15.75" customHeight="1">
      <c r="A259" s="66"/>
      <c r="B259" s="67"/>
      <c r="C259" s="67"/>
      <c r="D259" s="1"/>
      <c r="E259" s="1"/>
      <c r="F259" s="1"/>
      <c r="G259" s="1"/>
      <c r="H259" s="1"/>
      <c r="I259" s="1"/>
      <c r="J259" s="1"/>
      <c r="K259" s="1"/>
      <c r="L259" s="1"/>
      <c r="M259" s="1"/>
      <c r="N259" s="1"/>
      <c r="O259" s="3"/>
      <c r="P259" s="3"/>
      <c r="Q259" s="3"/>
      <c r="R259" s="3"/>
      <c r="S259" s="3"/>
      <c r="T259" s="3"/>
      <c r="U259" s="3"/>
      <c r="V259" s="3"/>
      <c r="W259" s="3"/>
      <c r="X259" s="3"/>
      <c r="Y259" s="3"/>
      <c r="Z259" s="3"/>
      <c r="AA259" s="3"/>
      <c r="AB259" s="3"/>
      <c r="AC259" s="3"/>
      <c r="AD259" s="3"/>
      <c r="AE259" s="3"/>
      <c r="AF259" s="3"/>
    </row>
    <row r="260" ht="15.75" customHeight="1">
      <c r="A260" s="66"/>
      <c r="B260" s="67"/>
      <c r="C260" s="67"/>
      <c r="D260" s="1"/>
      <c r="E260" s="1"/>
      <c r="F260" s="1"/>
      <c r="G260" s="1"/>
      <c r="H260" s="1"/>
      <c r="I260" s="1"/>
      <c r="J260" s="1"/>
      <c r="K260" s="1"/>
      <c r="L260" s="1"/>
      <c r="M260" s="1"/>
      <c r="N260" s="1"/>
      <c r="O260" s="3"/>
      <c r="P260" s="3"/>
      <c r="Q260" s="3"/>
      <c r="R260" s="3"/>
      <c r="S260" s="3"/>
      <c r="T260" s="3"/>
      <c r="U260" s="3"/>
      <c r="V260" s="3"/>
      <c r="W260" s="3"/>
      <c r="X260" s="3"/>
      <c r="Y260" s="3"/>
      <c r="Z260" s="3"/>
      <c r="AA260" s="3"/>
      <c r="AB260" s="3"/>
      <c r="AC260" s="3"/>
      <c r="AD260" s="3"/>
      <c r="AE260" s="3"/>
      <c r="AF260" s="3"/>
    </row>
    <row r="261" ht="15.75" customHeight="1">
      <c r="A261" s="66"/>
      <c r="B261" s="67"/>
      <c r="C261" s="67"/>
      <c r="D261" s="1"/>
      <c r="E261" s="1"/>
      <c r="F261" s="1"/>
      <c r="G261" s="1"/>
      <c r="H261" s="1"/>
      <c r="I261" s="1"/>
      <c r="J261" s="1"/>
      <c r="K261" s="1"/>
      <c r="L261" s="1"/>
      <c r="M261" s="1"/>
      <c r="N261" s="1"/>
      <c r="O261" s="3"/>
      <c r="P261" s="3"/>
      <c r="Q261" s="3"/>
      <c r="R261" s="3"/>
      <c r="S261" s="3"/>
      <c r="T261" s="3"/>
      <c r="U261" s="3"/>
      <c r="V261" s="3"/>
      <c r="W261" s="3"/>
      <c r="X261" s="3"/>
      <c r="Y261" s="3"/>
      <c r="Z261" s="3"/>
      <c r="AA261" s="3"/>
      <c r="AB261" s="3"/>
      <c r="AC261" s="3"/>
      <c r="AD261" s="3"/>
      <c r="AE261" s="3"/>
      <c r="AF261" s="3"/>
    </row>
    <row r="262" ht="15.75" customHeight="1">
      <c r="A262" s="66"/>
      <c r="B262" s="67"/>
      <c r="C262" s="67"/>
      <c r="D262" s="1"/>
      <c r="E262" s="1"/>
      <c r="F262" s="1"/>
      <c r="G262" s="1"/>
      <c r="H262" s="1"/>
      <c r="I262" s="1"/>
      <c r="J262" s="1"/>
      <c r="K262" s="1"/>
      <c r="L262" s="1"/>
      <c r="M262" s="1"/>
      <c r="N262" s="1"/>
      <c r="O262" s="3"/>
      <c r="P262" s="3"/>
      <c r="Q262" s="3"/>
      <c r="R262" s="3"/>
      <c r="S262" s="3"/>
      <c r="T262" s="3"/>
      <c r="U262" s="3"/>
      <c r="V262" s="3"/>
      <c r="W262" s="3"/>
      <c r="X262" s="3"/>
      <c r="Y262" s="3"/>
      <c r="Z262" s="3"/>
      <c r="AA262" s="3"/>
      <c r="AB262" s="3"/>
      <c r="AC262" s="3"/>
      <c r="AD262" s="3"/>
      <c r="AE262" s="3"/>
      <c r="AF262" s="3"/>
    </row>
    <row r="263" ht="15.75" customHeight="1">
      <c r="A263" s="66"/>
      <c r="B263" s="67"/>
      <c r="C263" s="67"/>
      <c r="D263" s="1"/>
      <c r="E263" s="1"/>
      <c r="F263" s="1"/>
      <c r="G263" s="1"/>
      <c r="H263" s="1"/>
      <c r="I263" s="1"/>
      <c r="J263" s="1"/>
      <c r="K263" s="1"/>
      <c r="L263" s="1"/>
      <c r="M263" s="1"/>
      <c r="N263" s="1"/>
      <c r="O263" s="3"/>
      <c r="P263" s="3"/>
      <c r="Q263" s="3"/>
      <c r="R263" s="3"/>
      <c r="S263" s="3"/>
      <c r="T263" s="3"/>
      <c r="U263" s="3"/>
      <c r="V263" s="3"/>
      <c r="W263" s="3"/>
      <c r="X263" s="3"/>
      <c r="Y263" s="3"/>
      <c r="Z263" s="3"/>
      <c r="AA263" s="3"/>
      <c r="AB263" s="3"/>
      <c r="AC263" s="3"/>
      <c r="AD263" s="3"/>
      <c r="AE263" s="3"/>
      <c r="AF263" s="3"/>
    </row>
    <row r="264" ht="15.75" customHeight="1">
      <c r="A264" s="66"/>
      <c r="B264" s="67"/>
      <c r="C264" s="67"/>
      <c r="D264" s="1"/>
      <c r="E264" s="1"/>
      <c r="F264" s="1"/>
      <c r="G264" s="1"/>
      <c r="H264" s="1"/>
      <c r="I264" s="1"/>
      <c r="J264" s="1"/>
      <c r="K264" s="1"/>
      <c r="L264" s="1"/>
      <c r="M264" s="1"/>
      <c r="N264" s="1"/>
      <c r="O264" s="3"/>
      <c r="P264" s="3"/>
      <c r="Q264" s="3"/>
      <c r="R264" s="3"/>
      <c r="S264" s="3"/>
      <c r="T264" s="3"/>
      <c r="U264" s="3"/>
      <c r="V264" s="3"/>
      <c r="W264" s="3"/>
      <c r="X264" s="3"/>
      <c r="Y264" s="3"/>
      <c r="Z264" s="3"/>
      <c r="AA264" s="3"/>
      <c r="AB264" s="3"/>
      <c r="AC264" s="3"/>
      <c r="AD264" s="3"/>
      <c r="AE264" s="3"/>
      <c r="AF264" s="3"/>
    </row>
    <row r="265" ht="15.75" customHeight="1">
      <c r="A265" s="66"/>
      <c r="B265" s="67"/>
      <c r="C265" s="67"/>
      <c r="D265" s="1"/>
      <c r="E265" s="1"/>
      <c r="F265" s="1"/>
      <c r="G265" s="1"/>
      <c r="H265" s="1"/>
      <c r="I265" s="1"/>
      <c r="J265" s="1"/>
      <c r="K265" s="1"/>
      <c r="L265" s="1"/>
      <c r="M265" s="1"/>
      <c r="N265" s="1"/>
      <c r="O265" s="3"/>
      <c r="P265" s="3"/>
      <c r="Q265" s="3"/>
      <c r="R265" s="3"/>
      <c r="S265" s="3"/>
      <c r="T265" s="3"/>
      <c r="U265" s="3"/>
      <c r="V265" s="3"/>
      <c r="W265" s="3"/>
      <c r="X265" s="3"/>
      <c r="Y265" s="3"/>
      <c r="Z265" s="3"/>
      <c r="AA265" s="3"/>
      <c r="AB265" s="3"/>
      <c r="AC265" s="3"/>
      <c r="AD265" s="3"/>
      <c r="AE265" s="3"/>
      <c r="AF265" s="3"/>
    </row>
    <row r="266" ht="15.75" customHeight="1">
      <c r="A266" s="66"/>
      <c r="B266" s="67"/>
      <c r="C266" s="67"/>
      <c r="D266" s="1"/>
      <c r="E266" s="1"/>
      <c r="F266" s="1"/>
      <c r="G266" s="1"/>
      <c r="H266" s="1"/>
      <c r="I266" s="1"/>
      <c r="J266" s="1"/>
      <c r="K266" s="1"/>
      <c r="L266" s="1"/>
      <c r="M266" s="1"/>
      <c r="N266" s="1"/>
      <c r="O266" s="3"/>
      <c r="P266" s="3"/>
      <c r="Q266" s="3"/>
      <c r="R266" s="3"/>
      <c r="S266" s="3"/>
      <c r="T266" s="3"/>
      <c r="U266" s="3"/>
      <c r="V266" s="3"/>
      <c r="W266" s="3"/>
      <c r="X266" s="3"/>
      <c r="Y266" s="3"/>
      <c r="Z266" s="3"/>
      <c r="AA266" s="3"/>
      <c r="AB266" s="3"/>
      <c r="AC266" s="3"/>
      <c r="AD266" s="3"/>
      <c r="AE266" s="3"/>
      <c r="AF266" s="3"/>
    </row>
    <row r="267" ht="15.75" customHeight="1">
      <c r="A267" s="66"/>
      <c r="B267" s="67"/>
      <c r="C267" s="67"/>
      <c r="D267" s="1"/>
      <c r="E267" s="1"/>
      <c r="F267" s="1"/>
      <c r="G267" s="1"/>
      <c r="H267" s="1"/>
      <c r="I267" s="1"/>
      <c r="J267" s="1"/>
      <c r="K267" s="1"/>
      <c r="L267" s="1"/>
      <c r="M267" s="1"/>
      <c r="N267" s="1"/>
      <c r="O267" s="3"/>
      <c r="P267" s="3"/>
      <c r="Q267" s="3"/>
      <c r="R267" s="3"/>
      <c r="S267" s="3"/>
      <c r="T267" s="3"/>
      <c r="U267" s="3"/>
      <c r="V267" s="3"/>
      <c r="W267" s="3"/>
      <c r="X267" s="3"/>
      <c r="Y267" s="3"/>
      <c r="Z267" s="3"/>
      <c r="AA267" s="3"/>
      <c r="AB267" s="3"/>
      <c r="AC267" s="3"/>
      <c r="AD267" s="3"/>
      <c r="AE267" s="3"/>
      <c r="AF267" s="3"/>
    </row>
    <row r="268" ht="15.75" customHeight="1">
      <c r="A268" s="66"/>
      <c r="B268" s="67"/>
      <c r="C268" s="67"/>
      <c r="D268" s="1"/>
      <c r="E268" s="1"/>
      <c r="F268" s="1"/>
      <c r="G268" s="1"/>
      <c r="H268" s="1"/>
      <c r="I268" s="1"/>
      <c r="J268" s="1"/>
      <c r="K268" s="1"/>
      <c r="L268" s="1"/>
      <c r="M268" s="1"/>
      <c r="N268" s="1"/>
      <c r="O268" s="3"/>
      <c r="P268" s="3"/>
      <c r="Q268" s="3"/>
      <c r="R268" s="3"/>
      <c r="S268" s="3"/>
      <c r="T268" s="3"/>
      <c r="U268" s="3"/>
      <c r="V268" s="3"/>
      <c r="W268" s="3"/>
      <c r="X268" s="3"/>
      <c r="Y268" s="3"/>
      <c r="Z268" s="3"/>
      <c r="AA268" s="3"/>
      <c r="AB268" s="3"/>
      <c r="AC268" s="3"/>
      <c r="AD268" s="3"/>
      <c r="AE268" s="3"/>
      <c r="AF268" s="3"/>
    </row>
    <row r="269" ht="15.75" customHeight="1">
      <c r="A269" s="66"/>
      <c r="B269" s="67"/>
      <c r="C269" s="67"/>
      <c r="D269" s="1"/>
      <c r="E269" s="1"/>
      <c r="F269" s="1"/>
      <c r="G269" s="1"/>
      <c r="H269" s="1"/>
      <c r="I269" s="1"/>
      <c r="J269" s="1"/>
      <c r="K269" s="1"/>
      <c r="L269" s="1"/>
      <c r="M269" s="1"/>
      <c r="N269" s="1"/>
      <c r="O269" s="3"/>
      <c r="P269" s="3"/>
      <c r="Q269" s="3"/>
      <c r="R269" s="3"/>
      <c r="S269" s="3"/>
      <c r="T269" s="3"/>
      <c r="U269" s="3"/>
      <c r="V269" s="3"/>
      <c r="W269" s="3"/>
      <c r="X269" s="3"/>
      <c r="Y269" s="3"/>
      <c r="Z269" s="3"/>
      <c r="AA269" s="3"/>
      <c r="AB269" s="3"/>
      <c r="AC269" s="3"/>
      <c r="AD269" s="3"/>
      <c r="AE269" s="3"/>
      <c r="AF269" s="3"/>
    </row>
    <row r="270" ht="15.75" customHeight="1">
      <c r="A270" s="66"/>
      <c r="B270" s="67"/>
      <c r="C270" s="67"/>
      <c r="D270" s="1"/>
      <c r="E270" s="1"/>
      <c r="F270" s="1"/>
      <c r="G270" s="1"/>
      <c r="H270" s="1"/>
      <c r="I270" s="1"/>
      <c r="J270" s="1"/>
      <c r="K270" s="1"/>
      <c r="L270" s="1"/>
      <c r="M270" s="1"/>
      <c r="N270" s="1"/>
      <c r="O270" s="3"/>
      <c r="P270" s="3"/>
      <c r="Q270" s="3"/>
      <c r="R270" s="3"/>
      <c r="S270" s="3"/>
      <c r="T270" s="3"/>
      <c r="U270" s="3"/>
      <c r="V270" s="3"/>
      <c r="W270" s="3"/>
      <c r="X270" s="3"/>
      <c r="Y270" s="3"/>
      <c r="Z270" s="3"/>
      <c r="AA270" s="3"/>
      <c r="AB270" s="3"/>
      <c r="AC270" s="3"/>
      <c r="AD270" s="3"/>
      <c r="AE270" s="3"/>
      <c r="AF270" s="3"/>
    </row>
    <row r="271" ht="15.75" customHeight="1">
      <c r="A271" s="66"/>
      <c r="B271" s="67"/>
      <c r="C271" s="67"/>
      <c r="D271" s="1"/>
      <c r="E271" s="1"/>
      <c r="F271" s="1"/>
      <c r="G271" s="1"/>
      <c r="H271" s="1"/>
      <c r="I271" s="1"/>
      <c r="J271" s="1"/>
      <c r="K271" s="1"/>
      <c r="L271" s="1"/>
      <c r="M271" s="1"/>
      <c r="N271" s="1"/>
      <c r="O271" s="3"/>
      <c r="P271" s="3"/>
      <c r="Q271" s="3"/>
      <c r="R271" s="3"/>
      <c r="S271" s="3"/>
      <c r="T271" s="3"/>
      <c r="U271" s="3"/>
      <c r="V271" s="3"/>
      <c r="W271" s="3"/>
      <c r="X271" s="3"/>
      <c r="Y271" s="3"/>
      <c r="Z271" s="3"/>
      <c r="AA271" s="3"/>
      <c r="AB271" s="3"/>
      <c r="AC271" s="3"/>
      <c r="AD271" s="3"/>
      <c r="AE271" s="3"/>
      <c r="AF271" s="3"/>
    </row>
    <row r="272" ht="15.75" customHeight="1">
      <c r="A272" s="66"/>
      <c r="B272" s="67"/>
      <c r="C272" s="67"/>
      <c r="D272" s="1"/>
      <c r="E272" s="1"/>
      <c r="F272" s="1"/>
      <c r="G272" s="1"/>
      <c r="H272" s="1"/>
      <c r="I272" s="1"/>
      <c r="J272" s="1"/>
      <c r="K272" s="1"/>
      <c r="L272" s="1"/>
      <c r="M272" s="1"/>
      <c r="N272" s="1"/>
      <c r="O272" s="3"/>
      <c r="P272" s="3"/>
      <c r="Q272" s="3"/>
      <c r="R272" s="3"/>
      <c r="S272" s="3"/>
      <c r="T272" s="3"/>
      <c r="U272" s="3"/>
      <c r="V272" s="3"/>
      <c r="W272" s="3"/>
      <c r="X272" s="3"/>
      <c r="Y272" s="3"/>
      <c r="Z272" s="3"/>
      <c r="AA272" s="3"/>
      <c r="AB272" s="3"/>
      <c r="AC272" s="3"/>
      <c r="AD272" s="3"/>
      <c r="AE272" s="3"/>
      <c r="AF272" s="3"/>
    </row>
    <row r="273" ht="15.75" customHeight="1">
      <c r="A273" s="66"/>
      <c r="B273" s="67"/>
      <c r="C273" s="67"/>
      <c r="D273" s="1"/>
      <c r="E273" s="1"/>
      <c r="F273" s="1"/>
      <c r="G273" s="1"/>
      <c r="H273" s="1"/>
      <c r="I273" s="1"/>
      <c r="J273" s="1"/>
      <c r="K273" s="1"/>
      <c r="L273" s="1"/>
      <c r="M273" s="1"/>
      <c r="N273" s="1"/>
      <c r="O273" s="3"/>
      <c r="P273" s="3"/>
      <c r="Q273" s="3"/>
      <c r="R273" s="3"/>
      <c r="S273" s="3"/>
      <c r="T273" s="3"/>
      <c r="U273" s="3"/>
      <c r="V273" s="3"/>
      <c r="W273" s="3"/>
      <c r="X273" s="3"/>
      <c r="Y273" s="3"/>
      <c r="Z273" s="3"/>
      <c r="AA273" s="3"/>
      <c r="AB273" s="3"/>
      <c r="AC273" s="3"/>
      <c r="AD273" s="3"/>
      <c r="AE273" s="3"/>
      <c r="AF273" s="3"/>
    </row>
    <row r="274" ht="15.75" customHeight="1">
      <c r="A274" s="66"/>
      <c r="B274" s="67"/>
      <c r="C274" s="67"/>
      <c r="D274" s="1"/>
      <c r="E274" s="1"/>
      <c r="F274" s="1"/>
      <c r="G274" s="1"/>
      <c r="H274" s="1"/>
      <c r="I274" s="1"/>
      <c r="J274" s="1"/>
      <c r="K274" s="1"/>
      <c r="L274" s="1"/>
      <c r="M274" s="1"/>
      <c r="N274" s="1"/>
      <c r="O274" s="3"/>
      <c r="P274" s="3"/>
      <c r="Q274" s="3"/>
      <c r="R274" s="3"/>
      <c r="S274" s="3"/>
      <c r="T274" s="3"/>
      <c r="U274" s="3"/>
      <c r="V274" s="3"/>
      <c r="W274" s="3"/>
      <c r="X274" s="3"/>
      <c r="Y274" s="3"/>
      <c r="Z274" s="3"/>
      <c r="AA274" s="3"/>
      <c r="AB274" s="3"/>
      <c r="AC274" s="3"/>
      <c r="AD274" s="3"/>
      <c r="AE274" s="3"/>
      <c r="AF274" s="3"/>
    </row>
    <row r="275" ht="15.75" customHeight="1">
      <c r="A275" s="66"/>
      <c r="B275" s="67"/>
      <c r="C275" s="67"/>
      <c r="D275" s="1"/>
      <c r="E275" s="1"/>
      <c r="F275" s="1"/>
      <c r="G275" s="1"/>
      <c r="H275" s="1"/>
      <c r="I275" s="1"/>
      <c r="J275" s="1"/>
      <c r="K275" s="1"/>
      <c r="L275" s="1"/>
      <c r="M275" s="1"/>
      <c r="N275" s="1"/>
      <c r="O275" s="3"/>
      <c r="P275" s="3"/>
      <c r="Q275" s="3"/>
      <c r="R275" s="3"/>
      <c r="S275" s="3"/>
      <c r="T275" s="3"/>
      <c r="U275" s="3"/>
      <c r="V275" s="3"/>
      <c r="W275" s="3"/>
      <c r="X275" s="3"/>
      <c r="Y275" s="3"/>
      <c r="Z275" s="3"/>
      <c r="AA275" s="3"/>
      <c r="AB275" s="3"/>
      <c r="AC275" s="3"/>
      <c r="AD275" s="3"/>
      <c r="AE275" s="3"/>
      <c r="AF275" s="3"/>
    </row>
    <row r="276" ht="15.75" customHeight="1">
      <c r="A276" s="66"/>
      <c r="B276" s="67"/>
      <c r="C276" s="67"/>
      <c r="D276" s="1"/>
      <c r="E276" s="1"/>
      <c r="F276" s="1"/>
      <c r="G276" s="1"/>
      <c r="H276" s="1"/>
      <c r="I276" s="1"/>
      <c r="J276" s="1"/>
      <c r="K276" s="1"/>
      <c r="L276" s="1"/>
      <c r="M276" s="1"/>
      <c r="N276" s="1"/>
      <c r="O276" s="3"/>
      <c r="P276" s="3"/>
      <c r="Q276" s="3"/>
      <c r="R276" s="3"/>
      <c r="S276" s="3"/>
      <c r="T276" s="3"/>
      <c r="U276" s="3"/>
      <c r="V276" s="3"/>
      <c r="W276" s="3"/>
      <c r="X276" s="3"/>
      <c r="Y276" s="3"/>
      <c r="Z276" s="3"/>
      <c r="AA276" s="3"/>
      <c r="AB276" s="3"/>
      <c r="AC276" s="3"/>
      <c r="AD276" s="3"/>
      <c r="AE276" s="3"/>
      <c r="AF276" s="3"/>
    </row>
    <row r="277" ht="15.75" customHeight="1">
      <c r="A277" s="66"/>
      <c r="B277" s="67"/>
      <c r="C277" s="67"/>
      <c r="D277" s="1"/>
      <c r="E277" s="1"/>
      <c r="F277" s="1"/>
      <c r="G277" s="1"/>
      <c r="H277" s="1"/>
      <c r="I277" s="1"/>
      <c r="J277" s="1"/>
      <c r="K277" s="1"/>
      <c r="L277" s="1"/>
      <c r="M277" s="1"/>
      <c r="N277" s="1"/>
      <c r="O277" s="3"/>
      <c r="P277" s="3"/>
      <c r="Q277" s="3"/>
      <c r="R277" s="3"/>
      <c r="S277" s="3"/>
      <c r="T277" s="3"/>
      <c r="U277" s="3"/>
      <c r="V277" s="3"/>
      <c r="W277" s="3"/>
      <c r="X277" s="3"/>
      <c r="Y277" s="3"/>
      <c r="Z277" s="3"/>
      <c r="AA277" s="3"/>
      <c r="AB277" s="3"/>
      <c r="AC277" s="3"/>
      <c r="AD277" s="3"/>
      <c r="AE277" s="3"/>
      <c r="AF277" s="3"/>
    </row>
    <row r="278" ht="15.75" customHeight="1">
      <c r="A278" s="66"/>
      <c r="B278" s="67"/>
      <c r="C278" s="67"/>
      <c r="D278" s="1"/>
      <c r="E278" s="1"/>
      <c r="F278" s="1"/>
      <c r="G278" s="1"/>
      <c r="H278" s="1"/>
      <c r="I278" s="1"/>
      <c r="J278" s="1"/>
      <c r="K278" s="1"/>
      <c r="L278" s="1"/>
      <c r="M278" s="1"/>
      <c r="N278" s="1"/>
      <c r="O278" s="3"/>
      <c r="P278" s="3"/>
      <c r="Q278" s="3"/>
      <c r="R278" s="3"/>
      <c r="S278" s="3"/>
      <c r="T278" s="3"/>
      <c r="U278" s="3"/>
      <c r="V278" s="3"/>
      <c r="W278" s="3"/>
      <c r="X278" s="3"/>
      <c r="Y278" s="3"/>
      <c r="Z278" s="3"/>
      <c r="AA278" s="3"/>
      <c r="AB278" s="3"/>
      <c r="AC278" s="3"/>
      <c r="AD278" s="3"/>
      <c r="AE278" s="3"/>
      <c r="AF278" s="3"/>
    </row>
    <row r="279" ht="15.75" customHeight="1">
      <c r="A279" s="66"/>
      <c r="B279" s="67"/>
      <c r="C279" s="67"/>
      <c r="D279" s="1"/>
      <c r="E279" s="1"/>
      <c r="F279" s="1"/>
      <c r="G279" s="1"/>
      <c r="H279" s="1"/>
      <c r="I279" s="1"/>
      <c r="J279" s="1"/>
      <c r="K279" s="1"/>
      <c r="L279" s="1"/>
      <c r="M279" s="1"/>
      <c r="N279" s="1"/>
      <c r="O279" s="3"/>
      <c r="P279" s="3"/>
      <c r="Q279" s="3"/>
      <c r="R279" s="3"/>
      <c r="S279" s="3"/>
      <c r="T279" s="3"/>
      <c r="U279" s="3"/>
      <c r="V279" s="3"/>
      <c r="W279" s="3"/>
      <c r="X279" s="3"/>
      <c r="Y279" s="3"/>
      <c r="Z279" s="3"/>
      <c r="AA279" s="3"/>
      <c r="AB279" s="3"/>
      <c r="AC279" s="3"/>
      <c r="AD279" s="3"/>
      <c r="AE279" s="3"/>
      <c r="AF279" s="3"/>
    </row>
    <row r="280" ht="15.75" customHeight="1">
      <c r="A280" s="66"/>
      <c r="B280" s="67"/>
      <c r="C280" s="67"/>
      <c r="D280" s="1"/>
      <c r="E280" s="1"/>
      <c r="F280" s="1"/>
      <c r="G280" s="1"/>
      <c r="H280" s="1"/>
      <c r="I280" s="1"/>
      <c r="J280" s="1"/>
      <c r="K280" s="1"/>
      <c r="L280" s="1"/>
      <c r="M280" s="1"/>
      <c r="N280" s="1"/>
      <c r="O280" s="3"/>
      <c r="P280" s="3"/>
      <c r="Q280" s="3"/>
      <c r="R280" s="3"/>
      <c r="S280" s="3"/>
      <c r="T280" s="3"/>
      <c r="U280" s="3"/>
      <c r="V280" s="3"/>
      <c r="W280" s="3"/>
      <c r="X280" s="3"/>
      <c r="Y280" s="3"/>
      <c r="Z280" s="3"/>
      <c r="AA280" s="3"/>
      <c r="AB280" s="3"/>
      <c r="AC280" s="3"/>
      <c r="AD280" s="3"/>
      <c r="AE280" s="3"/>
      <c r="AF280" s="3"/>
    </row>
    <row r="281" ht="15.75" customHeight="1">
      <c r="A281" s="66"/>
      <c r="B281" s="67"/>
      <c r="C281" s="67"/>
      <c r="D281" s="1"/>
      <c r="E281" s="1"/>
      <c r="F281" s="1"/>
      <c r="G281" s="1"/>
      <c r="H281" s="1"/>
      <c r="I281" s="1"/>
      <c r="J281" s="1"/>
      <c r="K281" s="1"/>
      <c r="L281" s="1"/>
      <c r="M281" s="1"/>
      <c r="N281" s="1"/>
      <c r="O281" s="3"/>
      <c r="P281" s="3"/>
      <c r="Q281" s="3"/>
      <c r="R281" s="3"/>
      <c r="S281" s="3"/>
      <c r="T281" s="3"/>
      <c r="U281" s="3"/>
      <c r="V281" s="3"/>
      <c r="W281" s="3"/>
      <c r="X281" s="3"/>
      <c r="Y281" s="3"/>
      <c r="Z281" s="3"/>
      <c r="AA281" s="3"/>
      <c r="AB281" s="3"/>
      <c r="AC281" s="3"/>
      <c r="AD281" s="3"/>
      <c r="AE281" s="3"/>
      <c r="AF281" s="3"/>
    </row>
    <row r="282" ht="15.75" customHeight="1">
      <c r="A282" s="66"/>
      <c r="B282" s="67"/>
      <c r="C282" s="67"/>
      <c r="D282" s="1"/>
      <c r="E282" s="1"/>
      <c r="F282" s="1"/>
      <c r="G282" s="1"/>
      <c r="H282" s="1"/>
      <c r="I282" s="1"/>
      <c r="J282" s="1"/>
      <c r="K282" s="1"/>
      <c r="L282" s="1"/>
      <c r="M282" s="1"/>
      <c r="N282" s="1"/>
      <c r="O282" s="3"/>
      <c r="P282" s="3"/>
      <c r="Q282" s="3"/>
      <c r="R282" s="3"/>
      <c r="S282" s="3"/>
      <c r="T282" s="3"/>
      <c r="U282" s="3"/>
      <c r="V282" s="3"/>
      <c r="W282" s="3"/>
      <c r="X282" s="3"/>
      <c r="Y282" s="3"/>
      <c r="Z282" s="3"/>
      <c r="AA282" s="3"/>
      <c r="AB282" s="3"/>
      <c r="AC282" s="3"/>
      <c r="AD282" s="3"/>
      <c r="AE282" s="3"/>
      <c r="AF282" s="3"/>
    </row>
    <row r="283" ht="15.75" customHeight="1">
      <c r="A283" s="66"/>
      <c r="B283" s="67"/>
      <c r="C283" s="67"/>
      <c r="D283" s="1"/>
      <c r="E283" s="1"/>
      <c r="F283" s="1"/>
      <c r="G283" s="1"/>
      <c r="H283" s="1"/>
      <c r="I283" s="1"/>
      <c r="J283" s="1"/>
      <c r="K283" s="1"/>
      <c r="L283" s="1"/>
      <c r="M283" s="1"/>
      <c r="N283" s="1"/>
      <c r="O283" s="3"/>
      <c r="P283" s="3"/>
      <c r="Q283" s="3"/>
      <c r="R283" s="3"/>
      <c r="S283" s="3"/>
      <c r="T283" s="3"/>
      <c r="U283" s="3"/>
      <c r="V283" s="3"/>
      <c r="W283" s="3"/>
      <c r="X283" s="3"/>
      <c r="Y283" s="3"/>
      <c r="Z283" s="3"/>
      <c r="AA283" s="3"/>
      <c r="AB283" s="3"/>
      <c r="AC283" s="3"/>
      <c r="AD283" s="3"/>
      <c r="AE283" s="3"/>
      <c r="AF283" s="3"/>
    </row>
    <row r="284" ht="15.75" customHeight="1">
      <c r="A284" s="66"/>
      <c r="B284" s="67"/>
      <c r="C284" s="67"/>
      <c r="D284" s="1"/>
      <c r="E284" s="1"/>
      <c r="F284" s="1"/>
      <c r="G284" s="1"/>
      <c r="H284" s="1"/>
      <c r="I284" s="1"/>
      <c r="J284" s="1"/>
      <c r="K284" s="1"/>
      <c r="L284" s="1"/>
      <c r="M284" s="1"/>
      <c r="N284" s="1"/>
      <c r="O284" s="3"/>
      <c r="P284" s="3"/>
      <c r="Q284" s="3"/>
      <c r="R284" s="3"/>
      <c r="S284" s="3"/>
      <c r="T284" s="3"/>
      <c r="U284" s="3"/>
      <c r="V284" s="3"/>
      <c r="W284" s="3"/>
      <c r="X284" s="3"/>
      <c r="Y284" s="3"/>
      <c r="Z284" s="3"/>
      <c r="AA284" s="3"/>
      <c r="AB284" s="3"/>
      <c r="AC284" s="3"/>
      <c r="AD284" s="3"/>
      <c r="AE284" s="3"/>
      <c r="AF284" s="3"/>
    </row>
    <row r="285" ht="15.75" customHeight="1">
      <c r="A285" s="66"/>
      <c r="B285" s="67"/>
      <c r="C285" s="67"/>
      <c r="D285" s="1"/>
      <c r="E285" s="1"/>
      <c r="F285" s="1"/>
      <c r="G285" s="1"/>
      <c r="H285" s="1"/>
      <c r="I285" s="1"/>
      <c r="J285" s="1"/>
      <c r="K285" s="1"/>
      <c r="L285" s="1"/>
      <c r="M285" s="1"/>
      <c r="N285" s="1"/>
      <c r="O285" s="3"/>
      <c r="P285" s="3"/>
      <c r="Q285" s="3"/>
      <c r="R285" s="3"/>
      <c r="S285" s="3"/>
      <c r="T285" s="3"/>
      <c r="U285" s="3"/>
      <c r="V285" s="3"/>
      <c r="W285" s="3"/>
      <c r="X285" s="3"/>
      <c r="Y285" s="3"/>
      <c r="Z285" s="3"/>
      <c r="AA285" s="3"/>
      <c r="AB285" s="3"/>
      <c r="AC285" s="3"/>
      <c r="AD285" s="3"/>
      <c r="AE285" s="3"/>
      <c r="AF285" s="3"/>
    </row>
    <row r="286" ht="15.75" customHeight="1">
      <c r="A286" s="66"/>
      <c r="B286" s="67"/>
      <c r="C286" s="67"/>
      <c r="D286" s="1"/>
      <c r="E286" s="1"/>
      <c r="F286" s="1"/>
      <c r="G286" s="1"/>
      <c r="H286" s="1"/>
      <c r="I286" s="1"/>
      <c r="J286" s="1"/>
      <c r="K286" s="1"/>
      <c r="L286" s="1"/>
      <c r="M286" s="1"/>
      <c r="N286" s="1"/>
      <c r="O286" s="3"/>
      <c r="P286" s="3"/>
      <c r="Q286" s="3"/>
      <c r="R286" s="3"/>
      <c r="S286" s="3"/>
      <c r="T286" s="3"/>
      <c r="U286" s="3"/>
      <c r="V286" s="3"/>
      <c r="W286" s="3"/>
      <c r="X286" s="3"/>
      <c r="Y286" s="3"/>
      <c r="Z286" s="3"/>
      <c r="AA286" s="3"/>
      <c r="AB286" s="3"/>
      <c r="AC286" s="3"/>
      <c r="AD286" s="3"/>
      <c r="AE286" s="3"/>
      <c r="AF286" s="3"/>
    </row>
    <row r="287" ht="15.75" customHeight="1">
      <c r="A287" s="66"/>
      <c r="B287" s="67"/>
      <c r="C287" s="67"/>
      <c r="D287" s="1"/>
      <c r="E287" s="1"/>
      <c r="F287" s="1"/>
      <c r="G287" s="1"/>
      <c r="H287" s="1"/>
      <c r="I287" s="1"/>
      <c r="J287" s="1"/>
      <c r="K287" s="1"/>
      <c r="L287" s="1"/>
      <c r="M287" s="1"/>
      <c r="N287" s="1"/>
      <c r="O287" s="3"/>
      <c r="P287" s="3"/>
      <c r="Q287" s="3"/>
      <c r="R287" s="3"/>
      <c r="S287" s="3"/>
      <c r="T287" s="3"/>
      <c r="U287" s="3"/>
      <c r="V287" s="3"/>
      <c r="W287" s="3"/>
      <c r="X287" s="3"/>
      <c r="Y287" s="3"/>
      <c r="Z287" s="3"/>
      <c r="AA287" s="3"/>
      <c r="AB287" s="3"/>
      <c r="AC287" s="3"/>
      <c r="AD287" s="3"/>
      <c r="AE287" s="3"/>
      <c r="AF287" s="3"/>
    </row>
    <row r="288" ht="15.75" customHeight="1">
      <c r="A288" s="66"/>
      <c r="B288" s="67"/>
      <c r="C288" s="67"/>
      <c r="D288" s="1"/>
      <c r="E288" s="1"/>
      <c r="F288" s="1"/>
      <c r="G288" s="1"/>
      <c r="H288" s="1"/>
      <c r="I288" s="1"/>
      <c r="J288" s="1"/>
      <c r="K288" s="1"/>
      <c r="L288" s="1"/>
      <c r="M288" s="1"/>
      <c r="N288" s="1"/>
      <c r="O288" s="3"/>
      <c r="P288" s="3"/>
      <c r="Q288" s="3"/>
      <c r="R288" s="3"/>
      <c r="S288" s="3"/>
      <c r="T288" s="3"/>
      <c r="U288" s="3"/>
      <c r="V288" s="3"/>
      <c r="W288" s="3"/>
      <c r="X288" s="3"/>
      <c r="Y288" s="3"/>
      <c r="Z288" s="3"/>
      <c r="AA288" s="3"/>
      <c r="AB288" s="3"/>
      <c r="AC288" s="3"/>
      <c r="AD288" s="3"/>
      <c r="AE288" s="3"/>
      <c r="AF288" s="3"/>
    </row>
    <row r="289" ht="15.75" customHeight="1">
      <c r="A289" s="66"/>
      <c r="B289" s="67"/>
      <c r="C289" s="67"/>
      <c r="D289" s="1"/>
      <c r="E289" s="1"/>
      <c r="F289" s="1"/>
      <c r="G289" s="1"/>
      <c r="H289" s="1"/>
      <c r="I289" s="1"/>
      <c r="J289" s="1"/>
      <c r="K289" s="1"/>
      <c r="L289" s="1"/>
      <c r="M289" s="1"/>
      <c r="N289" s="1"/>
      <c r="O289" s="3"/>
      <c r="P289" s="3"/>
      <c r="Q289" s="3"/>
      <c r="R289" s="3"/>
      <c r="S289" s="3"/>
      <c r="T289" s="3"/>
      <c r="U289" s="3"/>
      <c r="V289" s="3"/>
      <c r="W289" s="3"/>
      <c r="X289" s="3"/>
      <c r="Y289" s="3"/>
      <c r="Z289" s="3"/>
      <c r="AA289" s="3"/>
      <c r="AB289" s="3"/>
      <c r="AC289" s="3"/>
      <c r="AD289" s="3"/>
      <c r="AE289" s="3"/>
      <c r="AF289" s="3"/>
    </row>
    <row r="290" ht="15.75" customHeight="1">
      <c r="A290" s="66"/>
      <c r="B290" s="67"/>
      <c r="C290" s="67"/>
      <c r="D290" s="1"/>
      <c r="E290" s="1"/>
      <c r="F290" s="1"/>
      <c r="G290" s="1"/>
      <c r="H290" s="1"/>
      <c r="I290" s="1"/>
      <c r="J290" s="1"/>
      <c r="K290" s="1"/>
      <c r="L290" s="1"/>
      <c r="M290" s="1"/>
      <c r="N290" s="1"/>
      <c r="O290" s="3"/>
      <c r="P290" s="3"/>
      <c r="Q290" s="3"/>
      <c r="R290" s="3"/>
      <c r="S290" s="3"/>
      <c r="T290" s="3"/>
      <c r="U290" s="3"/>
      <c r="V290" s="3"/>
      <c r="W290" s="3"/>
      <c r="X290" s="3"/>
      <c r="Y290" s="3"/>
      <c r="Z290" s="3"/>
      <c r="AA290" s="3"/>
      <c r="AB290" s="3"/>
      <c r="AC290" s="3"/>
      <c r="AD290" s="3"/>
      <c r="AE290" s="3"/>
      <c r="AF290" s="3"/>
    </row>
    <row r="291" ht="15.75" customHeight="1">
      <c r="A291" s="66"/>
      <c r="B291" s="67"/>
      <c r="C291" s="67"/>
      <c r="D291" s="1"/>
      <c r="E291" s="1"/>
      <c r="F291" s="1"/>
      <c r="G291" s="1"/>
      <c r="H291" s="1"/>
      <c r="I291" s="1"/>
      <c r="J291" s="1"/>
      <c r="K291" s="1"/>
      <c r="L291" s="1"/>
      <c r="M291" s="1"/>
      <c r="N291" s="1"/>
      <c r="O291" s="3"/>
      <c r="P291" s="3"/>
      <c r="Q291" s="3"/>
      <c r="R291" s="3"/>
      <c r="S291" s="3"/>
      <c r="T291" s="3"/>
      <c r="U291" s="3"/>
      <c r="V291" s="3"/>
      <c r="W291" s="3"/>
      <c r="X291" s="3"/>
      <c r="Y291" s="3"/>
      <c r="Z291" s="3"/>
      <c r="AA291" s="3"/>
      <c r="AB291" s="3"/>
      <c r="AC291" s="3"/>
      <c r="AD291" s="3"/>
      <c r="AE291" s="3"/>
      <c r="AF291" s="3"/>
    </row>
    <row r="292" ht="15.75" customHeight="1">
      <c r="A292" s="66"/>
      <c r="B292" s="67"/>
      <c r="C292" s="67"/>
      <c r="D292" s="1"/>
      <c r="E292" s="1"/>
      <c r="F292" s="1"/>
      <c r="G292" s="1"/>
      <c r="H292" s="1"/>
      <c r="I292" s="1"/>
      <c r="J292" s="1"/>
      <c r="K292" s="1"/>
      <c r="L292" s="1"/>
      <c r="M292" s="1"/>
      <c r="N292" s="1"/>
      <c r="O292" s="3"/>
      <c r="P292" s="3"/>
      <c r="Q292" s="3"/>
      <c r="R292" s="3"/>
      <c r="S292" s="3"/>
      <c r="T292" s="3"/>
      <c r="U292" s="3"/>
      <c r="V292" s="3"/>
      <c r="W292" s="3"/>
      <c r="X292" s="3"/>
      <c r="Y292" s="3"/>
      <c r="Z292" s="3"/>
      <c r="AA292" s="3"/>
      <c r="AB292" s="3"/>
      <c r="AC292" s="3"/>
      <c r="AD292" s="3"/>
      <c r="AE292" s="3"/>
      <c r="AF292" s="3"/>
    </row>
    <row r="293" ht="15.75" customHeight="1">
      <c r="A293" s="66"/>
      <c r="B293" s="67"/>
      <c r="C293" s="67"/>
      <c r="D293" s="1"/>
      <c r="E293" s="1"/>
      <c r="F293" s="1"/>
      <c r="G293" s="1"/>
      <c r="H293" s="1"/>
      <c r="I293" s="1"/>
      <c r="J293" s="1"/>
      <c r="K293" s="1"/>
      <c r="L293" s="1"/>
      <c r="M293" s="1"/>
      <c r="N293" s="1"/>
      <c r="O293" s="3"/>
      <c r="P293" s="3"/>
      <c r="Q293" s="3"/>
      <c r="R293" s="3"/>
      <c r="S293" s="3"/>
      <c r="T293" s="3"/>
      <c r="U293" s="3"/>
      <c r="V293" s="3"/>
      <c r="W293" s="3"/>
      <c r="X293" s="3"/>
      <c r="Y293" s="3"/>
      <c r="Z293" s="3"/>
      <c r="AA293" s="3"/>
      <c r="AB293" s="3"/>
      <c r="AC293" s="3"/>
      <c r="AD293" s="3"/>
      <c r="AE293" s="3"/>
      <c r="AF293" s="3"/>
    </row>
    <row r="294" ht="15.75" customHeight="1">
      <c r="A294" s="66"/>
      <c r="B294" s="67"/>
      <c r="C294" s="67"/>
      <c r="D294" s="1"/>
      <c r="E294" s="1"/>
      <c r="F294" s="1"/>
      <c r="G294" s="1"/>
      <c r="H294" s="1"/>
      <c r="I294" s="1"/>
      <c r="J294" s="1"/>
      <c r="K294" s="1"/>
      <c r="L294" s="1"/>
      <c r="M294" s="1"/>
      <c r="N294" s="1"/>
      <c r="O294" s="3"/>
      <c r="P294" s="3"/>
      <c r="Q294" s="3"/>
      <c r="R294" s="3"/>
      <c r="S294" s="3"/>
      <c r="T294" s="3"/>
      <c r="U294" s="3"/>
      <c r="V294" s="3"/>
      <c r="W294" s="3"/>
      <c r="X294" s="3"/>
      <c r="Y294" s="3"/>
      <c r="Z294" s="3"/>
      <c r="AA294" s="3"/>
      <c r="AB294" s="3"/>
      <c r="AC294" s="3"/>
      <c r="AD294" s="3"/>
      <c r="AE294" s="3"/>
      <c r="AF294" s="3"/>
    </row>
    <row r="295" ht="15.75" customHeight="1">
      <c r="A295" s="66"/>
      <c r="B295" s="67"/>
      <c r="C295" s="67"/>
      <c r="D295" s="1"/>
      <c r="E295" s="1"/>
      <c r="F295" s="1"/>
      <c r="G295" s="1"/>
      <c r="H295" s="1"/>
      <c r="I295" s="1"/>
      <c r="J295" s="1"/>
      <c r="K295" s="1"/>
      <c r="L295" s="1"/>
      <c r="M295" s="1"/>
      <c r="N295" s="1"/>
      <c r="O295" s="3"/>
      <c r="P295" s="3"/>
      <c r="Q295" s="3"/>
      <c r="R295" s="3"/>
      <c r="S295" s="3"/>
      <c r="T295" s="3"/>
      <c r="U295" s="3"/>
      <c r="V295" s="3"/>
      <c r="W295" s="3"/>
      <c r="X295" s="3"/>
      <c r="Y295" s="3"/>
      <c r="Z295" s="3"/>
      <c r="AA295" s="3"/>
      <c r="AB295" s="3"/>
      <c r="AC295" s="3"/>
      <c r="AD295" s="3"/>
      <c r="AE295" s="3"/>
      <c r="AF295" s="3"/>
    </row>
    <row r="296" ht="15.75" customHeight="1">
      <c r="A296" s="66"/>
      <c r="B296" s="67"/>
      <c r="C296" s="67"/>
      <c r="D296" s="1"/>
      <c r="E296" s="1"/>
      <c r="F296" s="1"/>
      <c r="G296" s="1"/>
      <c r="H296" s="1"/>
      <c r="I296" s="1"/>
      <c r="J296" s="1"/>
      <c r="K296" s="1"/>
      <c r="L296" s="1"/>
      <c r="M296" s="1"/>
      <c r="N296" s="1"/>
      <c r="O296" s="3"/>
      <c r="P296" s="3"/>
      <c r="Q296" s="3"/>
      <c r="R296" s="3"/>
      <c r="S296" s="3"/>
      <c r="T296" s="3"/>
      <c r="U296" s="3"/>
      <c r="V296" s="3"/>
      <c r="W296" s="3"/>
      <c r="X296" s="3"/>
      <c r="Y296" s="3"/>
      <c r="Z296" s="3"/>
      <c r="AA296" s="3"/>
      <c r="AB296" s="3"/>
      <c r="AC296" s="3"/>
      <c r="AD296" s="3"/>
      <c r="AE296" s="3"/>
      <c r="AF296" s="3"/>
    </row>
    <row r="297" ht="15.75" customHeight="1">
      <c r="A297" s="66"/>
      <c r="B297" s="67"/>
      <c r="C297" s="67"/>
      <c r="D297" s="1"/>
      <c r="E297" s="1"/>
      <c r="F297" s="1"/>
      <c r="G297" s="1"/>
      <c r="H297" s="1"/>
      <c r="I297" s="1"/>
      <c r="J297" s="1"/>
      <c r="K297" s="1"/>
      <c r="L297" s="1"/>
      <c r="M297" s="1"/>
      <c r="N297" s="1"/>
      <c r="O297" s="3"/>
      <c r="P297" s="3"/>
      <c r="Q297" s="3"/>
      <c r="R297" s="3"/>
      <c r="S297" s="3"/>
      <c r="T297" s="3"/>
      <c r="U297" s="3"/>
      <c r="V297" s="3"/>
      <c r="W297" s="3"/>
      <c r="X297" s="3"/>
      <c r="Y297" s="3"/>
      <c r="Z297" s="3"/>
      <c r="AA297" s="3"/>
      <c r="AB297" s="3"/>
      <c r="AC297" s="3"/>
      <c r="AD297" s="3"/>
      <c r="AE297" s="3"/>
      <c r="AF297" s="3"/>
    </row>
    <row r="298" ht="15.75" customHeight="1">
      <c r="A298" s="66"/>
      <c r="B298" s="67"/>
      <c r="C298" s="67"/>
      <c r="D298" s="1"/>
      <c r="E298" s="1"/>
      <c r="F298" s="1"/>
      <c r="G298" s="1"/>
      <c r="H298" s="1"/>
      <c r="I298" s="1"/>
      <c r="J298" s="1"/>
      <c r="K298" s="1"/>
      <c r="L298" s="1"/>
      <c r="M298" s="1"/>
      <c r="N298" s="1"/>
      <c r="O298" s="3"/>
      <c r="P298" s="3"/>
      <c r="Q298" s="3"/>
      <c r="R298" s="3"/>
      <c r="S298" s="3"/>
      <c r="T298" s="3"/>
      <c r="U298" s="3"/>
      <c r="V298" s="3"/>
      <c r="W298" s="3"/>
      <c r="X298" s="3"/>
      <c r="Y298" s="3"/>
      <c r="Z298" s="3"/>
      <c r="AA298" s="3"/>
      <c r="AB298" s="3"/>
      <c r="AC298" s="3"/>
      <c r="AD298" s="3"/>
      <c r="AE298" s="3"/>
      <c r="AF298" s="3"/>
    </row>
    <row r="299" ht="15.75" customHeight="1">
      <c r="A299" s="66"/>
      <c r="B299" s="67"/>
      <c r="C299" s="67"/>
      <c r="D299" s="1"/>
      <c r="E299" s="1"/>
      <c r="F299" s="1"/>
      <c r="G299" s="1"/>
      <c r="H299" s="1"/>
      <c r="I299" s="1"/>
      <c r="J299" s="1"/>
      <c r="K299" s="1"/>
      <c r="L299" s="1"/>
      <c r="M299" s="1"/>
      <c r="N299" s="1"/>
      <c r="O299" s="3"/>
      <c r="P299" s="3"/>
      <c r="Q299" s="3"/>
      <c r="R299" s="3"/>
      <c r="S299" s="3"/>
      <c r="T299" s="3"/>
      <c r="U299" s="3"/>
      <c r="V299" s="3"/>
      <c r="W299" s="3"/>
      <c r="X299" s="3"/>
      <c r="Y299" s="3"/>
      <c r="Z299" s="3"/>
      <c r="AA299" s="3"/>
      <c r="AB299" s="3"/>
      <c r="AC299" s="3"/>
      <c r="AD299" s="3"/>
      <c r="AE299" s="3"/>
      <c r="AF299" s="3"/>
    </row>
    <row r="300" ht="15.75" customHeight="1">
      <c r="A300" s="66"/>
      <c r="B300" s="67"/>
      <c r="C300" s="67"/>
      <c r="D300" s="1"/>
      <c r="E300" s="1"/>
      <c r="F300" s="1"/>
      <c r="G300" s="1"/>
      <c r="H300" s="1"/>
      <c r="I300" s="1"/>
      <c r="J300" s="1"/>
      <c r="K300" s="1"/>
      <c r="L300" s="1"/>
      <c r="M300" s="1"/>
      <c r="N300" s="1"/>
      <c r="O300" s="3"/>
      <c r="P300" s="3"/>
      <c r="Q300" s="3"/>
      <c r="R300" s="3"/>
      <c r="S300" s="3"/>
      <c r="T300" s="3"/>
      <c r="U300" s="3"/>
      <c r="V300" s="3"/>
      <c r="W300" s="3"/>
      <c r="X300" s="3"/>
      <c r="Y300" s="3"/>
      <c r="Z300" s="3"/>
      <c r="AA300" s="3"/>
      <c r="AB300" s="3"/>
      <c r="AC300" s="3"/>
      <c r="AD300" s="3"/>
      <c r="AE300" s="3"/>
      <c r="AF300" s="3"/>
    </row>
    <row r="301" ht="15.75" customHeight="1">
      <c r="A301" s="66"/>
      <c r="B301" s="67"/>
      <c r="C301" s="67"/>
      <c r="D301" s="1"/>
      <c r="E301" s="1"/>
      <c r="F301" s="1"/>
      <c r="G301" s="1"/>
      <c r="H301" s="1"/>
      <c r="I301" s="1"/>
      <c r="J301" s="1"/>
      <c r="K301" s="1"/>
      <c r="L301" s="1"/>
      <c r="M301" s="1"/>
      <c r="N301" s="1"/>
      <c r="O301" s="3"/>
      <c r="P301" s="3"/>
      <c r="Q301" s="3"/>
      <c r="R301" s="3"/>
      <c r="S301" s="3"/>
      <c r="T301" s="3"/>
      <c r="U301" s="3"/>
      <c r="V301" s="3"/>
      <c r="W301" s="3"/>
      <c r="X301" s="3"/>
      <c r="Y301" s="3"/>
      <c r="Z301" s="3"/>
      <c r="AA301" s="3"/>
      <c r="AB301" s="3"/>
      <c r="AC301" s="3"/>
      <c r="AD301" s="3"/>
      <c r="AE301" s="3"/>
      <c r="AF301" s="3"/>
    </row>
    <row r="302" ht="15.75" customHeight="1">
      <c r="A302" s="66"/>
      <c r="B302" s="67"/>
      <c r="C302" s="67"/>
      <c r="D302" s="1"/>
      <c r="E302" s="1"/>
      <c r="F302" s="1"/>
      <c r="G302" s="1"/>
      <c r="H302" s="1"/>
      <c r="I302" s="1"/>
      <c r="J302" s="1"/>
      <c r="K302" s="1"/>
      <c r="L302" s="1"/>
      <c r="M302" s="1"/>
      <c r="N302" s="1"/>
      <c r="O302" s="3"/>
      <c r="P302" s="3"/>
      <c r="Q302" s="3"/>
      <c r="R302" s="3"/>
      <c r="S302" s="3"/>
      <c r="T302" s="3"/>
      <c r="U302" s="3"/>
      <c r="V302" s="3"/>
      <c r="W302" s="3"/>
      <c r="X302" s="3"/>
      <c r="Y302" s="3"/>
      <c r="Z302" s="3"/>
      <c r="AA302" s="3"/>
      <c r="AB302" s="3"/>
      <c r="AC302" s="3"/>
      <c r="AD302" s="3"/>
      <c r="AE302" s="3"/>
      <c r="AF302" s="3"/>
    </row>
    <row r="303" ht="15.75" customHeight="1">
      <c r="A303" s="66"/>
      <c r="B303" s="67"/>
      <c r="C303" s="67"/>
      <c r="D303" s="1"/>
      <c r="E303" s="1"/>
      <c r="F303" s="1"/>
      <c r="G303" s="1"/>
      <c r="H303" s="1"/>
      <c r="I303" s="1"/>
      <c r="J303" s="1"/>
      <c r="K303" s="1"/>
      <c r="L303" s="1"/>
      <c r="M303" s="1"/>
      <c r="N303" s="1"/>
      <c r="O303" s="3"/>
      <c r="P303" s="3"/>
      <c r="Q303" s="3"/>
      <c r="R303" s="3"/>
      <c r="S303" s="3"/>
      <c r="T303" s="3"/>
      <c r="U303" s="3"/>
      <c r="V303" s="3"/>
      <c r="W303" s="3"/>
      <c r="X303" s="3"/>
      <c r="Y303" s="3"/>
      <c r="Z303" s="3"/>
      <c r="AA303" s="3"/>
      <c r="AB303" s="3"/>
      <c r="AC303" s="3"/>
      <c r="AD303" s="3"/>
      <c r="AE303" s="3"/>
      <c r="AF303" s="3"/>
    </row>
    <row r="304" ht="15.75" customHeight="1">
      <c r="A304" s="66"/>
      <c r="B304" s="67"/>
      <c r="C304" s="67"/>
      <c r="D304" s="1"/>
      <c r="E304" s="1"/>
      <c r="F304" s="1"/>
      <c r="G304" s="1"/>
      <c r="H304" s="1"/>
      <c r="I304" s="1"/>
      <c r="J304" s="1"/>
      <c r="K304" s="1"/>
      <c r="L304" s="1"/>
      <c r="M304" s="1"/>
      <c r="N304" s="1"/>
      <c r="O304" s="3"/>
      <c r="P304" s="3"/>
      <c r="Q304" s="3"/>
      <c r="R304" s="3"/>
      <c r="S304" s="3"/>
      <c r="T304" s="3"/>
      <c r="U304" s="3"/>
      <c r="V304" s="3"/>
      <c r="W304" s="3"/>
      <c r="X304" s="3"/>
      <c r="Y304" s="3"/>
      <c r="Z304" s="3"/>
      <c r="AA304" s="3"/>
      <c r="AB304" s="3"/>
      <c r="AC304" s="3"/>
      <c r="AD304" s="3"/>
      <c r="AE304" s="3"/>
      <c r="AF304" s="3"/>
    </row>
    <row r="305" ht="15.75" customHeight="1">
      <c r="A305" s="66"/>
      <c r="B305" s="67"/>
      <c r="C305" s="67"/>
      <c r="D305" s="1"/>
      <c r="E305" s="1"/>
      <c r="F305" s="1"/>
      <c r="G305" s="1"/>
      <c r="H305" s="1"/>
      <c r="I305" s="1"/>
      <c r="J305" s="1"/>
      <c r="K305" s="1"/>
      <c r="L305" s="1"/>
      <c r="M305" s="1"/>
      <c r="N305" s="1"/>
      <c r="O305" s="3"/>
      <c r="P305" s="3"/>
      <c r="Q305" s="3"/>
      <c r="R305" s="3"/>
      <c r="S305" s="3"/>
      <c r="T305" s="3"/>
      <c r="U305" s="3"/>
      <c r="V305" s="3"/>
      <c r="W305" s="3"/>
      <c r="X305" s="3"/>
      <c r="Y305" s="3"/>
      <c r="Z305" s="3"/>
      <c r="AA305" s="3"/>
      <c r="AB305" s="3"/>
      <c r="AC305" s="3"/>
      <c r="AD305" s="3"/>
      <c r="AE305" s="3"/>
      <c r="AF305" s="3"/>
    </row>
    <row r="306" ht="15.75" customHeight="1">
      <c r="A306" s="66"/>
      <c r="B306" s="67"/>
      <c r="C306" s="67"/>
      <c r="D306" s="1"/>
      <c r="E306" s="1"/>
      <c r="F306" s="1"/>
      <c r="G306" s="1"/>
      <c r="H306" s="1"/>
      <c r="I306" s="1"/>
      <c r="J306" s="1"/>
      <c r="K306" s="1"/>
      <c r="L306" s="1"/>
      <c r="M306" s="1"/>
      <c r="N306" s="1"/>
      <c r="O306" s="3"/>
      <c r="P306" s="3"/>
      <c r="Q306" s="3"/>
      <c r="R306" s="3"/>
      <c r="S306" s="3"/>
      <c r="T306" s="3"/>
      <c r="U306" s="3"/>
      <c r="V306" s="3"/>
      <c r="W306" s="3"/>
      <c r="X306" s="3"/>
      <c r="Y306" s="3"/>
      <c r="Z306" s="3"/>
      <c r="AA306" s="3"/>
      <c r="AB306" s="3"/>
      <c r="AC306" s="3"/>
      <c r="AD306" s="3"/>
      <c r="AE306" s="3"/>
      <c r="AF306" s="3"/>
    </row>
    <row r="307" ht="15.75" customHeight="1">
      <c r="A307" s="66"/>
      <c r="B307" s="67"/>
      <c r="C307" s="67"/>
      <c r="D307" s="1"/>
      <c r="E307" s="1"/>
      <c r="F307" s="1"/>
      <c r="G307" s="1"/>
      <c r="H307" s="1"/>
      <c r="I307" s="1"/>
      <c r="J307" s="1"/>
      <c r="K307" s="1"/>
      <c r="L307" s="1"/>
      <c r="M307" s="1"/>
      <c r="N307" s="1"/>
      <c r="O307" s="3"/>
      <c r="P307" s="3"/>
      <c r="Q307" s="3"/>
      <c r="R307" s="3"/>
      <c r="S307" s="3"/>
      <c r="T307" s="3"/>
      <c r="U307" s="3"/>
      <c r="V307" s="3"/>
      <c r="W307" s="3"/>
      <c r="X307" s="3"/>
      <c r="Y307" s="3"/>
      <c r="Z307" s="3"/>
      <c r="AA307" s="3"/>
      <c r="AB307" s="3"/>
      <c r="AC307" s="3"/>
      <c r="AD307" s="3"/>
      <c r="AE307" s="3"/>
      <c r="AF307" s="3"/>
    </row>
    <row r="308" ht="15.75" customHeight="1">
      <c r="A308" s="66"/>
      <c r="B308" s="67"/>
      <c r="C308" s="67"/>
      <c r="D308" s="1"/>
      <c r="E308" s="1"/>
      <c r="F308" s="1"/>
      <c r="G308" s="1"/>
      <c r="H308" s="1"/>
      <c r="I308" s="1"/>
      <c r="J308" s="1"/>
      <c r="K308" s="1"/>
      <c r="L308" s="1"/>
      <c r="M308" s="1"/>
      <c r="N308" s="1"/>
      <c r="O308" s="3"/>
      <c r="P308" s="3"/>
      <c r="Q308" s="3"/>
      <c r="R308" s="3"/>
      <c r="S308" s="3"/>
      <c r="T308" s="3"/>
      <c r="U308" s="3"/>
      <c r="V308" s="3"/>
      <c r="W308" s="3"/>
      <c r="X308" s="3"/>
      <c r="Y308" s="3"/>
      <c r="Z308" s="3"/>
      <c r="AA308" s="3"/>
      <c r="AB308" s="3"/>
      <c r="AC308" s="3"/>
      <c r="AD308" s="3"/>
      <c r="AE308" s="3"/>
      <c r="AF308" s="3"/>
    </row>
    <row r="309" ht="15.75" customHeight="1">
      <c r="A309" s="66"/>
      <c r="B309" s="67"/>
      <c r="C309" s="67"/>
      <c r="D309" s="1"/>
      <c r="E309" s="1"/>
      <c r="F309" s="1"/>
      <c r="G309" s="1"/>
      <c r="H309" s="1"/>
      <c r="I309" s="1"/>
      <c r="J309" s="1"/>
      <c r="K309" s="1"/>
      <c r="L309" s="1"/>
      <c r="M309" s="1"/>
      <c r="N309" s="1"/>
      <c r="O309" s="3"/>
      <c r="P309" s="3"/>
      <c r="Q309" s="3"/>
      <c r="R309" s="3"/>
      <c r="S309" s="3"/>
      <c r="T309" s="3"/>
      <c r="U309" s="3"/>
      <c r="V309" s="3"/>
      <c r="W309" s="3"/>
      <c r="X309" s="3"/>
      <c r="Y309" s="3"/>
      <c r="Z309" s="3"/>
      <c r="AA309" s="3"/>
      <c r="AB309" s="3"/>
      <c r="AC309" s="3"/>
      <c r="AD309" s="3"/>
      <c r="AE309" s="3"/>
      <c r="AF309" s="3"/>
    </row>
    <row r="310" ht="15.75" customHeight="1">
      <c r="A310" s="66"/>
      <c r="B310" s="67"/>
      <c r="C310" s="67"/>
      <c r="D310" s="1"/>
      <c r="E310" s="1"/>
      <c r="F310" s="1"/>
      <c r="G310" s="1"/>
      <c r="H310" s="1"/>
      <c r="I310" s="1"/>
      <c r="J310" s="1"/>
      <c r="K310" s="1"/>
      <c r="L310" s="1"/>
      <c r="M310" s="1"/>
      <c r="N310" s="1"/>
      <c r="O310" s="3"/>
      <c r="P310" s="3"/>
      <c r="Q310" s="3"/>
      <c r="R310" s="3"/>
      <c r="S310" s="3"/>
      <c r="T310" s="3"/>
      <c r="U310" s="3"/>
      <c r="V310" s="3"/>
      <c r="W310" s="3"/>
      <c r="X310" s="3"/>
      <c r="Y310" s="3"/>
      <c r="Z310" s="3"/>
      <c r="AA310" s="3"/>
      <c r="AB310" s="3"/>
      <c r="AC310" s="3"/>
      <c r="AD310" s="3"/>
      <c r="AE310" s="3"/>
      <c r="AF310" s="3"/>
    </row>
    <row r="311" ht="15.75" customHeight="1">
      <c r="A311" s="66"/>
      <c r="B311" s="67"/>
      <c r="C311" s="67"/>
      <c r="D311" s="1"/>
      <c r="E311" s="1"/>
      <c r="F311" s="1"/>
      <c r="G311" s="1"/>
      <c r="H311" s="1"/>
      <c r="I311" s="1"/>
      <c r="J311" s="1"/>
      <c r="K311" s="1"/>
      <c r="L311" s="1"/>
      <c r="M311" s="1"/>
      <c r="N311" s="1"/>
      <c r="O311" s="3"/>
      <c r="P311" s="3"/>
      <c r="Q311" s="3"/>
      <c r="R311" s="3"/>
      <c r="S311" s="3"/>
      <c r="T311" s="3"/>
      <c r="U311" s="3"/>
      <c r="V311" s="3"/>
      <c r="W311" s="3"/>
      <c r="X311" s="3"/>
      <c r="Y311" s="3"/>
      <c r="Z311" s="3"/>
      <c r="AA311" s="3"/>
      <c r="AB311" s="3"/>
      <c r="AC311" s="3"/>
      <c r="AD311" s="3"/>
      <c r="AE311" s="3"/>
      <c r="AF311" s="3"/>
    </row>
    <row r="312" ht="15.75" customHeight="1">
      <c r="A312" s="66"/>
      <c r="B312" s="67"/>
      <c r="C312" s="67"/>
      <c r="D312" s="1"/>
      <c r="E312" s="1"/>
      <c r="F312" s="1"/>
      <c r="G312" s="1"/>
      <c r="H312" s="1"/>
      <c r="I312" s="1"/>
      <c r="J312" s="1"/>
      <c r="K312" s="1"/>
      <c r="L312" s="1"/>
      <c r="M312" s="1"/>
      <c r="N312" s="1"/>
      <c r="O312" s="3"/>
      <c r="P312" s="3"/>
      <c r="Q312" s="3"/>
      <c r="R312" s="3"/>
      <c r="S312" s="3"/>
      <c r="T312" s="3"/>
      <c r="U312" s="3"/>
      <c r="V312" s="3"/>
      <c r="W312" s="3"/>
      <c r="X312" s="3"/>
      <c r="Y312" s="3"/>
      <c r="Z312" s="3"/>
      <c r="AA312" s="3"/>
      <c r="AB312" s="3"/>
      <c r="AC312" s="3"/>
      <c r="AD312" s="3"/>
      <c r="AE312" s="3"/>
      <c r="AF312" s="3"/>
    </row>
    <row r="313" ht="15.75" customHeight="1">
      <c r="A313" s="66"/>
      <c r="B313" s="67"/>
      <c r="C313" s="67"/>
      <c r="D313" s="1"/>
      <c r="E313" s="1"/>
      <c r="F313" s="1"/>
      <c r="G313" s="1"/>
      <c r="H313" s="1"/>
      <c r="I313" s="1"/>
      <c r="J313" s="1"/>
      <c r="K313" s="1"/>
      <c r="L313" s="1"/>
      <c r="M313" s="1"/>
      <c r="N313" s="1"/>
      <c r="O313" s="3"/>
      <c r="P313" s="3"/>
      <c r="Q313" s="3"/>
      <c r="R313" s="3"/>
      <c r="S313" s="3"/>
      <c r="T313" s="3"/>
      <c r="U313" s="3"/>
      <c r="V313" s="3"/>
      <c r="W313" s="3"/>
      <c r="X313" s="3"/>
      <c r="Y313" s="3"/>
      <c r="Z313" s="3"/>
      <c r="AA313" s="3"/>
      <c r="AB313" s="3"/>
      <c r="AC313" s="3"/>
      <c r="AD313" s="3"/>
      <c r="AE313" s="3"/>
      <c r="AF313" s="3"/>
    </row>
    <row r="314" ht="15.75" customHeight="1">
      <c r="A314" s="66"/>
      <c r="B314" s="67"/>
      <c r="C314" s="67"/>
      <c r="D314" s="1"/>
      <c r="E314" s="1"/>
      <c r="F314" s="1"/>
      <c r="G314" s="1"/>
      <c r="H314" s="1"/>
      <c r="I314" s="1"/>
      <c r="J314" s="1"/>
      <c r="K314" s="1"/>
      <c r="L314" s="1"/>
      <c r="M314" s="1"/>
      <c r="N314" s="1"/>
      <c r="O314" s="3"/>
      <c r="P314" s="3"/>
      <c r="Q314" s="3"/>
      <c r="R314" s="3"/>
      <c r="S314" s="3"/>
      <c r="T314" s="3"/>
      <c r="U314" s="3"/>
      <c r="V314" s="3"/>
      <c r="W314" s="3"/>
      <c r="X314" s="3"/>
      <c r="Y314" s="3"/>
      <c r="Z314" s="3"/>
      <c r="AA314" s="3"/>
      <c r="AB314" s="3"/>
      <c r="AC314" s="3"/>
      <c r="AD314" s="3"/>
      <c r="AE314" s="3"/>
      <c r="AF314" s="3"/>
    </row>
    <row r="315" ht="15.75" customHeight="1">
      <c r="A315" s="66"/>
      <c r="B315" s="67"/>
      <c r="C315" s="67"/>
      <c r="D315" s="1"/>
      <c r="E315" s="1"/>
      <c r="F315" s="1"/>
      <c r="G315" s="1"/>
      <c r="H315" s="1"/>
      <c r="I315" s="1"/>
      <c r="J315" s="1"/>
      <c r="K315" s="1"/>
      <c r="L315" s="1"/>
      <c r="M315" s="1"/>
      <c r="N315" s="1"/>
      <c r="O315" s="3"/>
      <c r="P315" s="3"/>
      <c r="Q315" s="3"/>
      <c r="R315" s="3"/>
      <c r="S315" s="3"/>
      <c r="T315" s="3"/>
      <c r="U315" s="3"/>
      <c r="V315" s="3"/>
      <c r="W315" s="3"/>
      <c r="X315" s="3"/>
      <c r="Y315" s="3"/>
      <c r="Z315" s="3"/>
      <c r="AA315" s="3"/>
      <c r="AB315" s="3"/>
      <c r="AC315" s="3"/>
      <c r="AD315" s="3"/>
      <c r="AE315" s="3"/>
      <c r="AF315" s="3"/>
    </row>
    <row r="316" ht="15.75" customHeight="1">
      <c r="A316" s="66"/>
      <c r="B316" s="67"/>
      <c r="C316" s="67"/>
      <c r="D316" s="1"/>
      <c r="E316" s="1"/>
      <c r="F316" s="1"/>
      <c r="G316" s="1"/>
      <c r="H316" s="1"/>
      <c r="I316" s="1"/>
      <c r="J316" s="1"/>
      <c r="K316" s="1"/>
      <c r="L316" s="1"/>
      <c r="M316" s="1"/>
      <c r="N316" s="1"/>
      <c r="O316" s="3"/>
      <c r="P316" s="3"/>
      <c r="Q316" s="3"/>
      <c r="R316" s="3"/>
      <c r="S316" s="3"/>
      <c r="T316" s="3"/>
      <c r="U316" s="3"/>
      <c r="V316" s="3"/>
      <c r="W316" s="3"/>
      <c r="X316" s="3"/>
      <c r="Y316" s="3"/>
      <c r="Z316" s="3"/>
      <c r="AA316" s="3"/>
      <c r="AB316" s="3"/>
      <c r="AC316" s="3"/>
      <c r="AD316" s="3"/>
      <c r="AE316" s="3"/>
      <c r="AF316" s="3"/>
    </row>
    <row r="317" ht="15.75" customHeight="1">
      <c r="A317" s="66"/>
      <c r="B317" s="67"/>
      <c r="C317" s="67"/>
      <c r="D317" s="1"/>
      <c r="E317" s="1"/>
      <c r="F317" s="1"/>
      <c r="G317" s="1"/>
      <c r="H317" s="1"/>
      <c r="I317" s="1"/>
      <c r="J317" s="1"/>
      <c r="K317" s="1"/>
      <c r="L317" s="1"/>
      <c r="M317" s="1"/>
      <c r="N317" s="1"/>
      <c r="O317" s="3"/>
      <c r="P317" s="3"/>
      <c r="Q317" s="3"/>
      <c r="R317" s="3"/>
      <c r="S317" s="3"/>
      <c r="T317" s="3"/>
      <c r="U317" s="3"/>
      <c r="V317" s="3"/>
      <c r="W317" s="3"/>
      <c r="X317" s="3"/>
      <c r="Y317" s="3"/>
      <c r="Z317" s="3"/>
      <c r="AA317" s="3"/>
      <c r="AB317" s="3"/>
      <c r="AC317" s="3"/>
      <c r="AD317" s="3"/>
      <c r="AE317" s="3"/>
      <c r="AF317" s="3"/>
    </row>
    <row r="318" ht="15.75" customHeight="1">
      <c r="A318" s="66"/>
      <c r="B318" s="67"/>
      <c r="C318" s="67"/>
      <c r="D318" s="1"/>
      <c r="E318" s="1"/>
      <c r="F318" s="1"/>
      <c r="G318" s="1"/>
      <c r="H318" s="1"/>
      <c r="I318" s="1"/>
      <c r="J318" s="1"/>
      <c r="K318" s="1"/>
      <c r="L318" s="1"/>
      <c r="M318" s="1"/>
      <c r="N318" s="1"/>
      <c r="O318" s="3"/>
      <c r="P318" s="3"/>
      <c r="Q318" s="3"/>
      <c r="R318" s="3"/>
      <c r="S318" s="3"/>
      <c r="T318" s="3"/>
      <c r="U318" s="3"/>
      <c r="V318" s="3"/>
      <c r="W318" s="3"/>
      <c r="X318" s="3"/>
      <c r="Y318" s="3"/>
      <c r="Z318" s="3"/>
      <c r="AA318" s="3"/>
      <c r="AB318" s="3"/>
      <c r="AC318" s="3"/>
      <c r="AD318" s="3"/>
      <c r="AE318" s="3"/>
      <c r="AF318" s="3"/>
    </row>
    <row r="319" ht="15.75" customHeight="1">
      <c r="A319" s="66"/>
      <c r="B319" s="67"/>
      <c r="C319" s="67"/>
      <c r="D319" s="1"/>
      <c r="E319" s="1"/>
      <c r="F319" s="1"/>
      <c r="G319" s="1"/>
      <c r="H319" s="1"/>
      <c r="I319" s="1"/>
      <c r="J319" s="1"/>
      <c r="K319" s="1"/>
      <c r="L319" s="1"/>
      <c r="M319" s="1"/>
      <c r="N319" s="1"/>
      <c r="O319" s="3"/>
      <c r="P319" s="3"/>
      <c r="Q319" s="3"/>
      <c r="R319" s="3"/>
      <c r="S319" s="3"/>
      <c r="T319" s="3"/>
      <c r="U319" s="3"/>
      <c r="V319" s="3"/>
      <c r="W319" s="3"/>
      <c r="X319" s="3"/>
      <c r="Y319" s="3"/>
      <c r="Z319" s="3"/>
      <c r="AA319" s="3"/>
      <c r="AB319" s="3"/>
      <c r="AC319" s="3"/>
      <c r="AD319" s="3"/>
      <c r="AE319" s="3"/>
      <c r="AF319" s="3"/>
    </row>
    <row r="320" ht="15.75" customHeight="1">
      <c r="A320" s="66"/>
      <c r="B320" s="67"/>
      <c r="C320" s="67"/>
      <c r="D320" s="1"/>
      <c r="E320" s="1"/>
      <c r="F320" s="1"/>
      <c r="G320" s="1"/>
      <c r="H320" s="1"/>
      <c r="I320" s="1"/>
      <c r="J320" s="1"/>
      <c r="K320" s="1"/>
      <c r="L320" s="1"/>
      <c r="M320" s="1"/>
      <c r="N320" s="1"/>
      <c r="O320" s="3"/>
      <c r="P320" s="3"/>
      <c r="Q320" s="3"/>
      <c r="R320" s="3"/>
      <c r="S320" s="3"/>
      <c r="T320" s="3"/>
      <c r="U320" s="3"/>
      <c r="V320" s="3"/>
      <c r="W320" s="3"/>
      <c r="X320" s="3"/>
      <c r="Y320" s="3"/>
      <c r="Z320" s="3"/>
      <c r="AA320" s="3"/>
      <c r="AB320" s="3"/>
      <c r="AC320" s="3"/>
      <c r="AD320" s="3"/>
      <c r="AE320" s="3"/>
      <c r="AF320" s="3"/>
    </row>
    <row r="321" ht="15.75" customHeight="1">
      <c r="A321" s="66"/>
      <c r="B321" s="67"/>
      <c r="C321" s="67"/>
      <c r="D321" s="1"/>
      <c r="E321" s="1"/>
      <c r="F321" s="1"/>
      <c r="G321" s="1"/>
      <c r="H321" s="1"/>
      <c r="I321" s="1"/>
      <c r="J321" s="1"/>
      <c r="K321" s="1"/>
      <c r="L321" s="1"/>
      <c r="M321" s="1"/>
      <c r="N321" s="1"/>
      <c r="O321" s="3"/>
      <c r="P321" s="3"/>
      <c r="Q321" s="3"/>
      <c r="R321" s="3"/>
      <c r="S321" s="3"/>
      <c r="T321" s="3"/>
      <c r="U321" s="3"/>
      <c r="V321" s="3"/>
      <c r="W321" s="3"/>
      <c r="X321" s="3"/>
      <c r="Y321" s="3"/>
      <c r="Z321" s="3"/>
      <c r="AA321" s="3"/>
      <c r="AB321" s="3"/>
      <c r="AC321" s="3"/>
      <c r="AD321" s="3"/>
      <c r="AE321" s="3"/>
      <c r="AF321" s="3"/>
    </row>
    <row r="322" ht="15.75" customHeight="1">
      <c r="A322" s="66"/>
      <c r="B322" s="67"/>
      <c r="C322" s="67"/>
      <c r="D322" s="1"/>
      <c r="E322" s="1"/>
      <c r="F322" s="1"/>
      <c r="G322" s="1"/>
      <c r="H322" s="1"/>
      <c r="I322" s="1"/>
      <c r="J322" s="1"/>
      <c r="K322" s="1"/>
      <c r="L322" s="1"/>
      <c r="M322" s="1"/>
      <c r="N322" s="1"/>
      <c r="O322" s="3"/>
      <c r="P322" s="3"/>
      <c r="Q322" s="3"/>
      <c r="R322" s="3"/>
      <c r="S322" s="3"/>
      <c r="T322" s="3"/>
      <c r="U322" s="3"/>
      <c r="V322" s="3"/>
      <c r="W322" s="3"/>
      <c r="X322" s="3"/>
      <c r="Y322" s="3"/>
      <c r="Z322" s="3"/>
      <c r="AA322" s="3"/>
      <c r="AB322" s="3"/>
      <c r="AC322" s="3"/>
      <c r="AD322" s="3"/>
      <c r="AE322" s="3"/>
      <c r="AF322" s="3"/>
    </row>
    <row r="323" ht="15.75" customHeight="1">
      <c r="A323" s="66"/>
      <c r="B323" s="67"/>
      <c r="C323" s="67"/>
      <c r="D323" s="1"/>
      <c r="E323" s="1"/>
      <c r="F323" s="1"/>
      <c r="G323" s="1"/>
      <c r="H323" s="1"/>
      <c r="I323" s="1"/>
      <c r="J323" s="1"/>
      <c r="K323" s="1"/>
      <c r="L323" s="1"/>
      <c r="M323" s="1"/>
      <c r="N323" s="1"/>
      <c r="O323" s="3"/>
      <c r="P323" s="3"/>
      <c r="Q323" s="3"/>
      <c r="R323" s="3"/>
      <c r="S323" s="3"/>
      <c r="T323" s="3"/>
      <c r="U323" s="3"/>
      <c r="V323" s="3"/>
      <c r="W323" s="3"/>
      <c r="X323" s="3"/>
      <c r="Y323" s="3"/>
      <c r="Z323" s="3"/>
      <c r="AA323" s="3"/>
      <c r="AB323" s="3"/>
      <c r="AC323" s="3"/>
      <c r="AD323" s="3"/>
      <c r="AE323" s="3"/>
      <c r="AF323" s="3"/>
    </row>
    <row r="324" ht="15.75" customHeight="1">
      <c r="A324" s="66"/>
      <c r="B324" s="67"/>
      <c r="C324" s="67"/>
      <c r="D324" s="1"/>
      <c r="E324" s="1"/>
      <c r="F324" s="1"/>
      <c r="G324" s="1"/>
      <c r="H324" s="1"/>
      <c r="I324" s="1"/>
      <c r="J324" s="1"/>
      <c r="K324" s="1"/>
      <c r="L324" s="1"/>
      <c r="M324" s="1"/>
      <c r="N324" s="1"/>
      <c r="O324" s="3"/>
      <c r="P324" s="3"/>
      <c r="Q324" s="3"/>
      <c r="R324" s="3"/>
      <c r="S324" s="3"/>
      <c r="T324" s="3"/>
      <c r="U324" s="3"/>
      <c r="V324" s="3"/>
      <c r="W324" s="3"/>
      <c r="X324" s="3"/>
      <c r="Y324" s="3"/>
      <c r="Z324" s="3"/>
      <c r="AA324" s="3"/>
      <c r="AB324" s="3"/>
      <c r="AC324" s="3"/>
      <c r="AD324" s="3"/>
      <c r="AE324" s="3"/>
      <c r="AF324" s="3"/>
    </row>
    <row r="325" ht="15.75" customHeight="1">
      <c r="A325" s="66"/>
      <c r="B325" s="67"/>
      <c r="C325" s="67"/>
      <c r="D325" s="1"/>
      <c r="E325" s="1"/>
      <c r="F325" s="1"/>
      <c r="G325" s="1"/>
      <c r="H325" s="1"/>
      <c r="I325" s="1"/>
      <c r="J325" s="1"/>
      <c r="K325" s="1"/>
      <c r="L325" s="1"/>
      <c r="M325" s="1"/>
      <c r="N325" s="1"/>
      <c r="O325" s="3"/>
      <c r="P325" s="3"/>
      <c r="Q325" s="3"/>
      <c r="R325" s="3"/>
      <c r="S325" s="3"/>
      <c r="T325" s="3"/>
      <c r="U325" s="3"/>
      <c r="V325" s="3"/>
      <c r="W325" s="3"/>
      <c r="X325" s="3"/>
      <c r="Y325" s="3"/>
      <c r="Z325" s="3"/>
      <c r="AA325" s="3"/>
      <c r="AB325" s="3"/>
      <c r="AC325" s="3"/>
      <c r="AD325" s="3"/>
      <c r="AE325" s="3"/>
      <c r="AF325" s="3"/>
    </row>
    <row r="326" ht="15.75" customHeight="1">
      <c r="A326" s="66"/>
      <c r="B326" s="67"/>
      <c r="C326" s="67"/>
      <c r="D326" s="1"/>
      <c r="E326" s="1"/>
      <c r="F326" s="1"/>
      <c r="G326" s="1"/>
      <c r="H326" s="1"/>
      <c r="I326" s="1"/>
      <c r="J326" s="1"/>
      <c r="K326" s="1"/>
      <c r="L326" s="1"/>
      <c r="M326" s="1"/>
      <c r="N326" s="1"/>
      <c r="O326" s="3"/>
      <c r="P326" s="3"/>
      <c r="Q326" s="3"/>
      <c r="R326" s="3"/>
      <c r="S326" s="3"/>
      <c r="T326" s="3"/>
      <c r="U326" s="3"/>
      <c r="V326" s="3"/>
      <c r="W326" s="3"/>
      <c r="X326" s="3"/>
      <c r="Y326" s="3"/>
      <c r="Z326" s="3"/>
      <c r="AA326" s="3"/>
      <c r="AB326" s="3"/>
      <c r="AC326" s="3"/>
      <c r="AD326" s="3"/>
      <c r="AE326" s="3"/>
      <c r="AF326" s="3"/>
    </row>
    <row r="327" ht="15.75" customHeight="1">
      <c r="A327" s="66"/>
      <c r="B327" s="67"/>
      <c r="C327" s="67"/>
      <c r="D327" s="1"/>
      <c r="E327" s="1"/>
      <c r="F327" s="1"/>
      <c r="G327" s="1"/>
      <c r="H327" s="1"/>
      <c r="I327" s="1"/>
      <c r="J327" s="1"/>
      <c r="K327" s="1"/>
      <c r="L327" s="1"/>
      <c r="M327" s="1"/>
      <c r="N327" s="1"/>
      <c r="O327" s="3"/>
      <c r="P327" s="3"/>
      <c r="Q327" s="3"/>
      <c r="R327" s="3"/>
      <c r="S327" s="3"/>
      <c r="T327" s="3"/>
      <c r="U327" s="3"/>
      <c r="V327" s="3"/>
      <c r="W327" s="3"/>
      <c r="X327" s="3"/>
      <c r="Y327" s="3"/>
      <c r="Z327" s="3"/>
      <c r="AA327" s="3"/>
      <c r="AB327" s="3"/>
      <c r="AC327" s="3"/>
      <c r="AD327" s="3"/>
      <c r="AE327" s="3"/>
      <c r="AF327" s="3"/>
    </row>
    <row r="328" ht="15.75" customHeight="1">
      <c r="A328" s="66"/>
      <c r="B328" s="67"/>
      <c r="C328" s="67"/>
      <c r="D328" s="1"/>
      <c r="E328" s="1"/>
      <c r="F328" s="1"/>
      <c r="G328" s="1"/>
      <c r="H328" s="1"/>
      <c r="I328" s="1"/>
      <c r="J328" s="1"/>
      <c r="K328" s="1"/>
      <c r="L328" s="1"/>
      <c r="M328" s="1"/>
      <c r="N328" s="1"/>
      <c r="O328" s="3"/>
      <c r="P328" s="3"/>
      <c r="Q328" s="3"/>
      <c r="R328" s="3"/>
      <c r="S328" s="3"/>
      <c r="T328" s="3"/>
      <c r="U328" s="3"/>
      <c r="V328" s="3"/>
      <c r="W328" s="3"/>
      <c r="X328" s="3"/>
      <c r="Y328" s="3"/>
      <c r="Z328" s="3"/>
      <c r="AA328" s="3"/>
      <c r="AB328" s="3"/>
      <c r="AC328" s="3"/>
      <c r="AD328" s="3"/>
      <c r="AE328" s="3"/>
      <c r="AF328" s="3"/>
    </row>
    <row r="329" ht="15.75" customHeight="1">
      <c r="A329" s="66"/>
      <c r="B329" s="67"/>
      <c r="C329" s="67"/>
      <c r="D329" s="1"/>
      <c r="E329" s="1"/>
      <c r="F329" s="1"/>
      <c r="G329" s="1"/>
      <c r="H329" s="1"/>
      <c r="I329" s="1"/>
      <c r="J329" s="1"/>
      <c r="K329" s="1"/>
      <c r="L329" s="1"/>
      <c r="M329" s="1"/>
      <c r="N329" s="1"/>
      <c r="O329" s="3"/>
      <c r="P329" s="3"/>
      <c r="Q329" s="3"/>
      <c r="R329" s="3"/>
      <c r="S329" s="3"/>
      <c r="T329" s="3"/>
      <c r="U329" s="3"/>
      <c r="V329" s="3"/>
      <c r="W329" s="3"/>
      <c r="X329" s="3"/>
      <c r="Y329" s="3"/>
      <c r="Z329" s="3"/>
      <c r="AA329" s="3"/>
      <c r="AB329" s="3"/>
      <c r="AC329" s="3"/>
      <c r="AD329" s="3"/>
      <c r="AE329" s="3"/>
      <c r="AF329" s="3"/>
    </row>
    <row r="330" ht="15.75" customHeight="1">
      <c r="A330" s="66"/>
      <c r="B330" s="67"/>
      <c r="C330" s="67"/>
      <c r="D330" s="1"/>
      <c r="E330" s="1"/>
      <c r="F330" s="1"/>
      <c r="G330" s="1"/>
      <c r="H330" s="1"/>
      <c r="I330" s="1"/>
      <c r="J330" s="1"/>
      <c r="K330" s="1"/>
      <c r="L330" s="1"/>
      <c r="M330" s="1"/>
      <c r="N330" s="1"/>
      <c r="O330" s="3"/>
      <c r="P330" s="3"/>
      <c r="Q330" s="3"/>
      <c r="R330" s="3"/>
      <c r="S330" s="3"/>
      <c r="T330" s="3"/>
      <c r="U330" s="3"/>
      <c r="V330" s="3"/>
      <c r="W330" s="3"/>
      <c r="X330" s="3"/>
      <c r="Y330" s="3"/>
      <c r="Z330" s="3"/>
      <c r="AA330" s="3"/>
      <c r="AB330" s="3"/>
      <c r="AC330" s="3"/>
      <c r="AD330" s="3"/>
      <c r="AE330" s="3"/>
      <c r="AF330" s="3"/>
    </row>
    <row r="331" ht="15.75" customHeight="1">
      <c r="A331" s="66"/>
      <c r="B331" s="67"/>
      <c r="C331" s="67"/>
      <c r="D331" s="1"/>
      <c r="E331" s="1"/>
      <c r="F331" s="1"/>
      <c r="G331" s="1"/>
      <c r="H331" s="1"/>
      <c r="I331" s="1"/>
      <c r="J331" s="1"/>
      <c r="K331" s="1"/>
      <c r="L331" s="1"/>
      <c r="M331" s="1"/>
      <c r="N331" s="1"/>
      <c r="O331" s="3"/>
      <c r="P331" s="3"/>
      <c r="Q331" s="3"/>
      <c r="R331" s="3"/>
      <c r="S331" s="3"/>
      <c r="T331" s="3"/>
      <c r="U331" s="3"/>
      <c r="V331" s="3"/>
      <c r="W331" s="3"/>
      <c r="X331" s="3"/>
      <c r="Y331" s="3"/>
      <c r="Z331" s="3"/>
      <c r="AA331" s="3"/>
      <c r="AB331" s="3"/>
      <c r="AC331" s="3"/>
      <c r="AD331" s="3"/>
      <c r="AE331" s="3"/>
      <c r="AF331" s="3"/>
    </row>
    <row r="332" ht="15.75" customHeight="1">
      <c r="A332" s="66"/>
      <c r="B332" s="67"/>
      <c r="C332" s="67"/>
      <c r="D332" s="1"/>
      <c r="E332" s="1"/>
      <c r="F332" s="1"/>
      <c r="G332" s="1"/>
      <c r="H332" s="1"/>
      <c r="I332" s="1"/>
      <c r="J332" s="1"/>
      <c r="K332" s="1"/>
      <c r="L332" s="1"/>
      <c r="M332" s="1"/>
      <c r="N332" s="1"/>
      <c r="O332" s="3"/>
      <c r="P332" s="3"/>
      <c r="Q332" s="3"/>
      <c r="R332" s="3"/>
      <c r="S332" s="3"/>
      <c r="T332" s="3"/>
      <c r="U332" s="3"/>
      <c r="V332" s="3"/>
      <c r="W332" s="3"/>
      <c r="X332" s="3"/>
      <c r="Y332" s="3"/>
      <c r="Z332" s="3"/>
      <c r="AA332" s="3"/>
      <c r="AB332" s="3"/>
      <c r="AC332" s="3"/>
      <c r="AD332" s="3"/>
      <c r="AE332" s="3"/>
      <c r="AF332" s="3"/>
    </row>
    <row r="333" ht="15.75" customHeight="1">
      <c r="A333" s="66"/>
      <c r="B333" s="67"/>
      <c r="C333" s="67"/>
      <c r="D333" s="1"/>
      <c r="E333" s="1"/>
      <c r="F333" s="1"/>
      <c r="G333" s="1"/>
      <c r="H333" s="1"/>
      <c r="I333" s="1"/>
      <c r="J333" s="1"/>
      <c r="K333" s="1"/>
      <c r="L333" s="1"/>
      <c r="M333" s="1"/>
      <c r="N333" s="1"/>
      <c r="O333" s="3"/>
      <c r="P333" s="3"/>
      <c r="Q333" s="3"/>
      <c r="R333" s="3"/>
      <c r="S333" s="3"/>
      <c r="T333" s="3"/>
      <c r="U333" s="3"/>
      <c r="V333" s="3"/>
      <c r="W333" s="3"/>
      <c r="X333" s="3"/>
      <c r="Y333" s="3"/>
      <c r="Z333" s="3"/>
      <c r="AA333" s="3"/>
      <c r="AB333" s="3"/>
      <c r="AC333" s="3"/>
      <c r="AD333" s="3"/>
      <c r="AE333" s="3"/>
      <c r="AF333" s="3"/>
    </row>
    <row r="334" ht="15.75" customHeight="1">
      <c r="A334" s="66"/>
      <c r="B334" s="67"/>
      <c r="C334" s="67"/>
      <c r="D334" s="1"/>
      <c r="E334" s="1"/>
      <c r="F334" s="1"/>
      <c r="G334" s="1"/>
      <c r="H334" s="1"/>
      <c r="I334" s="1"/>
      <c r="J334" s="1"/>
      <c r="K334" s="1"/>
      <c r="L334" s="1"/>
      <c r="M334" s="1"/>
      <c r="N334" s="1"/>
      <c r="O334" s="3"/>
      <c r="P334" s="3"/>
      <c r="Q334" s="3"/>
      <c r="R334" s="3"/>
      <c r="S334" s="3"/>
      <c r="T334" s="3"/>
      <c r="U334" s="3"/>
      <c r="V334" s="3"/>
      <c r="W334" s="3"/>
      <c r="X334" s="3"/>
      <c r="Y334" s="3"/>
      <c r="Z334" s="3"/>
      <c r="AA334" s="3"/>
      <c r="AB334" s="3"/>
      <c r="AC334" s="3"/>
      <c r="AD334" s="3"/>
      <c r="AE334" s="3"/>
      <c r="AF334" s="3"/>
    </row>
    <row r="335" ht="15.75" customHeight="1">
      <c r="A335" s="66"/>
      <c r="B335" s="67"/>
      <c r="C335" s="67"/>
      <c r="D335" s="1"/>
      <c r="E335" s="1"/>
      <c r="F335" s="1"/>
      <c r="G335" s="1"/>
      <c r="H335" s="1"/>
      <c r="I335" s="1"/>
      <c r="J335" s="1"/>
      <c r="K335" s="1"/>
      <c r="L335" s="1"/>
      <c r="M335" s="1"/>
      <c r="N335" s="1"/>
      <c r="O335" s="3"/>
      <c r="P335" s="3"/>
      <c r="Q335" s="3"/>
      <c r="R335" s="3"/>
      <c r="S335" s="3"/>
      <c r="T335" s="3"/>
      <c r="U335" s="3"/>
      <c r="V335" s="3"/>
      <c r="W335" s="3"/>
      <c r="X335" s="3"/>
      <c r="Y335" s="3"/>
      <c r="Z335" s="3"/>
      <c r="AA335" s="3"/>
      <c r="AB335" s="3"/>
      <c r="AC335" s="3"/>
      <c r="AD335" s="3"/>
      <c r="AE335" s="3"/>
      <c r="AF335" s="3"/>
    </row>
    <row r="336" ht="15.75" customHeight="1">
      <c r="A336" s="66"/>
      <c r="B336" s="67"/>
      <c r="C336" s="67"/>
      <c r="D336" s="1"/>
      <c r="E336" s="1"/>
      <c r="F336" s="1"/>
      <c r="G336" s="1"/>
      <c r="H336" s="1"/>
      <c r="I336" s="1"/>
      <c r="J336" s="1"/>
      <c r="K336" s="1"/>
      <c r="L336" s="1"/>
      <c r="M336" s="1"/>
      <c r="N336" s="1"/>
      <c r="O336" s="3"/>
      <c r="P336" s="3"/>
      <c r="Q336" s="3"/>
      <c r="R336" s="3"/>
      <c r="S336" s="3"/>
      <c r="T336" s="3"/>
      <c r="U336" s="3"/>
      <c r="V336" s="3"/>
      <c r="W336" s="3"/>
      <c r="X336" s="3"/>
      <c r="Y336" s="3"/>
      <c r="Z336" s="3"/>
      <c r="AA336" s="3"/>
      <c r="AB336" s="3"/>
      <c r="AC336" s="3"/>
      <c r="AD336" s="3"/>
      <c r="AE336" s="3"/>
      <c r="AF336" s="3"/>
    </row>
    <row r="337" ht="15.75" customHeight="1">
      <c r="A337" s="66"/>
      <c r="B337" s="67"/>
      <c r="C337" s="67"/>
      <c r="D337" s="1"/>
      <c r="E337" s="1"/>
      <c r="F337" s="1"/>
      <c r="G337" s="1"/>
      <c r="H337" s="1"/>
      <c r="I337" s="1"/>
      <c r="J337" s="1"/>
      <c r="K337" s="1"/>
      <c r="L337" s="1"/>
      <c r="M337" s="1"/>
      <c r="N337" s="1"/>
      <c r="O337" s="3"/>
      <c r="P337" s="3"/>
      <c r="Q337" s="3"/>
      <c r="R337" s="3"/>
      <c r="S337" s="3"/>
      <c r="T337" s="3"/>
      <c r="U337" s="3"/>
      <c r="V337" s="3"/>
      <c r="W337" s="3"/>
      <c r="X337" s="3"/>
      <c r="Y337" s="3"/>
      <c r="Z337" s="3"/>
      <c r="AA337" s="3"/>
      <c r="AB337" s="3"/>
      <c r="AC337" s="3"/>
      <c r="AD337" s="3"/>
      <c r="AE337" s="3"/>
      <c r="AF337" s="3"/>
    </row>
    <row r="338" ht="15.75" customHeight="1">
      <c r="A338" s="66"/>
      <c r="B338" s="67"/>
      <c r="C338" s="67"/>
      <c r="D338" s="1"/>
      <c r="E338" s="1"/>
      <c r="F338" s="1"/>
      <c r="G338" s="1"/>
      <c r="H338" s="1"/>
      <c r="I338" s="1"/>
      <c r="J338" s="1"/>
      <c r="K338" s="1"/>
      <c r="L338" s="1"/>
      <c r="M338" s="1"/>
      <c r="N338" s="1"/>
      <c r="O338" s="3"/>
      <c r="P338" s="3"/>
      <c r="Q338" s="3"/>
      <c r="R338" s="3"/>
      <c r="S338" s="3"/>
      <c r="T338" s="3"/>
      <c r="U338" s="3"/>
      <c r="V338" s="3"/>
      <c r="W338" s="3"/>
      <c r="X338" s="3"/>
      <c r="Y338" s="3"/>
      <c r="Z338" s="3"/>
      <c r="AA338" s="3"/>
      <c r="AB338" s="3"/>
      <c r="AC338" s="3"/>
      <c r="AD338" s="3"/>
      <c r="AE338" s="3"/>
      <c r="AF338" s="3"/>
    </row>
    <row r="339" ht="15.75" customHeight="1">
      <c r="A339" s="66"/>
      <c r="B339" s="67"/>
      <c r="C339" s="67"/>
      <c r="D339" s="1"/>
      <c r="E339" s="1"/>
      <c r="F339" s="1"/>
      <c r="G339" s="1"/>
      <c r="H339" s="1"/>
      <c r="I339" s="1"/>
      <c r="J339" s="1"/>
      <c r="K339" s="1"/>
      <c r="L339" s="1"/>
      <c r="M339" s="1"/>
      <c r="N339" s="1"/>
      <c r="O339" s="3"/>
      <c r="P339" s="3"/>
      <c r="Q339" s="3"/>
      <c r="R339" s="3"/>
      <c r="S339" s="3"/>
      <c r="T339" s="3"/>
      <c r="U339" s="3"/>
      <c r="V339" s="3"/>
      <c r="W339" s="3"/>
      <c r="X339" s="3"/>
      <c r="Y339" s="3"/>
      <c r="Z339" s="3"/>
      <c r="AA339" s="3"/>
      <c r="AB339" s="3"/>
      <c r="AC339" s="3"/>
      <c r="AD339" s="3"/>
      <c r="AE339" s="3"/>
      <c r="AF339" s="3"/>
    </row>
    <row r="340" ht="15.75" customHeight="1">
      <c r="A340" s="66"/>
      <c r="B340" s="67"/>
      <c r="C340" s="67"/>
      <c r="D340" s="1"/>
      <c r="E340" s="1"/>
      <c r="F340" s="1"/>
      <c r="G340" s="1"/>
      <c r="H340" s="1"/>
      <c r="I340" s="1"/>
      <c r="J340" s="1"/>
      <c r="K340" s="1"/>
      <c r="L340" s="1"/>
      <c r="M340" s="1"/>
      <c r="N340" s="1"/>
      <c r="O340" s="3"/>
      <c r="P340" s="3"/>
      <c r="Q340" s="3"/>
      <c r="R340" s="3"/>
      <c r="S340" s="3"/>
      <c r="T340" s="3"/>
      <c r="U340" s="3"/>
      <c r="V340" s="3"/>
      <c r="W340" s="3"/>
      <c r="X340" s="3"/>
      <c r="Y340" s="3"/>
      <c r="Z340" s="3"/>
      <c r="AA340" s="3"/>
      <c r="AB340" s="3"/>
      <c r="AC340" s="3"/>
      <c r="AD340" s="3"/>
      <c r="AE340" s="3"/>
      <c r="AF340" s="3"/>
    </row>
    <row r="341" ht="15.75" customHeight="1">
      <c r="A341" s="66"/>
      <c r="B341" s="67"/>
      <c r="C341" s="67"/>
      <c r="D341" s="1"/>
      <c r="E341" s="1"/>
      <c r="F341" s="1"/>
      <c r="G341" s="1"/>
      <c r="H341" s="1"/>
      <c r="I341" s="1"/>
      <c r="J341" s="1"/>
      <c r="K341" s="1"/>
      <c r="L341" s="1"/>
      <c r="M341" s="1"/>
      <c r="N341" s="1"/>
      <c r="O341" s="3"/>
      <c r="P341" s="3"/>
      <c r="Q341" s="3"/>
      <c r="R341" s="3"/>
      <c r="S341" s="3"/>
      <c r="T341" s="3"/>
      <c r="U341" s="3"/>
      <c r="V341" s="3"/>
      <c r="W341" s="3"/>
      <c r="X341" s="3"/>
      <c r="Y341" s="3"/>
      <c r="Z341" s="3"/>
      <c r="AA341" s="3"/>
      <c r="AB341" s="3"/>
      <c r="AC341" s="3"/>
      <c r="AD341" s="3"/>
      <c r="AE341" s="3"/>
      <c r="AF341" s="3"/>
    </row>
    <row r="342" ht="15.75" customHeight="1">
      <c r="A342" s="66"/>
      <c r="B342" s="67"/>
      <c r="C342" s="67"/>
      <c r="D342" s="1"/>
      <c r="E342" s="1"/>
      <c r="F342" s="1"/>
      <c r="G342" s="1"/>
      <c r="H342" s="1"/>
      <c r="I342" s="1"/>
      <c r="J342" s="1"/>
      <c r="K342" s="1"/>
      <c r="L342" s="1"/>
      <c r="M342" s="1"/>
      <c r="N342" s="1"/>
      <c r="O342" s="3"/>
      <c r="P342" s="3"/>
      <c r="Q342" s="3"/>
      <c r="R342" s="3"/>
      <c r="S342" s="3"/>
      <c r="T342" s="3"/>
      <c r="U342" s="3"/>
      <c r="V342" s="3"/>
      <c r="W342" s="3"/>
      <c r="X342" s="3"/>
      <c r="Y342" s="3"/>
      <c r="Z342" s="3"/>
      <c r="AA342" s="3"/>
      <c r="AB342" s="3"/>
      <c r="AC342" s="3"/>
      <c r="AD342" s="3"/>
      <c r="AE342" s="3"/>
      <c r="AF342" s="3"/>
    </row>
    <row r="343" ht="15.75" customHeight="1">
      <c r="A343" s="66"/>
      <c r="B343" s="67"/>
      <c r="C343" s="67"/>
      <c r="D343" s="1"/>
      <c r="E343" s="1"/>
      <c r="F343" s="1"/>
      <c r="G343" s="1"/>
      <c r="H343" s="1"/>
      <c r="I343" s="1"/>
      <c r="J343" s="1"/>
      <c r="K343" s="1"/>
      <c r="L343" s="1"/>
      <c r="M343" s="1"/>
      <c r="N343" s="1"/>
      <c r="O343" s="3"/>
      <c r="P343" s="3"/>
      <c r="Q343" s="3"/>
      <c r="R343" s="3"/>
      <c r="S343" s="3"/>
      <c r="T343" s="3"/>
      <c r="U343" s="3"/>
      <c r="V343" s="3"/>
      <c r="W343" s="3"/>
      <c r="X343" s="3"/>
      <c r="Y343" s="3"/>
      <c r="Z343" s="3"/>
      <c r="AA343" s="3"/>
      <c r="AB343" s="3"/>
      <c r="AC343" s="3"/>
      <c r="AD343" s="3"/>
      <c r="AE343" s="3"/>
      <c r="AF343" s="3"/>
    </row>
    <row r="344" ht="15.75" customHeight="1">
      <c r="A344" s="66"/>
      <c r="B344" s="67"/>
      <c r="C344" s="67"/>
      <c r="D344" s="1"/>
      <c r="E344" s="1"/>
      <c r="F344" s="1"/>
      <c r="G344" s="1"/>
      <c r="H344" s="1"/>
      <c r="I344" s="1"/>
      <c r="J344" s="1"/>
      <c r="K344" s="1"/>
      <c r="L344" s="1"/>
      <c r="M344" s="1"/>
      <c r="N344" s="1"/>
      <c r="O344" s="3"/>
      <c r="P344" s="3"/>
      <c r="Q344" s="3"/>
      <c r="R344" s="3"/>
      <c r="S344" s="3"/>
      <c r="T344" s="3"/>
      <c r="U344" s="3"/>
      <c r="V344" s="3"/>
      <c r="W344" s="3"/>
      <c r="X344" s="3"/>
      <c r="Y344" s="3"/>
      <c r="Z344" s="3"/>
      <c r="AA344" s="3"/>
      <c r="AB344" s="3"/>
      <c r="AC344" s="3"/>
      <c r="AD344" s="3"/>
      <c r="AE344" s="3"/>
      <c r="AF344" s="3"/>
    </row>
    <row r="345" ht="15.75" customHeight="1">
      <c r="A345" s="66"/>
      <c r="B345" s="67"/>
      <c r="C345" s="67"/>
      <c r="D345" s="1"/>
      <c r="E345" s="1"/>
      <c r="F345" s="1"/>
      <c r="G345" s="1"/>
      <c r="H345" s="1"/>
      <c r="I345" s="1"/>
      <c r="J345" s="1"/>
      <c r="K345" s="1"/>
      <c r="L345" s="1"/>
      <c r="M345" s="1"/>
      <c r="N345" s="1"/>
      <c r="O345" s="3"/>
      <c r="P345" s="3"/>
      <c r="Q345" s="3"/>
      <c r="R345" s="3"/>
      <c r="S345" s="3"/>
      <c r="T345" s="3"/>
      <c r="U345" s="3"/>
      <c r="V345" s="3"/>
      <c r="W345" s="3"/>
      <c r="X345" s="3"/>
      <c r="Y345" s="3"/>
      <c r="Z345" s="3"/>
      <c r="AA345" s="3"/>
      <c r="AB345" s="3"/>
      <c r="AC345" s="3"/>
      <c r="AD345" s="3"/>
      <c r="AE345" s="3"/>
      <c r="AF345" s="3"/>
    </row>
    <row r="346" ht="15.75" customHeight="1">
      <c r="A346" s="66"/>
      <c r="B346" s="67"/>
      <c r="C346" s="67"/>
      <c r="D346" s="1"/>
      <c r="E346" s="1"/>
      <c r="F346" s="1"/>
      <c r="G346" s="1"/>
      <c r="H346" s="1"/>
      <c r="I346" s="1"/>
      <c r="J346" s="1"/>
      <c r="K346" s="1"/>
      <c r="L346" s="1"/>
      <c r="M346" s="1"/>
      <c r="N346" s="1"/>
      <c r="O346" s="3"/>
      <c r="P346" s="3"/>
      <c r="Q346" s="3"/>
      <c r="R346" s="3"/>
      <c r="S346" s="3"/>
      <c r="T346" s="3"/>
      <c r="U346" s="3"/>
      <c r="V346" s="3"/>
      <c r="W346" s="3"/>
      <c r="X346" s="3"/>
      <c r="Y346" s="3"/>
      <c r="Z346" s="3"/>
      <c r="AA346" s="3"/>
      <c r="AB346" s="3"/>
      <c r="AC346" s="3"/>
      <c r="AD346" s="3"/>
      <c r="AE346" s="3"/>
      <c r="AF346" s="3"/>
    </row>
    <row r="347" ht="15.75" customHeight="1">
      <c r="A347" s="66"/>
      <c r="B347" s="67"/>
      <c r="C347" s="67"/>
      <c r="D347" s="1"/>
      <c r="E347" s="1"/>
      <c r="F347" s="1"/>
      <c r="G347" s="1"/>
      <c r="H347" s="1"/>
      <c r="I347" s="1"/>
      <c r="J347" s="1"/>
      <c r="K347" s="1"/>
      <c r="L347" s="1"/>
      <c r="M347" s="1"/>
      <c r="N347" s="1"/>
      <c r="O347" s="3"/>
      <c r="P347" s="3"/>
      <c r="Q347" s="3"/>
      <c r="R347" s="3"/>
      <c r="S347" s="3"/>
      <c r="T347" s="3"/>
      <c r="U347" s="3"/>
      <c r="V347" s="3"/>
      <c r="W347" s="3"/>
      <c r="X347" s="3"/>
      <c r="Y347" s="3"/>
      <c r="Z347" s="3"/>
      <c r="AA347" s="3"/>
      <c r="AB347" s="3"/>
      <c r="AC347" s="3"/>
      <c r="AD347" s="3"/>
      <c r="AE347" s="3"/>
      <c r="AF347" s="3"/>
    </row>
    <row r="348" ht="15.75" customHeight="1">
      <c r="A348" s="66"/>
      <c r="B348" s="67"/>
      <c r="C348" s="67"/>
      <c r="D348" s="1"/>
      <c r="E348" s="1"/>
      <c r="F348" s="1"/>
      <c r="G348" s="1"/>
      <c r="H348" s="1"/>
      <c r="I348" s="1"/>
      <c r="J348" s="1"/>
      <c r="K348" s="1"/>
      <c r="L348" s="1"/>
      <c r="M348" s="1"/>
      <c r="N348" s="1"/>
      <c r="O348" s="3"/>
      <c r="P348" s="3"/>
      <c r="Q348" s="3"/>
      <c r="R348" s="3"/>
      <c r="S348" s="3"/>
      <c r="T348" s="3"/>
      <c r="U348" s="3"/>
      <c r="V348" s="3"/>
      <c r="W348" s="3"/>
      <c r="X348" s="3"/>
      <c r="Y348" s="3"/>
      <c r="Z348" s="3"/>
      <c r="AA348" s="3"/>
      <c r="AB348" s="3"/>
      <c r="AC348" s="3"/>
      <c r="AD348" s="3"/>
      <c r="AE348" s="3"/>
      <c r="AF348" s="3"/>
    </row>
    <row r="349" ht="15.75" customHeight="1">
      <c r="A349" s="66"/>
      <c r="B349" s="67"/>
      <c r="C349" s="67"/>
      <c r="D349" s="1"/>
      <c r="E349" s="1"/>
      <c r="F349" s="1"/>
      <c r="G349" s="1"/>
      <c r="H349" s="1"/>
      <c r="I349" s="1"/>
      <c r="J349" s="1"/>
      <c r="K349" s="1"/>
      <c r="L349" s="1"/>
      <c r="M349" s="1"/>
      <c r="N349" s="1"/>
      <c r="O349" s="3"/>
      <c r="P349" s="3"/>
      <c r="Q349" s="3"/>
      <c r="R349" s="3"/>
      <c r="S349" s="3"/>
      <c r="T349" s="3"/>
      <c r="U349" s="3"/>
      <c r="V349" s="3"/>
      <c r="W349" s="3"/>
      <c r="X349" s="3"/>
      <c r="Y349" s="3"/>
      <c r="Z349" s="3"/>
      <c r="AA349" s="3"/>
      <c r="AB349" s="3"/>
      <c r="AC349" s="3"/>
      <c r="AD349" s="3"/>
      <c r="AE349" s="3"/>
      <c r="AF349" s="3"/>
    </row>
    <row r="350" ht="15.75" customHeight="1">
      <c r="A350" s="66"/>
      <c r="B350" s="67"/>
      <c r="C350" s="67"/>
      <c r="D350" s="1"/>
      <c r="E350" s="1"/>
      <c r="F350" s="1"/>
      <c r="G350" s="1"/>
      <c r="H350" s="1"/>
      <c r="I350" s="1"/>
      <c r="J350" s="1"/>
      <c r="K350" s="1"/>
      <c r="L350" s="1"/>
      <c r="M350" s="1"/>
      <c r="N350" s="1"/>
      <c r="O350" s="3"/>
      <c r="P350" s="3"/>
      <c r="Q350" s="3"/>
      <c r="R350" s="3"/>
      <c r="S350" s="3"/>
      <c r="T350" s="3"/>
      <c r="U350" s="3"/>
      <c r="V350" s="3"/>
      <c r="W350" s="3"/>
      <c r="X350" s="3"/>
      <c r="Y350" s="3"/>
      <c r="Z350" s="3"/>
      <c r="AA350" s="3"/>
      <c r="AB350" s="3"/>
      <c r="AC350" s="3"/>
      <c r="AD350" s="3"/>
      <c r="AE350" s="3"/>
      <c r="AF350" s="3"/>
    </row>
    <row r="351" ht="15.75" customHeight="1">
      <c r="A351" s="66"/>
      <c r="B351" s="67"/>
      <c r="C351" s="67"/>
      <c r="D351" s="1"/>
      <c r="E351" s="1"/>
      <c r="F351" s="1"/>
      <c r="G351" s="1"/>
      <c r="H351" s="1"/>
      <c r="I351" s="1"/>
      <c r="J351" s="1"/>
      <c r="K351" s="1"/>
      <c r="L351" s="1"/>
      <c r="M351" s="1"/>
      <c r="N351" s="1"/>
      <c r="O351" s="3"/>
      <c r="P351" s="3"/>
      <c r="Q351" s="3"/>
      <c r="R351" s="3"/>
      <c r="S351" s="3"/>
      <c r="T351" s="3"/>
      <c r="U351" s="3"/>
      <c r="V351" s="3"/>
      <c r="W351" s="3"/>
      <c r="X351" s="3"/>
      <c r="Y351" s="3"/>
      <c r="Z351" s="3"/>
      <c r="AA351" s="3"/>
      <c r="AB351" s="3"/>
      <c r="AC351" s="3"/>
      <c r="AD351" s="3"/>
      <c r="AE351" s="3"/>
      <c r="AF351" s="3"/>
    </row>
    <row r="352" ht="15.75" customHeight="1">
      <c r="A352" s="66"/>
      <c r="B352" s="67"/>
      <c r="C352" s="67"/>
      <c r="D352" s="1"/>
      <c r="E352" s="1"/>
      <c r="F352" s="1"/>
      <c r="G352" s="1"/>
      <c r="H352" s="1"/>
      <c r="I352" s="1"/>
      <c r="J352" s="1"/>
      <c r="K352" s="1"/>
      <c r="L352" s="1"/>
      <c r="M352" s="1"/>
      <c r="N352" s="1"/>
      <c r="O352" s="3"/>
      <c r="P352" s="3"/>
      <c r="Q352" s="3"/>
      <c r="R352" s="3"/>
      <c r="S352" s="3"/>
      <c r="T352" s="3"/>
      <c r="U352" s="3"/>
      <c r="V352" s="3"/>
      <c r="W352" s="3"/>
      <c r="X352" s="3"/>
      <c r="Y352" s="3"/>
      <c r="Z352" s="3"/>
      <c r="AA352" s="3"/>
      <c r="AB352" s="3"/>
      <c r="AC352" s="3"/>
      <c r="AD352" s="3"/>
      <c r="AE352" s="3"/>
      <c r="AF352" s="3"/>
    </row>
    <row r="353" ht="15.75" customHeight="1">
      <c r="A353" s="66"/>
      <c r="B353" s="67"/>
      <c r="C353" s="67"/>
      <c r="D353" s="1"/>
      <c r="E353" s="1"/>
      <c r="F353" s="1"/>
      <c r="G353" s="1"/>
      <c r="H353" s="1"/>
      <c r="I353" s="1"/>
      <c r="J353" s="1"/>
      <c r="K353" s="1"/>
      <c r="L353" s="1"/>
      <c r="M353" s="1"/>
      <c r="N353" s="1"/>
      <c r="O353" s="3"/>
      <c r="P353" s="3"/>
      <c r="Q353" s="3"/>
      <c r="R353" s="3"/>
      <c r="S353" s="3"/>
      <c r="T353" s="3"/>
      <c r="U353" s="3"/>
      <c r="V353" s="3"/>
      <c r="W353" s="3"/>
      <c r="X353" s="3"/>
      <c r="Y353" s="3"/>
      <c r="Z353" s="3"/>
      <c r="AA353" s="3"/>
      <c r="AB353" s="3"/>
      <c r="AC353" s="3"/>
      <c r="AD353" s="3"/>
      <c r="AE353" s="3"/>
      <c r="AF353" s="3"/>
    </row>
    <row r="354" ht="15.75" customHeight="1">
      <c r="A354" s="66"/>
      <c r="B354" s="67"/>
      <c r="C354" s="67"/>
      <c r="D354" s="1"/>
      <c r="E354" s="1"/>
      <c r="F354" s="1"/>
      <c r="G354" s="1"/>
      <c r="H354" s="1"/>
      <c r="I354" s="1"/>
      <c r="J354" s="1"/>
      <c r="K354" s="1"/>
      <c r="L354" s="1"/>
      <c r="M354" s="1"/>
      <c r="N354" s="1"/>
      <c r="O354" s="3"/>
      <c r="P354" s="3"/>
      <c r="Q354" s="3"/>
      <c r="R354" s="3"/>
      <c r="S354" s="3"/>
      <c r="T354" s="3"/>
      <c r="U354" s="3"/>
      <c r="V354" s="3"/>
      <c r="W354" s="3"/>
      <c r="X354" s="3"/>
      <c r="Y354" s="3"/>
      <c r="Z354" s="3"/>
      <c r="AA354" s="3"/>
      <c r="AB354" s="3"/>
      <c r="AC354" s="3"/>
      <c r="AD354" s="3"/>
      <c r="AE354" s="3"/>
      <c r="AF354" s="3"/>
    </row>
    <row r="355" ht="15.75" customHeight="1">
      <c r="A355" s="66"/>
      <c r="B355" s="67"/>
      <c r="C355" s="67"/>
      <c r="D355" s="1"/>
      <c r="E355" s="1"/>
      <c r="F355" s="1"/>
      <c r="G355" s="1"/>
      <c r="H355" s="1"/>
      <c r="I355" s="1"/>
      <c r="J355" s="1"/>
      <c r="K355" s="1"/>
      <c r="L355" s="1"/>
      <c r="M355" s="1"/>
      <c r="N355" s="1"/>
      <c r="O355" s="3"/>
      <c r="P355" s="3"/>
      <c r="Q355" s="3"/>
      <c r="R355" s="3"/>
      <c r="S355" s="3"/>
      <c r="T355" s="3"/>
      <c r="U355" s="3"/>
      <c r="V355" s="3"/>
      <c r="W355" s="3"/>
      <c r="X355" s="3"/>
      <c r="Y355" s="3"/>
      <c r="Z355" s="3"/>
      <c r="AA355" s="3"/>
      <c r="AB355" s="3"/>
      <c r="AC355" s="3"/>
      <c r="AD355" s="3"/>
      <c r="AE355" s="3"/>
      <c r="AF355" s="3"/>
    </row>
    <row r="356" ht="15.75" customHeight="1">
      <c r="A356" s="66"/>
      <c r="B356" s="67"/>
      <c r="C356" s="67"/>
      <c r="D356" s="1"/>
      <c r="E356" s="1"/>
      <c r="F356" s="1"/>
      <c r="G356" s="1"/>
      <c r="H356" s="1"/>
      <c r="I356" s="1"/>
      <c r="J356" s="1"/>
      <c r="K356" s="1"/>
      <c r="L356" s="1"/>
      <c r="M356" s="1"/>
      <c r="N356" s="1"/>
      <c r="O356" s="3"/>
      <c r="P356" s="3"/>
      <c r="Q356" s="3"/>
      <c r="R356" s="3"/>
      <c r="S356" s="3"/>
      <c r="T356" s="3"/>
      <c r="U356" s="3"/>
      <c r="V356" s="3"/>
      <c r="W356" s="3"/>
      <c r="X356" s="3"/>
      <c r="Y356" s="3"/>
      <c r="Z356" s="3"/>
      <c r="AA356" s="3"/>
      <c r="AB356" s="3"/>
      <c r="AC356" s="3"/>
      <c r="AD356" s="3"/>
      <c r="AE356" s="3"/>
      <c r="AF356" s="3"/>
    </row>
    <row r="357" ht="15.75" customHeight="1">
      <c r="A357" s="66"/>
      <c r="B357" s="67"/>
      <c r="C357" s="67"/>
      <c r="D357" s="1"/>
      <c r="E357" s="1"/>
      <c r="F357" s="1"/>
      <c r="G357" s="1"/>
      <c r="H357" s="1"/>
      <c r="I357" s="1"/>
      <c r="J357" s="1"/>
      <c r="K357" s="1"/>
      <c r="L357" s="1"/>
      <c r="M357" s="1"/>
      <c r="N357" s="1"/>
      <c r="O357" s="3"/>
      <c r="P357" s="3"/>
      <c r="Q357" s="3"/>
      <c r="R357" s="3"/>
      <c r="S357" s="3"/>
      <c r="T357" s="3"/>
      <c r="U357" s="3"/>
      <c r="V357" s="3"/>
      <c r="W357" s="3"/>
      <c r="X357" s="3"/>
      <c r="Y357" s="3"/>
      <c r="Z357" s="3"/>
      <c r="AA357" s="3"/>
      <c r="AB357" s="3"/>
      <c r="AC357" s="3"/>
      <c r="AD357" s="3"/>
      <c r="AE357" s="3"/>
      <c r="AF357" s="3"/>
    </row>
    <row r="358" ht="15.75" customHeight="1">
      <c r="A358" s="66"/>
      <c r="B358" s="67"/>
      <c r="C358" s="67"/>
      <c r="D358" s="1"/>
      <c r="E358" s="1"/>
      <c r="F358" s="1"/>
      <c r="G358" s="1"/>
      <c r="H358" s="1"/>
      <c r="I358" s="1"/>
      <c r="J358" s="1"/>
      <c r="K358" s="1"/>
      <c r="L358" s="1"/>
      <c r="M358" s="1"/>
      <c r="N358" s="1"/>
      <c r="O358" s="3"/>
      <c r="P358" s="3"/>
      <c r="Q358" s="3"/>
      <c r="R358" s="3"/>
      <c r="S358" s="3"/>
      <c r="T358" s="3"/>
      <c r="U358" s="3"/>
      <c r="V358" s="3"/>
      <c r="W358" s="3"/>
      <c r="X358" s="3"/>
      <c r="Y358" s="3"/>
      <c r="Z358" s="3"/>
      <c r="AA358" s="3"/>
      <c r="AB358" s="3"/>
      <c r="AC358" s="3"/>
      <c r="AD358" s="3"/>
      <c r="AE358" s="3"/>
      <c r="AF358" s="3"/>
    </row>
    <row r="359" ht="15.75" customHeight="1">
      <c r="A359" s="66"/>
      <c r="B359" s="67"/>
      <c r="C359" s="67"/>
      <c r="D359" s="1"/>
      <c r="E359" s="1"/>
      <c r="F359" s="1"/>
      <c r="G359" s="1"/>
      <c r="H359" s="1"/>
      <c r="I359" s="1"/>
      <c r="J359" s="1"/>
      <c r="K359" s="1"/>
      <c r="L359" s="1"/>
      <c r="M359" s="1"/>
      <c r="N359" s="1"/>
      <c r="O359" s="3"/>
      <c r="P359" s="3"/>
      <c r="Q359" s="3"/>
      <c r="R359" s="3"/>
      <c r="S359" s="3"/>
      <c r="T359" s="3"/>
      <c r="U359" s="3"/>
      <c r="V359" s="3"/>
      <c r="W359" s="3"/>
      <c r="X359" s="3"/>
      <c r="Y359" s="3"/>
      <c r="Z359" s="3"/>
      <c r="AA359" s="3"/>
      <c r="AB359" s="3"/>
      <c r="AC359" s="3"/>
      <c r="AD359" s="3"/>
      <c r="AE359" s="3"/>
      <c r="AF359" s="3"/>
    </row>
    <row r="360" ht="15.75" customHeight="1">
      <c r="A360" s="66"/>
      <c r="B360" s="67"/>
      <c r="C360" s="67"/>
      <c r="D360" s="1"/>
      <c r="E360" s="1"/>
      <c r="F360" s="1"/>
      <c r="G360" s="1"/>
      <c r="H360" s="1"/>
      <c r="I360" s="1"/>
      <c r="J360" s="1"/>
      <c r="K360" s="1"/>
      <c r="L360" s="1"/>
      <c r="M360" s="1"/>
      <c r="N360" s="1"/>
      <c r="O360" s="3"/>
      <c r="P360" s="3"/>
      <c r="Q360" s="3"/>
      <c r="R360" s="3"/>
      <c r="S360" s="3"/>
      <c r="T360" s="3"/>
      <c r="U360" s="3"/>
      <c r="V360" s="3"/>
      <c r="W360" s="3"/>
      <c r="X360" s="3"/>
      <c r="Y360" s="3"/>
      <c r="Z360" s="3"/>
      <c r="AA360" s="3"/>
      <c r="AB360" s="3"/>
      <c r="AC360" s="3"/>
      <c r="AD360" s="3"/>
      <c r="AE360" s="3"/>
      <c r="AF360" s="3"/>
    </row>
    <row r="361" ht="15.75" customHeight="1">
      <c r="A361" s="66"/>
      <c r="B361" s="67"/>
      <c r="C361" s="67"/>
      <c r="D361" s="1"/>
      <c r="E361" s="1"/>
      <c r="F361" s="1"/>
      <c r="G361" s="1"/>
      <c r="H361" s="1"/>
      <c r="I361" s="1"/>
      <c r="J361" s="1"/>
      <c r="K361" s="1"/>
      <c r="L361" s="1"/>
      <c r="M361" s="1"/>
      <c r="N361" s="1"/>
      <c r="O361" s="3"/>
      <c r="P361" s="3"/>
      <c r="Q361" s="3"/>
      <c r="R361" s="3"/>
      <c r="S361" s="3"/>
      <c r="T361" s="3"/>
      <c r="U361" s="3"/>
      <c r="V361" s="3"/>
      <c r="W361" s="3"/>
      <c r="X361" s="3"/>
      <c r="Y361" s="3"/>
      <c r="Z361" s="3"/>
      <c r="AA361" s="3"/>
      <c r="AB361" s="3"/>
      <c r="AC361" s="3"/>
      <c r="AD361" s="3"/>
      <c r="AE361" s="3"/>
      <c r="AF361" s="3"/>
    </row>
    <row r="362" ht="15.75" customHeight="1">
      <c r="A362" s="66"/>
      <c r="B362" s="67"/>
      <c r="C362" s="67"/>
      <c r="D362" s="1"/>
      <c r="E362" s="1"/>
      <c r="F362" s="1"/>
      <c r="G362" s="1"/>
      <c r="H362" s="1"/>
      <c r="I362" s="1"/>
      <c r="J362" s="1"/>
      <c r="K362" s="1"/>
      <c r="L362" s="1"/>
      <c r="M362" s="1"/>
      <c r="N362" s="1"/>
      <c r="O362" s="3"/>
      <c r="P362" s="3"/>
      <c r="Q362" s="3"/>
      <c r="R362" s="3"/>
      <c r="S362" s="3"/>
      <c r="T362" s="3"/>
      <c r="U362" s="3"/>
      <c r="V362" s="3"/>
      <c r="W362" s="3"/>
      <c r="X362" s="3"/>
      <c r="Y362" s="3"/>
      <c r="Z362" s="3"/>
      <c r="AA362" s="3"/>
      <c r="AB362" s="3"/>
      <c r="AC362" s="3"/>
      <c r="AD362" s="3"/>
      <c r="AE362" s="3"/>
      <c r="AF362" s="3"/>
    </row>
    <row r="363" ht="15.75" customHeight="1">
      <c r="A363" s="66"/>
      <c r="B363" s="67"/>
      <c r="C363" s="67"/>
      <c r="D363" s="1"/>
      <c r="E363" s="1"/>
      <c r="F363" s="1"/>
      <c r="G363" s="1"/>
      <c r="H363" s="1"/>
      <c r="I363" s="1"/>
      <c r="J363" s="1"/>
      <c r="K363" s="1"/>
      <c r="L363" s="1"/>
      <c r="M363" s="1"/>
      <c r="N363" s="1"/>
      <c r="O363" s="3"/>
      <c r="P363" s="3"/>
      <c r="Q363" s="3"/>
      <c r="R363" s="3"/>
      <c r="S363" s="3"/>
      <c r="T363" s="3"/>
      <c r="U363" s="3"/>
      <c r="V363" s="3"/>
      <c r="W363" s="3"/>
      <c r="X363" s="3"/>
      <c r="Y363" s="3"/>
      <c r="Z363" s="3"/>
      <c r="AA363" s="3"/>
      <c r="AB363" s="3"/>
      <c r="AC363" s="3"/>
      <c r="AD363" s="3"/>
      <c r="AE363" s="3"/>
      <c r="AF363" s="3"/>
    </row>
    <row r="364" ht="15.75" customHeight="1">
      <c r="A364" s="66"/>
      <c r="B364" s="67"/>
      <c r="C364" s="67"/>
      <c r="D364" s="1"/>
      <c r="E364" s="1"/>
      <c r="F364" s="1"/>
      <c r="G364" s="1"/>
      <c r="H364" s="1"/>
      <c r="I364" s="1"/>
      <c r="J364" s="1"/>
      <c r="K364" s="1"/>
      <c r="L364" s="1"/>
      <c r="M364" s="1"/>
      <c r="N364" s="1"/>
      <c r="O364" s="3"/>
      <c r="P364" s="3"/>
      <c r="Q364" s="3"/>
      <c r="R364" s="3"/>
      <c r="S364" s="3"/>
      <c r="T364" s="3"/>
      <c r="U364" s="3"/>
      <c r="V364" s="3"/>
      <c r="W364" s="3"/>
      <c r="X364" s="3"/>
      <c r="Y364" s="3"/>
      <c r="Z364" s="3"/>
      <c r="AA364" s="3"/>
      <c r="AB364" s="3"/>
      <c r="AC364" s="3"/>
      <c r="AD364" s="3"/>
      <c r="AE364" s="3"/>
      <c r="AF364" s="3"/>
    </row>
    <row r="365" ht="15.75" customHeight="1">
      <c r="A365" s="66"/>
      <c r="B365" s="67"/>
      <c r="C365" s="67"/>
      <c r="D365" s="1"/>
      <c r="E365" s="1"/>
      <c r="F365" s="1"/>
      <c r="G365" s="1"/>
      <c r="H365" s="1"/>
      <c r="I365" s="1"/>
      <c r="J365" s="1"/>
      <c r="K365" s="1"/>
      <c r="L365" s="1"/>
      <c r="M365" s="1"/>
      <c r="N365" s="1"/>
      <c r="O365" s="3"/>
      <c r="P365" s="3"/>
      <c r="Q365" s="3"/>
      <c r="R365" s="3"/>
      <c r="S365" s="3"/>
      <c r="T365" s="3"/>
      <c r="U365" s="3"/>
      <c r="V365" s="3"/>
      <c r="W365" s="3"/>
      <c r="X365" s="3"/>
      <c r="Y365" s="3"/>
      <c r="Z365" s="3"/>
      <c r="AA365" s="3"/>
      <c r="AB365" s="3"/>
      <c r="AC365" s="3"/>
      <c r="AD365" s="3"/>
      <c r="AE365" s="3"/>
      <c r="AF365" s="3"/>
    </row>
    <row r="366" ht="15.75" customHeight="1">
      <c r="A366" s="66"/>
      <c r="B366" s="67"/>
      <c r="C366" s="67"/>
      <c r="D366" s="1"/>
      <c r="E366" s="1"/>
      <c r="F366" s="1"/>
      <c r="G366" s="1"/>
      <c r="H366" s="1"/>
      <c r="I366" s="1"/>
      <c r="J366" s="1"/>
      <c r="K366" s="1"/>
      <c r="L366" s="1"/>
      <c r="M366" s="1"/>
      <c r="N366" s="1"/>
      <c r="O366" s="3"/>
      <c r="P366" s="3"/>
      <c r="Q366" s="3"/>
      <c r="R366" s="3"/>
      <c r="S366" s="3"/>
      <c r="T366" s="3"/>
      <c r="U366" s="3"/>
      <c r="V366" s="3"/>
      <c r="W366" s="3"/>
      <c r="X366" s="3"/>
      <c r="Y366" s="3"/>
      <c r="Z366" s="3"/>
      <c r="AA366" s="3"/>
      <c r="AB366" s="3"/>
      <c r="AC366" s="3"/>
      <c r="AD366" s="3"/>
      <c r="AE366" s="3"/>
      <c r="AF366" s="3"/>
    </row>
    <row r="367" ht="15.75" customHeight="1">
      <c r="A367" s="66"/>
      <c r="B367" s="67"/>
      <c r="C367" s="67"/>
      <c r="D367" s="1"/>
      <c r="E367" s="1"/>
      <c r="F367" s="1"/>
      <c r="G367" s="1"/>
      <c r="H367" s="1"/>
      <c r="I367" s="1"/>
      <c r="J367" s="1"/>
      <c r="K367" s="1"/>
      <c r="L367" s="1"/>
      <c r="M367" s="1"/>
      <c r="N367" s="1"/>
      <c r="O367" s="3"/>
      <c r="P367" s="3"/>
      <c r="Q367" s="3"/>
      <c r="R367" s="3"/>
      <c r="S367" s="3"/>
      <c r="T367" s="3"/>
      <c r="U367" s="3"/>
      <c r="V367" s="3"/>
      <c r="W367" s="3"/>
      <c r="X367" s="3"/>
      <c r="Y367" s="3"/>
      <c r="Z367" s="3"/>
      <c r="AA367" s="3"/>
      <c r="AB367" s="3"/>
      <c r="AC367" s="3"/>
      <c r="AD367" s="3"/>
      <c r="AE367" s="3"/>
      <c r="AF367" s="3"/>
    </row>
    <row r="368" ht="15.75" customHeight="1">
      <c r="A368" s="66"/>
      <c r="B368" s="67"/>
      <c r="C368" s="67"/>
      <c r="D368" s="1"/>
      <c r="E368" s="1"/>
      <c r="F368" s="1"/>
      <c r="G368" s="1"/>
      <c r="H368" s="1"/>
      <c r="I368" s="1"/>
      <c r="J368" s="1"/>
      <c r="K368" s="1"/>
      <c r="L368" s="1"/>
      <c r="M368" s="1"/>
      <c r="N368" s="1"/>
      <c r="O368" s="3"/>
      <c r="P368" s="3"/>
      <c r="Q368" s="3"/>
      <c r="R368" s="3"/>
      <c r="S368" s="3"/>
      <c r="T368" s="3"/>
      <c r="U368" s="3"/>
      <c r="V368" s="3"/>
      <c r="W368" s="3"/>
      <c r="X368" s="3"/>
      <c r="Y368" s="3"/>
      <c r="Z368" s="3"/>
      <c r="AA368" s="3"/>
      <c r="AB368" s="3"/>
      <c r="AC368" s="3"/>
      <c r="AD368" s="3"/>
      <c r="AE368" s="3"/>
      <c r="AF368" s="3"/>
    </row>
    <row r="369" ht="15.75" customHeight="1">
      <c r="A369" s="66"/>
      <c r="B369" s="67"/>
      <c r="C369" s="67"/>
      <c r="D369" s="1"/>
      <c r="E369" s="1"/>
      <c r="F369" s="1"/>
      <c r="G369" s="1"/>
      <c r="H369" s="1"/>
      <c r="I369" s="1"/>
      <c r="J369" s="1"/>
      <c r="K369" s="1"/>
      <c r="L369" s="1"/>
      <c r="M369" s="1"/>
      <c r="N369" s="1"/>
      <c r="O369" s="3"/>
      <c r="P369" s="3"/>
      <c r="Q369" s="3"/>
      <c r="R369" s="3"/>
      <c r="S369" s="3"/>
      <c r="T369" s="3"/>
      <c r="U369" s="3"/>
      <c r="V369" s="3"/>
      <c r="W369" s="3"/>
      <c r="X369" s="3"/>
      <c r="Y369" s="3"/>
      <c r="Z369" s="3"/>
      <c r="AA369" s="3"/>
      <c r="AB369" s="3"/>
      <c r="AC369" s="3"/>
      <c r="AD369" s="3"/>
      <c r="AE369" s="3"/>
      <c r="AF369" s="3"/>
    </row>
    <row r="370" ht="15.75" customHeight="1">
      <c r="A370" s="66"/>
      <c r="B370" s="67"/>
      <c r="C370" s="67"/>
      <c r="D370" s="1"/>
      <c r="E370" s="1"/>
      <c r="F370" s="1"/>
      <c r="G370" s="1"/>
      <c r="H370" s="1"/>
      <c r="I370" s="1"/>
      <c r="J370" s="1"/>
      <c r="K370" s="1"/>
      <c r="L370" s="1"/>
      <c r="M370" s="1"/>
      <c r="N370" s="1"/>
      <c r="O370" s="3"/>
      <c r="P370" s="3"/>
      <c r="Q370" s="3"/>
      <c r="R370" s="3"/>
      <c r="S370" s="3"/>
      <c r="T370" s="3"/>
      <c r="U370" s="3"/>
      <c r="V370" s="3"/>
      <c r="W370" s="3"/>
      <c r="X370" s="3"/>
      <c r="Y370" s="3"/>
      <c r="Z370" s="3"/>
      <c r="AA370" s="3"/>
      <c r="AB370" s="3"/>
      <c r="AC370" s="3"/>
      <c r="AD370" s="3"/>
      <c r="AE370" s="3"/>
      <c r="AF370" s="3"/>
    </row>
    <row r="371" ht="15.75" customHeight="1">
      <c r="A371" s="66"/>
      <c r="B371" s="67"/>
      <c r="C371" s="67"/>
      <c r="D371" s="1"/>
      <c r="E371" s="1"/>
      <c r="F371" s="1"/>
      <c r="G371" s="1"/>
      <c r="H371" s="1"/>
      <c r="I371" s="1"/>
      <c r="J371" s="1"/>
      <c r="K371" s="1"/>
      <c r="L371" s="1"/>
      <c r="M371" s="1"/>
      <c r="N371" s="1"/>
      <c r="O371" s="3"/>
      <c r="P371" s="3"/>
      <c r="Q371" s="3"/>
      <c r="R371" s="3"/>
      <c r="S371" s="3"/>
      <c r="T371" s="3"/>
      <c r="U371" s="3"/>
      <c r="V371" s="3"/>
      <c r="W371" s="3"/>
      <c r="X371" s="3"/>
      <c r="Y371" s="3"/>
      <c r="Z371" s="3"/>
      <c r="AA371" s="3"/>
      <c r="AB371" s="3"/>
      <c r="AC371" s="3"/>
      <c r="AD371" s="3"/>
      <c r="AE371" s="3"/>
      <c r="AF371" s="3"/>
    </row>
    <row r="372" ht="15.75" customHeight="1">
      <c r="A372" s="66"/>
      <c r="B372" s="67"/>
      <c r="C372" s="67"/>
      <c r="D372" s="1"/>
      <c r="E372" s="1"/>
      <c r="F372" s="1"/>
      <c r="G372" s="1"/>
      <c r="H372" s="1"/>
      <c r="I372" s="1"/>
      <c r="J372" s="1"/>
      <c r="K372" s="1"/>
      <c r="L372" s="1"/>
      <c r="M372" s="1"/>
      <c r="N372" s="1"/>
      <c r="O372" s="3"/>
      <c r="P372" s="3"/>
      <c r="Q372" s="3"/>
      <c r="R372" s="3"/>
      <c r="S372" s="3"/>
      <c r="T372" s="3"/>
      <c r="U372" s="3"/>
      <c r="V372" s="3"/>
      <c r="W372" s="3"/>
      <c r="X372" s="3"/>
      <c r="Y372" s="3"/>
      <c r="Z372" s="3"/>
      <c r="AA372" s="3"/>
      <c r="AB372" s="3"/>
      <c r="AC372" s="3"/>
      <c r="AD372" s="3"/>
      <c r="AE372" s="3"/>
      <c r="AF372" s="3"/>
    </row>
    <row r="373" ht="15.75" customHeight="1">
      <c r="A373" s="66"/>
      <c r="B373" s="67"/>
      <c r="C373" s="67"/>
      <c r="D373" s="1"/>
      <c r="E373" s="1"/>
      <c r="F373" s="1"/>
      <c r="G373" s="1"/>
      <c r="H373" s="1"/>
      <c r="I373" s="1"/>
      <c r="J373" s="1"/>
      <c r="K373" s="1"/>
      <c r="L373" s="1"/>
      <c r="M373" s="1"/>
      <c r="N373" s="1"/>
      <c r="O373" s="3"/>
      <c r="P373" s="3"/>
      <c r="Q373" s="3"/>
      <c r="R373" s="3"/>
      <c r="S373" s="3"/>
      <c r="T373" s="3"/>
      <c r="U373" s="3"/>
      <c r="V373" s="3"/>
      <c r="W373" s="3"/>
      <c r="X373" s="3"/>
      <c r="Y373" s="3"/>
      <c r="Z373" s="3"/>
      <c r="AA373" s="3"/>
      <c r="AB373" s="3"/>
      <c r="AC373" s="3"/>
      <c r="AD373" s="3"/>
      <c r="AE373" s="3"/>
      <c r="AF373" s="3"/>
    </row>
    <row r="374" ht="15.75" customHeight="1">
      <c r="A374" s="66"/>
      <c r="B374" s="67"/>
      <c r="C374" s="67"/>
      <c r="D374" s="1"/>
      <c r="E374" s="1"/>
      <c r="F374" s="1"/>
      <c r="G374" s="1"/>
      <c r="H374" s="1"/>
      <c r="I374" s="1"/>
      <c r="J374" s="1"/>
      <c r="K374" s="1"/>
      <c r="L374" s="1"/>
      <c r="M374" s="1"/>
      <c r="N374" s="1"/>
      <c r="O374" s="3"/>
      <c r="P374" s="3"/>
      <c r="Q374" s="3"/>
      <c r="R374" s="3"/>
      <c r="S374" s="3"/>
      <c r="T374" s="3"/>
      <c r="U374" s="3"/>
      <c r="V374" s="3"/>
      <c r="W374" s="3"/>
      <c r="X374" s="3"/>
      <c r="Y374" s="3"/>
      <c r="Z374" s="3"/>
      <c r="AA374" s="3"/>
      <c r="AB374" s="3"/>
      <c r="AC374" s="3"/>
      <c r="AD374" s="3"/>
      <c r="AE374" s="3"/>
      <c r="AF374" s="3"/>
    </row>
    <row r="375" ht="15.75" customHeight="1">
      <c r="A375" s="66"/>
      <c r="B375" s="67"/>
      <c r="C375" s="67"/>
      <c r="D375" s="1"/>
      <c r="E375" s="1"/>
      <c r="F375" s="1"/>
      <c r="G375" s="1"/>
      <c r="H375" s="1"/>
      <c r="I375" s="1"/>
      <c r="J375" s="1"/>
      <c r="K375" s="1"/>
      <c r="L375" s="1"/>
      <c r="M375" s="1"/>
      <c r="N375" s="1"/>
      <c r="O375" s="3"/>
      <c r="P375" s="3"/>
      <c r="Q375" s="3"/>
      <c r="R375" s="3"/>
      <c r="S375" s="3"/>
      <c r="T375" s="3"/>
      <c r="U375" s="3"/>
      <c r="V375" s="3"/>
      <c r="W375" s="3"/>
      <c r="X375" s="3"/>
      <c r="Y375" s="3"/>
      <c r="Z375" s="3"/>
      <c r="AA375" s="3"/>
      <c r="AB375" s="3"/>
      <c r="AC375" s="3"/>
      <c r="AD375" s="3"/>
      <c r="AE375" s="3"/>
      <c r="AF375" s="3"/>
    </row>
    <row r="376" ht="15.75" customHeight="1">
      <c r="A376" s="66"/>
      <c r="B376" s="67"/>
      <c r="C376" s="67"/>
      <c r="D376" s="1"/>
      <c r="E376" s="1"/>
      <c r="F376" s="1"/>
      <c r="G376" s="1"/>
      <c r="H376" s="1"/>
      <c r="I376" s="1"/>
      <c r="J376" s="1"/>
      <c r="K376" s="1"/>
      <c r="L376" s="1"/>
      <c r="M376" s="1"/>
      <c r="N376" s="1"/>
      <c r="O376" s="3"/>
      <c r="P376" s="3"/>
      <c r="Q376" s="3"/>
      <c r="R376" s="3"/>
      <c r="S376" s="3"/>
      <c r="T376" s="3"/>
      <c r="U376" s="3"/>
      <c r="V376" s="3"/>
      <c r="W376" s="3"/>
      <c r="X376" s="3"/>
      <c r="Y376" s="3"/>
      <c r="Z376" s="3"/>
      <c r="AA376" s="3"/>
      <c r="AB376" s="3"/>
      <c r="AC376" s="3"/>
      <c r="AD376" s="3"/>
      <c r="AE376" s="3"/>
      <c r="AF376" s="3"/>
    </row>
    <row r="377" ht="15.75" customHeight="1">
      <c r="A377" s="66"/>
      <c r="B377" s="67"/>
      <c r="C377" s="67"/>
      <c r="D377" s="1"/>
      <c r="E377" s="1"/>
      <c r="F377" s="1"/>
      <c r="G377" s="1"/>
      <c r="H377" s="1"/>
      <c r="I377" s="1"/>
      <c r="J377" s="1"/>
      <c r="K377" s="1"/>
      <c r="L377" s="1"/>
      <c r="M377" s="1"/>
      <c r="N377" s="1"/>
      <c r="O377" s="3"/>
      <c r="P377" s="3"/>
      <c r="Q377" s="3"/>
      <c r="R377" s="3"/>
      <c r="S377" s="3"/>
      <c r="T377" s="3"/>
      <c r="U377" s="3"/>
      <c r="V377" s="3"/>
      <c r="W377" s="3"/>
      <c r="X377" s="3"/>
      <c r="Y377" s="3"/>
      <c r="Z377" s="3"/>
      <c r="AA377" s="3"/>
      <c r="AB377" s="3"/>
      <c r="AC377" s="3"/>
      <c r="AD377" s="3"/>
      <c r="AE377" s="3"/>
      <c r="AF377" s="3"/>
    </row>
    <row r="378" ht="15.75" customHeight="1">
      <c r="A378" s="66"/>
      <c r="B378" s="67"/>
      <c r="C378" s="67"/>
      <c r="D378" s="1"/>
      <c r="E378" s="1"/>
      <c r="F378" s="1"/>
      <c r="G378" s="1"/>
      <c r="H378" s="1"/>
      <c r="I378" s="1"/>
      <c r="J378" s="1"/>
      <c r="K378" s="1"/>
      <c r="L378" s="1"/>
      <c r="M378" s="1"/>
      <c r="N378" s="1"/>
      <c r="O378" s="3"/>
      <c r="P378" s="3"/>
      <c r="Q378" s="3"/>
      <c r="R378" s="3"/>
      <c r="S378" s="3"/>
      <c r="T378" s="3"/>
      <c r="U378" s="3"/>
      <c r="V378" s="3"/>
      <c r="W378" s="3"/>
      <c r="X378" s="3"/>
      <c r="Y378" s="3"/>
      <c r="Z378" s="3"/>
      <c r="AA378" s="3"/>
      <c r="AB378" s="3"/>
      <c r="AC378" s="3"/>
      <c r="AD378" s="3"/>
      <c r="AE378" s="3"/>
      <c r="AF378" s="3"/>
    </row>
    <row r="379" ht="15.75" customHeight="1">
      <c r="A379" s="66"/>
      <c r="B379" s="67"/>
      <c r="C379" s="67"/>
      <c r="D379" s="1"/>
      <c r="E379" s="1"/>
      <c r="F379" s="1"/>
      <c r="G379" s="1"/>
      <c r="H379" s="1"/>
      <c r="I379" s="1"/>
      <c r="J379" s="1"/>
      <c r="K379" s="1"/>
      <c r="L379" s="1"/>
      <c r="M379" s="1"/>
      <c r="N379" s="1"/>
      <c r="O379" s="3"/>
      <c r="P379" s="3"/>
      <c r="Q379" s="3"/>
      <c r="R379" s="3"/>
      <c r="S379" s="3"/>
      <c r="T379" s="3"/>
      <c r="U379" s="3"/>
      <c r="V379" s="3"/>
      <c r="W379" s="3"/>
      <c r="X379" s="3"/>
      <c r="Y379" s="3"/>
      <c r="Z379" s="3"/>
      <c r="AA379" s="3"/>
      <c r="AB379" s="3"/>
      <c r="AC379" s="3"/>
      <c r="AD379" s="3"/>
      <c r="AE379" s="3"/>
      <c r="AF379" s="3"/>
    </row>
    <row r="380" ht="15.75" customHeight="1">
      <c r="A380" s="66"/>
      <c r="B380" s="67"/>
      <c r="C380" s="67"/>
      <c r="D380" s="1"/>
      <c r="E380" s="1"/>
      <c r="F380" s="1"/>
      <c r="G380" s="1"/>
      <c r="H380" s="1"/>
      <c r="I380" s="1"/>
      <c r="J380" s="1"/>
      <c r="K380" s="1"/>
      <c r="L380" s="1"/>
      <c r="M380" s="1"/>
      <c r="N380" s="1"/>
      <c r="O380" s="3"/>
      <c r="P380" s="3"/>
      <c r="Q380" s="3"/>
      <c r="R380" s="3"/>
      <c r="S380" s="3"/>
      <c r="T380" s="3"/>
      <c r="U380" s="3"/>
      <c r="V380" s="3"/>
      <c r="W380" s="3"/>
      <c r="X380" s="3"/>
      <c r="Y380" s="3"/>
      <c r="Z380" s="3"/>
      <c r="AA380" s="3"/>
      <c r="AB380" s="3"/>
      <c r="AC380" s="3"/>
      <c r="AD380" s="3"/>
      <c r="AE380" s="3"/>
      <c r="AF380" s="3"/>
    </row>
    <row r="381" ht="15.75" customHeight="1">
      <c r="A381" s="66"/>
      <c r="B381" s="67"/>
      <c r="C381" s="67"/>
      <c r="D381" s="1"/>
      <c r="E381" s="1"/>
      <c r="F381" s="1"/>
      <c r="G381" s="1"/>
      <c r="H381" s="1"/>
      <c r="I381" s="1"/>
      <c r="J381" s="1"/>
      <c r="K381" s="1"/>
      <c r="L381" s="1"/>
      <c r="M381" s="1"/>
      <c r="N381" s="1"/>
      <c r="O381" s="3"/>
      <c r="P381" s="3"/>
      <c r="Q381" s="3"/>
      <c r="R381" s="3"/>
      <c r="S381" s="3"/>
      <c r="T381" s="3"/>
      <c r="U381" s="3"/>
      <c r="V381" s="3"/>
      <c r="W381" s="3"/>
      <c r="X381" s="3"/>
      <c r="Y381" s="3"/>
      <c r="Z381" s="3"/>
      <c r="AA381" s="3"/>
      <c r="AB381" s="3"/>
      <c r="AC381" s="3"/>
      <c r="AD381" s="3"/>
      <c r="AE381" s="3"/>
      <c r="AF381" s="3"/>
    </row>
    <row r="382" ht="15.75" customHeight="1">
      <c r="A382" s="66"/>
      <c r="B382" s="67"/>
      <c r="C382" s="67"/>
      <c r="D382" s="1"/>
      <c r="E382" s="1"/>
      <c r="F382" s="1"/>
      <c r="G382" s="1"/>
      <c r="H382" s="1"/>
      <c r="I382" s="1"/>
      <c r="J382" s="1"/>
      <c r="K382" s="1"/>
      <c r="L382" s="1"/>
      <c r="M382" s="1"/>
      <c r="N382" s="1"/>
      <c r="O382" s="3"/>
      <c r="P382" s="3"/>
      <c r="Q382" s="3"/>
      <c r="R382" s="3"/>
      <c r="S382" s="3"/>
      <c r="T382" s="3"/>
      <c r="U382" s="3"/>
      <c r="V382" s="3"/>
      <c r="W382" s="3"/>
      <c r="X382" s="3"/>
      <c r="Y382" s="3"/>
      <c r="Z382" s="3"/>
      <c r="AA382" s="3"/>
      <c r="AB382" s="3"/>
      <c r="AC382" s="3"/>
      <c r="AD382" s="3"/>
      <c r="AE382" s="3"/>
      <c r="AF382" s="3"/>
    </row>
    <row r="383" ht="15.75" customHeight="1">
      <c r="A383" s="66"/>
      <c r="B383" s="67"/>
      <c r="C383" s="67"/>
      <c r="D383" s="1"/>
      <c r="E383" s="1"/>
      <c r="F383" s="1"/>
      <c r="G383" s="1"/>
      <c r="H383" s="1"/>
      <c r="I383" s="1"/>
      <c r="J383" s="1"/>
      <c r="K383" s="1"/>
      <c r="L383" s="1"/>
      <c r="M383" s="1"/>
      <c r="N383" s="1"/>
      <c r="O383" s="3"/>
      <c r="P383" s="3"/>
      <c r="Q383" s="3"/>
      <c r="R383" s="3"/>
      <c r="S383" s="3"/>
      <c r="T383" s="3"/>
      <c r="U383" s="3"/>
      <c r="V383" s="3"/>
      <c r="W383" s="3"/>
      <c r="X383" s="3"/>
      <c r="Y383" s="3"/>
      <c r="Z383" s="3"/>
      <c r="AA383" s="3"/>
      <c r="AB383" s="3"/>
      <c r="AC383" s="3"/>
      <c r="AD383" s="3"/>
      <c r="AE383" s="3"/>
      <c r="AF383" s="3"/>
    </row>
    <row r="384" ht="15.75" customHeight="1">
      <c r="A384" s="66"/>
      <c r="B384" s="67"/>
      <c r="C384" s="67"/>
      <c r="D384" s="1"/>
      <c r="E384" s="1"/>
      <c r="F384" s="1"/>
      <c r="G384" s="1"/>
      <c r="H384" s="1"/>
      <c r="I384" s="1"/>
      <c r="J384" s="1"/>
      <c r="K384" s="1"/>
      <c r="L384" s="1"/>
      <c r="M384" s="1"/>
      <c r="N384" s="1"/>
      <c r="O384" s="3"/>
      <c r="P384" s="3"/>
      <c r="Q384" s="3"/>
      <c r="R384" s="3"/>
      <c r="S384" s="3"/>
      <c r="T384" s="3"/>
      <c r="U384" s="3"/>
      <c r="V384" s="3"/>
      <c r="W384" s="3"/>
      <c r="X384" s="3"/>
      <c r="Y384" s="3"/>
      <c r="Z384" s="3"/>
      <c r="AA384" s="3"/>
      <c r="AB384" s="3"/>
      <c r="AC384" s="3"/>
      <c r="AD384" s="3"/>
      <c r="AE384" s="3"/>
      <c r="AF384" s="3"/>
    </row>
    <row r="385" ht="15.75" customHeight="1">
      <c r="A385" s="66"/>
      <c r="B385" s="67"/>
      <c r="C385" s="67"/>
      <c r="D385" s="1"/>
      <c r="E385" s="1"/>
      <c r="F385" s="1"/>
      <c r="G385" s="1"/>
      <c r="H385" s="1"/>
      <c r="I385" s="1"/>
      <c r="J385" s="1"/>
      <c r="K385" s="1"/>
      <c r="L385" s="1"/>
      <c r="M385" s="1"/>
      <c r="N385" s="1"/>
      <c r="O385" s="3"/>
      <c r="P385" s="3"/>
      <c r="Q385" s="3"/>
      <c r="R385" s="3"/>
      <c r="S385" s="3"/>
      <c r="T385" s="3"/>
      <c r="U385" s="3"/>
      <c r="V385" s="3"/>
      <c r="W385" s="3"/>
      <c r="X385" s="3"/>
      <c r="Y385" s="3"/>
      <c r="Z385" s="3"/>
      <c r="AA385" s="3"/>
      <c r="AB385" s="3"/>
      <c r="AC385" s="3"/>
      <c r="AD385" s="3"/>
      <c r="AE385" s="3"/>
      <c r="AF385" s="3"/>
    </row>
    <row r="386" ht="15.75" customHeight="1">
      <c r="A386" s="66"/>
      <c r="B386" s="67"/>
      <c r="C386" s="67"/>
      <c r="D386" s="1"/>
      <c r="E386" s="1"/>
      <c r="F386" s="1"/>
      <c r="G386" s="1"/>
      <c r="H386" s="1"/>
      <c r="I386" s="1"/>
      <c r="J386" s="1"/>
      <c r="K386" s="1"/>
      <c r="L386" s="1"/>
      <c r="M386" s="1"/>
      <c r="N386" s="1"/>
      <c r="O386" s="3"/>
      <c r="P386" s="3"/>
      <c r="Q386" s="3"/>
      <c r="R386" s="3"/>
      <c r="S386" s="3"/>
      <c r="T386" s="3"/>
      <c r="U386" s="3"/>
      <c r="V386" s="3"/>
      <c r="W386" s="3"/>
      <c r="X386" s="3"/>
      <c r="Y386" s="3"/>
      <c r="Z386" s="3"/>
      <c r="AA386" s="3"/>
      <c r="AB386" s="3"/>
      <c r="AC386" s="3"/>
      <c r="AD386" s="3"/>
      <c r="AE386" s="3"/>
      <c r="AF386" s="3"/>
    </row>
    <row r="387" ht="15.75" customHeight="1">
      <c r="A387" s="66"/>
      <c r="B387" s="67"/>
      <c r="C387" s="67"/>
      <c r="D387" s="1"/>
      <c r="E387" s="1"/>
      <c r="F387" s="1"/>
      <c r="G387" s="1"/>
      <c r="H387" s="1"/>
      <c r="I387" s="1"/>
      <c r="J387" s="1"/>
      <c r="K387" s="1"/>
      <c r="L387" s="1"/>
      <c r="M387" s="1"/>
      <c r="N387" s="1"/>
      <c r="O387" s="3"/>
      <c r="P387" s="3"/>
      <c r="Q387" s="3"/>
      <c r="R387" s="3"/>
      <c r="S387" s="3"/>
      <c r="T387" s="3"/>
      <c r="U387" s="3"/>
      <c r="V387" s="3"/>
      <c r="W387" s="3"/>
      <c r="X387" s="3"/>
      <c r="Y387" s="3"/>
      <c r="Z387" s="3"/>
      <c r="AA387" s="3"/>
      <c r="AB387" s="3"/>
      <c r="AC387" s="3"/>
      <c r="AD387" s="3"/>
      <c r="AE387" s="3"/>
      <c r="AF387" s="3"/>
    </row>
    <row r="388" ht="15.75" customHeight="1">
      <c r="A388" s="66"/>
      <c r="B388" s="67"/>
      <c r="C388" s="67"/>
      <c r="D388" s="1"/>
      <c r="E388" s="1"/>
      <c r="F388" s="1"/>
      <c r="G388" s="1"/>
      <c r="H388" s="1"/>
      <c r="I388" s="1"/>
      <c r="J388" s="1"/>
      <c r="K388" s="1"/>
      <c r="L388" s="1"/>
      <c r="M388" s="1"/>
      <c r="N388" s="1"/>
      <c r="O388" s="3"/>
      <c r="P388" s="3"/>
      <c r="Q388" s="3"/>
      <c r="R388" s="3"/>
      <c r="S388" s="3"/>
      <c r="T388" s="3"/>
      <c r="U388" s="3"/>
      <c r="V388" s="3"/>
      <c r="W388" s="3"/>
      <c r="X388" s="3"/>
      <c r="Y388" s="3"/>
      <c r="Z388" s="3"/>
      <c r="AA388" s="3"/>
      <c r="AB388" s="3"/>
      <c r="AC388" s="3"/>
      <c r="AD388" s="3"/>
      <c r="AE388" s="3"/>
      <c r="AF388" s="3"/>
    </row>
    <row r="389" ht="15.75" customHeight="1">
      <c r="A389" s="66"/>
      <c r="B389" s="67"/>
      <c r="C389" s="67"/>
      <c r="D389" s="1"/>
      <c r="E389" s="1"/>
      <c r="F389" s="1"/>
      <c r="G389" s="1"/>
      <c r="H389" s="1"/>
      <c r="I389" s="1"/>
      <c r="J389" s="1"/>
      <c r="K389" s="1"/>
      <c r="L389" s="1"/>
      <c r="M389" s="1"/>
      <c r="N389" s="1"/>
      <c r="O389" s="3"/>
      <c r="P389" s="3"/>
      <c r="Q389" s="3"/>
      <c r="R389" s="3"/>
      <c r="S389" s="3"/>
      <c r="T389" s="3"/>
      <c r="U389" s="3"/>
      <c r="V389" s="3"/>
      <c r="W389" s="3"/>
      <c r="X389" s="3"/>
      <c r="Y389" s="3"/>
      <c r="Z389" s="3"/>
      <c r="AA389" s="3"/>
      <c r="AB389" s="3"/>
      <c r="AC389" s="3"/>
      <c r="AD389" s="3"/>
      <c r="AE389" s="3"/>
      <c r="AF389" s="3"/>
    </row>
    <row r="390" ht="15.75" customHeight="1">
      <c r="A390" s="66"/>
      <c r="B390" s="67"/>
      <c r="C390" s="67"/>
      <c r="D390" s="1"/>
      <c r="E390" s="1"/>
      <c r="F390" s="1"/>
      <c r="G390" s="1"/>
      <c r="H390" s="1"/>
      <c r="I390" s="1"/>
      <c r="J390" s="1"/>
      <c r="K390" s="1"/>
      <c r="L390" s="1"/>
      <c r="M390" s="1"/>
      <c r="N390" s="1"/>
      <c r="O390" s="3"/>
      <c r="P390" s="3"/>
      <c r="Q390" s="3"/>
      <c r="R390" s="3"/>
      <c r="S390" s="3"/>
      <c r="T390" s="3"/>
      <c r="U390" s="3"/>
      <c r="V390" s="3"/>
      <c r="W390" s="3"/>
      <c r="X390" s="3"/>
      <c r="Y390" s="3"/>
      <c r="Z390" s="3"/>
      <c r="AA390" s="3"/>
      <c r="AB390" s="3"/>
      <c r="AC390" s="3"/>
      <c r="AD390" s="3"/>
      <c r="AE390" s="3"/>
      <c r="AF390" s="3"/>
    </row>
    <row r="391" ht="15.75" customHeight="1">
      <c r="A391" s="66"/>
      <c r="B391" s="67"/>
      <c r="C391" s="67"/>
      <c r="D391" s="1"/>
      <c r="E391" s="1"/>
      <c r="F391" s="1"/>
      <c r="G391" s="1"/>
      <c r="H391" s="1"/>
      <c r="I391" s="1"/>
      <c r="J391" s="1"/>
      <c r="K391" s="1"/>
      <c r="L391" s="1"/>
      <c r="M391" s="1"/>
      <c r="N391" s="1"/>
      <c r="O391" s="3"/>
      <c r="P391" s="3"/>
      <c r="Q391" s="3"/>
      <c r="R391" s="3"/>
      <c r="S391" s="3"/>
      <c r="T391" s="3"/>
      <c r="U391" s="3"/>
      <c r="V391" s="3"/>
      <c r="W391" s="3"/>
      <c r="X391" s="3"/>
      <c r="Y391" s="3"/>
      <c r="Z391" s="3"/>
      <c r="AA391" s="3"/>
      <c r="AB391" s="3"/>
      <c r="AC391" s="3"/>
      <c r="AD391" s="3"/>
      <c r="AE391" s="3"/>
      <c r="AF391" s="3"/>
    </row>
    <row r="392" ht="15.75" customHeight="1">
      <c r="A392" s="66"/>
      <c r="B392" s="67"/>
      <c r="C392" s="67"/>
      <c r="D392" s="1"/>
      <c r="E392" s="1"/>
      <c r="F392" s="1"/>
      <c r="G392" s="1"/>
      <c r="H392" s="1"/>
      <c r="I392" s="1"/>
      <c r="J392" s="1"/>
      <c r="K392" s="1"/>
      <c r="L392" s="1"/>
      <c r="M392" s="1"/>
      <c r="N392" s="1"/>
      <c r="O392" s="3"/>
      <c r="P392" s="3"/>
      <c r="Q392" s="3"/>
      <c r="R392" s="3"/>
      <c r="S392" s="3"/>
      <c r="T392" s="3"/>
      <c r="U392" s="3"/>
      <c r="V392" s="3"/>
      <c r="W392" s="3"/>
      <c r="X392" s="3"/>
      <c r="Y392" s="3"/>
      <c r="Z392" s="3"/>
      <c r="AA392" s="3"/>
      <c r="AB392" s="3"/>
      <c r="AC392" s="3"/>
      <c r="AD392" s="3"/>
      <c r="AE392" s="3"/>
      <c r="AF392" s="3"/>
    </row>
    <row r="393" ht="15.75" customHeight="1">
      <c r="A393" s="66"/>
      <c r="B393" s="67"/>
      <c r="C393" s="67"/>
      <c r="D393" s="1"/>
      <c r="E393" s="1"/>
      <c r="F393" s="1"/>
      <c r="G393" s="1"/>
      <c r="H393" s="1"/>
      <c r="I393" s="1"/>
      <c r="J393" s="1"/>
      <c r="K393" s="1"/>
      <c r="L393" s="1"/>
      <c r="M393" s="1"/>
      <c r="N393" s="1"/>
      <c r="O393" s="3"/>
      <c r="P393" s="3"/>
      <c r="Q393" s="3"/>
      <c r="R393" s="3"/>
      <c r="S393" s="3"/>
      <c r="T393" s="3"/>
      <c r="U393" s="3"/>
      <c r="V393" s="3"/>
      <c r="W393" s="3"/>
      <c r="X393" s="3"/>
      <c r="Y393" s="3"/>
      <c r="Z393" s="3"/>
      <c r="AA393" s="3"/>
      <c r="AB393" s="3"/>
      <c r="AC393" s="3"/>
      <c r="AD393" s="3"/>
      <c r="AE393" s="3"/>
      <c r="AF393" s="3"/>
    </row>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N2"/>
    <mergeCell ref="A4:N4"/>
    <mergeCell ref="A5:N5"/>
    <mergeCell ref="A6:N6"/>
    <mergeCell ref="A7:N7"/>
    <mergeCell ref="A8:N8"/>
    <mergeCell ref="A193:N193"/>
  </mergeCells>
  <hyperlinks>
    <hyperlink r:id="rId1" ref="H35"/>
    <hyperlink r:id="rId2" ref="H36"/>
    <hyperlink r:id="rId3" ref="H37"/>
    <hyperlink r:id="rId4" ref="H38"/>
    <hyperlink r:id="rId5" ref="H89"/>
    <hyperlink r:id="rId6" ref="H90"/>
    <hyperlink r:id="rId7" ref="H91"/>
    <hyperlink r:id="rId8" ref="H92"/>
    <hyperlink r:id="rId9" ref="H93"/>
    <hyperlink r:id="rId10" ref="H94"/>
    <hyperlink r:id="rId11" ref="H95"/>
    <hyperlink r:id="rId12" ref="H96"/>
    <hyperlink r:id="rId13" ref="H97"/>
    <hyperlink r:id="rId14" ref="H98"/>
    <hyperlink r:id="rId15" ref="H99"/>
    <hyperlink r:id="rId16" ref="H119"/>
    <hyperlink r:id="rId17" ref="H137"/>
    <hyperlink r:id="rId18" ref="I137"/>
    <hyperlink r:id="rId19" ref="H138"/>
    <hyperlink r:id="rId20" ref="I140"/>
  </hyperlinks>
  <printOptions/>
  <pageMargins bottom="0.75" footer="0.0" header="0.0" left="0.7" right="0.7" top="0.75"/>
  <pageSetup orientation="landscape"/>
  <drawing r:id="rId2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6" width="10.57"/>
    <col customWidth="1" min="7" max="7" width="10.43"/>
    <col customWidth="1" min="8" max="8" width="9.86"/>
    <col customWidth="1" min="10" max="10" width="6.29"/>
    <col customWidth="1" min="11" max="11" width="8.14"/>
    <col customWidth="1" min="12" max="13" width="8.86"/>
    <col customWidth="1" min="14" max="14" width="24.29"/>
    <col customWidth="1" min="15" max="31" width="8.0"/>
  </cols>
  <sheetData>
    <row r="1" ht="9.0" customHeight="1">
      <c r="A1" s="66"/>
      <c r="B1" s="67"/>
      <c r="C1" s="67"/>
      <c r="D1" s="1"/>
      <c r="E1" s="1"/>
      <c r="F1" s="1"/>
      <c r="G1" s="1"/>
      <c r="H1" s="1"/>
      <c r="I1" s="1"/>
      <c r="J1" s="1"/>
      <c r="K1" s="1"/>
      <c r="L1" s="3"/>
      <c r="M1" s="3"/>
      <c r="N1" s="3"/>
      <c r="O1" s="3"/>
      <c r="P1" s="3"/>
      <c r="Q1" s="3"/>
      <c r="R1" s="3"/>
      <c r="S1" s="3"/>
      <c r="T1" s="3"/>
      <c r="U1" s="3"/>
      <c r="V1" s="3"/>
      <c r="W1" s="3"/>
      <c r="X1" s="3"/>
      <c r="Y1" s="3"/>
      <c r="Z1" s="3"/>
      <c r="AA1" s="3"/>
      <c r="AB1" s="3"/>
      <c r="AC1" s="3"/>
      <c r="AD1" s="3"/>
      <c r="AE1" s="3"/>
    </row>
    <row r="2" ht="29.25" customHeight="1">
      <c r="A2" s="381" t="s">
        <v>8283</v>
      </c>
      <c r="B2" s="117"/>
      <c r="C2" s="117"/>
      <c r="D2" s="117"/>
      <c r="E2" s="117"/>
      <c r="F2" s="117"/>
      <c r="G2" s="117"/>
      <c r="H2" s="117"/>
      <c r="I2" s="117"/>
      <c r="J2" s="117"/>
      <c r="K2" s="117"/>
      <c r="L2" s="117"/>
      <c r="M2" s="117"/>
      <c r="N2" s="15"/>
      <c r="O2" s="15"/>
      <c r="P2" s="15"/>
      <c r="Q2" s="15"/>
      <c r="R2" s="15"/>
      <c r="S2" s="15"/>
      <c r="T2" s="15"/>
      <c r="U2" s="15"/>
      <c r="V2" s="15"/>
      <c r="W2" s="15"/>
      <c r="X2" s="15"/>
      <c r="Y2" s="15"/>
      <c r="Z2" s="15"/>
      <c r="AA2" s="15"/>
      <c r="AB2" s="15"/>
      <c r="AC2" s="15"/>
      <c r="AD2" s="15"/>
      <c r="AE2" s="15"/>
    </row>
    <row r="3">
      <c r="A3" s="173"/>
      <c r="B3" s="173"/>
      <c r="C3" s="173"/>
      <c r="D3" s="173"/>
      <c r="E3" s="173"/>
      <c r="F3" s="173"/>
      <c r="G3" s="173"/>
      <c r="H3" s="173"/>
      <c r="I3" s="173"/>
      <c r="J3" s="173"/>
      <c r="K3" s="173"/>
      <c r="L3" s="71"/>
      <c r="M3" s="71"/>
      <c r="N3" s="15"/>
      <c r="O3" s="15"/>
      <c r="P3" s="15"/>
      <c r="Q3" s="15"/>
      <c r="R3" s="15"/>
      <c r="S3" s="15"/>
      <c r="T3" s="15"/>
      <c r="U3" s="15"/>
      <c r="V3" s="15"/>
      <c r="W3" s="15"/>
      <c r="X3" s="15"/>
      <c r="Y3" s="15"/>
      <c r="Z3" s="15"/>
      <c r="AA3" s="15"/>
      <c r="AB3" s="15"/>
      <c r="AC3" s="15"/>
      <c r="AD3" s="15"/>
      <c r="AE3" s="15"/>
    </row>
    <row r="4" ht="25.5" customHeight="1">
      <c r="A4" s="72" t="s">
        <v>8284</v>
      </c>
      <c r="B4" s="69"/>
      <c r="C4" s="69"/>
      <c r="D4" s="69"/>
      <c r="E4" s="69"/>
      <c r="F4" s="69"/>
      <c r="G4" s="69"/>
      <c r="H4" s="69"/>
      <c r="I4" s="69"/>
      <c r="J4" s="69"/>
      <c r="K4" s="69"/>
      <c r="L4" s="69"/>
      <c r="M4" s="70"/>
      <c r="N4" s="382"/>
      <c r="O4" s="382"/>
      <c r="P4" s="382"/>
      <c r="Q4" s="382"/>
      <c r="R4" s="382"/>
      <c r="S4" s="382"/>
      <c r="T4" s="382"/>
      <c r="U4" s="382"/>
      <c r="V4" s="382"/>
      <c r="W4" s="382"/>
      <c r="X4" s="382"/>
      <c r="Y4" s="382"/>
      <c r="Z4" s="382"/>
      <c r="AA4" s="382"/>
      <c r="AB4" s="382"/>
      <c r="AC4" s="382"/>
      <c r="AD4" s="382"/>
      <c r="AE4" s="382"/>
    </row>
    <row r="5" ht="29.25" customHeight="1">
      <c r="A5" s="72" t="s">
        <v>8285</v>
      </c>
      <c r="B5" s="69"/>
      <c r="C5" s="69"/>
      <c r="D5" s="69"/>
      <c r="E5" s="69"/>
      <c r="F5" s="69"/>
      <c r="G5" s="69"/>
      <c r="H5" s="69"/>
      <c r="I5" s="69"/>
      <c r="J5" s="69"/>
      <c r="K5" s="69"/>
      <c r="L5" s="69"/>
      <c r="M5" s="70"/>
      <c r="N5" s="382"/>
      <c r="O5" s="382"/>
      <c r="P5" s="382"/>
      <c r="Q5" s="382"/>
      <c r="R5" s="382"/>
      <c r="S5" s="382"/>
      <c r="T5" s="382"/>
      <c r="U5" s="382"/>
      <c r="V5" s="382"/>
      <c r="W5" s="382"/>
      <c r="X5" s="382"/>
      <c r="Y5" s="382"/>
      <c r="Z5" s="382"/>
      <c r="AA5" s="382"/>
      <c r="AB5" s="382"/>
      <c r="AC5" s="382"/>
      <c r="AD5" s="382"/>
      <c r="AE5" s="382"/>
    </row>
    <row r="6" ht="18.75" customHeight="1">
      <c r="A6" s="72" t="s">
        <v>8286</v>
      </c>
      <c r="B6" s="69"/>
      <c r="C6" s="69"/>
      <c r="D6" s="69"/>
      <c r="E6" s="69"/>
      <c r="F6" s="69"/>
      <c r="G6" s="69"/>
      <c r="H6" s="69"/>
      <c r="I6" s="69"/>
      <c r="J6" s="69"/>
      <c r="K6" s="69"/>
      <c r="L6" s="69"/>
      <c r="M6" s="70"/>
      <c r="N6" s="382"/>
      <c r="O6" s="382"/>
      <c r="P6" s="382"/>
      <c r="Q6" s="382"/>
      <c r="R6" s="382"/>
      <c r="S6" s="382"/>
      <c r="T6" s="382"/>
      <c r="U6" s="382"/>
      <c r="V6" s="382"/>
      <c r="W6" s="382"/>
      <c r="X6" s="382"/>
      <c r="Y6" s="382"/>
      <c r="Z6" s="382"/>
      <c r="AA6" s="382"/>
      <c r="AB6" s="382"/>
      <c r="AC6" s="382"/>
      <c r="AD6" s="382"/>
      <c r="AE6" s="382"/>
    </row>
    <row r="7" ht="16.5" customHeight="1">
      <c r="A7" s="72" t="s">
        <v>8287</v>
      </c>
      <c r="B7" s="69"/>
      <c r="C7" s="69"/>
      <c r="D7" s="69"/>
      <c r="E7" s="69"/>
      <c r="F7" s="69"/>
      <c r="G7" s="69"/>
      <c r="H7" s="69"/>
      <c r="I7" s="69"/>
      <c r="J7" s="69"/>
      <c r="K7" s="69"/>
      <c r="L7" s="69"/>
      <c r="M7" s="70"/>
      <c r="N7" s="382"/>
      <c r="O7" s="382"/>
      <c r="P7" s="382"/>
      <c r="Q7" s="382"/>
      <c r="R7" s="382"/>
      <c r="S7" s="382"/>
      <c r="T7" s="382"/>
      <c r="U7" s="382"/>
      <c r="V7" s="382"/>
      <c r="W7" s="382"/>
      <c r="X7" s="382"/>
      <c r="Y7" s="382"/>
      <c r="Z7" s="382"/>
      <c r="AA7" s="382"/>
      <c r="AB7" s="382"/>
      <c r="AC7" s="382"/>
      <c r="AD7" s="382"/>
      <c r="AE7" s="382"/>
    </row>
    <row r="8" ht="14.25" customHeight="1">
      <c r="A8" s="72" t="s">
        <v>8288</v>
      </c>
      <c r="B8" s="69"/>
      <c r="C8" s="69"/>
      <c r="D8" s="69"/>
      <c r="E8" s="69"/>
      <c r="F8" s="69"/>
      <c r="G8" s="69"/>
      <c r="H8" s="69"/>
      <c r="I8" s="69"/>
      <c r="J8" s="69"/>
      <c r="K8" s="69"/>
      <c r="L8" s="69"/>
      <c r="M8" s="70"/>
      <c r="N8" s="382"/>
      <c r="O8" s="382"/>
      <c r="P8" s="382"/>
      <c r="Q8" s="382"/>
      <c r="R8" s="382"/>
      <c r="S8" s="382"/>
      <c r="T8" s="382"/>
      <c r="U8" s="382"/>
      <c r="V8" s="382"/>
      <c r="W8" s="382"/>
      <c r="X8" s="382"/>
      <c r="Y8" s="382"/>
      <c r="Z8" s="382"/>
      <c r="AA8" s="382"/>
      <c r="AB8" s="382"/>
      <c r="AC8" s="382"/>
      <c r="AD8" s="382"/>
      <c r="AE8" s="382"/>
    </row>
    <row r="9" ht="15.75" customHeight="1">
      <c r="A9" s="72" t="s">
        <v>8289</v>
      </c>
      <c r="B9" s="69"/>
      <c r="C9" s="69"/>
      <c r="D9" s="69"/>
      <c r="E9" s="69"/>
      <c r="F9" s="69"/>
      <c r="G9" s="69"/>
      <c r="H9" s="69"/>
      <c r="I9" s="69"/>
      <c r="J9" s="69"/>
      <c r="K9" s="69"/>
      <c r="L9" s="69"/>
      <c r="M9" s="70"/>
      <c r="N9" s="382"/>
      <c r="O9" s="382"/>
      <c r="P9" s="382"/>
      <c r="Q9" s="382"/>
      <c r="R9" s="382"/>
      <c r="S9" s="382"/>
      <c r="T9" s="382"/>
      <c r="U9" s="382"/>
      <c r="V9" s="382"/>
      <c r="W9" s="382"/>
      <c r="X9" s="382"/>
      <c r="Y9" s="382"/>
      <c r="Z9" s="382"/>
      <c r="AA9" s="382"/>
      <c r="AB9" s="382"/>
      <c r="AC9" s="382"/>
      <c r="AD9" s="382"/>
      <c r="AE9" s="382"/>
    </row>
    <row r="10" ht="26.25" customHeight="1">
      <c r="A10" s="72" t="s">
        <v>8290</v>
      </c>
      <c r="B10" s="69"/>
      <c r="C10" s="69"/>
      <c r="D10" s="69"/>
      <c r="E10" s="69"/>
      <c r="F10" s="69"/>
      <c r="G10" s="69"/>
      <c r="H10" s="69"/>
      <c r="I10" s="69"/>
      <c r="J10" s="69"/>
      <c r="K10" s="69"/>
      <c r="L10" s="69"/>
      <c r="M10" s="70"/>
      <c r="N10" s="382"/>
      <c r="O10" s="382"/>
      <c r="P10" s="382"/>
      <c r="Q10" s="382"/>
      <c r="R10" s="382"/>
      <c r="S10" s="382"/>
      <c r="T10" s="382"/>
      <c r="U10" s="382"/>
      <c r="V10" s="382"/>
      <c r="W10" s="382"/>
      <c r="X10" s="382"/>
      <c r="Y10" s="382"/>
      <c r="Z10" s="382"/>
      <c r="AA10" s="382"/>
      <c r="AB10" s="382"/>
      <c r="AC10" s="382"/>
      <c r="AD10" s="382"/>
      <c r="AE10" s="382"/>
    </row>
    <row r="11" ht="79.5" customHeight="1">
      <c r="A11" s="75" t="s">
        <v>8291</v>
      </c>
      <c r="B11" s="69"/>
      <c r="C11" s="69"/>
      <c r="D11" s="69"/>
      <c r="E11" s="69"/>
      <c r="F11" s="69"/>
      <c r="G11" s="69"/>
      <c r="H11" s="69"/>
      <c r="I11" s="69"/>
      <c r="J11" s="69"/>
      <c r="K11" s="69"/>
      <c r="L11" s="69"/>
      <c r="M11" s="70"/>
      <c r="N11" s="15"/>
      <c r="O11" s="15"/>
      <c r="P11" s="15"/>
      <c r="Q11" s="15"/>
      <c r="R11" s="15"/>
      <c r="S11" s="15"/>
      <c r="T11" s="15"/>
      <c r="U11" s="15"/>
      <c r="V11" s="15"/>
      <c r="W11" s="15"/>
      <c r="X11" s="15"/>
      <c r="Y11" s="15"/>
      <c r="Z11" s="15"/>
      <c r="AA11" s="15"/>
      <c r="AB11" s="15"/>
      <c r="AC11" s="15"/>
      <c r="AD11" s="15"/>
      <c r="AE11" s="15"/>
    </row>
    <row r="12">
      <c r="A12" s="76"/>
      <c r="B12" s="77"/>
      <c r="C12" s="77"/>
      <c r="D12" s="76"/>
      <c r="E12" s="76"/>
      <c r="F12" s="76"/>
      <c r="G12" s="76"/>
      <c r="H12" s="76"/>
      <c r="I12" s="76"/>
      <c r="J12" s="76"/>
      <c r="K12" s="76"/>
      <c r="L12" s="1"/>
      <c r="M12" s="1"/>
      <c r="N12" s="3"/>
      <c r="O12" s="3"/>
      <c r="P12" s="3"/>
      <c r="Q12" s="3"/>
      <c r="R12" s="3"/>
      <c r="S12" s="3"/>
      <c r="T12" s="3"/>
      <c r="U12" s="3"/>
      <c r="V12" s="3"/>
      <c r="W12" s="3"/>
      <c r="X12" s="3"/>
      <c r="Y12" s="3"/>
      <c r="Z12" s="3"/>
      <c r="AA12" s="3"/>
      <c r="AB12" s="3"/>
      <c r="AC12" s="3"/>
      <c r="AD12" s="3"/>
      <c r="AE12" s="3"/>
    </row>
    <row r="13">
      <c r="A13" s="66"/>
      <c r="B13" s="67"/>
      <c r="C13" s="67"/>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ht="51.75" customHeight="1">
      <c r="A14" s="147" t="s">
        <v>1751</v>
      </c>
      <c r="B14" s="324" t="s">
        <v>8292</v>
      </c>
      <c r="C14" s="80" t="s">
        <v>8</v>
      </c>
      <c r="D14" s="383" t="s">
        <v>8293</v>
      </c>
      <c r="E14" s="324" t="s">
        <v>8294</v>
      </c>
      <c r="F14" s="324" t="s">
        <v>199</v>
      </c>
      <c r="G14" s="324" t="s">
        <v>8295</v>
      </c>
      <c r="H14" s="384" t="s">
        <v>8296</v>
      </c>
      <c r="I14" s="79" t="s">
        <v>201</v>
      </c>
      <c r="J14" s="79" t="s">
        <v>202</v>
      </c>
      <c r="K14" s="79" t="s">
        <v>203</v>
      </c>
      <c r="L14" s="147" t="s">
        <v>204</v>
      </c>
      <c r="M14" s="147" t="s">
        <v>208</v>
      </c>
      <c r="N14" s="119" t="s">
        <v>209</v>
      </c>
      <c r="O14" s="3"/>
      <c r="P14" s="3"/>
      <c r="Q14" s="3"/>
      <c r="R14" s="3"/>
      <c r="S14" s="3"/>
      <c r="T14" s="3"/>
      <c r="U14" s="3"/>
      <c r="V14" s="3"/>
      <c r="W14" s="3"/>
      <c r="X14" s="3"/>
      <c r="Y14" s="3"/>
      <c r="Z14" s="3"/>
      <c r="AA14" s="3"/>
      <c r="AB14" s="3"/>
      <c r="AC14" s="3"/>
      <c r="AD14" s="3"/>
      <c r="AE14" s="3"/>
    </row>
    <row r="15" ht="11.25" customHeight="1">
      <c r="A15" s="89" t="s">
        <v>8297</v>
      </c>
      <c r="B15" s="89" t="s">
        <v>8298</v>
      </c>
      <c r="C15" s="87" t="s">
        <v>513</v>
      </c>
      <c r="D15" s="361" t="s">
        <v>8299</v>
      </c>
      <c r="E15" s="385" t="s">
        <v>8300</v>
      </c>
      <c r="F15" s="91">
        <v>2024.0</v>
      </c>
      <c r="G15" s="91" t="s">
        <v>8301</v>
      </c>
      <c r="H15" s="386">
        <v>21.0</v>
      </c>
      <c r="I15" s="113">
        <v>6.0</v>
      </c>
      <c r="J15" s="113">
        <v>1.0</v>
      </c>
      <c r="K15" s="113">
        <v>6.0</v>
      </c>
      <c r="L15" s="87">
        <v>84.0</v>
      </c>
      <c r="M15" s="87">
        <v>14.0</v>
      </c>
      <c r="N15" s="89" t="s">
        <v>71</v>
      </c>
      <c r="O15" s="3"/>
      <c r="P15" s="3"/>
      <c r="Q15" s="3"/>
      <c r="R15" s="3"/>
      <c r="S15" s="3"/>
      <c r="T15" s="3"/>
      <c r="U15" s="3"/>
      <c r="V15" s="3"/>
      <c r="W15" s="3"/>
      <c r="X15" s="3"/>
      <c r="Y15" s="3"/>
      <c r="Z15" s="3"/>
      <c r="AA15" s="3"/>
      <c r="AB15" s="3"/>
      <c r="AC15" s="3"/>
      <c r="AD15" s="3"/>
      <c r="AE15" s="3"/>
    </row>
    <row r="16" ht="11.25" customHeight="1">
      <c r="A16" s="89" t="s">
        <v>8302</v>
      </c>
      <c r="B16" s="89" t="s">
        <v>8303</v>
      </c>
      <c r="C16" s="87" t="s">
        <v>513</v>
      </c>
      <c r="D16" s="361" t="s">
        <v>8304</v>
      </c>
      <c r="E16" s="385" t="s">
        <v>8305</v>
      </c>
      <c r="F16" s="91">
        <v>2024.0</v>
      </c>
      <c r="G16" s="91" t="s">
        <v>8306</v>
      </c>
      <c r="H16" s="386">
        <v>235.0</v>
      </c>
      <c r="I16" s="113">
        <v>7.0</v>
      </c>
      <c r="J16" s="113">
        <v>1.0</v>
      </c>
      <c r="K16" s="113">
        <v>7.0</v>
      </c>
      <c r="L16" s="87">
        <v>470.0</v>
      </c>
      <c r="M16" s="87">
        <v>67.14</v>
      </c>
      <c r="N16" s="89" t="s">
        <v>71</v>
      </c>
      <c r="O16" s="3"/>
      <c r="P16" s="3"/>
      <c r="Q16" s="3"/>
      <c r="R16" s="3"/>
      <c r="S16" s="3"/>
      <c r="T16" s="3"/>
      <c r="U16" s="3"/>
      <c r="V16" s="3"/>
      <c r="W16" s="3"/>
      <c r="X16" s="3"/>
      <c r="Y16" s="3"/>
      <c r="Z16" s="3"/>
      <c r="AA16" s="3"/>
      <c r="AB16" s="3"/>
      <c r="AC16" s="3"/>
      <c r="AD16" s="3"/>
      <c r="AE16" s="3"/>
    </row>
    <row r="17" ht="11.25" customHeight="1">
      <c r="A17" s="89" t="s">
        <v>8307</v>
      </c>
      <c r="B17" s="89" t="s">
        <v>8308</v>
      </c>
      <c r="C17" s="87" t="s">
        <v>52</v>
      </c>
      <c r="D17" s="361" t="s">
        <v>8309</v>
      </c>
      <c r="E17" s="385" t="s">
        <v>8310</v>
      </c>
      <c r="F17" s="91">
        <v>2024.0</v>
      </c>
      <c r="G17" s="91" t="s">
        <v>8311</v>
      </c>
      <c r="H17" s="386">
        <v>144.0</v>
      </c>
      <c r="I17" s="113">
        <v>4.0</v>
      </c>
      <c r="J17" s="113">
        <v>3.0</v>
      </c>
      <c r="K17" s="113">
        <v>4.0</v>
      </c>
      <c r="L17" s="87">
        <v>288.0</v>
      </c>
      <c r="M17" s="87">
        <v>72.0</v>
      </c>
      <c r="N17" s="89" t="s">
        <v>76</v>
      </c>
      <c r="O17" s="3"/>
      <c r="P17" s="3"/>
      <c r="Q17" s="3"/>
      <c r="R17" s="3"/>
      <c r="S17" s="3"/>
      <c r="T17" s="3"/>
      <c r="U17" s="3"/>
      <c r="V17" s="3"/>
      <c r="W17" s="3"/>
      <c r="X17" s="3"/>
      <c r="Y17" s="3"/>
      <c r="Z17" s="3"/>
      <c r="AA17" s="3"/>
      <c r="AB17" s="3"/>
      <c r="AC17" s="3"/>
      <c r="AD17" s="3"/>
      <c r="AE17" s="3"/>
    </row>
    <row r="18" ht="11.25" customHeight="1">
      <c r="A18" s="89" t="s">
        <v>8312</v>
      </c>
      <c r="B18" s="89" t="s">
        <v>8313</v>
      </c>
      <c r="C18" s="87" t="s">
        <v>52</v>
      </c>
      <c r="D18" s="361" t="s">
        <v>8314</v>
      </c>
      <c r="E18" s="385" t="s">
        <v>8310</v>
      </c>
      <c r="F18" s="91">
        <v>2024.0</v>
      </c>
      <c r="G18" s="91" t="s">
        <v>8315</v>
      </c>
      <c r="H18" s="386">
        <v>144.0</v>
      </c>
      <c r="I18" s="113">
        <v>4.0</v>
      </c>
      <c r="J18" s="113">
        <v>3.0</v>
      </c>
      <c r="K18" s="113">
        <v>4.0</v>
      </c>
      <c r="L18" s="87" t="s">
        <v>8316</v>
      </c>
      <c r="M18" s="87">
        <v>72.0</v>
      </c>
      <c r="N18" s="89" t="s">
        <v>78</v>
      </c>
      <c r="O18" s="3"/>
      <c r="P18" s="3"/>
      <c r="Q18" s="3"/>
      <c r="R18" s="3"/>
      <c r="S18" s="3"/>
      <c r="T18" s="3"/>
      <c r="U18" s="3"/>
      <c r="V18" s="3"/>
      <c r="W18" s="3"/>
      <c r="X18" s="3"/>
      <c r="Y18" s="3"/>
      <c r="Z18" s="3"/>
      <c r="AA18" s="3"/>
      <c r="AB18" s="3"/>
      <c r="AC18" s="3"/>
      <c r="AD18" s="3"/>
      <c r="AE18" s="3"/>
    </row>
    <row r="19" ht="11.25" customHeight="1">
      <c r="A19" s="89" t="s">
        <v>8317</v>
      </c>
      <c r="B19" s="89" t="s">
        <v>8313</v>
      </c>
      <c r="C19" s="87" t="s">
        <v>52</v>
      </c>
      <c r="D19" s="361" t="s">
        <v>8314</v>
      </c>
      <c r="E19" s="385" t="s">
        <v>8310</v>
      </c>
      <c r="F19" s="91">
        <v>2024.0</v>
      </c>
      <c r="G19" s="91" t="s">
        <v>8315</v>
      </c>
      <c r="H19" s="386">
        <v>144.0</v>
      </c>
      <c r="I19" s="113">
        <v>4.0</v>
      </c>
      <c r="J19" s="113">
        <v>3.0</v>
      </c>
      <c r="K19" s="113">
        <v>4.0</v>
      </c>
      <c r="L19" s="87" t="s">
        <v>8316</v>
      </c>
      <c r="M19" s="87">
        <v>72.0</v>
      </c>
      <c r="N19" s="89" t="s">
        <v>79</v>
      </c>
      <c r="O19" s="3"/>
      <c r="P19" s="3"/>
      <c r="Q19" s="3"/>
      <c r="R19" s="3"/>
      <c r="S19" s="3"/>
      <c r="T19" s="3"/>
      <c r="U19" s="3"/>
      <c r="V19" s="3"/>
      <c r="W19" s="3"/>
      <c r="X19" s="3"/>
      <c r="Y19" s="3"/>
      <c r="Z19" s="3"/>
      <c r="AA19" s="3"/>
      <c r="AB19" s="3"/>
      <c r="AC19" s="3"/>
      <c r="AD19" s="3"/>
      <c r="AE19" s="3"/>
    </row>
    <row r="20" ht="11.25" customHeight="1">
      <c r="A20" s="89" t="s">
        <v>8318</v>
      </c>
      <c r="B20" s="89" t="s">
        <v>8319</v>
      </c>
      <c r="C20" s="87" t="s">
        <v>88</v>
      </c>
      <c r="D20" s="361" t="s">
        <v>8320</v>
      </c>
      <c r="E20" s="385" t="s">
        <v>8321</v>
      </c>
      <c r="F20" s="91">
        <v>2024.0</v>
      </c>
      <c r="G20" s="91" t="s">
        <v>8322</v>
      </c>
      <c r="H20" s="386">
        <v>380.0</v>
      </c>
      <c r="I20" s="113">
        <v>2.0</v>
      </c>
      <c r="J20" s="113">
        <v>2.0</v>
      </c>
      <c r="K20" s="113">
        <v>2.0</v>
      </c>
      <c r="L20" s="87">
        <f t="shared" ref="L20:L26" si="1">H20*2*2</f>
        <v>1520</v>
      </c>
      <c r="M20" s="87">
        <f t="shared" ref="M20:M26" si="2">L20/I20</f>
        <v>760</v>
      </c>
      <c r="N20" s="89" t="s">
        <v>733</v>
      </c>
      <c r="O20" s="3"/>
      <c r="P20" s="3"/>
      <c r="Q20" s="3"/>
      <c r="R20" s="3"/>
      <c r="S20" s="3"/>
      <c r="T20" s="3"/>
      <c r="U20" s="3"/>
      <c r="V20" s="3"/>
      <c r="W20" s="3"/>
      <c r="X20" s="3"/>
      <c r="Y20" s="3"/>
      <c r="Z20" s="3"/>
      <c r="AA20" s="3"/>
      <c r="AB20" s="3"/>
      <c r="AC20" s="3"/>
      <c r="AD20" s="3"/>
      <c r="AE20" s="3"/>
    </row>
    <row r="21" ht="11.25" customHeight="1">
      <c r="A21" s="89" t="s">
        <v>8323</v>
      </c>
      <c r="B21" s="89" t="s">
        <v>8319</v>
      </c>
      <c r="C21" s="87" t="s">
        <v>88</v>
      </c>
      <c r="D21" s="361" t="s">
        <v>8324</v>
      </c>
      <c r="E21" s="385" t="s">
        <v>8325</v>
      </c>
      <c r="F21" s="91">
        <v>2024.0</v>
      </c>
      <c r="G21" s="91" t="s">
        <v>8326</v>
      </c>
      <c r="H21" s="386">
        <v>552.0</v>
      </c>
      <c r="I21" s="113">
        <v>2.0</v>
      </c>
      <c r="J21" s="113">
        <v>2.0</v>
      </c>
      <c r="K21" s="113">
        <v>2.0</v>
      </c>
      <c r="L21" s="87">
        <f t="shared" si="1"/>
        <v>2208</v>
      </c>
      <c r="M21" s="87">
        <f t="shared" si="2"/>
        <v>1104</v>
      </c>
      <c r="N21" s="89" t="s">
        <v>733</v>
      </c>
      <c r="O21" s="3"/>
      <c r="P21" s="3"/>
      <c r="Q21" s="3"/>
      <c r="R21" s="3"/>
      <c r="S21" s="3"/>
      <c r="T21" s="3"/>
      <c r="U21" s="3"/>
      <c r="V21" s="3"/>
      <c r="W21" s="3"/>
      <c r="X21" s="3"/>
      <c r="Y21" s="3"/>
      <c r="Z21" s="3"/>
      <c r="AA21" s="3"/>
      <c r="AB21" s="3"/>
      <c r="AC21" s="3"/>
      <c r="AD21" s="3"/>
      <c r="AE21" s="3"/>
    </row>
    <row r="22" ht="11.25" customHeight="1">
      <c r="A22" s="89" t="s">
        <v>8327</v>
      </c>
      <c r="B22" s="89" t="s">
        <v>8319</v>
      </c>
      <c r="C22" s="87" t="s">
        <v>88</v>
      </c>
      <c r="D22" s="361" t="s">
        <v>8328</v>
      </c>
      <c r="E22" s="385" t="s">
        <v>8329</v>
      </c>
      <c r="F22" s="91">
        <v>2024.0</v>
      </c>
      <c r="G22" s="91" t="s">
        <v>8326</v>
      </c>
      <c r="H22" s="386">
        <v>540.0</v>
      </c>
      <c r="I22" s="113">
        <v>2.0</v>
      </c>
      <c r="J22" s="113">
        <v>2.0</v>
      </c>
      <c r="K22" s="113">
        <v>2.0</v>
      </c>
      <c r="L22" s="87">
        <f t="shared" si="1"/>
        <v>2160</v>
      </c>
      <c r="M22" s="87">
        <f t="shared" si="2"/>
        <v>1080</v>
      </c>
      <c r="N22" s="89" t="s">
        <v>733</v>
      </c>
      <c r="O22" s="3"/>
      <c r="P22" s="3"/>
      <c r="Q22" s="3"/>
      <c r="R22" s="3"/>
      <c r="S22" s="3"/>
      <c r="T22" s="3"/>
      <c r="U22" s="3"/>
      <c r="V22" s="3"/>
      <c r="W22" s="3"/>
      <c r="X22" s="3"/>
      <c r="Y22" s="3"/>
      <c r="Z22" s="3"/>
      <c r="AA22" s="3"/>
      <c r="AB22" s="3"/>
      <c r="AC22" s="3"/>
      <c r="AD22" s="3"/>
      <c r="AE22" s="3"/>
    </row>
    <row r="23" ht="11.25" customHeight="1">
      <c r="A23" s="89" t="s">
        <v>8330</v>
      </c>
      <c r="B23" s="89" t="s">
        <v>8319</v>
      </c>
      <c r="C23" s="87" t="s">
        <v>88</v>
      </c>
      <c r="D23" s="361" t="s">
        <v>8331</v>
      </c>
      <c r="E23" s="385" t="s">
        <v>8332</v>
      </c>
      <c r="F23" s="91">
        <v>2024.0</v>
      </c>
      <c r="G23" s="91" t="s">
        <v>8326</v>
      </c>
      <c r="H23" s="386">
        <v>508.0</v>
      </c>
      <c r="I23" s="113">
        <v>2.0</v>
      </c>
      <c r="J23" s="113">
        <v>2.0</v>
      </c>
      <c r="K23" s="113">
        <v>2.0</v>
      </c>
      <c r="L23" s="87">
        <f t="shared" si="1"/>
        <v>2032</v>
      </c>
      <c r="M23" s="87">
        <f t="shared" si="2"/>
        <v>1016</v>
      </c>
      <c r="N23" s="89" t="s">
        <v>733</v>
      </c>
      <c r="O23" s="3"/>
      <c r="P23" s="3"/>
      <c r="Q23" s="3"/>
      <c r="R23" s="3"/>
      <c r="S23" s="3"/>
      <c r="T23" s="3"/>
      <c r="U23" s="3"/>
      <c r="V23" s="3"/>
      <c r="W23" s="3"/>
      <c r="X23" s="3"/>
      <c r="Y23" s="3"/>
      <c r="Z23" s="3"/>
      <c r="AA23" s="3"/>
      <c r="AB23" s="3"/>
      <c r="AC23" s="3"/>
      <c r="AD23" s="3"/>
      <c r="AE23" s="3"/>
    </row>
    <row r="24" ht="11.25" customHeight="1">
      <c r="A24" s="89" t="s">
        <v>8333</v>
      </c>
      <c r="B24" s="89" t="s">
        <v>8319</v>
      </c>
      <c r="C24" s="87" t="s">
        <v>88</v>
      </c>
      <c r="D24" s="361" t="s">
        <v>8334</v>
      </c>
      <c r="E24" s="385" t="s">
        <v>8335</v>
      </c>
      <c r="F24" s="91">
        <v>2024.0</v>
      </c>
      <c r="G24" s="91" t="s">
        <v>8326</v>
      </c>
      <c r="H24" s="386">
        <v>504.0</v>
      </c>
      <c r="I24" s="113">
        <v>2.0</v>
      </c>
      <c r="J24" s="113">
        <v>2.0</v>
      </c>
      <c r="K24" s="113">
        <v>2.0</v>
      </c>
      <c r="L24" s="87">
        <f t="shared" si="1"/>
        <v>2016</v>
      </c>
      <c r="M24" s="87">
        <f t="shared" si="2"/>
        <v>1008</v>
      </c>
      <c r="N24" s="89" t="s">
        <v>733</v>
      </c>
      <c r="O24" s="3"/>
      <c r="P24" s="3"/>
      <c r="Q24" s="3"/>
      <c r="R24" s="3"/>
      <c r="S24" s="3"/>
      <c r="T24" s="3"/>
      <c r="U24" s="3"/>
      <c r="V24" s="3"/>
      <c r="W24" s="3"/>
      <c r="X24" s="3"/>
      <c r="Y24" s="3"/>
      <c r="Z24" s="3"/>
      <c r="AA24" s="3"/>
      <c r="AB24" s="3"/>
      <c r="AC24" s="3"/>
      <c r="AD24" s="3"/>
      <c r="AE24" s="3"/>
    </row>
    <row r="25" ht="11.25" customHeight="1">
      <c r="A25" s="89" t="s">
        <v>8336</v>
      </c>
      <c r="B25" s="89" t="s">
        <v>8337</v>
      </c>
      <c r="C25" s="87" t="s">
        <v>88</v>
      </c>
      <c r="D25" s="89" t="s">
        <v>8338</v>
      </c>
      <c r="E25" s="89" t="s">
        <v>8339</v>
      </c>
      <c r="F25" s="91">
        <v>2024.0</v>
      </c>
      <c r="G25" s="91" t="s">
        <v>8326</v>
      </c>
      <c r="H25" s="386">
        <v>516.0</v>
      </c>
      <c r="I25" s="113">
        <v>2.0</v>
      </c>
      <c r="J25" s="113">
        <v>2.0</v>
      </c>
      <c r="K25" s="113">
        <v>2.0</v>
      </c>
      <c r="L25" s="87">
        <f t="shared" si="1"/>
        <v>2064</v>
      </c>
      <c r="M25" s="87">
        <f t="shared" si="2"/>
        <v>1032</v>
      </c>
      <c r="N25" s="89" t="s">
        <v>733</v>
      </c>
      <c r="O25" s="3"/>
      <c r="P25" s="3"/>
      <c r="Q25" s="3"/>
      <c r="R25" s="3"/>
      <c r="S25" s="3"/>
      <c r="T25" s="3"/>
      <c r="U25" s="3"/>
      <c r="V25" s="3"/>
      <c r="W25" s="3"/>
      <c r="X25" s="3"/>
      <c r="Y25" s="3"/>
      <c r="Z25" s="3"/>
      <c r="AA25" s="3"/>
      <c r="AB25" s="3"/>
      <c r="AC25" s="3"/>
      <c r="AD25" s="3"/>
      <c r="AE25" s="3"/>
    </row>
    <row r="26" ht="11.25" customHeight="1">
      <c r="A26" s="89" t="s">
        <v>8340</v>
      </c>
      <c r="B26" s="89" t="s">
        <v>8337</v>
      </c>
      <c r="C26" s="87" t="s">
        <v>88</v>
      </c>
      <c r="D26" s="89" t="s">
        <v>8341</v>
      </c>
      <c r="E26" s="89" t="s">
        <v>8342</v>
      </c>
      <c r="F26" s="91">
        <v>2024.0</v>
      </c>
      <c r="G26" s="91" t="s">
        <v>8326</v>
      </c>
      <c r="H26" s="386">
        <v>524.0</v>
      </c>
      <c r="I26" s="113">
        <v>2.0</v>
      </c>
      <c r="J26" s="113">
        <v>2.0</v>
      </c>
      <c r="K26" s="113">
        <v>2.0</v>
      </c>
      <c r="L26" s="87">
        <f t="shared" si="1"/>
        <v>2096</v>
      </c>
      <c r="M26" s="87">
        <f t="shared" si="2"/>
        <v>1048</v>
      </c>
      <c r="N26" s="89" t="s">
        <v>733</v>
      </c>
      <c r="O26" s="3"/>
      <c r="P26" s="3"/>
      <c r="Q26" s="3"/>
      <c r="R26" s="3"/>
      <c r="S26" s="3"/>
      <c r="T26" s="3"/>
      <c r="U26" s="3"/>
      <c r="V26" s="3"/>
      <c r="W26" s="3"/>
      <c r="X26" s="3"/>
      <c r="Y26" s="3"/>
      <c r="Z26" s="3"/>
      <c r="AA26" s="3"/>
      <c r="AB26" s="3"/>
      <c r="AC26" s="3"/>
      <c r="AD26" s="3"/>
      <c r="AE26" s="3"/>
    </row>
    <row r="27" ht="11.25" customHeight="1">
      <c r="A27" s="89" t="s">
        <v>8343</v>
      </c>
      <c r="B27" s="89" t="s">
        <v>8344</v>
      </c>
      <c r="C27" s="87" t="s">
        <v>88</v>
      </c>
      <c r="D27" s="361" t="s">
        <v>8345</v>
      </c>
      <c r="E27" s="385" t="s">
        <v>8346</v>
      </c>
      <c r="F27" s="91">
        <v>2024.0</v>
      </c>
      <c r="G27" s="91" t="s">
        <v>8347</v>
      </c>
      <c r="H27" s="386">
        <v>354.0</v>
      </c>
      <c r="I27" s="113">
        <v>1.0</v>
      </c>
      <c r="J27" s="113">
        <v>1.0</v>
      </c>
      <c r="K27" s="113">
        <v>1.0</v>
      </c>
      <c r="L27" s="87">
        <v>1416.0</v>
      </c>
      <c r="M27" s="87">
        <v>1416.0</v>
      </c>
      <c r="N27" s="89" t="s">
        <v>3852</v>
      </c>
      <c r="O27" s="3"/>
      <c r="P27" s="3"/>
      <c r="Q27" s="3"/>
      <c r="R27" s="3"/>
      <c r="S27" s="3"/>
      <c r="T27" s="3"/>
      <c r="U27" s="3"/>
      <c r="V27" s="3"/>
      <c r="W27" s="3"/>
      <c r="X27" s="3"/>
      <c r="Y27" s="3"/>
      <c r="Z27" s="3"/>
      <c r="AA27" s="3"/>
      <c r="AB27" s="3"/>
      <c r="AC27" s="3"/>
      <c r="AD27" s="3"/>
      <c r="AE27" s="3"/>
    </row>
    <row r="28" ht="11.25" customHeight="1">
      <c r="A28" s="89" t="s">
        <v>8348</v>
      </c>
      <c r="B28" s="89" t="s">
        <v>8344</v>
      </c>
      <c r="C28" s="87" t="s">
        <v>88</v>
      </c>
      <c r="D28" s="361" t="s">
        <v>8345</v>
      </c>
      <c r="E28" s="385" t="s">
        <v>8349</v>
      </c>
      <c r="F28" s="91">
        <v>2024.0</v>
      </c>
      <c r="G28" s="91" t="s">
        <v>8326</v>
      </c>
      <c r="H28" s="386">
        <v>465.0</v>
      </c>
      <c r="I28" s="113">
        <v>1.0</v>
      </c>
      <c r="J28" s="113">
        <v>1.0</v>
      </c>
      <c r="K28" s="113">
        <v>1.0</v>
      </c>
      <c r="L28" s="87">
        <v>1824.0</v>
      </c>
      <c r="M28" s="87">
        <v>1824.0</v>
      </c>
      <c r="N28" s="89" t="s">
        <v>3852</v>
      </c>
      <c r="O28" s="3"/>
      <c r="P28" s="3"/>
      <c r="Q28" s="3"/>
      <c r="R28" s="3"/>
      <c r="S28" s="3"/>
      <c r="T28" s="3"/>
      <c r="U28" s="3"/>
      <c r="V28" s="3"/>
      <c r="W28" s="3"/>
      <c r="X28" s="3"/>
      <c r="Y28" s="3"/>
      <c r="Z28" s="3"/>
      <c r="AA28" s="3"/>
      <c r="AB28" s="3"/>
      <c r="AC28" s="3"/>
      <c r="AD28" s="3"/>
      <c r="AE28" s="3"/>
    </row>
    <row r="29" ht="11.25" customHeight="1">
      <c r="A29" s="387" t="s">
        <v>8350</v>
      </c>
      <c r="B29" s="387" t="s">
        <v>8351</v>
      </c>
      <c r="C29" s="125" t="s">
        <v>88</v>
      </c>
      <c r="D29" s="388" t="s">
        <v>8352</v>
      </c>
      <c r="E29" s="389" t="s">
        <v>8353</v>
      </c>
      <c r="F29" s="126">
        <v>2024.0</v>
      </c>
      <c r="G29" s="126" t="s">
        <v>8354</v>
      </c>
      <c r="H29" s="390" t="s">
        <v>8355</v>
      </c>
      <c r="I29" s="391" t="s">
        <v>8356</v>
      </c>
      <c r="J29" s="391">
        <v>1.0</v>
      </c>
      <c r="K29" s="391" t="s">
        <v>8357</v>
      </c>
      <c r="L29" s="125" t="s">
        <v>8358</v>
      </c>
      <c r="M29" s="125">
        <v>184.0</v>
      </c>
      <c r="N29" s="89" t="s">
        <v>3859</v>
      </c>
      <c r="O29" s="3"/>
      <c r="P29" s="3"/>
      <c r="Q29" s="3"/>
      <c r="R29" s="3"/>
      <c r="S29" s="3"/>
      <c r="T29" s="3"/>
      <c r="U29" s="3"/>
      <c r="V29" s="3"/>
      <c r="W29" s="3"/>
      <c r="X29" s="3"/>
      <c r="Y29" s="3"/>
      <c r="Z29" s="3"/>
      <c r="AA29" s="3"/>
      <c r="AB29" s="3"/>
      <c r="AC29" s="3"/>
      <c r="AD29" s="3"/>
      <c r="AE29" s="3"/>
    </row>
    <row r="30" ht="11.25" customHeight="1">
      <c r="A30" s="85" t="s">
        <v>8359</v>
      </c>
      <c r="B30" s="85" t="s">
        <v>8360</v>
      </c>
      <c r="C30" s="87" t="s">
        <v>88</v>
      </c>
      <c r="D30" s="85" t="s">
        <v>8361</v>
      </c>
      <c r="E30" s="85" t="s">
        <v>8362</v>
      </c>
      <c r="F30" s="91">
        <v>2024.0</v>
      </c>
      <c r="G30" s="91" t="s">
        <v>8363</v>
      </c>
      <c r="H30" s="386">
        <v>83.0</v>
      </c>
      <c r="I30" s="113">
        <v>2.0</v>
      </c>
      <c r="J30" s="113">
        <v>2.0</v>
      </c>
      <c r="K30" s="113">
        <v>2.0</v>
      </c>
      <c r="L30" s="87">
        <f>83*2*2</f>
        <v>332</v>
      </c>
      <c r="M30" s="87">
        <f>332/2</f>
        <v>166</v>
      </c>
      <c r="N30" s="89" t="s">
        <v>3901</v>
      </c>
      <c r="O30" s="3"/>
      <c r="P30" s="3"/>
      <c r="Q30" s="3"/>
      <c r="R30" s="3"/>
      <c r="S30" s="3"/>
      <c r="T30" s="3"/>
      <c r="U30" s="3"/>
      <c r="V30" s="3"/>
      <c r="W30" s="3"/>
      <c r="X30" s="3"/>
      <c r="Y30" s="3"/>
      <c r="Z30" s="3"/>
      <c r="AA30" s="3"/>
      <c r="AB30" s="3"/>
      <c r="AC30" s="3"/>
      <c r="AD30" s="3"/>
      <c r="AE30" s="3"/>
    </row>
    <row r="31" ht="11.25" customHeight="1">
      <c r="A31" s="85" t="s">
        <v>8364</v>
      </c>
      <c r="B31" s="85" t="s">
        <v>8360</v>
      </c>
      <c r="C31" s="87" t="s">
        <v>88</v>
      </c>
      <c r="D31" s="85" t="s">
        <v>8361</v>
      </c>
      <c r="E31" s="85" t="s">
        <v>8362</v>
      </c>
      <c r="F31" s="91">
        <v>2024.0</v>
      </c>
      <c r="G31" s="91" t="s">
        <v>8363</v>
      </c>
      <c r="H31" s="386">
        <v>170.0</v>
      </c>
      <c r="I31" s="113">
        <v>7.0</v>
      </c>
      <c r="J31" s="113">
        <v>2.0</v>
      </c>
      <c r="K31" s="113">
        <v>2.0</v>
      </c>
      <c r="L31" s="87">
        <f>170*2</f>
        <v>340</v>
      </c>
      <c r="M31" s="87">
        <f>340/2</f>
        <v>170</v>
      </c>
      <c r="N31" s="89" t="s">
        <v>3901</v>
      </c>
      <c r="O31" s="3"/>
      <c r="P31" s="3"/>
      <c r="Q31" s="3"/>
      <c r="R31" s="3"/>
      <c r="S31" s="3"/>
      <c r="T31" s="3"/>
      <c r="U31" s="3"/>
      <c r="V31" s="3"/>
      <c r="W31" s="3"/>
      <c r="X31" s="3"/>
      <c r="Y31" s="3"/>
      <c r="Z31" s="3"/>
      <c r="AA31" s="3"/>
      <c r="AB31" s="3"/>
      <c r="AC31" s="3"/>
      <c r="AD31" s="3"/>
      <c r="AE31" s="3"/>
    </row>
    <row r="32" ht="11.25" customHeight="1">
      <c r="A32" s="89" t="s">
        <v>8364</v>
      </c>
      <c r="B32" s="89" t="s">
        <v>8365</v>
      </c>
      <c r="C32" s="87" t="s">
        <v>88</v>
      </c>
      <c r="D32" s="89" t="s">
        <v>8366</v>
      </c>
      <c r="E32" s="89" t="s">
        <v>8367</v>
      </c>
      <c r="F32" s="87">
        <v>2024.0</v>
      </c>
      <c r="G32" s="90" t="s">
        <v>8368</v>
      </c>
      <c r="H32" s="392">
        <v>170.0</v>
      </c>
      <c r="I32" s="87">
        <v>2.0</v>
      </c>
      <c r="J32" s="91">
        <v>2.0</v>
      </c>
      <c r="K32" s="91">
        <v>2.0</v>
      </c>
      <c r="L32" s="91">
        <v>340.0</v>
      </c>
      <c r="M32" s="122">
        <v>170.0</v>
      </c>
      <c r="N32" s="89" t="s">
        <v>594</v>
      </c>
      <c r="O32" s="3"/>
      <c r="P32" s="3"/>
      <c r="Q32" s="3"/>
      <c r="R32" s="3"/>
      <c r="S32" s="3"/>
      <c r="T32" s="3"/>
      <c r="U32" s="3"/>
      <c r="V32" s="3"/>
      <c r="W32" s="3"/>
      <c r="X32" s="3"/>
      <c r="Y32" s="3"/>
      <c r="Z32" s="3"/>
      <c r="AA32" s="3"/>
      <c r="AB32" s="3"/>
      <c r="AC32" s="3"/>
      <c r="AD32" s="3"/>
      <c r="AE32" s="3"/>
    </row>
    <row r="33" ht="11.25" customHeight="1">
      <c r="A33" s="89" t="s">
        <v>8369</v>
      </c>
      <c r="B33" s="89" t="s">
        <v>8370</v>
      </c>
      <c r="C33" s="87" t="s">
        <v>88</v>
      </c>
      <c r="D33" s="89" t="s">
        <v>8366</v>
      </c>
      <c r="E33" s="89" t="s">
        <v>8367</v>
      </c>
      <c r="F33" s="87">
        <v>2024.0</v>
      </c>
      <c r="G33" s="90" t="s">
        <v>8368</v>
      </c>
      <c r="H33" s="392">
        <v>10.0</v>
      </c>
      <c r="I33" s="87">
        <v>2.0</v>
      </c>
      <c r="J33" s="91">
        <v>2.0</v>
      </c>
      <c r="K33" s="91">
        <v>2.0</v>
      </c>
      <c r="L33" s="91">
        <v>20.0</v>
      </c>
      <c r="M33" s="122">
        <v>10.0</v>
      </c>
      <c r="N33" s="89" t="s">
        <v>594</v>
      </c>
      <c r="O33" s="3"/>
      <c r="P33" s="3"/>
      <c r="Q33" s="3"/>
      <c r="R33" s="3"/>
      <c r="S33" s="3"/>
      <c r="T33" s="3"/>
      <c r="U33" s="3"/>
      <c r="V33" s="3"/>
      <c r="W33" s="3"/>
      <c r="X33" s="3"/>
      <c r="Y33" s="3"/>
      <c r="Z33" s="3"/>
      <c r="AA33" s="3"/>
      <c r="AB33" s="3"/>
      <c r="AC33" s="3"/>
      <c r="AD33" s="3"/>
      <c r="AE33" s="3"/>
    </row>
    <row r="34" ht="11.25" customHeight="1">
      <c r="A34" s="89" t="s">
        <v>8371</v>
      </c>
      <c r="B34" s="89" t="s">
        <v>8365</v>
      </c>
      <c r="C34" s="87" t="s">
        <v>88</v>
      </c>
      <c r="D34" s="89" t="s">
        <v>8366</v>
      </c>
      <c r="E34" s="89" t="s">
        <v>8367</v>
      </c>
      <c r="F34" s="87">
        <v>2024.0</v>
      </c>
      <c r="G34" s="90" t="s">
        <v>8368</v>
      </c>
      <c r="H34" s="392">
        <v>39.0</v>
      </c>
      <c r="I34" s="87">
        <v>2.0</v>
      </c>
      <c r="J34" s="91">
        <v>2.0</v>
      </c>
      <c r="K34" s="91">
        <v>2.0</v>
      </c>
      <c r="L34" s="91">
        <v>78.0</v>
      </c>
      <c r="M34" s="122">
        <v>39.0</v>
      </c>
      <c r="N34" s="89" t="s">
        <v>594</v>
      </c>
      <c r="O34" s="3"/>
      <c r="P34" s="3"/>
      <c r="Q34" s="3"/>
      <c r="R34" s="3"/>
      <c r="S34" s="3"/>
      <c r="T34" s="3"/>
      <c r="U34" s="3"/>
      <c r="V34" s="3"/>
      <c r="W34" s="3"/>
      <c r="X34" s="3"/>
      <c r="Y34" s="3"/>
      <c r="Z34" s="3"/>
      <c r="AA34" s="3"/>
      <c r="AB34" s="3"/>
      <c r="AC34" s="3"/>
      <c r="AD34" s="3"/>
      <c r="AE34" s="3"/>
    </row>
    <row r="35" ht="11.25" customHeight="1">
      <c r="A35" s="89" t="s">
        <v>8372</v>
      </c>
      <c r="B35" s="89" t="s">
        <v>8365</v>
      </c>
      <c r="C35" s="87" t="s">
        <v>88</v>
      </c>
      <c r="D35" s="89" t="s">
        <v>8366</v>
      </c>
      <c r="E35" s="89" t="s">
        <v>8367</v>
      </c>
      <c r="F35" s="87">
        <v>2024.0</v>
      </c>
      <c r="G35" s="90" t="s">
        <v>8368</v>
      </c>
      <c r="H35" s="392">
        <v>34.0</v>
      </c>
      <c r="I35" s="87">
        <v>2.0</v>
      </c>
      <c r="J35" s="91">
        <v>2.0</v>
      </c>
      <c r="K35" s="91">
        <v>2.0</v>
      </c>
      <c r="L35" s="91">
        <v>68.0</v>
      </c>
      <c r="M35" s="122">
        <v>34.0</v>
      </c>
      <c r="N35" s="89" t="s">
        <v>594</v>
      </c>
      <c r="O35" s="3"/>
      <c r="P35" s="3"/>
      <c r="Q35" s="3"/>
      <c r="R35" s="3"/>
      <c r="S35" s="3"/>
      <c r="T35" s="3"/>
      <c r="U35" s="3"/>
      <c r="V35" s="3"/>
      <c r="W35" s="3"/>
      <c r="X35" s="3"/>
      <c r="Y35" s="3"/>
      <c r="Z35" s="3"/>
      <c r="AA35" s="3"/>
      <c r="AB35" s="3"/>
      <c r="AC35" s="3"/>
      <c r="AD35" s="3"/>
      <c r="AE35" s="3"/>
    </row>
    <row r="36" ht="11.25" customHeight="1">
      <c r="A36" s="89" t="s">
        <v>8373</v>
      </c>
      <c r="B36" s="89" t="s">
        <v>4027</v>
      </c>
      <c r="C36" s="87" t="s">
        <v>88</v>
      </c>
      <c r="D36" s="361" t="s">
        <v>8374</v>
      </c>
      <c r="E36" s="385" t="s">
        <v>8375</v>
      </c>
      <c r="F36" s="91">
        <v>2024.0</v>
      </c>
      <c r="G36" s="91" t="s">
        <v>8376</v>
      </c>
      <c r="H36" s="386">
        <v>300.0</v>
      </c>
      <c r="I36" s="113">
        <v>1.0</v>
      </c>
      <c r="J36" s="113">
        <v>1.0</v>
      </c>
      <c r="K36" s="113">
        <v>1.0</v>
      </c>
      <c r="L36" s="87">
        <v>600.0</v>
      </c>
      <c r="M36" s="87">
        <v>600.0</v>
      </c>
      <c r="N36" s="89" t="s">
        <v>4027</v>
      </c>
      <c r="O36" s="3"/>
      <c r="P36" s="3"/>
      <c r="Q36" s="3"/>
      <c r="R36" s="3"/>
      <c r="S36" s="3"/>
      <c r="T36" s="3"/>
      <c r="U36" s="3"/>
      <c r="V36" s="3"/>
      <c r="W36" s="3"/>
      <c r="X36" s="3"/>
      <c r="Y36" s="3"/>
      <c r="Z36" s="3"/>
      <c r="AA36" s="3"/>
      <c r="AB36" s="3"/>
      <c r="AC36" s="3"/>
      <c r="AD36" s="3"/>
      <c r="AE36" s="3"/>
    </row>
    <row r="37" ht="11.25" customHeight="1">
      <c r="A37" s="85" t="s">
        <v>8377</v>
      </c>
      <c r="B37" s="85" t="s">
        <v>8378</v>
      </c>
      <c r="C37" s="86" t="s">
        <v>88</v>
      </c>
      <c r="D37" s="85" t="s">
        <v>8379</v>
      </c>
      <c r="E37" s="85" t="s">
        <v>8380</v>
      </c>
      <c r="F37" s="91">
        <v>2024.0</v>
      </c>
      <c r="G37" s="91" t="s">
        <v>8381</v>
      </c>
      <c r="H37" s="128" t="s">
        <v>8382</v>
      </c>
      <c r="I37" s="113">
        <v>1.0</v>
      </c>
      <c r="J37" s="113">
        <v>1.0</v>
      </c>
      <c r="K37" s="113">
        <v>2.0</v>
      </c>
      <c r="L37" s="87">
        <v>516.0</v>
      </c>
      <c r="M37" s="87">
        <v>516.0</v>
      </c>
      <c r="N37" s="89" t="s">
        <v>804</v>
      </c>
      <c r="O37" s="3"/>
      <c r="P37" s="3"/>
      <c r="Q37" s="3"/>
      <c r="R37" s="3"/>
      <c r="S37" s="3"/>
      <c r="T37" s="3"/>
      <c r="U37" s="3"/>
      <c r="V37" s="3"/>
      <c r="W37" s="3"/>
      <c r="X37" s="3"/>
      <c r="Y37" s="3"/>
      <c r="Z37" s="3"/>
      <c r="AA37" s="3"/>
      <c r="AB37" s="3"/>
      <c r="AC37" s="3"/>
      <c r="AD37" s="3"/>
      <c r="AE37" s="3"/>
    </row>
    <row r="38" ht="11.25" customHeight="1">
      <c r="A38" s="89" t="s">
        <v>8383</v>
      </c>
      <c r="B38" s="89" t="s">
        <v>8384</v>
      </c>
      <c r="C38" s="87" t="s">
        <v>1075</v>
      </c>
      <c r="D38" s="361" t="s">
        <v>8385</v>
      </c>
      <c r="E38" s="385" t="s">
        <v>8386</v>
      </c>
      <c r="F38" s="91">
        <v>2024.0</v>
      </c>
      <c r="G38" s="91" t="s">
        <v>8387</v>
      </c>
      <c r="H38" s="386">
        <v>188.0</v>
      </c>
      <c r="I38" s="113">
        <v>3.0</v>
      </c>
      <c r="J38" s="113">
        <v>1.0</v>
      </c>
      <c r="K38" s="113">
        <v>3.0</v>
      </c>
      <c r="L38" s="87">
        <v>188.0</v>
      </c>
      <c r="M38" s="87">
        <v>62.67</v>
      </c>
      <c r="N38" s="89" t="s">
        <v>1086</v>
      </c>
      <c r="O38" s="3"/>
      <c r="P38" s="3"/>
      <c r="Q38" s="3"/>
      <c r="R38" s="3"/>
      <c r="S38" s="3"/>
      <c r="T38" s="3"/>
      <c r="U38" s="3"/>
      <c r="V38" s="3"/>
      <c r="W38" s="3"/>
      <c r="X38" s="3"/>
      <c r="Y38" s="3"/>
      <c r="Z38" s="3"/>
      <c r="AA38" s="3"/>
      <c r="AB38" s="3"/>
      <c r="AC38" s="3"/>
      <c r="AD38" s="3"/>
      <c r="AE38" s="3"/>
    </row>
    <row r="39" ht="11.25" customHeight="1">
      <c r="A39" s="89" t="s">
        <v>8388</v>
      </c>
      <c r="B39" s="89" t="s">
        <v>8389</v>
      </c>
      <c r="C39" s="87" t="s">
        <v>1075</v>
      </c>
      <c r="D39" s="361" t="s">
        <v>8385</v>
      </c>
      <c r="E39" s="385" t="s">
        <v>8386</v>
      </c>
      <c r="F39" s="91">
        <v>2024.0</v>
      </c>
      <c r="G39" s="91" t="s">
        <v>8387</v>
      </c>
      <c r="H39" s="386">
        <v>6.0</v>
      </c>
      <c r="I39" s="113">
        <v>3.0</v>
      </c>
      <c r="J39" s="113">
        <v>2.0</v>
      </c>
      <c r="K39" s="113">
        <v>3.0</v>
      </c>
      <c r="L39" s="87">
        <v>12.0</v>
      </c>
      <c r="M39" s="87">
        <v>4.0</v>
      </c>
      <c r="N39" s="89" t="s">
        <v>1086</v>
      </c>
      <c r="O39" s="3"/>
      <c r="P39" s="3"/>
      <c r="Q39" s="3"/>
      <c r="R39" s="3"/>
      <c r="S39" s="3"/>
      <c r="T39" s="3"/>
      <c r="U39" s="3"/>
      <c r="V39" s="3"/>
      <c r="W39" s="3"/>
      <c r="X39" s="3"/>
      <c r="Y39" s="3"/>
      <c r="Z39" s="3"/>
      <c r="AA39" s="3"/>
      <c r="AB39" s="3"/>
      <c r="AC39" s="3"/>
      <c r="AD39" s="3"/>
      <c r="AE39" s="3"/>
    </row>
    <row r="40" ht="11.25" customHeight="1">
      <c r="A40" s="89" t="s">
        <v>8390</v>
      </c>
      <c r="B40" s="89" t="s">
        <v>8391</v>
      </c>
      <c r="C40" s="87" t="s">
        <v>1075</v>
      </c>
      <c r="D40" s="361" t="s">
        <v>8385</v>
      </c>
      <c r="E40" s="385" t="s">
        <v>8386</v>
      </c>
      <c r="F40" s="91">
        <v>2024.0</v>
      </c>
      <c r="G40" s="91" t="s">
        <v>8387</v>
      </c>
      <c r="H40" s="386">
        <v>10.0</v>
      </c>
      <c r="I40" s="113">
        <v>3.0</v>
      </c>
      <c r="J40" s="113">
        <v>2.0</v>
      </c>
      <c r="K40" s="113">
        <v>3.0</v>
      </c>
      <c r="L40" s="87">
        <v>20.0</v>
      </c>
      <c r="M40" s="87">
        <v>6.67</v>
      </c>
      <c r="N40" s="89" t="s">
        <v>1086</v>
      </c>
      <c r="O40" s="3"/>
      <c r="P40" s="3"/>
      <c r="Q40" s="3"/>
      <c r="R40" s="3"/>
      <c r="S40" s="3"/>
      <c r="T40" s="3"/>
      <c r="U40" s="3"/>
      <c r="V40" s="3"/>
      <c r="W40" s="3"/>
      <c r="X40" s="3"/>
      <c r="Y40" s="3"/>
      <c r="Z40" s="3"/>
      <c r="AA40" s="3"/>
      <c r="AB40" s="3"/>
      <c r="AC40" s="3"/>
      <c r="AD40" s="3"/>
      <c r="AE40" s="3"/>
    </row>
    <row r="41" ht="11.25" customHeight="1">
      <c r="A41" s="89" t="s">
        <v>8392</v>
      </c>
      <c r="B41" s="89" t="s">
        <v>4271</v>
      </c>
      <c r="C41" s="87" t="s">
        <v>88</v>
      </c>
      <c r="D41" s="361" t="s">
        <v>8393</v>
      </c>
      <c r="E41" s="385" t="s">
        <v>8394</v>
      </c>
      <c r="F41" s="91">
        <v>2024.0</v>
      </c>
      <c r="G41" s="91">
        <v>12.0</v>
      </c>
      <c r="H41" s="386">
        <v>354.0</v>
      </c>
      <c r="I41" s="113">
        <v>1.0</v>
      </c>
      <c r="J41" s="113">
        <v>1.0</v>
      </c>
      <c r="K41" s="113">
        <v>1.0</v>
      </c>
      <c r="L41" s="87">
        <f>H41*2</f>
        <v>708</v>
      </c>
      <c r="M41" s="87">
        <v>708.0</v>
      </c>
      <c r="N41" s="89" t="s">
        <v>4271</v>
      </c>
      <c r="O41" s="3"/>
      <c r="P41" s="3"/>
      <c r="Q41" s="3"/>
      <c r="R41" s="3"/>
      <c r="S41" s="3"/>
      <c r="T41" s="3"/>
      <c r="U41" s="3"/>
      <c r="V41" s="3"/>
      <c r="W41" s="3"/>
      <c r="X41" s="3"/>
      <c r="Y41" s="3"/>
      <c r="Z41" s="3"/>
      <c r="AA41" s="3"/>
      <c r="AB41" s="3"/>
      <c r="AC41" s="3"/>
      <c r="AD41" s="3"/>
      <c r="AE41" s="3"/>
    </row>
    <row r="42" ht="11.25" customHeight="1">
      <c r="A42" s="89" t="s">
        <v>8318</v>
      </c>
      <c r="B42" s="89" t="s">
        <v>8337</v>
      </c>
      <c r="C42" s="87" t="s">
        <v>88</v>
      </c>
      <c r="D42" s="361" t="s">
        <v>8320</v>
      </c>
      <c r="E42" s="385" t="s">
        <v>8395</v>
      </c>
      <c r="F42" s="91">
        <v>2024.0</v>
      </c>
      <c r="G42" s="91" t="s">
        <v>8322</v>
      </c>
      <c r="H42" s="386">
        <v>380.0</v>
      </c>
      <c r="I42" s="113">
        <v>2.0</v>
      </c>
      <c r="J42" s="113">
        <v>2.0</v>
      </c>
      <c r="K42" s="113">
        <v>2.0</v>
      </c>
      <c r="L42" s="87">
        <f t="shared" ref="L42:L48" si="3">H42*2*2</f>
        <v>1520</v>
      </c>
      <c r="M42" s="87">
        <f t="shared" ref="M42:M48" si="4">L42/I42</f>
        <v>760</v>
      </c>
      <c r="N42" s="89" t="s">
        <v>4473</v>
      </c>
      <c r="O42" s="3"/>
      <c r="P42" s="3"/>
      <c r="Q42" s="3"/>
      <c r="R42" s="3"/>
      <c r="S42" s="3"/>
      <c r="T42" s="3"/>
      <c r="U42" s="3"/>
      <c r="V42" s="3"/>
      <c r="W42" s="3"/>
      <c r="X42" s="3"/>
      <c r="Y42" s="3"/>
      <c r="Z42" s="3"/>
      <c r="AA42" s="3"/>
      <c r="AB42" s="3"/>
      <c r="AC42" s="3"/>
      <c r="AD42" s="3"/>
      <c r="AE42" s="3"/>
    </row>
    <row r="43" ht="11.25" customHeight="1">
      <c r="A43" s="89" t="s">
        <v>8323</v>
      </c>
      <c r="B43" s="89" t="s">
        <v>8337</v>
      </c>
      <c r="C43" s="87" t="s">
        <v>88</v>
      </c>
      <c r="D43" s="361" t="s">
        <v>8324</v>
      </c>
      <c r="E43" s="385" t="s">
        <v>8325</v>
      </c>
      <c r="F43" s="91">
        <v>2024.0</v>
      </c>
      <c r="G43" s="91" t="s">
        <v>8326</v>
      </c>
      <c r="H43" s="386">
        <v>552.0</v>
      </c>
      <c r="I43" s="113">
        <v>2.0</v>
      </c>
      <c r="J43" s="113">
        <v>2.0</v>
      </c>
      <c r="K43" s="113">
        <v>2.0</v>
      </c>
      <c r="L43" s="87">
        <f t="shared" si="3"/>
        <v>2208</v>
      </c>
      <c r="M43" s="87">
        <f t="shared" si="4"/>
        <v>1104</v>
      </c>
      <c r="N43" s="89" t="s">
        <v>4473</v>
      </c>
      <c r="O43" s="3"/>
      <c r="P43" s="3"/>
      <c r="Q43" s="3"/>
      <c r="R43" s="3"/>
      <c r="S43" s="3"/>
      <c r="T43" s="3"/>
      <c r="U43" s="3"/>
      <c r="V43" s="3"/>
      <c r="W43" s="3"/>
      <c r="X43" s="3"/>
      <c r="Y43" s="3"/>
      <c r="Z43" s="3"/>
      <c r="AA43" s="3"/>
      <c r="AB43" s="3"/>
      <c r="AC43" s="3"/>
      <c r="AD43" s="3"/>
      <c r="AE43" s="3"/>
    </row>
    <row r="44" ht="11.25" customHeight="1">
      <c r="A44" s="89" t="s">
        <v>8327</v>
      </c>
      <c r="B44" s="89" t="s">
        <v>8337</v>
      </c>
      <c r="C44" s="87" t="s">
        <v>88</v>
      </c>
      <c r="D44" s="361" t="s">
        <v>8328</v>
      </c>
      <c r="E44" s="385" t="s">
        <v>8329</v>
      </c>
      <c r="F44" s="91">
        <v>2024.0</v>
      </c>
      <c r="G44" s="91" t="s">
        <v>8326</v>
      </c>
      <c r="H44" s="386">
        <v>540.0</v>
      </c>
      <c r="I44" s="113">
        <v>2.0</v>
      </c>
      <c r="J44" s="113">
        <v>2.0</v>
      </c>
      <c r="K44" s="113">
        <v>2.0</v>
      </c>
      <c r="L44" s="87">
        <f t="shared" si="3"/>
        <v>2160</v>
      </c>
      <c r="M44" s="87">
        <f t="shared" si="4"/>
        <v>1080</v>
      </c>
      <c r="N44" s="89" t="s">
        <v>4473</v>
      </c>
      <c r="O44" s="3"/>
      <c r="P44" s="3"/>
      <c r="Q44" s="3"/>
      <c r="R44" s="3"/>
      <c r="S44" s="3"/>
      <c r="T44" s="3"/>
      <c r="U44" s="3"/>
      <c r="V44" s="3"/>
      <c r="W44" s="3"/>
      <c r="X44" s="3"/>
      <c r="Y44" s="3"/>
      <c r="Z44" s="3"/>
      <c r="AA44" s="3"/>
      <c r="AB44" s="3"/>
      <c r="AC44" s="3"/>
      <c r="AD44" s="3"/>
      <c r="AE44" s="3"/>
    </row>
    <row r="45" ht="11.25" customHeight="1">
      <c r="A45" s="89" t="s">
        <v>8330</v>
      </c>
      <c r="B45" s="89" t="s">
        <v>8337</v>
      </c>
      <c r="C45" s="87" t="s">
        <v>88</v>
      </c>
      <c r="D45" s="361" t="s">
        <v>8331</v>
      </c>
      <c r="E45" s="385" t="s">
        <v>8332</v>
      </c>
      <c r="F45" s="91">
        <v>2024.0</v>
      </c>
      <c r="G45" s="91" t="s">
        <v>8326</v>
      </c>
      <c r="H45" s="386">
        <v>508.0</v>
      </c>
      <c r="I45" s="113">
        <v>2.0</v>
      </c>
      <c r="J45" s="113">
        <v>2.0</v>
      </c>
      <c r="K45" s="113">
        <v>2.0</v>
      </c>
      <c r="L45" s="87">
        <f t="shared" si="3"/>
        <v>2032</v>
      </c>
      <c r="M45" s="87">
        <f t="shared" si="4"/>
        <v>1016</v>
      </c>
      <c r="N45" s="89" t="s">
        <v>4473</v>
      </c>
      <c r="O45" s="3"/>
      <c r="P45" s="3"/>
      <c r="Q45" s="3"/>
      <c r="R45" s="3"/>
      <c r="S45" s="3"/>
      <c r="T45" s="3"/>
      <c r="U45" s="3"/>
      <c r="V45" s="3"/>
      <c r="W45" s="3"/>
      <c r="X45" s="3"/>
      <c r="Y45" s="3"/>
      <c r="Z45" s="3"/>
      <c r="AA45" s="3"/>
      <c r="AB45" s="3"/>
      <c r="AC45" s="3"/>
      <c r="AD45" s="3"/>
      <c r="AE45" s="3"/>
    </row>
    <row r="46" ht="11.25" customHeight="1">
      <c r="A46" s="89" t="s">
        <v>8333</v>
      </c>
      <c r="B46" s="89" t="s">
        <v>8337</v>
      </c>
      <c r="C46" s="87" t="s">
        <v>88</v>
      </c>
      <c r="D46" s="361" t="s">
        <v>8334</v>
      </c>
      <c r="E46" s="385" t="s">
        <v>8335</v>
      </c>
      <c r="F46" s="91">
        <v>2024.0</v>
      </c>
      <c r="G46" s="91" t="s">
        <v>8326</v>
      </c>
      <c r="H46" s="386">
        <v>504.0</v>
      </c>
      <c r="I46" s="113">
        <v>2.0</v>
      </c>
      <c r="J46" s="113">
        <v>2.0</v>
      </c>
      <c r="K46" s="113">
        <v>2.0</v>
      </c>
      <c r="L46" s="87">
        <f t="shared" si="3"/>
        <v>2016</v>
      </c>
      <c r="M46" s="87">
        <f t="shared" si="4"/>
        <v>1008</v>
      </c>
      <c r="N46" s="89" t="s">
        <v>4473</v>
      </c>
      <c r="O46" s="3"/>
      <c r="P46" s="3"/>
      <c r="Q46" s="3"/>
      <c r="R46" s="3"/>
      <c r="S46" s="3"/>
      <c r="T46" s="3"/>
      <c r="U46" s="3"/>
      <c r="V46" s="3"/>
      <c r="W46" s="3"/>
      <c r="X46" s="3"/>
      <c r="Y46" s="3"/>
      <c r="Z46" s="3"/>
      <c r="AA46" s="3"/>
      <c r="AB46" s="3"/>
      <c r="AC46" s="3"/>
      <c r="AD46" s="3"/>
      <c r="AE46" s="3"/>
    </row>
    <row r="47" ht="11.25" customHeight="1">
      <c r="A47" s="89" t="s">
        <v>8336</v>
      </c>
      <c r="B47" s="89" t="s">
        <v>8337</v>
      </c>
      <c r="C47" s="87" t="s">
        <v>88</v>
      </c>
      <c r="D47" s="89" t="s">
        <v>8338</v>
      </c>
      <c r="E47" s="89" t="s">
        <v>8339</v>
      </c>
      <c r="F47" s="91">
        <v>2024.0</v>
      </c>
      <c r="G47" s="91" t="s">
        <v>8326</v>
      </c>
      <c r="H47" s="386">
        <v>516.0</v>
      </c>
      <c r="I47" s="113">
        <v>2.0</v>
      </c>
      <c r="J47" s="113">
        <v>2.0</v>
      </c>
      <c r="K47" s="113">
        <v>2.0</v>
      </c>
      <c r="L47" s="87">
        <f t="shared" si="3"/>
        <v>2064</v>
      </c>
      <c r="M47" s="87">
        <f t="shared" si="4"/>
        <v>1032</v>
      </c>
      <c r="N47" s="89" t="s">
        <v>4473</v>
      </c>
      <c r="O47" s="3"/>
      <c r="P47" s="3"/>
      <c r="Q47" s="3"/>
      <c r="R47" s="3"/>
      <c r="S47" s="3"/>
      <c r="T47" s="3"/>
      <c r="U47" s="3"/>
      <c r="V47" s="3"/>
      <c r="W47" s="3"/>
      <c r="X47" s="3"/>
      <c r="Y47" s="3"/>
      <c r="Z47" s="3"/>
      <c r="AA47" s="3"/>
      <c r="AB47" s="3"/>
      <c r="AC47" s="3"/>
      <c r="AD47" s="3"/>
      <c r="AE47" s="3"/>
    </row>
    <row r="48" ht="11.25" customHeight="1">
      <c r="A48" s="89" t="s">
        <v>8340</v>
      </c>
      <c r="B48" s="89" t="s">
        <v>8337</v>
      </c>
      <c r="C48" s="87" t="s">
        <v>88</v>
      </c>
      <c r="D48" s="89" t="s">
        <v>8341</v>
      </c>
      <c r="E48" s="89" t="s">
        <v>8342</v>
      </c>
      <c r="F48" s="91">
        <v>2024.0</v>
      </c>
      <c r="G48" s="91" t="s">
        <v>8326</v>
      </c>
      <c r="H48" s="386">
        <v>524.0</v>
      </c>
      <c r="I48" s="113">
        <v>2.0</v>
      </c>
      <c r="J48" s="113">
        <v>2.0</v>
      </c>
      <c r="K48" s="113">
        <v>2.0</v>
      </c>
      <c r="L48" s="87">
        <f t="shared" si="3"/>
        <v>2096</v>
      </c>
      <c r="M48" s="87">
        <f t="shared" si="4"/>
        <v>1048</v>
      </c>
      <c r="N48" s="89" t="s">
        <v>4473</v>
      </c>
      <c r="O48" s="3"/>
      <c r="P48" s="3"/>
      <c r="Q48" s="3"/>
      <c r="R48" s="3"/>
      <c r="S48" s="3"/>
      <c r="T48" s="3"/>
      <c r="U48" s="3"/>
      <c r="V48" s="3"/>
      <c r="W48" s="3"/>
      <c r="X48" s="3"/>
      <c r="Y48" s="3"/>
      <c r="Z48" s="3"/>
      <c r="AA48" s="3"/>
      <c r="AB48" s="3"/>
      <c r="AC48" s="3"/>
      <c r="AD48" s="3"/>
      <c r="AE48" s="3"/>
    </row>
    <row r="49" ht="11.25" customHeight="1">
      <c r="A49" s="89" t="s">
        <v>8396</v>
      </c>
      <c r="B49" s="89" t="s">
        <v>8397</v>
      </c>
      <c r="C49" s="87" t="s">
        <v>1075</v>
      </c>
      <c r="D49" s="361" t="s">
        <v>8398</v>
      </c>
      <c r="E49" s="361" t="s">
        <v>8399</v>
      </c>
      <c r="F49" s="90" t="s">
        <v>1681</v>
      </c>
      <c r="G49" s="90" t="s">
        <v>8400</v>
      </c>
      <c r="H49" s="90">
        <v>244.0</v>
      </c>
      <c r="I49" s="90">
        <v>2.0</v>
      </c>
      <c r="J49" s="90">
        <v>2.0</v>
      </c>
      <c r="K49" s="90">
        <v>3.0</v>
      </c>
      <c r="L49" s="87">
        <v>214.0</v>
      </c>
      <c r="M49" s="87">
        <v>107.0</v>
      </c>
      <c r="N49" s="89" t="s">
        <v>5106</v>
      </c>
      <c r="O49" s="3"/>
      <c r="P49" s="3"/>
      <c r="Q49" s="3"/>
      <c r="R49" s="3"/>
      <c r="S49" s="3"/>
      <c r="T49" s="3"/>
      <c r="U49" s="3"/>
      <c r="V49" s="3"/>
      <c r="W49" s="3"/>
      <c r="X49" s="3"/>
      <c r="Y49" s="3"/>
      <c r="Z49" s="3"/>
      <c r="AA49" s="3"/>
      <c r="AB49" s="3"/>
      <c r="AC49" s="3"/>
      <c r="AD49" s="3"/>
      <c r="AE49" s="3"/>
    </row>
    <row r="50" ht="11.25" customHeight="1">
      <c r="A50" s="89" t="s">
        <v>8401</v>
      </c>
      <c r="B50" s="89" t="s">
        <v>8402</v>
      </c>
      <c r="C50" s="87" t="s">
        <v>8403</v>
      </c>
      <c r="D50" s="361" t="s">
        <v>8404</v>
      </c>
      <c r="E50" s="361" t="s">
        <v>8405</v>
      </c>
      <c r="F50" s="90">
        <v>2024.0</v>
      </c>
      <c r="G50" s="91" t="s">
        <v>8406</v>
      </c>
      <c r="H50" s="393">
        <v>282.0</v>
      </c>
      <c r="I50" s="393">
        <v>2.0</v>
      </c>
      <c r="J50" s="393">
        <v>1.0</v>
      </c>
      <c r="K50" s="393">
        <v>5.0</v>
      </c>
      <c r="L50" s="393">
        <v>282.0</v>
      </c>
      <c r="M50" s="393">
        <v>141.0</v>
      </c>
      <c r="N50" s="89" t="s">
        <v>1260</v>
      </c>
      <c r="O50" s="3"/>
      <c r="P50" s="3"/>
      <c r="Q50" s="3"/>
      <c r="R50" s="3"/>
      <c r="S50" s="3"/>
      <c r="T50" s="3"/>
      <c r="U50" s="3"/>
      <c r="V50" s="3"/>
      <c r="W50" s="3"/>
      <c r="X50" s="3"/>
      <c r="Y50" s="3"/>
      <c r="Z50" s="3"/>
      <c r="AA50" s="3"/>
      <c r="AB50" s="3"/>
      <c r="AC50" s="3"/>
      <c r="AD50" s="3"/>
      <c r="AE50" s="3"/>
    </row>
    <row r="51" ht="11.25" customHeight="1">
      <c r="A51" s="89" t="s">
        <v>8407</v>
      </c>
      <c r="B51" s="89" t="s">
        <v>143</v>
      </c>
      <c r="C51" s="87"/>
      <c r="D51" s="361" t="s">
        <v>8408</v>
      </c>
      <c r="E51" s="385" t="s">
        <v>8409</v>
      </c>
      <c r="F51" s="91">
        <v>2024.0</v>
      </c>
      <c r="G51" s="91" t="s">
        <v>8410</v>
      </c>
      <c r="H51" s="386">
        <v>220.0</v>
      </c>
      <c r="I51" s="113">
        <v>1.0</v>
      </c>
      <c r="J51" s="113">
        <v>1.0</v>
      </c>
      <c r="K51" s="113">
        <v>1.0</v>
      </c>
      <c r="L51" s="87">
        <v>440.0</v>
      </c>
      <c r="M51" s="87">
        <v>440.0</v>
      </c>
      <c r="N51" s="89" t="s">
        <v>143</v>
      </c>
      <c r="O51" s="3"/>
      <c r="P51" s="3"/>
      <c r="Q51" s="3"/>
      <c r="R51" s="3"/>
      <c r="S51" s="3"/>
      <c r="T51" s="3"/>
      <c r="U51" s="3"/>
      <c r="V51" s="3"/>
      <c r="W51" s="3"/>
      <c r="X51" s="3"/>
      <c r="Y51" s="3"/>
      <c r="Z51" s="3"/>
      <c r="AA51" s="3"/>
      <c r="AB51" s="3"/>
      <c r="AC51" s="3"/>
      <c r="AD51" s="3"/>
      <c r="AE51" s="3"/>
    </row>
    <row r="52" ht="11.25" customHeight="1">
      <c r="A52" s="89" t="s">
        <v>8411</v>
      </c>
      <c r="B52" s="89" t="s">
        <v>8412</v>
      </c>
      <c r="C52" s="87" t="s">
        <v>135</v>
      </c>
      <c r="D52" s="361" t="s">
        <v>8413</v>
      </c>
      <c r="E52" s="385" t="s">
        <v>8414</v>
      </c>
      <c r="F52" s="91">
        <v>2024.0</v>
      </c>
      <c r="G52" s="91">
        <v>7.0</v>
      </c>
      <c r="H52" s="386">
        <v>144.0</v>
      </c>
      <c r="I52" s="113">
        <v>1.0</v>
      </c>
      <c r="J52" s="113">
        <v>1.0</v>
      </c>
      <c r="K52" s="113">
        <v>1.0</v>
      </c>
      <c r="L52" s="87">
        <v>2.0</v>
      </c>
      <c r="M52" s="87">
        <v>288.0</v>
      </c>
      <c r="N52" s="89" t="s">
        <v>157</v>
      </c>
      <c r="O52" s="3"/>
      <c r="P52" s="3"/>
      <c r="Q52" s="3"/>
      <c r="R52" s="3"/>
      <c r="S52" s="3"/>
      <c r="T52" s="3"/>
      <c r="U52" s="3"/>
      <c r="V52" s="3"/>
      <c r="W52" s="3"/>
      <c r="X52" s="3"/>
      <c r="Y52" s="3"/>
      <c r="Z52" s="3"/>
      <c r="AA52" s="3"/>
      <c r="AB52" s="3"/>
      <c r="AC52" s="3"/>
      <c r="AD52" s="3"/>
      <c r="AE52" s="3"/>
    </row>
    <row r="53" ht="11.25" customHeight="1">
      <c r="A53" s="89" t="s">
        <v>8415</v>
      </c>
      <c r="B53" s="89" t="s">
        <v>8416</v>
      </c>
      <c r="C53" s="87" t="s">
        <v>135</v>
      </c>
      <c r="D53" s="361" t="s">
        <v>8417</v>
      </c>
      <c r="E53" s="385" t="s">
        <v>8418</v>
      </c>
      <c r="F53" s="91">
        <v>2024.0</v>
      </c>
      <c r="G53" s="91" t="s">
        <v>8387</v>
      </c>
      <c r="H53" s="386">
        <v>198.0</v>
      </c>
      <c r="I53" s="113">
        <v>0.0</v>
      </c>
      <c r="J53" s="113">
        <v>2.0</v>
      </c>
      <c r="K53" s="113">
        <v>2.0</v>
      </c>
      <c r="L53" s="87">
        <v>792.0</v>
      </c>
      <c r="M53" s="87">
        <v>396.0</v>
      </c>
      <c r="N53" s="89" t="s">
        <v>160</v>
      </c>
      <c r="O53" s="3"/>
      <c r="P53" s="3"/>
      <c r="Q53" s="3"/>
      <c r="R53" s="3"/>
      <c r="S53" s="3"/>
      <c r="T53" s="3"/>
      <c r="U53" s="3"/>
      <c r="V53" s="3"/>
      <c r="W53" s="3"/>
      <c r="X53" s="3"/>
      <c r="Y53" s="3"/>
      <c r="Z53" s="3"/>
      <c r="AA53" s="3"/>
      <c r="AB53" s="3"/>
      <c r="AC53" s="3"/>
      <c r="AD53" s="3"/>
      <c r="AE53" s="3"/>
    </row>
    <row r="54" ht="11.25" customHeight="1">
      <c r="A54" s="137"/>
      <c r="B54" s="137"/>
      <c r="C54" s="133"/>
      <c r="D54" s="138"/>
      <c r="E54" s="343"/>
      <c r="F54" s="134"/>
      <c r="G54" s="134"/>
      <c r="H54" s="394"/>
      <c r="I54" s="395"/>
      <c r="J54" s="395"/>
      <c r="K54" s="395"/>
      <c r="L54" s="5"/>
      <c r="M54" s="5"/>
      <c r="N54" s="330"/>
      <c r="O54" s="3"/>
      <c r="P54" s="3"/>
      <c r="Q54" s="3"/>
      <c r="R54" s="3"/>
      <c r="S54" s="3"/>
      <c r="T54" s="3"/>
      <c r="U54" s="3"/>
      <c r="V54" s="3"/>
      <c r="W54" s="3"/>
      <c r="X54" s="3"/>
      <c r="Y54" s="3"/>
      <c r="Z54" s="3"/>
      <c r="AA54" s="3"/>
      <c r="AB54" s="3"/>
      <c r="AC54" s="3"/>
      <c r="AD54" s="3"/>
      <c r="AE54" s="3"/>
    </row>
    <row r="55" ht="11.25" customHeight="1">
      <c r="A55" s="137"/>
      <c r="B55" s="137"/>
      <c r="C55" s="133"/>
      <c r="D55" s="138"/>
      <c r="E55" s="343"/>
      <c r="F55" s="134"/>
      <c r="G55" s="134"/>
      <c r="H55" s="394"/>
      <c r="I55" s="395"/>
      <c r="J55" s="395"/>
      <c r="K55" s="395"/>
      <c r="L55" s="330"/>
      <c r="M55" s="330"/>
      <c r="N55" s="330"/>
      <c r="O55" s="3"/>
      <c r="P55" s="3"/>
      <c r="Q55" s="3"/>
      <c r="R55" s="3"/>
      <c r="S55" s="3"/>
      <c r="T55" s="3"/>
      <c r="U55" s="3"/>
      <c r="V55" s="3"/>
      <c r="W55" s="3"/>
      <c r="X55" s="3"/>
      <c r="Y55" s="3"/>
      <c r="Z55" s="3"/>
      <c r="AA55" s="3"/>
      <c r="AB55" s="3"/>
      <c r="AC55" s="3"/>
      <c r="AD55" s="3"/>
      <c r="AE55" s="3"/>
    </row>
    <row r="56" ht="11.25" customHeight="1">
      <c r="A56" s="137"/>
      <c r="B56" s="137"/>
      <c r="C56" s="133"/>
      <c r="D56" s="138"/>
      <c r="E56" s="343"/>
      <c r="F56" s="139"/>
      <c r="G56" s="139"/>
      <c r="H56" s="394"/>
      <c r="I56" s="395"/>
      <c r="J56" s="395"/>
      <c r="K56" s="395"/>
      <c r="L56" s="330"/>
      <c r="M56" s="330"/>
      <c r="N56" s="330"/>
      <c r="O56" s="3"/>
      <c r="P56" s="3"/>
      <c r="Q56" s="3"/>
      <c r="R56" s="3"/>
      <c r="S56" s="3"/>
      <c r="T56" s="3"/>
      <c r="U56" s="3"/>
      <c r="V56" s="3"/>
      <c r="W56" s="3"/>
      <c r="X56" s="3"/>
      <c r="Y56" s="3"/>
      <c r="Z56" s="3"/>
      <c r="AA56" s="3"/>
      <c r="AB56" s="3"/>
      <c r="AC56" s="3"/>
      <c r="AD56" s="3"/>
      <c r="AE56" s="3"/>
    </row>
    <row r="57" ht="11.25" customHeight="1">
      <c r="A57" s="137"/>
      <c r="B57" s="137"/>
      <c r="C57" s="133"/>
      <c r="D57" s="138"/>
      <c r="E57" s="343"/>
      <c r="F57" s="134"/>
      <c r="G57" s="134"/>
      <c r="H57" s="394"/>
      <c r="I57" s="395"/>
      <c r="J57" s="395"/>
      <c r="K57" s="395"/>
      <c r="L57" s="330"/>
      <c r="M57" s="330"/>
      <c r="N57" s="330"/>
      <c r="O57" s="3"/>
      <c r="P57" s="3"/>
      <c r="Q57" s="3"/>
      <c r="R57" s="3"/>
      <c r="S57" s="3"/>
      <c r="T57" s="3"/>
      <c r="U57" s="3"/>
      <c r="V57" s="3"/>
      <c r="W57" s="3"/>
      <c r="X57" s="3"/>
      <c r="Y57" s="3"/>
      <c r="Z57" s="3"/>
      <c r="AA57" s="3"/>
      <c r="AB57" s="3"/>
      <c r="AC57" s="3"/>
      <c r="AD57" s="3"/>
      <c r="AE57" s="3"/>
    </row>
    <row r="58" ht="11.25" customHeight="1">
      <c r="A58" s="137"/>
      <c r="B58" s="137"/>
      <c r="C58" s="133"/>
      <c r="D58" s="138"/>
      <c r="E58" s="343"/>
      <c r="F58" s="134"/>
      <c r="G58" s="134"/>
      <c r="H58" s="394"/>
      <c r="I58" s="395"/>
      <c r="J58" s="395"/>
      <c r="K58" s="395"/>
      <c r="L58" s="330"/>
      <c r="M58" s="330"/>
      <c r="N58" s="330"/>
      <c r="O58" s="3"/>
      <c r="P58" s="3"/>
      <c r="Q58" s="3"/>
      <c r="R58" s="3"/>
      <c r="S58" s="3"/>
      <c r="T58" s="3"/>
      <c r="U58" s="3"/>
      <c r="V58" s="3"/>
      <c r="W58" s="3"/>
      <c r="X58" s="3"/>
      <c r="Y58" s="3"/>
      <c r="Z58" s="3"/>
      <c r="AA58" s="3"/>
      <c r="AB58" s="3"/>
      <c r="AC58" s="3"/>
      <c r="AD58" s="3"/>
      <c r="AE58" s="3"/>
    </row>
    <row r="59" ht="11.25" customHeight="1">
      <c r="A59" s="137"/>
      <c r="B59" s="137"/>
      <c r="C59" s="133"/>
      <c r="D59" s="138"/>
      <c r="E59" s="343"/>
      <c r="F59" s="134"/>
      <c r="G59" s="134"/>
      <c r="H59" s="394"/>
      <c r="I59" s="395"/>
      <c r="J59" s="395"/>
      <c r="K59" s="395"/>
      <c r="L59" s="330"/>
      <c r="M59" s="330"/>
      <c r="N59" s="330"/>
      <c r="O59" s="3"/>
      <c r="P59" s="3"/>
      <c r="Q59" s="3"/>
      <c r="R59" s="3"/>
      <c r="S59" s="3"/>
      <c r="T59" s="3"/>
      <c r="U59" s="3"/>
      <c r="V59" s="3"/>
      <c r="W59" s="3"/>
      <c r="X59" s="3"/>
      <c r="Y59" s="3"/>
      <c r="Z59" s="3"/>
      <c r="AA59" s="3"/>
      <c r="AB59" s="3"/>
      <c r="AC59" s="3"/>
      <c r="AD59" s="3"/>
      <c r="AE59" s="3"/>
    </row>
    <row r="60" ht="15.75" customHeight="1">
      <c r="A60" s="114" t="s">
        <v>172</v>
      </c>
      <c r="B60" s="67"/>
      <c r="C60" s="67"/>
      <c r="D60" s="67"/>
      <c r="E60" s="71"/>
      <c r="F60" s="396"/>
      <c r="G60" s="396"/>
      <c r="H60" s="3"/>
      <c r="I60" s="3"/>
      <c r="J60" s="3"/>
      <c r="K60" s="3"/>
      <c r="L60" s="3"/>
      <c r="M60" s="396">
        <f>SUM(M15:M59)</f>
        <v>21675.48</v>
      </c>
      <c r="N60" s="3"/>
      <c r="O60" s="3"/>
      <c r="P60" s="3"/>
      <c r="Q60" s="3"/>
      <c r="R60" s="3"/>
      <c r="S60" s="3"/>
      <c r="T60" s="3"/>
      <c r="U60" s="3"/>
      <c r="V60" s="3"/>
      <c r="W60" s="3"/>
      <c r="X60" s="3"/>
      <c r="Y60" s="3"/>
      <c r="Z60" s="3"/>
      <c r="AA60" s="3"/>
      <c r="AB60" s="3"/>
      <c r="AC60" s="3"/>
      <c r="AD60" s="3"/>
      <c r="AE60" s="3"/>
    </row>
    <row r="61" ht="15.75" customHeight="1">
      <c r="A61" s="66"/>
      <c r="B61" s="67"/>
      <c r="C61" s="67"/>
      <c r="D61" s="67"/>
      <c r="E61" s="67"/>
      <c r="F61" s="67"/>
      <c r="G61" s="67"/>
      <c r="H61" s="67"/>
      <c r="I61" s="67"/>
      <c r="J61" s="67"/>
      <c r="K61" s="67"/>
      <c r="L61" s="3"/>
      <c r="M61" s="3"/>
      <c r="N61" s="3"/>
      <c r="O61" s="3"/>
      <c r="P61" s="3"/>
      <c r="Q61" s="3"/>
      <c r="R61" s="3"/>
      <c r="S61" s="3"/>
      <c r="T61" s="3"/>
      <c r="U61" s="3"/>
      <c r="V61" s="3"/>
      <c r="W61" s="3"/>
      <c r="X61" s="3"/>
      <c r="Y61" s="3"/>
      <c r="Z61" s="3"/>
      <c r="AA61" s="3"/>
      <c r="AB61" s="3"/>
      <c r="AC61" s="3"/>
      <c r="AD61" s="3"/>
      <c r="AE61" s="3"/>
    </row>
    <row r="62" ht="15.75" customHeight="1">
      <c r="A62" s="397" t="s">
        <v>1743</v>
      </c>
      <c r="B62" s="117"/>
      <c r="C62" s="117"/>
      <c r="D62" s="117"/>
      <c r="E62" s="117"/>
      <c r="F62" s="117"/>
      <c r="G62" s="117"/>
      <c r="H62" s="117"/>
      <c r="I62" s="3"/>
      <c r="J62" s="3"/>
      <c r="K62" s="3"/>
      <c r="L62" s="3"/>
      <c r="M62" s="3"/>
      <c r="N62" s="3"/>
      <c r="O62" s="3"/>
      <c r="P62" s="3"/>
      <c r="Q62" s="3"/>
      <c r="R62" s="3"/>
      <c r="S62" s="3"/>
      <c r="T62" s="3"/>
      <c r="U62" s="3"/>
      <c r="V62" s="3"/>
      <c r="W62" s="3"/>
      <c r="X62" s="3"/>
      <c r="Y62" s="3"/>
      <c r="Z62" s="3"/>
      <c r="AA62" s="3"/>
      <c r="AB62" s="3"/>
      <c r="AC62" s="3"/>
      <c r="AD62" s="3"/>
      <c r="AE62" s="3"/>
    </row>
    <row r="63" ht="15.75" customHeight="1">
      <c r="A63" s="66"/>
      <c r="B63" s="67"/>
      <c r="C63" s="67"/>
      <c r="D63" s="1"/>
      <c r="E63" s="1"/>
      <c r="F63" s="1"/>
      <c r="G63" s="1"/>
      <c r="H63" s="1"/>
      <c r="I63" s="1"/>
      <c r="J63" s="1"/>
      <c r="K63" s="1"/>
      <c r="L63" s="3"/>
      <c r="M63" s="3"/>
      <c r="N63" s="3"/>
      <c r="O63" s="3"/>
      <c r="P63" s="3"/>
      <c r="Q63" s="3"/>
      <c r="R63" s="3"/>
      <c r="S63" s="3"/>
      <c r="T63" s="3"/>
      <c r="U63" s="3"/>
      <c r="V63" s="3"/>
      <c r="W63" s="3"/>
      <c r="X63" s="3"/>
      <c r="Y63" s="3"/>
      <c r="Z63" s="3"/>
      <c r="AA63" s="3"/>
      <c r="AB63" s="3"/>
      <c r="AC63" s="3"/>
      <c r="AD63" s="3"/>
      <c r="AE63" s="3"/>
    </row>
    <row r="64" ht="15.75" customHeight="1">
      <c r="A64" s="66"/>
      <c r="B64" s="67"/>
      <c r="C64" s="67"/>
      <c r="D64" s="1"/>
      <c r="E64" s="1"/>
      <c r="F64" s="1"/>
      <c r="G64" s="1"/>
      <c r="H64" s="1"/>
      <c r="I64" s="1"/>
      <c r="J64" s="1"/>
      <c r="K64" s="1"/>
      <c r="L64" s="3"/>
      <c r="M64" s="3"/>
      <c r="N64" s="3"/>
      <c r="O64" s="3"/>
      <c r="P64" s="3"/>
      <c r="Q64" s="3"/>
      <c r="R64" s="3"/>
      <c r="S64" s="3"/>
      <c r="T64" s="3"/>
      <c r="U64" s="3"/>
      <c r="V64" s="3"/>
      <c r="W64" s="3"/>
      <c r="X64" s="3"/>
      <c r="Y64" s="3"/>
      <c r="Z64" s="3"/>
      <c r="AA64" s="3"/>
      <c r="AB64" s="3"/>
      <c r="AC64" s="3"/>
      <c r="AD64" s="3"/>
      <c r="AE64" s="3"/>
    </row>
    <row r="65" ht="15.75" customHeight="1">
      <c r="A65" s="66"/>
      <c r="B65" s="67"/>
      <c r="C65" s="67"/>
      <c r="D65" s="1"/>
      <c r="E65" s="1"/>
      <c r="F65" s="1"/>
      <c r="G65" s="1"/>
      <c r="H65" s="1"/>
      <c r="I65" s="1"/>
      <c r="J65" s="1"/>
      <c r="K65" s="1"/>
      <c r="L65" s="3"/>
      <c r="M65" s="3"/>
      <c r="N65" s="3"/>
      <c r="O65" s="3"/>
      <c r="P65" s="3"/>
      <c r="Q65" s="3"/>
      <c r="R65" s="3"/>
      <c r="S65" s="3"/>
      <c r="T65" s="3"/>
      <c r="U65" s="3"/>
      <c r="V65" s="3"/>
      <c r="W65" s="3"/>
      <c r="X65" s="3"/>
      <c r="Y65" s="3"/>
      <c r="Z65" s="3"/>
      <c r="AA65" s="3"/>
      <c r="AB65" s="3"/>
      <c r="AC65" s="3"/>
      <c r="AD65" s="3"/>
      <c r="AE65" s="3"/>
    </row>
    <row r="66" ht="15.75" customHeight="1">
      <c r="A66" s="66"/>
      <c r="B66" s="67"/>
      <c r="C66" s="67"/>
      <c r="D66" s="1"/>
      <c r="E66" s="1"/>
      <c r="F66" s="1"/>
      <c r="G66" s="1"/>
      <c r="H66" s="1"/>
      <c r="I66" s="1"/>
      <c r="J66" s="1"/>
      <c r="K66" s="1"/>
      <c r="L66" s="3"/>
      <c r="M66" s="3"/>
      <c r="N66" s="3"/>
      <c r="O66" s="3"/>
      <c r="P66" s="3"/>
      <c r="Q66" s="3"/>
      <c r="R66" s="3"/>
      <c r="S66" s="3"/>
      <c r="T66" s="3"/>
      <c r="U66" s="3"/>
      <c r="V66" s="3"/>
      <c r="W66" s="3"/>
      <c r="X66" s="3"/>
      <c r="Y66" s="3"/>
      <c r="Z66" s="3"/>
      <c r="AA66" s="3"/>
      <c r="AB66" s="3"/>
      <c r="AC66" s="3"/>
      <c r="AD66" s="3"/>
      <c r="AE66" s="3"/>
    </row>
    <row r="67" ht="15.75" customHeight="1">
      <c r="A67" s="66"/>
      <c r="B67" s="67"/>
      <c r="C67" s="67"/>
      <c r="D67" s="1"/>
      <c r="E67" s="1"/>
      <c r="F67" s="1"/>
      <c r="G67" s="1"/>
      <c r="H67" s="1"/>
      <c r="I67" s="1"/>
      <c r="J67" s="1"/>
      <c r="K67" s="1"/>
      <c r="L67" s="3"/>
      <c r="M67" s="3"/>
      <c r="N67" s="3"/>
      <c r="O67" s="3"/>
      <c r="P67" s="3"/>
      <c r="Q67" s="3"/>
      <c r="R67" s="3"/>
      <c r="S67" s="3"/>
      <c r="T67" s="3"/>
      <c r="U67" s="3"/>
      <c r="V67" s="3"/>
      <c r="W67" s="3"/>
      <c r="X67" s="3"/>
      <c r="Y67" s="3"/>
      <c r="Z67" s="3"/>
      <c r="AA67" s="3"/>
      <c r="AB67" s="3"/>
      <c r="AC67" s="3"/>
      <c r="AD67" s="3"/>
      <c r="AE67" s="3"/>
    </row>
    <row r="68" ht="15.75" customHeight="1">
      <c r="A68" s="66"/>
      <c r="B68" s="67"/>
      <c r="C68" s="67"/>
      <c r="D68" s="1"/>
      <c r="E68" s="1"/>
      <c r="F68" s="1"/>
      <c r="G68" s="1"/>
      <c r="H68" s="1"/>
      <c r="I68" s="1"/>
      <c r="J68" s="1"/>
      <c r="K68" s="1"/>
      <c r="L68" s="3"/>
      <c r="M68" s="3"/>
      <c r="N68" s="3"/>
      <c r="O68" s="3"/>
      <c r="P68" s="3"/>
      <c r="Q68" s="3"/>
      <c r="R68" s="3"/>
      <c r="S68" s="3"/>
      <c r="T68" s="3"/>
      <c r="U68" s="3"/>
      <c r="V68" s="3"/>
      <c r="W68" s="3"/>
      <c r="X68" s="3"/>
      <c r="Y68" s="3"/>
      <c r="Z68" s="3"/>
      <c r="AA68" s="3"/>
      <c r="AB68" s="3"/>
      <c r="AC68" s="3"/>
      <c r="AD68" s="3"/>
      <c r="AE68" s="3"/>
    </row>
    <row r="69" ht="15.75" customHeight="1">
      <c r="A69" s="66"/>
      <c r="B69" s="67"/>
      <c r="C69" s="67"/>
      <c r="D69" s="1"/>
      <c r="E69" s="1"/>
      <c r="F69" s="1"/>
      <c r="G69" s="1"/>
      <c r="H69" s="1"/>
      <c r="I69" s="1"/>
      <c r="J69" s="1"/>
      <c r="K69" s="1"/>
      <c r="L69" s="3"/>
      <c r="M69" s="3"/>
      <c r="N69" s="3"/>
      <c r="O69" s="3"/>
      <c r="P69" s="3"/>
      <c r="Q69" s="3"/>
      <c r="R69" s="3"/>
      <c r="S69" s="3"/>
      <c r="T69" s="3"/>
      <c r="U69" s="3"/>
      <c r="V69" s="3"/>
      <c r="W69" s="3"/>
      <c r="X69" s="3"/>
      <c r="Y69" s="3"/>
      <c r="Z69" s="3"/>
      <c r="AA69" s="3"/>
      <c r="AB69" s="3"/>
      <c r="AC69" s="3"/>
      <c r="AD69" s="3"/>
      <c r="AE69" s="3"/>
    </row>
    <row r="70" ht="15.75" customHeight="1">
      <c r="A70" s="66"/>
      <c r="B70" s="67"/>
      <c r="C70" s="67"/>
      <c r="D70" s="1"/>
      <c r="E70" s="1"/>
      <c r="F70" s="1"/>
      <c r="G70" s="1"/>
      <c r="H70" s="1"/>
      <c r="I70" s="1"/>
      <c r="J70" s="1"/>
      <c r="K70" s="1"/>
      <c r="L70" s="3"/>
      <c r="M70" s="3"/>
      <c r="N70" s="3"/>
      <c r="O70" s="3"/>
      <c r="P70" s="3"/>
      <c r="Q70" s="3"/>
      <c r="R70" s="3"/>
      <c r="S70" s="3"/>
      <c r="T70" s="3"/>
      <c r="U70" s="3"/>
      <c r="V70" s="3"/>
      <c r="W70" s="3"/>
      <c r="X70" s="3"/>
      <c r="Y70" s="3"/>
      <c r="Z70" s="3"/>
      <c r="AA70" s="3"/>
      <c r="AB70" s="3"/>
      <c r="AC70" s="3"/>
      <c r="AD70" s="3"/>
      <c r="AE70" s="3"/>
    </row>
    <row r="71" ht="15.75" customHeight="1">
      <c r="A71" s="66"/>
      <c r="B71" s="67"/>
      <c r="C71" s="67"/>
      <c r="D71" s="1"/>
      <c r="E71" s="1"/>
      <c r="F71" s="1"/>
      <c r="G71" s="1"/>
      <c r="H71" s="1"/>
      <c r="I71" s="1"/>
      <c r="J71" s="1"/>
      <c r="K71" s="1"/>
      <c r="L71" s="3"/>
      <c r="M71" s="3"/>
      <c r="N71" s="3"/>
      <c r="O71" s="3"/>
      <c r="P71" s="3"/>
      <c r="Q71" s="3"/>
      <c r="R71" s="3"/>
      <c r="S71" s="3"/>
      <c r="T71" s="3"/>
      <c r="U71" s="3"/>
      <c r="V71" s="3"/>
      <c r="W71" s="3"/>
      <c r="X71" s="3"/>
      <c r="Y71" s="3"/>
      <c r="Z71" s="3"/>
      <c r="AA71" s="3"/>
      <c r="AB71" s="3"/>
      <c r="AC71" s="3"/>
      <c r="AD71" s="3"/>
      <c r="AE71" s="3"/>
    </row>
    <row r="72" ht="15.75" customHeight="1">
      <c r="A72" s="66"/>
      <c r="B72" s="67"/>
      <c r="C72" s="67"/>
      <c r="D72" s="1"/>
      <c r="E72" s="1"/>
      <c r="F72" s="1"/>
      <c r="G72" s="1"/>
      <c r="H72" s="1"/>
      <c r="I72" s="1"/>
      <c r="J72" s="1"/>
      <c r="K72" s="1"/>
      <c r="L72" s="3"/>
      <c r="M72" s="3"/>
      <c r="N72" s="3"/>
      <c r="O72" s="3"/>
      <c r="P72" s="3"/>
      <c r="Q72" s="3"/>
      <c r="R72" s="3"/>
      <c r="S72" s="3"/>
      <c r="T72" s="3"/>
      <c r="U72" s="3"/>
      <c r="V72" s="3"/>
      <c r="W72" s="3"/>
      <c r="X72" s="3"/>
      <c r="Y72" s="3"/>
      <c r="Z72" s="3"/>
      <c r="AA72" s="3"/>
      <c r="AB72" s="3"/>
      <c r="AC72" s="3"/>
      <c r="AD72" s="3"/>
      <c r="AE72" s="3"/>
    </row>
    <row r="73" ht="15.75" customHeight="1">
      <c r="A73" s="66"/>
      <c r="B73" s="67"/>
      <c r="C73" s="67"/>
      <c r="D73" s="1"/>
      <c r="E73" s="1"/>
      <c r="F73" s="1"/>
      <c r="G73" s="1"/>
      <c r="H73" s="1"/>
      <c r="I73" s="1"/>
      <c r="J73" s="1"/>
      <c r="K73" s="1"/>
      <c r="L73" s="3"/>
      <c r="M73" s="3"/>
      <c r="N73" s="3"/>
      <c r="O73" s="3"/>
      <c r="P73" s="3"/>
      <c r="Q73" s="3"/>
      <c r="R73" s="3"/>
      <c r="S73" s="3"/>
      <c r="T73" s="3"/>
      <c r="U73" s="3"/>
      <c r="V73" s="3"/>
      <c r="W73" s="3"/>
      <c r="X73" s="3"/>
      <c r="Y73" s="3"/>
      <c r="Z73" s="3"/>
      <c r="AA73" s="3"/>
      <c r="AB73" s="3"/>
      <c r="AC73" s="3"/>
      <c r="AD73" s="3"/>
      <c r="AE73" s="3"/>
    </row>
    <row r="74" ht="15.75" customHeight="1">
      <c r="A74" s="66"/>
      <c r="B74" s="67"/>
      <c r="C74" s="67"/>
      <c r="D74" s="1"/>
      <c r="E74" s="1"/>
      <c r="F74" s="1"/>
      <c r="G74" s="1"/>
      <c r="H74" s="1"/>
      <c r="I74" s="1"/>
      <c r="J74" s="1"/>
      <c r="K74" s="1"/>
      <c r="L74" s="3"/>
      <c r="M74" s="3"/>
      <c r="N74" s="3"/>
      <c r="O74" s="3"/>
      <c r="P74" s="3"/>
      <c r="Q74" s="3"/>
      <c r="R74" s="3"/>
      <c r="S74" s="3"/>
      <c r="T74" s="3"/>
      <c r="U74" s="3"/>
      <c r="V74" s="3"/>
      <c r="W74" s="3"/>
      <c r="X74" s="3"/>
      <c r="Y74" s="3"/>
      <c r="Z74" s="3"/>
      <c r="AA74" s="3"/>
      <c r="AB74" s="3"/>
      <c r="AC74" s="3"/>
      <c r="AD74" s="3"/>
      <c r="AE74" s="3"/>
    </row>
    <row r="75" ht="15.75" customHeight="1">
      <c r="A75" s="66"/>
      <c r="B75" s="67"/>
      <c r="C75" s="67"/>
      <c r="D75" s="1"/>
      <c r="E75" s="1"/>
      <c r="F75" s="1"/>
      <c r="G75" s="1"/>
      <c r="H75" s="1"/>
      <c r="I75" s="1"/>
      <c r="J75" s="1"/>
      <c r="K75" s="1"/>
      <c r="L75" s="3"/>
      <c r="M75" s="3"/>
      <c r="N75" s="3"/>
      <c r="O75" s="3"/>
      <c r="P75" s="3"/>
      <c r="Q75" s="3"/>
      <c r="R75" s="3"/>
      <c r="S75" s="3"/>
      <c r="T75" s="3"/>
      <c r="U75" s="3"/>
      <c r="V75" s="3"/>
      <c r="W75" s="3"/>
      <c r="X75" s="3"/>
      <c r="Y75" s="3"/>
      <c r="Z75" s="3"/>
      <c r="AA75" s="3"/>
      <c r="AB75" s="3"/>
      <c r="AC75" s="3"/>
      <c r="AD75" s="3"/>
      <c r="AE75" s="3"/>
    </row>
    <row r="76" ht="15.75" customHeight="1">
      <c r="A76" s="66"/>
      <c r="B76" s="67"/>
      <c r="C76" s="67"/>
      <c r="D76" s="1"/>
      <c r="E76" s="1"/>
      <c r="F76" s="1"/>
      <c r="G76" s="1"/>
      <c r="H76" s="1"/>
      <c r="I76" s="1"/>
      <c r="J76" s="1"/>
      <c r="K76" s="1"/>
      <c r="L76" s="3"/>
      <c r="M76" s="3"/>
      <c r="N76" s="3"/>
      <c r="O76" s="3"/>
      <c r="P76" s="3"/>
      <c r="Q76" s="3"/>
      <c r="R76" s="3"/>
      <c r="S76" s="3"/>
      <c r="T76" s="3"/>
      <c r="U76" s="3"/>
      <c r="V76" s="3"/>
      <c r="W76" s="3"/>
      <c r="X76" s="3"/>
      <c r="Y76" s="3"/>
      <c r="Z76" s="3"/>
      <c r="AA76" s="3"/>
      <c r="AB76" s="3"/>
      <c r="AC76" s="3"/>
      <c r="AD76" s="3"/>
      <c r="AE76" s="3"/>
    </row>
    <row r="77" ht="15.75" customHeight="1">
      <c r="A77" s="66"/>
      <c r="B77" s="67"/>
      <c r="C77" s="67"/>
      <c r="D77" s="1"/>
      <c r="E77" s="1"/>
      <c r="F77" s="1"/>
      <c r="G77" s="1"/>
      <c r="H77" s="1"/>
      <c r="I77" s="1"/>
      <c r="J77" s="1"/>
      <c r="K77" s="1"/>
      <c r="L77" s="3"/>
      <c r="M77" s="3"/>
      <c r="N77" s="3"/>
      <c r="O77" s="3"/>
      <c r="P77" s="3"/>
      <c r="Q77" s="3"/>
      <c r="R77" s="3"/>
      <c r="S77" s="3"/>
      <c r="T77" s="3"/>
      <c r="U77" s="3"/>
      <c r="V77" s="3"/>
      <c r="W77" s="3"/>
      <c r="X77" s="3"/>
      <c r="Y77" s="3"/>
      <c r="Z77" s="3"/>
      <c r="AA77" s="3"/>
      <c r="AB77" s="3"/>
      <c r="AC77" s="3"/>
      <c r="AD77" s="3"/>
      <c r="AE77" s="3"/>
    </row>
    <row r="78" ht="15.75" customHeight="1">
      <c r="A78" s="66"/>
      <c r="B78" s="67"/>
      <c r="C78" s="67"/>
      <c r="D78" s="1"/>
      <c r="E78" s="1"/>
      <c r="F78" s="1"/>
      <c r="G78" s="1"/>
      <c r="H78" s="1"/>
      <c r="I78" s="1"/>
      <c r="J78" s="1"/>
      <c r="K78" s="1"/>
      <c r="L78" s="3"/>
      <c r="M78" s="3"/>
      <c r="N78" s="3"/>
      <c r="O78" s="3"/>
      <c r="P78" s="3"/>
      <c r="Q78" s="3"/>
      <c r="R78" s="3"/>
      <c r="S78" s="3"/>
      <c r="T78" s="3"/>
      <c r="U78" s="3"/>
      <c r="V78" s="3"/>
      <c r="W78" s="3"/>
      <c r="X78" s="3"/>
      <c r="Y78" s="3"/>
      <c r="Z78" s="3"/>
      <c r="AA78" s="3"/>
      <c r="AB78" s="3"/>
      <c r="AC78" s="3"/>
      <c r="AD78" s="3"/>
      <c r="AE78" s="3"/>
    </row>
    <row r="79" ht="15.75" customHeight="1">
      <c r="A79" s="66"/>
      <c r="B79" s="67"/>
      <c r="C79" s="67"/>
      <c r="D79" s="1"/>
      <c r="E79" s="1"/>
      <c r="F79" s="1"/>
      <c r="G79" s="1"/>
      <c r="H79" s="1"/>
      <c r="I79" s="1"/>
      <c r="J79" s="1"/>
      <c r="K79" s="1"/>
      <c r="L79" s="3"/>
      <c r="M79" s="3"/>
      <c r="N79" s="3"/>
      <c r="O79" s="3"/>
      <c r="P79" s="3"/>
      <c r="Q79" s="3"/>
      <c r="R79" s="3"/>
      <c r="S79" s="3"/>
      <c r="T79" s="3"/>
      <c r="U79" s="3"/>
      <c r="V79" s="3"/>
      <c r="W79" s="3"/>
      <c r="X79" s="3"/>
      <c r="Y79" s="3"/>
      <c r="Z79" s="3"/>
      <c r="AA79" s="3"/>
      <c r="AB79" s="3"/>
      <c r="AC79" s="3"/>
      <c r="AD79" s="3"/>
      <c r="AE79" s="3"/>
    </row>
    <row r="80" ht="15.75" customHeight="1">
      <c r="A80" s="66"/>
      <c r="B80" s="67"/>
      <c r="C80" s="67"/>
      <c r="D80" s="1"/>
      <c r="E80" s="1"/>
      <c r="F80" s="1"/>
      <c r="G80" s="1"/>
      <c r="H80" s="1"/>
      <c r="I80" s="1"/>
      <c r="J80" s="1"/>
      <c r="K80" s="1"/>
      <c r="L80" s="3"/>
      <c r="M80" s="3"/>
      <c r="N80" s="3"/>
      <c r="O80" s="3"/>
      <c r="P80" s="3"/>
      <c r="Q80" s="3"/>
      <c r="R80" s="3"/>
      <c r="S80" s="3"/>
      <c r="T80" s="3"/>
      <c r="U80" s="3"/>
      <c r="V80" s="3"/>
      <c r="W80" s="3"/>
      <c r="X80" s="3"/>
      <c r="Y80" s="3"/>
      <c r="Z80" s="3"/>
      <c r="AA80" s="3"/>
      <c r="AB80" s="3"/>
      <c r="AC80" s="3"/>
      <c r="AD80" s="3"/>
      <c r="AE80" s="3"/>
    </row>
    <row r="81" ht="15.75" customHeight="1">
      <c r="A81" s="66"/>
      <c r="B81" s="67"/>
      <c r="C81" s="67"/>
      <c r="D81" s="1"/>
      <c r="E81" s="1"/>
      <c r="F81" s="1"/>
      <c r="G81" s="1"/>
      <c r="H81" s="1"/>
      <c r="I81" s="1"/>
      <c r="J81" s="1"/>
      <c r="K81" s="1"/>
      <c r="L81" s="3"/>
      <c r="M81" s="3"/>
      <c r="N81" s="3"/>
      <c r="O81" s="3"/>
      <c r="P81" s="3"/>
      <c r="Q81" s="3"/>
      <c r="R81" s="3"/>
      <c r="S81" s="3"/>
      <c r="T81" s="3"/>
      <c r="U81" s="3"/>
      <c r="V81" s="3"/>
      <c r="W81" s="3"/>
      <c r="X81" s="3"/>
      <c r="Y81" s="3"/>
      <c r="Z81" s="3"/>
      <c r="AA81" s="3"/>
      <c r="AB81" s="3"/>
      <c r="AC81" s="3"/>
      <c r="AD81" s="3"/>
      <c r="AE81" s="3"/>
    </row>
    <row r="82" ht="15.75" customHeight="1">
      <c r="A82" s="66"/>
      <c r="B82" s="67"/>
      <c r="C82" s="67"/>
      <c r="D82" s="1"/>
      <c r="E82" s="1"/>
      <c r="F82" s="1"/>
      <c r="G82" s="1"/>
      <c r="H82" s="1"/>
      <c r="I82" s="1"/>
      <c r="J82" s="1"/>
      <c r="K82" s="1"/>
      <c r="L82" s="3"/>
      <c r="M82" s="3"/>
      <c r="N82" s="3"/>
      <c r="O82" s="3"/>
      <c r="P82" s="3"/>
      <c r="Q82" s="3"/>
      <c r="R82" s="3"/>
      <c r="S82" s="3"/>
      <c r="T82" s="3"/>
      <c r="U82" s="3"/>
      <c r="V82" s="3"/>
      <c r="W82" s="3"/>
      <c r="X82" s="3"/>
      <c r="Y82" s="3"/>
      <c r="Z82" s="3"/>
      <c r="AA82" s="3"/>
      <c r="AB82" s="3"/>
      <c r="AC82" s="3"/>
      <c r="AD82" s="3"/>
      <c r="AE82" s="3"/>
    </row>
    <row r="83" ht="15.75" customHeight="1">
      <c r="A83" s="66"/>
      <c r="B83" s="67"/>
      <c r="C83" s="67"/>
      <c r="D83" s="1"/>
      <c r="E83" s="1"/>
      <c r="F83" s="1"/>
      <c r="G83" s="1"/>
      <c r="H83" s="1"/>
      <c r="I83" s="1"/>
      <c r="J83" s="1"/>
      <c r="K83" s="1"/>
      <c r="L83" s="3"/>
      <c r="M83" s="3"/>
      <c r="N83" s="3"/>
      <c r="O83" s="3"/>
      <c r="P83" s="3"/>
      <c r="Q83" s="3"/>
      <c r="R83" s="3"/>
      <c r="S83" s="3"/>
      <c r="T83" s="3"/>
      <c r="U83" s="3"/>
      <c r="V83" s="3"/>
      <c r="W83" s="3"/>
      <c r="X83" s="3"/>
      <c r="Y83" s="3"/>
      <c r="Z83" s="3"/>
      <c r="AA83" s="3"/>
      <c r="AB83" s="3"/>
      <c r="AC83" s="3"/>
      <c r="AD83" s="3"/>
      <c r="AE83" s="3"/>
    </row>
    <row r="84" ht="15.75" customHeight="1">
      <c r="A84" s="66"/>
      <c r="B84" s="67"/>
      <c r="C84" s="67"/>
      <c r="D84" s="1"/>
      <c r="E84" s="1"/>
      <c r="F84" s="1"/>
      <c r="G84" s="1"/>
      <c r="H84" s="1"/>
      <c r="I84" s="1"/>
      <c r="J84" s="1"/>
      <c r="K84" s="1"/>
      <c r="L84" s="3"/>
      <c r="M84" s="3"/>
      <c r="N84" s="3"/>
      <c r="O84" s="3"/>
      <c r="P84" s="3"/>
      <c r="Q84" s="3"/>
      <c r="R84" s="3"/>
      <c r="S84" s="3"/>
      <c r="T84" s="3"/>
      <c r="U84" s="3"/>
      <c r="V84" s="3"/>
      <c r="W84" s="3"/>
      <c r="X84" s="3"/>
      <c r="Y84" s="3"/>
      <c r="Z84" s="3"/>
      <c r="AA84" s="3"/>
      <c r="AB84" s="3"/>
      <c r="AC84" s="3"/>
      <c r="AD84" s="3"/>
      <c r="AE84" s="3"/>
    </row>
    <row r="85" ht="15.75" customHeight="1">
      <c r="A85" s="66"/>
      <c r="B85" s="67"/>
      <c r="C85" s="67"/>
      <c r="D85" s="1"/>
      <c r="E85" s="1"/>
      <c r="F85" s="1"/>
      <c r="G85" s="1"/>
      <c r="H85" s="1"/>
      <c r="I85" s="1"/>
      <c r="J85" s="1"/>
      <c r="K85" s="1"/>
      <c r="L85" s="3"/>
      <c r="M85" s="3"/>
      <c r="N85" s="3"/>
      <c r="O85" s="3"/>
      <c r="P85" s="3"/>
      <c r="Q85" s="3"/>
      <c r="R85" s="3"/>
      <c r="S85" s="3"/>
      <c r="T85" s="3"/>
      <c r="U85" s="3"/>
      <c r="V85" s="3"/>
      <c r="W85" s="3"/>
      <c r="X85" s="3"/>
      <c r="Y85" s="3"/>
      <c r="Z85" s="3"/>
      <c r="AA85" s="3"/>
      <c r="AB85" s="3"/>
      <c r="AC85" s="3"/>
      <c r="AD85" s="3"/>
      <c r="AE85" s="3"/>
    </row>
    <row r="86" ht="15.75" customHeight="1">
      <c r="A86" s="66"/>
      <c r="B86" s="67"/>
      <c r="C86" s="67"/>
      <c r="D86" s="1"/>
      <c r="E86" s="1"/>
      <c r="F86" s="1"/>
      <c r="G86" s="1"/>
      <c r="H86" s="1"/>
      <c r="I86" s="1"/>
      <c r="J86" s="1"/>
      <c r="K86" s="1"/>
      <c r="L86" s="3"/>
      <c r="M86" s="3"/>
      <c r="N86" s="3"/>
      <c r="O86" s="3"/>
      <c r="P86" s="3"/>
      <c r="Q86" s="3"/>
      <c r="R86" s="3"/>
      <c r="S86" s="3"/>
      <c r="T86" s="3"/>
      <c r="U86" s="3"/>
      <c r="V86" s="3"/>
      <c r="W86" s="3"/>
      <c r="X86" s="3"/>
      <c r="Y86" s="3"/>
      <c r="Z86" s="3"/>
      <c r="AA86" s="3"/>
      <c r="AB86" s="3"/>
      <c r="AC86" s="3"/>
      <c r="AD86" s="3"/>
      <c r="AE86" s="3"/>
    </row>
    <row r="87" ht="15.75" customHeight="1">
      <c r="A87" s="66"/>
      <c r="B87" s="67"/>
      <c r="C87" s="67"/>
      <c r="D87" s="1"/>
      <c r="E87" s="1"/>
      <c r="F87" s="1"/>
      <c r="G87" s="1"/>
      <c r="H87" s="1"/>
      <c r="I87" s="1"/>
      <c r="J87" s="1"/>
      <c r="K87" s="1"/>
      <c r="L87" s="3"/>
      <c r="M87" s="3"/>
      <c r="N87" s="3"/>
      <c r="O87" s="3"/>
      <c r="P87" s="3"/>
      <c r="Q87" s="3"/>
      <c r="R87" s="3"/>
      <c r="S87" s="3"/>
      <c r="T87" s="3"/>
      <c r="U87" s="3"/>
      <c r="V87" s="3"/>
      <c r="W87" s="3"/>
      <c r="X87" s="3"/>
      <c r="Y87" s="3"/>
      <c r="Z87" s="3"/>
      <c r="AA87" s="3"/>
      <c r="AB87" s="3"/>
      <c r="AC87" s="3"/>
      <c r="AD87" s="3"/>
      <c r="AE87" s="3"/>
    </row>
    <row r="88" ht="15.75" customHeight="1">
      <c r="A88" s="66"/>
      <c r="B88" s="67"/>
      <c r="C88" s="67"/>
      <c r="D88" s="1"/>
      <c r="E88" s="1"/>
      <c r="F88" s="1"/>
      <c r="G88" s="1"/>
      <c r="H88" s="1"/>
      <c r="I88" s="1"/>
      <c r="J88" s="1"/>
      <c r="K88" s="1"/>
      <c r="L88" s="3"/>
      <c r="M88" s="3"/>
      <c r="N88" s="3"/>
      <c r="O88" s="3"/>
      <c r="P88" s="3"/>
      <c r="Q88" s="3"/>
      <c r="R88" s="3"/>
      <c r="S88" s="3"/>
      <c r="T88" s="3"/>
      <c r="U88" s="3"/>
      <c r="V88" s="3"/>
      <c r="W88" s="3"/>
      <c r="X88" s="3"/>
      <c r="Y88" s="3"/>
      <c r="Z88" s="3"/>
      <c r="AA88" s="3"/>
      <c r="AB88" s="3"/>
      <c r="AC88" s="3"/>
      <c r="AD88" s="3"/>
      <c r="AE88" s="3"/>
    </row>
    <row r="89" ht="15.75" customHeight="1">
      <c r="A89" s="66"/>
      <c r="B89" s="67"/>
      <c r="C89" s="67"/>
      <c r="D89" s="1"/>
      <c r="E89" s="1"/>
      <c r="F89" s="1"/>
      <c r="G89" s="1"/>
      <c r="H89" s="1"/>
      <c r="I89" s="1"/>
      <c r="J89" s="1"/>
      <c r="K89" s="1"/>
      <c r="L89" s="3"/>
      <c r="M89" s="3"/>
      <c r="N89" s="3"/>
      <c r="O89" s="3"/>
      <c r="P89" s="3"/>
      <c r="Q89" s="3"/>
      <c r="R89" s="3"/>
      <c r="S89" s="3"/>
      <c r="T89" s="3"/>
      <c r="U89" s="3"/>
      <c r="V89" s="3"/>
      <c r="W89" s="3"/>
      <c r="X89" s="3"/>
      <c r="Y89" s="3"/>
      <c r="Z89" s="3"/>
      <c r="AA89" s="3"/>
      <c r="AB89" s="3"/>
      <c r="AC89" s="3"/>
      <c r="AD89" s="3"/>
      <c r="AE89" s="3"/>
    </row>
    <row r="90" ht="15.75" customHeight="1">
      <c r="A90" s="66"/>
      <c r="B90" s="67"/>
      <c r="C90" s="67"/>
      <c r="D90" s="1"/>
      <c r="E90" s="1"/>
      <c r="F90" s="1"/>
      <c r="G90" s="1"/>
      <c r="H90" s="1"/>
      <c r="I90" s="1"/>
      <c r="J90" s="1"/>
      <c r="K90" s="1"/>
      <c r="L90" s="3"/>
      <c r="M90" s="3"/>
      <c r="N90" s="3"/>
      <c r="O90" s="3"/>
      <c r="P90" s="3"/>
      <c r="Q90" s="3"/>
      <c r="R90" s="3"/>
      <c r="S90" s="3"/>
      <c r="T90" s="3"/>
      <c r="U90" s="3"/>
      <c r="V90" s="3"/>
      <c r="W90" s="3"/>
      <c r="X90" s="3"/>
      <c r="Y90" s="3"/>
      <c r="Z90" s="3"/>
      <c r="AA90" s="3"/>
      <c r="AB90" s="3"/>
      <c r="AC90" s="3"/>
      <c r="AD90" s="3"/>
      <c r="AE90" s="3"/>
    </row>
    <row r="91" ht="15.75" customHeight="1">
      <c r="A91" s="66"/>
      <c r="B91" s="67"/>
      <c r="C91" s="67"/>
      <c r="D91" s="1"/>
      <c r="E91" s="1"/>
      <c r="F91" s="1"/>
      <c r="G91" s="1"/>
      <c r="H91" s="1"/>
      <c r="I91" s="1"/>
      <c r="J91" s="1"/>
      <c r="K91" s="1"/>
      <c r="L91" s="3"/>
      <c r="M91" s="3"/>
      <c r="N91" s="3"/>
      <c r="O91" s="3"/>
      <c r="P91" s="3"/>
      <c r="Q91" s="3"/>
      <c r="R91" s="3"/>
      <c r="S91" s="3"/>
      <c r="T91" s="3"/>
      <c r="U91" s="3"/>
      <c r="V91" s="3"/>
      <c r="W91" s="3"/>
      <c r="X91" s="3"/>
      <c r="Y91" s="3"/>
      <c r="Z91" s="3"/>
      <c r="AA91" s="3"/>
      <c r="AB91" s="3"/>
      <c r="AC91" s="3"/>
      <c r="AD91" s="3"/>
      <c r="AE91" s="3"/>
    </row>
    <row r="92" ht="15.75" customHeight="1">
      <c r="A92" s="66"/>
      <c r="B92" s="67"/>
      <c r="C92" s="67"/>
      <c r="D92" s="1"/>
      <c r="E92" s="1"/>
      <c r="F92" s="1"/>
      <c r="G92" s="1"/>
      <c r="H92" s="1"/>
      <c r="I92" s="1"/>
      <c r="J92" s="1"/>
      <c r="K92" s="1"/>
      <c r="L92" s="3"/>
      <c r="M92" s="3"/>
      <c r="N92" s="3"/>
      <c r="O92" s="3"/>
      <c r="P92" s="3"/>
      <c r="Q92" s="3"/>
      <c r="R92" s="3"/>
      <c r="S92" s="3"/>
      <c r="T92" s="3"/>
      <c r="U92" s="3"/>
      <c r="V92" s="3"/>
      <c r="W92" s="3"/>
      <c r="X92" s="3"/>
      <c r="Y92" s="3"/>
      <c r="Z92" s="3"/>
      <c r="AA92" s="3"/>
      <c r="AB92" s="3"/>
      <c r="AC92" s="3"/>
      <c r="AD92" s="3"/>
      <c r="AE92" s="3"/>
    </row>
    <row r="93" ht="15.75" customHeight="1">
      <c r="A93" s="66"/>
      <c r="B93" s="67"/>
      <c r="C93" s="67"/>
      <c r="D93" s="1"/>
      <c r="E93" s="1"/>
      <c r="F93" s="1"/>
      <c r="G93" s="1"/>
      <c r="H93" s="1"/>
      <c r="I93" s="1"/>
      <c r="J93" s="1"/>
      <c r="K93" s="1"/>
      <c r="L93" s="3"/>
      <c r="M93" s="3"/>
      <c r="N93" s="3"/>
      <c r="O93" s="3"/>
      <c r="P93" s="3"/>
      <c r="Q93" s="3"/>
      <c r="R93" s="3"/>
      <c r="S93" s="3"/>
      <c r="T93" s="3"/>
      <c r="U93" s="3"/>
      <c r="V93" s="3"/>
      <c r="W93" s="3"/>
      <c r="X93" s="3"/>
      <c r="Y93" s="3"/>
      <c r="Z93" s="3"/>
      <c r="AA93" s="3"/>
      <c r="AB93" s="3"/>
      <c r="AC93" s="3"/>
      <c r="AD93" s="3"/>
      <c r="AE93" s="3"/>
    </row>
    <row r="94" ht="15.75" customHeight="1">
      <c r="A94" s="66"/>
      <c r="B94" s="67"/>
      <c r="C94" s="67"/>
      <c r="D94" s="1"/>
      <c r="E94" s="1"/>
      <c r="F94" s="1"/>
      <c r="G94" s="1"/>
      <c r="H94" s="1"/>
      <c r="I94" s="1"/>
      <c r="J94" s="1"/>
      <c r="K94" s="1"/>
      <c r="L94" s="3"/>
      <c r="M94" s="3"/>
      <c r="N94" s="3"/>
      <c r="O94" s="3"/>
      <c r="P94" s="3"/>
      <c r="Q94" s="3"/>
      <c r="R94" s="3"/>
      <c r="S94" s="3"/>
      <c r="T94" s="3"/>
      <c r="U94" s="3"/>
      <c r="V94" s="3"/>
      <c r="W94" s="3"/>
      <c r="X94" s="3"/>
      <c r="Y94" s="3"/>
      <c r="Z94" s="3"/>
      <c r="AA94" s="3"/>
      <c r="AB94" s="3"/>
      <c r="AC94" s="3"/>
      <c r="AD94" s="3"/>
      <c r="AE94" s="3"/>
    </row>
    <row r="95" ht="15.75" customHeight="1">
      <c r="A95" s="66"/>
      <c r="B95" s="67"/>
      <c r="C95" s="67"/>
      <c r="D95" s="1"/>
      <c r="E95" s="1"/>
      <c r="F95" s="1"/>
      <c r="G95" s="1"/>
      <c r="H95" s="1"/>
      <c r="I95" s="1"/>
      <c r="J95" s="1"/>
      <c r="K95" s="1"/>
      <c r="L95" s="3"/>
      <c r="M95" s="3"/>
      <c r="N95" s="3"/>
      <c r="O95" s="3"/>
      <c r="P95" s="3"/>
      <c r="Q95" s="3"/>
      <c r="R95" s="3"/>
      <c r="S95" s="3"/>
      <c r="T95" s="3"/>
      <c r="U95" s="3"/>
      <c r="V95" s="3"/>
      <c r="W95" s="3"/>
      <c r="X95" s="3"/>
      <c r="Y95" s="3"/>
      <c r="Z95" s="3"/>
      <c r="AA95" s="3"/>
      <c r="AB95" s="3"/>
      <c r="AC95" s="3"/>
      <c r="AD95" s="3"/>
      <c r="AE95" s="3"/>
    </row>
    <row r="96" ht="15.75" customHeight="1">
      <c r="A96" s="66"/>
      <c r="B96" s="67"/>
      <c r="C96" s="67"/>
      <c r="D96" s="1"/>
      <c r="E96" s="1"/>
      <c r="F96" s="1"/>
      <c r="G96" s="1"/>
      <c r="H96" s="1"/>
      <c r="I96" s="1"/>
      <c r="J96" s="1"/>
      <c r="K96" s="1"/>
      <c r="L96" s="3"/>
      <c r="M96" s="3"/>
      <c r="N96" s="3"/>
      <c r="O96" s="3"/>
      <c r="P96" s="3"/>
      <c r="Q96" s="3"/>
      <c r="R96" s="3"/>
      <c r="S96" s="3"/>
      <c r="T96" s="3"/>
      <c r="U96" s="3"/>
      <c r="V96" s="3"/>
      <c r="W96" s="3"/>
      <c r="X96" s="3"/>
      <c r="Y96" s="3"/>
      <c r="Z96" s="3"/>
      <c r="AA96" s="3"/>
      <c r="AB96" s="3"/>
      <c r="AC96" s="3"/>
      <c r="AD96" s="3"/>
      <c r="AE96" s="3"/>
    </row>
    <row r="97" ht="15.75" customHeight="1">
      <c r="A97" s="66"/>
      <c r="B97" s="67"/>
      <c r="C97" s="67"/>
      <c r="D97" s="1"/>
      <c r="E97" s="1"/>
      <c r="F97" s="1"/>
      <c r="G97" s="1"/>
      <c r="H97" s="1"/>
      <c r="I97" s="1"/>
      <c r="J97" s="1"/>
      <c r="K97" s="1"/>
      <c r="L97" s="3"/>
      <c r="M97" s="3"/>
      <c r="N97" s="3"/>
      <c r="O97" s="3"/>
      <c r="P97" s="3"/>
      <c r="Q97" s="3"/>
      <c r="R97" s="3"/>
      <c r="S97" s="3"/>
      <c r="T97" s="3"/>
      <c r="U97" s="3"/>
      <c r="V97" s="3"/>
      <c r="W97" s="3"/>
      <c r="X97" s="3"/>
      <c r="Y97" s="3"/>
      <c r="Z97" s="3"/>
      <c r="AA97" s="3"/>
      <c r="AB97" s="3"/>
      <c r="AC97" s="3"/>
      <c r="AD97" s="3"/>
      <c r="AE97" s="3"/>
    </row>
    <row r="98" ht="15.75" customHeight="1">
      <c r="A98" s="66"/>
      <c r="B98" s="67"/>
      <c r="C98" s="67"/>
      <c r="D98" s="1"/>
      <c r="E98" s="1"/>
      <c r="F98" s="1"/>
      <c r="G98" s="1"/>
      <c r="H98" s="1"/>
      <c r="I98" s="1"/>
      <c r="J98" s="1"/>
      <c r="K98" s="1"/>
      <c r="L98" s="3"/>
      <c r="M98" s="3"/>
      <c r="N98" s="3"/>
      <c r="O98" s="3"/>
      <c r="P98" s="3"/>
      <c r="Q98" s="3"/>
      <c r="R98" s="3"/>
      <c r="S98" s="3"/>
      <c r="T98" s="3"/>
      <c r="U98" s="3"/>
      <c r="V98" s="3"/>
      <c r="W98" s="3"/>
      <c r="X98" s="3"/>
      <c r="Y98" s="3"/>
      <c r="Z98" s="3"/>
      <c r="AA98" s="3"/>
      <c r="AB98" s="3"/>
      <c r="AC98" s="3"/>
      <c r="AD98" s="3"/>
      <c r="AE98" s="3"/>
    </row>
    <row r="99" ht="15.75" customHeight="1">
      <c r="A99" s="66"/>
      <c r="B99" s="67"/>
      <c r="C99" s="67"/>
      <c r="D99" s="1"/>
      <c r="E99" s="1"/>
      <c r="F99" s="1"/>
      <c r="G99" s="1"/>
      <c r="H99" s="1"/>
      <c r="I99" s="1"/>
      <c r="J99" s="1"/>
      <c r="K99" s="1"/>
      <c r="L99" s="3"/>
      <c r="M99" s="3"/>
      <c r="N99" s="3"/>
      <c r="O99" s="3"/>
      <c r="P99" s="3"/>
      <c r="Q99" s="3"/>
      <c r="R99" s="3"/>
      <c r="S99" s="3"/>
      <c r="T99" s="3"/>
      <c r="U99" s="3"/>
      <c r="V99" s="3"/>
      <c r="W99" s="3"/>
      <c r="X99" s="3"/>
      <c r="Y99" s="3"/>
      <c r="Z99" s="3"/>
      <c r="AA99" s="3"/>
      <c r="AB99" s="3"/>
      <c r="AC99" s="3"/>
      <c r="AD99" s="3"/>
      <c r="AE99" s="3"/>
    </row>
    <row r="100" ht="15.75" customHeight="1">
      <c r="A100" s="66"/>
      <c r="B100" s="67"/>
      <c r="C100" s="67"/>
      <c r="D100" s="1"/>
      <c r="E100" s="1"/>
      <c r="F100" s="1"/>
      <c r="G100" s="1"/>
      <c r="H100" s="1"/>
      <c r="I100" s="1"/>
      <c r="J100" s="1"/>
      <c r="K100" s="1"/>
      <c r="L100" s="3"/>
      <c r="M100" s="3"/>
      <c r="N100" s="3"/>
      <c r="O100" s="3"/>
      <c r="P100" s="3"/>
      <c r="Q100" s="3"/>
      <c r="R100" s="3"/>
      <c r="S100" s="3"/>
      <c r="T100" s="3"/>
      <c r="U100" s="3"/>
      <c r="V100" s="3"/>
      <c r="W100" s="3"/>
      <c r="X100" s="3"/>
      <c r="Y100" s="3"/>
      <c r="Z100" s="3"/>
      <c r="AA100" s="3"/>
      <c r="AB100" s="3"/>
      <c r="AC100" s="3"/>
      <c r="AD100" s="3"/>
      <c r="AE100" s="3"/>
    </row>
    <row r="101" ht="15.75" customHeight="1">
      <c r="A101" s="66"/>
      <c r="B101" s="67"/>
      <c r="C101" s="67"/>
      <c r="D101" s="1"/>
      <c r="E101" s="1"/>
      <c r="F101" s="1"/>
      <c r="G101" s="1"/>
      <c r="H101" s="1"/>
      <c r="I101" s="1"/>
      <c r="J101" s="1"/>
      <c r="K101" s="1"/>
      <c r="L101" s="3"/>
      <c r="M101" s="3"/>
      <c r="N101" s="3"/>
      <c r="O101" s="3"/>
      <c r="P101" s="3"/>
      <c r="Q101" s="3"/>
      <c r="R101" s="3"/>
      <c r="S101" s="3"/>
      <c r="T101" s="3"/>
      <c r="U101" s="3"/>
      <c r="V101" s="3"/>
      <c r="W101" s="3"/>
      <c r="X101" s="3"/>
      <c r="Y101" s="3"/>
      <c r="Z101" s="3"/>
      <c r="AA101" s="3"/>
      <c r="AB101" s="3"/>
      <c r="AC101" s="3"/>
      <c r="AD101" s="3"/>
      <c r="AE101" s="3"/>
    </row>
    <row r="102" ht="15.75" customHeight="1">
      <c r="A102" s="66"/>
      <c r="B102" s="67"/>
      <c r="C102" s="67"/>
      <c r="D102" s="1"/>
      <c r="E102" s="1"/>
      <c r="F102" s="1"/>
      <c r="G102" s="1"/>
      <c r="H102" s="1"/>
      <c r="I102" s="1"/>
      <c r="J102" s="1"/>
      <c r="K102" s="1"/>
      <c r="L102" s="3"/>
      <c r="M102" s="3"/>
      <c r="N102" s="3"/>
      <c r="O102" s="3"/>
      <c r="P102" s="3"/>
      <c r="Q102" s="3"/>
      <c r="R102" s="3"/>
      <c r="S102" s="3"/>
      <c r="T102" s="3"/>
      <c r="U102" s="3"/>
      <c r="V102" s="3"/>
      <c r="W102" s="3"/>
      <c r="X102" s="3"/>
      <c r="Y102" s="3"/>
      <c r="Z102" s="3"/>
      <c r="AA102" s="3"/>
      <c r="AB102" s="3"/>
      <c r="AC102" s="3"/>
      <c r="AD102" s="3"/>
      <c r="AE102" s="3"/>
    </row>
    <row r="103" ht="15.75" customHeight="1">
      <c r="A103" s="66"/>
      <c r="B103" s="67"/>
      <c r="C103" s="67"/>
      <c r="D103" s="1"/>
      <c r="E103" s="1"/>
      <c r="F103" s="1"/>
      <c r="G103" s="1"/>
      <c r="H103" s="1"/>
      <c r="I103" s="1"/>
      <c r="J103" s="1"/>
      <c r="K103" s="1"/>
      <c r="L103" s="3"/>
      <c r="M103" s="3"/>
      <c r="N103" s="3"/>
      <c r="O103" s="3"/>
      <c r="P103" s="3"/>
      <c r="Q103" s="3"/>
      <c r="R103" s="3"/>
      <c r="S103" s="3"/>
      <c r="T103" s="3"/>
      <c r="U103" s="3"/>
      <c r="V103" s="3"/>
      <c r="W103" s="3"/>
      <c r="X103" s="3"/>
      <c r="Y103" s="3"/>
      <c r="Z103" s="3"/>
      <c r="AA103" s="3"/>
      <c r="AB103" s="3"/>
      <c r="AC103" s="3"/>
      <c r="AD103" s="3"/>
      <c r="AE103" s="3"/>
    </row>
    <row r="104" ht="15.75" customHeight="1">
      <c r="A104" s="66"/>
      <c r="B104" s="67"/>
      <c r="C104" s="67"/>
      <c r="D104" s="1"/>
      <c r="E104" s="1"/>
      <c r="F104" s="1"/>
      <c r="G104" s="1"/>
      <c r="H104" s="1"/>
      <c r="I104" s="1"/>
      <c r="J104" s="1"/>
      <c r="K104" s="1"/>
      <c r="L104" s="3"/>
      <c r="M104" s="3"/>
      <c r="N104" s="3"/>
      <c r="O104" s="3"/>
      <c r="P104" s="3"/>
      <c r="Q104" s="3"/>
      <c r="R104" s="3"/>
      <c r="S104" s="3"/>
      <c r="T104" s="3"/>
      <c r="U104" s="3"/>
      <c r="V104" s="3"/>
      <c r="W104" s="3"/>
      <c r="X104" s="3"/>
      <c r="Y104" s="3"/>
      <c r="Z104" s="3"/>
      <c r="AA104" s="3"/>
      <c r="AB104" s="3"/>
      <c r="AC104" s="3"/>
      <c r="AD104" s="3"/>
      <c r="AE104" s="3"/>
    </row>
    <row r="105" ht="15.75" customHeight="1">
      <c r="A105" s="66"/>
      <c r="B105" s="67"/>
      <c r="C105" s="67"/>
      <c r="D105" s="1"/>
      <c r="E105" s="1"/>
      <c r="F105" s="1"/>
      <c r="G105" s="1"/>
      <c r="H105" s="1"/>
      <c r="I105" s="1"/>
      <c r="J105" s="1"/>
      <c r="K105" s="1"/>
      <c r="L105" s="3"/>
      <c r="M105" s="3"/>
      <c r="N105" s="3"/>
      <c r="O105" s="3"/>
      <c r="P105" s="3"/>
      <c r="Q105" s="3"/>
      <c r="R105" s="3"/>
      <c r="S105" s="3"/>
      <c r="T105" s="3"/>
      <c r="U105" s="3"/>
      <c r="V105" s="3"/>
      <c r="W105" s="3"/>
      <c r="X105" s="3"/>
      <c r="Y105" s="3"/>
      <c r="Z105" s="3"/>
      <c r="AA105" s="3"/>
      <c r="AB105" s="3"/>
      <c r="AC105" s="3"/>
      <c r="AD105" s="3"/>
      <c r="AE105" s="3"/>
    </row>
    <row r="106" ht="15.75" customHeight="1">
      <c r="A106" s="66"/>
      <c r="B106" s="67"/>
      <c r="C106" s="67"/>
      <c r="D106" s="1"/>
      <c r="E106" s="1"/>
      <c r="F106" s="1"/>
      <c r="G106" s="1"/>
      <c r="H106" s="1"/>
      <c r="I106" s="1"/>
      <c r="J106" s="1"/>
      <c r="K106" s="1"/>
      <c r="L106" s="3"/>
      <c r="M106" s="3"/>
      <c r="N106" s="3"/>
      <c r="O106" s="3"/>
      <c r="P106" s="3"/>
      <c r="Q106" s="3"/>
      <c r="R106" s="3"/>
      <c r="S106" s="3"/>
      <c r="T106" s="3"/>
      <c r="U106" s="3"/>
      <c r="V106" s="3"/>
      <c r="W106" s="3"/>
      <c r="X106" s="3"/>
      <c r="Y106" s="3"/>
      <c r="Z106" s="3"/>
      <c r="AA106" s="3"/>
      <c r="AB106" s="3"/>
      <c r="AC106" s="3"/>
      <c r="AD106" s="3"/>
      <c r="AE106" s="3"/>
    </row>
    <row r="107" ht="15.75" customHeight="1">
      <c r="A107" s="66"/>
      <c r="B107" s="67"/>
      <c r="C107" s="67"/>
      <c r="D107" s="1"/>
      <c r="E107" s="1"/>
      <c r="F107" s="1"/>
      <c r="G107" s="1"/>
      <c r="H107" s="1"/>
      <c r="I107" s="1"/>
      <c r="J107" s="1"/>
      <c r="K107" s="1"/>
      <c r="L107" s="3"/>
      <c r="M107" s="3"/>
      <c r="N107" s="3"/>
      <c r="O107" s="3"/>
      <c r="P107" s="3"/>
      <c r="Q107" s="3"/>
      <c r="R107" s="3"/>
      <c r="S107" s="3"/>
      <c r="T107" s="3"/>
      <c r="U107" s="3"/>
      <c r="V107" s="3"/>
      <c r="W107" s="3"/>
      <c r="X107" s="3"/>
      <c r="Y107" s="3"/>
      <c r="Z107" s="3"/>
      <c r="AA107" s="3"/>
      <c r="AB107" s="3"/>
      <c r="AC107" s="3"/>
      <c r="AD107" s="3"/>
      <c r="AE107" s="3"/>
    </row>
    <row r="108" ht="15.75" customHeight="1">
      <c r="A108" s="66"/>
      <c r="B108" s="67"/>
      <c r="C108" s="67"/>
      <c r="D108" s="1"/>
      <c r="E108" s="1"/>
      <c r="F108" s="1"/>
      <c r="G108" s="1"/>
      <c r="H108" s="1"/>
      <c r="I108" s="1"/>
      <c r="J108" s="1"/>
      <c r="K108" s="1"/>
      <c r="L108" s="3"/>
      <c r="M108" s="3"/>
      <c r="N108" s="3"/>
      <c r="O108" s="3"/>
      <c r="P108" s="3"/>
      <c r="Q108" s="3"/>
      <c r="R108" s="3"/>
      <c r="S108" s="3"/>
      <c r="T108" s="3"/>
      <c r="U108" s="3"/>
      <c r="V108" s="3"/>
      <c r="W108" s="3"/>
      <c r="X108" s="3"/>
      <c r="Y108" s="3"/>
      <c r="Z108" s="3"/>
      <c r="AA108" s="3"/>
      <c r="AB108" s="3"/>
      <c r="AC108" s="3"/>
      <c r="AD108" s="3"/>
      <c r="AE108" s="3"/>
    </row>
    <row r="109" ht="15.75" customHeight="1">
      <c r="A109" s="66"/>
      <c r="B109" s="67"/>
      <c r="C109" s="67"/>
      <c r="D109" s="1"/>
      <c r="E109" s="1"/>
      <c r="F109" s="1"/>
      <c r="G109" s="1"/>
      <c r="H109" s="1"/>
      <c r="I109" s="1"/>
      <c r="J109" s="1"/>
      <c r="K109" s="1"/>
      <c r="L109" s="3"/>
      <c r="M109" s="3"/>
      <c r="N109" s="3"/>
      <c r="O109" s="3"/>
      <c r="P109" s="3"/>
      <c r="Q109" s="3"/>
      <c r="R109" s="3"/>
      <c r="S109" s="3"/>
      <c r="T109" s="3"/>
      <c r="U109" s="3"/>
      <c r="V109" s="3"/>
      <c r="W109" s="3"/>
      <c r="X109" s="3"/>
      <c r="Y109" s="3"/>
      <c r="Z109" s="3"/>
      <c r="AA109" s="3"/>
      <c r="AB109" s="3"/>
      <c r="AC109" s="3"/>
      <c r="AD109" s="3"/>
      <c r="AE109" s="3"/>
    </row>
    <row r="110" ht="15.75" customHeight="1">
      <c r="A110" s="66"/>
      <c r="B110" s="67"/>
      <c r="C110" s="67"/>
      <c r="D110" s="1"/>
      <c r="E110" s="1"/>
      <c r="F110" s="1"/>
      <c r="G110" s="1"/>
      <c r="H110" s="1"/>
      <c r="I110" s="1"/>
      <c r="J110" s="1"/>
      <c r="K110" s="1"/>
      <c r="L110" s="3"/>
      <c r="M110" s="3"/>
      <c r="N110" s="3"/>
      <c r="O110" s="3"/>
      <c r="P110" s="3"/>
      <c r="Q110" s="3"/>
      <c r="R110" s="3"/>
      <c r="S110" s="3"/>
      <c r="T110" s="3"/>
      <c r="U110" s="3"/>
      <c r="V110" s="3"/>
      <c r="W110" s="3"/>
      <c r="X110" s="3"/>
      <c r="Y110" s="3"/>
      <c r="Z110" s="3"/>
      <c r="AA110" s="3"/>
      <c r="AB110" s="3"/>
      <c r="AC110" s="3"/>
      <c r="AD110" s="3"/>
      <c r="AE110" s="3"/>
    </row>
    <row r="111" ht="15.75" customHeight="1">
      <c r="A111" s="66"/>
      <c r="B111" s="67"/>
      <c r="C111" s="67"/>
      <c r="D111" s="1"/>
      <c r="E111" s="1"/>
      <c r="F111" s="1"/>
      <c r="G111" s="1"/>
      <c r="H111" s="1"/>
      <c r="I111" s="1"/>
      <c r="J111" s="1"/>
      <c r="K111" s="1"/>
      <c r="L111" s="3"/>
      <c r="M111" s="3"/>
      <c r="N111" s="3"/>
      <c r="O111" s="3"/>
      <c r="P111" s="3"/>
      <c r="Q111" s="3"/>
      <c r="R111" s="3"/>
      <c r="S111" s="3"/>
      <c r="T111" s="3"/>
      <c r="U111" s="3"/>
      <c r="V111" s="3"/>
      <c r="W111" s="3"/>
      <c r="X111" s="3"/>
      <c r="Y111" s="3"/>
      <c r="Z111" s="3"/>
      <c r="AA111" s="3"/>
      <c r="AB111" s="3"/>
      <c r="AC111" s="3"/>
      <c r="AD111" s="3"/>
      <c r="AE111" s="3"/>
    </row>
    <row r="112" ht="15.75" customHeight="1">
      <c r="A112" s="66"/>
      <c r="B112" s="67"/>
      <c r="C112" s="67"/>
      <c r="D112" s="1"/>
      <c r="E112" s="1"/>
      <c r="F112" s="1"/>
      <c r="G112" s="1"/>
      <c r="H112" s="1"/>
      <c r="I112" s="1"/>
      <c r="J112" s="1"/>
      <c r="K112" s="1"/>
      <c r="L112" s="3"/>
      <c r="M112" s="3"/>
      <c r="N112" s="3"/>
      <c r="O112" s="3"/>
      <c r="P112" s="3"/>
      <c r="Q112" s="3"/>
      <c r="R112" s="3"/>
      <c r="S112" s="3"/>
      <c r="T112" s="3"/>
      <c r="U112" s="3"/>
      <c r="V112" s="3"/>
      <c r="W112" s="3"/>
      <c r="X112" s="3"/>
      <c r="Y112" s="3"/>
      <c r="Z112" s="3"/>
      <c r="AA112" s="3"/>
      <c r="AB112" s="3"/>
      <c r="AC112" s="3"/>
      <c r="AD112" s="3"/>
      <c r="AE112" s="3"/>
    </row>
    <row r="113" ht="15.75" customHeight="1">
      <c r="A113" s="66"/>
      <c r="B113" s="67"/>
      <c r="C113" s="67"/>
      <c r="D113" s="1"/>
      <c r="E113" s="1"/>
      <c r="F113" s="1"/>
      <c r="G113" s="1"/>
      <c r="H113" s="1"/>
      <c r="I113" s="1"/>
      <c r="J113" s="1"/>
      <c r="K113" s="1"/>
      <c r="L113" s="3"/>
      <c r="M113" s="3"/>
      <c r="N113" s="3"/>
      <c r="O113" s="3"/>
      <c r="P113" s="3"/>
      <c r="Q113" s="3"/>
      <c r="R113" s="3"/>
      <c r="S113" s="3"/>
      <c r="T113" s="3"/>
      <c r="U113" s="3"/>
      <c r="V113" s="3"/>
      <c r="W113" s="3"/>
      <c r="X113" s="3"/>
      <c r="Y113" s="3"/>
      <c r="Z113" s="3"/>
      <c r="AA113" s="3"/>
      <c r="AB113" s="3"/>
      <c r="AC113" s="3"/>
      <c r="AD113" s="3"/>
      <c r="AE113" s="3"/>
    </row>
    <row r="114" ht="15.75" customHeight="1">
      <c r="A114" s="66"/>
      <c r="B114" s="67"/>
      <c r="C114" s="67"/>
      <c r="D114" s="1"/>
      <c r="E114" s="1"/>
      <c r="F114" s="1"/>
      <c r="G114" s="1"/>
      <c r="H114" s="1"/>
      <c r="I114" s="1"/>
      <c r="J114" s="1"/>
      <c r="K114" s="1"/>
      <c r="L114" s="3"/>
      <c r="M114" s="3"/>
      <c r="N114" s="3"/>
      <c r="O114" s="3"/>
      <c r="P114" s="3"/>
      <c r="Q114" s="3"/>
      <c r="R114" s="3"/>
      <c r="S114" s="3"/>
      <c r="T114" s="3"/>
      <c r="U114" s="3"/>
      <c r="V114" s="3"/>
      <c r="W114" s="3"/>
      <c r="X114" s="3"/>
      <c r="Y114" s="3"/>
      <c r="Z114" s="3"/>
      <c r="AA114" s="3"/>
      <c r="AB114" s="3"/>
      <c r="AC114" s="3"/>
      <c r="AD114" s="3"/>
      <c r="AE114" s="3"/>
    </row>
    <row r="115" ht="15.75" customHeight="1">
      <c r="A115" s="66"/>
      <c r="B115" s="67"/>
      <c r="C115" s="67"/>
      <c r="D115" s="1"/>
      <c r="E115" s="1"/>
      <c r="F115" s="1"/>
      <c r="G115" s="1"/>
      <c r="H115" s="1"/>
      <c r="I115" s="1"/>
      <c r="J115" s="1"/>
      <c r="K115" s="1"/>
      <c r="L115" s="3"/>
      <c r="M115" s="3"/>
      <c r="N115" s="3"/>
      <c r="O115" s="3"/>
      <c r="P115" s="3"/>
      <c r="Q115" s="3"/>
      <c r="R115" s="3"/>
      <c r="S115" s="3"/>
      <c r="T115" s="3"/>
      <c r="U115" s="3"/>
      <c r="V115" s="3"/>
      <c r="W115" s="3"/>
      <c r="X115" s="3"/>
      <c r="Y115" s="3"/>
      <c r="Z115" s="3"/>
      <c r="AA115" s="3"/>
      <c r="AB115" s="3"/>
      <c r="AC115" s="3"/>
      <c r="AD115" s="3"/>
      <c r="AE115" s="3"/>
    </row>
    <row r="116" ht="15.75" customHeight="1">
      <c r="A116" s="66"/>
      <c r="B116" s="67"/>
      <c r="C116" s="67"/>
      <c r="D116" s="1"/>
      <c r="E116" s="1"/>
      <c r="F116" s="1"/>
      <c r="G116" s="1"/>
      <c r="H116" s="1"/>
      <c r="I116" s="1"/>
      <c r="J116" s="1"/>
      <c r="K116" s="1"/>
      <c r="L116" s="3"/>
      <c r="M116" s="3"/>
      <c r="N116" s="3"/>
      <c r="O116" s="3"/>
      <c r="P116" s="3"/>
      <c r="Q116" s="3"/>
      <c r="R116" s="3"/>
      <c r="S116" s="3"/>
      <c r="T116" s="3"/>
      <c r="U116" s="3"/>
      <c r="V116" s="3"/>
      <c r="W116" s="3"/>
      <c r="X116" s="3"/>
      <c r="Y116" s="3"/>
      <c r="Z116" s="3"/>
      <c r="AA116" s="3"/>
      <c r="AB116" s="3"/>
      <c r="AC116" s="3"/>
      <c r="AD116" s="3"/>
      <c r="AE116" s="3"/>
    </row>
    <row r="117" ht="15.75" customHeight="1">
      <c r="A117" s="66"/>
      <c r="B117" s="67"/>
      <c r="C117" s="67"/>
      <c r="D117" s="1"/>
      <c r="E117" s="1"/>
      <c r="F117" s="1"/>
      <c r="G117" s="1"/>
      <c r="H117" s="1"/>
      <c r="I117" s="1"/>
      <c r="J117" s="1"/>
      <c r="K117" s="1"/>
      <c r="L117" s="3"/>
      <c r="M117" s="3"/>
      <c r="N117" s="3"/>
      <c r="O117" s="3"/>
      <c r="P117" s="3"/>
      <c r="Q117" s="3"/>
      <c r="R117" s="3"/>
      <c r="S117" s="3"/>
      <c r="T117" s="3"/>
      <c r="U117" s="3"/>
      <c r="V117" s="3"/>
      <c r="W117" s="3"/>
      <c r="X117" s="3"/>
      <c r="Y117" s="3"/>
      <c r="Z117" s="3"/>
      <c r="AA117" s="3"/>
      <c r="AB117" s="3"/>
      <c r="AC117" s="3"/>
      <c r="AD117" s="3"/>
      <c r="AE117" s="3"/>
    </row>
    <row r="118" ht="15.75" customHeight="1">
      <c r="A118" s="66"/>
      <c r="B118" s="67"/>
      <c r="C118" s="67"/>
      <c r="D118" s="1"/>
      <c r="E118" s="1"/>
      <c r="F118" s="1"/>
      <c r="G118" s="1"/>
      <c r="H118" s="1"/>
      <c r="I118" s="1"/>
      <c r="J118" s="1"/>
      <c r="K118" s="1"/>
      <c r="L118" s="3"/>
      <c r="M118" s="3"/>
      <c r="N118" s="3"/>
      <c r="O118" s="3"/>
      <c r="P118" s="3"/>
      <c r="Q118" s="3"/>
      <c r="R118" s="3"/>
      <c r="S118" s="3"/>
      <c r="T118" s="3"/>
      <c r="U118" s="3"/>
      <c r="V118" s="3"/>
      <c r="W118" s="3"/>
      <c r="X118" s="3"/>
      <c r="Y118" s="3"/>
      <c r="Z118" s="3"/>
      <c r="AA118" s="3"/>
      <c r="AB118" s="3"/>
      <c r="AC118" s="3"/>
      <c r="AD118" s="3"/>
      <c r="AE118" s="3"/>
    </row>
    <row r="119" ht="15.75" customHeight="1">
      <c r="A119" s="66"/>
      <c r="B119" s="67"/>
      <c r="C119" s="67"/>
      <c r="D119" s="1"/>
      <c r="E119" s="1"/>
      <c r="F119" s="1"/>
      <c r="G119" s="1"/>
      <c r="H119" s="1"/>
      <c r="I119" s="1"/>
      <c r="J119" s="1"/>
      <c r="K119" s="1"/>
      <c r="L119" s="3"/>
      <c r="M119" s="3"/>
      <c r="N119" s="3"/>
      <c r="O119" s="3"/>
      <c r="P119" s="3"/>
      <c r="Q119" s="3"/>
      <c r="R119" s="3"/>
      <c r="S119" s="3"/>
      <c r="T119" s="3"/>
      <c r="U119" s="3"/>
      <c r="V119" s="3"/>
      <c r="W119" s="3"/>
      <c r="X119" s="3"/>
      <c r="Y119" s="3"/>
      <c r="Z119" s="3"/>
      <c r="AA119" s="3"/>
      <c r="AB119" s="3"/>
      <c r="AC119" s="3"/>
      <c r="AD119" s="3"/>
      <c r="AE119" s="3"/>
    </row>
    <row r="120" ht="15.75" customHeight="1">
      <c r="A120" s="66"/>
      <c r="B120" s="67"/>
      <c r="C120" s="67"/>
      <c r="D120" s="1"/>
      <c r="E120" s="1"/>
      <c r="F120" s="1"/>
      <c r="G120" s="1"/>
      <c r="H120" s="1"/>
      <c r="I120" s="1"/>
      <c r="J120" s="1"/>
      <c r="K120" s="1"/>
      <c r="L120" s="3"/>
      <c r="M120" s="3"/>
      <c r="N120" s="3"/>
      <c r="O120" s="3"/>
      <c r="P120" s="3"/>
      <c r="Q120" s="3"/>
      <c r="R120" s="3"/>
      <c r="S120" s="3"/>
      <c r="T120" s="3"/>
      <c r="U120" s="3"/>
      <c r="V120" s="3"/>
      <c r="W120" s="3"/>
      <c r="X120" s="3"/>
      <c r="Y120" s="3"/>
      <c r="Z120" s="3"/>
      <c r="AA120" s="3"/>
      <c r="AB120" s="3"/>
      <c r="AC120" s="3"/>
      <c r="AD120" s="3"/>
      <c r="AE120" s="3"/>
    </row>
    <row r="121" ht="15.75" customHeight="1">
      <c r="A121" s="66"/>
      <c r="B121" s="67"/>
      <c r="C121" s="67"/>
      <c r="D121" s="1"/>
      <c r="E121" s="1"/>
      <c r="F121" s="1"/>
      <c r="G121" s="1"/>
      <c r="H121" s="1"/>
      <c r="I121" s="1"/>
      <c r="J121" s="1"/>
      <c r="K121" s="1"/>
      <c r="L121" s="3"/>
      <c r="M121" s="3"/>
      <c r="N121" s="3"/>
      <c r="O121" s="3"/>
      <c r="P121" s="3"/>
      <c r="Q121" s="3"/>
      <c r="R121" s="3"/>
      <c r="S121" s="3"/>
      <c r="T121" s="3"/>
      <c r="U121" s="3"/>
      <c r="V121" s="3"/>
      <c r="W121" s="3"/>
      <c r="X121" s="3"/>
      <c r="Y121" s="3"/>
      <c r="Z121" s="3"/>
      <c r="AA121" s="3"/>
      <c r="AB121" s="3"/>
      <c r="AC121" s="3"/>
      <c r="AD121" s="3"/>
      <c r="AE121" s="3"/>
    </row>
    <row r="122" ht="15.75" customHeight="1">
      <c r="A122" s="66"/>
      <c r="B122" s="67"/>
      <c r="C122" s="67"/>
      <c r="D122" s="1"/>
      <c r="E122" s="1"/>
      <c r="F122" s="1"/>
      <c r="G122" s="1"/>
      <c r="H122" s="1"/>
      <c r="I122" s="1"/>
      <c r="J122" s="1"/>
      <c r="K122" s="1"/>
      <c r="L122" s="3"/>
      <c r="M122" s="3"/>
      <c r="N122" s="3"/>
      <c r="O122" s="3"/>
      <c r="P122" s="3"/>
      <c r="Q122" s="3"/>
      <c r="R122" s="3"/>
      <c r="S122" s="3"/>
      <c r="T122" s="3"/>
      <c r="U122" s="3"/>
      <c r="V122" s="3"/>
      <c r="W122" s="3"/>
      <c r="X122" s="3"/>
      <c r="Y122" s="3"/>
      <c r="Z122" s="3"/>
      <c r="AA122" s="3"/>
      <c r="AB122" s="3"/>
      <c r="AC122" s="3"/>
      <c r="AD122" s="3"/>
      <c r="AE122" s="3"/>
    </row>
    <row r="123" ht="15.75" customHeight="1">
      <c r="A123" s="66"/>
      <c r="B123" s="67"/>
      <c r="C123" s="67"/>
      <c r="D123" s="1"/>
      <c r="E123" s="1"/>
      <c r="F123" s="1"/>
      <c r="G123" s="1"/>
      <c r="H123" s="1"/>
      <c r="I123" s="1"/>
      <c r="J123" s="1"/>
      <c r="K123" s="1"/>
      <c r="L123" s="3"/>
      <c r="M123" s="3"/>
      <c r="N123" s="3"/>
      <c r="O123" s="3"/>
      <c r="P123" s="3"/>
      <c r="Q123" s="3"/>
      <c r="R123" s="3"/>
      <c r="S123" s="3"/>
      <c r="T123" s="3"/>
      <c r="U123" s="3"/>
      <c r="V123" s="3"/>
      <c r="W123" s="3"/>
      <c r="X123" s="3"/>
      <c r="Y123" s="3"/>
      <c r="Z123" s="3"/>
      <c r="AA123" s="3"/>
      <c r="AB123" s="3"/>
      <c r="AC123" s="3"/>
      <c r="AD123" s="3"/>
      <c r="AE123" s="3"/>
    </row>
    <row r="124" ht="15.75" customHeight="1">
      <c r="A124" s="66"/>
      <c r="B124" s="67"/>
      <c r="C124" s="67"/>
      <c r="D124" s="1"/>
      <c r="E124" s="1"/>
      <c r="F124" s="1"/>
      <c r="G124" s="1"/>
      <c r="H124" s="1"/>
      <c r="I124" s="1"/>
      <c r="J124" s="1"/>
      <c r="K124" s="1"/>
      <c r="L124" s="3"/>
      <c r="M124" s="3"/>
      <c r="N124" s="3"/>
      <c r="O124" s="3"/>
      <c r="P124" s="3"/>
      <c r="Q124" s="3"/>
      <c r="R124" s="3"/>
      <c r="S124" s="3"/>
      <c r="T124" s="3"/>
      <c r="U124" s="3"/>
      <c r="V124" s="3"/>
      <c r="W124" s="3"/>
      <c r="X124" s="3"/>
      <c r="Y124" s="3"/>
      <c r="Z124" s="3"/>
      <c r="AA124" s="3"/>
      <c r="AB124" s="3"/>
      <c r="AC124" s="3"/>
      <c r="AD124" s="3"/>
      <c r="AE124" s="3"/>
    </row>
    <row r="125" ht="15.75" customHeight="1">
      <c r="A125" s="66"/>
      <c r="B125" s="67"/>
      <c r="C125" s="67"/>
      <c r="D125" s="1"/>
      <c r="E125" s="1"/>
      <c r="F125" s="1"/>
      <c r="G125" s="1"/>
      <c r="H125" s="1"/>
      <c r="I125" s="1"/>
      <c r="J125" s="1"/>
      <c r="K125" s="1"/>
      <c r="L125" s="3"/>
      <c r="M125" s="3"/>
      <c r="N125" s="3"/>
      <c r="O125" s="3"/>
      <c r="P125" s="3"/>
      <c r="Q125" s="3"/>
      <c r="R125" s="3"/>
      <c r="S125" s="3"/>
      <c r="T125" s="3"/>
      <c r="U125" s="3"/>
      <c r="V125" s="3"/>
      <c r="W125" s="3"/>
      <c r="X125" s="3"/>
      <c r="Y125" s="3"/>
      <c r="Z125" s="3"/>
      <c r="AA125" s="3"/>
      <c r="AB125" s="3"/>
      <c r="AC125" s="3"/>
      <c r="AD125" s="3"/>
      <c r="AE125" s="3"/>
    </row>
    <row r="126" ht="15.75" customHeight="1">
      <c r="A126" s="66"/>
      <c r="B126" s="67"/>
      <c r="C126" s="67"/>
      <c r="D126" s="1"/>
      <c r="E126" s="1"/>
      <c r="F126" s="1"/>
      <c r="G126" s="1"/>
      <c r="H126" s="1"/>
      <c r="I126" s="1"/>
      <c r="J126" s="1"/>
      <c r="K126" s="1"/>
      <c r="L126" s="3"/>
      <c r="M126" s="3"/>
      <c r="N126" s="3"/>
      <c r="O126" s="3"/>
      <c r="P126" s="3"/>
      <c r="Q126" s="3"/>
      <c r="R126" s="3"/>
      <c r="S126" s="3"/>
      <c r="T126" s="3"/>
      <c r="U126" s="3"/>
      <c r="V126" s="3"/>
      <c r="W126" s="3"/>
      <c r="X126" s="3"/>
      <c r="Y126" s="3"/>
      <c r="Z126" s="3"/>
      <c r="AA126" s="3"/>
      <c r="AB126" s="3"/>
      <c r="AC126" s="3"/>
      <c r="AD126" s="3"/>
      <c r="AE126" s="3"/>
    </row>
    <row r="127" ht="15.75" customHeight="1">
      <c r="A127" s="66"/>
      <c r="B127" s="67"/>
      <c r="C127" s="67"/>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ht="15.75" customHeight="1">
      <c r="A128" s="66"/>
      <c r="B128" s="67"/>
      <c r="C128" s="67"/>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ht="15.75" customHeight="1">
      <c r="A129" s="66"/>
      <c r="B129" s="67"/>
      <c r="C129" s="67"/>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ht="15.75" customHeight="1">
      <c r="A130" s="66"/>
      <c r="B130" s="67"/>
      <c r="C130" s="67"/>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ht="15.75" customHeight="1">
      <c r="A131" s="66"/>
      <c r="B131" s="67"/>
      <c r="C131" s="67"/>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ht="15.75" customHeight="1">
      <c r="A132" s="66"/>
      <c r="B132" s="67"/>
      <c r="C132" s="67"/>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ht="15.75" customHeight="1">
      <c r="A133" s="66"/>
      <c r="B133" s="67"/>
      <c r="C133" s="67"/>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ht="15.75" customHeight="1">
      <c r="A134" s="66"/>
      <c r="B134" s="67"/>
      <c r="C134" s="67"/>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ht="15.75" customHeight="1">
      <c r="A135" s="66"/>
      <c r="B135" s="67"/>
      <c r="C135" s="67"/>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ht="15.75" customHeight="1">
      <c r="A136" s="66"/>
      <c r="B136" s="67"/>
      <c r="C136" s="67"/>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ht="15.75" customHeight="1">
      <c r="A137" s="66"/>
      <c r="B137" s="67"/>
      <c r="C137" s="67"/>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ht="15.75" customHeight="1">
      <c r="A138" s="66"/>
      <c r="B138" s="67"/>
      <c r="C138" s="67"/>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ht="15.75" customHeight="1">
      <c r="A139" s="66"/>
      <c r="B139" s="67"/>
      <c r="C139" s="67"/>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ht="15.75" customHeight="1">
      <c r="A140" s="66"/>
      <c r="B140" s="67"/>
      <c r="C140" s="67"/>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ht="15.75" customHeight="1">
      <c r="A141" s="66"/>
      <c r="B141" s="67"/>
      <c r="C141" s="67"/>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ht="15.75" customHeight="1">
      <c r="A142" s="66"/>
      <c r="B142" s="67"/>
      <c r="C142" s="67"/>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ht="15.75" customHeight="1">
      <c r="A143" s="66"/>
      <c r="B143" s="67"/>
      <c r="C143" s="67"/>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ht="15.75" customHeight="1">
      <c r="A144" s="66"/>
      <c r="B144" s="67"/>
      <c r="C144" s="67"/>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ht="15.75" customHeight="1">
      <c r="A145" s="66"/>
      <c r="B145" s="67"/>
      <c r="C145" s="67"/>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ht="15.75" customHeight="1">
      <c r="A146" s="66"/>
      <c r="B146" s="67"/>
      <c r="C146" s="67"/>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ht="15.75" customHeight="1">
      <c r="A147" s="66"/>
      <c r="B147" s="67"/>
      <c r="C147" s="67"/>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ht="15.75" customHeight="1">
      <c r="A148" s="66"/>
      <c r="B148" s="67"/>
      <c r="C148" s="67"/>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ht="15.75" customHeight="1">
      <c r="A149" s="66"/>
      <c r="B149" s="67"/>
      <c r="C149" s="67"/>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ht="15.75" customHeight="1">
      <c r="A150" s="66"/>
      <c r="B150" s="67"/>
      <c r="C150" s="67"/>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ht="15.75" customHeight="1">
      <c r="A151" s="66"/>
      <c r="B151" s="67"/>
      <c r="C151" s="67"/>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ht="15.75" customHeight="1">
      <c r="A152" s="66"/>
      <c r="B152" s="67"/>
      <c r="C152" s="67"/>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ht="15.75" customHeight="1">
      <c r="A153" s="66"/>
      <c r="B153" s="67"/>
      <c r="C153" s="67"/>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ht="15.75" customHeight="1">
      <c r="A154" s="66"/>
      <c r="B154" s="67"/>
      <c r="C154" s="67"/>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ht="15.75" customHeight="1">
      <c r="A155" s="66"/>
      <c r="B155" s="67"/>
      <c r="C155" s="67"/>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ht="15.75" customHeight="1">
      <c r="A156" s="66"/>
      <c r="B156" s="67"/>
      <c r="C156" s="67"/>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ht="15.75" customHeight="1">
      <c r="A157" s="66"/>
      <c r="B157" s="67"/>
      <c r="C157" s="67"/>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ht="15.75" customHeight="1">
      <c r="A158" s="66"/>
      <c r="B158" s="67"/>
      <c r="C158" s="67"/>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ht="15.75" customHeight="1">
      <c r="A159" s="66"/>
      <c r="B159" s="67"/>
      <c r="C159" s="67"/>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ht="15.75" customHeight="1">
      <c r="A160" s="66"/>
      <c r="B160" s="67"/>
      <c r="C160" s="67"/>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ht="15.75" customHeight="1">
      <c r="A161" s="66"/>
      <c r="B161" s="67"/>
      <c r="C161" s="67"/>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ht="15.75" customHeight="1">
      <c r="A162" s="66"/>
      <c r="B162" s="67"/>
      <c r="C162" s="67"/>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ht="15.75" customHeight="1">
      <c r="A163" s="66"/>
      <c r="B163" s="67"/>
      <c r="C163" s="67"/>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ht="15.75" customHeight="1">
      <c r="A164" s="66"/>
      <c r="B164" s="67"/>
      <c r="C164" s="67"/>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ht="15.75" customHeight="1">
      <c r="A165" s="66"/>
      <c r="B165" s="67"/>
      <c r="C165" s="67"/>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ht="15.75" customHeight="1">
      <c r="A166" s="66"/>
      <c r="B166" s="67"/>
      <c r="C166" s="67"/>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ht="15.75" customHeight="1">
      <c r="A167" s="66"/>
      <c r="B167" s="67"/>
      <c r="C167" s="67"/>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ht="15.75" customHeight="1">
      <c r="A168" s="66"/>
      <c r="B168" s="67"/>
      <c r="C168" s="67"/>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ht="15.75" customHeight="1">
      <c r="A169" s="66"/>
      <c r="B169" s="67"/>
      <c r="C169" s="67"/>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ht="15.75" customHeight="1">
      <c r="A170" s="66"/>
      <c r="B170" s="67"/>
      <c r="C170" s="67"/>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ht="15.75" customHeight="1">
      <c r="A171" s="66"/>
      <c r="B171" s="67"/>
      <c r="C171" s="67"/>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ht="15.75" customHeight="1">
      <c r="A172" s="66"/>
      <c r="B172" s="67"/>
      <c r="C172" s="67"/>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ht="15.75" customHeight="1">
      <c r="A173" s="66"/>
      <c r="B173" s="67"/>
      <c r="C173" s="67"/>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ht="15.75" customHeight="1">
      <c r="A174" s="66"/>
      <c r="B174" s="67"/>
      <c r="C174" s="67"/>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ht="15.75" customHeight="1">
      <c r="A175" s="66"/>
      <c r="B175" s="67"/>
      <c r="C175" s="67"/>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ht="15.75" customHeight="1">
      <c r="A176" s="66"/>
      <c r="B176" s="67"/>
      <c r="C176" s="67"/>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ht="15.75" customHeight="1">
      <c r="A177" s="66"/>
      <c r="B177" s="67"/>
      <c r="C177" s="67"/>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ht="15.75" customHeight="1">
      <c r="A178" s="66"/>
      <c r="B178" s="67"/>
      <c r="C178" s="67"/>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ht="15.75" customHeight="1">
      <c r="A179" s="66"/>
      <c r="B179" s="67"/>
      <c r="C179" s="67"/>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ht="15.75" customHeight="1">
      <c r="A180" s="66"/>
      <c r="B180" s="67"/>
      <c r="C180" s="67"/>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ht="15.75" customHeight="1">
      <c r="A181" s="66"/>
      <c r="B181" s="67"/>
      <c r="C181" s="67"/>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ht="15.75" customHeight="1">
      <c r="A182" s="66"/>
      <c r="B182" s="67"/>
      <c r="C182" s="67"/>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ht="15.75" customHeight="1">
      <c r="A183" s="66"/>
      <c r="B183" s="67"/>
      <c r="C183" s="67"/>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ht="15.75" customHeight="1">
      <c r="A184" s="66"/>
      <c r="B184" s="67"/>
      <c r="C184" s="67"/>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ht="15.75" customHeight="1">
      <c r="A185" s="66"/>
      <c r="B185" s="67"/>
      <c r="C185" s="67"/>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ht="15.75" customHeight="1">
      <c r="A186" s="66"/>
      <c r="B186" s="67"/>
      <c r="C186" s="67"/>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ht="15.75" customHeight="1">
      <c r="A187" s="66"/>
      <c r="B187" s="67"/>
      <c r="C187" s="67"/>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ht="15.75" customHeight="1">
      <c r="A188" s="66"/>
      <c r="B188" s="67"/>
      <c r="C188" s="67"/>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ht="15.75" customHeight="1">
      <c r="A189" s="66"/>
      <c r="B189" s="67"/>
      <c r="C189" s="67"/>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ht="15.75" customHeight="1">
      <c r="A190" s="66"/>
      <c r="B190" s="67"/>
      <c r="C190" s="67"/>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ht="15.75" customHeight="1">
      <c r="A191" s="66"/>
      <c r="B191" s="67"/>
      <c r="C191" s="67"/>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ht="15.75" customHeight="1">
      <c r="A192" s="66"/>
      <c r="B192" s="67"/>
      <c r="C192" s="67"/>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ht="15.75" customHeight="1">
      <c r="A193" s="66"/>
      <c r="B193" s="67"/>
      <c r="C193" s="67"/>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ht="15.75" customHeight="1">
      <c r="A194" s="66"/>
      <c r="B194" s="67"/>
      <c r="C194" s="67"/>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ht="15.75" customHeight="1">
      <c r="A195" s="66"/>
      <c r="B195" s="67"/>
      <c r="C195" s="67"/>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ht="15.75" customHeight="1">
      <c r="A196" s="66"/>
      <c r="B196" s="67"/>
      <c r="C196" s="67"/>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ht="15.75" customHeight="1">
      <c r="A197" s="66"/>
      <c r="B197" s="67"/>
      <c r="C197" s="67"/>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ht="15.75" customHeight="1">
      <c r="A198" s="66"/>
      <c r="B198" s="67"/>
      <c r="C198" s="67"/>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ht="15.75" customHeight="1">
      <c r="A199" s="66"/>
      <c r="B199" s="67"/>
      <c r="C199" s="67"/>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ht="15.75" customHeight="1">
      <c r="A200" s="66"/>
      <c r="B200" s="67"/>
      <c r="C200" s="67"/>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ht="15.75" customHeight="1">
      <c r="A201" s="66"/>
      <c r="B201" s="67"/>
      <c r="C201" s="67"/>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ht="15.75" customHeight="1">
      <c r="A202" s="66"/>
      <c r="B202" s="67"/>
      <c r="C202" s="67"/>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ht="15.75" customHeight="1">
      <c r="A203" s="66"/>
      <c r="B203" s="67"/>
      <c r="C203" s="67"/>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ht="15.75" customHeight="1">
      <c r="A204" s="66"/>
      <c r="B204" s="67"/>
      <c r="C204" s="67"/>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ht="15.75" customHeight="1">
      <c r="A205" s="66"/>
      <c r="B205" s="67"/>
      <c r="C205" s="67"/>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ht="15.75" customHeight="1">
      <c r="A206" s="66"/>
      <c r="B206" s="67"/>
      <c r="C206" s="67"/>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ht="15.75" customHeight="1">
      <c r="A207" s="66"/>
      <c r="B207" s="67"/>
      <c r="C207" s="67"/>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ht="15.75" customHeight="1">
      <c r="A208" s="66"/>
      <c r="B208" s="67"/>
      <c r="C208" s="67"/>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ht="15.75" customHeight="1">
      <c r="A209" s="66"/>
      <c r="B209" s="67"/>
      <c r="C209" s="67"/>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ht="15.75" customHeight="1">
      <c r="A210" s="66"/>
      <c r="B210" s="67"/>
      <c r="C210" s="67"/>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ht="15.75" customHeight="1">
      <c r="A211" s="66"/>
      <c r="B211" s="67"/>
      <c r="C211" s="67"/>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ht="15.75" customHeight="1">
      <c r="A212" s="66"/>
      <c r="B212" s="67"/>
      <c r="C212" s="67"/>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ht="15.75" customHeight="1">
      <c r="A213" s="66"/>
      <c r="B213" s="67"/>
      <c r="C213" s="67"/>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ht="15.75" customHeight="1">
      <c r="A214" s="66"/>
      <c r="B214" s="67"/>
      <c r="C214" s="67"/>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ht="15.75" customHeight="1">
      <c r="A215" s="66"/>
      <c r="B215" s="67"/>
      <c r="C215" s="67"/>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ht="15.75" customHeight="1">
      <c r="A216" s="66"/>
      <c r="B216" s="67"/>
      <c r="C216" s="67"/>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ht="15.75" customHeight="1">
      <c r="A217" s="66"/>
      <c r="B217" s="67"/>
      <c r="C217" s="67"/>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ht="15.75" customHeight="1">
      <c r="A218" s="66"/>
      <c r="B218" s="67"/>
      <c r="C218" s="67"/>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ht="15.75" customHeight="1">
      <c r="A219" s="66"/>
      <c r="B219" s="67"/>
      <c r="C219" s="67"/>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ht="15.75" customHeight="1">
      <c r="A220" s="66"/>
      <c r="B220" s="67"/>
      <c r="C220" s="67"/>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ht="15.75" customHeight="1">
      <c r="A221" s="66"/>
      <c r="B221" s="67"/>
      <c r="C221" s="67"/>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ht="15.75" customHeight="1">
      <c r="A222" s="66"/>
      <c r="B222" s="67"/>
      <c r="C222" s="67"/>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ht="15.75" customHeight="1">
      <c r="A223" s="66"/>
      <c r="B223" s="67"/>
      <c r="C223" s="67"/>
      <c r="D223" s="1"/>
      <c r="E223" s="1"/>
      <c r="F223" s="1"/>
      <c r="G223" s="1"/>
      <c r="H223" s="1"/>
      <c r="I223" s="1"/>
      <c r="J223" s="1"/>
      <c r="K223" s="1"/>
      <c r="L223" s="3"/>
      <c r="M223" s="3"/>
      <c r="N223" s="3"/>
      <c r="O223" s="3"/>
      <c r="P223" s="3"/>
      <c r="Q223" s="3"/>
      <c r="R223" s="3"/>
      <c r="S223" s="3"/>
      <c r="T223" s="3"/>
      <c r="U223" s="3"/>
      <c r="V223" s="3"/>
      <c r="W223" s="3"/>
      <c r="X223" s="3"/>
      <c r="Y223" s="3"/>
      <c r="Z223" s="3"/>
      <c r="AA223" s="3"/>
      <c r="AB223" s="3"/>
      <c r="AC223" s="3"/>
      <c r="AD223" s="3"/>
      <c r="AE223" s="3"/>
    </row>
    <row r="224" ht="15.75" customHeight="1">
      <c r="A224" s="66"/>
      <c r="B224" s="67"/>
      <c r="C224" s="67"/>
      <c r="D224" s="1"/>
      <c r="E224" s="1"/>
      <c r="F224" s="1"/>
      <c r="G224" s="1"/>
      <c r="H224" s="1"/>
      <c r="I224" s="1"/>
      <c r="J224" s="1"/>
      <c r="K224" s="1"/>
      <c r="L224" s="3"/>
      <c r="M224" s="3"/>
      <c r="N224" s="3"/>
      <c r="O224" s="3"/>
      <c r="P224" s="3"/>
      <c r="Q224" s="3"/>
      <c r="R224" s="3"/>
      <c r="S224" s="3"/>
      <c r="T224" s="3"/>
      <c r="U224" s="3"/>
      <c r="V224" s="3"/>
      <c r="W224" s="3"/>
      <c r="X224" s="3"/>
      <c r="Y224" s="3"/>
      <c r="Z224" s="3"/>
      <c r="AA224" s="3"/>
      <c r="AB224" s="3"/>
      <c r="AC224" s="3"/>
      <c r="AD224" s="3"/>
      <c r="AE224" s="3"/>
    </row>
    <row r="225" ht="15.75" customHeight="1">
      <c r="A225" s="66"/>
      <c r="B225" s="67"/>
      <c r="C225" s="67"/>
      <c r="D225" s="1"/>
      <c r="E225" s="1"/>
      <c r="F225" s="1"/>
      <c r="G225" s="1"/>
      <c r="H225" s="1"/>
      <c r="I225" s="1"/>
      <c r="J225" s="1"/>
      <c r="K225" s="1"/>
      <c r="L225" s="3"/>
      <c r="M225" s="3"/>
      <c r="N225" s="3"/>
      <c r="O225" s="3"/>
      <c r="P225" s="3"/>
      <c r="Q225" s="3"/>
      <c r="R225" s="3"/>
      <c r="S225" s="3"/>
      <c r="T225" s="3"/>
      <c r="U225" s="3"/>
      <c r="V225" s="3"/>
      <c r="W225" s="3"/>
      <c r="X225" s="3"/>
      <c r="Y225" s="3"/>
      <c r="Z225" s="3"/>
      <c r="AA225" s="3"/>
      <c r="AB225" s="3"/>
      <c r="AC225" s="3"/>
      <c r="AD225" s="3"/>
      <c r="AE225" s="3"/>
    </row>
    <row r="226" ht="15.75" customHeight="1">
      <c r="A226" s="66"/>
      <c r="B226" s="67"/>
      <c r="C226" s="67"/>
      <c r="D226" s="1"/>
      <c r="E226" s="1"/>
      <c r="F226" s="1"/>
      <c r="G226" s="1"/>
      <c r="H226" s="1"/>
      <c r="I226" s="1"/>
      <c r="J226" s="1"/>
      <c r="K226" s="1"/>
      <c r="L226" s="3"/>
      <c r="M226" s="3"/>
      <c r="N226" s="3"/>
      <c r="O226" s="3"/>
      <c r="P226" s="3"/>
      <c r="Q226" s="3"/>
      <c r="R226" s="3"/>
      <c r="S226" s="3"/>
      <c r="T226" s="3"/>
      <c r="U226" s="3"/>
      <c r="V226" s="3"/>
      <c r="W226" s="3"/>
      <c r="X226" s="3"/>
      <c r="Y226" s="3"/>
      <c r="Z226" s="3"/>
      <c r="AA226" s="3"/>
      <c r="AB226" s="3"/>
      <c r="AC226" s="3"/>
      <c r="AD226" s="3"/>
      <c r="AE226" s="3"/>
    </row>
    <row r="227" ht="15.75" customHeight="1">
      <c r="A227" s="66"/>
      <c r="B227" s="67"/>
      <c r="C227" s="67"/>
      <c r="D227" s="1"/>
      <c r="E227" s="1"/>
      <c r="F227" s="1"/>
      <c r="G227" s="1"/>
      <c r="H227" s="1"/>
      <c r="I227" s="1"/>
      <c r="J227" s="1"/>
      <c r="K227" s="1"/>
      <c r="L227" s="3"/>
      <c r="M227" s="3"/>
      <c r="N227" s="3"/>
      <c r="O227" s="3"/>
      <c r="P227" s="3"/>
      <c r="Q227" s="3"/>
      <c r="R227" s="3"/>
      <c r="S227" s="3"/>
      <c r="T227" s="3"/>
      <c r="U227" s="3"/>
      <c r="V227" s="3"/>
      <c r="W227" s="3"/>
      <c r="X227" s="3"/>
      <c r="Y227" s="3"/>
      <c r="Z227" s="3"/>
      <c r="AA227" s="3"/>
      <c r="AB227" s="3"/>
      <c r="AC227" s="3"/>
      <c r="AD227" s="3"/>
      <c r="AE227" s="3"/>
    </row>
    <row r="228" ht="15.75" customHeight="1">
      <c r="A228" s="66"/>
      <c r="B228" s="67"/>
      <c r="C228" s="67"/>
      <c r="D228" s="1"/>
      <c r="E228" s="1"/>
      <c r="F228" s="1"/>
      <c r="G228" s="1"/>
      <c r="H228" s="1"/>
      <c r="I228" s="1"/>
      <c r="J228" s="1"/>
      <c r="K228" s="1"/>
      <c r="L228" s="3"/>
      <c r="M228" s="3"/>
      <c r="N228" s="3"/>
      <c r="O228" s="3"/>
      <c r="P228" s="3"/>
      <c r="Q228" s="3"/>
      <c r="R228" s="3"/>
      <c r="S228" s="3"/>
      <c r="T228" s="3"/>
      <c r="U228" s="3"/>
      <c r="V228" s="3"/>
      <c r="W228" s="3"/>
      <c r="X228" s="3"/>
      <c r="Y228" s="3"/>
      <c r="Z228" s="3"/>
      <c r="AA228" s="3"/>
      <c r="AB228" s="3"/>
      <c r="AC228" s="3"/>
      <c r="AD228" s="3"/>
      <c r="AE228" s="3"/>
    </row>
    <row r="229" ht="15.75" customHeight="1">
      <c r="A229" s="66"/>
      <c r="B229" s="67"/>
      <c r="C229" s="67"/>
      <c r="D229" s="1"/>
      <c r="E229" s="1"/>
      <c r="F229" s="1"/>
      <c r="G229" s="1"/>
      <c r="H229" s="1"/>
      <c r="I229" s="1"/>
      <c r="J229" s="1"/>
      <c r="K229" s="1"/>
      <c r="L229" s="3"/>
      <c r="M229" s="3"/>
      <c r="N229" s="3"/>
      <c r="O229" s="3"/>
      <c r="P229" s="3"/>
      <c r="Q229" s="3"/>
      <c r="R229" s="3"/>
      <c r="S229" s="3"/>
      <c r="T229" s="3"/>
      <c r="U229" s="3"/>
      <c r="V229" s="3"/>
      <c r="W229" s="3"/>
      <c r="X229" s="3"/>
      <c r="Y229" s="3"/>
      <c r="Z229" s="3"/>
      <c r="AA229" s="3"/>
      <c r="AB229" s="3"/>
      <c r="AC229" s="3"/>
      <c r="AD229" s="3"/>
      <c r="AE229" s="3"/>
    </row>
    <row r="230" ht="15.75" customHeight="1">
      <c r="A230" s="66"/>
      <c r="B230" s="67"/>
      <c r="C230" s="67"/>
      <c r="D230" s="1"/>
      <c r="E230" s="1"/>
      <c r="F230" s="1"/>
      <c r="G230" s="1"/>
      <c r="H230" s="1"/>
      <c r="I230" s="1"/>
      <c r="J230" s="1"/>
      <c r="K230" s="1"/>
      <c r="L230" s="3"/>
      <c r="M230" s="3"/>
      <c r="N230" s="3"/>
      <c r="O230" s="3"/>
      <c r="P230" s="3"/>
      <c r="Q230" s="3"/>
      <c r="R230" s="3"/>
      <c r="S230" s="3"/>
      <c r="T230" s="3"/>
      <c r="U230" s="3"/>
      <c r="V230" s="3"/>
      <c r="W230" s="3"/>
      <c r="X230" s="3"/>
      <c r="Y230" s="3"/>
      <c r="Z230" s="3"/>
      <c r="AA230" s="3"/>
      <c r="AB230" s="3"/>
      <c r="AC230" s="3"/>
      <c r="AD230" s="3"/>
      <c r="AE230" s="3"/>
    </row>
    <row r="231" ht="15.75" customHeight="1">
      <c r="A231" s="66"/>
      <c r="B231" s="67"/>
      <c r="C231" s="67"/>
      <c r="D231" s="1"/>
      <c r="E231" s="1"/>
      <c r="F231" s="1"/>
      <c r="G231" s="1"/>
      <c r="H231" s="1"/>
      <c r="I231" s="1"/>
      <c r="J231" s="1"/>
      <c r="K231" s="1"/>
      <c r="L231" s="3"/>
      <c r="M231" s="3"/>
      <c r="N231" s="3"/>
      <c r="O231" s="3"/>
      <c r="P231" s="3"/>
      <c r="Q231" s="3"/>
      <c r="R231" s="3"/>
      <c r="S231" s="3"/>
      <c r="T231" s="3"/>
      <c r="U231" s="3"/>
      <c r="V231" s="3"/>
      <c r="W231" s="3"/>
      <c r="X231" s="3"/>
      <c r="Y231" s="3"/>
      <c r="Z231" s="3"/>
      <c r="AA231" s="3"/>
      <c r="AB231" s="3"/>
      <c r="AC231" s="3"/>
      <c r="AD231" s="3"/>
      <c r="AE231" s="3"/>
    </row>
    <row r="232" ht="15.75" customHeight="1">
      <c r="A232" s="66"/>
      <c r="B232" s="67"/>
      <c r="C232" s="67"/>
      <c r="D232" s="1"/>
      <c r="E232" s="1"/>
      <c r="F232" s="1"/>
      <c r="G232" s="1"/>
      <c r="H232" s="1"/>
      <c r="I232" s="1"/>
      <c r="J232" s="1"/>
      <c r="K232" s="1"/>
      <c r="L232" s="3"/>
      <c r="M232" s="3"/>
      <c r="N232" s="3"/>
      <c r="O232" s="3"/>
      <c r="P232" s="3"/>
      <c r="Q232" s="3"/>
      <c r="R232" s="3"/>
      <c r="S232" s="3"/>
      <c r="T232" s="3"/>
      <c r="U232" s="3"/>
      <c r="V232" s="3"/>
      <c r="W232" s="3"/>
      <c r="X232" s="3"/>
      <c r="Y232" s="3"/>
      <c r="Z232" s="3"/>
      <c r="AA232" s="3"/>
      <c r="AB232" s="3"/>
      <c r="AC232" s="3"/>
      <c r="AD232" s="3"/>
      <c r="AE232" s="3"/>
    </row>
    <row r="233" ht="15.75" customHeight="1">
      <c r="A233" s="66"/>
      <c r="B233" s="67"/>
      <c r="C233" s="67"/>
      <c r="D233" s="1"/>
      <c r="E233" s="1"/>
      <c r="F233" s="1"/>
      <c r="G233" s="1"/>
      <c r="H233" s="1"/>
      <c r="I233" s="1"/>
      <c r="J233" s="1"/>
      <c r="K233" s="1"/>
      <c r="L233" s="3"/>
      <c r="M233" s="3"/>
      <c r="N233" s="3"/>
      <c r="O233" s="3"/>
      <c r="P233" s="3"/>
      <c r="Q233" s="3"/>
      <c r="R233" s="3"/>
      <c r="S233" s="3"/>
      <c r="T233" s="3"/>
      <c r="U233" s="3"/>
      <c r="V233" s="3"/>
      <c r="W233" s="3"/>
      <c r="X233" s="3"/>
      <c r="Y233" s="3"/>
      <c r="Z233" s="3"/>
      <c r="AA233" s="3"/>
      <c r="AB233" s="3"/>
      <c r="AC233" s="3"/>
      <c r="AD233" s="3"/>
      <c r="AE233" s="3"/>
    </row>
    <row r="234" ht="15.75" customHeight="1">
      <c r="A234" s="66"/>
      <c r="B234" s="67"/>
      <c r="C234" s="67"/>
      <c r="D234" s="1"/>
      <c r="E234" s="1"/>
      <c r="F234" s="1"/>
      <c r="G234" s="1"/>
      <c r="H234" s="1"/>
      <c r="I234" s="1"/>
      <c r="J234" s="1"/>
      <c r="K234" s="1"/>
      <c r="L234" s="3"/>
      <c r="M234" s="3"/>
      <c r="N234" s="3"/>
      <c r="O234" s="3"/>
      <c r="P234" s="3"/>
      <c r="Q234" s="3"/>
      <c r="R234" s="3"/>
      <c r="S234" s="3"/>
      <c r="T234" s="3"/>
      <c r="U234" s="3"/>
      <c r="V234" s="3"/>
      <c r="W234" s="3"/>
      <c r="X234" s="3"/>
      <c r="Y234" s="3"/>
      <c r="Z234" s="3"/>
      <c r="AA234" s="3"/>
      <c r="AB234" s="3"/>
      <c r="AC234" s="3"/>
      <c r="AD234" s="3"/>
      <c r="AE234" s="3"/>
    </row>
    <row r="235" ht="15.75" customHeight="1">
      <c r="A235" s="66"/>
      <c r="B235" s="67"/>
      <c r="C235" s="67"/>
      <c r="D235" s="1"/>
      <c r="E235" s="1"/>
      <c r="F235" s="1"/>
      <c r="G235" s="1"/>
      <c r="H235" s="1"/>
      <c r="I235" s="1"/>
      <c r="J235" s="1"/>
      <c r="K235" s="1"/>
      <c r="L235" s="3"/>
      <c r="M235" s="3"/>
      <c r="N235" s="3"/>
      <c r="O235" s="3"/>
      <c r="P235" s="3"/>
      <c r="Q235" s="3"/>
      <c r="R235" s="3"/>
      <c r="S235" s="3"/>
      <c r="T235" s="3"/>
      <c r="U235" s="3"/>
      <c r="V235" s="3"/>
      <c r="W235" s="3"/>
      <c r="X235" s="3"/>
      <c r="Y235" s="3"/>
      <c r="Z235" s="3"/>
      <c r="AA235" s="3"/>
      <c r="AB235" s="3"/>
      <c r="AC235" s="3"/>
      <c r="AD235" s="3"/>
      <c r="AE235" s="3"/>
    </row>
    <row r="236" ht="15.75" customHeight="1">
      <c r="A236" s="66"/>
      <c r="B236" s="67"/>
      <c r="C236" s="67"/>
      <c r="D236" s="1"/>
      <c r="E236" s="1"/>
      <c r="F236" s="1"/>
      <c r="G236" s="1"/>
      <c r="H236" s="1"/>
      <c r="I236" s="1"/>
      <c r="J236" s="1"/>
      <c r="K236" s="1"/>
      <c r="L236" s="3"/>
      <c r="M236" s="3"/>
      <c r="N236" s="3"/>
      <c r="O236" s="3"/>
      <c r="P236" s="3"/>
      <c r="Q236" s="3"/>
      <c r="R236" s="3"/>
      <c r="S236" s="3"/>
      <c r="T236" s="3"/>
      <c r="U236" s="3"/>
      <c r="V236" s="3"/>
      <c r="W236" s="3"/>
      <c r="X236" s="3"/>
      <c r="Y236" s="3"/>
      <c r="Z236" s="3"/>
      <c r="AA236" s="3"/>
      <c r="AB236" s="3"/>
      <c r="AC236" s="3"/>
      <c r="AD236" s="3"/>
      <c r="AE236" s="3"/>
    </row>
    <row r="237" ht="15.75" customHeight="1">
      <c r="A237" s="66"/>
      <c r="B237" s="67"/>
      <c r="C237" s="67"/>
      <c r="D237" s="1"/>
      <c r="E237" s="1"/>
      <c r="F237" s="1"/>
      <c r="G237" s="1"/>
      <c r="H237" s="1"/>
      <c r="I237" s="1"/>
      <c r="J237" s="1"/>
      <c r="K237" s="1"/>
      <c r="L237" s="3"/>
      <c r="M237" s="3"/>
      <c r="N237" s="3"/>
      <c r="O237" s="3"/>
      <c r="P237" s="3"/>
      <c r="Q237" s="3"/>
      <c r="R237" s="3"/>
      <c r="S237" s="3"/>
      <c r="T237" s="3"/>
      <c r="U237" s="3"/>
      <c r="V237" s="3"/>
      <c r="W237" s="3"/>
      <c r="X237" s="3"/>
      <c r="Y237" s="3"/>
      <c r="Z237" s="3"/>
      <c r="AA237" s="3"/>
      <c r="AB237" s="3"/>
      <c r="AC237" s="3"/>
      <c r="AD237" s="3"/>
      <c r="AE237" s="3"/>
    </row>
    <row r="238" ht="15.75" customHeight="1">
      <c r="A238" s="66"/>
      <c r="B238" s="67"/>
      <c r="C238" s="67"/>
      <c r="D238" s="1"/>
      <c r="E238" s="1"/>
      <c r="F238" s="1"/>
      <c r="G238" s="1"/>
      <c r="H238" s="1"/>
      <c r="I238" s="1"/>
      <c r="J238" s="1"/>
      <c r="K238" s="1"/>
      <c r="L238" s="3"/>
      <c r="M238" s="3"/>
      <c r="N238" s="3"/>
      <c r="O238" s="3"/>
      <c r="P238" s="3"/>
      <c r="Q238" s="3"/>
      <c r="R238" s="3"/>
      <c r="S238" s="3"/>
      <c r="T238" s="3"/>
      <c r="U238" s="3"/>
      <c r="V238" s="3"/>
      <c r="W238" s="3"/>
      <c r="X238" s="3"/>
      <c r="Y238" s="3"/>
      <c r="Z238" s="3"/>
      <c r="AA238" s="3"/>
      <c r="AB238" s="3"/>
      <c r="AC238" s="3"/>
      <c r="AD238" s="3"/>
      <c r="AE238" s="3"/>
    </row>
    <row r="239" ht="15.75" customHeight="1">
      <c r="A239" s="66"/>
      <c r="B239" s="67"/>
      <c r="C239" s="67"/>
      <c r="D239" s="1"/>
      <c r="E239" s="1"/>
      <c r="F239" s="1"/>
      <c r="G239" s="1"/>
      <c r="H239" s="1"/>
      <c r="I239" s="1"/>
      <c r="J239" s="1"/>
      <c r="K239" s="1"/>
      <c r="L239" s="3"/>
      <c r="M239" s="3"/>
      <c r="N239" s="3"/>
      <c r="O239" s="3"/>
      <c r="P239" s="3"/>
      <c r="Q239" s="3"/>
      <c r="R239" s="3"/>
      <c r="S239" s="3"/>
      <c r="T239" s="3"/>
      <c r="U239" s="3"/>
      <c r="V239" s="3"/>
      <c r="W239" s="3"/>
      <c r="X239" s="3"/>
      <c r="Y239" s="3"/>
      <c r="Z239" s="3"/>
      <c r="AA239" s="3"/>
      <c r="AB239" s="3"/>
      <c r="AC239" s="3"/>
      <c r="AD239" s="3"/>
      <c r="AE239" s="3"/>
    </row>
    <row r="240" ht="15.75" customHeight="1">
      <c r="A240" s="66"/>
      <c r="B240" s="67"/>
      <c r="C240" s="67"/>
      <c r="D240" s="1"/>
      <c r="E240" s="1"/>
      <c r="F240" s="1"/>
      <c r="G240" s="1"/>
      <c r="H240" s="1"/>
      <c r="I240" s="1"/>
      <c r="J240" s="1"/>
      <c r="K240" s="1"/>
      <c r="L240" s="3"/>
      <c r="M240" s="3"/>
      <c r="N240" s="3"/>
      <c r="O240" s="3"/>
      <c r="P240" s="3"/>
      <c r="Q240" s="3"/>
      <c r="R240" s="3"/>
      <c r="S240" s="3"/>
      <c r="T240" s="3"/>
      <c r="U240" s="3"/>
      <c r="V240" s="3"/>
      <c r="W240" s="3"/>
      <c r="X240" s="3"/>
      <c r="Y240" s="3"/>
      <c r="Z240" s="3"/>
      <c r="AA240" s="3"/>
      <c r="AB240" s="3"/>
      <c r="AC240" s="3"/>
      <c r="AD240" s="3"/>
      <c r="AE240" s="3"/>
    </row>
    <row r="241" ht="15.75" customHeight="1">
      <c r="A241" s="66"/>
      <c r="B241" s="67"/>
      <c r="C241" s="67"/>
      <c r="D241" s="1"/>
      <c r="E241" s="1"/>
      <c r="F241" s="1"/>
      <c r="G241" s="1"/>
      <c r="H241" s="1"/>
      <c r="I241" s="1"/>
      <c r="J241" s="1"/>
      <c r="K241" s="1"/>
      <c r="L241" s="3"/>
      <c r="M241" s="3"/>
      <c r="N241" s="3"/>
      <c r="O241" s="3"/>
      <c r="P241" s="3"/>
      <c r="Q241" s="3"/>
      <c r="R241" s="3"/>
      <c r="S241" s="3"/>
      <c r="T241" s="3"/>
      <c r="U241" s="3"/>
      <c r="V241" s="3"/>
      <c r="W241" s="3"/>
      <c r="X241" s="3"/>
      <c r="Y241" s="3"/>
      <c r="Z241" s="3"/>
      <c r="AA241" s="3"/>
      <c r="AB241" s="3"/>
      <c r="AC241" s="3"/>
      <c r="AD241" s="3"/>
      <c r="AE241" s="3"/>
    </row>
    <row r="242" ht="15.75" customHeight="1">
      <c r="A242" s="66"/>
      <c r="B242" s="67"/>
      <c r="C242" s="67"/>
      <c r="D242" s="1"/>
      <c r="E242" s="1"/>
      <c r="F242" s="1"/>
      <c r="G242" s="1"/>
      <c r="H242" s="1"/>
      <c r="I242" s="1"/>
      <c r="J242" s="1"/>
      <c r="K242" s="1"/>
      <c r="L242" s="3"/>
      <c r="M242" s="3"/>
      <c r="N242" s="3"/>
      <c r="O242" s="3"/>
      <c r="P242" s="3"/>
      <c r="Q242" s="3"/>
      <c r="R242" s="3"/>
      <c r="S242" s="3"/>
      <c r="T242" s="3"/>
      <c r="U242" s="3"/>
      <c r="V242" s="3"/>
      <c r="W242" s="3"/>
      <c r="X242" s="3"/>
      <c r="Y242" s="3"/>
      <c r="Z242" s="3"/>
      <c r="AA242" s="3"/>
      <c r="AB242" s="3"/>
      <c r="AC242" s="3"/>
      <c r="AD242" s="3"/>
      <c r="AE242" s="3"/>
    </row>
    <row r="243" ht="15.75" customHeight="1">
      <c r="A243" s="66"/>
      <c r="B243" s="67"/>
      <c r="C243" s="67"/>
      <c r="D243" s="1"/>
      <c r="E243" s="1"/>
      <c r="F243" s="1"/>
      <c r="G243" s="1"/>
      <c r="H243" s="1"/>
      <c r="I243" s="1"/>
      <c r="J243" s="1"/>
      <c r="K243" s="1"/>
      <c r="L243" s="3"/>
      <c r="M243" s="3"/>
      <c r="N243" s="3"/>
      <c r="O243" s="3"/>
      <c r="P243" s="3"/>
      <c r="Q243" s="3"/>
      <c r="R243" s="3"/>
      <c r="S243" s="3"/>
      <c r="T243" s="3"/>
      <c r="U243" s="3"/>
      <c r="V243" s="3"/>
      <c r="W243" s="3"/>
      <c r="X243" s="3"/>
      <c r="Y243" s="3"/>
      <c r="Z243" s="3"/>
      <c r="AA243" s="3"/>
      <c r="AB243" s="3"/>
      <c r="AC243" s="3"/>
      <c r="AD243" s="3"/>
      <c r="AE243" s="3"/>
    </row>
    <row r="244" ht="15.75" customHeight="1">
      <c r="A244" s="66"/>
      <c r="B244" s="67"/>
      <c r="C244" s="67"/>
      <c r="D244" s="1"/>
      <c r="E244" s="1"/>
      <c r="F244" s="1"/>
      <c r="G244" s="1"/>
      <c r="H244" s="1"/>
      <c r="I244" s="1"/>
      <c r="J244" s="1"/>
      <c r="K244" s="1"/>
      <c r="L244" s="3"/>
      <c r="M244" s="3"/>
      <c r="N244" s="3"/>
      <c r="O244" s="3"/>
      <c r="P244" s="3"/>
      <c r="Q244" s="3"/>
      <c r="R244" s="3"/>
      <c r="S244" s="3"/>
      <c r="T244" s="3"/>
      <c r="U244" s="3"/>
      <c r="V244" s="3"/>
      <c r="W244" s="3"/>
      <c r="X244" s="3"/>
      <c r="Y244" s="3"/>
      <c r="Z244" s="3"/>
      <c r="AA244" s="3"/>
      <c r="AB244" s="3"/>
      <c r="AC244" s="3"/>
      <c r="AD244" s="3"/>
      <c r="AE244" s="3"/>
    </row>
    <row r="245" ht="15.75" customHeight="1">
      <c r="A245" s="66"/>
      <c r="B245" s="67"/>
      <c r="C245" s="67"/>
      <c r="D245" s="1"/>
      <c r="E245" s="1"/>
      <c r="F245" s="1"/>
      <c r="G245" s="1"/>
      <c r="H245" s="1"/>
      <c r="I245" s="1"/>
      <c r="J245" s="1"/>
      <c r="K245" s="1"/>
      <c r="L245" s="3"/>
      <c r="M245" s="3"/>
      <c r="N245" s="3"/>
      <c r="O245" s="3"/>
      <c r="P245" s="3"/>
      <c r="Q245" s="3"/>
      <c r="R245" s="3"/>
      <c r="S245" s="3"/>
      <c r="T245" s="3"/>
      <c r="U245" s="3"/>
      <c r="V245" s="3"/>
      <c r="W245" s="3"/>
      <c r="X245" s="3"/>
      <c r="Y245" s="3"/>
      <c r="Z245" s="3"/>
      <c r="AA245" s="3"/>
      <c r="AB245" s="3"/>
      <c r="AC245" s="3"/>
      <c r="AD245" s="3"/>
      <c r="AE245" s="3"/>
    </row>
    <row r="246" ht="15.75" customHeight="1">
      <c r="A246" s="66"/>
      <c r="B246" s="67"/>
      <c r="C246" s="67"/>
      <c r="D246" s="1"/>
      <c r="E246" s="1"/>
      <c r="F246" s="1"/>
      <c r="G246" s="1"/>
      <c r="H246" s="1"/>
      <c r="I246" s="1"/>
      <c r="J246" s="1"/>
      <c r="K246" s="1"/>
      <c r="L246" s="3"/>
      <c r="M246" s="3"/>
      <c r="N246" s="3"/>
      <c r="O246" s="3"/>
      <c r="P246" s="3"/>
      <c r="Q246" s="3"/>
      <c r="R246" s="3"/>
      <c r="S246" s="3"/>
      <c r="T246" s="3"/>
      <c r="U246" s="3"/>
      <c r="V246" s="3"/>
      <c r="W246" s="3"/>
      <c r="X246" s="3"/>
      <c r="Y246" s="3"/>
      <c r="Z246" s="3"/>
      <c r="AA246" s="3"/>
      <c r="AB246" s="3"/>
      <c r="AC246" s="3"/>
      <c r="AD246" s="3"/>
      <c r="AE246" s="3"/>
    </row>
    <row r="247" ht="15.75" customHeight="1">
      <c r="A247" s="66"/>
      <c r="B247" s="67"/>
      <c r="C247" s="67"/>
      <c r="D247" s="1"/>
      <c r="E247" s="1"/>
      <c r="F247" s="1"/>
      <c r="G247" s="1"/>
      <c r="H247" s="1"/>
      <c r="I247" s="1"/>
      <c r="J247" s="1"/>
      <c r="K247" s="1"/>
      <c r="L247" s="3"/>
      <c r="M247" s="3"/>
      <c r="N247" s="3"/>
      <c r="O247" s="3"/>
      <c r="P247" s="3"/>
      <c r="Q247" s="3"/>
      <c r="R247" s="3"/>
      <c r="S247" s="3"/>
      <c r="T247" s="3"/>
      <c r="U247" s="3"/>
      <c r="V247" s="3"/>
      <c r="W247" s="3"/>
      <c r="X247" s="3"/>
      <c r="Y247" s="3"/>
      <c r="Z247" s="3"/>
      <c r="AA247" s="3"/>
      <c r="AB247" s="3"/>
      <c r="AC247" s="3"/>
      <c r="AD247" s="3"/>
      <c r="AE247" s="3"/>
    </row>
    <row r="248" ht="15.75" customHeight="1">
      <c r="A248" s="66"/>
      <c r="B248" s="67"/>
      <c r="C248" s="67"/>
      <c r="D248" s="1"/>
      <c r="E248" s="1"/>
      <c r="F248" s="1"/>
      <c r="G248" s="1"/>
      <c r="H248" s="1"/>
      <c r="I248" s="1"/>
      <c r="J248" s="1"/>
      <c r="K248" s="1"/>
      <c r="L248" s="3"/>
      <c r="M248" s="3"/>
      <c r="N248" s="3"/>
      <c r="O248" s="3"/>
      <c r="P248" s="3"/>
      <c r="Q248" s="3"/>
      <c r="R248" s="3"/>
      <c r="S248" s="3"/>
      <c r="T248" s="3"/>
      <c r="U248" s="3"/>
      <c r="V248" s="3"/>
      <c r="W248" s="3"/>
      <c r="X248" s="3"/>
      <c r="Y248" s="3"/>
      <c r="Z248" s="3"/>
      <c r="AA248" s="3"/>
      <c r="AB248" s="3"/>
      <c r="AC248" s="3"/>
      <c r="AD248" s="3"/>
      <c r="AE248" s="3"/>
    </row>
    <row r="249" ht="15.75" customHeight="1">
      <c r="A249" s="66"/>
      <c r="B249" s="67"/>
      <c r="C249" s="67"/>
      <c r="D249" s="1"/>
      <c r="E249" s="1"/>
      <c r="F249" s="1"/>
      <c r="G249" s="1"/>
      <c r="H249" s="1"/>
      <c r="I249" s="1"/>
      <c r="J249" s="1"/>
      <c r="K249" s="1"/>
      <c r="L249" s="3"/>
      <c r="M249" s="3"/>
      <c r="N249" s="3"/>
      <c r="O249" s="3"/>
      <c r="P249" s="3"/>
      <c r="Q249" s="3"/>
      <c r="R249" s="3"/>
      <c r="S249" s="3"/>
      <c r="T249" s="3"/>
      <c r="U249" s="3"/>
      <c r="V249" s="3"/>
      <c r="W249" s="3"/>
      <c r="X249" s="3"/>
      <c r="Y249" s="3"/>
      <c r="Z249" s="3"/>
      <c r="AA249" s="3"/>
      <c r="AB249" s="3"/>
      <c r="AC249" s="3"/>
      <c r="AD249" s="3"/>
      <c r="AE249" s="3"/>
    </row>
    <row r="250" ht="15.75" customHeight="1">
      <c r="A250" s="66"/>
      <c r="B250" s="67"/>
      <c r="C250" s="67"/>
      <c r="D250" s="1"/>
      <c r="E250" s="1"/>
      <c r="F250" s="1"/>
      <c r="G250" s="1"/>
      <c r="H250" s="1"/>
      <c r="I250" s="1"/>
      <c r="J250" s="1"/>
      <c r="K250" s="1"/>
      <c r="L250" s="3"/>
      <c r="M250" s="3"/>
      <c r="N250" s="3"/>
      <c r="O250" s="3"/>
      <c r="P250" s="3"/>
      <c r="Q250" s="3"/>
      <c r="R250" s="3"/>
      <c r="S250" s="3"/>
      <c r="T250" s="3"/>
      <c r="U250" s="3"/>
      <c r="V250" s="3"/>
      <c r="W250" s="3"/>
      <c r="X250" s="3"/>
      <c r="Y250" s="3"/>
      <c r="Z250" s="3"/>
      <c r="AA250" s="3"/>
      <c r="AB250" s="3"/>
      <c r="AC250" s="3"/>
      <c r="AD250" s="3"/>
      <c r="AE250" s="3"/>
    </row>
    <row r="251" ht="15.75" customHeight="1">
      <c r="A251" s="66"/>
      <c r="B251" s="67"/>
      <c r="C251" s="67"/>
      <c r="D251" s="1"/>
      <c r="E251" s="1"/>
      <c r="F251" s="1"/>
      <c r="G251" s="1"/>
      <c r="H251" s="1"/>
      <c r="I251" s="1"/>
      <c r="J251" s="1"/>
      <c r="K251" s="1"/>
      <c r="L251" s="3"/>
      <c r="M251" s="3"/>
      <c r="N251" s="3"/>
      <c r="O251" s="3"/>
      <c r="P251" s="3"/>
      <c r="Q251" s="3"/>
      <c r="R251" s="3"/>
      <c r="S251" s="3"/>
      <c r="T251" s="3"/>
      <c r="U251" s="3"/>
      <c r="V251" s="3"/>
      <c r="W251" s="3"/>
      <c r="X251" s="3"/>
      <c r="Y251" s="3"/>
      <c r="Z251" s="3"/>
      <c r="AA251" s="3"/>
      <c r="AB251" s="3"/>
      <c r="AC251" s="3"/>
      <c r="AD251" s="3"/>
      <c r="AE251" s="3"/>
    </row>
    <row r="252" ht="15.75" customHeight="1">
      <c r="A252" s="66"/>
      <c r="B252" s="67"/>
      <c r="C252" s="67"/>
      <c r="D252" s="1"/>
      <c r="E252" s="1"/>
      <c r="F252" s="1"/>
      <c r="G252" s="1"/>
      <c r="H252" s="1"/>
      <c r="I252" s="1"/>
      <c r="J252" s="1"/>
      <c r="K252" s="1"/>
      <c r="L252" s="3"/>
      <c r="M252" s="3"/>
      <c r="N252" s="3"/>
      <c r="O252" s="3"/>
      <c r="P252" s="3"/>
      <c r="Q252" s="3"/>
      <c r="R252" s="3"/>
      <c r="S252" s="3"/>
      <c r="T252" s="3"/>
      <c r="U252" s="3"/>
      <c r="V252" s="3"/>
      <c r="W252" s="3"/>
      <c r="X252" s="3"/>
      <c r="Y252" s="3"/>
      <c r="Z252" s="3"/>
      <c r="AA252" s="3"/>
      <c r="AB252" s="3"/>
      <c r="AC252" s="3"/>
      <c r="AD252" s="3"/>
      <c r="AE252" s="3"/>
    </row>
    <row r="253" ht="15.75" customHeight="1">
      <c r="A253" s="66"/>
      <c r="B253" s="67"/>
      <c r="C253" s="67"/>
      <c r="D253" s="1"/>
      <c r="E253" s="1"/>
      <c r="F253" s="1"/>
      <c r="G253" s="1"/>
      <c r="H253" s="1"/>
      <c r="I253" s="1"/>
      <c r="J253" s="1"/>
      <c r="K253" s="1"/>
      <c r="L253" s="3"/>
      <c r="M253" s="3"/>
      <c r="N253" s="3"/>
      <c r="O253" s="3"/>
      <c r="P253" s="3"/>
      <c r="Q253" s="3"/>
      <c r="R253" s="3"/>
      <c r="S253" s="3"/>
      <c r="T253" s="3"/>
      <c r="U253" s="3"/>
      <c r="V253" s="3"/>
      <c r="W253" s="3"/>
      <c r="X253" s="3"/>
      <c r="Y253" s="3"/>
      <c r="Z253" s="3"/>
      <c r="AA253" s="3"/>
      <c r="AB253" s="3"/>
      <c r="AC253" s="3"/>
      <c r="AD253" s="3"/>
      <c r="AE253" s="3"/>
    </row>
    <row r="254" ht="15.75" customHeight="1">
      <c r="A254" s="66"/>
      <c r="B254" s="67"/>
      <c r="C254" s="67"/>
      <c r="D254" s="1"/>
      <c r="E254" s="1"/>
      <c r="F254" s="1"/>
      <c r="G254" s="1"/>
      <c r="H254" s="1"/>
      <c r="I254" s="1"/>
      <c r="J254" s="1"/>
      <c r="K254" s="1"/>
      <c r="L254" s="3"/>
      <c r="M254" s="3"/>
      <c r="N254" s="3"/>
      <c r="O254" s="3"/>
      <c r="P254" s="3"/>
      <c r="Q254" s="3"/>
      <c r="R254" s="3"/>
      <c r="S254" s="3"/>
      <c r="T254" s="3"/>
      <c r="U254" s="3"/>
      <c r="V254" s="3"/>
      <c r="W254" s="3"/>
      <c r="X254" s="3"/>
      <c r="Y254" s="3"/>
      <c r="Z254" s="3"/>
      <c r="AA254" s="3"/>
      <c r="AB254" s="3"/>
      <c r="AC254" s="3"/>
      <c r="AD254" s="3"/>
      <c r="AE254" s="3"/>
    </row>
    <row r="255" ht="15.75" customHeight="1">
      <c r="A255" s="66"/>
      <c r="B255" s="67"/>
      <c r="C255" s="67"/>
      <c r="D255" s="1"/>
      <c r="E255" s="1"/>
      <c r="F255" s="1"/>
      <c r="G255" s="1"/>
      <c r="H255" s="1"/>
      <c r="I255" s="1"/>
      <c r="J255" s="1"/>
      <c r="K255" s="1"/>
      <c r="L255" s="3"/>
      <c r="M255" s="3"/>
      <c r="N255" s="3"/>
      <c r="O255" s="3"/>
      <c r="P255" s="3"/>
      <c r="Q255" s="3"/>
      <c r="R255" s="3"/>
      <c r="S255" s="3"/>
      <c r="T255" s="3"/>
      <c r="U255" s="3"/>
      <c r="V255" s="3"/>
      <c r="W255" s="3"/>
      <c r="X255" s="3"/>
      <c r="Y255" s="3"/>
      <c r="Z255" s="3"/>
      <c r="AA255" s="3"/>
      <c r="AB255" s="3"/>
      <c r="AC255" s="3"/>
      <c r="AD255" s="3"/>
      <c r="AE255" s="3"/>
    </row>
    <row r="256" ht="15.75" customHeight="1">
      <c r="A256" s="66"/>
      <c r="B256" s="67"/>
      <c r="C256" s="67"/>
      <c r="D256" s="1"/>
      <c r="E256" s="1"/>
      <c r="F256" s="1"/>
      <c r="G256" s="1"/>
      <c r="H256" s="1"/>
      <c r="I256" s="1"/>
      <c r="J256" s="1"/>
      <c r="K256" s="1"/>
      <c r="L256" s="3"/>
      <c r="M256" s="3"/>
      <c r="N256" s="3"/>
      <c r="O256" s="3"/>
      <c r="P256" s="3"/>
      <c r="Q256" s="3"/>
      <c r="R256" s="3"/>
      <c r="S256" s="3"/>
      <c r="T256" s="3"/>
      <c r="U256" s="3"/>
      <c r="V256" s="3"/>
      <c r="W256" s="3"/>
      <c r="X256" s="3"/>
      <c r="Y256" s="3"/>
      <c r="Z256" s="3"/>
      <c r="AA256" s="3"/>
      <c r="AB256" s="3"/>
      <c r="AC256" s="3"/>
      <c r="AD256" s="3"/>
      <c r="AE256" s="3"/>
    </row>
    <row r="257" ht="15.75" customHeight="1">
      <c r="A257" s="66"/>
      <c r="B257" s="67"/>
      <c r="C257" s="67"/>
      <c r="D257" s="1"/>
      <c r="E257" s="1"/>
      <c r="F257" s="1"/>
      <c r="G257" s="1"/>
      <c r="H257" s="1"/>
      <c r="I257" s="1"/>
      <c r="J257" s="1"/>
      <c r="K257" s="1"/>
      <c r="L257" s="3"/>
      <c r="M257" s="3"/>
      <c r="N257" s="3"/>
      <c r="O257" s="3"/>
      <c r="P257" s="3"/>
      <c r="Q257" s="3"/>
      <c r="R257" s="3"/>
      <c r="S257" s="3"/>
      <c r="T257" s="3"/>
      <c r="U257" s="3"/>
      <c r="V257" s="3"/>
      <c r="W257" s="3"/>
      <c r="X257" s="3"/>
      <c r="Y257" s="3"/>
      <c r="Z257" s="3"/>
      <c r="AA257" s="3"/>
      <c r="AB257" s="3"/>
      <c r="AC257" s="3"/>
      <c r="AD257" s="3"/>
      <c r="AE257" s="3"/>
    </row>
    <row r="258" ht="15.75" customHeight="1">
      <c r="A258" s="66"/>
      <c r="B258" s="67"/>
      <c r="C258" s="67"/>
      <c r="D258" s="1"/>
      <c r="E258" s="1"/>
      <c r="F258" s="1"/>
      <c r="G258" s="1"/>
      <c r="H258" s="1"/>
      <c r="I258" s="1"/>
      <c r="J258" s="1"/>
      <c r="K258" s="1"/>
      <c r="L258" s="3"/>
      <c r="M258" s="3"/>
      <c r="N258" s="3"/>
      <c r="O258" s="3"/>
      <c r="P258" s="3"/>
      <c r="Q258" s="3"/>
      <c r="R258" s="3"/>
      <c r="S258" s="3"/>
      <c r="T258" s="3"/>
      <c r="U258" s="3"/>
      <c r="V258" s="3"/>
      <c r="W258" s="3"/>
      <c r="X258" s="3"/>
      <c r="Y258" s="3"/>
      <c r="Z258" s="3"/>
      <c r="AA258" s="3"/>
      <c r="AB258" s="3"/>
      <c r="AC258" s="3"/>
      <c r="AD258" s="3"/>
      <c r="AE258" s="3"/>
    </row>
    <row r="259" ht="15.75" customHeight="1">
      <c r="A259" s="66"/>
      <c r="B259" s="67"/>
      <c r="C259" s="67"/>
      <c r="D259" s="1"/>
      <c r="E259" s="1"/>
      <c r="F259" s="1"/>
      <c r="G259" s="1"/>
      <c r="H259" s="1"/>
      <c r="I259" s="1"/>
      <c r="J259" s="1"/>
      <c r="K259" s="1"/>
      <c r="L259" s="3"/>
      <c r="M259" s="3"/>
      <c r="N259" s="3"/>
      <c r="O259" s="3"/>
      <c r="P259" s="3"/>
      <c r="Q259" s="3"/>
      <c r="R259" s="3"/>
      <c r="S259" s="3"/>
      <c r="T259" s="3"/>
      <c r="U259" s="3"/>
      <c r="V259" s="3"/>
      <c r="W259" s="3"/>
      <c r="X259" s="3"/>
      <c r="Y259" s="3"/>
      <c r="Z259" s="3"/>
      <c r="AA259" s="3"/>
      <c r="AB259" s="3"/>
      <c r="AC259" s="3"/>
      <c r="AD259" s="3"/>
      <c r="AE259" s="3"/>
    </row>
    <row r="260" ht="15.75" customHeight="1">
      <c r="A260" s="66"/>
      <c r="B260" s="67"/>
      <c r="C260" s="67"/>
      <c r="D260" s="1"/>
      <c r="E260" s="1"/>
      <c r="F260" s="1"/>
      <c r="G260" s="1"/>
      <c r="H260" s="1"/>
      <c r="I260" s="1"/>
      <c r="J260" s="1"/>
      <c r="K260" s="1"/>
      <c r="L260" s="3"/>
      <c r="M260" s="3"/>
      <c r="N260" s="3"/>
      <c r="O260" s="3"/>
      <c r="P260" s="3"/>
      <c r="Q260" s="3"/>
      <c r="R260" s="3"/>
      <c r="S260" s="3"/>
      <c r="T260" s="3"/>
      <c r="U260" s="3"/>
      <c r="V260" s="3"/>
      <c r="W260" s="3"/>
      <c r="X260" s="3"/>
      <c r="Y260" s="3"/>
      <c r="Z260" s="3"/>
      <c r="AA260" s="3"/>
      <c r="AB260" s="3"/>
      <c r="AC260" s="3"/>
      <c r="AD260" s="3"/>
      <c r="AE260" s="3"/>
    </row>
    <row r="261" ht="15.75" customHeight="1">
      <c r="A261" s="66"/>
      <c r="B261" s="67"/>
      <c r="C261" s="67"/>
      <c r="D261" s="1"/>
      <c r="E261" s="1"/>
      <c r="F261" s="1"/>
      <c r="G261" s="1"/>
      <c r="H261" s="1"/>
      <c r="I261" s="1"/>
      <c r="J261" s="1"/>
      <c r="K261" s="1"/>
      <c r="L261" s="3"/>
      <c r="M261" s="3"/>
      <c r="N261" s="3"/>
      <c r="O261" s="3"/>
      <c r="P261" s="3"/>
      <c r="Q261" s="3"/>
      <c r="R261" s="3"/>
      <c r="S261" s="3"/>
      <c r="T261" s="3"/>
      <c r="U261" s="3"/>
      <c r="V261" s="3"/>
      <c r="W261" s="3"/>
      <c r="X261" s="3"/>
      <c r="Y261" s="3"/>
      <c r="Z261" s="3"/>
      <c r="AA261" s="3"/>
      <c r="AB261" s="3"/>
      <c r="AC261" s="3"/>
      <c r="AD261" s="3"/>
      <c r="AE261" s="3"/>
    </row>
    <row r="262" ht="15.75" customHeight="1">
      <c r="A262" s="66"/>
      <c r="B262" s="67"/>
      <c r="C262" s="67"/>
      <c r="D262" s="1"/>
      <c r="E262" s="1"/>
      <c r="F262" s="1"/>
      <c r="G262" s="1"/>
      <c r="H262" s="1"/>
      <c r="I262" s="1"/>
      <c r="J262" s="1"/>
      <c r="K262" s="1"/>
      <c r="L262" s="3"/>
      <c r="M262" s="3"/>
      <c r="N262" s="3"/>
      <c r="O262" s="3"/>
      <c r="P262" s="3"/>
      <c r="Q262" s="3"/>
      <c r="R262" s="3"/>
      <c r="S262" s="3"/>
      <c r="T262" s="3"/>
      <c r="U262" s="3"/>
      <c r="V262" s="3"/>
      <c r="W262" s="3"/>
      <c r="X262" s="3"/>
      <c r="Y262" s="3"/>
      <c r="Z262" s="3"/>
      <c r="AA262" s="3"/>
      <c r="AB262" s="3"/>
      <c r="AC262" s="3"/>
      <c r="AD262" s="3"/>
      <c r="AE262" s="3"/>
    </row>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62:H62"/>
    <mergeCell ref="A2:M2"/>
    <mergeCell ref="A4:M4"/>
    <mergeCell ref="A5:M5"/>
    <mergeCell ref="A6:M6"/>
    <mergeCell ref="A7:M7"/>
    <mergeCell ref="A8:M8"/>
    <mergeCell ref="A9:M9"/>
  </mergeCells>
  <printOptions/>
  <pageMargins bottom="1.0" footer="0.0" header="0.0" left="0.75" right="0.75" top="1.0"/>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19.86"/>
    <col customWidth="1" min="7" max="7" width="9.57"/>
    <col customWidth="1" min="8" max="8" width="11.86"/>
    <col customWidth="1" min="9" max="9" width="10.29"/>
    <col customWidth="1" min="10" max="10" width="8.0"/>
    <col customWidth="1" min="11" max="11" width="16.57"/>
    <col customWidth="1" min="12" max="26" width="8.0"/>
  </cols>
  <sheetData>
    <row r="1">
      <c r="A1" s="66"/>
      <c r="B1" s="67"/>
      <c r="C1" s="67"/>
      <c r="D1" s="67"/>
      <c r="E1" s="1"/>
      <c r="F1" s="1"/>
      <c r="G1" s="3"/>
      <c r="H1" s="3"/>
      <c r="I1" s="3"/>
      <c r="J1" s="3"/>
      <c r="K1" s="3"/>
      <c r="L1" s="3"/>
      <c r="M1" s="3"/>
      <c r="N1" s="3"/>
      <c r="O1" s="3"/>
      <c r="P1" s="3"/>
      <c r="Q1" s="3"/>
      <c r="R1" s="3"/>
      <c r="S1" s="3"/>
      <c r="T1" s="3"/>
      <c r="U1" s="3"/>
      <c r="V1" s="3"/>
      <c r="W1" s="3"/>
      <c r="X1" s="3"/>
      <c r="Y1" s="3"/>
      <c r="Z1" s="3"/>
    </row>
    <row r="2" ht="29.25" customHeight="1">
      <c r="A2" s="381" t="s">
        <v>8419</v>
      </c>
      <c r="B2" s="117"/>
      <c r="C2" s="117"/>
      <c r="D2" s="117"/>
      <c r="E2" s="117"/>
      <c r="F2" s="117"/>
      <c r="G2" s="117"/>
      <c r="H2" s="117"/>
      <c r="I2" s="117"/>
      <c r="J2" s="117"/>
      <c r="K2" s="15"/>
      <c r="L2" s="15"/>
      <c r="M2" s="15"/>
      <c r="N2" s="15"/>
      <c r="O2" s="15"/>
      <c r="P2" s="15"/>
      <c r="Q2" s="15"/>
      <c r="R2" s="15"/>
      <c r="S2" s="15"/>
      <c r="T2" s="15"/>
      <c r="U2" s="15"/>
      <c r="V2" s="15"/>
      <c r="W2" s="15"/>
      <c r="X2" s="15"/>
      <c r="Y2" s="15"/>
      <c r="Z2" s="15"/>
    </row>
    <row r="3">
      <c r="A3" s="143"/>
      <c r="B3" s="143"/>
      <c r="C3" s="143"/>
      <c r="D3" s="143"/>
      <c r="E3" s="143"/>
      <c r="F3" s="71"/>
      <c r="G3" s="15"/>
      <c r="H3" s="15"/>
      <c r="I3" s="15"/>
      <c r="J3" s="15"/>
      <c r="K3" s="15"/>
      <c r="L3" s="15"/>
      <c r="M3" s="15"/>
      <c r="N3" s="15"/>
      <c r="O3" s="15"/>
      <c r="P3" s="15"/>
      <c r="Q3" s="15"/>
      <c r="R3" s="15"/>
      <c r="S3" s="15"/>
      <c r="T3" s="15"/>
      <c r="U3" s="15"/>
      <c r="V3" s="15"/>
      <c r="W3" s="15"/>
      <c r="X3" s="15"/>
      <c r="Y3" s="15"/>
      <c r="Z3" s="15"/>
    </row>
    <row r="4" ht="42.75" customHeight="1">
      <c r="A4" s="72" t="s">
        <v>8420</v>
      </c>
      <c r="B4" s="69"/>
      <c r="C4" s="69"/>
      <c r="D4" s="69"/>
      <c r="E4" s="69"/>
      <c r="F4" s="69"/>
      <c r="G4" s="69"/>
      <c r="H4" s="69"/>
      <c r="I4" s="69"/>
      <c r="J4" s="70"/>
      <c r="K4" s="15"/>
      <c r="L4" s="15"/>
      <c r="M4" s="15"/>
      <c r="N4" s="15"/>
      <c r="O4" s="15"/>
      <c r="P4" s="15"/>
      <c r="Q4" s="15"/>
      <c r="R4" s="15"/>
      <c r="S4" s="15"/>
      <c r="T4" s="15"/>
      <c r="U4" s="15"/>
      <c r="V4" s="15"/>
      <c r="W4" s="15"/>
      <c r="X4" s="15"/>
      <c r="Y4" s="15"/>
      <c r="Z4" s="15"/>
    </row>
    <row r="5" ht="16.5" customHeight="1">
      <c r="A5" s="72" t="s">
        <v>8421</v>
      </c>
      <c r="B5" s="69"/>
      <c r="C5" s="69"/>
      <c r="D5" s="69"/>
      <c r="E5" s="69"/>
      <c r="F5" s="69"/>
      <c r="G5" s="69"/>
      <c r="H5" s="69"/>
      <c r="I5" s="69"/>
      <c r="J5" s="70"/>
      <c r="K5" s="15"/>
      <c r="L5" s="15"/>
      <c r="M5" s="15"/>
      <c r="N5" s="15"/>
      <c r="O5" s="15"/>
      <c r="P5" s="15"/>
      <c r="Q5" s="15"/>
      <c r="R5" s="15"/>
      <c r="S5" s="15"/>
      <c r="T5" s="15"/>
      <c r="U5" s="15"/>
      <c r="V5" s="15"/>
      <c r="W5" s="15"/>
      <c r="X5" s="15"/>
      <c r="Y5" s="15"/>
      <c r="Z5" s="15"/>
    </row>
    <row r="6" ht="14.25" customHeight="1">
      <c r="A6" s="72" t="s">
        <v>8422</v>
      </c>
      <c r="B6" s="69"/>
      <c r="C6" s="69"/>
      <c r="D6" s="69"/>
      <c r="E6" s="69"/>
      <c r="F6" s="69"/>
      <c r="G6" s="69"/>
      <c r="H6" s="69"/>
      <c r="I6" s="69"/>
      <c r="J6" s="70"/>
      <c r="K6" s="15"/>
      <c r="L6" s="15"/>
      <c r="M6" s="15"/>
      <c r="N6" s="15"/>
      <c r="O6" s="15"/>
      <c r="P6" s="15"/>
      <c r="Q6" s="15"/>
      <c r="R6" s="15"/>
      <c r="S6" s="15"/>
      <c r="T6" s="15"/>
      <c r="U6" s="15"/>
      <c r="V6" s="15"/>
      <c r="W6" s="15"/>
      <c r="X6" s="15"/>
      <c r="Y6" s="15"/>
      <c r="Z6" s="15"/>
    </row>
    <row r="7" ht="32.25" customHeight="1">
      <c r="A7" s="72" t="s">
        <v>8423</v>
      </c>
      <c r="B7" s="69"/>
      <c r="C7" s="69"/>
      <c r="D7" s="69"/>
      <c r="E7" s="69"/>
      <c r="F7" s="69"/>
      <c r="G7" s="69"/>
      <c r="H7" s="69"/>
      <c r="I7" s="69"/>
      <c r="J7" s="70"/>
      <c r="K7" s="15"/>
      <c r="L7" s="15"/>
      <c r="M7" s="15"/>
      <c r="N7" s="15"/>
      <c r="O7" s="15"/>
      <c r="P7" s="15"/>
      <c r="Q7" s="15"/>
      <c r="R7" s="15"/>
      <c r="S7" s="15"/>
      <c r="T7" s="15"/>
      <c r="U7" s="15"/>
      <c r="V7" s="15"/>
      <c r="W7" s="15"/>
      <c r="X7" s="15"/>
      <c r="Y7" s="15"/>
      <c r="Z7" s="15"/>
    </row>
    <row r="8" ht="15.0" customHeight="1">
      <c r="A8" s="72" t="s">
        <v>8424</v>
      </c>
      <c r="B8" s="69"/>
      <c r="C8" s="69"/>
      <c r="D8" s="69"/>
      <c r="E8" s="69"/>
      <c r="F8" s="69"/>
      <c r="G8" s="69"/>
      <c r="H8" s="69"/>
      <c r="I8" s="69"/>
      <c r="J8" s="70"/>
      <c r="K8" s="15"/>
      <c r="L8" s="15"/>
      <c r="M8" s="15"/>
      <c r="N8" s="15"/>
      <c r="O8" s="15"/>
      <c r="P8" s="15"/>
      <c r="Q8" s="15"/>
      <c r="R8" s="15"/>
      <c r="S8" s="15"/>
      <c r="T8" s="15"/>
      <c r="U8" s="15"/>
      <c r="V8" s="15"/>
      <c r="W8" s="15"/>
      <c r="X8" s="15"/>
      <c r="Y8" s="15"/>
      <c r="Z8" s="15"/>
    </row>
    <row r="9" ht="19.5" customHeight="1">
      <c r="A9" s="72" t="s">
        <v>8425</v>
      </c>
      <c r="B9" s="69"/>
      <c r="C9" s="69"/>
      <c r="D9" s="69"/>
      <c r="E9" s="69"/>
      <c r="F9" s="69"/>
      <c r="G9" s="69"/>
      <c r="H9" s="69"/>
      <c r="I9" s="69"/>
      <c r="J9" s="70"/>
      <c r="K9" s="15"/>
      <c r="L9" s="15"/>
      <c r="M9" s="15"/>
      <c r="N9" s="15"/>
      <c r="O9" s="15"/>
      <c r="P9" s="15"/>
      <c r="Q9" s="15"/>
      <c r="R9" s="15"/>
      <c r="S9" s="15"/>
      <c r="T9" s="15"/>
      <c r="U9" s="15"/>
      <c r="V9" s="15"/>
      <c r="W9" s="15"/>
      <c r="X9" s="15"/>
      <c r="Y9" s="15"/>
      <c r="Z9" s="15"/>
    </row>
    <row r="10" ht="72.75" customHeight="1">
      <c r="A10" s="75" t="s">
        <v>8426</v>
      </c>
      <c r="B10" s="69"/>
      <c r="C10" s="69"/>
      <c r="D10" s="69"/>
      <c r="E10" s="69"/>
      <c r="F10" s="69"/>
      <c r="G10" s="69"/>
      <c r="H10" s="69"/>
      <c r="I10" s="69"/>
      <c r="J10" s="70"/>
      <c r="K10" s="15"/>
      <c r="L10" s="15"/>
      <c r="M10" s="15"/>
      <c r="N10" s="15"/>
      <c r="O10" s="15"/>
      <c r="P10" s="15"/>
      <c r="Q10" s="15"/>
      <c r="R10" s="15"/>
      <c r="S10" s="15"/>
      <c r="T10" s="15"/>
      <c r="U10" s="15"/>
      <c r="V10" s="15"/>
      <c r="W10" s="15"/>
      <c r="X10" s="15"/>
      <c r="Y10" s="15"/>
      <c r="Z10" s="15"/>
    </row>
    <row r="11">
      <c r="A11" s="66"/>
      <c r="B11" s="67"/>
      <c r="C11" s="67"/>
      <c r="D11" s="67"/>
      <c r="E11" s="1"/>
      <c r="F11" s="1"/>
      <c r="G11" s="15"/>
      <c r="H11" s="15"/>
      <c r="I11" s="15"/>
      <c r="J11" s="15"/>
      <c r="K11" s="15"/>
      <c r="L11" s="15"/>
      <c r="M11" s="15"/>
      <c r="N11" s="15"/>
      <c r="O11" s="15"/>
      <c r="P11" s="15"/>
      <c r="Q11" s="15"/>
      <c r="R11" s="15"/>
      <c r="S11" s="15"/>
      <c r="T11" s="15"/>
      <c r="U11" s="15"/>
      <c r="V11" s="15"/>
      <c r="W11" s="15"/>
      <c r="X11" s="15"/>
      <c r="Y11" s="15"/>
      <c r="Z11" s="15"/>
    </row>
    <row r="12" ht="38.25" customHeight="1">
      <c r="A12" s="147" t="s">
        <v>7</v>
      </c>
      <c r="B12" s="78" t="s">
        <v>1826</v>
      </c>
      <c r="C12" s="78" t="s">
        <v>8427</v>
      </c>
      <c r="D12" s="78" t="s">
        <v>1829</v>
      </c>
      <c r="E12" s="80" t="s">
        <v>8</v>
      </c>
      <c r="F12" s="78" t="s">
        <v>8428</v>
      </c>
      <c r="G12" s="78" t="s">
        <v>8429</v>
      </c>
      <c r="H12" s="78" t="s">
        <v>8430</v>
      </c>
      <c r="I12" s="78" t="s">
        <v>1834</v>
      </c>
      <c r="J12" s="78" t="s">
        <v>208</v>
      </c>
      <c r="K12" s="82" t="s">
        <v>209</v>
      </c>
      <c r="L12" s="3"/>
      <c r="M12" s="3"/>
      <c r="N12" s="3"/>
      <c r="O12" s="3"/>
      <c r="P12" s="3"/>
      <c r="Q12" s="3"/>
      <c r="R12" s="3"/>
      <c r="S12" s="3"/>
      <c r="T12" s="3"/>
      <c r="U12" s="3"/>
      <c r="V12" s="3"/>
      <c r="W12" s="3"/>
      <c r="X12" s="3"/>
      <c r="Y12" s="3"/>
      <c r="Z12" s="3"/>
    </row>
    <row r="13" ht="11.25" customHeight="1">
      <c r="A13" s="89" t="s">
        <v>4027</v>
      </c>
      <c r="B13" s="89" t="s">
        <v>8431</v>
      </c>
      <c r="C13" s="89" t="s">
        <v>8432</v>
      </c>
      <c r="D13" s="361" t="s">
        <v>4027</v>
      </c>
      <c r="E13" s="122" t="s">
        <v>88</v>
      </c>
      <c r="F13" s="113" t="s">
        <v>8433</v>
      </c>
      <c r="G13" s="87">
        <v>25000.0</v>
      </c>
      <c r="H13" s="87">
        <v>25000.0</v>
      </c>
      <c r="I13" s="87">
        <v>200.0</v>
      </c>
      <c r="J13" s="87">
        <v>200.0</v>
      </c>
      <c r="K13" s="89" t="s">
        <v>4027</v>
      </c>
      <c r="L13" s="99"/>
      <c r="M13" s="99"/>
      <c r="N13" s="99"/>
      <c r="O13" s="99"/>
      <c r="P13" s="99"/>
      <c r="Q13" s="99"/>
      <c r="R13" s="99"/>
      <c r="S13" s="99"/>
      <c r="T13" s="99"/>
      <c r="U13" s="99"/>
      <c r="V13" s="99"/>
      <c r="W13" s="99"/>
      <c r="X13" s="99"/>
      <c r="Y13" s="99"/>
      <c r="Z13" s="99"/>
    </row>
    <row r="14" ht="11.25" customHeight="1">
      <c r="A14" s="89" t="s">
        <v>8434</v>
      </c>
      <c r="B14" s="89" t="s">
        <v>8435</v>
      </c>
      <c r="C14" s="89" t="s">
        <v>8436</v>
      </c>
      <c r="D14" s="361" t="s">
        <v>8434</v>
      </c>
      <c r="E14" s="122" t="s">
        <v>88</v>
      </c>
      <c r="F14" s="113" t="s">
        <v>8437</v>
      </c>
      <c r="G14" s="87" t="s">
        <v>8438</v>
      </c>
      <c r="H14" s="87" t="s">
        <v>8438</v>
      </c>
      <c r="I14" s="87">
        <v>100.0</v>
      </c>
      <c r="J14" s="87">
        <v>100.0</v>
      </c>
      <c r="K14" s="89" t="s">
        <v>8439</v>
      </c>
      <c r="L14" s="99"/>
      <c r="M14" s="99"/>
      <c r="N14" s="99"/>
      <c r="O14" s="99"/>
      <c r="P14" s="99"/>
      <c r="Q14" s="99"/>
      <c r="R14" s="99"/>
      <c r="S14" s="99"/>
      <c r="T14" s="99"/>
      <c r="U14" s="99"/>
      <c r="V14" s="99"/>
      <c r="W14" s="99"/>
      <c r="X14" s="99"/>
      <c r="Y14" s="99"/>
      <c r="Z14" s="99"/>
    </row>
    <row r="15" ht="11.25" customHeight="1">
      <c r="A15" s="89" t="s">
        <v>8434</v>
      </c>
      <c r="B15" s="89" t="s">
        <v>8440</v>
      </c>
      <c r="C15" s="89" t="s">
        <v>8436</v>
      </c>
      <c r="D15" s="361" t="s">
        <v>8434</v>
      </c>
      <c r="E15" s="122" t="s">
        <v>88</v>
      </c>
      <c r="F15" s="113" t="s">
        <v>8437</v>
      </c>
      <c r="G15" s="87" t="s">
        <v>8441</v>
      </c>
      <c r="H15" s="87" t="s">
        <v>8441</v>
      </c>
      <c r="I15" s="87">
        <v>100.0</v>
      </c>
      <c r="J15" s="87">
        <v>100.0</v>
      </c>
      <c r="K15" s="89" t="s">
        <v>8439</v>
      </c>
      <c r="L15" s="99"/>
      <c r="M15" s="99"/>
      <c r="N15" s="99"/>
      <c r="O15" s="99"/>
      <c r="P15" s="99"/>
      <c r="Q15" s="99"/>
      <c r="R15" s="99"/>
      <c r="S15" s="99"/>
      <c r="T15" s="99"/>
      <c r="U15" s="99"/>
      <c r="V15" s="99"/>
      <c r="W15" s="99"/>
      <c r="X15" s="99"/>
      <c r="Y15" s="99"/>
      <c r="Z15" s="99"/>
    </row>
    <row r="16" ht="11.25" customHeight="1">
      <c r="A16" s="89" t="s">
        <v>8434</v>
      </c>
      <c r="B16" s="89" t="s">
        <v>8442</v>
      </c>
      <c r="C16" s="89" t="s">
        <v>8436</v>
      </c>
      <c r="D16" s="361" t="s">
        <v>8434</v>
      </c>
      <c r="E16" s="122" t="s">
        <v>88</v>
      </c>
      <c r="F16" s="113" t="s">
        <v>8443</v>
      </c>
      <c r="G16" s="87" t="s">
        <v>8441</v>
      </c>
      <c r="H16" s="87" t="s">
        <v>8441</v>
      </c>
      <c r="I16" s="87">
        <v>100.0</v>
      </c>
      <c r="J16" s="87">
        <v>100.0</v>
      </c>
      <c r="K16" s="89" t="s">
        <v>8439</v>
      </c>
      <c r="L16" s="99"/>
      <c r="M16" s="99"/>
      <c r="N16" s="99"/>
      <c r="O16" s="99"/>
      <c r="P16" s="99"/>
      <c r="Q16" s="99"/>
      <c r="R16" s="99"/>
      <c r="S16" s="99"/>
      <c r="T16" s="99"/>
      <c r="U16" s="99"/>
      <c r="V16" s="99"/>
      <c r="W16" s="99"/>
      <c r="X16" s="99"/>
      <c r="Y16" s="99"/>
      <c r="Z16" s="99"/>
    </row>
    <row r="17" ht="11.25" customHeight="1">
      <c r="A17" s="89" t="s">
        <v>8434</v>
      </c>
      <c r="B17" s="89" t="s">
        <v>8444</v>
      </c>
      <c r="C17" s="89" t="s">
        <v>8436</v>
      </c>
      <c r="D17" s="361" t="s">
        <v>8434</v>
      </c>
      <c r="E17" s="122" t="s">
        <v>88</v>
      </c>
      <c r="F17" s="113" t="s">
        <v>8443</v>
      </c>
      <c r="G17" s="87" t="s">
        <v>8441</v>
      </c>
      <c r="H17" s="87" t="s">
        <v>8441</v>
      </c>
      <c r="I17" s="87">
        <v>100.0</v>
      </c>
      <c r="J17" s="87">
        <v>100.0</v>
      </c>
      <c r="K17" s="89" t="s">
        <v>8439</v>
      </c>
      <c r="L17" s="99"/>
      <c r="M17" s="99"/>
      <c r="N17" s="99"/>
      <c r="O17" s="99"/>
      <c r="P17" s="99"/>
      <c r="Q17" s="99"/>
      <c r="R17" s="99"/>
      <c r="S17" s="99"/>
      <c r="T17" s="99"/>
      <c r="U17" s="99"/>
      <c r="V17" s="99"/>
      <c r="W17" s="99"/>
      <c r="X17" s="99"/>
      <c r="Y17" s="99"/>
      <c r="Z17" s="99"/>
    </row>
    <row r="18" ht="11.25" customHeight="1">
      <c r="A18" s="89" t="s">
        <v>8434</v>
      </c>
      <c r="B18" s="89" t="s">
        <v>8445</v>
      </c>
      <c r="C18" s="89" t="s">
        <v>8436</v>
      </c>
      <c r="D18" s="361" t="s">
        <v>8434</v>
      </c>
      <c r="E18" s="122" t="s">
        <v>88</v>
      </c>
      <c r="F18" s="113" t="s">
        <v>8443</v>
      </c>
      <c r="G18" s="87" t="s">
        <v>8441</v>
      </c>
      <c r="H18" s="87" t="s">
        <v>8441</v>
      </c>
      <c r="I18" s="87">
        <v>100.0</v>
      </c>
      <c r="J18" s="87">
        <v>100.0</v>
      </c>
      <c r="K18" s="89" t="s">
        <v>8439</v>
      </c>
      <c r="L18" s="99"/>
      <c r="M18" s="99"/>
      <c r="N18" s="99"/>
      <c r="O18" s="99"/>
      <c r="P18" s="99"/>
      <c r="Q18" s="99"/>
      <c r="R18" s="99"/>
      <c r="S18" s="99"/>
      <c r="T18" s="99"/>
      <c r="U18" s="99"/>
      <c r="V18" s="99"/>
      <c r="W18" s="99"/>
      <c r="X18" s="99"/>
      <c r="Y18" s="99"/>
      <c r="Z18" s="99"/>
    </row>
    <row r="19" ht="11.25" customHeight="1">
      <c r="A19" s="89" t="s">
        <v>1198</v>
      </c>
      <c r="B19" s="89" t="s">
        <v>8446</v>
      </c>
      <c r="C19" s="89" t="s">
        <v>8447</v>
      </c>
      <c r="D19" s="361" t="s">
        <v>1198</v>
      </c>
      <c r="E19" s="122" t="s">
        <v>88</v>
      </c>
      <c r="F19" s="113" t="s">
        <v>8448</v>
      </c>
      <c r="G19" s="87">
        <v>5000.0</v>
      </c>
      <c r="H19" s="87">
        <v>5000.0</v>
      </c>
      <c r="I19" s="87">
        <v>100.0</v>
      </c>
      <c r="J19" s="87">
        <v>100.0</v>
      </c>
      <c r="K19" s="89" t="s">
        <v>1198</v>
      </c>
      <c r="L19" s="99"/>
      <c r="M19" s="99"/>
      <c r="N19" s="99"/>
      <c r="O19" s="99"/>
      <c r="P19" s="99"/>
      <c r="Q19" s="99"/>
      <c r="R19" s="99"/>
      <c r="S19" s="99"/>
      <c r="T19" s="99"/>
      <c r="U19" s="99"/>
      <c r="V19" s="99"/>
      <c r="W19" s="99"/>
      <c r="X19" s="99"/>
      <c r="Y19" s="99"/>
      <c r="Z19" s="99"/>
    </row>
    <row r="20" ht="11.25" customHeight="1">
      <c r="A20" s="89" t="s">
        <v>161</v>
      </c>
      <c r="B20" s="89" t="s">
        <v>8449</v>
      </c>
      <c r="C20" s="89" t="s">
        <v>1883</v>
      </c>
      <c r="D20" s="361" t="s">
        <v>161</v>
      </c>
      <c r="E20" s="122" t="s">
        <v>135</v>
      </c>
      <c r="F20" s="113" t="s">
        <v>8450</v>
      </c>
      <c r="G20" s="87" t="s">
        <v>8451</v>
      </c>
      <c r="H20" s="87" t="s">
        <v>8451</v>
      </c>
      <c r="I20" s="87">
        <v>200.0</v>
      </c>
      <c r="J20" s="87">
        <v>200.0</v>
      </c>
      <c r="K20" s="89" t="s">
        <v>161</v>
      </c>
      <c r="L20" s="99"/>
      <c r="M20" s="99"/>
      <c r="N20" s="99"/>
      <c r="O20" s="99"/>
      <c r="P20" s="99"/>
      <c r="Q20" s="99"/>
      <c r="R20" s="99"/>
      <c r="S20" s="99"/>
      <c r="T20" s="99"/>
      <c r="U20" s="99"/>
      <c r="V20" s="99"/>
      <c r="W20" s="99"/>
      <c r="X20" s="99"/>
      <c r="Y20" s="99"/>
      <c r="Z20" s="99"/>
    </row>
    <row r="21" ht="11.25" customHeight="1">
      <c r="A21" s="398"/>
      <c r="B21" s="398"/>
      <c r="C21" s="376"/>
      <c r="D21" s="399"/>
      <c r="E21" s="400"/>
      <c r="F21" s="401"/>
      <c r="G21" s="402"/>
      <c r="H21" s="402"/>
      <c r="I21" s="402"/>
      <c r="J21" s="402"/>
      <c r="K21" s="330"/>
      <c r="L21" s="99"/>
      <c r="M21" s="99"/>
      <c r="N21" s="99"/>
      <c r="O21" s="99"/>
      <c r="P21" s="99"/>
      <c r="Q21" s="99"/>
      <c r="R21" s="99"/>
      <c r="S21" s="99"/>
      <c r="T21" s="99"/>
      <c r="U21" s="99"/>
      <c r="V21" s="99"/>
      <c r="W21" s="99"/>
      <c r="X21" s="99"/>
      <c r="Y21" s="99"/>
      <c r="Z21" s="99"/>
    </row>
    <row r="22" ht="11.25" customHeight="1">
      <c r="A22" s="137"/>
      <c r="B22" s="137"/>
      <c r="C22" s="133"/>
      <c r="D22" s="138"/>
      <c r="E22" s="343"/>
      <c r="F22" s="394"/>
      <c r="G22" s="330"/>
      <c r="H22" s="330"/>
      <c r="I22" s="330"/>
      <c r="J22" s="330"/>
      <c r="K22" s="330"/>
      <c r="L22" s="99"/>
      <c r="M22" s="99"/>
      <c r="N22" s="99"/>
      <c r="O22" s="99"/>
      <c r="P22" s="99"/>
      <c r="Q22" s="99"/>
      <c r="R22" s="99"/>
      <c r="S22" s="99"/>
      <c r="T22" s="99"/>
      <c r="U22" s="99"/>
      <c r="V22" s="99"/>
      <c r="W22" s="99"/>
      <c r="X22" s="99"/>
      <c r="Y22" s="99"/>
      <c r="Z22" s="99"/>
    </row>
    <row r="23" ht="11.25" customHeight="1">
      <c r="A23" s="137"/>
      <c r="B23" s="137"/>
      <c r="C23" s="133"/>
      <c r="D23" s="138"/>
      <c r="E23" s="343"/>
      <c r="F23" s="394"/>
      <c r="G23" s="330"/>
      <c r="H23" s="330"/>
      <c r="I23" s="330"/>
      <c r="J23" s="330"/>
      <c r="K23" s="330"/>
      <c r="L23" s="99"/>
      <c r="M23" s="99"/>
      <c r="N23" s="99"/>
      <c r="O23" s="99"/>
      <c r="P23" s="99"/>
      <c r="Q23" s="99"/>
      <c r="R23" s="99"/>
      <c r="S23" s="99"/>
      <c r="T23" s="99"/>
      <c r="U23" s="99"/>
      <c r="V23" s="99"/>
      <c r="W23" s="99"/>
      <c r="X23" s="99"/>
      <c r="Y23" s="99"/>
      <c r="Z23" s="99"/>
    </row>
    <row r="24" ht="11.25" customHeight="1">
      <c r="A24" s="137"/>
      <c r="B24" s="137"/>
      <c r="C24" s="133"/>
      <c r="D24" s="138"/>
      <c r="E24" s="343"/>
      <c r="F24" s="394"/>
      <c r="G24" s="330"/>
      <c r="H24" s="330"/>
      <c r="I24" s="330"/>
      <c r="J24" s="330"/>
      <c r="K24" s="330"/>
      <c r="L24" s="99"/>
      <c r="M24" s="99"/>
      <c r="N24" s="99"/>
      <c r="O24" s="99"/>
      <c r="P24" s="99"/>
      <c r="Q24" s="99"/>
      <c r="R24" s="99"/>
      <c r="S24" s="99"/>
      <c r="T24" s="99"/>
      <c r="U24" s="99"/>
      <c r="V24" s="99"/>
      <c r="W24" s="99"/>
      <c r="X24" s="99"/>
      <c r="Y24" s="99"/>
      <c r="Z24" s="99"/>
    </row>
    <row r="25" ht="11.25" customHeight="1">
      <c r="A25" s="137"/>
      <c r="B25" s="137"/>
      <c r="C25" s="133"/>
      <c r="D25" s="138"/>
      <c r="E25" s="343"/>
      <c r="F25" s="394"/>
      <c r="G25" s="330"/>
      <c r="H25" s="330"/>
      <c r="I25" s="330"/>
      <c r="J25" s="330"/>
      <c r="K25" s="330"/>
      <c r="L25" s="99"/>
      <c r="M25" s="99"/>
      <c r="N25" s="99"/>
      <c r="O25" s="99"/>
      <c r="P25" s="99"/>
      <c r="Q25" s="99"/>
      <c r="R25" s="99"/>
      <c r="S25" s="99"/>
      <c r="T25" s="99"/>
      <c r="U25" s="99"/>
      <c r="V25" s="99"/>
      <c r="W25" s="99"/>
      <c r="X25" s="99"/>
      <c r="Y25" s="99"/>
      <c r="Z25" s="99"/>
    </row>
    <row r="26" ht="11.25" customHeight="1">
      <c r="A26" s="137"/>
      <c r="B26" s="137"/>
      <c r="C26" s="133"/>
      <c r="D26" s="138"/>
      <c r="E26" s="343"/>
      <c r="F26" s="394"/>
      <c r="G26" s="330"/>
      <c r="H26" s="330"/>
      <c r="I26" s="330"/>
      <c r="J26" s="330"/>
      <c r="K26" s="330"/>
      <c r="L26" s="99"/>
      <c r="M26" s="99"/>
      <c r="N26" s="99"/>
      <c r="O26" s="99"/>
      <c r="P26" s="99"/>
      <c r="Q26" s="99"/>
      <c r="R26" s="99"/>
      <c r="S26" s="99"/>
      <c r="T26" s="99"/>
      <c r="U26" s="99"/>
      <c r="V26" s="99"/>
      <c r="W26" s="99"/>
      <c r="X26" s="99"/>
      <c r="Y26" s="99"/>
      <c r="Z26" s="99"/>
    </row>
    <row r="27" ht="15.75" customHeight="1">
      <c r="A27" s="114" t="s">
        <v>172</v>
      </c>
      <c r="B27" s="67"/>
      <c r="C27" s="67"/>
      <c r="D27" s="67"/>
      <c r="E27" s="71"/>
      <c r="F27" s="3"/>
      <c r="G27" s="3"/>
      <c r="H27" s="3"/>
      <c r="I27" s="3"/>
      <c r="J27" s="396">
        <f>SUM(J13:J26)</f>
        <v>1000</v>
      </c>
      <c r="K27" s="3"/>
      <c r="L27" s="3"/>
      <c r="M27" s="3"/>
      <c r="N27" s="3"/>
      <c r="O27" s="3"/>
      <c r="P27" s="3"/>
      <c r="Q27" s="3"/>
      <c r="R27" s="3"/>
      <c r="S27" s="3"/>
      <c r="T27" s="3"/>
      <c r="U27" s="3"/>
      <c r="V27" s="3"/>
      <c r="W27" s="3"/>
      <c r="X27" s="3"/>
      <c r="Y27" s="3"/>
      <c r="Z27" s="3"/>
    </row>
    <row r="28" ht="15.75" customHeight="1">
      <c r="A28" s="66"/>
      <c r="B28" s="67"/>
      <c r="C28" s="67"/>
      <c r="D28" s="67"/>
      <c r="E28" s="1"/>
      <c r="F28" s="1"/>
      <c r="G28" s="3"/>
      <c r="H28" s="3"/>
      <c r="I28" s="3"/>
      <c r="J28" s="3"/>
      <c r="K28" s="3"/>
      <c r="L28" s="3"/>
      <c r="M28" s="3"/>
      <c r="N28" s="3"/>
      <c r="O28" s="3"/>
      <c r="P28" s="3"/>
      <c r="Q28" s="3"/>
      <c r="R28" s="3"/>
      <c r="S28" s="3"/>
      <c r="T28" s="3"/>
      <c r="U28" s="3"/>
      <c r="V28" s="3"/>
      <c r="W28" s="3"/>
      <c r="X28" s="3"/>
      <c r="Y28" s="3"/>
      <c r="Z28" s="3"/>
    </row>
    <row r="29" ht="15.75" customHeight="1">
      <c r="A29" s="397" t="s">
        <v>1743</v>
      </c>
      <c r="B29" s="117"/>
      <c r="C29" s="117"/>
      <c r="D29" s="117"/>
      <c r="E29" s="117"/>
      <c r="F29" s="117"/>
      <c r="G29" s="3"/>
      <c r="H29" s="3"/>
      <c r="I29" s="3"/>
      <c r="J29" s="3"/>
      <c r="K29" s="3"/>
      <c r="L29" s="3"/>
      <c r="M29" s="3"/>
      <c r="N29" s="3"/>
      <c r="O29" s="3"/>
      <c r="P29" s="3"/>
      <c r="Q29" s="3"/>
      <c r="R29" s="3"/>
      <c r="S29" s="3"/>
      <c r="T29" s="3"/>
      <c r="U29" s="3"/>
      <c r="V29" s="3"/>
      <c r="W29" s="3"/>
      <c r="X29" s="3"/>
      <c r="Y29" s="3"/>
      <c r="Z29" s="3"/>
    </row>
    <row r="30" ht="15.75" customHeight="1">
      <c r="A30" s="66"/>
      <c r="B30" s="67"/>
      <c r="C30" s="67"/>
      <c r="D30" s="67"/>
      <c r="E30" s="1"/>
      <c r="F30" s="1"/>
      <c r="G30" s="3"/>
      <c r="H30" s="3"/>
      <c r="I30" s="3"/>
      <c r="J30" s="3"/>
      <c r="K30" s="3"/>
      <c r="L30" s="3"/>
      <c r="M30" s="3"/>
      <c r="N30" s="3"/>
      <c r="O30" s="3"/>
      <c r="P30" s="3"/>
      <c r="Q30" s="3"/>
      <c r="R30" s="3"/>
      <c r="S30" s="3"/>
      <c r="T30" s="3"/>
      <c r="U30" s="3"/>
      <c r="V30" s="3"/>
      <c r="W30" s="3"/>
      <c r="X30" s="3"/>
      <c r="Y30" s="3"/>
      <c r="Z30" s="3"/>
    </row>
    <row r="31" ht="15.75" customHeight="1">
      <c r="A31" s="66"/>
      <c r="B31" s="67"/>
      <c r="C31" s="67"/>
      <c r="D31" s="67"/>
      <c r="E31" s="1"/>
      <c r="F31" s="1"/>
      <c r="G31" s="3"/>
      <c r="H31" s="3"/>
      <c r="I31" s="3"/>
      <c r="J31" s="3"/>
      <c r="K31" s="3"/>
      <c r="L31" s="3"/>
      <c r="M31" s="3"/>
      <c r="N31" s="3"/>
      <c r="O31" s="3"/>
      <c r="P31" s="3"/>
      <c r="Q31" s="3"/>
      <c r="R31" s="3"/>
      <c r="S31" s="3"/>
      <c r="T31" s="3"/>
      <c r="U31" s="3"/>
      <c r="V31" s="3"/>
      <c r="W31" s="3"/>
      <c r="X31" s="3"/>
      <c r="Y31" s="3"/>
      <c r="Z31" s="3"/>
    </row>
    <row r="32" ht="15.75" customHeight="1">
      <c r="A32" s="66"/>
      <c r="B32" s="67"/>
      <c r="C32" s="67"/>
      <c r="D32" s="67"/>
      <c r="E32" s="1"/>
      <c r="F32" s="1"/>
      <c r="G32" s="3"/>
      <c r="H32" s="3"/>
      <c r="I32" s="3"/>
      <c r="J32" s="3"/>
      <c r="K32" s="3"/>
      <c r="L32" s="3"/>
      <c r="M32" s="3"/>
      <c r="N32" s="3"/>
      <c r="O32" s="3"/>
      <c r="P32" s="3"/>
      <c r="Q32" s="3"/>
      <c r="R32" s="3"/>
      <c r="S32" s="3"/>
      <c r="T32" s="3"/>
      <c r="U32" s="3"/>
      <c r="V32" s="3"/>
      <c r="W32" s="3"/>
      <c r="X32" s="3"/>
      <c r="Y32" s="3"/>
      <c r="Z32" s="3"/>
    </row>
    <row r="33" ht="15.75" customHeight="1">
      <c r="A33" s="66"/>
      <c r="B33" s="67"/>
      <c r="C33" s="67"/>
      <c r="D33" s="67"/>
      <c r="E33" s="1"/>
      <c r="F33" s="1"/>
      <c r="G33" s="3"/>
      <c r="H33" s="3"/>
      <c r="I33" s="3"/>
      <c r="J33" s="3"/>
      <c r="K33" s="3"/>
      <c r="L33" s="3"/>
      <c r="M33" s="3"/>
      <c r="N33" s="3"/>
      <c r="O33" s="3"/>
      <c r="P33" s="3"/>
      <c r="Q33" s="3"/>
      <c r="R33" s="3"/>
      <c r="S33" s="3"/>
      <c r="T33" s="3"/>
      <c r="U33" s="3"/>
      <c r="V33" s="3"/>
      <c r="W33" s="3"/>
      <c r="X33" s="3"/>
      <c r="Y33" s="3"/>
      <c r="Z33" s="3"/>
    </row>
    <row r="34" ht="15.75" customHeight="1">
      <c r="A34" s="66"/>
      <c r="B34" s="67"/>
      <c r="C34" s="67"/>
      <c r="D34" s="67"/>
      <c r="E34" s="1"/>
      <c r="F34" s="1"/>
      <c r="G34" s="3"/>
      <c r="H34" s="3"/>
      <c r="I34" s="3"/>
      <c r="J34" s="3"/>
      <c r="K34" s="3"/>
      <c r="L34" s="3"/>
      <c r="M34" s="3"/>
      <c r="N34" s="3"/>
      <c r="O34" s="3"/>
      <c r="P34" s="3"/>
      <c r="Q34" s="3"/>
      <c r="R34" s="3"/>
      <c r="S34" s="3"/>
      <c r="T34" s="3"/>
      <c r="U34" s="3"/>
      <c r="V34" s="3"/>
      <c r="W34" s="3"/>
      <c r="X34" s="3"/>
      <c r="Y34" s="3"/>
      <c r="Z34" s="3"/>
    </row>
    <row r="35" ht="15.75" customHeight="1">
      <c r="A35" s="66"/>
      <c r="B35" s="67"/>
      <c r="C35" s="67"/>
      <c r="D35" s="67"/>
      <c r="E35" s="1"/>
      <c r="F35" s="1"/>
      <c r="G35" s="3"/>
      <c r="H35" s="3"/>
      <c r="I35" s="3"/>
      <c r="J35" s="3"/>
      <c r="K35" s="3"/>
      <c r="L35" s="3"/>
      <c r="M35" s="3"/>
      <c r="N35" s="3"/>
      <c r="O35" s="3"/>
      <c r="P35" s="3"/>
      <c r="Q35" s="3"/>
      <c r="R35" s="3"/>
      <c r="S35" s="3"/>
      <c r="T35" s="3"/>
      <c r="U35" s="3"/>
      <c r="V35" s="3"/>
      <c r="W35" s="3"/>
      <c r="X35" s="3"/>
      <c r="Y35" s="3"/>
      <c r="Z35" s="3"/>
    </row>
    <row r="36" ht="15.75" customHeight="1">
      <c r="A36" s="66"/>
      <c r="B36" s="67"/>
      <c r="C36" s="67"/>
      <c r="D36" s="67"/>
      <c r="E36" s="1"/>
      <c r="F36" s="1"/>
      <c r="G36" s="3"/>
      <c r="H36" s="3"/>
      <c r="I36" s="3"/>
      <c r="J36" s="3"/>
      <c r="K36" s="3"/>
      <c r="L36" s="3"/>
      <c r="M36" s="3"/>
      <c r="N36" s="3"/>
      <c r="O36" s="3"/>
      <c r="P36" s="3"/>
      <c r="Q36" s="3"/>
      <c r="R36" s="3"/>
      <c r="S36" s="3"/>
      <c r="T36" s="3"/>
      <c r="U36" s="3"/>
      <c r="V36" s="3"/>
      <c r="W36" s="3"/>
      <c r="X36" s="3"/>
      <c r="Y36" s="3"/>
      <c r="Z36" s="3"/>
    </row>
    <row r="37" ht="15.75" customHeight="1">
      <c r="A37" s="66"/>
      <c r="B37" s="67"/>
      <c r="C37" s="67"/>
      <c r="D37" s="67"/>
      <c r="E37" s="1"/>
      <c r="F37" s="1"/>
      <c r="G37" s="3"/>
      <c r="H37" s="3"/>
      <c r="I37" s="3"/>
      <c r="J37" s="3"/>
      <c r="K37" s="3"/>
      <c r="L37" s="3"/>
      <c r="M37" s="3"/>
      <c r="N37" s="3"/>
      <c r="O37" s="3"/>
      <c r="P37" s="3"/>
      <c r="Q37" s="3"/>
      <c r="R37" s="3"/>
      <c r="S37" s="3"/>
      <c r="T37" s="3"/>
      <c r="U37" s="3"/>
      <c r="V37" s="3"/>
      <c r="W37" s="3"/>
      <c r="X37" s="3"/>
      <c r="Y37" s="3"/>
      <c r="Z37" s="3"/>
    </row>
    <row r="38" ht="15.75" customHeight="1">
      <c r="A38" s="66"/>
      <c r="B38" s="67"/>
      <c r="C38" s="67"/>
      <c r="D38" s="67"/>
      <c r="E38" s="1"/>
      <c r="F38" s="1"/>
      <c r="G38" s="3"/>
      <c r="H38" s="3"/>
      <c r="I38" s="3"/>
      <c r="J38" s="3"/>
      <c r="K38" s="3"/>
      <c r="L38" s="3"/>
      <c r="M38" s="3"/>
      <c r="N38" s="3"/>
      <c r="O38" s="3"/>
      <c r="P38" s="3"/>
      <c r="Q38" s="3"/>
      <c r="R38" s="3"/>
      <c r="S38" s="3"/>
      <c r="T38" s="3"/>
      <c r="U38" s="3"/>
      <c r="V38" s="3"/>
      <c r="W38" s="3"/>
      <c r="X38" s="3"/>
      <c r="Y38" s="3"/>
      <c r="Z38" s="3"/>
    </row>
    <row r="39" ht="15.75" customHeight="1">
      <c r="A39" s="66"/>
      <c r="B39" s="67"/>
      <c r="C39" s="67"/>
      <c r="D39" s="67"/>
      <c r="E39" s="1"/>
      <c r="F39" s="1"/>
      <c r="G39" s="3"/>
      <c r="H39" s="3"/>
      <c r="I39" s="3"/>
      <c r="J39" s="3"/>
      <c r="K39" s="3"/>
      <c r="L39" s="3"/>
      <c r="M39" s="3"/>
      <c r="N39" s="3"/>
      <c r="O39" s="3"/>
      <c r="P39" s="3"/>
      <c r="Q39" s="3"/>
      <c r="R39" s="3"/>
      <c r="S39" s="3"/>
      <c r="T39" s="3"/>
      <c r="U39" s="3"/>
      <c r="V39" s="3"/>
      <c r="W39" s="3"/>
      <c r="X39" s="3"/>
      <c r="Y39" s="3"/>
      <c r="Z39" s="3"/>
    </row>
    <row r="40" ht="15.75" customHeight="1">
      <c r="A40" s="66"/>
      <c r="B40" s="67"/>
      <c r="C40" s="67"/>
      <c r="D40" s="67"/>
      <c r="E40" s="1"/>
      <c r="F40" s="1"/>
      <c r="G40" s="3"/>
      <c r="H40" s="3"/>
      <c r="I40" s="3"/>
      <c r="J40" s="3"/>
      <c r="K40" s="3"/>
      <c r="L40" s="3"/>
      <c r="M40" s="3"/>
      <c r="N40" s="3"/>
      <c r="O40" s="3"/>
      <c r="P40" s="3"/>
      <c r="Q40" s="3"/>
      <c r="R40" s="3"/>
      <c r="S40" s="3"/>
      <c r="T40" s="3"/>
      <c r="U40" s="3"/>
      <c r="V40" s="3"/>
      <c r="W40" s="3"/>
      <c r="X40" s="3"/>
      <c r="Y40" s="3"/>
      <c r="Z40" s="3"/>
    </row>
    <row r="41" ht="15.75" customHeight="1">
      <c r="A41" s="66"/>
      <c r="B41" s="67"/>
      <c r="C41" s="67"/>
      <c r="D41" s="67"/>
      <c r="E41" s="1"/>
      <c r="F41" s="1"/>
      <c r="G41" s="3"/>
      <c r="H41" s="3"/>
      <c r="I41" s="3"/>
      <c r="J41" s="3"/>
      <c r="K41" s="3"/>
      <c r="L41" s="3"/>
      <c r="M41" s="3"/>
      <c r="N41" s="3"/>
      <c r="O41" s="3"/>
      <c r="P41" s="3"/>
      <c r="Q41" s="3"/>
      <c r="R41" s="3"/>
      <c r="S41" s="3"/>
      <c r="T41" s="3"/>
      <c r="U41" s="3"/>
      <c r="V41" s="3"/>
      <c r="W41" s="3"/>
      <c r="X41" s="3"/>
      <c r="Y41" s="3"/>
      <c r="Z41" s="3"/>
    </row>
    <row r="42" ht="15.75" customHeight="1">
      <c r="A42" s="66"/>
      <c r="B42" s="67"/>
      <c r="C42" s="67"/>
      <c r="D42" s="67"/>
      <c r="E42" s="1"/>
      <c r="F42" s="1"/>
      <c r="G42" s="3"/>
      <c r="H42" s="3"/>
      <c r="I42" s="3"/>
      <c r="J42" s="3"/>
      <c r="K42" s="3"/>
      <c r="L42" s="3"/>
      <c r="M42" s="3"/>
      <c r="N42" s="3"/>
      <c r="O42" s="3"/>
      <c r="P42" s="3"/>
      <c r="Q42" s="3"/>
      <c r="R42" s="3"/>
      <c r="S42" s="3"/>
      <c r="T42" s="3"/>
      <c r="U42" s="3"/>
      <c r="V42" s="3"/>
      <c r="W42" s="3"/>
      <c r="X42" s="3"/>
      <c r="Y42" s="3"/>
      <c r="Z42" s="3"/>
    </row>
    <row r="43" ht="15.75" customHeight="1">
      <c r="A43" s="66"/>
      <c r="B43" s="67"/>
      <c r="C43" s="67"/>
      <c r="D43" s="67"/>
      <c r="E43" s="1"/>
      <c r="F43" s="1"/>
      <c r="G43" s="3"/>
      <c r="H43" s="3"/>
      <c r="I43" s="3"/>
      <c r="J43" s="3"/>
      <c r="K43" s="3"/>
      <c r="L43" s="3"/>
      <c r="M43" s="3"/>
      <c r="N43" s="3"/>
      <c r="O43" s="3"/>
      <c r="P43" s="3"/>
      <c r="Q43" s="3"/>
      <c r="R43" s="3"/>
      <c r="S43" s="3"/>
      <c r="T43" s="3"/>
      <c r="U43" s="3"/>
      <c r="V43" s="3"/>
      <c r="W43" s="3"/>
      <c r="X43" s="3"/>
      <c r="Y43" s="3"/>
      <c r="Z43" s="3"/>
    </row>
    <row r="44" ht="15.75" customHeight="1">
      <c r="A44" s="66"/>
      <c r="B44" s="67"/>
      <c r="C44" s="67"/>
      <c r="D44" s="67"/>
      <c r="E44" s="1"/>
      <c r="F44" s="1"/>
      <c r="G44" s="3"/>
      <c r="H44" s="3"/>
      <c r="I44" s="3"/>
      <c r="J44" s="3"/>
      <c r="K44" s="3"/>
      <c r="L44" s="3"/>
      <c r="M44" s="3"/>
      <c r="N44" s="3"/>
      <c r="O44" s="3"/>
      <c r="P44" s="3"/>
      <c r="Q44" s="3"/>
      <c r="R44" s="3"/>
      <c r="S44" s="3"/>
      <c r="T44" s="3"/>
      <c r="U44" s="3"/>
      <c r="V44" s="3"/>
      <c r="W44" s="3"/>
      <c r="X44" s="3"/>
      <c r="Y44" s="3"/>
      <c r="Z44" s="3"/>
    </row>
    <row r="45" ht="15.75" customHeight="1">
      <c r="A45" s="66"/>
      <c r="B45" s="67"/>
      <c r="C45" s="67"/>
      <c r="D45" s="67"/>
      <c r="E45" s="1"/>
      <c r="F45" s="1"/>
      <c r="G45" s="3"/>
      <c r="H45" s="3"/>
      <c r="I45" s="3"/>
      <c r="J45" s="3"/>
      <c r="K45" s="3"/>
      <c r="L45" s="3"/>
      <c r="M45" s="3"/>
      <c r="N45" s="3"/>
      <c r="O45" s="3"/>
      <c r="P45" s="3"/>
      <c r="Q45" s="3"/>
      <c r="R45" s="3"/>
      <c r="S45" s="3"/>
      <c r="T45" s="3"/>
      <c r="U45" s="3"/>
      <c r="V45" s="3"/>
      <c r="W45" s="3"/>
      <c r="X45" s="3"/>
      <c r="Y45" s="3"/>
      <c r="Z45" s="3"/>
    </row>
    <row r="46" ht="15.75" customHeight="1">
      <c r="A46" s="66"/>
      <c r="B46" s="67"/>
      <c r="C46" s="67"/>
      <c r="D46" s="67"/>
      <c r="E46" s="1"/>
      <c r="F46" s="1"/>
      <c r="G46" s="3"/>
      <c r="H46" s="3"/>
      <c r="I46" s="3"/>
      <c r="J46" s="3"/>
      <c r="K46" s="3"/>
      <c r="L46" s="3"/>
      <c r="M46" s="3"/>
      <c r="N46" s="3"/>
      <c r="O46" s="3"/>
      <c r="P46" s="3"/>
      <c r="Q46" s="3"/>
      <c r="R46" s="3"/>
      <c r="S46" s="3"/>
      <c r="T46" s="3"/>
      <c r="U46" s="3"/>
      <c r="V46" s="3"/>
      <c r="W46" s="3"/>
      <c r="X46" s="3"/>
      <c r="Y46" s="3"/>
      <c r="Z46" s="3"/>
    </row>
    <row r="47" ht="15.75" customHeight="1">
      <c r="A47" s="66"/>
      <c r="B47" s="67"/>
      <c r="C47" s="67"/>
      <c r="D47" s="67"/>
      <c r="E47" s="1"/>
      <c r="F47" s="1"/>
      <c r="G47" s="3"/>
      <c r="H47" s="3"/>
      <c r="I47" s="3"/>
      <c r="J47" s="3"/>
      <c r="K47" s="3"/>
      <c r="L47" s="3"/>
      <c r="M47" s="3"/>
      <c r="N47" s="3"/>
      <c r="O47" s="3"/>
      <c r="P47" s="3"/>
      <c r="Q47" s="3"/>
      <c r="R47" s="3"/>
      <c r="S47" s="3"/>
      <c r="T47" s="3"/>
      <c r="U47" s="3"/>
      <c r="V47" s="3"/>
      <c r="W47" s="3"/>
      <c r="X47" s="3"/>
      <c r="Y47" s="3"/>
      <c r="Z47" s="3"/>
    </row>
    <row r="48" ht="15.75" customHeight="1">
      <c r="A48" s="66"/>
      <c r="B48" s="67"/>
      <c r="C48" s="67"/>
      <c r="D48" s="67"/>
      <c r="E48" s="1"/>
      <c r="F48" s="1"/>
      <c r="G48" s="3"/>
      <c r="H48" s="3"/>
      <c r="I48" s="3"/>
      <c r="J48" s="3"/>
      <c r="K48" s="3"/>
      <c r="L48" s="3"/>
      <c r="M48" s="3"/>
      <c r="N48" s="3"/>
      <c r="O48" s="3"/>
      <c r="P48" s="3"/>
      <c r="Q48" s="3"/>
      <c r="R48" s="3"/>
      <c r="S48" s="3"/>
      <c r="T48" s="3"/>
      <c r="U48" s="3"/>
      <c r="V48" s="3"/>
      <c r="W48" s="3"/>
      <c r="X48" s="3"/>
      <c r="Y48" s="3"/>
      <c r="Z48" s="3"/>
    </row>
    <row r="49" ht="15.75" customHeight="1">
      <c r="A49" s="66"/>
      <c r="B49" s="67"/>
      <c r="C49" s="67"/>
      <c r="D49" s="67"/>
      <c r="E49" s="1"/>
      <c r="F49" s="1"/>
      <c r="G49" s="3"/>
      <c r="H49" s="3"/>
      <c r="I49" s="3"/>
      <c r="J49" s="3"/>
      <c r="K49" s="3"/>
      <c r="L49" s="3"/>
      <c r="M49" s="3"/>
      <c r="N49" s="3"/>
      <c r="O49" s="3"/>
      <c r="P49" s="3"/>
      <c r="Q49" s="3"/>
      <c r="R49" s="3"/>
      <c r="S49" s="3"/>
      <c r="T49" s="3"/>
      <c r="U49" s="3"/>
      <c r="V49" s="3"/>
      <c r="W49" s="3"/>
      <c r="X49" s="3"/>
      <c r="Y49" s="3"/>
      <c r="Z49" s="3"/>
    </row>
    <row r="50" ht="15.75" customHeight="1">
      <c r="A50" s="66"/>
      <c r="B50" s="67"/>
      <c r="C50" s="67"/>
      <c r="D50" s="67"/>
      <c r="E50" s="1"/>
      <c r="F50" s="1"/>
      <c r="G50" s="3"/>
      <c r="H50" s="3"/>
      <c r="I50" s="3"/>
      <c r="J50" s="3"/>
      <c r="K50" s="3"/>
      <c r="L50" s="3"/>
      <c r="M50" s="3"/>
      <c r="N50" s="3"/>
      <c r="O50" s="3"/>
      <c r="P50" s="3"/>
      <c r="Q50" s="3"/>
      <c r="R50" s="3"/>
      <c r="S50" s="3"/>
      <c r="T50" s="3"/>
      <c r="U50" s="3"/>
      <c r="V50" s="3"/>
      <c r="W50" s="3"/>
      <c r="X50" s="3"/>
      <c r="Y50" s="3"/>
      <c r="Z50" s="3"/>
    </row>
    <row r="51" ht="15.75" customHeight="1">
      <c r="A51" s="66"/>
      <c r="B51" s="67"/>
      <c r="C51" s="67"/>
      <c r="D51" s="67"/>
      <c r="E51" s="1"/>
      <c r="F51" s="1"/>
      <c r="G51" s="3"/>
      <c r="H51" s="3"/>
      <c r="I51" s="3"/>
      <c r="J51" s="3"/>
      <c r="K51" s="3"/>
      <c r="L51" s="3"/>
      <c r="M51" s="3"/>
      <c r="N51" s="3"/>
      <c r="O51" s="3"/>
      <c r="P51" s="3"/>
      <c r="Q51" s="3"/>
      <c r="R51" s="3"/>
      <c r="S51" s="3"/>
      <c r="T51" s="3"/>
      <c r="U51" s="3"/>
      <c r="V51" s="3"/>
      <c r="W51" s="3"/>
      <c r="X51" s="3"/>
      <c r="Y51" s="3"/>
      <c r="Z51" s="3"/>
    </row>
    <row r="52" ht="15.75" customHeight="1">
      <c r="A52" s="66"/>
      <c r="B52" s="67"/>
      <c r="C52" s="67"/>
      <c r="D52" s="67"/>
      <c r="E52" s="1"/>
      <c r="F52" s="1"/>
      <c r="G52" s="3"/>
      <c r="H52" s="3"/>
      <c r="I52" s="3"/>
      <c r="J52" s="3"/>
      <c r="K52" s="3"/>
      <c r="L52" s="3"/>
      <c r="M52" s="3"/>
      <c r="N52" s="3"/>
      <c r="O52" s="3"/>
      <c r="P52" s="3"/>
      <c r="Q52" s="3"/>
      <c r="R52" s="3"/>
      <c r="S52" s="3"/>
      <c r="T52" s="3"/>
      <c r="U52" s="3"/>
      <c r="V52" s="3"/>
      <c r="W52" s="3"/>
      <c r="X52" s="3"/>
      <c r="Y52" s="3"/>
      <c r="Z52" s="3"/>
    </row>
    <row r="53" ht="15.75" customHeight="1">
      <c r="A53" s="66"/>
      <c r="B53" s="67"/>
      <c r="C53" s="67"/>
      <c r="D53" s="67"/>
      <c r="E53" s="1"/>
      <c r="F53" s="1"/>
      <c r="G53" s="3"/>
      <c r="H53" s="3"/>
      <c r="I53" s="3"/>
      <c r="J53" s="3"/>
      <c r="K53" s="3"/>
      <c r="L53" s="3"/>
      <c r="M53" s="3"/>
      <c r="N53" s="3"/>
      <c r="O53" s="3"/>
      <c r="P53" s="3"/>
      <c r="Q53" s="3"/>
      <c r="R53" s="3"/>
      <c r="S53" s="3"/>
      <c r="T53" s="3"/>
      <c r="U53" s="3"/>
      <c r="V53" s="3"/>
      <c r="W53" s="3"/>
      <c r="X53" s="3"/>
      <c r="Y53" s="3"/>
      <c r="Z53" s="3"/>
    </row>
    <row r="54" ht="15.75" customHeight="1">
      <c r="A54" s="66"/>
      <c r="B54" s="67"/>
      <c r="C54" s="67"/>
      <c r="D54" s="67"/>
      <c r="E54" s="1"/>
      <c r="F54" s="1"/>
      <c r="G54" s="3"/>
      <c r="H54" s="3"/>
      <c r="I54" s="3"/>
      <c r="J54" s="3"/>
      <c r="K54" s="3"/>
      <c r="L54" s="3"/>
      <c r="M54" s="3"/>
      <c r="N54" s="3"/>
      <c r="O54" s="3"/>
      <c r="P54" s="3"/>
      <c r="Q54" s="3"/>
      <c r="R54" s="3"/>
      <c r="S54" s="3"/>
      <c r="T54" s="3"/>
      <c r="U54" s="3"/>
      <c r="V54" s="3"/>
      <c r="W54" s="3"/>
      <c r="X54" s="3"/>
      <c r="Y54" s="3"/>
      <c r="Z54" s="3"/>
    </row>
    <row r="55" ht="15.75" customHeight="1">
      <c r="A55" s="66"/>
      <c r="B55" s="67"/>
      <c r="C55" s="67"/>
      <c r="D55" s="67"/>
      <c r="E55" s="1"/>
      <c r="F55" s="1"/>
      <c r="G55" s="3"/>
      <c r="H55" s="3"/>
      <c r="I55" s="3"/>
      <c r="J55" s="3"/>
      <c r="K55" s="3"/>
      <c r="L55" s="3"/>
      <c r="M55" s="3"/>
      <c r="N55" s="3"/>
      <c r="O55" s="3"/>
      <c r="P55" s="3"/>
      <c r="Q55" s="3"/>
      <c r="R55" s="3"/>
      <c r="S55" s="3"/>
      <c r="T55" s="3"/>
      <c r="U55" s="3"/>
      <c r="V55" s="3"/>
      <c r="W55" s="3"/>
      <c r="X55" s="3"/>
      <c r="Y55" s="3"/>
      <c r="Z55" s="3"/>
    </row>
    <row r="56" ht="15.75" customHeight="1">
      <c r="A56" s="66"/>
      <c r="B56" s="67"/>
      <c r="C56" s="67"/>
      <c r="D56" s="67"/>
      <c r="E56" s="1"/>
      <c r="F56" s="1"/>
      <c r="G56" s="3"/>
      <c r="H56" s="3"/>
      <c r="I56" s="3"/>
      <c r="J56" s="3"/>
      <c r="K56" s="3"/>
      <c r="L56" s="3"/>
      <c r="M56" s="3"/>
      <c r="N56" s="3"/>
      <c r="O56" s="3"/>
      <c r="P56" s="3"/>
      <c r="Q56" s="3"/>
      <c r="R56" s="3"/>
      <c r="S56" s="3"/>
      <c r="T56" s="3"/>
      <c r="U56" s="3"/>
      <c r="V56" s="3"/>
      <c r="W56" s="3"/>
      <c r="X56" s="3"/>
      <c r="Y56" s="3"/>
      <c r="Z56" s="3"/>
    </row>
    <row r="57" ht="15.75" customHeight="1">
      <c r="A57" s="66"/>
      <c r="B57" s="67"/>
      <c r="C57" s="67"/>
      <c r="D57" s="67"/>
      <c r="E57" s="1"/>
      <c r="F57" s="1"/>
      <c r="G57" s="3"/>
      <c r="H57" s="3"/>
      <c r="I57" s="3"/>
      <c r="J57" s="3"/>
      <c r="K57" s="3"/>
      <c r="L57" s="3"/>
      <c r="M57" s="3"/>
      <c r="N57" s="3"/>
      <c r="O57" s="3"/>
      <c r="P57" s="3"/>
      <c r="Q57" s="3"/>
      <c r="R57" s="3"/>
      <c r="S57" s="3"/>
      <c r="T57" s="3"/>
      <c r="U57" s="3"/>
      <c r="V57" s="3"/>
      <c r="W57" s="3"/>
      <c r="X57" s="3"/>
      <c r="Y57" s="3"/>
      <c r="Z57" s="3"/>
    </row>
    <row r="58" ht="15.75" customHeight="1">
      <c r="A58" s="66"/>
      <c r="B58" s="67"/>
      <c r="C58" s="67"/>
      <c r="D58" s="67"/>
      <c r="E58" s="1"/>
      <c r="F58" s="1"/>
      <c r="G58" s="3"/>
      <c r="H58" s="3"/>
      <c r="I58" s="3"/>
      <c r="J58" s="3"/>
      <c r="K58" s="3"/>
      <c r="L58" s="3"/>
      <c r="M58" s="3"/>
      <c r="N58" s="3"/>
      <c r="O58" s="3"/>
      <c r="P58" s="3"/>
      <c r="Q58" s="3"/>
      <c r="R58" s="3"/>
      <c r="S58" s="3"/>
      <c r="T58" s="3"/>
      <c r="U58" s="3"/>
      <c r="V58" s="3"/>
      <c r="W58" s="3"/>
      <c r="X58" s="3"/>
      <c r="Y58" s="3"/>
      <c r="Z58" s="3"/>
    </row>
    <row r="59" ht="15.75" customHeight="1">
      <c r="A59" s="66"/>
      <c r="B59" s="67"/>
      <c r="C59" s="67"/>
      <c r="D59" s="67"/>
      <c r="E59" s="1"/>
      <c r="F59" s="1"/>
      <c r="G59" s="3"/>
      <c r="H59" s="3"/>
      <c r="I59" s="3"/>
      <c r="J59" s="3"/>
      <c r="K59" s="3"/>
      <c r="L59" s="3"/>
      <c r="M59" s="3"/>
      <c r="N59" s="3"/>
      <c r="O59" s="3"/>
      <c r="P59" s="3"/>
      <c r="Q59" s="3"/>
      <c r="R59" s="3"/>
      <c r="S59" s="3"/>
      <c r="T59" s="3"/>
      <c r="U59" s="3"/>
      <c r="V59" s="3"/>
      <c r="W59" s="3"/>
      <c r="X59" s="3"/>
      <c r="Y59" s="3"/>
      <c r="Z59" s="3"/>
    </row>
    <row r="60" ht="15.75" customHeight="1">
      <c r="A60" s="66"/>
      <c r="B60" s="67"/>
      <c r="C60" s="67"/>
      <c r="D60" s="67"/>
      <c r="E60" s="1"/>
      <c r="F60" s="1"/>
      <c r="G60" s="3"/>
      <c r="H60" s="3"/>
      <c r="I60" s="3"/>
      <c r="J60" s="3"/>
      <c r="K60" s="3"/>
      <c r="L60" s="3"/>
      <c r="M60" s="3"/>
      <c r="N60" s="3"/>
      <c r="O60" s="3"/>
      <c r="P60" s="3"/>
      <c r="Q60" s="3"/>
      <c r="R60" s="3"/>
      <c r="S60" s="3"/>
      <c r="T60" s="3"/>
      <c r="U60" s="3"/>
      <c r="V60" s="3"/>
      <c r="W60" s="3"/>
      <c r="X60" s="3"/>
      <c r="Y60" s="3"/>
      <c r="Z60" s="3"/>
    </row>
    <row r="61" ht="15.75" customHeight="1">
      <c r="A61" s="66"/>
      <c r="B61" s="67"/>
      <c r="C61" s="67"/>
      <c r="D61" s="67"/>
      <c r="E61" s="1"/>
      <c r="F61" s="1"/>
      <c r="G61" s="3"/>
      <c r="H61" s="3"/>
      <c r="I61" s="3"/>
      <c r="J61" s="3"/>
      <c r="K61" s="3"/>
      <c r="L61" s="3"/>
      <c r="M61" s="3"/>
      <c r="N61" s="3"/>
      <c r="O61" s="3"/>
      <c r="P61" s="3"/>
      <c r="Q61" s="3"/>
      <c r="R61" s="3"/>
      <c r="S61" s="3"/>
      <c r="T61" s="3"/>
      <c r="U61" s="3"/>
      <c r="V61" s="3"/>
      <c r="W61" s="3"/>
      <c r="X61" s="3"/>
      <c r="Y61" s="3"/>
      <c r="Z61" s="3"/>
    </row>
    <row r="62" ht="15.75" customHeight="1">
      <c r="A62" s="66"/>
      <c r="B62" s="67"/>
      <c r="C62" s="67"/>
      <c r="D62" s="67"/>
      <c r="E62" s="1"/>
      <c r="F62" s="1"/>
      <c r="G62" s="3"/>
      <c r="H62" s="3"/>
      <c r="I62" s="3"/>
      <c r="J62" s="3"/>
      <c r="K62" s="3"/>
      <c r="L62" s="3"/>
      <c r="M62" s="3"/>
      <c r="N62" s="3"/>
      <c r="O62" s="3"/>
      <c r="P62" s="3"/>
      <c r="Q62" s="3"/>
      <c r="R62" s="3"/>
      <c r="S62" s="3"/>
      <c r="T62" s="3"/>
      <c r="U62" s="3"/>
      <c r="V62" s="3"/>
      <c r="W62" s="3"/>
      <c r="X62" s="3"/>
      <c r="Y62" s="3"/>
      <c r="Z62" s="3"/>
    </row>
    <row r="63" ht="15.75" customHeight="1">
      <c r="A63" s="66"/>
      <c r="B63" s="67"/>
      <c r="C63" s="67"/>
      <c r="D63" s="67"/>
      <c r="E63" s="1"/>
      <c r="F63" s="1"/>
      <c r="G63" s="3"/>
      <c r="H63" s="3"/>
      <c r="I63" s="3"/>
      <c r="J63" s="3"/>
      <c r="K63" s="3"/>
      <c r="L63" s="3"/>
      <c r="M63" s="3"/>
      <c r="N63" s="3"/>
      <c r="O63" s="3"/>
      <c r="P63" s="3"/>
      <c r="Q63" s="3"/>
      <c r="R63" s="3"/>
      <c r="S63" s="3"/>
      <c r="T63" s="3"/>
      <c r="U63" s="3"/>
      <c r="V63" s="3"/>
      <c r="W63" s="3"/>
      <c r="X63" s="3"/>
      <c r="Y63" s="3"/>
      <c r="Z63" s="3"/>
    </row>
    <row r="64" ht="15.75" customHeight="1">
      <c r="A64" s="66"/>
      <c r="B64" s="67"/>
      <c r="C64" s="67"/>
      <c r="D64" s="67"/>
      <c r="E64" s="1"/>
      <c r="F64" s="1"/>
      <c r="G64" s="3"/>
      <c r="H64" s="3"/>
      <c r="I64" s="3"/>
      <c r="J64" s="3"/>
      <c r="K64" s="3"/>
      <c r="L64" s="3"/>
      <c r="M64" s="3"/>
      <c r="N64" s="3"/>
      <c r="O64" s="3"/>
      <c r="P64" s="3"/>
      <c r="Q64" s="3"/>
      <c r="R64" s="3"/>
      <c r="S64" s="3"/>
      <c r="T64" s="3"/>
      <c r="U64" s="3"/>
      <c r="V64" s="3"/>
      <c r="W64" s="3"/>
      <c r="X64" s="3"/>
      <c r="Y64" s="3"/>
      <c r="Z64" s="3"/>
    </row>
    <row r="65" ht="15.75" customHeight="1">
      <c r="A65" s="66"/>
      <c r="B65" s="67"/>
      <c r="C65" s="67"/>
      <c r="D65" s="67"/>
      <c r="E65" s="1"/>
      <c r="F65" s="1"/>
      <c r="G65" s="3"/>
      <c r="H65" s="3"/>
      <c r="I65" s="3"/>
      <c r="J65" s="3"/>
      <c r="K65" s="3"/>
      <c r="L65" s="3"/>
      <c r="M65" s="3"/>
      <c r="N65" s="3"/>
      <c r="O65" s="3"/>
      <c r="P65" s="3"/>
      <c r="Q65" s="3"/>
      <c r="R65" s="3"/>
      <c r="S65" s="3"/>
      <c r="T65" s="3"/>
      <c r="U65" s="3"/>
      <c r="V65" s="3"/>
      <c r="W65" s="3"/>
      <c r="X65" s="3"/>
      <c r="Y65" s="3"/>
      <c r="Z65" s="3"/>
    </row>
    <row r="66" ht="15.75" customHeight="1">
      <c r="A66" s="66"/>
      <c r="B66" s="67"/>
      <c r="C66" s="67"/>
      <c r="D66" s="67"/>
      <c r="E66" s="1"/>
      <c r="F66" s="1"/>
      <c r="G66" s="3"/>
      <c r="H66" s="3"/>
      <c r="I66" s="3"/>
      <c r="J66" s="3"/>
      <c r="K66" s="3"/>
      <c r="L66" s="3"/>
      <c r="M66" s="3"/>
      <c r="N66" s="3"/>
      <c r="O66" s="3"/>
      <c r="P66" s="3"/>
      <c r="Q66" s="3"/>
      <c r="R66" s="3"/>
      <c r="S66" s="3"/>
      <c r="T66" s="3"/>
      <c r="U66" s="3"/>
      <c r="V66" s="3"/>
      <c r="W66" s="3"/>
      <c r="X66" s="3"/>
      <c r="Y66" s="3"/>
      <c r="Z66" s="3"/>
    </row>
    <row r="67" ht="15.75" customHeight="1">
      <c r="A67" s="66"/>
      <c r="B67" s="67"/>
      <c r="C67" s="67"/>
      <c r="D67" s="67"/>
      <c r="E67" s="1"/>
      <c r="F67" s="1"/>
      <c r="G67" s="3"/>
      <c r="H67" s="3"/>
      <c r="I67" s="3"/>
      <c r="J67" s="3"/>
      <c r="K67" s="3"/>
      <c r="L67" s="3"/>
      <c r="M67" s="3"/>
      <c r="N67" s="3"/>
      <c r="O67" s="3"/>
      <c r="P67" s="3"/>
      <c r="Q67" s="3"/>
      <c r="R67" s="3"/>
      <c r="S67" s="3"/>
      <c r="T67" s="3"/>
      <c r="U67" s="3"/>
      <c r="V67" s="3"/>
      <c r="W67" s="3"/>
      <c r="X67" s="3"/>
      <c r="Y67" s="3"/>
      <c r="Z67" s="3"/>
    </row>
    <row r="68" ht="15.75" customHeight="1">
      <c r="A68" s="66"/>
      <c r="B68" s="67"/>
      <c r="C68" s="67"/>
      <c r="D68" s="67"/>
      <c r="E68" s="1"/>
      <c r="F68" s="1"/>
      <c r="G68" s="3"/>
      <c r="H68" s="3"/>
      <c r="I68" s="3"/>
      <c r="J68" s="3"/>
      <c r="K68" s="3"/>
      <c r="L68" s="3"/>
      <c r="M68" s="3"/>
      <c r="N68" s="3"/>
      <c r="O68" s="3"/>
      <c r="P68" s="3"/>
      <c r="Q68" s="3"/>
      <c r="R68" s="3"/>
      <c r="S68" s="3"/>
      <c r="T68" s="3"/>
      <c r="U68" s="3"/>
      <c r="V68" s="3"/>
      <c r="W68" s="3"/>
      <c r="X68" s="3"/>
      <c r="Y68" s="3"/>
      <c r="Z68" s="3"/>
    </row>
    <row r="69" ht="15.75" customHeight="1">
      <c r="A69" s="66"/>
      <c r="B69" s="67"/>
      <c r="C69" s="67"/>
      <c r="D69" s="67"/>
      <c r="E69" s="1"/>
      <c r="F69" s="1"/>
      <c r="G69" s="3"/>
      <c r="H69" s="3"/>
      <c r="I69" s="3"/>
      <c r="J69" s="3"/>
      <c r="K69" s="3"/>
      <c r="L69" s="3"/>
      <c r="M69" s="3"/>
      <c r="N69" s="3"/>
      <c r="O69" s="3"/>
      <c r="P69" s="3"/>
      <c r="Q69" s="3"/>
      <c r="R69" s="3"/>
      <c r="S69" s="3"/>
      <c r="T69" s="3"/>
      <c r="U69" s="3"/>
      <c r="V69" s="3"/>
      <c r="W69" s="3"/>
      <c r="X69" s="3"/>
      <c r="Y69" s="3"/>
      <c r="Z69" s="3"/>
    </row>
    <row r="70" ht="15.75" customHeight="1">
      <c r="A70" s="66"/>
      <c r="B70" s="67"/>
      <c r="C70" s="67"/>
      <c r="D70" s="67"/>
      <c r="E70" s="1"/>
      <c r="F70" s="1"/>
      <c r="G70" s="3"/>
      <c r="H70" s="3"/>
      <c r="I70" s="3"/>
      <c r="J70" s="3"/>
      <c r="K70" s="3"/>
      <c r="L70" s="3"/>
      <c r="M70" s="3"/>
      <c r="N70" s="3"/>
      <c r="O70" s="3"/>
      <c r="P70" s="3"/>
      <c r="Q70" s="3"/>
      <c r="R70" s="3"/>
      <c r="S70" s="3"/>
      <c r="T70" s="3"/>
      <c r="U70" s="3"/>
      <c r="V70" s="3"/>
      <c r="W70" s="3"/>
      <c r="X70" s="3"/>
      <c r="Y70" s="3"/>
      <c r="Z70" s="3"/>
    </row>
    <row r="71" ht="15.75" customHeight="1">
      <c r="A71" s="66"/>
      <c r="B71" s="67"/>
      <c r="C71" s="67"/>
      <c r="D71" s="67"/>
      <c r="E71" s="1"/>
      <c r="F71" s="1"/>
      <c r="G71" s="3"/>
      <c r="H71" s="3"/>
      <c r="I71" s="3"/>
      <c r="J71" s="3"/>
      <c r="K71" s="3"/>
      <c r="L71" s="3"/>
      <c r="M71" s="3"/>
      <c r="N71" s="3"/>
      <c r="O71" s="3"/>
      <c r="P71" s="3"/>
      <c r="Q71" s="3"/>
      <c r="R71" s="3"/>
      <c r="S71" s="3"/>
      <c r="T71" s="3"/>
      <c r="U71" s="3"/>
      <c r="V71" s="3"/>
      <c r="W71" s="3"/>
      <c r="X71" s="3"/>
      <c r="Y71" s="3"/>
      <c r="Z71" s="3"/>
    </row>
    <row r="72" ht="15.75" customHeight="1">
      <c r="A72" s="66"/>
      <c r="B72" s="67"/>
      <c r="C72" s="67"/>
      <c r="D72" s="67"/>
      <c r="E72" s="1"/>
      <c r="F72" s="1"/>
      <c r="G72" s="3"/>
      <c r="H72" s="3"/>
      <c r="I72" s="3"/>
      <c r="J72" s="3"/>
      <c r="K72" s="3"/>
      <c r="L72" s="3"/>
      <c r="M72" s="3"/>
      <c r="N72" s="3"/>
      <c r="O72" s="3"/>
      <c r="P72" s="3"/>
      <c r="Q72" s="3"/>
      <c r="R72" s="3"/>
      <c r="S72" s="3"/>
      <c r="T72" s="3"/>
      <c r="U72" s="3"/>
      <c r="V72" s="3"/>
      <c r="W72" s="3"/>
      <c r="X72" s="3"/>
      <c r="Y72" s="3"/>
      <c r="Z72" s="3"/>
    </row>
    <row r="73" ht="15.75" customHeight="1">
      <c r="A73" s="66"/>
      <c r="B73" s="67"/>
      <c r="C73" s="67"/>
      <c r="D73" s="67"/>
      <c r="E73" s="1"/>
      <c r="F73" s="1"/>
      <c r="G73" s="3"/>
      <c r="H73" s="3"/>
      <c r="I73" s="3"/>
      <c r="J73" s="3"/>
      <c r="K73" s="3"/>
      <c r="L73" s="3"/>
      <c r="M73" s="3"/>
      <c r="N73" s="3"/>
      <c r="O73" s="3"/>
      <c r="P73" s="3"/>
      <c r="Q73" s="3"/>
      <c r="R73" s="3"/>
      <c r="S73" s="3"/>
      <c r="T73" s="3"/>
      <c r="U73" s="3"/>
      <c r="V73" s="3"/>
      <c r="W73" s="3"/>
      <c r="X73" s="3"/>
      <c r="Y73" s="3"/>
      <c r="Z73" s="3"/>
    </row>
    <row r="74" ht="15.75" customHeight="1">
      <c r="A74" s="66"/>
      <c r="B74" s="67"/>
      <c r="C74" s="67"/>
      <c r="D74" s="67"/>
      <c r="E74" s="1"/>
      <c r="F74" s="1"/>
      <c r="G74" s="3"/>
      <c r="H74" s="3"/>
      <c r="I74" s="3"/>
      <c r="J74" s="3"/>
      <c r="K74" s="3"/>
      <c r="L74" s="3"/>
      <c r="M74" s="3"/>
      <c r="N74" s="3"/>
      <c r="O74" s="3"/>
      <c r="P74" s="3"/>
      <c r="Q74" s="3"/>
      <c r="R74" s="3"/>
      <c r="S74" s="3"/>
      <c r="T74" s="3"/>
      <c r="U74" s="3"/>
      <c r="V74" s="3"/>
      <c r="W74" s="3"/>
      <c r="X74" s="3"/>
      <c r="Y74" s="3"/>
      <c r="Z74" s="3"/>
    </row>
    <row r="75" ht="15.75" customHeight="1">
      <c r="A75" s="66"/>
      <c r="B75" s="67"/>
      <c r="C75" s="67"/>
      <c r="D75" s="67"/>
      <c r="E75" s="1"/>
      <c r="F75" s="1"/>
      <c r="G75" s="3"/>
      <c r="H75" s="3"/>
      <c r="I75" s="3"/>
      <c r="J75" s="3"/>
      <c r="K75" s="3"/>
      <c r="L75" s="3"/>
      <c r="M75" s="3"/>
      <c r="N75" s="3"/>
      <c r="O75" s="3"/>
      <c r="P75" s="3"/>
      <c r="Q75" s="3"/>
      <c r="R75" s="3"/>
      <c r="S75" s="3"/>
      <c r="T75" s="3"/>
      <c r="U75" s="3"/>
      <c r="V75" s="3"/>
      <c r="W75" s="3"/>
      <c r="X75" s="3"/>
      <c r="Y75" s="3"/>
      <c r="Z75" s="3"/>
    </row>
    <row r="76" ht="15.75" customHeight="1">
      <c r="A76" s="66"/>
      <c r="B76" s="67"/>
      <c r="C76" s="67"/>
      <c r="D76" s="67"/>
      <c r="E76" s="1"/>
      <c r="F76" s="1"/>
      <c r="G76" s="3"/>
      <c r="H76" s="3"/>
      <c r="I76" s="3"/>
      <c r="J76" s="3"/>
      <c r="K76" s="3"/>
      <c r="L76" s="3"/>
      <c r="M76" s="3"/>
      <c r="N76" s="3"/>
      <c r="O76" s="3"/>
      <c r="P76" s="3"/>
      <c r="Q76" s="3"/>
      <c r="R76" s="3"/>
      <c r="S76" s="3"/>
      <c r="T76" s="3"/>
      <c r="U76" s="3"/>
      <c r="V76" s="3"/>
      <c r="W76" s="3"/>
      <c r="X76" s="3"/>
      <c r="Y76" s="3"/>
      <c r="Z76" s="3"/>
    </row>
    <row r="77" ht="15.75" customHeight="1">
      <c r="A77" s="66"/>
      <c r="B77" s="67"/>
      <c r="C77" s="67"/>
      <c r="D77" s="67"/>
      <c r="E77" s="1"/>
      <c r="F77" s="1"/>
      <c r="G77" s="3"/>
      <c r="H77" s="3"/>
      <c r="I77" s="3"/>
      <c r="J77" s="3"/>
      <c r="K77" s="3"/>
      <c r="L77" s="3"/>
      <c r="M77" s="3"/>
      <c r="N77" s="3"/>
      <c r="O77" s="3"/>
      <c r="P77" s="3"/>
      <c r="Q77" s="3"/>
      <c r="R77" s="3"/>
      <c r="S77" s="3"/>
      <c r="T77" s="3"/>
      <c r="U77" s="3"/>
      <c r="V77" s="3"/>
      <c r="W77" s="3"/>
      <c r="X77" s="3"/>
      <c r="Y77" s="3"/>
      <c r="Z77" s="3"/>
    </row>
    <row r="78" ht="15.75" customHeight="1">
      <c r="A78" s="66"/>
      <c r="B78" s="67"/>
      <c r="C78" s="67"/>
      <c r="D78" s="67"/>
      <c r="E78" s="1"/>
      <c r="F78" s="1"/>
      <c r="G78" s="3"/>
      <c r="H78" s="3"/>
      <c r="I78" s="3"/>
      <c r="J78" s="3"/>
      <c r="K78" s="3"/>
      <c r="L78" s="3"/>
      <c r="M78" s="3"/>
      <c r="N78" s="3"/>
      <c r="O78" s="3"/>
      <c r="P78" s="3"/>
      <c r="Q78" s="3"/>
      <c r="R78" s="3"/>
      <c r="S78" s="3"/>
      <c r="T78" s="3"/>
      <c r="U78" s="3"/>
      <c r="V78" s="3"/>
      <c r="W78" s="3"/>
      <c r="X78" s="3"/>
      <c r="Y78" s="3"/>
      <c r="Z78" s="3"/>
    </row>
    <row r="79" ht="15.75" customHeight="1">
      <c r="A79" s="66"/>
      <c r="B79" s="67"/>
      <c r="C79" s="67"/>
      <c r="D79" s="67"/>
      <c r="E79" s="1"/>
      <c r="F79" s="1"/>
      <c r="G79" s="3"/>
      <c r="H79" s="3"/>
      <c r="I79" s="3"/>
      <c r="J79" s="3"/>
      <c r="K79" s="3"/>
      <c r="L79" s="3"/>
      <c r="M79" s="3"/>
      <c r="N79" s="3"/>
      <c r="O79" s="3"/>
      <c r="P79" s="3"/>
      <c r="Q79" s="3"/>
      <c r="R79" s="3"/>
      <c r="S79" s="3"/>
      <c r="T79" s="3"/>
      <c r="U79" s="3"/>
      <c r="V79" s="3"/>
      <c r="W79" s="3"/>
      <c r="X79" s="3"/>
      <c r="Y79" s="3"/>
      <c r="Z79" s="3"/>
    </row>
    <row r="80" ht="15.75" customHeight="1">
      <c r="A80" s="66"/>
      <c r="B80" s="67"/>
      <c r="C80" s="67"/>
      <c r="D80" s="67"/>
      <c r="E80" s="1"/>
      <c r="F80" s="1"/>
      <c r="G80" s="3"/>
      <c r="H80" s="3"/>
      <c r="I80" s="3"/>
      <c r="J80" s="3"/>
      <c r="K80" s="3"/>
      <c r="L80" s="3"/>
      <c r="M80" s="3"/>
      <c r="N80" s="3"/>
      <c r="O80" s="3"/>
      <c r="P80" s="3"/>
      <c r="Q80" s="3"/>
      <c r="R80" s="3"/>
      <c r="S80" s="3"/>
      <c r="T80" s="3"/>
      <c r="U80" s="3"/>
      <c r="V80" s="3"/>
      <c r="W80" s="3"/>
      <c r="X80" s="3"/>
      <c r="Y80" s="3"/>
      <c r="Z80" s="3"/>
    </row>
    <row r="81" ht="15.75" customHeight="1">
      <c r="A81" s="66"/>
      <c r="B81" s="67"/>
      <c r="C81" s="67"/>
      <c r="D81" s="67"/>
      <c r="E81" s="1"/>
      <c r="F81" s="1"/>
      <c r="G81" s="3"/>
      <c r="H81" s="3"/>
      <c r="I81" s="3"/>
      <c r="J81" s="3"/>
      <c r="K81" s="3"/>
      <c r="L81" s="3"/>
      <c r="M81" s="3"/>
      <c r="N81" s="3"/>
      <c r="O81" s="3"/>
      <c r="P81" s="3"/>
      <c r="Q81" s="3"/>
      <c r="R81" s="3"/>
      <c r="S81" s="3"/>
      <c r="T81" s="3"/>
      <c r="U81" s="3"/>
      <c r="V81" s="3"/>
      <c r="W81" s="3"/>
      <c r="X81" s="3"/>
      <c r="Y81" s="3"/>
      <c r="Z81" s="3"/>
    </row>
    <row r="82" ht="15.75" customHeight="1">
      <c r="A82" s="66"/>
      <c r="B82" s="67"/>
      <c r="C82" s="67"/>
      <c r="D82" s="67"/>
      <c r="E82" s="1"/>
      <c r="F82" s="1"/>
      <c r="G82" s="3"/>
      <c r="H82" s="3"/>
      <c r="I82" s="3"/>
      <c r="J82" s="3"/>
      <c r="K82" s="3"/>
      <c r="L82" s="3"/>
      <c r="M82" s="3"/>
      <c r="N82" s="3"/>
      <c r="O82" s="3"/>
      <c r="P82" s="3"/>
      <c r="Q82" s="3"/>
      <c r="R82" s="3"/>
      <c r="S82" s="3"/>
      <c r="T82" s="3"/>
      <c r="U82" s="3"/>
      <c r="V82" s="3"/>
      <c r="W82" s="3"/>
      <c r="X82" s="3"/>
      <c r="Y82" s="3"/>
      <c r="Z82" s="3"/>
    </row>
    <row r="83" ht="15.75" customHeight="1">
      <c r="A83" s="66"/>
      <c r="B83" s="67"/>
      <c r="C83" s="67"/>
      <c r="D83" s="67"/>
      <c r="E83" s="1"/>
      <c r="F83" s="1"/>
      <c r="G83" s="3"/>
      <c r="H83" s="3"/>
      <c r="I83" s="3"/>
      <c r="J83" s="3"/>
      <c r="K83" s="3"/>
      <c r="L83" s="3"/>
      <c r="M83" s="3"/>
      <c r="N83" s="3"/>
      <c r="O83" s="3"/>
      <c r="P83" s="3"/>
      <c r="Q83" s="3"/>
      <c r="R83" s="3"/>
      <c r="S83" s="3"/>
      <c r="T83" s="3"/>
      <c r="U83" s="3"/>
      <c r="V83" s="3"/>
      <c r="W83" s="3"/>
      <c r="X83" s="3"/>
      <c r="Y83" s="3"/>
      <c r="Z83" s="3"/>
    </row>
    <row r="84" ht="15.75" customHeight="1">
      <c r="A84" s="66"/>
      <c r="B84" s="67"/>
      <c r="C84" s="67"/>
      <c r="D84" s="67"/>
      <c r="E84" s="1"/>
      <c r="F84" s="1"/>
      <c r="G84" s="3"/>
      <c r="H84" s="3"/>
      <c r="I84" s="3"/>
      <c r="J84" s="3"/>
      <c r="K84" s="3"/>
      <c r="L84" s="3"/>
      <c r="M84" s="3"/>
      <c r="N84" s="3"/>
      <c r="O84" s="3"/>
      <c r="P84" s="3"/>
      <c r="Q84" s="3"/>
      <c r="R84" s="3"/>
      <c r="S84" s="3"/>
      <c r="T84" s="3"/>
      <c r="U84" s="3"/>
      <c r="V84" s="3"/>
      <c r="W84" s="3"/>
      <c r="X84" s="3"/>
      <c r="Y84" s="3"/>
      <c r="Z84" s="3"/>
    </row>
    <row r="85" ht="15.75" customHeight="1">
      <c r="A85" s="66"/>
      <c r="B85" s="67"/>
      <c r="C85" s="67"/>
      <c r="D85" s="67"/>
      <c r="E85" s="1"/>
      <c r="F85" s="1"/>
      <c r="G85" s="3"/>
      <c r="H85" s="3"/>
      <c r="I85" s="3"/>
      <c r="J85" s="3"/>
      <c r="K85" s="3"/>
      <c r="L85" s="3"/>
      <c r="M85" s="3"/>
      <c r="N85" s="3"/>
      <c r="O85" s="3"/>
      <c r="P85" s="3"/>
      <c r="Q85" s="3"/>
      <c r="R85" s="3"/>
      <c r="S85" s="3"/>
      <c r="T85" s="3"/>
      <c r="U85" s="3"/>
      <c r="V85" s="3"/>
      <c r="W85" s="3"/>
      <c r="X85" s="3"/>
      <c r="Y85" s="3"/>
      <c r="Z85" s="3"/>
    </row>
    <row r="86" ht="15.75" customHeight="1">
      <c r="A86" s="66"/>
      <c r="B86" s="67"/>
      <c r="C86" s="67"/>
      <c r="D86" s="67"/>
      <c r="E86" s="1"/>
      <c r="F86" s="1"/>
      <c r="G86" s="3"/>
      <c r="H86" s="3"/>
      <c r="I86" s="3"/>
      <c r="J86" s="3"/>
      <c r="K86" s="3"/>
      <c r="L86" s="3"/>
      <c r="M86" s="3"/>
      <c r="N86" s="3"/>
      <c r="O86" s="3"/>
      <c r="P86" s="3"/>
      <c r="Q86" s="3"/>
      <c r="R86" s="3"/>
      <c r="S86" s="3"/>
      <c r="T86" s="3"/>
      <c r="U86" s="3"/>
      <c r="V86" s="3"/>
      <c r="W86" s="3"/>
      <c r="X86" s="3"/>
      <c r="Y86" s="3"/>
      <c r="Z86" s="3"/>
    </row>
    <row r="87" ht="15.75" customHeight="1">
      <c r="A87" s="66"/>
      <c r="B87" s="67"/>
      <c r="C87" s="67"/>
      <c r="D87" s="67"/>
      <c r="E87" s="1"/>
      <c r="F87" s="1"/>
      <c r="G87" s="3"/>
      <c r="H87" s="3"/>
      <c r="I87" s="3"/>
      <c r="J87" s="3"/>
      <c r="K87" s="3"/>
      <c r="L87" s="3"/>
      <c r="M87" s="3"/>
      <c r="N87" s="3"/>
      <c r="O87" s="3"/>
      <c r="P87" s="3"/>
      <c r="Q87" s="3"/>
      <c r="R87" s="3"/>
      <c r="S87" s="3"/>
      <c r="T87" s="3"/>
      <c r="U87" s="3"/>
      <c r="V87" s="3"/>
      <c r="W87" s="3"/>
      <c r="X87" s="3"/>
      <c r="Y87" s="3"/>
      <c r="Z87" s="3"/>
    </row>
    <row r="88" ht="15.75" customHeight="1">
      <c r="A88" s="66"/>
      <c r="B88" s="67"/>
      <c r="C88" s="67"/>
      <c r="D88" s="67"/>
      <c r="E88" s="1"/>
      <c r="F88" s="1"/>
      <c r="G88" s="3"/>
      <c r="H88" s="3"/>
      <c r="I88" s="3"/>
      <c r="J88" s="3"/>
      <c r="K88" s="3"/>
      <c r="L88" s="3"/>
      <c r="M88" s="3"/>
      <c r="N88" s="3"/>
      <c r="O88" s="3"/>
      <c r="P88" s="3"/>
      <c r="Q88" s="3"/>
      <c r="R88" s="3"/>
      <c r="S88" s="3"/>
      <c r="T88" s="3"/>
      <c r="U88" s="3"/>
      <c r="V88" s="3"/>
      <c r="W88" s="3"/>
      <c r="X88" s="3"/>
      <c r="Y88" s="3"/>
      <c r="Z88" s="3"/>
    </row>
    <row r="89" ht="15.75" customHeight="1">
      <c r="A89" s="66"/>
      <c r="B89" s="67"/>
      <c r="C89" s="67"/>
      <c r="D89" s="67"/>
      <c r="E89" s="1"/>
      <c r="F89" s="1"/>
      <c r="G89" s="3"/>
      <c r="H89" s="3"/>
      <c r="I89" s="3"/>
      <c r="J89" s="3"/>
      <c r="K89" s="3"/>
      <c r="L89" s="3"/>
      <c r="M89" s="3"/>
      <c r="N89" s="3"/>
      <c r="O89" s="3"/>
      <c r="P89" s="3"/>
      <c r="Q89" s="3"/>
      <c r="R89" s="3"/>
      <c r="S89" s="3"/>
      <c r="T89" s="3"/>
      <c r="U89" s="3"/>
      <c r="V89" s="3"/>
      <c r="W89" s="3"/>
      <c r="X89" s="3"/>
      <c r="Y89" s="3"/>
      <c r="Z89" s="3"/>
    </row>
    <row r="90" ht="15.75" customHeight="1">
      <c r="A90" s="66"/>
      <c r="B90" s="67"/>
      <c r="C90" s="67"/>
      <c r="D90" s="67"/>
      <c r="E90" s="1"/>
      <c r="F90" s="1"/>
      <c r="G90" s="3"/>
      <c r="H90" s="3"/>
      <c r="I90" s="3"/>
      <c r="J90" s="3"/>
      <c r="K90" s="3"/>
      <c r="L90" s="3"/>
      <c r="M90" s="3"/>
      <c r="N90" s="3"/>
      <c r="O90" s="3"/>
      <c r="P90" s="3"/>
      <c r="Q90" s="3"/>
      <c r="R90" s="3"/>
      <c r="S90" s="3"/>
      <c r="T90" s="3"/>
      <c r="U90" s="3"/>
      <c r="V90" s="3"/>
      <c r="W90" s="3"/>
      <c r="X90" s="3"/>
      <c r="Y90" s="3"/>
      <c r="Z90" s="3"/>
    </row>
    <row r="91" ht="15.75" customHeight="1">
      <c r="A91" s="66"/>
      <c r="B91" s="67"/>
      <c r="C91" s="67"/>
      <c r="D91" s="67"/>
      <c r="E91" s="1"/>
      <c r="F91" s="1"/>
      <c r="G91" s="3"/>
      <c r="H91" s="3"/>
      <c r="I91" s="3"/>
      <c r="J91" s="3"/>
      <c r="K91" s="3"/>
      <c r="L91" s="3"/>
      <c r="M91" s="3"/>
      <c r="N91" s="3"/>
      <c r="O91" s="3"/>
      <c r="P91" s="3"/>
      <c r="Q91" s="3"/>
      <c r="R91" s="3"/>
      <c r="S91" s="3"/>
      <c r="T91" s="3"/>
      <c r="U91" s="3"/>
      <c r="V91" s="3"/>
      <c r="W91" s="3"/>
      <c r="X91" s="3"/>
      <c r="Y91" s="3"/>
      <c r="Z91" s="3"/>
    </row>
    <row r="92" ht="15.75" customHeight="1">
      <c r="A92" s="66"/>
      <c r="B92" s="67"/>
      <c r="C92" s="67"/>
      <c r="D92" s="67"/>
      <c r="E92" s="1"/>
      <c r="F92" s="1"/>
      <c r="G92" s="3"/>
      <c r="H92" s="3"/>
      <c r="I92" s="3"/>
      <c r="J92" s="3"/>
      <c r="K92" s="3"/>
      <c r="L92" s="3"/>
      <c r="M92" s="3"/>
      <c r="N92" s="3"/>
      <c r="O92" s="3"/>
      <c r="P92" s="3"/>
      <c r="Q92" s="3"/>
      <c r="R92" s="3"/>
      <c r="S92" s="3"/>
      <c r="T92" s="3"/>
      <c r="U92" s="3"/>
      <c r="V92" s="3"/>
      <c r="W92" s="3"/>
      <c r="X92" s="3"/>
      <c r="Y92" s="3"/>
      <c r="Z92" s="3"/>
    </row>
    <row r="93" ht="15.75" customHeight="1">
      <c r="A93" s="66"/>
      <c r="B93" s="67"/>
      <c r="C93" s="67"/>
      <c r="D93" s="67"/>
      <c r="E93" s="1"/>
      <c r="F93" s="1"/>
      <c r="G93" s="3"/>
      <c r="H93" s="3"/>
      <c r="I93" s="3"/>
      <c r="J93" s="3"/>
      <c r="K93" s="3"/>
      <c r="L93" s="3"/>
      <c r="M93" s="3"/>
      <c r="N93" s="3"/>
      <c r="O93" s="3"/>
      <c r="P93" s="3"/>
      <c r="Q93" s="3"/>
      <c r="R93" s="3"/>
      <c r="S93" s="3"/>
      <c r="T93" s="3"/>
      <c r="U93" s="3"/>
      <c r="V93" s="3"/>
      <c r="W93" s="3"/>
      <c r="X93" s="3"/>
      <c r="Y93" s="3"/>
      <c r="Z93" s="3"/>
    </row>
    <row r="94" ht="15.75" customHeight="1">
      <c r="A94" s="66"/>
      <c r="B94" s="67"/>
      <c r="C94" s="67"/>
      <c r="D94" s="67"/>
      <c r="E94" s="1"/>
      <c r="F94" s="1"/>
      <c r="G94" s="3"/>
      <c r="H94" s="3"/>
      <c r="I94" s="3"/>
      <c r="J94" s="3"/>
      <c r="K94" s="3"/>
      <c r="L94" s="3"/>
      <c r="M94" s="3"/>
      <c r="N94" s="3"/>
      <c r="O94" s="3"/>
      <c r="P94" s="3"/>
      <c r="Q94" s="3"/>
      <c r="R94" s="3"/>
      <c r="S94" s="3"/>
      <c r="T94" s="3"/>
      <c r="U94" s="3"/>
      <c r="V94" s="3"/>
      <c r="W94" s="3"/>
      <c r="X94" s="3"/>
      <c r="Y94" s="3"/>
      <c r="Z94" s="3"/>
    </row>
    <row r="95" ht="15.75" customHeight="1">
      <c r="A95" s="66"/>
      <c r="B95" s="67"/>
      <c r="C95" s="67"/>
      <c r="D95" s="67"/>
      <c r="E95" s="1"/>
      <c r="F95" s="1"/>
      <c r="G95" s="3"/>
      <c r="H95" s="3"/>
      <c r="I95" s="3"/>
      <c r="J95" s="3"/>
      <c r="K95" s="3"/>
      <c r="L95" s="3"/>
      <c r="M95" s="3"/>
      <c r="N95" s="3"/>
      <c r="O95" s="3"/>
      <c r="P95" s="3"/>
      <c r="Q95" s="3"/>
      <c r="R95" s="3"/>
      <c r="S95" s="3"/>
      <c r="T95" s="3"/>
      <c r="U95" s="3"/>
      <c r="V95" s="3"/>
      <c r="W95" s="3"/>
      <c r="X95" s="3"/>
      <c r="Y95" s="3"/>
      <c r="Z95" s="3"/>
    </row>
    <row r="96" ht="15.75" customHeight="1">
      <c r="A96" s="66"/>
      <c r="B96" s="67"/>
      <c r="C96" s="67"/>
      <c r="D96" s="67"/>
      <c r="E96" s="1"/>
      <c r="F96" s="1"/>
      <c r="G96" s="3"/>
      <c r="H96" s="3"/>
      <c r="I96" s="3"/>
      <c r="J96" s="3"/>
      <c r="K96" s="3"/>
      <c r="L96" s="3"/>
      <c r="M96" s="3"/>
      <c r="N96" s="3"/>
      <c r="O96" s="3"/>
      <c r="P96" s="3"/>
      <c r="Q96" s="3"/>
      <c r="R96" s="3"/>
      <c r="S96" s="3"/>
      <c r="T96" s="3"/>
      <c r="U96" s="3"/>
      <c r="V96" s="3"/>
      <c r="W96" s="3"/>
      <c r="X96" s="3"/>
      <c r="Y96" s="3"/>
      <c r="Z96" s="3"/>
    </row>
    <row r="97" ht="15.75" customHeight="1">
      <c r="A97" s="66"/>
      <c r="B97" s="67"/>
      <c r="C97" s="67"/>
      <c r="D97" s="67"/>
      <c r="E97" s="1"/>
      <c r="F97" s="1"/>
      <c r="G97" s="3"/>
      <c r="H97" s="3"/>
      <c r="I97" s="3"/>
      <c r="J97" s="3"/>
      <c r="K97" s="3"/>
      <c r="L97" s="3"/>
      <c r="M97" s="3"/>
      <c r="N97" s="3"/>
      <c r="O97" s="3"/>
      <c r="P97" s="3"/>
      <c r="Q97" s="3"/>
      <c r="R97" s="3"/>
      <c r="S97" s="3"/>
      <c r="T97" s="3"/>
      <c r="U97" s="3"/>
      <c r="V97" s="3"/>
      <c r="W97" s="3"/>
      <c r="X97" s="3"/>
      <c r="Y97" s="3"/>
      <c r="Z97" s="3"/>
    </row>
    <row r="98" ht="15.75" customHeight="1">
      <c r="A98" s="66"/>
      <c r="B98" s="67"/>
      <c r="C98" s="67"/>
      <c r="D98" s="67"/>
      <c r="E98" s="1"/>
      <c r="F98" s="1"/>
      <c r="G98" s="3"/>
      <c r="H98" s="3"/>
      <c r="I98" s="3"/>
      <c r="J98" s="3"/>
      <c r="K98" s="3"/>
      <c r="L98" s="3"/>
      <c r="M98" s="3"/>
      <c r="N98" s="3"/>
      <c r="O98" s="3"/>
      <c r="P98" s="3"/>
      <c r="Q98" s="3"/>
      <c r="R98" s="3"/>
      <c r="S98" s="3"/>
      <c r="T98" s="3"/>
      <c r="U98" s="3"/>
      <c r="V98" s="3"/>
      <c r="W98" s="3"/>
      <c r="X98" s="3"/>
      <c r="Y98" s="3"/>
      <c r="Z98" s="3"/>
    </row>
    <row r="99" ht="15.75" customHeight="1">
      <c r="A99" s="66"/>
      <c r="B99" s="67"/>
      <c r="C99" s="67"/>
      <c r="D99" s="67"/>
      <c r="E99" s="1"/>
      <c r="F99" s="1"/>
      <c r="G99" s="3"/>
      <c r="H99" s="3"/>
      <c r="I99" s="3"/>
      <c r="J99" s="3"/>
      <c r="K99" s="3"/>
      <c r="L99" s="3"/>
      <c r="M99" s="3"/>
      <c r="N99" s="3"/>
      <c r="O99" s="3"/>
      <c r="P99" s="3"/>
      <c r="Q99" s="3"/>
      <c r="R99" s="3"/>
      <c r="S99" s="3"/>
      <c r="T99" s="3"/>
      <c r="U99" s="3"/>
      <c r="V99" s="3"/>
      <c r="W99" s="3"/>
      <c r="X99" s="3"/>
      <c r="Y99" s="3"/>
      <c r="Z99" s="3"/>
    </row>
    <row r="100" ht="15.75" customHeight="1">
      <c r="A100" s="66"/>
      <c r="B100" s="67"/>
      <c r="C100" s="67"/>
      <c r="D100" s="67"/>
      <c r="E100" s="1"/>
      <c r="F100" s="1"/>
      <c r="G100" s="3"/>
      <c r="H100" s="3"/>
      <c r="I100" s="3"/>
      <c r="J100" s="3"/>
      <c r="K100" s="3"/>
      <c r="L100" s="3"/>
      <c r="M100" s="3"/>
      <c r="N100" s="3"/>
      <c r="O100" s="3"/>
      <c r="P100" s="3"/>
      <c r="Q100" s="3"/>
      <c r="R100" s="3"/>
      <c r="S100" s="3"/>
      <c r="T100" s="3"/>
      <c r="U100" s="3"/>
      <c r="V100" s="3"/>
      <c r="W100" s="3"/>
      <c r="X100" s="3"/>
      <c r="Y100" s="3"/>
      <c r="Z100" s="3"/>
    </row>
    <row r="101" ht="15.75" customHeight="1">
      <c r="A101" s="66"/>
      <c r="B101" s="67"/>
      <c r="C101" s="67"/>
      <c r="D101" s="67"/>
      <c r="E101" s="1"/>
      <c r="F101" s="1"/>
      <c r="G101" s="3"/>
      <c r="H101" s="3"/>
      <c r="I101" s="3"/>
      <c r="J101" s="3"/>
      <c r="K101" s="3"/>
      <c r="L101" s="3"/>
      <c r="M101" s="3"/>
      <c r="N101" s="3"/>
      <c r="O101" s="3"/>
      <c r="P101" s="3"/>
      <c r="Q101" s="3"/>
      <c r="R101" s="3"/>
      <c r="S101" s="3"/>
      <c r="T101" s="3"/>
      <c r="U101" s="3"/>
      <c r="V101" s="3"/>
      <c r="W101" s="3"/>
      <c r="X101" s="3"/>
      <c r="Y101" s="3"/>
      <c r="Z101" s="3"/>
    </row>
    <row r="102" ht="15.75" customHeight="1">
      <c r="A102" s="66"/>
      <c r="B102" s="67"/>
      <c r="C102" s="67"/>
      <c r="D102" s="67"/>
      <c r="E102" s="1"/>
      <c r="F102" s="1"/>
      <c r="G102" s="3"/>
      <c r="H102" s="3"/>
      <c r="I102" s="3"/>
      <c r="J102" s="3"/>
      <c r="K102" s="3"/>
      <c r="L102" s="3"/>
      <c r="M102" s="3"/>
      <c r="N102" s="3"/>
      <c r="O102" s="3"/>
      <c r="P102" s="3"/>
      <c r="Q102" s="3"/>
      <c r="R102" s="3"/>
      <c r="S102" s="3"/>
      <c r="T102" s="3"/>
      <c r="U102" s="3"/>
      <c r="V102" s="3"/>
      <c r="W102" s="3"/>
      <c r="X102" s="3"/>
      <c r="Y102" s="3"/>
      <c r="Z102" s="3"/>
    </row>
    <row r="103" ht="15.75" customHeight="1">
      <c r="A103" s="66"/>
      <c r="B103" s="67"/>
      <c r="C103" s="67"/>
      <c r="D103" s="67"/>
      <c r="E103" s="1"/>
      <c r="F103" s="1"/>
      <c r="G103" s="3"/>
      <c r="H103" s="3"/>
      <c r="I103" s="3"/>
      <c r="J103" s="3"/>
      <c r="K103" s="3"/>
      <c r="L103" s="3"/>
      <c r="M103" s="3"/>
      <c r="N103" s="3"/>
      <c r="O103" s="3"/>
      <c r="P103" s="3"/>
      <c r="Q103" s="3"/>
      <c r="R103" s="3"/>
      <c r="S103" s="3"/>
      <c r="T103" s="3"/>
      <c r="U103" s="3"/>
      <c r="V103" s="3"/>
      <c r="W103" s="3"/>
      <c r="X103" s="3"/>
      <c r="Y103" s="3"/>
      <c r="Z103" s="3"/>
    </row>
    <row r="104" ht="15.75" customHeight="1">
      <c r="A104" s="66"/>
      <c r="B104" s="67"/>
      <c r="C104" s="67"/>
      <c r="D104" s="67"/>
      <c r="E104" s="1"/>
      <c r="F104" s="1"/>
      <c r="G104" s="3"/>
      <c r="H104" s="3"/>
      <c r="I104" s="3"/>
      <c r="J104" s="3"/>
      <c r="K104" s="3"/>
      <c r="L104" s="3"/>
      <c r="M104" s="3"/>
      <c r="N104" s="3"/>
      <c r="O104" s="3"/>
      <c r="P104" s="3"/>
      <c r="Q104" s="3"/>
      <c r="R104" s="3"/>
      <c r="S104" s="3"/>
      <c r="T104" s="3"/>
      <c r="U104" s="3"/>
      <c r="V104" s="3"/>
      <c r="W104" s="3"/>
      <c r="X104" s="3"/>
      <c r="Y104" s="3"/>
      <c r="Z104" s="3"/>
    </row>
    <row r="105" ht="15.75" customHeight="1">
      <c r="A105" s="66"/>
      <c r="B105" s="67"/>
      <c r="C105" s="67"/>
      <c r="D105" s="67"/>
      <c r="E105" s="1"/>
      <c r="F105" s="1"/>
      <c r="G105" s="3"/>
      <c r="H105" s="3"/>
      <c r="I105" s="3"/>
      <c r="J105" s="3"/>
      <c r="K105" s="3"/>
      <c r="L105" s="3"/>
      <c r="M105" s="3"/>
      <c r="N105" s="3"/>
      <c r="O105" s="3"/>
      <c r="P105" s="3"/>
      <c r="Q105" s="3"/>
      <c r="R105" s="3"/>
      <c r="S105" s="3"/>
      <c r="T105" s="3"/>
      <c r="U105" s="3"/>
      <c r="V105" s="3"/>
      <c r="W105" s="3"/>
      <c r="X105" s="3"/>
      <c r="Y105" s="3"/>
      <c r="Z105" s="3"/>
    </row>
    <row r="106" ht="15.75" customHeight="1">
      <c r="A106" s="66"/>
      <c r="B106" s="67"/>
      <c r="C106" s="67"/>
      <c r="D106" s="67"/>
      <c r="E106" s="1"/>
      <c r="F106" s="1"/>
      <c r="G106" s="3"/>
      <c r="H106" s="3"/>
      <c r="I106" s="3"/>
      <c r="J106" s="3"/>
      <c r="K106" s="3"/>
      <c r="L106" s="3"/>
      <c r="M106" s="3"/>
      <c r="N106" s="3"/>
      <c r="O106" s="3"/>
      <c r="P106" s="3"/>
      <c r="Q106" s="3"/>
      <c r="R106" s="3"/>
      <c r="S106" s="3"/>
      <c r="T106" s="3"/>
      <c r="U106" s="3"/>
      <c r="V106" s="3"/>
      <c r="W106" s="3"/>
      <c r="X106" s="3"/>
      <c r="Y106" s="3"/>
      <c r="Z106" s="3"/>
    </row>
    <row r="107" ht="15.75" customHeight="1">
      <c r="A107" s="66"/>
      <c r="B107" s="67"/>
      <c r="C107" s="67"/>
      <c r="D107" s="67"/>
      <c r="E107" s="1"/>
      <c r="F107" s="1"/>
      <c r="G107" s="3"/>
      <c r="H107" s="3"/>
      <c r="I107" s="3"/>
      <c r="J107" s="3"/>
      <c r="K107" s="3"/>
      <c r="L107" s="3"/>
      <c r="M107" s="3"/>
      <c r="N107" s="3"/>
      <c r="O107" s="3"/>
      <c r="P107" s="3"/>
      <c r="Q107" s="3"/>
      <c r="R107" s="3"/>
      <c r="S107" s="3"/>
      <c r="T107" s="3"/>
      <c r="U107" s="3"/>
      <c r="V107" s="3"/>
      <c r="W107" s="3"/>
      <c r="X107" s="3"/>
      <c r="Y107" s="3"/>
      <c r="Z107" s="3"/>
    </row>
    <row r="108" ht="15.75" customHeight="1">
      <c r="A108" s="66"/>
      <c r="B108" s="67"/>
      <c r="C108" s="67"/>
      <c r="D108" s="67"/>
      <c r="E108" s="1"/>
      <c r="F108" s="1"/>
      <c r="G108" s="3"/>
      <c r="H108" s="3"/>
      <c r="I108" s="3"/>
      <c r="J108" s="3"/>
      <c r="K108" s="3"/>
      <c r="L108" s="3"/>
      <c r="M108" s="3"/>
      <c r="N108" s="3"/>
      <c r="O108" s="3"/>
      <c r="P108" s="3"/>
      <c r="Q108" s="3"/>
      <c r="R108" s="3"/>
      <c r="S108" s="3"/>
      <c r="T108" s="3"/>
      <c r="U108" s="3"/>
      <c r="V108" s="3"/>
      <c r="W108" s="3"/>
      <c r="X108" s="3"/>
      <c r="Y108" s="3"/>
      <c r="Z108" s="3"/>
    </row>
    <row r="109" ht="15.75" customHeight="1">
      <c r="A109" s="66"/>
      <c r="B109" s="67"/>
      <c r="C109" s="67"/>
      <c r="D109" s="67"/>
      <c r="E109" s="1"/>
      <c r="F109" s="1"/>
      <c r="G109" s="3"/>
      <c r="H109" s="3"/>
      <c r="I109" s="3"/>
      <c r="J109" s="3"/>
      <c r="K109" s="3"/>
      <c r="L109" s="3"/>
      <c r="M109" s="3"/>
      <c r="N109" s="3"/>
      <c r="O109" s="3"/>
      <c r="P109" s="3"/>
      <c r="Q109" s="3"/>
      <c r="R109" s="3"/>
      <c r="S109" s="3"/>
      <c r="T109" s="3"/>
      <c r="U109" s="3"/>
      <c r="V109" s="3"/>
      <c r="W109" s="3"/>
      <c r="X109" s="3"/>
      <c r="Y109" s="3"/>
      <c r="Z109" s="3"/>
    </row>
    <row r="110" ht="15.75" customHeight="1">
      <c r="A110" s="66"/>
      <c r="B110" s="67"/>
      <c r="C110" s="67"/>
      <c r="D110" s="67"/>
      <c r="E110" s="1"/>
      <c r="F110" s="1"/>
      <c r="G110" s="3"/>
      <c r="H110" s="3"/>
      <c r="I110" s="3"/>
      <c r="J110" s="3"/>
      <c r="K110" s="3"/>
      <c r="L110" s="3"/>
      <c r="M110" s="3"/>
      <c r="N110" s="3"/>
      <c r="O110" s="3"/>
      <c r="P110" s="3"/>
      <c r="Q110" s="3"/>
      <c r="R110" s="3"/>
      <c r="S110" s="3"/>
      <c r="T110" s="3"/>
      <c r="U110" s="3"/>
      <c r="V110" s="3"/>
      <c r="W110" s="3"/>
      <c r="X110" s="3"/>
      <c r="Y110" s="3"/>
      <c r="Z110" s="3"/>
    </row>
    <row r="111" ht="15.75" customHeight="1">
      <c r="A111" s="66"/>
      <c r="B111" s="67"/>
      <c r="C111" s="67"/>
      <c r="D111" s="67"/>
      <c r="E111" s="1"/>
      <c r="F111" s="1"/>
      <c r="G111" s="3"/>
      <c r="H111" s="3"/>
      <c r="I111" s="3"/>
      <c r="J111" s="3"/>
      <c r="K111" s="3"/>
      <c r="L111" s="3"/>
      <c r="M111" s="3"/>
      <c r="N111" s="3"/>
      <c r="O111" s="3"/>
      <c r="P111" s="3"/>
      <c r="Q111" s="3"/>
      <c r="R111" s="3"/>
      <c r="S111" s="3"/>
      <c r="T111" s="3"/>
      <c r="U111" s="3"/>
      <c r="V111" s="3"/>
      <c r="W111" s="3"/>
      <c r="X111" s="3"/>
      <c r="Y111" s="3"/>
      <c r="Z111" s="3"/>
    </row>
    <row r="112" ht="15.75" customHeight="1">
      <c r="A112" s="66"/>
      <c r="B112" s="67"/>
      <c r="C112" s="67"/>
      <c r="D112" s="67"/>
      <c r="E112" s="1"/>
      <c r="F112" s="1"/>
      <c r="G112" s="3"/>
      <c r="H112" s="3"/>
      <c r="I112" s="3"/>
      <c r="J112" s="3"/>
      <c r="K112" s="3"/>
      <c r="L112" s="3"/>
      <c r="M112" s="3"/>
      <c r="N112" s="3"/>
      <c r="O112" s="3"/>
      <c r="P112" s="3"/>
      <c r="Q112" s="3"/>
      <c r="R112" s="3"/>
      <c r="S112" s="3"/>
      <c r="T112" s="3"/>
      <c r="U112" s="3"/>
      <c r="V112" s="3"/>
      <c r="W112" s="3"/>
      <c r="X112" s="3"/>
      <c r="Y112" s="3"/>
      <c r="Z112" s="3"/>
    </row>
    <row r="113" ht="15.75" customHeight="1">
      <c r="A113" s="66"/>
      <c r="B113" s="67"/>
      <c r="C113" s="67"/>
      <c r="D113" s="67"/>
      <c r="E113" s="1"/>
      <c r="F113" s="1"/>
      <c r="G113" s="3"/>
      <c r="H113" s="3"/>
      <c r="I113" s="3"/>
      <c r="J113" s="3"/>
      <c r="K113" s="3"/>
      <c r="L113" s="3"/>
      <c r="M113" s="3"/>
      <c r="N113" s="3"/>
      <c r="O113" s="3"/>
      <c r="P113" s="3"/>
      <c r="Q113" s="3"/>
      <c r="R113" s="3"/>
      <c r="S113" s="3"/>
      <c r="T113" s="3"/>
      <c r="U113" s="3"/>
      <c r="V113" s="3"/>
      <c r="W113" s="3"/>
      <c r="X113" s="3"/>
      <c r="Y113" s="3"/>
      <c r="Z113" s="3"/>
    </row>
    <row r="114" ht="15.75" customHeight="1">
      <c r="A114" s="66"/>
      <c r="B114" s="67"/>
      <c r="C114" s="67"/>
      <c r="D114" s="67"/>
      <c r="E114" s="1"/>
      <c r="F114" s="1"/>
      <c r="G114" s="3"/>
      <c r="H114" s="3"/>
      <c r="I114" s="3"/>
      <c r="J114" s="3"/>
      <c r="K114" s="3"/>
      <c r="L114" s="3"/>
      <c r="M114" s="3"/>
      <c r="N114" s="3"/>
      <c r="O114" s="3"/>
      <c r="P114" s="3"/>
      <c r="Q114" s="3"/>
      <c r="R114" s="3"/>
      <c r="S114" s="3"/>
      <c r="T114" s="3"/>
      <c r="U114" s="3"/>
      <c r="V114" s="3"/>
      <c r="W114" s="3"/>
      <c r="X114" s="3"/>
      <c r="Y114" s="3"/>
      <c r="Z114" s="3"/>
    </row>
    <row r="115" ht="15.75" customHeight="1">
      <c r="A115" s="66"/>
      <c r="B115" s="67"/>
      <c r="C115" s="67"/>
      <c r="D115" s="67"/>
      <c r="E115" s="1"/>
      <c r="F115" s="1"/>
      <c r="G115" s="3"/>
      <c r="H115" s="3"/>
      <c r="I115" s="3"/>
      <c r="J115" s="3"/>
      <c r="K115" s="3"/>
      <c r="L115" s="3"/>
      <c r="M115" s="3"/>
      <c r="N115" s="3"/>
      <c r="O115" s="3"/>
      <c r="P115" s="3"/>
      <c r="Q115" s="3"/>
      <c r="R115" s="3"/>
      <c r="S115" s="3"/>
      <c r="T115" s="3"/>
      <c r="U115" s="3"/>
      <c r="V115" s="3"/>
      <c r="W115" s="3"/>
      <c r="X115" s="3"/>
      <c r="Y115" s="3"/>
      <c r="Z115" s="3"/>
    </row>
    <row r="116" ht="15.75" customHeight="1">
      <c r="A116" s="66"/>
      <c r="B116" s="67"/>
      <c r="C116" s="67"/>
      <c r="D116" s="67"/>
      <c r="E116" s="1"/>
      <c r="F116" s="1"/>
      <c r="G116" s="3"/>
      <c r="H116" s="3"/>
      <c r="I116" s="3"/>
      <c r="J116" s="3"/>
      <c r="K116" s="3"/>
      <c r="L116" s="3"/>
      <c r="M116" s="3"/>
      <c r="N116" s="3"/>
      <c r="O116" s="3"/>
      <c r="P116" s="3"/>
      <c r="Q116" s="3"/>
      <c r="R116" s="3"/>
      <c r="S116" s="3"/>
      <c r="T116" s="3"/>
      <c r="U116" s="3"/>
      <c r="V116" s="3"/>
      <c r="W116" s="3"/>
      <c r="X116" s="3"/>
      <c r="Y116" s="3"/>
      <c r="Z116" s="3"/>
    </row>
    <row r="117" ht="15.75" customHeight="1">
      <c r="A117" s="66"/>
      <c r="B117" s="67"/>
      <c r="C117" s="67"/>
      <c r="D117" s="67"/>
      <c r="E117" s="1"/>
      <c r="F117" s="1"/>
      <c r="G117" s="3"/>
      <c r="H117" s="3"/>
      <c r="I117" s="3"/>
      <c r="J117" s="3"/>
      <c r="K117" s="3"/>
      <c r="L117" s="3"/>
      <c r="M117" s="3"/>
      <c r="N117" s="3"/>
      <c r="O117" s="3"/>
      <c r="P117" s="3"/>
      <c r="Q117" s="3"/>
      <c r="R117" s="3"/>
      <c r="S117" s="3"/>
      <c r="T117" s="3"/>
      <c r="U117" s="3"/>
      <c r="V117" s="3"/>
      <c r="W117" s="3"/>
      <c r="X117" s="3"/>
      <c r="Y117" s="3"/>
      <c r="Z117" s="3"/>
    </row>
    <row r="118" ht="15.75" customHeight="1">
      <c r="A118" s="66"/>
      <c r="B118" s="67"/>
      <c r="C118" s="67"/>
      <c r="D118" s="67"/>
      <c r="E118" s="1"/>
      <c r="F118" s="1"/>
      <c r="G118" s="3"/>
      <c r="H118" s="3"/>
      <c r="I118" s="3"/>
      <c r="J118" s="3"/>
      <c r="K118" s="3"/>
      <c r="L118" s="3"/>
      <c r="M118" s="3"/>
      <c r="N118" s="3"/>
      <c r="O118" s="3"/>
      <c r="P118" s="3"/>
      <c r="Q118" s="3"/>
      <c r="R118" s="3"/>
      <c r="S118" s="3"/>
      <c r="T118" s="3"/>
      <c r="U118" s="3"/>
      <c r="V118" s="3"/>
      <c r="W118" s="3"/>
      <c r="X118" s="3"/>
      <c r="Y118" s="3"/>
      <c r="Z118" s="3"/>
    </row>
    <row r="119" ht="15.75" customHeight="1">
      <c r="A119" s="66"/>
      <c r="B119" s="67"/>
      <c r="C119" s="67"/>
      <c r="D119" s="67"/>
      <c r="E119" s="1"/>
      <c r="F119" s="1"/>
      <c r="G119" s="3"/>
      <c r="H119" s="3"/>
      <c r="I119" s="3"/>
      <c r="J119" s="3"/>
      <c r="K119" s="3"/>
      <c r="L119" s="3"/>
      <c r="M119" s="3"/>
      <c r="N119" s="3"/>
      <c r="O119" s="3"/>
      <c r="P119" s="3"/>
      <c r="Q119" s="3"/>
      <c r="R119" s="3"/>
      <c r="S119" s="3"/>
      <c r="T119" s="3"/>
      <c r="U119" s="3"/>
      <c r="V119" s="3"/>
      <c r="W119" s="3"/>
      <c r="X119" s="3"/>
      <c r="Y119" s="3"/>
      <c r="Z119" s="3"/>
    </row>
    <row r="120" ht="15.75" customHeight="1">
      <c r="A120" s="66"/>
      <c r="B120" s="67"/>
      <c r="C120" s="67"/>
      <c r="D120" s="67"/>
      <c r="E120" s="1"/>
      <c r="F120" s="1"/>
      <c r="G120" s="3"/>
      <c r="H120" s="3"/>
      <c r="I120" s="3"/>
      <c r="J120" s="3"/>
      <c r="K120" s="3"/>
      <c r="L120" s="3"/>
      <c r="M120" s="3"/>
      <c r="N120" s="3"/>
      <c r="O120" s="3"/>
      <c r="P120" s="3"/>
      <c r="Q120" s="3"/>
      <c r="R120" s="3"/>
      <c r="S120" s="3"/>
      <c r="T120" s="3"/>
      <c r="U120" s="3"/>
      <c r="V120" s="3"/>
      <c r="W120" s="3"/>
      <c r="X120" s="3"/>
      <c r="Y120" s="3"/>
      <c r="Z120" s="3"/>
    </row>
    <row r="121" ht="15.75" customHeight="1">
      <c r="A121" s="66"/>
      <c r="B121" s="67"/>
      <c r="C121" s="67"/>
      <c r="D121" s="67"/>
      <c r="E121" s="1"/>
      <c r="F121" s="1"/>
      <c r="G121" s="3"/>
      <c r="H121" s="3"/>
      <c r="I121" s="3"/>
      <c r="J121" s="3"/>
      <c r="K121" s="3"/>
      <c r="L121" s="3"/>
      <c r="M121" s="3"/>
      <c r="N121" s="3"/>
      <c r="O121" s="3"/>
      <c r="P121" s="3"/>
      <c r="Q121" s="3"/>
      <c r="R121" s="3"/>
      <c r="S121" s="3"/>
      <c r="T121" s="3"/>
      <c r="U121" s="3"/>
      <c r="V121" s="3"/>
      <c r="W121" s="3"/>
      <c r="X121" s="3"/>
      <c r="Y121" s="3"/>
      <c r="Z121" s="3"/>
    </row>
    <row r="122" ht="15.75" customHeight="1">
      <c r="A122" s="66"/>
      <c r="B122" s="67"/>
      <c r="C122" s="67"/>
      <c r="D122" s="67"/>
      <c r="E122" s="1"/>
      <c r="F122" s="1"/>
      <c r="G122" s="3"/>
      <c r="H122" s="3"/>
      <c r="I122" s="3"/>
      <c r="J122" s="3"/>
      <c r="K122" s="3"/>
      <c r="L122" s="3"/>
      <c r="M122" s="3"/>
      <c r="N122" s="3"/>
      <c r="O122" s="3"/>
      <c r="P122" s="3"/>
      <c r="Q122" s="3"/>
      <c r="R122" s="3"/>
      <c r="S122" s="3"/>
      <c r="T122" s="3"/>
      <c r="U122" s="3"/>
      <c r="V122" s="3"/>
      <c r="W122" s="3"/>
      <c r="X122" s="3"/>
      <c r="Y122" s="3"/>
      <c r="Z122" s="3"/>
    </row>
    <row r="123" ht="15.75" customHeight="1">
      <c r="A123" s="66"/>
      <c r="B123" s="67"/>
      <c r="C123" s="67"/>
      <c r="D123" s="67"/>
      <c r="E123" s="1"/>
      <c r="F123" s="1"/>
      <c r="G123" s="3"/>
      <c r="H123" s="3"/>
      <c r="I123" s="3"/>
      <c r="J123" s="3"/>
      <c r="K123" s="3"/>
      <c r="L123" s="3"/>
      <c r="M123" s="3"/>
      <c r="N123" s="3"/>
      <c r="O123" s="3"/>
      <c r="P123" s="3"/>
      <c r="Q123" s="3"/>
      <c r="R123" s="3"/>
      <c r="S123" s="3"/>
      <c r="T123" s="3"/>
      <c r="U123" s="3"/>
      <c r="V123" s="3"/>
      <c r="W123" s="3"/>
      <c r="X123" s="3"/>
      <c r="Y123" s="3"/>
      <c r="Z123" s="3"/>
    </row>
    <row r="124" ht="15.75" customHeight="1">
      <c r="A124" s="66"/>
      <c r="B124" s="67"/>
      <c r="C124" s="67"/>
      <c r="D124" s="67"/>
      <c r="E124" s="1"/>
      <c r="F124" s="1"/>
      <c r="G124" s="3"/>
      <c r="H124" s="3"/>
      <c r="I124" s="3"/>
      <c r="J124" s="3"/>
      <c r="K124" s="3"/>
      <c r="L124" s="3"/>
      <c r="M124" s="3"/>
      <c r="N124" s="3"/>
      <c r="O124" s="3"/>
      <c r="P124" s="3"/>
      <c r="Q124" s="3"/>
      <c r="R124" s="3"/>
      <c r="S124" s="3"/>
      <c r="T124" s="3"/>
      <c r="U124" s="3"/>
      <c r="V124" s="3"/>
      <c r="W124" s="3"/>
      <c r="X124" s="3"/>
      <c r="Y124" s="3"/>
      <c r="Z124" s="3"/>
    </row>
    <row r="125" ht="15.75" customHeight="1">
      <c r="A125" s="66"/>
      <c r="B125" s="67"/>
      <c r="C125" s="67"/>
      <c r="D125" s="67"/>
      <c r="E125" s="1"/>
      <c r="F125" s="1"/>
      <c r="G125" s="3"/>
      <c r="H125" s="3"/>
      <c r="I125" s="3"/>
      <c r="J125" s="3"/>
      <c r="K125" s="3"/>
      <c r="L125" s="3"/>
      <c r="M125" s="3"/>
      <c r="N125" s="3"/>
      <c r="O125" s="3"/>
      <c r="P125" s="3"/>
      <c r="Q125" s="3"/>
      <c r="R125" s="3"/>
      <c r="S125" s="3"/>
      <c r="T125" s="3"/>
      <c r="U125" s="3"/>
      <c r="V125" s="3"/>
      <c r="W125" s="3"/>
      <c r="X125" s="3"/>
      <c r="Y125" s="3"/>
      <c r="Z125" s="3"/>
    </row>
    <row r="126" ht="15.75" customHeight="1">
      <c r="A126" s="66"/>
      <c r="B126" s="67"/>
      <c r="C126" s="67"/>
      <c r="D126" s="67"/>
      <c r="E126" s="1"/>
      <c r="F126" s="1"/>
      <c r="G126" s="3"/>
      <c r="H126" s="3"/>
      <c r="I126" s="3"/>
      <c r="J126" s="3"/>
      <c r="K126" s="3"/>
      <c r="L126" s="3"/>
      <c r="M126" s="3"/>
      <c r="N126" s="3"/>
      <c r="O126" s="3"/>
      <c r="P126" s="3"/>
      <c r="Q126" s="3"/>
      <c r="R126" s="3"/>
      <c r="S126" s="3"/>
      <c r="T126" s="3"/>
      <c r="U126" s="3"/>
      <c r="V126" s="3"/>
      <c r="W126" s="3"/>
      <c r="X126" s="3"/>
      <c r="Y126" s="3"/>
      <c r="Z126" s="3"/>
    </row>
    <row r="127" ht="15.75" customHeight="1">
      <c r="A127" s="66"/>
      <c r="B127" s="67"/>
      <c r="C127" s="67"/>
      <c r="D127" s="67"/>
      <c r="E127" s="1"/>
      <c r="F127" s="1"/>
      <c r="G127" s="3"/>
      <c r="H127" s="3"/>
      <c r="I127" s="3"/>
      <c r="J127" s="3"/>
      <c r="K127" s="3"/>
      <c r="L127" s="3"/>
      <c r="M127" s="3"/>
      <c r="N127" s="3"/>
      <c r="O127" s="3"/>
      <c r="P127" s="3"/>
      <c r="Q127" s="3"/>
      <c r="R127" s="3"/>
      <c r="S127" s="3"/>
      <c r="T127" s="3"/>
      <c r="U127" s="3"/>
      <c r="V127" s="3"/>
      <c r="W127" s="3"/>
      <c r="X127" s="3"/>
      <c r="Y127" s="3"/>
      <c r="Z127" s="3"/>
    </row>
    <row r="128" ht="15.75" customHeight="1">
      <c r="A128" s="66"/>
      <c r="B128" s="67"/>
      <c r="C128" s="67"/>
      <c r="D128" s="67"/>
      <c r="E128" s="1"/>
      <c r="F128" s="1"/>
      <c r="G128" s="3"/>
      <c r="H128" s="3"/>
      <c r="I128" s="3"/>
      <c r="J128" s="3"/>
      <c r="K128" s="3"/>
      <c r="L128" s="3"/>
      <c r="M128" s="3"/>
      <c r="N128" s="3"/>
      <c r="O128" s="3"/>
      <c r="P128" s="3"/>
      <c r="Q128" s="3"/>
      <c r="R128" s="3"/>
      <c r="S128" s="3"/>
      <c r="T128" s="3"/>
      <c r="U128" s="3"/>
      <c r="V128" s="3"/>
      <c r="W128" s="3"/>
      <c r="X128" s="3"/>
      <c r="Y128" s="3"/>
      <c r="Z128" s="3"/>
    </row>
    <row r="129" ht="15.75" customHeight="1">
      <c r="A129" s="66"/>
      <c r="B129" s="67"/>
      <c r="C129" s="67"/>
      <c r="D129" s="67"/>
      <c r="E129" s="1"/>
      <c r="F129" s="1"/>
      <c r="G129" s="3"/>
      <c r="H129" s="3"/>
      <c r="I129" s="3"/>
      <c r="J129" s="3"/>
      <c r="K129" s="3"/>
      <c r="L129" s="3"/>
      <c r="M129" s="3"/>
      <c r="N129" s="3"/>
      <c r="O129" s="3"/>
      <c r="P129" s="3"/>
      <c r="Q129" s="3"/>
      <c r="R129" s="3"/>
      <c r="S129" s="3"/>
      <c r="T129" s="3"/>
      <c r="U129" s="3"/>
      <c r="V129" s="3"/>
      <c r="W129" s="3"/>
      <c r="X129" s="3"/>
      <c r="Y129" s="3"/>
      <c r="Z129" s="3"/>
    </row>
    <row r="130" ht="15.75" customHeight="1">
      <c r="A130" s="66"/>
      <c r="B130" s="67"/>
      <c r="C130" s="67"/>
      <c r="D130" s="67"/>
      <c r="E130" s="1"/>
      <c r="F130" s="1"/>
      <c r="G130" s="3"/>
      <c r="H130" s="3"/>
      <c r="I130" s="3"/>
      <c r="J130" s="3"/>
      <c r="K130" s="3"/>
      <c r="L130" s="3"/>
      <c r="M130" s="3"/>
      <c r="N130" s="3"/>
      <c r="O130" s="3"/>
      <c r="P130" s="3"/>
      <c r="Q130" s="3"/>
      <c r="R130" s="3"/>
      <c r="S130" s="3"/>
      <c r="T130" s="3"/>
      <c r="U130" s="3"/>
      <c r="V130" s="3"/>
      <c r="W130" s="3"/>
      <c r="X130" s="3"/>
      <c r="Y130" s="3"/>
      <c r="Z130" s="3"/>
    </row>
    <row r="131" ht="15.75" customHeight="1">
      <c r="A131" s="66"/>
      <c r="B131" s="67"/>
      <c r="C131" s="67"/>
      <c r="D131" s="67"/>
      <c r="E131" s="1"/>
      <c r="F131" s="1"/>
      <c r="G131" s="3"/>
      <c r="H131" s="3"/>
      <c r="I131" s="3"/>
      <c r="J131" s="3"/>
      <c r="K131" s="3"/>
      <c r="L131" s="3"/>
      <c r="M131" s="3"/>
      <c r="N131" s="3"/>
      <c r="O131" s="3"/>
      <c r="P131" s="3"/>
      <c r="Q131" s="3"/>
      <c r="R131" s="3"/>
      <c r="S131" s="3"/>
      <c r="T131" s="3"/>
      <c r="U131" s="3"/>
      <c r="V131" s="3"/>
      <c r="W131" s="3"/>
      <c r="X131" s="3"/>
      <c r="Y131" s="3"/>
      <c r="Z131" s="3"/>
    </row>
    <row r="132" ht="15.75" customHeight="1">
      <c r="A132" s="66"/>
      <c r="B132" s="67"/>
      <c r="C132" s="67"/>
      <c r="D132" s="67"/>
      <c r="E132" s="1"/>
      <c r="F132" s="1"/>
      <c r="G132" s="3"/>
      <c r="H132" s="3"/>
      <c r="I132" s="3"/>
      <c r="J132" s="3"/>
      <c r="K132" s="3"/>
      <c r="L132" s="3"/>
      <c r="M132" s="3"/>
      <c r="N132" s="3"/>
      <c r="O132" s="3"/>
      <c r="P132" s="3"/>
      <c r="Q132" s="3"/>
      <c r="R132" s="3"/>
      <c r="S132" s="3"/>
      <c r="T132" s="3"/>
      <c r="U132" s="3"/>
      <c r="V132" s="3"/>
      <c r="W132" s="3"/>
      <c r="X132" s="3"/>
      <c r="Y132" s="3"/>
      <c r="Z132" s="3"/>
    </row>
    <row r="133" ht="15.75" customHeight="1">
      <c r="A133" s="66"/>
      <c r="B133" s="67"/>
      <c r="C133" s="67"/>
      <c r="D133" s="67"/>
      <c r="E133" s="1"/>
      <c r="F133" s="1"/>
      <c r="G133" s="3"/>
      <c r="H133" s="3"/>
      <c r="I133" s="3"/>
      <c r="J133" s="3"/>
      <c r="K133" s="3"/>
      <c r="L133" s="3"/>
      <c r="M133" s="3"/>
      <c r="N133" s="3"/>
      <c r="O133" s="3"/>
      <c r="P133" s="3"/>
      <c r="Q133" s="3"/>
      <c r="R133" s="3"/>
      <c r="S133" s="3"/>
      <c r="T133" s="3"/>
      <c r="U133" s="3"/>
      <c r="V133" s="3"/>
      <c r="W133" s="3"/>
      <c r="X133" s="3"/>
      <c r="Y133" s="3"/>
      <c r="Z133" s="3"/>
    </row>
    <row r="134" ht="15.75" customHeight="1">
      <c r="A134" s="66"/>
      <c r="B134" s="67"/>
      <c r="C134" s="67"/>
      <c r="D134" s="67"/>
      <c r="E134" s="1"/>
      <c r="F134" s="1"/>
      <c r="G134" s="3"/>
      <c r="H134" s="3"/>
      <c r="I134" s="3"/>
      <c r="J134" s="3"/>
      <c r="K134" s="3"/>
      <c r="L134" s="3"/>
      <c r="M134" s="3"/>
      <c r="N134" s="3"/>
      <c r="O134" s="3"/>
      <c r="P134" s="3"/>
      <c r="Q134" s="3"/>
      <c r="R134" s="3"/>
      <c r="S134" s="3"/>
      <c r="T134" s="3"/>
      <c r="U134" s="3"/>
      <c r="V134" s="3"/>
      <c r="W134" s="3"/>
      <c r="X134" s="3"/>
      <c r="Y134" s="3"/>
      <c r="Z134" s="3"/>
    </row>
    <row r="135" ht="15.75" customHeight="1">
      <c r="A135" s="66"/>
      <c r="B135" s="67"/>
      <c r="C135" s="67"/>
      <c r="D135" s="67"/>
      <c r="E135" s="1"/>
      <c r="F135" s="1"/>
      <c r="G135" s="3"/>
      <c r="H135" s="3"/>
      <c r="I135" s="3"/>
      <c r="J135" s="3"/>
      <c r="K135" s="3"/>
      <c r="L135" s="3"/>
      <c r="M135" s="3"/>
      <c r="N135" s="3"/>
      <c r="O135" s="3"/>
      <c r="P135" s="3"/>
      <c r="Q135" s="3"/>
      <c r="R135" s="3"/>
      <c r="S135" s="3"/>
      <c r="T135" s="3"/>
      <c r="U135" s="3"/>
      <c r="V135" s="3"/>
      <c r="W135" s="3"/>
      <c r="X135" s="3"/>
      <c r="Y135" s="3"/>
      <c r="Z135" s="3"/>
    </row>
    <row r="136" ht="15.75" customHeight="1">
      <c r="A136" s="66"/>
      <c r="B136" s="67"/>
      <c r="C136" s="67"/>
      <c r="D136" s="67"/>
      <c r="E136" s="1"/>
      <c r="F136" s="1"/>
      <c r="G136" s="3"/>
      <c r="H136" s="3"/>
      <c r="I136" s="3"/>
      <c r="J136" s="3"/>
      <c r="K136" s="3"/>
      <c r="L136" s="3"/>
      <c r="M136" s="3"/>
      <c r="N136" s="3"/>
      <c r="O136" s="3"/>
      <c r="P136" s="3"/>
      <c r="Q136" s="3"/>
      <c r="R136" s="3"/>
      <c r="S136" s="3"/>
      <c r="T136" s="3"/>
      <c r="U136" s="3"/>
      <c r="V136" s="3"/>
      <c r="W136" s="3"/>
      <c r="X136" s="3"/>
      <c r="Y136" s="3"/>
      <c r="Z136" s="3"/>
    </row>
    <row r="137" ht="15.75" customHeight="1">
      <c r="A137" s="66"/>
      <c r="B137" s="67"/>
      <c r="C137" s="67"/>
      <c r="D137" s="67"/>
      <c r="E137" s="1"/>
      <c r="F137" s="1"/>
      <c r="G137" s="3"/>
      <c r="H137" s="3"/>
      <c r="I137" s="3"/>
      <c r="J137" s="3"/>
      <c r="K137" s="3"/>
      <c r="L137" s="3"/>
      <c r="M137" s="3"/>
      <c r="N137" s="3"/>
      <c r="O137" s="3"/>
      <c r="P137" s="3"/>
      <c r="Q137" s="3"/>
      <c r="R137" s="3"/>
      <c r="S137" s="3"/>
      <c r="T137" s="3"/>
      <c r="U137" s="3"/>
      <c r="V137" s="3"/>
      <c r="W137" s="3"/>
      <c r="X137" s="3"/>
      <c r="Y137" s="3"/>
      <c r="Z137" s="3"/>
    </row>
    <row r="138" ht="15.75" customHeight="1">
      <c r="A138" s="66"/>
      <c r="B138" s="67"/>
      <c r="C138" s="67"/>
      <c r="D138" s="67"/>
      <c r="E138" s="1"/>
      <c r="F138" s="1"/>
      <c r="G138" s="3"/>
      <c r="H138" s="3"/>
      <c r="I138" s="3"/>
      <c r="J138" s="3"/>
      <c r="K138" s="3"/>
      <c r="L138" s="3"/>
      <c r="M138" s="3"/>
      <c r="N138" s="3"/>
      <c r="O138" s="3"/>
      <c r="P138" s="3"/>
      <c r="Q138" s="3"/>
      <c r="R138" s="3"/>
      <c r="S138" s="3"/>
      <c r="T138" s="3"/>
      <c r="U138" s="3"/>
      <c r="V138" s="3"/>
      <c r="W138" s="3"/>
      <c r="X138" s="3"/>
      <c r="Y138" s="3"/>
      <c r="Z138" s="3"/>
    </row>
    <row r="139" ht="15.75" customHeight="1">
      <c r="A139" s="66"/>
      <c r="B139" s="67"/>
      <c r="C139" s="67"/>
      <c r="D139" s="67"/>
      <c r="E139" s="1"/>
      <c r="F139" s="1"/>
      <c r="G139" s="3"/>
      <c r="H139" s="3"/>
      <c r="I139" s="3"/>
      <c r="J139" s="3"/>
      <c r="K139" s="3"/>
      <c r="L139" s="3"/>
      <c r="M139" s="3"/>
      <c r="N139" s="3"/>
      <c r="O139" s="3"/>
      <c r="P139" s="3"/>
      <c r="Q139" s="3"/>
      <c r="R139" s="3"/>
      <c r="S139" s="3"/>
      <c r="T139" s="3"/>
      <c r="U139" s="3"/>
      <c r="V139" s="3"/>
      <c r="W139" s="3"/>
      <c r="X139" s="3"/>
      <c r="Y139" s="3"/>
      <c r="Z139" s="3"/>
    </row>
    <row r="140" ht="15.75" customHeight="1">
      <c r="A140" s="66"/>
      <c r="B140" s="67"/>
      <c r="C140" s="67"/>
      <c r="D140" s="67"/>
      <c r="E140" s="1"/>
      <c r="F140" s="1"/>
      <c r="G140" s="3"/>
      <c r="H140" s="3"/>
      <c r="I140" s="3"/>
      <c r="J140" s="3"/>
      <c r="K140" s="3"/>
      <c r="L140" s="3"/>
      <c r="M140" s="3"/>
      <c r="N140" s="3"/>
      <c r="O140" s="3"/>
      <c r="P140" s="3"/>
      <c r="Q140" s="3"/>
      <c r="R140" s="3"/>
      <c r="S140" s="3"/>
      <c r="T140" s="3"/>
      <c r="U140" s="3"/>
      <c r="V140" s="3"/>
      <c r="W140" s="3"/>
      <c r="X140" s="3"/>
      <c r="Y140" s="3"/>
      <c r="Z140" s="3"/>
    </row>
    <row r="141" ht="15.75" customHeight="1">
      <c r="A141" s="66"/>
      <c r="B141" s="67"/>
      <c r="C141" s="67"/>
      <c r="D141" s="67"/>
      <c r="E141" s="1"/>
      <c r="F141" s="1"/>
      <c r="G141" s="3"/>
      <c r="H141" s="3"/>
      <c r="I141" s="3"/>
      <c r="J141" s="3"/>
      <c r="K141" s="3"/>
      <c r="L141" s="3"/>
      <c r="M141" s="3"/>
      <c r="N141" s="3"/>
      <c r="O141" s="3"/>
      <c r="P141" s="3"/>
      <c r="Q141" s="3"/>
      <c r="R141" s="3"/>
      <c r="S141" s="3"/>
      <c r="T141" s="3"/>
      <c r="U141" s="3"/>
      <c r="V141" s="3"/>
      <c r="W141" s="3"/>
      <c r="X141" s="3"/>
      <c r="Y141" s="3"/>
      <c r="Z141" s="3"/>
    </row>
    <row r="142" ht="15.75" customHeight="1">
      <c r="A142" s="66"/>
      <c r="B142" s="67"/>
      <c r="C142" s="67"/>
      <c r="D142" s="67"/>
      <c r="E142" s="1"/>
      <c r="F142" s="1"/>
      <c r="G142" s="3"/>
      <c r="H142" s="3"/>
      <c r="I142" s="3"/>
      <c r="J142" s="3"/>
      <c r="K142" s="3"/>
      <c r="L142" s="3"/>
      <c r="M142" s="3"/>
      <c r="N142" s="3"/>
      <c r="O142" s="3"/>
      <c r="P142" s="3"/>
      <c r="Q142" s="3"/>
      <c r="R142" s="3"/>
      <c r="S142" s="3"/>
      <c r="T142" s="3"/>
      <c r="U142" s="3"/>
      <c r="V142" s="3"/>
      <c r="W142" s="3"/>
      <c r="X142" s="3"/>
      <c r="Y142" s="3"/>
      <c r="Z142" s="3"/>
    </row>
    <row r="143" ht="15.75" customHeight="1">
      <c r="A143" s="66"/>
      <c r="B143" s="67"/>
      <c r="C143" s="67"/>
      <c r="D143" s="67"/>
      <c r="E143" s="1"/>
      <c r="F143" s="1"/>
      <c r="G143" s="3"/>
      <c r="H143" s="3"/>
      <c r="I143" s="3"/>
      <c r="J143" s="3"/>
      <c r="K143" s="3"/>
      <c r="L143" s="3"/>
      <c r="M143" s="3"/>
      <c r="N143" s="3"/>
      <c r="O143" s="3"/>
      <c r="P143" s="3"/>
      <c r="Q143" s="3"/>
      <c r="R143" s="3"/>
      <c r="S143" s="3"/>
      <c r="T143" s="3"/>
      <c r="U143" s="3"/>
      <c r="V143" s="3"/>
      <c r="W143" s="3"/>
      <c r="X143" s="3"/>
      <c r="Y143" s="3"/>
      <c r="Z143" s="3"/>
    </row>
    <row r="144" ht="15.75" customHeight="1">
      <c r="A144" s="66"/>
      <c r="B144" s="67"/>
      <c r="C144" s="67"/>
      <c r="D144" s="67"/>
      <c r="E144" s="1"/>
      <c r="F144" s="1"/>
      <c r="G144" s="3"/>
      <c r="H144" s="3"/>
      <c r="I144" s="3"/>
      <c r="J144" s="3"/>
      <c r="K144" s="3"/>
      <c r="L144" s="3"/>
      <c r="M144" s="3"/>
      <c r="N144" s="3"/>
      <c r="O144" s="3"/>
      <c r="P144" s="3"/>
      <c r="Q144" s="3"/>
      <c r="R144" s="3"/>
      <c r="S144" s="3"/>
      <c r="T144" s="3"/>
      <c r="U144" s="3"/>
      <c r="V144" s="3"/>
      <c r="W144" s="3"/>
      <c r="X144" s="3"/>
      <c r="Y144" s="3"/>
      <c r="Z144" s="3"/>
    </row>
    <row r="145" ht="15.75" customHeight="1">
      <c r="A145" s="66"/>
      <c r="B145" s="67"/>
      <c r="C145" s="67"/>
      <c r="D145" s="67"/>
      <c r="E145" s="1"/>
      <c r="F145" s="1"/>
      <c r="G145" s="3"/>
      <c r="H145" s="3"/>
      <c r="I145" s="3"/>
      <c r="J145" s="3"/>
      <c r="K145" s="3"/>
      <c r="L145" s="3"/>
      <c r="M145" s="3"/>
      <c r="N145" s="3"/>
      <c r="O145" s="3"/>
      <c r="P145" s="3"/>
      <c r="Q145" s="3"/>
      <c r="R145" s="3"/>
      <c r="S145" s="3"/>
      <c r="T145" s="3"/>
      <c r="U145" s="3"/>
      <c r="V145" s="3"/>
      <c r="W145" s="3"/>
      <c r="X145" s="3"/>
      <c r="Y145" s="3"/>
      <c r="Z145" s="3"/>
    </row>
    <row r="146" ht="15.75" customHeight="1">
      <c r="A146" s="66"/>
      <c r="B146" s="67"/>
      <c r="C146" s="67"/>
      <c r="D146" s="67"/>
      <c r="E146" s="1"/>
      <c r="F146" s="1"/>
      <c r="G146" s="3"/>
      <c r="H146" s="3"/>
      <c r="I146" s="3"/>
      <c r="J146" s="3"/>
      <c r="K146" s="3"/>
      <c r="L146" s="3"/>
      <c r="M146" s="3"/>
      <c r="N146" s="3"/>
      <c r="O146" s="3"/>
      <c r="P146" s="3"/>
      <c r="Q146" s="3"/>
      <c r="R146" s="3"/>
      <c r="S146" s="3"/>
      <c r="T146" s="3"/>
      <c r="U146" s="3"/>
      <c r="V146" s="3"/>
      <c r="W146" s="3"/>
      <c r="X146" s="3"/>
      <c r="Y146" s="3"/>
      <c r="Z146" s="3"/>
    </row>
    <row r="147" ht="15.75" customHeight="1">
      <c r="A147" s="66"/>
      <c r="B147" s="67"/>
      <c r="C147" s="67"/>
      <c r="D147" s="67"/>
      <c r="E147" s="1"/>
      <c r="F147" s="1"/>
      <c r="G147" s="3"/>
      <c r="H147" s="3"/>
      <c r="I147" s="3"/>
      <c r="J147" s="3"/>
      <c r="K147" s="3"/>
      <c r="L147" s="3"/>
      <c r="M147" s="3"/>
      <c r="N147" s="3"/>
      <c r="O147" s="3"/>
      <c r="P147" s="3"/>
      <c r="Q147" s="3"/>
      <c r="R147" s="3"/>
      <c r="S147" s="3"/>
      <c r="T147" s="3"/>
      <c r="U147" s="3"/>
      <c r="V147" s="3"/>
      <c r="W147" s="3"/>
      <c r="X147" s="3"/>
      <c r="Y147" s="3"/>
      <c r="Z147" s="3"/>
    </row>
    <row r="148" ht="15.75" customHeight="1">
      <c r="A148" s="66"/>
      <c r="B148" s="67"/>
      <c r="C148" s="67"/>
      <c r="D148" s="67"/>
      <c r="E148" s="1"/>
      <c r="F148" s="1"/>
      <c r="G148" s="3"/>
      <c r="H148" s="3"/>
      <c r="I148" s="3"/>
      <c r="J148" s="3"/>
      <c r="K148" s="3"/>
      <c r="L148" s="3"/>
      <c r="M148" s="3"/>
      <c r="N148" s="3"/>
      <c r="O148" s="3"/>
      <c r="P148" s="3"/>
      <c r="Q148" s="3"/>
      <c r="R148" s="3"/>
      <c r="S148" s="3"/>
      <c r="T148" s="3"/>
      <c r="U148" s="3"/>
      <c r="V148" s="3"/>
      <c r="W148" s="3"/>
      <c r="X148" s="3"/>
      <c r="Y148" s="3"/>
      <c r="Z148" s="3"/>
    </row>
    <row r="149" ht="15.75" customHeight="1">
      <c r="A149" s="66"/>
      <c r="B149" s="67"/>
      <c r="C149" s="67"/>
      <c r="D149" s="67"/>
      <c r="E149" s="1"/>
      <c r="F149" s="1"/>
      <c r="G149" s="3"/>
      <c r="H149" s="3"/>
      <c r="I149" s="3"/>
      <c r="J149" s="3"/>
      <c r="K149" s="3"/>
      <c r="L149" s="3"/>
      <c r="M149" s="3"/>
      <c r="N149" s="3"/>
      <c r="O149" s="3"/>
      <c r="P149" s="3"/>
      <c r="Q149" s="3"/>
      <c r="R149" s="3"/>
      <c r="S149" s="3"/>
      <c r="T149" s="3"/>
      <c r="U149" s="3"/>
      <c r="V149" s="3"/>
      <c r="W149" s="3"/>
      <c r="X149" s="3"/>
      <c r="Y149" s="3"/>
      <c r="Z149" s="3"/>
    </row>
    <row r="150" ht="15.75" customHeight="1">
      <c r="A150" s="66"/>
      <c r="B150" s="67"/>
      <c r="C150" s="67"/>
      <c r="D150" s="67"/>
      <c r="E150" s="1"/>
      <c r="F150" s="1"/>
      <c r="G150" s="3"/>
      <c r="H150" s="3"/>
      <c r="I150" s="3"/>
      <c r="J150" s="3"/>
      <c r="K150" s="3"/>
      <c r="L150" s="3"/>
      <c r="M150" s="3"/>
      <c r="N150" s="3"/>
      <c r="O150" s="3"/>
      <c r="P150" s="3"/>
      <c r="Q150" s="3"/>
      <c r="R150" s="3"/>
      <c r="S150" s="3"/>
      <c r="T150" s="3"/>
      <c r="U150" s="3"/>
      <c r="V150" s="3"/>
      <c r="W150" s="3"/>
      <c r="X150" s="3"/>
      <c r="Y150" s="3"/>
      <c r="Z150" s="3"/>
    </row>
    <row r="151" ht="15.75" customHeight="1">
      <c r="A151" s="66"/>
      <c r="B151" s="67"/>
      <c r="C151" s="67"/>
      <c r="D151" s="67"/>
      <c r="E151" s="1"/>
      <c r="F151" s="1"/>
      <c r="G151" s="3"/>
      <c r="H151" s="3"/>
      <c r="I151" s="3"/>
      <c r="J151" s="3"/>
      <c r="K151" s="3"/>
      <c r="L151" s="3"/>
      <c r="M151" s="3"/>
      <c r="N151" s="3"/>
      <c r="O151" s="3"/>
      <c r="P151" s="3"/>
      <c r="Q151" s="3"/>
      <c r="R151" s="3"/>
      <c r="S151" s="3"/>
      <c r="T151" s="3"/>
      <c r="U151" s="3"/>
      <c r="V151" s="3"/>
      <c r="W151" s="3"/>
      <c r="X151" s="3"/>
      <c r="Y151" s="3"/>
      <c r="Z151" s="3"/>
    </row>
    <row r="152" ht="15.75" customHeight="1">
      <c r="A152" s="66"/>
      <c r="B152" s="67"/>
      <c r="C152" s="67"/>
      <c r="D152" s="67"/>
      <c r="E152" s="1"/>
      <c r="F152" s="1"/>
      <c r="G152" s="3"/>
      <c r="H152" s="3"/>
      <c r="I152" s="3"/>
      <c r="J152" s="3"/>
      <c r="K152" s="3"/>
      <c r="L152" s="3"/>
      <c r="M152" s="3"/>
      <c r="N152" s="3"/>
      <c r="O152" s="3"/>
      <c r="P152" s="3"/>
      <c r="Q152" s="3"/>
      <c r="R152" s="3"/>
      <c r="S152" s="3"/>
      <c r="T152" s="3"/>
      <c r="U152" s="3"/>
      <c r="V152" s="3"/>
      <c r="W152" s="3"/>
      <c r="X152" s="3"/>
      <c r="Y152" s="3"/>
      <c r="Z152" s="3"/>
    </row>
    <row r="153" ht="15.75" customHeight="1">
      <c r="A153" s="66"/>
      <c r="B153" s="67"/>
      <c r="C153" s="67"/>
      <c r="D153" s="67"/>
      <c r="E153" s="1"/>
      <c r="F153" s="1"/>
      <c r="G153" s="3"/>
      <c r="H153" s="3"/>
      <c r="I153" s="3"/>
      <c r="J153" s="3"/>
      <c r="K153" s="3"/>
      <c r="L153" s="3"/>
      <c r="M153" s="3"/>
      <c r="N153" s="3"/>
      <c r="O153" s="3"/>
      <c r="P153" s="3"/>
      <c r="Q153" s="3"/>
      <c r="R153" s="3"/>
      <c r="S153" s="3"/>
      <c r="T153" s="3"/>
      <c r="U153" s="3"/>
      <c r="V153" s="3"/>
      <c r="W153" s="3"/>
      <c r="X153" s="3"/>
      <c r="Y153" s="3"/>
      <c r="Z153" s="3"/>
    </row>
    <row r="154" ht="15.75" customHeight="1">
      <c r="A154" s="66"/>
      <c r="B154" s="67"/>
      <c r="C154" s="67"/>
      <c r="D154" s="67"/>
      <c r="E154" s="1"/>
      <c r="F154" s="1"/>
      <c r="G154" s="3"/>
      <c r="H154" s="3"/>
      <c r="I154" s="3"/>
      <c r="J154" s="3"/>
      <c r="K154" s="3"/>
      <c r="L154" s="3"/>
      <c r="M154" s="3"/>
      <c r="N154" s="3"/>
      <c r="O154" s="3"/>
      <c r="P154" s="3"/>
      <c r="Q154" s="3"/>
      <c r="R154" s="3"/>
      <c r="S154" s="3"/>
      <c r="T154" s="3"/>
      <c r="U154" s="3"/>
      <c r="V154" s="3"/>
      <c r="W154" s="3"/>
      <c r="X154" s="3"/>
      <c r="Y154" s="3"/>
      <c r="Z154" s="3"/>
    </row>
    <row r="155" ht="15.75" customHeight="1">
      <c r="A155" s="66"/>
      <c r="B155" s="67"/>
      <c r="C155" s="67"/>
      <c r="D155" s="67"/>
      <c r="E155" s="1"/>
      <c r="F155" s="1"/>
      <c r="G155" s="3"/>
      <c r="H155" s="3"/>
      <c r="I155" s="3"/>
      <c r="J155" s="3"/>
      <c r="K155" s="3"/>
      <c r="L155" s="3"/>
      <c r="M155" s="3"/>
      <c r="N155" s="3"/>
      <c r="O155" s="3"/>
      <c r="P155" s="3"/>
      <c r="Q155" s="3"/>
      <c r="R155" s="3"/>
      <c r="S155" s="3"/>
      <c r="T155" s="3"/>
      <c r="U155" s="3"/>
      <c r="V155" s="3"/>
      <c r="W155" s="3"/>
      <c r="X155" s="3"/>
      <c r="Y155" s="3"/>
      <c r="Z155" s="3"/>
    </row>
    <row r="156" ht="15.75" customHeight="1">
      <c r="A156" s="66"/>
      <c r="B156" s="67"/>
      <c r="C156" s="67"/>
      <c r="D156" s="67"/>
      <c r="E156" s="1"/>
      <c r="F156" s="1"/>
      <c r="G156" s="3"/>
      <c r="H156" s="3"/>
      <c r="I156" s="3"/>
      <c r="J156" s="3"/>
      <c r="K156" s="3"/>
      <c r="L156" s="3"/>
      <c r="M156" s="3"/>
      <c r="N156" s="3"/>
      <c r="O156" s="3"/>
      <c r="P156" s="3"/>
      <c r="Q156" s="3"/>
      <c r="R156" s="3"/>
      <c r="S156" s="3"/>
      <c r="T156" s="3"/>
      <c r="U156" s="3"/>
      <c r="V156" s="3"/>
      <c r="W156" s="3"/>
      <c r="X156" s="3"/>
      <c r="Y156" s="3"/>
      <c r="Z156" s="3"/>
    </row>
    <row r="157" ht="15.75" customHeight="1">
      <c r="A157" s="66"/>
      <c r="B157" s="67"/>
      <c r="C157" s="67"/>
      <c r="D157" s="67"/>
      <c r="E157" s="1"/>
      <c r="F157" s="1"/>
      <c r="G157" s="3"/>
      <c r="H157" s="3"/>
      <c r="I157" s="3"/>
      <c r="J157" s="3"/>
      <c r="K157" s="3"/>
      <c r="L157" s="3"/>
      <c r="M157" s="3"/>
      <c r="N157" s="3"/>
      <c r="O157" s="3"/>
      <c r="P157" s="3"/>
      <c r="Q157" s="3"/>
      <c r="R157" s="3"/>
      <c r="S157" s="3"/>
      <c r="T157" s="3"/>
      <c r="U157" s="3"/>
      <c r="V157" s="3"/>
      <c r="W157" s="3"/>
      <c r="X157" s="3"/>
      <c r="Y157" s="3"/>
      <c r="Z157" s="3"/>
    </row>
    <row r="158" ht="15.75" customHeight="1">
      <c r="A158" s="66"/>
      <c r="B158" s="67"/>
      <c r="C158" s="67"/>
      <c r="D158" s="67"/>
      <c r="E158" s="1"/>
      <c r="F158" s="1"/>
      <c r="G158" s="3"/>
      <c r="H158" s="3"/>
      <c r="I158" s="3"/>
      <c r="J158" s="3"/>
      <c r="K158" s="3"/>
      <c r="L158" s="3"/>
      <c r="M158" s="3"/>
      <c r="N158" s="3"/>
      <c r="O158" s="3"/>
      <c r="P158" s="3"/>
      <c r="Q158" s="3"/>
      <c r="R158" s="3"/>
      <c r="S158" s="3"/>
      <c r="T158" s="3"/>
      <c r="U158" s="3"/>
      <c r="V158" s="3"/>
      <c r="W158" s="3"/>
      <c r="X158" s="3"/>
      <c r="Y158" s="3"/>
      <c r="Z158" s="3"/>
    </row>
    <row r="159" ht="15.75" customHeight="1">
      <c r="A159" s="66"/>
      <c r="B159" s="67"/>
      <c r="C159" s="67"/>
      <c r="D159" s="67"/>
      <c r="E159" s="1"/>
      <c r="F159" s="1"/>
      <c r="G159" s="3"/>
      <c r="H159" s="3"/>
      <c r="I159" s="3"/>
      <c r="J159" s="3"/>
      <c r="K159" s="3"/>
      <c r="L159" s="3"/>
      <c r="M159" s="3"/>
      <c r="N159" s="3"/>
      <c r="O159" s="3"/>
      <c r="P159" s="3"/>
      <c r="Q159" s="3"/>
      <c r="R159" s="3"/>
      <c r="S159" s="3"/>
      <c r="T159" s="3"/>
      <c r="U159" s="3"/>
      <c r="V159" s="3"/>
      <c r="W159" s="3"/>
      <c r="X159" s="3"/>
      <c r="Y159" s="3"/>
      <c r="Z159" s="3"/>
    </row>
    <row r="160" ht="15.75" customHeight="1">
      <c r="A160" s="66"/>
      <c r="B160" s="67"/>
      <c r="C160" s="67"/>
      <c r="D160" s="67"/>
      <c r="E160" s="1"/>
      <c r="F160" s="1"/>
      <c r="G160" s="3"/>
      <c r="H160" s="3"/>
      <c r="I160" s="3"/>
      <c r="J160" s="3"/>
      <c r="K160" s="3"/>
      <c r="L160" s="3"/>
      <c r="M160" s="3"/>
      <c r="N160" s="3"/>
      <c r="O160" s="3"/>
      <c r="P160" s="3"/>
      <c r="Q160" s="3"/>
      <c r="R160" s="3"/>
      <c r="S160" s="3"/>
      <c r="T160" s="3"/>
      <c r="U160" s="3"/>
      <c r="V160" s="3"/>
      <c r="W160" s="3"/>
      <c r="X160" s="3"/>
      <c r="Y160" s="3"/>
      <c r="Z160" s="3"/>
    </row>
    <row r="161" ht="15.75" customHeight="1">
      <c r="A161" s="66"/>
      <c r="B161" s="67"/>
      <c r="C161" s="67"/>
      <c r="D161" s="67"/>
      <c r="E161" s="1"/>
      <c r="F161" s="1"/>
      <c r="G161" s="3"/>
      <c r="H161" s="3"/>
      <c r="I161" s="3"/>
      <c r="J161" s="3"/>
      <c r="K161" s="3"/>
      <c r="L161" s="3"/>
      <c r="M161" s="3"/>
      <c r="N161" s="3"/>
      <c r="O161" s="3"/>
      <c r="P161" s="3"/>
      <c r="Q161" s="3"/>
      <c r="R161" s="3"/>
      <c r="S161" s="3"/>
      <c r="T161" s="3"/>
      <c r="U161" s="3"/>
      <c r="V161" s="3"/>
      <c r="W161" s="3"/>
      <c r="X161" s="3"/>
      <c r="Y161" s="3"/>
      <c r="Z161" s="3"/>
    </row>
    <row r="162" ht="15.75" customHeight="1">
      <c r="A162" s="66"/>
      <c r="B162" s="67"/>
      <c r="C162" s="67"/>
      <c r="D162" s="67"/>
      <c r="E162" s="1"/>
      <c r="F162" s="1"/>
      <c r="G162" s="3"/>
      <c r="H162" s="3"/>
      <c r="I162" s="3"/>
      <c r="J162" s="3"/>
      <c r="K162" s="3"/>
      <c r="L162" s="3"/>
      <c r="M162" s="3"/>
      <c r="N162" s="3"/>
      <c r="O162" s="3"/>
      <c r="P162" s="3"/>
      <c r="Q162" s="3"/>
      <c r="R162" s="3"/>
      <c r="S162" s="3"/>
      <c r="T162" s="3"/>
      <c r="U162" s="3"/>
      <c r="V162" s="3"/>
      <c r="W162" s="3"/>
      <c r="X162" s="3"/>
      <c r="Y162" s="3"/>
      <c r="Z162" s="3"/>
    </row>
    <row r="163" ht="15.75" customHeight="1">
      <c r="A163" s="66"/>
      <c r="B163" s="67"/>
      <c r="C163" s="67"/>
      <c r="D163" s="67"/>
      <c r="E163" s="1"/>
      <c r="F163" s="1"/>
      <c r="G163" s="3"/>
      <c r="H163" s="3"/>
      <c r="I163" s="3"/>
      <c r="J163" s="3"/>
      <c r="K163" s="3"/>
      <c r="L163" s="3"/>
      <c r="M163" s="3"/>
      <c r="N163" s="3"/>
      <c r="O163" s="3"/>
      <c r="P163" s="3"/>
      <c r="Q163" s="3"/>
      <c r="R163" s="3"/>
      <c r="S163" s="3"/>
      <c r="T163" s="3"/>
      <c r="U163" s="3"/>
      <c r="V163" s="3"/>
      <c r="W163" s="3"/>
      <c r="X163" s="3"/>
      <c r="Y163" s="3"/>
      <c r="Z163" s="3"/>
    </row>
    <row r="164" ht="15.75" customHeight="1">
      <c r="A164" s="66"/>
      <c r="B164" s="67"/>
      <c r="C164" s="67"/>
      <c r="D164" s="67"/>
      <c r="E164" s="1"/>
      <c r="F164" s="1"/>
      <c r="G164" s="3"/>
      <c r="H164" s="3"/>
      <c r="I164" s="3"/>
      <c r="J164" s="3"/>
      <c r="K164" s="3"/>
      <c r="L164" s="3"/>
      <c r="M164" s="3"/>
      <c r="N164" s="3"/>
      <c r="O164" s="3"/>
      <c r="P164" s="3"/>
      <c r="Q164" s="3"/>
      <c r="R164" s="3"/>
      <c r="S164" s="3"/>
      <c r="T164" s="3"/>
      <c r="U164" s="3"/>
      <c r="V164" s="3"/>
      <c r="W164" s="3"/>
      <c r="X164" s="3"/>
      <c r="Y164" s="3"/>
      <c r="Z164" s="3"/>
    </row>
    <row r="165" ht="15.75" customHeight="1">
      <c r="A165" s="66"/>
      <c r="B165" s="67"/>
      <c r="C165" s="67"/>
      <c r="D165" s="67"/>
      <c r="E165" s="1"/>
      <c r="F165" s="1"/>
      <c r="G165" s="3"/>
      <c r="H165" s="3"/>
      <c r="I165" s="3"/>
      <c r="J165" s="3"/>
      <c r="K165" s="3"/>
      <c r="L165" s="3"/>
      <c r="M165" s="3"/>
      <c r="N165" s="3"/>
      <c r="O165" s="3"/>
      <c r="P165" s="3"/>
      <c r="Q165" s="3"/>
      <c r="R165" s="3"/>
      <c r="S165" s="3"/>
      <c r="T165" s="3"/>
      <c r="U165" s="3"/>
      <c r="V165" s="3"/>
      <c r="W165" s="3"/>
      <c r="X165" s="3"/>
      <c r="Y165" s="3"/>
      <c r="Z165" s="3"/>
    </row>
    <row r="166" ht="15.75" customHeight="1">
      <c r="A166" s="66"/>
      <c r="B166" s="67"/>
      <c r="C166" s="67"/>
      <c r="D166" s="67"/>
      <c r="E166" s="1"/>
      <c r="F166" s="1"/>
      <c r="G166" s="3"/>
      <c r="H166" s="3"/>
      <c r="I166" s="3"/>
      <c r="J166" s="3"/>
      <c r="K166" s="3"/>
      <c r="L166" s="3"/>
      <c r="M166" s="3"/>
      <c r="N166" s="3"/>
      <c r="O166" s="3"/>
      <c r="P166" s="3"/>
      <c r="Q166" s="3"/>
      <c r="R166" s="3"/>
      <c r="S166" s="3"/>
      <c r="T166" s="3"/>
      <c r="U166" s="3"/>
      <c r="V166" s="3"/>
      <c r="W166" s="3"/>
      <c r="X166" s="3"/>
      <c r="Y166" s="3"/>
      <c r="Z166" s="3"/>
    </row>
    <row r="167" ht="15.75" customHeight="1">
      <c r="A167" s="66"/>
      <c r="B167" s="67"/>
      <c r="C167" s="67"/>
      <c r="D167" s="67"/>
      <c r="E167" s="1"/>
      <c r="F167" s="1"/>
      <c r="G167" s="3"/>
      <c r="H167" s="3"/>
      <c r="I167" s="3"/>
      <c r="J167" s="3"/>
      <c r="K167" s="3"/>
      <c r="L167" s="3"/>
      <c r="M167" s="3"/>
      <c r="N167" s="3"/>
      <c r="O167" s="3"/>
      <c r="P167" s="3"/>
      <c r="Q167" s="3"/>
      <c r="R167" s="3"/>
      <c r="S167" s="3"/>
      <c r="T167" s="3"/>
      <c r="U167" s="3"/>
      <c r="V167" s="3"/>
      <c r="W167" s="3"/>
      <c r="X167" s="3"/>
      <c r="Y167" s="3"/>
      <c r="Z167" s="3"/>
    </row>
    <row r="168" ht="15.75" customHeight="1">
      <c r="A168" s="66"/>
      <c r="B168" s="67"/>
      <c r="C168" s="67"/>
      <c r="D168" s="67"/>
      <c r="E168" s="1"/>
      <c r="F168" s="1"/>
      <c r="G168" s="3"/>
      <c r="H168" s="3"/>
      <c r="I168" s="3"/>
      <c r="J168" s="3"/>
      <c r="K168" s="3"/>
      <c r="L168" s="3"/>
      <c r="M168" s="3"/>
      <c r="N168" s="3"/>
      <c r="O168" s="3"/>
      <c r="P168" s="3"/>
      <c r="Q168" s="3"/>
      <c r="R168" s="3"/>
      <c r="S168" s="3"/>
      <c r="T168" s="3"/>
      <c r="U168" s="3"/>
      <c r="V168" s="3"/>
      <c r="W168" s="3"/>
      <c r="X168" s="3"/>
      <c r="Y168" s="3"/>
      <c r="Z168" s="3"/>
    </row>
    <row r="169" ht="15.75" customHeight="1">
      <c r="A169" s="66"/>
      <c r="B169" s="67"/>
      <c r="C169" s="67"/>
      <c r="D169" s="67"/>
      <c r="E169" s="1"/>
      <c r="F169" s="1"/>
      <c r="G169" s="3"/>
      <c r="H169" s="3"/>
      <c r="I169" s="3"/>
      <c r="J169" s="3"/>
      <c r="K169" s="3"/>
      <c r="L169" s="3"/>
      <c r="M169" s="3"/>
      <c r="N169" s="3"/>
      <c r="O169" s="3"/>
      <c r="P169" s="3"/>
      <c r="Q169" s="3"/>
      <c r="R169" s="3"/>
      <c r="S169" s="3"/>
      <c r="T169" s="3"/>
      <c r="U169" s="3"/>
      <c r="V169" s="3"/>
      <c r="W169" s="3"/>
      <c r="X169" s="3"/>
      <c r="Y169" s="3"/>
      <c r="Z169" s="3"/>
    </row>
    <row r="170" ht="15.75" customHeight="1">
      <c r="A170" s="66"/>
      <c r="B170" s="67"/>
      <c r="C170" s="67"/>
      <c r="D170" s="67"/>
      <c r="E170" s="1"/>
      <c r="F170" s="1"/>
      <c r="G170" s="3"/>
      <c r="H170" s="3"/>
      <c r="I170" s="3"/>
      <c r="J170" s="3"/>
      <c r="K170" s="3"/>
      <c r="L170" s="3"/>
      <c r="M170" s="3"/>
      <c r="N170" s="3"/>
      <c r="O170" s="3"/>
      <c r="P170" s="3"/>
      <c r="Q170" s="3"/>
      <c r="R170" s="3"/>
      <c r="S170" s="3"/>
      <c r="T170" s="3"/>
      <c r="U170" s="3"/>
      <c r="V170" s="3"/>
      <c r="W170" s="3"/>
      <c r="X170" s="3"/>
      <c r="Y170" s="3"/>
      <c r="Z170" s="3"/>
    </row>
    <row r="171" ht="15.75" customHeight="1">
      <c r="A171" s="66"/>
      <c r="B171" s="67"/>
      <c r="C171" s="67"/>
      <c r="D171" s="67"/>
      <c r="E171" s="1"/>
      <c r="F171" s="1"/>
      <c r="G171" s="3"/>
      <c r="H171" s="3"/>
      <c r="I171" s="3"/>
      <c r="J171" s="3"/>
      <c r="K171" s="3"/>
      <c r="L171" s="3"/>
      <c r="M171" s="3"/>
      <c r="N171" s="3"/>
      <c r="O171" s="3"/>
      <c r="P171" s="3"/>
      <c r="Q171" s="3"/>
      <c r="R171" s="3"/>
      <c r="S171" s="3"/>
      <c r="T171" s="3"/>
      <c r="U171" s="3"/>
      <c r="V171" s="3"/>
      <c r="W171" s="3"/>
      <c r="X171" s="3"/>
      <c r="Y171" s="3"/>
      <c r="Z171" s="3"/>
    </row>
    <row r="172" ht="15.75" customHeight="1">
      <c r="A172" s="66"/>
      <c r="B172" s="67"/>
      <c r="C172" s="67"/>
      <c r="D172" s="67"/>
      <c r="E172" s="1"/>
      <c r="F172" s="1"/>
      <c r="G172" s="3"/>
      <c r="H172" s="3"/>
      <c r="I172" s="3"/>
      <c r="J172" s="3"/>
      <c r="K172" s="3"/>
      <c r="L172" s="3"/>
      <c r="M172" s="3"/>
      <c r="N172" s="3"/>
      <c r="O172" s="3"/>
      <c r="P172" s="3"/>
      <c r="Q172" s="3"/>
      <c r="R172" s="3"/>
      <c r="S172" s="3"/>
      <c r="T172" s="3"/>
      <c r="U172" s="3"/>
      <c r="V172" s="3"/>
      <c r="W172" s="3"/>
      <c r="X172" s="3"/>
      <c r="Y172" s="3"/>
      <c r="Z172" s="3"/>
    </row>
    <row r="173" ht="15.75" customHeight="1">
      <c r="A173" s="66"/>
      <c r="B173" s="67"/>
      <c r="C173" s="67"/>
      <c r="D173" s="67"/>
      <c r="E173" s="1"/>
      <c r="F173" s="1"/>
      <c r="G173" s="3"/>
      <c r="H173" s="3"/>
      <c r="I173" s="3"/>
      <c r="J173" s="3"/>
      <c r="K173" s="3"/>
      <c r="L173" s="3"/>
      <c r="M173" s="3"/>
      <c r="N173" s="3"/>
      <c r="O173" s="3"/>
      <c r="P173" s="3"/>
      <c r="Q173" s="3"/>
      <c r="R173" s="3"/>
      <c r="S173" s="3"/>
      <c r="T173" s="3"/>
      <c r="U173" s="3"/>
      <c r="V173" s="3"/>
      <c r="W173" s="3"/>
      <c r="X173" s="3"/>
      <c r="Y173" s="3"/>
      <c r="Z173" s="3"/>
    </row>
    <row r="174" ht="15.75" customHeight="1">
      <c r="A174" s="66"/>
      <c r="B174" s="67"/>
      <c r="C174" s="67"/>
      <c r="D174" s="67"/>
      <c r="E174" s="1"/>
      <c r="F174" s="1"/>
      <c r="G174" s="3"/>
      <c r="H174" s="3"/>
      <c r="I174" s="3"/>
      <c r="J174" s="3"/>
      <c r="K174" s="3"/>
      <c r="L174" s="3"/>
      <c r="M174" s="3"/>
      <c r="N174" s="3"/>
      <c r="O174" s="3"/>
      <c r="P174" s="3"/>
      <c r="Q174" s="3"/>
      <c r="R174" s="3"/>
      <c r="S174" s="3"/>
      <c r="T174" s="3"/>
      <c r="U174" s="3"/>
      <c r="V174" s="3"/>
      <c r="W174" s="3"/>
      <c r="X174" s="3"/>
      <c r="Y174" s="3"/>
      <c r="Z174" s="3"/>
    </row>
    <row r="175" ht="15.75" customHeight="1">
      <c r="A175" s="66"/>
      <c r="B175" s="67"/>
      <c r="C175" s="67"/>
      <c r="D175" s="67"/>
      <c r="E175" s="1"/>
      <c r="F175" s="1"/>
      <c r="G175" s="3"/>
      <c r="H175" s="3"/>
      <c r="I175" s="3"/>
      <c r="J175" s="3"/>
      <c r="K175" s="3"/>
      <c r="L175" s="3"/>
      <c r="M175" s="3"/>
      <c r="N175" s="3"/>
      <c r="O175" s="3"/>
      <c r="P175" s="3"/>
      <c r="Q175" s="3"/>
      <c r="R175" s="3"/>
      <c r="S175" s="3"/>
      <c r="T175" s="3"/>
      <c r="U175" s="3"/>
      <c r="V175" s="3"/>
      <c r="W175" s="3"/>
      <c r="X175" s="3"/>
      <c r="Y175" s="3"/>
      <c r="Z175" s="3"/>
    </row>
    <row r="176" ht="15.75" customHeight="1">
      <c r="A176" s="66"/>
      <c r="B176" s="67"/>
      <c r="C176" s="67"/>
      <c r="D176" s="67"/>
      <c r="E176" s="1"/>
      <c r="F176" s="1"/>
      <c r="G176" s="3"/>
      <c r="H176" s="3"/>
      <c r="I176" s="3"/>
      <c r="J176" s="3"/>
      <c r="K176" s="3"/>
      <c r="L176" s="3"/>
      <c r="M176" s="3"/>
      <c r="N176" s="3"/>
      <c r="O176" s="3"/>
      <c r="P176" s="3"/>
      <c r="Q176" s="3"/>
      <c r="R176" s="3"/>
      <c r="S176" s="3"/>
      <c r="T176" s="3"/>
      <c r="U176" s="3"/>
      <c r="V176" s="3"/>
      <c r="W176" s="3"/>
      <c r="X176" s="3"/>
      <c r="Y176" s="3"/>
      <c r="Z176" s="3"/>
    </row>
    <row r="177" ht="15.75" customHeight="1">
      <c r="A177" s="66"/>
      <c r="B177" s="67"/>
      <c r="C177" s="67"/>
      <c r="D177" s="67"/>
      <c r="E177" s="1"/>
      <c r="F177" s="1"/>
      <c r="G177" s="3"/>
      <c r="H177" s="3"/>
      <c r="I177" s="3"/>
      <c r="J177" s="3"/>
      <c r="K177" s="3"/>
      <c r="L177" s="3"/>
      <c r="M177" s="3"/>
      <c r="N177" s="3"/>
      <c r="O177" s="3"/>
      <c r="P177" s="3"/>
      <c r="Q177" s="3"/>
      <c r="R177" s="3"/>
      <c r="S177" s="3"/>
      <c r="T177" s="3"/>
      <c r="U177" s="3"/>
      <c r="V177" s="3"/>
      <c r="W177" s="3"/>
      <c r="X177" s="3"/>
      <c r="Y177" s="3"/>
      <c r="Z177" s="3"/>
    </row>
    <row r="178" ht="15.75" customHeight="1">
      <c r="A178" s="66"/>
      <c r="B178" s="67"/>
      <c r="C178" s="67"/>
      <c r="D178" s="67"/>
      <c r="E178" s="1"/>
      <c r="F178" s="1"/>
      <c r="G178" s="3"/>
      <c r="H178" s="3"/>
      <c r="I178" s="3"/>
      <c r="J178" s="3"/>
      <c r="K178" s="3"/>
      <c r="L178" s="3"/>
      <c r="M178" s="3"/>
      <c r="N178" s="3"/>
      <c r="O178" s="3"/>
      <c r="P178" s="3"/>
      <c r="Q178" s="3"/>
      <c r="R178" s="3"/>
      <c r="S178" s="3"/>
      <c r="T178" s="3"/>
      <c r="U178" s="3"/>
      <c r="V178" s="3"/>
      <c r="W178" s="3"/>
      <c r="X178" s="3"/>
      <c r="Y178" s="3"/>
      <c r="Z178" s="3"/>
    </row>
    <row r="179" ht="15.75" customHeight="1">
      <c r="A179" s="66"/>
      <c r="B179" s="67"/>
      <c r="C179" s="67"/>
      <c r="D179" s="67"/>
      <c r="E179" s="1"/>
      <c r="F179" s="1"/>
      <c r="G179" s="3"/>
      <c r="H179" s="3"/>
      <c r="I179" s="3"/>
      <c r="J179" s="3"/>
      <c r="K179" s="3"/>
      <c r="L179" s="3"/>
      <c r="M179" s="3"/>
      <c r="N179" s="3"/>
      <c r="O179" s="3"/>
      <c r="P179" s="3"/>
      <c r="Q179" s="3"/>
      <c r="R179" s="3"/>
      <c r="S179" s="3"/>
      <c r="T179" s="3"/>
      <c r="U179" s="3"/>
      <c r="V179" s="3"/>
      <c r="W179" s="3"/>
      <c r="X179" s="3"/>
      <c r="Y179" s="3"/>
      <c r="Z179" s="3"/>
    </row>
    <row r="180" ht="15.75" customHeight="1">
      <c r="A180" s="66"/>
      <c r="B180" s="67"/>
      <c r="C180" s="67"/>
      <c r="D180" s="67"/>
      <c r="E180" s="1"/>
      <c r="F180" s="1"/>
      <c r="G180" s="3"/>
      <c r="H180" s="3"/>
      <c r="I180" s="3"/>
      <c r="J180" s="3"/>
      <c r="K180" s="3"/>
      <c r="L180" s="3"/>
      <c r="M180" s="3"/>
      <c r="N180" s="3"/>
      <c r="O180" s="3"/>
      <c r="P180" s="3"/>
      <c r="Q180" s="3"/>
      <c r="R180" s="3"/>
      <c r="S180" s="3"/>
      <c r="T180" s="3"/>
      <c r="U180" s="3"/>
      <c r="V180" s="3"/>
      <c r="W180" s="3"/>
      <c r="X180" s="3"/>
      <c r="Y180" s="3"/>
      <c r="Z180" s="3"/>
    </row>
    <row r="181" ht="15.75" customHeight="1">
      <c r="A181" s="66"/>
      <c r="B181" s="67"/>
      <c r="C181" s="67"/>
      <c r="D181" s="67"/>
      <c r="E181" s="1"/>
      <c r="F181" s="1"/>
      <c r="G181" s="3"/>
      <c r="H181" s="3"/>
      <c r="I181" s="3"/>
      <c r="J181" s="3"/>
      <c r="K181" s="3"/>
      <c r="L181" s="3"/>
      <c r="M181" s="3"/>
      <c r="N181" s="3"/>
      <c r="O181" s="3"/>
      <c r="P181" s="3"/>
      <c r="Q181" s="3"/>
      <c r="R181" s="3"/>
      <c r="S181" s="3"/>
      <c r="T181" s="3"/>
      <c r="U181" s="3"/>
      <c r="V181" s="3"/>
      <c r="W181" s="3"/>
      <c r="X181" s="3"/>
      <c r="Y181" s="3"/>
      <c r="Z181" s="3"/>
    </row>
    <row r="182" ht="15.75" customHeight="1">
      <c r="A182" s="66"/>
      <c r="B182" s="67"/>
      <c r="C182" s="67"/>
      <c r="D182" s="67"/>
      <c r="E182" s="1"/>
      <c r="F182" s="1"/>
      <c r="G182" s="3"/>
      <c r="H182" s="3"/>
      <c r="I182" s="3"/>
      <c r="J182" s="3"/>
      <c r="K182" s="3"/>
      <c r="L182" s="3"/>
      <c r="M182" s="3"/>
      <c r="N182" s="3"/>
      <c r="O182" s="3"/>
      <c r="P182" s="3"/>
      <c r="Q182" s="3"/>
      <c r="R182" s="3"/>
      <c r="S182" s="3"/>
      <c r="T182" s="3"/>
      <c r="U182" s="3"/>
      <c r="V182" s="3"/>
      <c r="W182" s="3"/>
      <c r="X182" s="3"/>
      <c r="Y182" s="3"/>
      <c r="Z182" s="3"/>
    </row>
    <row r="183" ht="15.75" customHeight="1">
      <c r="A183" s="66"/>
      <c r="B183" s="67"/>
      <c r="C183" s="67"/>
      <c r="D183" s="67"/>
      <c r="E183" s="1"/>
      <c r="F183" s="1"/>
      <c r="G183" s="3"/>
      <c r="H183" s="3"/>
      <c r="I183" s="3"/>
      <c r="J183" s="3"/>
      <c r="K183" s="3"/>
      <c r="L183" s="3"/>
      <c r="M183" s="3"/>
      <c r="N183" s="3"/>
      <c r="O183" s="3"/>
      <c r="P183" s="3"/>
      <c r="Q183" s="3"/>
      <c r="R183" s="3"/>
      <c r="S183" s="3"/>
      <c r="T183" s="3"/>
      <c r="U183" s="3"/>
      <c r="V183" s="3"/>
      <c r="W183" s="3"/>
      <c r="X183" s="3"/>
      <c r="Y183" s="3"/>
      <c r="Z183" s="3"/>
    </row>
    <row r="184" ht="15.75" customHeight="1">
      <c r="A184" s="66"/>
      <c r="B184" s="67"/>
      <c r="C184" s="67"/>
      <c r="D184" s="67"/>
      <c r="E184" s="1"/>
      <c r="F184" s="1"/>
      <c r="G184" s="3"/>
      <c r="H184" s="3"/>
      <c r="I184" s="3"/>
      <c r="J184" s="3"/>
      <c r="K184" s="3"/>
      <c r="L184" s="3"/>
      <c r="M184" s="3"/>
      <c r="N184" s="3"/>
      <c r="O184" s="3"/>
      <c r="P184" s="3"/>
      <c r="Q184" s="3"/>
      <c r="R184" s="3"/>
      <c r="S184" s="3"/>
      <c r="T184" s="3"/>
      <c r="U184" s="3"/>
      <c r="V184" s="3"/>
      <c r="W184" s="3"/>
      <c r="X184" s="3"/>
      <c r="Y184" s="3"/>
      <c r="Z184" s="3"/>
    </row>
    <row r="185" ht="15.75" customHeight="1">
      <c r="A185" s="66"/>
      <c r="B185" s="67"/>
      <c r="C185" s="67"/>
      <c r="D185" s="67"/>
      <c r="E185" s="1"/>
      <c r="F185" s="1"/>
      <c r="G185" s="3"/>
      <c r="H185" s="3"/>
      <c r="I185" s="3"/>
      <c r="J185" s="3"/>
      <c r="K185" s="3"/>
      <c r="L185" s="3"/>
      <c r="M185" s="3"/>
      <c r="N185" s="3"/>
      <c r="O185" s="3"/>
      <c r="P185" s="3"/>
      <c r="Q185" s="3"/>
      <c r="R185" s="3"/>
      <c r="S185" s="3"/>
      <c r="T185" s="3"/>
      <c r="U185" s="3"/>
      <c r="V185" s="3"/>
      <c r="W185" s="3"/>
      <c r="X185" s="3"/>
      <c r="Y185" s="3"/>
      <c r="Z185" s="3"/>
    </row>
    <row r="186" ht="15.75" customHeight="1">
      <c r="A186" s="66"/>
      <c r="B186" s="67"/>
      <c r="C186" s="67"/>
      <c r="D186" s="67"/>
      <c r="E186" s="1"/>
      <c r="F186" s="1"/>
      <c r="G186" s="3"/>
      <c r="H186" s="3"/>
      <c r="I186" s="3"/>
      <c r="J186" s="3"/>
      <c r="K186" s="3"/>
      <c r="L186" s="3"/>
      <c r="M186" s="3"/>
      <c r="N186" s="3"/>
      <c r="O186" s="3"/>
      <c r="P186" s="3"/>
      <c r="Q186" s="3"/>
      <c r="R186" s="3"/>
      <c r="S186" s="3"/>
      <c r="T186" s="3"/>
      <c r="U186" s="3"/>
      <c r="V186" s="3"/>
      <c r="W186" s="3"/>
      <c r="X186" s="3"/>
      <c r="Y186" s="3"/>
      <c r="Z186" s="3"/>
    </row>
    <row r="187" ht="15.75" customHeight="1">
      <c r="A187" s="66"/>
      <c r="B187" s="67"/>
      <c r="C187" s="67"/>
      <c r="D187" s="67"/>
      <c r="E187" s="1"/>
      <c r="F187" s="1"/>
      <c r="G187" s="3"/>
      <c r="H187" s="3"/>
      <c r="I187" s="3"/>
      <c r="J187" s="3"/>
      <c r="K187" s="3"/>
      <c r="L187" s="3"/>
      <c r="M187" s="3"/>
      <c r="N187" s="3"/>
      <c r="O187" s="3"/>
      <c r="P187" s="3"/>
      <c r="Q187" s="3"/>
      <c r="R187" s="3"/>
      <c r="S187" s="3"/>
      <c r="T187" s="3"/>
      <c r="U187" s="3"/>
      <c r="V187" s="3"/>
      <c r="W187" s="3"/>
      <c r="X187" s="3"/>
      <c r="Y187" s="3"/>
      <c r="Z187" s="3"/>
    </row>
    <row r="188" ht="15.75" customHeight="1">
      <c r="A188" s="66"/>
      <c r="B188" s="67"/>
      <c r="C188" s="67"/>
      <c r="D188" s="67"/>
      <c r="E188" s="1"/>
      <c r="F188" s="1"/>
      <c r="G188" s="3"/>
      <c r="H188" s="3"/>
      <c r="I188" s="3"/>
      <c r="J188" s="3"/>
      <c r="K188" s="3"/>
      <c r="L188" s="3"/>
      <c r="M188" s="3"/>
      <c r="N188" s="3"/>
      <c r="O188" s="3"/>
      <c r="P188" s="3"/>
      <c r="Q188" s="3"/>
      <c r="R188" s="3"/>
      <c r="S188" s="3"/>
      <c r="T188" s="3"/>
      <c r="U188" s="3"/>
      <c r="V188" s="3"/>
      <c r="W188" s="3"/>
      <c r="X188" s="3"/>
      <c r="Y188" s="3"/>
      <c r="Z188" s="3"/>
    </row>
    <row r="189" ht="15.75" customHeight="1">
      <c r="A189" s="66"/>
      <c r="B189" s="67"/>
      <c r="C189" s="67"/>
      <c r="D189" s="67"/>
      <c r="E189" s="1"/>
      <c r="F189" s="1"/>
      <c r="G189" s="3"/>
      <c r="H189" s="3"/>
      <c r="I189" s="3"/>
      <c r="J189" s="3"/>
      <c r="K189" s="3"/>
      <c r="L189" s="3"/>
      <c r="M189" s="3"/>
      <c r="N189" s="3"/>
      <c r="O189" s="3"/>
      <c r="P189" s="3"/>
      <c r="Q189" s="3"/>
      <c r="R189" s="3"/>
      <c r="S189" s="3"/>
      <c r="T189" s="3"/>
      <c r="U189" s="3"/>
      <c r="V189" s="3"/>
      <c r="W189" s="3"/>
      <c r="X189" s="3"/>
      <c r="Y189" s="3"/>
      <c r="Z189" s="3"/>
    </row>
    <row r="190" ht="15.75" customHeight="1">
      <c r="A190" s="66"/>
      <c r="B190" s="67"/>
      <c r="C190" s="67"/>
      <c r="D190" s="67"/>
      <c r="E190" s="1"/>
      <c r="F190" s="1"/>
      <c r="G190" s="3"/>
      <c r="H190" s="3"/>
      <c r="I190" s="3"/>
      <c r="J190" s="3"/>
      <c r="K190" s="3"/>
      <c r="L190" s="3"/>
      <c r="M190" s="3"/>
      <c r="N190" s="3"/>
      <c r="O190" s="3"/>
      <c r="P190" s="3"/>
      <c r="Q190" s="3"/>
      <c r="R190" s="3"/>
      <c r="S190" s="3"/>
      <c r="T190" s="3"/>
      <c r="U190" s="3"/>
      <c r="V190" s="3"/>
      <c r="W190" s="3"/>
      <c r="X190" s="3"/>
      <c r="Y190" s="3"/>
      <c r="Z190" s="3"/>
    </row>
    <row r="191" ht="15.75" customHeight="1">
      <c r="A191" s="66"/>
      <c r="B191" s="67"/>
      <c r="C191" s="67"/>
      <c r="D191" s="67"/>
      <c r="E191" s="1"/>
      <c r="F191" s="1"/>
      <c r="G191" s="3"/>
      <c r="H191" s="3"/>
      <c r="I191" s="3"/>
      <c r="J191" s="3"/>
      <c r="K191" s="3"/>
      <c r="L191" s="3"/>
      <c r="M191" s="3"/>
      <c r="N191" s="3"/>
      <c r="O191" s="3"/>
      <c r="P191" s="3"/>
      <c r="Q191" s="3"/>
      <c r="R191" s="3"/>
      <c r="S191" s="3"/>
      <c r="T191" s="3"/>
      <c r="U191" s="3"/>
      <c r="V191" s="3"/>
      <c r="W191" s="3"/>
      <c r="X191" s="3"/>
      <c r="Y191" s="3"/>
      <c r="Z191" s="3"/>
    </row>
    <row r="192" ht="15.75" customHeight="1">
      <c r="A192" s="66"/>
      <c r="B192" s="67"/>
      <c r="C192" s="67"/>
      <c r="D192" s="67"/>
      <c r="E192" s="1"/>
      <c r="F192" s="1"/>
      <c r="G192" s="3"/>
      <c r="H192" s="3"/>
      <c r="I192" s="3"/>
      <c r="J192" s="3"/>
      <c r="K192" s="3"/>
      <c r="L192" s="3"/>
      <c r="M192" s="3"/>
      <c r="N192" s="3"/>
      <c r="O192" s="3"/>
      <c r="P192" s="3"/>
      <c r="Q192" s="3"/>
      <c r="R192" s="3"/>
      <c r="S192" s="3"/>
      <c r="T192" s="3"/>
      <c r="U192" s="3"/>
      <c r="V192" s="3"/>
      <c r="W192" s="3"/>
      <c r="X192" s="3"/>
      <c r="Y192" s="3"/>
      <c r="Z192" s="3"/>
    </row>
    <row r="193" ht="15.75" customHeight="1">
      <c r="A193" s="66"/>
      <c r="B193" s="67"/>
      <c r="C193" s="67"/>
      <c r="D193" s="67"/>
      <c r="E193" s="1"/>
      <c r="F193" s="1"/>
      <c r="G193" s="3"/>
      <c r="H193" s="3"/>
      <c r="I193" s="3"/>
      <c r="J193" s="3"/>
      <c r="K193" s="3"/>
      <c r="L193" s="3"/>
      <c r="M193" s="3"/>
      <c r="N193" s="3"/>
      <c r="O193" s="3"/>
      <c r="P193" s="3"/>
      <c r="Q193" s="3"/>
      <c r="R193" s="3"/>
      <c r="S193" s="3"/>
      <c r="T193" s="3"/>
      <c r="U193" s="3"/>
      <c r="V193" s="3"/>
      <c r="W193" s="3"/>
      <c r="X193" s="3"/>
      <c r="Y193" s="3"/>
      <c r="Z193" s="3"/>
    </row>
    <row r="194" ht="15.75" customHeight="1">
      <c r="A194" s="66"/>
      <c r="B194" s="67"/>
      <c r="C194" s="67"/>
      <c r="D194" s="67"/>
      <c r="E194" s="1"/>
      <c r="F194" s="1"/>
      <c r="G194" s="3"/>
      <c r="H194" s="3"/>
      <c r="I194" s="3"/>
      <c r="J194" s="3"/>
      <c r="K194" s="3"/>
      <c r="L194" s="3"/>
      <c r="M194" s="3"/>
      <c r="N194" s="3"/>
      <c r="O194" s="3"/>
      <c r="P194" s="3"/>
      <c r="Q194" s="3"/>
      <c r="R194" s="3"/>
      <c r="S194" s="3"/>
      <c r="T194" s="3"/>
      <c r="U194" s="3"/>
      <c r="V194" s="3"/>
      <c r="W194" s="3"/>
      <c r="X194" s="3"/>
      <c r="Y194" s="3"/>
      <c r="Z194" s="3"/>
    </row>
    <row r="195" ht="15.75" customHeight="1">
      <c r="A195" s="66"/>
      <c r="B195" s="67"/>
      <c r="C195" s="67"/>
      <c r="D195" s="67"/>
      <c r="E195" s="1"/>
      <c r="F195" s="1"/>
      <c r="G195" s="3"/>
      <c r="H195" s="3"/>
      <c r="I195" s="3"/>
      <c r="J195" s="3"/>
      <c r="K195" s="3"/>
      <c r="L195" s="3"/>
      <c r="M195" s="3"/>
      <c r="N195" s="3"/>
      <c r="O195" s="3"/>
      <c r="P195" s="3"/>
      <c r="Q195" s="3"/>
      <c r="R195" s="3"/>
      <c r="S195" s="3"/>
      <c r="T195" s="3"/>
      <c r="U195" s="3"/>
      <c r="V195" s="3"/>
      <c r="W195" s="3"/>
      <c r="X195" s="3"/>
      <c r="Y195" s="3"/>
      <c r="Z195" s="3"/>
    </row>
    <row r="196" ht="15.75" customHeight="1">
      <c r="A196" s="66"/>
      <c r="B196" s="67"/>
      <c r="C196" s="67"/>
      <c r="D196" s="67"/>
      <c r="E196" s="1"/>
      <c r="F196" s="1"/>
      <c r="G196" s="3"/>
      <c r="H196" s="3"/>
      <c r="I196" s="3"/>
      <c r="J196" s="3"/>
      <c r="K196" s="3"/>
      <c r="L196" s="3"/>
      <c r="M196" s="3"/>
      <c r="N196" s="3"/>
      <c r="O196" s="3"/>
      <c r="P196" s="3"/>
      <c r="Q196" s="3"/>
      <c r="R196" s="3"/>
      <c r="S196" s="3"/>
      <c r="T196" s="3"/>
      <c r="U196" s="3"/>
      <c r="V196" s="3"/>
      <c r="W196" s="3"/>
      <c r="X196" s="3"/>
      <c r="Y196" s="3"/>
      <c r="Z196" s="3"/>
    </row>
    <row r="197" ht="15.75" customHeight="1">
      <c r="A197" s="66"/>
      <c r="B197" s="67"/>
      <c r="C197" s="67"/>
      <c r="D197" s="67"/>
      <c r="E197" s="1"/>
      <c r="F197" s="1"/>
      <c r="G197" s="3"/>
      <c r="H197" s="3"/>
      <c r="I197" s="3"/>
      <c r="J197" s="3"/>
      <c r="K197" s="3"/>
      <c r="L197" s="3"/>
      <c r="M197" s="3"/>
      <c r="N197" s="3"/>
      <c r="O197" s="3"/>
      <c r="P197" s="3"/>
      <c r="Q197" s="3"/>
      <c r="R197" s="3"/>
      <c r="S197" s="3"/>
      <c r="T197" s="3"/>
      <c r="U197" s="3"/>
      <c r="V197" s="3"/>
      <c r="W197" s="3"/>
      <c r="X197" s="3"/>
      <c r="Y197" s="3"/>
      <c r="Z197" s="3"/>
    </row>
    <row r="198" ht="15.75" customHeight="1">
      <c r="A198" s="66"/>
      <c r="B198" s="67"/>
      <c r="C198" s="67"/>
      <c r="D198" s="67"/>
      <c r="E198" s="1"/>
      <c r="F198" s="1"/>
      <c r="G198" s="3"/>
      <c r="H198" s="3"/>
      <c r="I198" s="3"/>
      <c r="J198" s="3"/>
      <c r="K198" s="3"/>
      <c r="L198" s="3"/>
      <c r="M198" s="3"/>
      <c r="N198" s="3"/>
      <c r="O198" s="3"/>
      <c r="P198" s="3"/>
      <c r="Q198" s="3"/>
      <c r="R198" s="3"/>
      <c r="S198" s="3"/>
      <c r="T198" s="3"/>
      <c r="U198" s="3"/>
      <c r="V198" s="3"/>
      <c r="W198" s="3"/>
      <c r="X198" s="3"/>
      <c r="Y198" s="3"/>
      <c r="Z198" s="3"/>
    </row>
    <row r="199" ht="15.75" customHeight="1">
      <c r="A199" s="66"/>
      <c r="B199" s="67"/>
      <c r="C199" s="67"/>
      <c r="D199" s="67"/>
      <c r="E199" s="1"/>
      <c r="F199" s="1"/>
      <c r="G199" s="3"/>
      <c r="H199" s="3"/>
      <c r="I199" s="3"/>
      <c r="J199" s="3"/>
      <c r="K199" s="3"/>
      <c r="L199" s="3"/>
      <c r="M199" s="3"/>
      <c r="N199" s="3"/>
      <c r="O199" s="3"/>
      <c r="P199" s="3"/>
      <c r="Q199" s="3"/>
      <c r="R199" s="3"/>
      <c r="S199" s="3"/>
      <c r="T199" s="3"/>
      <c r="U199" s="3"/>
      <c r="V199" s="3"/>
      <c r="W199" s="3"/>
      <c r="X199" s="3"/>
      <c r="Y199" s="3"/>
      <c r="Z199" s="3"/>
    </row>
    <row r="200" ht="15.75" customHeight="1">
      <c r="A200" s="66"/>
      <c r="B200" s="67"/>
      <c r="C200" s="67"/>
      <c r="D200" s="67"/>
      <c r="E200" s="1"/>
      <c r="F200" s="1"/>
      <c r="G200" s="3"/>
      <c r="H200" s="3"/>
      <c r="I200" s="3"/>
      <c r="J200" s="3"/>
      <c r="K200" s="3"/>
      <c r="L200" s="3"/>
      <c r="M200" s="3"/>
      <c r="N200" s="3"/>
      <c r="O200" s="3"/>
      <c r="P200" s="3"/>
      <c r="Q200" s="3"/>
      <c r="R200" s="3"/>
      <c r="S200" s="3"/>
      <c r="T200" s="3"/>
      <c r="U200" s="3"/>
      <c r="V200" s="3"/>
      <c r="W200" s="3"/>
      <c r="X200" s="3"/>
      <c r="Y200" s="3"/>
      <c r="Z200" s="3"/>
    </row>
    <row r="201" ht="15.75" customHeight="1">
      <c r="A201" s="66"/>
      <c r="B201" s="67"/>
      <c r="C201" s="67"/>
      <c r="D201" s="67"/>
      <c r="E201" s="1"/>
      <c r="F201" s="1"/>
      <c r="G201" s="3"/>
      <c r="H201" s="3"/>
      <c r="I201" s="3"/>
      <c r="J201" s="3"/>
      <c r="K201" s="3"/>
      <c r="L201" s="3"/>
      <c r="M201" s="3"/>
      <c r="N201" s="3"/>
      <c r="O201" s="3"/>
      <c r="P201" s="3"/>
      <c r="Q201" s="3"/>
      <c r="R201" s="3"/>
      <c r="S201" s="3"/>
      <c r="T201" s="3"/>
      <c r="U201" s="3"/>
      <c r="V201" s="3"/>
      <c r="W201" s="3"/>
      <c r="X201" s="3"/>
      <c r="Y201" s="3"/>
      <c r="Z201" s="3"/>
    </row>
    <row r="202" ht="15.75" customHeight="1">
      <c r="A202" s="66"/>
      <c r="B202" s="67"/>
      <c r="C202" s="67"/>
      <c r="D202" s="67"/>
      <c r="E202" s="1"/>
      <c r="F202" s="1"/>
      <c r="G202" s="3"/>
      <c r="H202" s="3"/>
      <c r="I202" s="3"/>
      <c r="J202" s="3"/>
      <c r="K202" s="3"/>
      <c r="L202" s="3"/>
      <c r="M202" s="3"/>
      <c r="N202" s="3"/>
      <c r="O202" s="3"/>
      <c r="P202" s="3"/>
      <c r="Q202" s="3"/>
      <c r="R202" s="3"/>
      <c r="S202" s="3"/>
      <c r="T202" s="3"/>
      <c r="U202" s="3"/>
      <c r="V202" s="3"/>
      <c r="W202" s="3"/>
      <c r="X202" s="3"/>
      <c r="Y202" s="3"/>
      <c r="Z202" s="3"/>
    </row>
    <row r="203" ht="15.75" customHeight="1">
      <c r="A203" s="66"/>
      <c r="B203" s="67"/>
      <c r="C203" s="67"/>
      <c r="D203" s="67"/>
      <c r="E203" s="1"/>
      <c r="F203" s="1"/>
      <c r="G203" s="3"/>
      <c r="H203" s="3"/>
      <c r="I203" s="3"/>
      <c r="J203" s="3"/>
      <c r="K203" s="3"/>
      <c r="L203" s="3"/>
      <c r="M203" s="3"/>
      <c r="N203" s="3"/>
      <c r="O203" s="3"/>
      <c r="P203" s="3"/>
      <c r="Q203" s="3"/>
      <c r="R203" s="3"/>
      <c r="S203" s="3"/>
      <c r="T203" s="3"/>
      <c r="U203" s="3"/>
      <c r="V203" s="3"/>
      <c r="W203" s="3"/>
      <c r="X203" s="3"/>
      <c r="Y203" s="3"/>
      <c r="Z203" s="3"/>
    </row>
    <row r="204" ht="15.75" customHeight="1">
      <c r="A204" s="66"/>
      <c r="B204" s="67"/>
      <c r="C204" s="67"/>
      <c r="D204" s="67"/>
      <c r="E204" s="1"/>
      <c r="F204" s="1"/>
      <c r="G204" s="3"/>
      <c r="H204" s="3"/>
      <c r="I204" s="3"/>
      <c r="J204" s="3"/>
      <c r="K204" s="3"/>
      <c r="L204" s="3"/>
      <c r="M204" s="3"/>
      <c r="N204" s="3"/>
      <c r="O204" s="3"/>
      <c r="P204" s="3"/>
      <c r="Q204" s="3"/>
      <c r="R204" s="3"/>
      <c r="S204" s="3"/>
      <c r="T204" s="3"/>
      <c r="U204" s="3"/>
      <c r="V204" s="3"/>
      <c r="W204" s="3"/>
      <c r="X204" s="3"/>
      <c r="Y204" s="3"/>
      <c r="Z204" s="3"/>
    </row>
    <row r="205" ht="15.75" customHeight="1">
      <c r="A205" s="66"/>
      <c r="B205" s="67"/>
      <c r="C205" s="67"/>
      <c r="D205" s="67"/>
      <c r="E205" s="1"/>
      <c r="F205" s="1"/>
      <c r="G205" s="3"/>
      <c r="H205" s="3"/>
      <c r="I205" s="3"/>
      <c r="J205" s="3"/>
      <c r="K205" s="3"/>
      <c r="L205" s="3"/>
      <c r="M205" s="3"/>
      <c r="N205" s="3"/>
      <c r="O205" s="3"/>
      <c r="P205" s="3"/>
      <c r="Q205" s="3"/>
      <c r="R205" s="3"/>
      <c r="S205" s="3"/>
      <c r="T205" s="3"/>
      <c r="U205" s="3"/>
      <c r="V205" s="3"/>
      <c r="W205" s="3"/>
      <c r="X205" s="3"/>
      <c r="Y205" s="3"/>
      <c r="Z205" s="3"/>
    </row>
    <row r="206" ht="15.75" customHeight="1">
      <c r="A206" s="66"/>
      <c r="B206" s="67"/>
      <c r="C206" s="67"/>
      <c r="D206" s="67"/>
      <c r="E206" s="1"/>
      <c r="F206" s="1"/>
      <c r="G206" s="3"/>
      <c r="H206" s="3"/>
      <c r="I206" s="3"/>
      <c r="J206" s="3"/>
      <c r="K206" s="3"/>
      <c r="L206" s="3"/>
      <c r="M206" s="3"/>
      <c r="N206" s="3"/>
      <c r="O206" s="3"/>
      <c r="P206" s="3"/>
      <c r="Q206" s="3"/>
      <c r="R206" s="3"/>
      <c r="S206" s="3"/>
      <c r="T206" s="3"/>
      <c r="U206" s="3"/>
      <c r="V206" s="3"/>
      <c r="W206" s="3"/>
      <c r="X206" s="3"/>
      <c r="Y206" s="3"/>
      <c r="Z206" s="3"/>
    </row>
    <row r="207" ht="15.75" customHeight="1">
      <c r="A207" s="66"/>
      <c r="B207" s="67"/>
      <c r="C207" s="67"/>
      <c r="D207" s="67"/>
      <c r="E207" s="1"/>
      <c r="F207" s="1"/>
      <c r="G207" s="3"/>
      <c r="H207" s="3"/>
      <c r="I207" s="3"/>
      <c r="J207" s="3"/>
      <c r="K207" s="3"/>
      <c r="L207" s="3"/>
      <c r="M207" s="3"/>
      <c r="N207" s="3"/>
      <c r="O207" s="3"/>
      <c r="P207" s="3"/>
      <c r="Q207" s="3"/>
      <c r="R207" s="3"/>
      <c r="S207" s="3"/>
      <c r="T207" s="3"/>
      <c r="U207" s="3"/>
      <c r="V207" s="3"/>
      <c r="W207" s="3"/>
      <c r="X207" s="3"/>
      <c r="Y207" s="3"/>
      <c r="Z207" s="3"/>
    </row>
    <row r="208" ht="15.75" customHeight="1">
      <c r="A208" s="66"/>
      <c r="B208" s="67"/>
      <c r="C208" s="67"/>
      <c r="D208" s="67"/>
      <c r="E208" s="1"/>
      <c r="F208" s="1"/>
      <c r="G208" s="3"/>
      <c r="H208" s="3"/>
      <c r="I208" s="3"/>
      <c r="J208" s="3"/>
      <c r="K208" s="3"/>
      <c r="L208" s="3"/>
      <c r="M208" s="3"/>
      <c r="N208" s="3"/>
      <c r="O208" s="3"/>
      <c r="P208" s="3"/>
      <c r="Q208" s="3"/>
      <c r="R208" s="3"/>
      <c r="S208" s="3"/>
      <c r="T208" s="3"/>
      <c r="U208" s="3"/>
      <c r="V208" s="3"/>
      <c r="W208" s="3"/>
      <c r="X208" s="3"/>
      <c r="Y208" s="3"/>
      <c r="Z208" s="3"/>
    </row>
    <row r="209" ht="15.75" customHeight="1">
      <c r="A209" s="66"/>
      <c r="B209" s="67"/>
      <c r="C209" s="67"/>
      <c r="D209" s="67"/>
      <c r="E209" s="1"/>
      <c r="F209" s="1"/>
      <c r="G209" s="3"/>
      <c r="H209" s="3"/>
      <c r="I209" s="3"/>
      <c r="J209" s="3"/>
      <c r="K209" s="3"/>
      <c r="L209" s="3"/>
      <c r="M209" s="3"/>
      <c r="N209" s="3"/>
      <c r="O209" s="3"/>
      <c r="P209" s="3"/>
      <c r="Q209" s="3"/>
      <c r="R209" s="3"/>
      <c r="S209" s="3"/>
      <c r="T209" s="3"/>
      <c r="U209" s="3"/>
      <c r="V209" s="3"/>
      <c r="W209" s="3"/>
      <c r="X209" s="3"/>
      <c r="Y209" s="3"/>
      <c r="Z209" s="3"/>
    </row>
    <row r="210" ht="15.75" customHeight="1">
      <c r="A210" s="66"/>
      <c r="B210" s="67"/>
      <c r="C210" s="67"/>
      <c r="D210" s="67"/>
      <c r="E210" s="1"/>
      <c r="F210" s="1"/>
      <c r="G210" s="3"/>
      <c r="H210" s="3"/>
      <c r="I210" s="3"/>
      <c r="J210" s="3"/>
      <c r="K210" s="3"/>
      <c r="L210" s="3"/>
      <c r="M210" s="3"/>
      <c r="N210" s="3"/>
      <c r="O210" s="3"/>
      <c r="P210" s="3"/>
      <c r="Q210" s="3"/>
      <c r="R210" s="3"/>
      <c r="S210" s="3"/>
      <c r="T210" s="3"/>
      <c r="U210" s="3"/>
      <c r="V210" s="3"/>
      <c r="W210" s="3"/>
      <c r="X210" s="3"/>
      <c r="Y210" s="3"/>
      <c r="Z210" s="3"/>
    </row>
    <row r="211" ht="15.75" customHeight="1">
      <c r="A211" s="66"/>
      <c r="B211" s="67"/>
      <c r="C211" s="67"/>
      <c r="D211" s="67"/>
      <c r="E211" s="1"/>
      <c r="F211" s="1"/>
      <c r="G211" s="3"/>
      <c r="H211" s="3"/>
      <c r="I211" s="3"/>
      <c r="J211" s="3"/>
      <c r="K211" s="3"/>
      <c r="L211" s="3"/>
      <c r="M211" s="3"/>
      <c r="N211" s="3"/>
      <c r="O211" s="3"/>
      <c r="P211" s="3"/>
      <c r="Q211" s="3"/>
      <c r="R211" s="3"/>
      <c r="S211" s="3"/>
      <c r="T211" s="3"/>
      <c r="U211" s="3"/>
      <c r="V211" s="3"/>
      <c r="W211" s="3"/>
      <c r="X211" s="3"/>
      <c r="Y211" s="3"/>
      <c r="Z211" s="3"/>
    </row>
    <row r="212" ht="15.75" customHeight="1">
      <c r="A212" s="66"/>
      <c r="B212" s="67"/>
      <c r="C212" s="67"/>
      <c r="D212" s="67"/>
      <c r="E212" s="1"/>
      <c r="F212" s="1"/>
      <c r="G212" s="3"/>
      <c r="H212" s="3"/>
      <c r="I212" s="3"/>
      <c r="J212" s="3"/>
      <c r="K212" s="3"/>
      <c r="L212" s="3"/>
      <c r="M212" s="3"/>
      <c r="N212" s="3"/>
      <c r="O212" s="3"/>
      <c r="P212" s="3"/>
      <c r="Q212" s="3"/>
      <c r="R212" s="3"/>
      <c r="S212" s="3"/>
      <c r="T212" s="3"/>
      <c r="U212" s="3"/>
      <c r="V212" s="3"/>
      <c r="W212" s="3"/>
      <c r="X212" s="3"/>
      <c r="Y212" s="3"/>
      <c r="Z212" s="3"/>
    </row>
    <row r="213" ht="15.75" customHeight="1">
      <c r="A213" s="66"/>
      <c r="B213" s="67"/>
      <c r="C213" s="67"/>
      <c r="D213" s="67"/>
      <c r="E213" s="1"/>
      <c r="F213" s="1"/>
      <c r="G213" s="3"/>
      <c r="H213" s="3"/>
      <c r="I213" s="3"/>
      <c r="J213" s="3"/>
      <c r="K213" s="3"/>
      <c r="L213" s="3"/>
      <c r="M213" s="3"/>
      <c r="N213" s="3"/>
      <c r="O213" s="3"/>
      <c r="P213" s="3"/>
      <c r="Q213" s="3"/>
      <c r="R213" s="3"/>
      <c r="S213" s="3"/>
      <c r="T213" s="3"/>
      <c r="U213" s="3"/>
      <c r="V213" s="3"/>
      <c r="W213" s="3"/>
      <c r="X213" s="3"/>
      <c r="Y213" s="3"/>
      <c r="Z213" s="3"/>
    </row>
    <row r="214" ht="15.75" customHeight="1">
      <c r="A214" s="66"/>
      <c r="B214" s="67"/>
      <c r="C214" s="67"/>
      <c r="D214" s="67"/>
      <c r="E214" s="1"/>
      <c r="F214" s="1"/>
      <c r="G214" s="3"/>
      <c r="H214" s="3"/>
      <c r="I214" s="3"/>
      <c r="J214" s="3"/>
      <c r="K214" s="3"/>
      <c r="L214" s="3"/>
      <c r="M214" s="3"/>
      <c r="N214" s="3"/>
      <c r="O214" s="3"/>
      <c r="P214" s="3"/>
      <c r="Q214" s="3"/>
      <c r="R214" s="3"/>
      <c r="S214" s="3"/>
      <c r="T214" s="3"/>
      <c r="U214" s="3"/>
      <c r="V214" s="3"/>
      <c r="W214" s="3"/>
      <c r="X214" s="3"/>
      <c r="Y214" s="3"/>
      <c r="Z214" s="3"/>
    </row>
    <row r="215" ht="15.75" customHeight="1">
      <c r="A215" s="66"/>
      <c r="B215" s="67"/>
      <c r="C215" s="67"/>
      <c r="D215" s="67"/>
      <c r="E215" s="1"/>
      <c r="F215" s="1"/>
      <c r="G215" s="3"/>
      <c r="H215" s="3"/>
      <c r="I215" s="3"/>
      <c r="J215" s="3"/>
      <c r="K215" s="3"/>
      <c r="L215" s="3"/>
      <c r="M215" s="3"/>
      <c r="N215" s="3"/>
      <c r="O215" s="3"/>
      <c r="P215" s="3"/>
      <c r="Q215" s="3"/>
      <c r="R215" s="3"/>
      <c r="S215" s="3"/>
      <c r="T215" s="3"/>
      <c r="U215" s="3"/>
      <c r="V215" s="3"/>
      <c r="W215" s="3"/>
      <c r="X215" s="3"/>
      <c r="Y215" s="3"/>
      <c r="Z215" s="3"/>
    </row>
    <row r="216" ht="15.75" customHeight="1">
      <c r="A216" s="66"/>
      <c r="B216" s="67"/>
      <c r="C216" s="67"/>
      <c r="D216" s="67"/>
      <c r="E216" s="1"/>
      <c r="F216" s="1"/>
      <c r="G216" s="3"/>
      <c r="H216" s="3"/>
      <c r="I216" s="3"/>
      <c r="J216" s="3"/>
      <c r="K216" s="3"/>
      <c r="L216" s="3"/>
      <c r="M216" s="3"/>
      <c r="N216" s="3"/>
      <c r="O216" s="3"/>
      <c r="P216" s="3"/>
      <c r="Q216" s="3"/>
      <c r="R216" s="3"/>
      <c r="S216" s="3"/>
      <c r="T216" s="3"/>
      <c r="U216" s="3"/>
      <c r="V216" s="3"/>
      <c r="W216" s="3"/>
      <c r="X216" s="3"/>
      <c r="Y216" s="3"/>
      <c r="Z216" s="3"/>
    </row>
    <row r="217" ht="15.75" customHeight="1">
      <c r="A217" s="66"/>
      <c r="B217" s="67"/>
      <c r="C217" s="67"/>
      <c r="D217" s="67"/>
      <c r="E217" s="1"/>
      <c r="F217" s="1"/>
      <c r="G217" s="3"/>
      <c r="H217" s="3"/>
      <c r="I217" s="3"/>
      <c r="J217" s="3"/>
      <c r="K217" s="3"/>
      <c r="L217" s="3"/>
      <c r="M217" s="3"/>
      <c r="N217" s="3"/>
      <c r="O217" s="3"/>
      <c r="P217" s="3"/>
      <c r="Q217" s="3"/>
      <c r="R217" s="3"/>
      <c r="S217" s="3"/>
      <c r="T217" s="3"/>
      <c r="U217" s="3"/>
      <c r="V217" s="3"/>
      <c r="W217" s="3"/>
      <c r="X217" s="3"/>
      <c r="Y217" s="3"/>
      <c r="Z217" s="3"/>
    </row>
    <row r="218" ht="15.75" customHeight="1">
      <c r="A218" s="66"/>
      <c r="B218" s="67"/>
      <c r="C218" s="67"/>
      <c r="D218" s="67"/>
      <c r="E218" s="1"/>
      <c r="F218" s="1"/>
      <c r="G218" s="3"/>
      <c r="H218" s="3"/>
      <c r="I218" s="3"/>
      <c r="J218" s="3"/>
      <c r="K218" s="3"/>
      <c r="L218" s="3"/>
      <c r="M218" s="3"/>
      <c r="N218" s="3"/>
      <c r="O218" s="3"/>
      <c r="P218" s="3"/>
      <c r="Q218" s="3"/>
      <c r="R218" s="3"/>
      <c r="S218" s="3"/>
      <c r="T218" s="3"/>
      <c r="U218" s="3"/>
      <c r="V218" s="3"/>
      <c r="W218" s="3"/>
      <c r="X218" s="3"/>
      <c r="Y218" s="3"/>
      <c r="Z218" s="3"/>
    </row>
    <row r="219" ht="15.75" customHeight="1">
      <c r="A219" s="66"/>
      <c r="B219" s="67"/>
      <c r="C219" s="67"/>
      <c r="D219" s="67"/>
      <c r="E219" s="1"/>
      <c r="F219" s="1"/>
      <c r="G219" s="3"/>
      <c r="H219" s="3"/>
      <c r="I219" s="3"/>
      <c r="J219" s="3"/>
      <c r="K219" s="3"/>
      <c r="L219" s="3"/>
      <c r="M219" s="3"/>
      <c r="N219" s="3"/>
      <c r="O219" s="3"/>
      <c r="P219" s="3"/>
      <c r="Q219" s="3"/>
      <c r="R219" s="3"/>
      <c r="S219" s="3"/>
      <c r="T219" s="3"/>
      <c r="U219" s="3"/>
      <c r="V219" s="3"/>
      <c r="W219" s="3"/>
      <c r="X219" s="3"/>
      <c r="Y219" s="3"/>
      <c r="Z219" s="3"/>
    </row>
    <row r="220" ht="15.75" customHeight="1">
      <c r="A220" s="66"/>
      <c r="B220" s="67"/>
      <c r="C220" s="67"/>
      <c r="D220" s="67"/>
      <c r="E220" s="1"/>
      <c r="F220" s="1"/>
      <c r="G220" s="3"/>
      <c r="H220" s="3"/>
      <c r="I220" s="3"/>
      <c r="J220" s="3"/>
      <c r="K220" s="3"/>
      <c r="L220" s="3"/>
      <c r="M220" s="3"/>
      <c r="N220" s="3"/>
      <c r="O220" s="3"/>
      <c r="P220" s="3"/>
      <c r="Q220" s="3"/>
      <c r="R220" s="3"/>
      <c r="S220" s="3"/>
      <c r="T220" s="3"/>
      <c r="U220" s="3"/>
      <c r="V220" s="3"/>
      <c r="W220" s="3"/>
      <c r="X220" s="3"/>
      <c r="Y220" s="3"/>
      <c r="Z220" s="3"/>
    </row>
    <row r="221" ht="15.75" customHeight="1">
      <c r="A221" s="66"/>
      <c r="B221" s="67"/>
      <c r="C221" s="67"/>
      <c r="D221" s="67"/>
      <c r="E221" s="1"/>
      <c r="F221" s="1"/>
      <c r="G221" s="3"/>
      <c r="H221" s="3"/>
      <c r="I221" s="3"/>
      <c r="J221" s="3"/>
      <c r="K221" s="3"/>
      <c r="L221" s="3"/>
      <c r="M221" s="3"/>
      <c r="N221" s="3"/>
      <c r="O221" s="3"/>
      <c r="P221" s="3"/>
      <c r="Q221" s="3"/>
      <c r="R221" s="3"/>
      <c r="S221" s="3"/>
      <c r="T221" s="3"/>
      <c r="U221" s="3"/>
      <c r="V221" s="3"/>
      <c r="W221" s="3"/>
      <c r="X221" s="3"/>
      <c r="Y221" s="3"/>
      <c r="Z221" s="3"/>
    </row>
    <row r="222" ht="15.75" customHeight="1">
      <c r="A222" s="66"/>
      <c r="B222" s="67"/>
      <c r="C222" s="67"/>
      <c r="D222" s="67"/>
      <c r="E222" s="1"/>
      <c r="F222" s="1"/>
      <c r="G222" s="3"/>
      <c r="H222" s="3"/>
      <c r="I222" s="3"/>
      <c r="J222" s="3"/>
      <c r="K222" s="3"/>
      <c r="L222" s="3"/>
      <c r="M222" s="3"/>
      <c r="N222" s="3"/>
      <c r="O222" s="3"/>
      <c r="P222" s="3"/>
      <c r="Q222" s="3"/>
      <c r="R222" s="3"/>
      <c r="S222" s="3"/>
      <c r="T222" s="3"/>
      <c r="U222" s="3"/>
      <c r="V222" s="3"/>
      <c r="W222" s="3"/>
      <c r="X222" s="3"/>
      <c r="Y222" s="3"/>
      <c r="Z222" s="3"/>
    </row>
    <row r="223" ht="15.75" customHeight="1">
      <c r="A223" s="66"/>
      <c r="B223" s="67"/>
      <c r="C223" s="67"/>
      <c r="D223" s="67"/>
      <c r="E223" s="1"/>
      <c r="F223" s="1"/>
      <c r="G223" s="3"/>
      <c r="H223" s="3"/>
      <c r="I223" s="3"/>
      <c r="J223" s="3"/>
      <c r="K223" s="3"/>
      <c r="L223" s="3"/>
      <c r="M223" s="3"/>
      <c r="N223" s="3"/>
      <c r="O223" s="3"/>
      <c r="P223" s="3"/>
      <c r="Q223" s="3"/>
      <c r="R223" s="3"/>
      <c r="S223" s="3"/>
      <c r="T223" s="3"/>
      <c r="U223" s="3"/>
      <c r="V223" s="3"/>
      <c r="W223" s="3"/>
      <c r="X223" s="3"/>
      <c r="Y223" s="3"/>
      <c r="Z223" s="3"/>
    </row>
    <row r="224" ht="15.75" customHeight="1">
      <c r="A224" s="66"/>
      <c r="B224" s="67"/>
      <c r="C224" s="67"/>
      <c r="D224" s="67"/>
      <c r="E224" s="1"/>
      <c r="F224" s="1"/>
      <c r="G224" s="3"/>
      <c r="H224" s="3"/>
      <c r="I224" s="3"/>
      <c r="J224" s="3"/>
      <c r="K224" s="3"/>
      <c r="L224" s="3"/>
      <c r="M224" s="3"/>
      <c r="N224" s="3"/>
      <c r="O224" s="3"/>
      <c r="P224" s="3"/>
      <c r="Q224" s="3"/>
      <c r="R224" s="3"/>
      <c r="S224" s="3"/>
      <c r="T224" s="3"/>
      <c r="U224" s="3"/>
      <c r="V224" s="3"/>
      <c r="W224" s="3"/>
      <c r="X224" s="3"/>
      <c r="Y224" s="3"/>
      <c r="Z224" s="3"/>
    </row>
    <row r="225" ht="15.75" customHeight="1">
      <c r="A225" s="66"/>
      <c r="B225" s="67"/>
      <c r="C225" s="67"/>
      <c r="D225" s="67"/>
      <c r="E225" s="1"/>
      <c r="F225" s="1"/>
      <c r="G225" s="3"/>
      <c r="H225" s="3"/>
      <c r="I225" s="3"/>
      <c r="J225" s="3"/>
      <c r="K225" s="3"/>
      <c r="L225" s="3"/>
      <c r="M225" s="3"/>
      <c r="N225" s="3"/>
      <c r="O225" s="3"/>
      <c r="P225" s="3"/>
      <c r="Q225" s="3"/>
      <c r="R225" s="3"/>
      <c r="S225" s="3"/>
      <c r="T225" s="3"/>
      <c r="U225" s="3"/>
      <c r="V225" s="3"/>
      <c r="W225" s="3"/>
      <c r="X225" s="3"/>
      <c r="Y225" s="3"/>
      <c r="Z225" s="3"/>
    </row>
    <row r="226" ht="15.75" customHeight="1">
      <c r="A226" s="66"/>
      <c r="B226" s="67"/>
      <c r="C226" s="67"/>
      <c r="D226" s="67"/>
      <c r="E226" s="1"/>
      <c r="F226" s="1"/>
      <c r="G226" s="3"/>
      <c r="H226" s="3"/>
      <c r="I226" s="3"/>
      <c r="J226" s="3"/>
      <c r="K226" s="3"/>
      <c r="L226" s="3"/>
      <c r="M226" s="3"/>
      <c r="N226" s="3"/>
      <c r="O226" s="3"/>
      <c r="P226" s="3"/>
      <c r="Q226" s="3"/>
      <c r="R226" s="3"/>
      <c r="S226" s="3"/>
      <c r="T226" s="3"/>
      <c r="U226" s="3"/>
      <c r="V226" s="3"/>
      <c r="W226" s="3"/>
      <c r="X226" s="3"/>
      <c r="Y226" s="3"/>
      <c r="Z226" s="3"/>
    </row>
    <row r="227" ht="15.75" customHeight="1">
      <c r="A227" s="66"/>
      <c r="B227" s="67"/>
      <c r="C227" s="67"/>
      <c r="D227" s="67"/>
      <c r="E227" s="1"/>
      <c r="F227" s="1"/>
      <c r="G227" s="3"/>
      <c r="H227" s="3"/>
      <c r="I227" s="3"/>
      <c r="J227" s="3"/>
      <c r="K227" s="3"/>
      <c r="L227" s="3"/>
      <c r="M227" s="3"/>
      <c r="N227" s="3"/>
      <c r="O227" s="3"/>
      <c r="P227" s="3"/>
      <c r="Q227" s="3"/>
      <c r="R227" s="3"/>
      <c r="S227" s="3"/>
      <c r="T227" s="3"/>
      <c r="U227" s="3"/>
      <c r="V227" s="3"/>
      <c r="W227" s="3"/>
      <c r="X227" s="3"/>
      <c r="Y227" s="3"/>
      <c r="Z227" s="3"/>
    </row>
    <row r="228" ht="15.75" customHeight="1">
      <c r="A228" s="66"/>
      <c r="B228" s="67"/>
      <c r="C228" s="67"/>
      <c r="D228" s="67"/>
      <c r="E228" s="1"/>
      <c r="F228" s="1"/>
      <c r="G228" s="3"/>
      <c r="H228" s="3"/>
      <c r="I228" s="3"/>
      <c r="J228" s="3"/>
      <c r="K228" s="3"/>
      <c r="L228" s="3"/>
      <c r="M228" s="3"/>
      <c r="N228" s="3"/>
      <c r="O228" s="3"/>
      <c r="P228" s="3"/>
      <c r="Q228" s="3"/>
      <c r="R228" s="3"/>
      <c r="S228" s="3"/>
      <c r="T228" s="3"/>
      <c r="U228" s="3"/>
      <c r="V228" s="3"/>
      <c r="W228" s="3"/>
      <c r="X228" s="3"/>
      <c r="Y228" s="3"/>
      <c r="Z228" s="3"/>
    </row>
    <row r="229" ht="15.75" customHeight="1">
      <c r="A229" s="66"/>
      <c r="B229" s="67"/>
      <c r="C229" s="67"/>
      <c r="D229" s="67"/>
      <c r="E229" s="1"/>
      <c r="F229" s="1"/>
      <c r="G229" s="3"/>
      <c r="H229" s="3"/>
      <c r="I229" s="3"/>
      <c r="J229" s="3"/>
      <c r="K229" s="3"/>
      <c r="L229" s="3"/>
      <c r="M229" s="3"/>
      <c r="N229" s="3"/>
      <c r="O229" s="3"/>
      <c r="P229" s="3"/>
      <c r="Q229" s="3"/>
      <c r="R229" s="3"/>
      <c r="S229" s="3"/>
      <c r="T229" s="3"/>
      <c r="U229" s="3"/>
      <c r="V229" s="3"/>
      <c r="W229" s="3"/>
      <c r="X229" s="3"/>
      <c r="Y229" s="3"/>
      <c r="Z229" s="3"/>
    </row>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9:F29"/>
    <mergeCell ref="A2:J2"/>
    <mergeCell ref="A4:J4"/>
    <mergeCell ref="A5:J5"/>
    <mergeCell ref="A6:J6"/>
    <mergeCell ref="A7:J7"/>
    <mergeCell ref="A8:J8"/>
    <mergeCell ref="A9:J9"/>
  </mergeCell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59.29"/>
    <col customWidth="1" min="2" max="2" width="10.29"/>
    <col customWidth="1" min="3" max="3" width="11.29"/>
    <col customWidth="1" min="4" max="4" width="31.0"/>
    <col customWidth="1" min="5" max="5" width="9.29"/>
    <col customWidth="1" min="6" max="6" width="11.71"/>
    <col customWidth="1" min="7" max="7" width="10.71"/>
    <col customWidth="1" min="8" max="8" width="16.14"/>
    <col customWidth="1" min="9" max="11" width="8.0"/>
    <col customWidth="1" min="12" max="12" width="24.0"/>
    <col customWidth="1" min="13" max="26" width="8.0"/>
  </cols>
  <sheetData>
    <row r="1">
      <c r="A1" s="66"/>
      <c r="B1" s="67"/>
      <c r="C1" s="67"/>
      <c r="D1" s="67"/>
      <c r="E1" s="67"/>
      <c r="F1" s="67"/>
      <c r="G1" s="67"/>
      <c r="H1" s="1"/>
      <c r="I1" s="3"/>
      <c r="J1" s="3"/>
      <c r="K1" s="3"/>
      <c r="L1" s="3"/>
      <c r="M1" s="3"/>
      <c r="N1" s="3"/>
      <c r="O1" s="3"/>
      <c r="P1" s="3"/>
      <c r="Q1" s="3"/>
      <c r="R1" s="3"/>
      <c r="S1" s="3"/>
      <c r="T1" s="3"/>
      <c r="U1" s="3"/>
      <c r="V1" s="3"/>
      <c r="W1" s="3"/>
      <c r="X1" s="3"/>
      <c r="Y1" s="3"/>
      <c r="Z1" s="3"/>
    </row>
    <row r="2" ht="15.75" customHeight="1">
      <c r="A2" s="381" t="s">
        <v>8452</v>
      </c>
      <c r="B2" s="117"/>
      <c r="C2" s="117"/>
      <c r="D2" s="117"/>
      <c r="E2" s="117"/>
      <c r="F2" s="117"/>
      <c r="G2" s="117"/>
      <c r="H2" s="117"/>
      <c r="I2" s="117"/>
      <c r="J2" s="117"/>
      <c r="K2" s="117"/>
      <c r="L2" s="15"/>
      <c r="M2" s="15"/>
      <c r="N2" s="15"/>
      <c r="O2" s="15"/>
      <c r="P2" s="15"/>
      <c r="Q2" s="15"/>
      <c r="R2" s="15"/>
      <c r="S2" s="15"/>
      <c r="T2" s="15"/>
      <c r="U2" s="15"/>
      <c r="V2" s="15"/>
      <c r="W2" s="15"/>
      <c r="X2" s="15"/>
      <c r="Y2" s="15"/>
      <c r="Z2" s="15"/>
    </row>
    <row r="3">
      <c r="A3" s="143"/>
      <c r="B3" s="143"/>
      <c r="C3" s="143"/>
      <c r="D3" s="143"/>
      <c r="E3" s="143"/>
      <c r="F3" s="143"/>
      <c r="G3" s="143"/>
      <c r="H3" s="71"/>
      <c r="I3" s="15"/>
      <c r="J3" s="15"/>
      <c r="K3" s="15"/>
      <c r="L3" s="15"/>
      <c r="M3" s="15"/>
      <c r="N3" s="15"/>
      <c r="O3" s="15"/>
      <c r="P3" s="15"/>
      <c r="Q3" s="15"/>
      <c r="R3" s="15"/>
      <c r="S3" s="15"/>
      <c r="T3" s="15"/>
      <c r="U3" s="15"/>
      <c r="V3" s="15"/>
      <c r="W3" s="15"/>
      <c r="X3" s="15"/>
      <c r="Y3" s="15"/>
      <c r="Z3" s="15"/>
    </row>
    <row r="4" ht="27.75" customHeight="1">
      <c r="A4" s="72" t="s">
        <v>8453</v>
      </c>
      <c r="B4" s="69"/>
      <c r="C4" s="69"/>
      <c r="D4" s="69"/>
      <c r="E4" s="69"/>
      <c r="F4" s="69"/>
      <c r="G4" s="69"/>
      <c r="H4" s="69"/>
      <c r="I4" s="69"/>
      <c r="J4" s="69"/>
      <c r="K4" s="70"/>
      <c r="L4" s="142"/>
      <c r="M4" s="142"/>
      <c r="N4" s="142"/>
      <c r="O4" s="142"/>
      <c r="P4" s="142"/>
      <c r="Q4" s="142"/>
      <c r="R4" s="142"/>
      <c r="S4" s="142"/>
      <c r="T4" s="142"/>
      <c r="U4" s="142"/>
      <c r="V4" s="142"/>
      <c r="W4" s="142"/>
      <c r="X4" s="142"/>
      <c r="Y4" s="142"/>
      <c r="Z4" s="142"/>
    </row>
    <row r="5" ht="28.5" customHeight="1">
      <c r="A5" s="72" t="s">
        <v>8454</v>
      </c>
      <c r="B5" s="69"/>
      <c r="C5" s="69"/>
      <c r="D5" s="69"/>
      <c r="E5" s="69"/>
      <c r="F5" s="69"/>
      <c r="G5" s="69"/>
      <c r="H5" s="69"/>
      <c r="I5" s="69"/>
      <c r="J5" s="69"/>
      <c r="K5" s="70"/>
      <c r="L5" s="142"/>
      <c r="M5" s="142"/>
      <c r="N5" s="142"/>
      <c r="O5" s="142"/>
      <c r="P5" s="142"/>
      <c r="Q5" s="142"/>
      <c r="R5" s="142"/>
      <c r="S5" s="142"/>
      <c r="T5" s="142"/>
      <c r="U5" s="142"/>
      <c r="V5" s="142"/>
      <c r="W5" s="142"/>
      <c r="X5" s="142"/>
      <c r="Y5" s="142"/>
      <c r="Z5" s="142"/>
    </row>
    <row r="6" ht="18.0" customHeight="1">
      <c r="A6" s="72" t="s">
        <v>8455</v>
      </c>
      <c r="B6" s="69"/>
      <c r="C6" s="69"/>
      <c r="D6" s="69"/>
      <c r="E6" s="69"/>
      <c r="F6" s="69"/>
      <c r="G6" s="69"/>
      <c r="H6" s="69"/>
      <c r="I6" s="69"/>
      <c r="J6" s="69"/>
      <c r="K6" s="70"/>
      <c r="L6" s="142"/>
      <c r="M6" s="142"/>
      <c r="N6" s="142"/>
      <c r="O6" s="142"/>
      <c r="P6" s="142"/>
      <c r="Q6" s="142"/>
      <c r="R6" s="142"/>
      <c r="S6" s="142"/>
      <c r="T6" s="142"/>
      <c r="U6" s="142"/>
      <c r="V6" s="142"/>
      <c r="W6" s="142"/>
      <c r="X6" s="142"/>
      <c r="Y6" s="142"/>
      <c r="Z6" s="142"/>
    </row>
    <row r="7" ht="14.25" customHeight="1">
      <c r="A7" s="72" t="s">
        <v>8456</v>
      </c>
      <c r="B7" s="69"/>
      <c r="C7" s="69"/>
      <c r="D7" s="69"/>
      <c r="E7" s="69"/>
      <c r="F7" s="69"/>
      <c r="G7" s="69"/>
      <c r="H7" s="69"/>
      <c r="I7" s="69"/>
      <c r="J7" s="69"/>
      <c r="K7" s="70"/>
      <c r="L7" s="142"/>
      <c r="M7" s="142"/>
      <c r="N7" s="142"/>
      <c r="O7" s="142"/>
      <c r="P7" s="142"/>
      <c r="Q7" s="142"/>
      <c r="R7" s="142"/>
      <c r="S7" s="142"/>
      <c r="T7" s="142"/>
      <c r="U7" s="142"/>
      <c r="V7" s="142"/>
      <c r="W7" s="142"/>
      <c r="X7" s="142"/>
      <c r="Y7" s="142"/>
      <c r="Z7" s="142"/>
    </row>
    <row r="8" ht="25.5" customHeight="1">
      <c r="A8" s="72" t="s">
        <v>8457</v>
      </c>
      <c r="B8" s="69"/>
      <c r="C8" s="69"/>
      <c r="D8" s="69"/>
      <c r="E8" s="69"/>
      <c r="F8" s="69"/>
      <c r="G8" s="69"/>
      <c r="H8" s="69"/>
      <c r="I8" s="69"/>
      <c r="J8" s="69"/>
      <c r="K8" s="70"/>
      <c r="L8" s="142"/>
      <c r="M8" s="142"/>
      <c r="N8" s="142"/>
      <c r="O8" s="142"/>
      <c r="P8" s="142"/>
      <c r="Q8" s="142"/>
      <c r="R8" s="142"/>
      <c r="S8" s="142"/>
      <c r="T8" s="142"/>
      <c r="U8" s="142"/>
      <c r="V8" s="142"/>
      <c r="W8" s="142"/>
      <c r="X8" s="142"/>
      <c r="Y8" s="142"/>
      <c r="Z8" s="142"/>
    </row>
    <row r="9" ht="26.25" customHeight="1">
      <c r="A9" s="72" t="s">
        <v>8458</v>
      </c>
      <c r="B9" s="69"/>
      <c r="C9" s="69"/>
      <c r="D9" s="69"/>
      <c r="E9" s="69"/>
      <c r="F9" s="69"/>
      <c r="G9" s="69"/>
      <c r="H9" s="69"/>
      <c r="I9" s="69"/>
      <c r="J9" s="69"/>
      <c r="K9" s="70"/>
      <c r="L9" s="142"/>
      <c r="M9" s="142"/>
      <c r="N9" s="142"/>
      <c r="O9" s="142"/>
      <c r="P9" s="142"/>
      <c r="Q9" s="142"/>
      <c r="R9" s="142"/>
      <c r="S9" s="142"/>
      <c r="T9" s="142"/>
      <c r="U9" s="142"/>
      <c r="V9" s="142"/>
      <c r="W9" s="142"/>
      <c r="X9" s="142"/>
      <c r="Y9" s="142"/>
      <c r="Z9" s="142"/>
    </row>
    <row r="10" ht="15.75" customHeight="1">
      <c r="A10" s="145" t="s">
        <v>1953</v>
      </c>
      <c r="B10" s="69"/>
      <c r="C10" s="69"/>
      <c r="D10" s="69"/>
      <c r="E10" s="69"/>
      <c r="F10" s="69"/>
      <c r="G10" s="69"/>
      <c r="H10" s="69"/>
      <c r="I10" s="69"/>
      <c r="J10" s="69"/>
      <c r="K10" s="70"/>
      <c r="L10" s="142"/>
      <c r="M10" s="142"/>
      <c r="N10" s="142"/>
      <c r="O10" s="142"/>
      <c r="P10" s="142"/>
      <c r="Q10" s="142"/>
      <c r="R10" s="142"/>
      <c r="S10" s="142"/>
      <c r="T10" s="142"/>
      <c r="U10" s="142"/>
      <c r="V10" s="142"/>
      <c r="W10" s="142"/>
      <c r="X10" s="142"/>
      <c r="Y10" s="142"/>
      <c r="Z10" s="142"/>
    </row>
    <row r="11" ht="14.25" customHeight="1">
      <c r="A11" s="72" t="s">
        <v>8459</v>
      </c>
      <c r="B11" s="69"/>
      <c r="C11" s="69"/>
      <c r="D11" s="69"/>
      <c r="E11" s="69"/>
      <c r="F11" s="69"/>
      <c r="G11" s="69"/>
      <c r="H11" s="69"/>
      <c r="I11" s="69"/>
      <c r="J11" s="69"/>
      <c r="K11" s="70"/>
      <c r="L11" s="142"/>
      <c r="M11" s="142"/>
      <c r="N11" s="142"/>
      <c r="O11" s="142"/>
      <c r="P11" s="142"/>
      <c r="Q11" s="142"/>
      <c r="R11" s="142"/>
      <c r="S11" s="142"/>
      <c r="T11" s="142"/>
      <c r="U11" s="142"/>
      <c r="V11" s="142"/>
      <c r="W11" s="142"/>
      <c r="X11" s="142"/>
      <c r="Y11" s="142"/>
      <c r="Z11" s="142"/>
    </row>
    <row r="12" ht="41.25" customHeight="1">
      <c r="A12" s="75" t="s">
        <v>8460</v>
      </c>
      <c r="B12" s="69"/>
      <c r="C12" s="69"/>
      <c r="D12" s="69"/>
      <c r="E12" s="69"/>
      <c r="F12" s="69"/>
      <c r="G12" s="69"/>
      <c r="H12" s="69"/>
      <c r="I12" s="69"/>
      <c r="J12" s="69"/>
      <c r="K12" s="70"/>
      <c r="L12" s="142"/>
      <c r="M12" s="142"/>
      <c r="N12" s="142"/>
      <c r="O12" s="142"/>
      <c r="P12" s="142"/>
      <c r="Q12" s="142"/>
      <c r="R12" s="142"/>
      <c r="S12" s="142"/>
      <c r="T12" s="142"/>
      <c r="U12" s="142"/>
      <c r="V12" s="142"/>
      <c r="W12" s="142"/>
      <c r="X12" s="142"/>
      <c r="Y12" s="142"/>
      <c r="Z12" s="142"/>
    </row>
    <row r="13">
      <c r="A13" s="76"/>
      <c r="B13" s="77"/>
      <c r="C13" s="77"/>
      <c r="D13" s="77"/>
      <c r="E13" s="77"/>
      <c r="F13" s="77"/>
      <c r="G13" s="77"/>
      <c r="H13" s="71"/>
      <c r="I13" s="15"/>
      <c r="J13" s="15"/>
      <c r="K13" s="15"/>
      <c r="L13" s="15"/>
      <c r="M13" s="15"/>
      <c r="N13" s="15"/>
      <c r="O13" s="15"/>
      <c r="P13" s="15"/>
      <c r="Q13" s="15"/>
      <c r="R13" s="15"/>
      <c r="S13" s="15"/>
      <c r="T13" s="15"/>
      <c r="U13" s="15"/>
      <c r="V13" s="15"/>
      <c r="W13" s="15"/>
      <c r="X13" s="15"/>
      <c r="Y13" s="15"/>
      <c r="Z13" s="15"/>
    </row>
    <row r="14" ht="61.5" customHeight="1">
      <c r="A14" s="147" t="s">
        <v>1957</v>
      </c>
      <c r="B14" s="80" t="s">
        <v>8461</v>
      </c>
      <c r="C14" s="80" t="s">
        <v>8</v>
      </c>
      <c r="D14" s="80" t="s">
        <v>8462</v>
      </c>
      <c r="E14" s="147" t="s">
        <v>1960</v>
      </c>
      <c r="F14" s="80" t="s">
        <v>8463</v>
      </c>
      <c r="G14" s="79" t="s">
        <v>1962</v>
      </c>
      <c r="H14" s="79" t="s">
        <v>202</v>
      </c>
      <c r="I14" s="79" t="s">
        <v>203</v>
      </c>
      <c r="J14" s="78" t="s">
        <v>204</v>
      </c>
      <c r="K14" s="147" t="s">
        <v>208</v>
      </c>
      <c r="L14" s="82" t="s">
        <v>209</v>
      </c>
      <c r="M14" s="15"/>
      <c r="N14" s="15"/>
      <c r="O14" s="15"/>
      <c r="P14" s="15"/>
      <c r="Q14" s="15"/>
      <c r="R14" s="15"/>
      <c r="S14" s="15"/>
      <c r="T14" s="15"/>
      <c r="U14" s="15"/>
      <c r="V14" s="15"/>
      <c r="W14" s="15"/>
      <c r="X14" s="15"/>
      <c r="Y14" s="15"/>
      <c r="Z14" s="15"/>
    </row>
    <row r="15" ht="11.25" customHeight="1">
      <c r="A15" s="330" t="s">
        <v>1963</v>
      </c>
      <c r="B15" s="330" t="s">
        <v>1964</v>
      </c>
      <c r="C15" s="5" t="s">
        <v>52</v>
      </c>
      <c r="D15" s="330" t="s">
        <v>8464</v>
      </c>
      <c r="E15" s="330" t="s">
        <v>8465</v>
      </c>
      <c r="F15" s="330" t="s">
        <v>8466</v>
      </c>
      <c r="G15" s="5">
        <v>2.0</v>
      </c>
      <c r="H15" s="5">
        <v>2.0</v>
      </c>
      <c r="I15" s="241">
        <v>2.0</v>
      </c>
      <c r="J15" s="241">
        <v>20.0</v>
      </c>
      <c r="K15" s="241">
        <v>10.0</v>
      </c>
      <c r="L15" s="136" t="s">
        <v>51</v>
      </c>
      <c r="M15" s="15"/>
      <c r="N15" s="15"/>
      <c r="O15" s="15"/>
      <c r="P15" s="15"/>
      <c r="Q15" s="15"/>
      <c r="R15" s="15"/>
      <c r="S15" s="15"/>
      <c r="T15" s="15"/>
      <c r="U15" s="15"/>
      <c r="V15" s="15"/>
      <c r="W15" s="15"/>
      <c r="X15" s="15"/>
      <c r="Y15" s="15"/>
      <c r="Z15" s="15"/>
    </row>
    <row r="16" ht="11.25" customHeight="1">
      <c r="A16" s="136" t="s">
        <v>1963</v>
      </c>
      <c r="B16" s="136" t="s">
        <v>1964</v>
      </c>
      <c r="C16" s="241" t="s">
        <v>52</v>
      </c>
      <c r="D16" s="403" t="s">
        <v>8467</v>
      </c>
      <c r="E16" s="403" t="s">
        <v>8468</v>
      </c>
      <c r="F16" s="403" t="s">
        <v>1758</v>
      </c>
      <c r="G16" s="404">
        <v>2.0</v>
      </c>
      <c r="H16" s="405">
        <v>2.0</v>
      </c>
      <c r="I16" s="5">
        <v>2.0</v>
      </c>
      <c r="J16" s="5">
        <v>20.0</v>
      </c>
      <c r="K16" s="5">
        <v>10.0</v>
      </c>
      <c r="L16" s="330" t="s">
        <v>51</v>
      </c>
      <c r="M16" s="406"/>
      <c r="N16" s="406"/>
      <c r="O16" s="406"/>
      <c r="P16" s="406"/>
      <c r="Q16" s="406"/>
      <c r="R16" s="406"/>
      <c r="S16" s="406"/>
      <c r="T16" s="406"/>
      <c r="U16" s="406"/>
      <c r="V16" s="406"/>
      <c r="W16" s="406"/>
      <c r="X16" s="406"/>
      <c r="Y16" s="406"/>
      <c r="Z16" s="406"/>
    </row>
    <row r="17" ht="11.25" customHeight="1">
      <c r="A17" s="136" t="s">
        <v>1963</v>
      </c>
      <c r="B17" s="136" t="s">
        <v>1964</v>
      </c>
      <c r="C17" s="241" t="s">
        <v>52</v>
      </c>
      <c r="D17" s="403" t="s">
        <v>8469</v>
      </c>
      <c r="E17" s="403" t="s">
        <v>8470</v>
      </c>
      <c r="F17" s="403" t="s">
        <v>8466</v>
      </c>
      <c r="G17" s="404">
        <v>2.0</v>
      </c>
      <c r="H17" s="405">
        <v>2.0</v>
      </c>
      <c r="I17" s="5">
        <v>2.0</v>
      </c>
      <c r="J17" s="5">
        <v>20.0</v>
      </c>
      <c r="K17" s="5">
        <v>10.0</v>
      </c>
      <c r="L17" s="330" t="s">
        <v>51</v>
      </c>
      <c r="M17" s="406"/>
      <c r="N17" s="406"/>
      <c r="O17" s="406"/>
      <c r="P17" s="406"/>
      <c r="Q17" s="406"/>
      <c r="R17" s="406"/>
      <c r="S17" s="406"/>
      <c r="T17" s="406"/>
      <c r="U17" s="406"/>
      <c r="V17" s="406"/>
      <c r="W17" s="406"/>
      <c r="X17" s="406"/>
      <c r="Y17" s="406"/>
      <c r="Z17" s="406"/>
    </row>
    <row r="18" ht="11.25" customHeight="1">
      <c r="A18" s="136" t="s">
        <v>1963</v>
      </c>
      <c r="B18" s="136" t="s">
        <v>1964</v>
      </c>
      <c r="C18" s="241" t="s">
        <v>52</v>
      </c>
      <c r="D18" s="403" t="s">
        <v>8471</v>
      </c>
      <c r="E18" s="403" t="s">
        <v>8472</v>
      </c>
      <c r="F18" s="403" t="s">
        <v>8466</v>
      </c>
      <c r="G18" s="404">
        <v>2.0</v>
      </c>
      <c r="H18" s="405">
        <v>2.0</v>
      </c>
      <c r="I18" s="5">
        <v>2.0</v>
      </c>
      <c r="J18" s="5">
        <v>20.0</v>
      </c>
      <c r="K18" s="5">
        <v>10.0</v>
      </c>
      <c r="L18" s="330" t="s">
        <v>51</v>
      </c>
      <c r="M18" s="406"/>
      <c r="N18" s="406"/>
      <c r="O18" s="406"/>
      <c r="P18" s="406"/>
      <c r="Q18" s="406"/>
      <c r="R18" s="406"/>
      <c r="S18" s="406"/>
      <c r="T18" s="406"/>
      <c r="U18" s="406"/>
      <c r="V18" s="406"/>
      <c r="W18" s="406"/>
      <c r="X18" s="406"/>
      <c r="Y18" s="406"/>
      <c r="Z18" s="406"/>
    </row>
    <row r="19" ht="11.25" customHeight="1">
      <c r="A19" s="136" t="s">
        <v>1963</v>
      </c>
      <c r="B19" s="136" t="s">
        <v>1964</v>
      </c>
      <c r="C19" s="241" t="s">
        <v>52</v>
      </c>
      <c r="D19" s="403" t="s">
        <v>8473</v>
      </c>
      <c r="E19" s="403" t="s">
        <v>8474</v>
      </c>
      <c r="F19" s="403" t="s">
        <v>7623</v>
      </c>
      <c r="G19" s="404">
        <v>2.0</v>
      </c>
      <c r="H19" s="405">
        <v>2.0</v>
      </c>
      <c r="I19" s="5">
        <v>2.0</v>
      </c>
      <c r="J19" s="5">
        <v>10.0</v>
      </c>
      <c r="K19" s="5">
        <v>5.0</v>
      </c>
      <c r="L19" s="330" t="s">
        <v>51</v>
      </c>
      <c r="M19" s="406"/>
      <c r="N19" s="406"/>
      <c r="O19" s="406"/>
      <c r="P19" s="406"/>
      <c r="Q19" s="406"/>
      <c r="R19" s="406"/>
      <c r="S19" s="406"/>
      <c r="T19" s="406"/>
      <c r="U19" s="406"/>
      <c r="V19" s="406"/>
      <c r="W19" s="406"/>
      <c r="X19" s="406"/>
      <c r="Y19" s="406"/>
      <c r="Z19" s="406"/>
    </row>
    <row r="20" ht="11.25" customHeight="1">
      <c r="A20" s="136" t="s">
        <v>1963</v>
      </c>
      <c r="B20" s="136" t="s">
        <v>1964</v>
      </c>
      <c r="C20" s="241" t="s">
        <v>52</v>
      </c>
      <c r="D20" s="403" t="s">
        <v>8475</v>
      </c>
      <c r="E20" s="403" t="s">
        <v>8476</v>
      </c>
      <c r="F20" s="403" t="s">
        <v>7623</v>
      </c>
      <c r="G20" s="404">
        <v>2.0</v>
      </c>
      <c r="H20" s="405">
        <v>2.0</v>
      </c>
      <c r="I20" s="5">
        <v>2.0</v>
      </c>
      <c r="J20" s="5">
        <v>10.0</v>
      </c>
      <c r="K20" s="5">
        <v>5.0</v>
      </c>
      <c r="L20" s="330" t="s">
        <v>51</v>
      </c>
      <c r="M20" s="406"/>
      <c r="N20" s="406"/>
      <c r="O20" s="406"/>
      <c r="P20" s="406"/>
      <c r="Q20" s="406"/>
      <c r="R20" s="406"/>
      <c r="S20" s="406"/>
      <c r="T20" s="406"/>
      <c r="U20" s="406"/>
      <c r="V20" s="406"/>
      <c r="W20" s="406"/>
      <c r="X20" s="406"/>
      <c r="Y20" s="406"/>
      <c r="Z20" s="406"/>
    </row>
    <row r="21" ht="11.25" customHeight="1">
      <c r="A21" s="136" t="s">
        <v>1963</v>
      </c>
      <c r="B21" s="136" t="s">
        <v>1964</v>
      </c>
      <c r="C21" s="241" t="s">
        <v>52</v>
      </c>
      <c r="D21" s="403" t="s">
        <v>8477</v>
      </c>
      <c r="E21" s="403" t="s">
        <v>8478</v>
      </c>
      <c r="F21" s="403" t="s">
        <v>7623</v>
      </c>
      <c r="G21" s="404">
        <v>2.0</v>
      </c>
      <c r="H21" s="405">
        <v>2.0</v>
      </c>
      <c r="I21" s="5">
        <v>2.0</v>
      </c>
      <c r="J21" s="5">
        <v>10.0</v>
      </c>
      <c r="K21" s="5">
        <v>5.0</v>
      </c>
      <c r="L21" s="330" t="s">
        <v>51</v>
      </c>
      <c r="M21" s="406"/>
      <c r="N21" s="406"/>
      <c r="O21" s="406"/>
      <c r="P21" s="406"/>
      <c r="Q21" s="406"/>
      <c r="R21" s="406"/>
      <c r="S21" s="406"/>
      <c r="T21" s="406"/>
      <c r="U21" s="406"/>
      <c r="V21" s="406"/>
      <c r="W21" s="406"/>
      <c r="X21" s="406"/>
      <c r="Y21" s="406"/>
      <c r="Z21" s="406"/>
    </row>
    <row r="22" ht="11.25" customHeight="1">
      <c r="A22" s="136" t="s">
        <v>1963</v>
      </c>
      <c r="B22" s="136" t="s">
        <v>1964</v>
      </c>
      <c r="C22" s="241" t="s">
        <v>52</v>
      </c>
      <c r="D22" s="403" t="s">
        <v>8479</v>
      </c>
      <c r="E22" s="403" t="s">
        <v>8480</v>
      </c>
      <c r="F22" s="403" t="s">
        <v>7623</v>
      </c>
      <c r="G22" s="404">
        <v>2.0</v>
      </c>
      <c r="H22" s="405">
        <v>2.0</v>
      </c>
      <c r="I22" s="5">
        <v>2.0</v>
      </c>
      <c r="J22" s="5">
        <v>10.0</v>
      </c>
      <c r="K22" s="5">
        <v>5.0</v>
      </c>
      <c r="L22" s="330" t="s">
        <v>51</v>
      </c>
      <c r="M22" s="406"/>
      <c r="N22" s="406"/>
      <c r="O22" s="406"/>
      <c r="P22" s="406"/>
      <c r="Q22" s="406"/>
      <c r="R22" s="406"/>
      <c r="S22" s="406"/>
      <c r="T22" s="406"/>
      <c r="U22" s="406"/>
      <c r="V22" s="406"/>
      <c r="W22" s="406"/>
      <c r="X22" s="406"/>
      <c r="Y22" s="406"/>
      <c r="Z22" s="406"/>
    </row>
    <row r="23" ht="11.25" customHeight="1">
      <c r="A23" s="136" t="s">
        <v>1963</v>
      </c>
      <c r="B23" s="136" t="s">
        <v>1964</v>
      </c>
      <c r="C23" s="241" t="s">
        <v>52</v>
      </c>
      <c r="D23" s="403" t="s">
        <v>8481</v>
      </c>
      <c r="E23" s="403" t="s">
        <v>8482</v>
      </c>
      <c r="F23" s="403" t="s">
        <v>8483</v>
      </c>
      <c r="G23" s="404">
        <v>2.0</v>
      </c>
      <c r="H23" s="405">
        <v>2.0</v>
      </c>
      <c r="I23" s="5">
        <v>2.0</v>
      </c>
      <c r="J23" s="5">
        <v>10.0</v>
      </c>
      <c r="K23" s="5">
        <v>5.0</v>
      </c>
      <c r="L23" s="330" t="s">
        <v>51</v>
      </c>
      <c r="M23" s="406"/>
      <c r="N23" s="406"/>
      <c r="O23" s="406"/>
      <c r="P23" s="406"/>
      <c r="Q23" s="406"/>
      <c r="R23" s="406"/>
      <c r="S23" s="406"/>
      <c r="T23" s="406"/>
      <c r="U23" s="406"/>
      <c r="V23" s="406"/>
      <c r="W23" s="406"/>
      <c r="X23" s="406"/>
      <c r="Y23" s="406"/>
      <c r="Z23" s="406"/>
    </row>
    <row r="24" ht="11.25" customHeight="1">
      <c r="A24" s="136" t="s">
        <v>1963</v>
      </c>
      <c r="B24" s="136" t="s">
        <v>1964</v>
      </c>
      <c r="C24" s="241" t="s">
        <v>52</v>
      </c>
      <c r="D24" s="403" t="s">
        <v>8484</v>
      </c>
      <c r="E24" s="403" t="s">
        <v>8485</v>
      </c>
      <c r="F24" s="403" t="s">
        <v>8483</v>
      </c>
      <c r="G24" s="404">
        <v>2.0</v>
      </c>
      <c r="H24" s="405">
        <v>2.0</v>
      </c>
      <c r="I24" s="5">
        <v>2.0</v>
      </c>
      <c r="J24" s="5">
        <v>10.0</v>
      </c>
      <c r="K24" s="5">
        <v>5.0</v>
      </c>
      <c r="L24" s="330" t="s">
        <v>51</v>
      </c>
      <c r="M24" s="406"/>
      <c r="N24" s="406"/>
      <c r="O24" s="406"/>
      <c r="P24" s="406"/>
      <c r="Q24" s="406"/>
      <c r="R24" s="406"/>
      <c r="S24" s="406"/>
      <c r="T24" s="406"/>
      <c r="U24" s="406"/>
      <c r="V24" s="406"/>
      <c r="W24" s="406"/>
      <c r="X24" s="406"/>
      <c r="Y24" s="406"/>
      <c r="Z24" s="406"/>
    </row>
    <row r="25" ht="11.25" customHeight="1">
      <c r="A25" s="136" t="s">
        <v>1984</v>
      </c>
      <c r="B25" s="136" t="s">
        <v>1985</v>
      </c>
      <c r="C25" s="241" t="s">
        <v>52</v>
      </c>
      <c r="D25" s="403" t="s">
        <v>8486</v>
      </c>
      <c r="E25" s="403" t="s">
        <v>8487</v>
      </c>
      <c r="F25" s="403" t="s">
        <v>7623</v>
      </c>
      <c r="G25" s="404">
        <v>2.0</v>
      </c>
      <c r="H25" s="405">
        <v>2.0</v>
      </c>
      <c r="I25" s="5">
        <v>2.0</v>
      </c>
      <c r="J25" s="5">
        <v>10.0</v>
      </c>
      <c r="K25" s="5">
        <v>5.0</v>
      </c>
      <c r="L25" s="330" t="s">
        <v>51</v>
      </c>
      <c r="M25" s="406"/>
      <c r="N25" s="406"/>
      <c r="O25" s="406"/>
      <c r="P25" s="406"/>
      <c r="Q25" s="406"/>
      <c r="R25" s="406"/>
      <c r="S25" s="406"/>
      <c r="T25" s="406"/>
      <c r="U25" s="406"/>
      <c r="V25" s="406"/>
      <c r="W25" s="406"/>
      <c r="X25" s="406"/>
      <c r="Y25" s="406"/>
      <c r="Z25" s="406"/>
    </row>
    <row r="26" ht="11.25" customHeight="1">
      <c r="A26" s="136" t="s">
        <v>8488</v>
      </c>
      <c r="B26" s="136" t="s">
        <v>8489</v>
      </c>
      <c r="C26" s="241" t="s">
        <v>52</v>
      </c>
      <c r="D26" s="403" t="s">
        <v>8490</v>
      </c>
      <c r="E26" s="403" t="s">
        <v>8491</v>
      </c>
      <c r="F26" s="403" t="s">
        <v>7623</v>
      </c>
      <c r="G26" s="404">
        <v>2.0</v>
      </c>
      <c r="H26" s="405">
        <v>2.0</v>
      </c>
      <c r="I26" s="5">
        <v>2.0</v>
      </c>
      <c r="J26" s="5">
        <v>10.0</v>
      </c>
      <c r="K26" s="5">
        <v>5.0</v>
      </c>
      <c r="L26" s="330" t="s">
        <v>51</v>
      </c>
      <c r="M26" s="406"/>
      <c r="N26" s="406"/>
      <c r="O26" s="406"/>
      <c r="P26" s="406"/>
      <c r="Q26" s="406"/>
      <c r="R26" s="406"/>
      <c r="S26" s="406"/>
      <c r="T26" s="406"/>
      <c r="U26" s="406"/>
      <c r="V26" s="406"/>
      <c r="W26" s="406"/>
      <c r="X26" s="406"/>
      <c r="Y26" s="406"/>
      <c r="Z26" s="406"/>
    </row>
    <row r="27" ht="11.25" customHeight="1">
      <c r="A27" s="136" t="s">
        <v>1998</v>
      </c>
      <c r="B27" s="136" t="s">
        <v>8492</v>
      </c>
      <c r="C27" s="241" t="s">
        <v>52</v>
      </c>
      <c r="D27" s="403" t="s">
        <v>8493</v>
      </c>
      <c r="E27" s="403" t="s">
        <v>8494</v>
      </c>
      <c r="F27" s="403" t="s">
        <v>8495</v>
      </c>
      <c r="G27" s="404">
        <v>2.0</v>
      </c>
      <c r="H27" s="405">
        <v>2.0</v>
      </c>
      <c r="I27" s="5">
        <v>2.0</v>
      </c>
      <c r="J27" s="5">
        <v>20.0</v>
      </c>
      <c r="K27" s="5">
        <v>10.0</v>
      </c>
      <c r="L27" s="330" t="s">
        <v>51</v>
      </c>
      <c r="M27" s="406"/>
      <c r="N27" s="406"/>
      <c r="O27" s="406"/>
      <c r="P27" s="406"/>
      <c r="Q27" s="406"/>
      <c r="R27" s="406"/>
      <c r="S27" s="406"/>
      <c r="T27" s="406"/>
      <c r="U27" s="406"/>
      <c r="V27" s="406"/>
      <c r="W27" s="406"/>
      <c r="X27" s="406"/>
      <c r="Y27" s="406"/>
      <c r="Z27" s="406"/>
    </row>
    <row r="28" ht="11.25" customHeight="1">
      <c r="A28" s="136" t="s">
        <v>1998</v>
      </c>
      <c r="B28" s="136" t="s">
        <v>8492</v>
      </c>
      <c r="C28" s="241" t="s">
        <v>52</v>
      </c>
      <c r="D28" s="403" t="s">
        <v>8496</v>
      </c>
      <c r="E28" s="403" t="s">
        <v>8497</v>
      </c>
      <c r="F28" s="403" t="s">
        <v>8495</v>
      </c>
      <c r="G28" s="404">
        <v>2.0</v>
      </c>
      <c r="H28" s="405">
        <v>2.0</v>
      </c>
      <c r="I28" s="5">
        <v>2.0</v>
      </c>
      <c r="J28" s="5">
        <v>20.0</v>
      </c>
      <c r="K28" s="5">
        <v>10.0</v>
      </c>
      <c r="L28" s="330" t="s">
        <v>51</v>
      </c>
      <c r="M28" s="406"/>
      <c r="N28" s="406"/>
      <c r="O28" s="406"/>
      <c r="P28" s="406"/>
      <c r="Q28" s="406"/>
      <c r="R28" s="406"/>
      <c r="S28" s="406"/>
      <c r="T28" s="406"/>
      <c r="U28" s="406"/>
      <c r="V28" s="406"/>
      <c r="W28" s="406"/>
      <c r="X28" s="406"/>
      <c r="Y28" s="406"/>
      <c r="Z28" s="406"/>
    </row>
    <row r="29" ht="11.25" customHeight="1">
      <c r="A29" s="136" t="s">
        <v>1990</v>
      </c>
      <c r="B29" s="136" t="s">
        <v>1991</v>
      </c>
      <c r="C29" s="241" t="s">
        <v>52</v>
      </c>
      <c r="D29" s="403" t="s">
        <v>8498</v>
      </c>
      <c r="E29" s="403" t="s">
        <v>8499</v>
      </c>
      <c r="F29" s="403" t="s">
        <v>8466</v>
      </c>
      <c r="G29" s="404">
        <v>1.0</v>
      </c>
      <c r="H29" s="405">
        <v>1.0</v>
      </c>
      <c r="I29" s="5">
        <v>5.0</v>
      </c>
      <c r="J29" s="5">
        <v>20.0</v>
      </c>
      <c r="K29" s="5">
        <v>20.0</v>
      </c>
      <c r="L29" s="330" t="s">
        <v>51</v>
      </c>
      <c r="M29" s="406"/>
      <c r="N29" s="406"/>
      <c r="O29" s="406"/>
      <c r="P29" s="406"/>
      <c r="Q29" s="406"/>
      <c r="R29" s="406"/>
      <c r="S29" s="406"/>
      <c r="T29" s="406"/>
      <c r="U29" s="406"/>
      <c r="V29" s="406"/>
      <c r="W29" s="406"/>
      <c r="X29" s="406"/>
      <c r="Y29" s="406"/>
      <c r="Z29" s="406"/>
    </row>
    <row r="30" ht="11.25" customHeight="1">
      <c r="A30" s="136" t="s">
        <v>1998</v>
      </c>
      <c r="B30" s="136" t="s">
        <v>1999</v>
      </c>
      <c r="C30" s="241" t="s">
        <v>52</v>
      </c>
      <c r="D30" s="403" t="s">
        <v>2000</v>
      </c>
      <c r="E30" s="403" t="s">
        <v>2001</v>
      </c>
      <c r="F30" s="403" t="s">
        <v>1758</v>
      </c>
      <c r="G30" s="404">
        <v>2.0</v>
      </c>
      <c r="H30" s="405">
        <v>2.0</v>
      </c>
      <c r="I30" s="5">
        <v>2.0</v>
      </c>
      <c r="J30" s="5">
        <v>20.0</v>
      </c>
      <c r="K30" s="5">
        <v>10.0</v>
      </c>
      <c r="L30" s="330" t="s">
        <v>51</v>
      </c>
      <c r="M30" s="406"/>
      <c r="N30" s="406"/>
      <c r="O30" s="406"/>
      <c r="P30" s="406"/>
      <c r="Q30" s="406"/>
      <c r="R30" s="406"/>
      <c r="S30" s="406"/>
      <c r="T30" s="406"/>
      <c r="U30" s="406"/>
      <c r="V30" s="406"/>
      <c r="W30" s="406"/>
      <c r="X30" s="406"/>
      <c r="Y30" s="406"/>
      <c r="Z30" s="406"/>
    </row>
    <row r="31" ht="11.25" customHeight="1">
      <c r="A31" s="136" t="s">
        <v>1998</v>
      </c>
      <c r="B31" s="136" t="s">
        <v>1999</v>
      </c>
      <c r="C31" s="241" t="s">
        <v>52</v>
      </c>
      <c r="D31" s="403" t="s">
        <v>8500</v>
      </c>
      <c r="E31" s="403" t="s">
        <v>8501</v>
      </c>
      <c r="F31" s="403" t="s">
        <v>8483</v>
      </c>
      <c r="G31" s="404">
        <v>2.0</v>
      </c>
      <c r="H31" s="405">
        <v>2.0</v>
      </c>
      <c r="I31" s="5">
        <v>2.0</v>
      </c>
      <c r="J31" s="5">
        <v>10.0</v>
      </c>
      <c r="K31" s="5">
        <v>5.0</v>
      </c>
      <c r="L31" s="330" t="s">
        <v>51</v>
      </c>
      <c r="M31" s="406"/>
      <c r="N31" s="406"/>
      <c r="O31" s="406"/>
      <c r="P31" s="406"/>
      <c r="Q31" s="406"/>
      <c r="R31" s="406"/>
      <c r="S31" s="406"/>
      <c r="T31" s="406"/>
      <c r="U31" s="406"/>
      <c r="V31" s="406"/>
      <c r="W31" s="406"/>
      <c r="X31" s="406"/>
      <c r="Y31" s="406"/>
      <c r="Z31" s="406"/>
    </row>
    <row r="32" ht="11.25" customHeight="1">
      <c r="A32" s="136" t="s">
        <v>2002</v>
      </c>
      <c r="B32" s="136" t="s">
        <v>2003</v>
      </c>
      <c r="C32" s="241" t="s">
        <v>52</v>
      </c>
      <c r="D32" s="403" t="s">
        <v>8502</v>
      </c>
      <c r="E32" s="403" t="s">
        <v>8503</v>
      </c>
      <c r="F32" s="403" t="s">
        <v>8483</v>
      </c>
      <c r="G32" s="404">
        <v>2.0</v>
      </c>
      <c r="H32" s="405">
        <v>2.0</v>
      </c>
      <c r="I32" s="5">
        <v>3.0</v>
      </c>
      <c r="J32" s="5">
        <v>10.0</v>
      </c>
      <c r="K32" s="5">
        <v>5.0</v>
      </c>
      <c r="L32" s="330" t="s">
        <v>51</v>
      </c>
      <c r="M32" s="406"/>
      <c r="N32" s="406"/>
      <c r="O32" s="406"/>
      <c r="P32" s="406"/>
      <c r="Q32" s="406"/>
      <c r="R32" s="406"/>
      <c r="S32" s="406"/>
      <c r="T32" s="406"/>
      <c r="U32" s="406"/>
      <c r="V32" s="406"/>
      <c r="W32" s="406"/>
      <c r="X32" s="406"/>
      <c r="Y32" s="406"/>
      <c r="Z32" s="406"/>
    </row>
    <row r="33" ht="11.25" customHeight="1">
      <c r="A33" s="136" t="s">
        <v>2002</v>
      </c>
      <c r="B33" s="136" t="s">
        <v>2003</v>
      </c>
      <c r="C33" s="241" t="s">
        <v>52</v>
      </c>
      <c r="D33" s="403" t="s">
        <v>8504</v>
      </c>
      <c r="E33" s="403" t="s">
        <v>8505</v>
      </c>
      <c r="F33" s="403" t="s">
        <v>7623</v>
      </c>
      <c r="G33" s="404">
        <v>2.0</v>
      </c>
      <c r="H33" s="405">
        <v>2.0</v>
      </c>
      <c r="I33" s="5">
        <v>3.0</v>
      </c>
      <c r="J33" s="5">
        <v>10.0</v>
      </c>
      <c r="K33" s="5">
        <v>5.0</v>
      </c>
      <c r="L33" s="330" t="s">
        <v>51</v>
      </c>
      <c r="M33" s="406"/>
      <c r="N33" s="406"/>
      <c r="O33" s="406"/>
      <c r="P33" s="406"/>
      <c r="Q33" s="406"/>
      <c r="R33" s="406"/>
      <c r="S33" s="406"/>
      <c r="T33" s="406"/>
      <c r="U33" s="406"/>
      <c r="V33" s="406"/>
      <c r="W33" s="406"/>
      <c r="X33" s="406"/>
      <c r="Y33" s="406"/>
      <c r="Z33" s="406"/>
    </row>
    <row r="34" ht="11.25" customHeight="1">
      <c r="A34" s="136" t="s">
        <v>8506</v>
      </c>
      <c r="B34" s="136" t="s">
        <v>8507</v>
      </c>
      <c r="C34" s="241" t="s">
        <v>52</v>
      </c>
      <c r="D34" s="403" t="s">
        <v>8508</v>
      </c>
      <c r="E34" s="403" t="s">
        <v>8509</v>
      </c>
      <c r="F34" s="403" t="s">
        <v>8483</v>
      </c>
      <c r="G34" s="404">
        <v>2.0</v>
      </c>
      <c r="H34" s="405">
        <v>2.0</v>
      </c>
      <c r="I34" s="5">
        <v>2.0</v>
      </c>
      <c r="J34" s="5">
        <v>10.0</v>
      </c>
      <c r="K34" s="5">
        <v>5.0</v>
      </c>
      <c r="L34" s="330" t="s">
        <v>51</v>
      </c>
      <c r="M34" s="406"/>
      <c r="N34" s="406"/>
      <c r="O34" s="406"/>
      <c r="P34" s="406"/>
      <c r="Q34" s="406"/>
      <c r="R34" s="406"/>
      <c r="S34" s="406"/>
      <c r="T34" s="406"/>
      <c r="U34" s="406"/>
      <c r="V34" s="406"/>
      <c r="W34" s="406"/>
      <c r="X34" s="406"/>
      <c r="Y34" s="406"/>
      <c r="Z34" s="406"/>
    </row>
    <row r="35" ht="11.25" customHeight="1">
      <c r="A35" s="136" t="s">
        <v>8506</v>
      </c>
      <c r="B35" s="136" t="s">
        <v>8507</v>
      </c>
      <c r="C35" s="241" t="s">
        <v>52</v>
      </c>
      <c r="D35" s="403" t="s">
        <v>8510</v>
      </c>
      <c r="E35" s="403" t="s">
        <v>8511</v>
      </c>
      <c r="F35" s="403" t="s">
        <v>7623</v>
      </c>
      <c r="G35" s="404">
        <v>2.0</v>
      </c>
      <c r="H35" s="405">
        <v>2.0</v>
      </c>
      <c r="I35" s="5">
        <v>2.0</v>
      </c>
      <c r="J35" s="5">
        <v>10.0</v>
      </c>
      <c r="K35" s="5">
        <v>5.0</v>
      </c>
      <c r="L35" s="330" t="s">
        <v>51</v>
      </c>
      <c r="M35" s="406"/>
      <c r="N35" s="406"/>
      <c r="O35" s="406"/>
      <c r="P35" s="406"/>
      <c r="Q35" s="406"/>
      <c r="R35" s="406"/>
      <c r="S35" s="406"/>
      <c r="T35" s="406"/>
      <c r="U35" s="406"/>
      <c r="V35" s="406"/>
      <c r="W35" s="406"/>
      <c r="X35" s="406"/>
      <c r="Y35" s="406"/>
      <c r="Z35" s="406"/>
    </row>
    <row r="36" ht="11.25" customHeight="1">
      <c r="A36" s="136" t="s">
        <v>8506</v>
      </c>
      <c r="B36" s="136" t="s">
        <v>8507</v>
      </c>
      <c r="C36" s="241" t="s">
        <v>52</v>
      </c>
      <c r="D36" s="403" t="s">
        <v>8512</v>
      </c>
      <c r="E36" s="403" t="s">
        <v>8513</v>
      </c>
      <c r="F36" s="403" t="s">
        <v>7623</v>
      </c>
      <c r="G36" s="404">
        <v>2.0</v>
      </c>
      <c r="H36" s="405">
        <v>2.0</v>
      </c>
      <c r="I36" s="5">
        <v>2.0</v>
      </c>
      <c r="J36" s="5">
        <v>10.0</v>
      </c>
      <c r="K36" s="5">
        <v>5.0</v>
      </c>
      <c r="L36" s="330" t="s">
        <v>51</v>
      </c>
      <c r="M36" s="406"/>
      <c r="N36" s="406"/>
      <c r="O36" s="406"/>
      <c r="P36" s="406"/>
      <c r="Q36" s="406"/>
      <c r="R36" s="406"/>
      <c r="S36" s="406"/>
      <c r="T36" s="406"/>
      <c r="U36" s="406"/>
      <c r="V36" s="406"/>
      <c r="W36" s="406"/>
      <c r="X36" s="406"/>
      <c r="Y36" s="406"/>
      <c r="Z36" s="406"/>
    </row>
    <row r="37" ht="11.25" customHeight="1">
      <c r="A37" s="136" t="s">
        <v>2016</v>
      </c>
      <c r="B37" s="136" t="s">
        <v>2017</v>
      </c>
      <c r="C37" s="241" t="s">
        <v>52</v>
      </c>
      <c r="D37" s="403" t="s">
        <v>8514</v>
      </c>
      <c r="E37" s="403" t="s">
        <v>8515</v>
      </c>
      <c r="F37" s="403" t="s">
        <v>8516</v>
      </c>
      <c r="G37" s="404">
        <v>2.0</v>
      </c>
      <c r="H37" s="405">
        <v>2.0</v>
      </c>
      <c r="I37" s="5">
        <v>2.0</v>
      </c>
      <c r="J37" s="5">
        <v>10.0</v>
      </c>
      <c r="K37" s="5">
        <v>5.0</v>
      </c>
      <c r="L37" s="330" t="s">
        <v>51</v>
      </c>
      <c r="M37" s="406"/>
      <c r="N37" s="406"/>
      <c r="O37" s="406"/>
      <c r="P37" s="406"/>
      <c r="Q37" s="406"/>
      <c r="R37" s="406"/>
      <c r="S37" s="406"/>
      <c r="T37" s="406"/>
      <c r="U37" s="406"/>
      <c r="V37" s="406"/>
      <c r="W37" s="406"/>
      <c r="X37" s="406"/>
      <c r="Y37" s="406"/>
      <c r="Z37" s="406"/>
    </row>
    <row r="38" ht="11.25" customHeight="1">
      <c r="A38" s="136" t="s">
        <v>2020</v>
      </c>
      <c r="B38" s="136" t="s">
        <v>2021</v>
      </c>
      <c r="C38" s="241" t="s">
        <v>52</v>
      </c>
      <c r="D38" s="403" t="s">
        <v>8517</v>
      </c>
      <c r="E38" s="403" t="s">
        <v>8518</v>
      </c>
      <c r="F38" s="403" t="s">
        <v>8519</v>
      </c>
      <c r="G38" s="404">
        <v>3.0</v>
      </c>
      <c r="H38" s="405">
        <v>3.0</v>
      </c>
      <c r="I38" s="5">
        <v>3.0</v>
      </c>
      <c r="J38" s="5">
        <v>10.0</v>
      </c>
      <c r="K38" s="5">
        <v>3.33</v>
      </c>
      <c r="L38" s="330" t="s">
        <v>51</v>
      </c>
      <c r="M38" s="406"/>
      <c r="N38" s="406"/>
      <c r="O38" s="406"/>
      <c r="P38" s="406"/>
      <c r="Q38" s="406"/>
      <c r="R38" s="406"/>
      <c r="S38" s="406"/>
      <c r="T38" s="406"/>
      <c r="U38" s="406"/>
      <c r="V38" s="406"/>
      <c r="W38" s="406"/>
      <c r="X38" s="406"/>
      <c r="Y38" s="406"/>
      <c r="Z38" s="406"/>
    </row>
    <row r="39" ht="11.25" customHeight="1">
      <c r="A39" s="136" t="s">
        <v>2020</v>
      </c>
      <c r="B39" s="136" t="s">
        <v>2021</v>
      </c>
      <c r="C39" s="241" t="s">
        <v>52</v>
      </c>
      <c r="D39" s="403" t="s">
        <v>8520</v>
      </c>
      <c r="E39" s="403" t="s">
        <v>8521</v>
      </c>
      <c r="F39" s="403" t="s">
        <v>7623</v>
      </c>
      <c r="G39" s="404">
        <v>3.0</v>
      </c>
      <c r="H39" s="405">
        <v>3.0</v>
      </c>
      <c r="I39" s="5">
        <v>3.0</v>
      </c>
      <c r="J39" s="5">
        <v>10.0</v>
      </c>
      <c r="K39" s="5">
        <v>3.33</v>
      </c>
      <c r="L39" s="330" t="s">
        <v>51</v>
      </c>
      <c r="M39" s="406"/>
      <c r="N39" s="406"/>
      <c r="O39" s="406"/>
      <c r="P39" s="406"/>
      <c r="Q39" s="406"/>
      <c r="R39" s="406"/>
      <c r="S39" s="406"/>
      <c r="T39" s="406"/>
      <c r="U39" s="406"/>
      <c r="V39" s="406"/>
      <c r="W39" s="406"/>
      <c r="X39" s="406"/>
      <c r="Y39" s="406"/>
      <c r="Z39" s="406"/>
    </row>
    <row r="40" ht="11.25" customHeight="1">
      <c r="A40" s="136" t="s">
        <v>2030</v>
      </c>
      <c r="B40" s="136" t="s">
        <v>2031</v>
      </c>
      <c r="C40" s="241" t="s">
        <v>52</v>
      </c>
      <c r="D40" s="403" t="s">
        <v>8522</v>
      </c>
      <c r="E40" s="403" t="s">
        <v>8523</v>
      </c>
      <c r="F40" s="403" t="s">
        <v>7623</v>
      </c>
      <c r="G40" s="404">
        <v>2.0</v>
      </c>
      <c r="H40" s="405">
        <v>2.0</v>
      </c>
      <c r="I40" s="5">
        <v>2.0</v>
      </c>
      <c r="J40" s="5">
        <v>10.0</v>
      </c>
      <c r="K40" s="5">
        <v>5.0</v>
      </c>
      <c r="L40" s="330" t="s">
        <v>51</v>
      </c>
      <c r="M40" s="406"/>
      <c r="N40" s="406"/>
      <c r="O40" s="406"/>
      <c r="P40" s="406"/>
      <c r="Q40" s="406"/>
      <c r="R40" s="406"/>
      <c r="S40" s="406"/>
      <c r="T40" s="406"/>
      <c r="U40" s="406"/>
      <c r="V40" s="406"/>
      <c r="W40" s="406"/>
      <c r="X40" s="406"/>
      <c r="Y40" s="406"/>
      <c r="Z40" s="406"/>
    </row>
    <row r="41" ht="11.25" customHeight="1">
      <c r="A41" s="136" t="s">
        <v>2030</v>
      </c>
      <c r="B41" s="136" t="s">
        <v>2031</v>
      </c>
      <c r="C41" s="241" t="s">
        <v>52</v>
      </c>
      <c r="D41" s="403" t="s">
        <v>8524</v>
      </c>
      <c r="E41" s="403" t="s">
        <v>8525</v>
      </c>
      <c r="F41" s="403" t="s">
        <v>7623</v>
      </c>
      <c r="G41" s="404">
        <v>2.0</v>
      </c>
      <c r="H41" s="405">
        <v>2.0</v>
      </c>
      <c r="I41" s="5">
        <v>2.0</v>
      </c>
      <c r="J41" s="5">
        <v>10.0</v>
      </c>
      <c r="K41" s="5">
        <v>5.0</v>
      </c>
      <c r="L41" s="330" t="s">
        <v>51</v>
      </c>
      <c r="M41" s="406"/>
      <c r="N41" s="406"/>
      <c r="O41" s="406"/>
      <c r="P41" s="406"/>
      <c r="Q41" s="406"/>
      <c r="R41" s="406"/>
      <c r="S41" s="406"/>
      <c r="T41" s="406"/>
      <c r="U41" s="406"/>
      <c r="V41" s="406"/>
      <c r="W41" s="406"/>
      <c r="X41" s="406"/>
      <c r="Y41" s="406"/>
      <c r="Z41" s="406"/>
    </row>
    <row r="42" ht="11.25" customHeight="1">
      <c r="A42" s="136" t="s">
        <v>2030</v>
      </c>
      <c r="B42" s="136" t="s">
        <v>2031</v>
      </c>
      <c r="C42" s="241" t="s">
        <v>52</v>
      </c>
      <c r="D42" s="403" t="s">
        <v>8526</v>
      </c>
      <c r="E42" s="403" t="s">
        <v>8527</v>
      </c>
      <c r="F42" s="403" t="s">
        <v>7623</v>
      </c>
      <c r="G42" s="404">
        <v>2.0</v>
      </c>
      <c r="H42" s="405">
        <v>2.0</v>
      </c>
      <c r="I42" s="5">
        <v>2.0</v>
      </c>
      <c r="J42" s="5">
        <v>10.0</v>
      </c>
      <c r="K42" s="5">
        <v>5.0</v>
      </c>
      <c r="L42" s="330" t="s">
        <v>51</v>
      </c>
      <c r="M42" s="406"/>
      <c r="N42" s="406"/>
      <c r="O42" s="406"/>
      <c r="P42" s="406"/>
      <c r="Q42" s="406"/>
      <c r="R42" s="406"/>
      <c r="S42" s="406"/>
      <c r="T42" s="406"/>
      <c r="U42" s="406"/>
      <c r="V42" s="406"/>
      <c r="W42" s="406"/>
      <c r="X42" s="406"/>
      <c r="Y42" s="406"/>
      <c r="Z42" s="406"/>
    </row>
    <row r="43" ht="11.25" customHeight="1">
      <c r="A43" s="136" t="s">
        <v>2030</v>
      </c>
      <c r="B43" s="136" t="s">
        <v>2031</v>
      </c>
      <c r="C43" s="241" t="s">
        <v>52</v>
      </c>
      <c r="D43" s="403" t="s">
        <v>8528</v>
      </c>
      <c r="E43" s="403" t="s">
        <v>8529</v>
      </c>
      <c r="F43" s="403" t="s">
        <v>8483</v>
      </c>
      <c r="G43" s="404">
        <v>2.0</v>
      </c>
      <c r="H43" s="405">
        <v>2.0</v>
      </c>
      <c r="I43" s="5">
        <v>2.0</v>
      </c>
      <c r="J43" s="5">
        <v>10.0</v>
      </c>
      <c r="K43" s="5">
        <v>5.0</v>
      </c>
      <c r="L43" s="330" t="s">
        <v>51</v>
      </c>
      <c r="M43" s="406"/>
      <c r="N43" s="406"/>
      <c r="O43" s="406"/>
      <c r="P43" s="406"/>
      <c r="Q43" s="406"/>
      <c r="R43" s="406"/>
      <c r="S43" s="406"/>
      <c r="T43" s="406"/>
      <c r="U43" s="406"/>
      <c r="V43" s="406"/>
      <c r="W43" s="406"/>
      <c r="X43" s="406"/>
      <c r="Y43" s="406"/>
      <c r="Z43" s="406"/>
    </row>
    <row r="44" ht="11.25" customHeight="1">
      <c r="A44" s="136" t="s">
        <v>2048</v>
      </c>
      <c r="B44" s="136" t="s">
        <v>2049</v>
      </c>
      <c r="C44" s="241" t="s">
        <v>52</v>
      </c>
      <c r="D44" s="403" t="s">
        <v>8530</v>
      </c>
      <c r="E44" s="403" t="s">
        <v>8531</v>
      </c>
      <c r="F44" s="403" t="s">
        <v>8483</v>
      </c>
      <c r="G44" s="404">
        <v>2.0</v>
      </c>
      <c r="H44" s="405">
        <v>2.0</v>
      </c>
      <c r="I44" s="5">
        <v>2.0</v>
      </c>
      <c r="J44" s="5">
        <v>10.0</v>
      </c>
      <c r="K44" s="5">
        <v>5.0</v>
      </c>
      <c r="L44" s="330" t="s">
        <v>51</v>
      </c>
      <c r="M44" s="406"/>
      <c r="N44" s="406"/>
      <c r="O44" s="406"/>
      <c r="P44" s="406"/>
      <c r="Q44" s="406"/>
      <c r="R44" s="406"/>
      <c r="S44" s="406"/>
      <c r="T44" s="406"/>
      <c r="U44" s="406"/>
      <c r="V44" s="406"/>
      <c r="W44" s="406"/>
      <c r="X44" s="406"/>
      <c r="Y44" s="406"/>
      <c r="Z44" s="406"/>
    </row>
    <row r="45" ht="11.25" customHeight="1">
      <c r="A45" s="136" t="s">
        <v>8532</v>
      </c>
      <c r="B45" s="136" t="s">
        <v>8533</v>
      </c>
      <c r="C45" s="241" t="s">
        <v>52</v>
      </c>
      <c r="D45" s="403" t="s">
        <v>8534</v>
      </c>
      <c r="E45" s="403" t="s">
        <v>8535</v>
      </c>
      <c r="F45" s="403" t="s">
        <v>8483</v>
      </c>
      <c r="G45" s="404">
        <v>2.0</v>
      </c>
      <c r="H45" s="405">
        <v>2.0</v>
      </c>
      <c r="I45" s="5">
        <v>2.0</v>
      </c>
      <c r="J45" s="5">
        <v>10.0</v>
      </c>
      <c r="K45" s="5">
        <v>5.0</v>
      </c>
      <c r="L45" s="330" t="s">
        <v>51</v>
      </c>
      <c r="M45" s="406"/>
      <c r="N45" s="406"/>
      <c r="O45" s="406"/>
      <c r="P45" s="406"/>
      <c r="Q45" s="406"/>
      <c r="R45" s="406"/>
      <c r="S45" s="406"/>
      <c r="T45" s="406"/>
      <c r="U45" s="406"/>
      <c r="V45" s="406"/>
      <c r="W45" s="406"/>
      <c r="X45" s="406"/>
      <c r="Y45" s="406"/>
      <c r="Z45" s="406"/>
    </row>
    <row r="46" ht="11.25" customHeight="1">
      <c r="A46" s="136" t="s">
        <v>2073</v>
      </c>
      <c r="B46" s="136" t="s">
        <v>2074</v>
      </c>
      <c r="C46" s="241" t="s">
        <v>52</v>
      </c>
      <c r="D46" s="403" t="s">
        <v>2075</v>
      </c>
      <c r="E46" s="403" t="s">
        <v>2076</v>
      </c>
      <c r="F46" s="403" t="s">
        <v>1758</v>
      </c>
      <c r="G46" s="404">
        <v>1.0</v>
      </c>
      <c r="H46" s="405">
        <v>1.0</v>
      </c>
      <c r="I46" s="5">
        <v>5.0</v>
      </c>
      <c r="J46" s="5">
        <v>20.0</v>
      </c>
      <c r="K46" s="5">
        <v>20.0</v>
      </c>
      <c r="L46" s="330" t="s">
        <v>51</v>
      </c>
      <c r="M46" s="406"/>
      <c r="N46" s="406"/>
      <c r="O46" s="406"/>
      <c r="P46" s="406"/>
      <c r="Q46" s="406"/>
      <c r="R46" s="406"/>
      <c r="S46" s="406"/>
      <c r="T46" s="406"/>
      <c r="U46" s="406"/>
      <c r="V46" s="406"/>
      <c r="W46" s="406"/>
      <c r="X46" s="406"/>
      <c r="Y46" s="406"/>
      <c r="Z46" s="406"/>
    </row>
    <row r="47" ht="11.25" customHeight="1">
      <c r="A47" s="136" t="s">
        <v>8536</v>
      </c>
      <c r="B47" s="136" t="s">
        <v>8537</v>
      </c>
      <c r="C47" s="241" t="s">
        <v>52</v>
      </c>
      <c r="D47" s="403" t="s">
        <v>8538</v>
      </c>
      <c r="E47" s="403" t="s">
        <v>8539</v>
      </c>
      <c r="F47" s="403" t="s">
        <v>8540</v>
      </c>
      <c r="G47" s="404">
        <v>2.0</v>
      </c>
      <c r="H47" s="405">
        <v>1.0</v>
      </c>
      <c r="I47" s="5">
        <v>2.0</v>
      </c>
      <c r="J47" s="5">
        <v>10.0</v>
      </c>
      <c r="K47" s="5">
        <v>5.0</v>
      </c>
      <c r="L47" s="330" t="s">
        <v>54</v>
      </c>
      <c r="M47" s="406"/>
      <c r="N47" s="406"/>
      <c r="O47" s="406"/>
      <c r="P47" s="406"/>
      <c r="Q47" s="406"/>
      <c r="R47" s="406"/>
      <c r="S47" s="406"/>
      <c r="T47" s="406"/>
      <c r="U47" s="406"/>
      <c r="V47" s="406"/>
      <c r="W47" s="406"/>
      <c r="X47" s="406"/>
      <c r="Y47" s="406"/>
      <c r="Z47" s="406"/>
    </row>
    <row r="48" ht="11.25" customHeight="1">
      <c r="A48" s="136" t="s">
        <v>8541</v>
      </c>
      <c r="B48" s="136" t="s">
        <v>8542</v>
      </c>
      <c r="C48" s="241" t="s">
        <v>52</v>
      </c>
      <c r="D48" s="403" t="s">
        <v>8538</v>
      </c>
      <c r="E48" s="403" t="s">
        <v>8539</v>
      </c>
      <c r="F48" s="403" t="s">
        <v>8540</v>
      </c>
      <c r="G48" s="404">
        <v>1.0</v>
      </c>
      <c r="H48" s="405">
        <v>1.0</v>
      </c>
      <c r="I48" s="5">
        <v>1.0</v>
      </c>
      <c r="J48" s="5">
        <v>10.0</v>
      </c>
      <c r="K48" s="5">
        <v>10.0</v>
      </c>
      <c r="L48" s="330" t="s">
        <v>54</v>
      </c>
      <c r="M48" s="406"/>
      <c r="N48" s="406"/>
      <c r="O48" s="406"/>
      <c r="P48" s="406"/>
      <c r="Q48" s="406"/>
      <c r="R48" s="406"/>
      <c r="S48" s="406"/>
      <c r="T48" s="406"/>
      <c r="U48" s="406"/>
      <c r="V48" s="406"/>
      <c r="W48" s="406"/>
      <c r="X48" s="406"/>
      <c r="Y48" s="406"/>
      <c r="Z48" s="406"/>
    </row>
    <row r="49" ht="11.25" customHeight="1">
      <c r="A49" s="136" t="s">
        <v>8543</v>
      </c>
      <c r="B49" s="136" t="s">
        <v>8544</v>
      </c>
      <c r="C49" s="241" t="s">
        <v>52</v>
      </c>
      <c r="D49" s="403" t="s">
        <v>8545</v>
      </c>
      <c r="E49" s="403" t="s">
        <v>8546</v>
      </c>
      <c r="F49" s="403" t="s">
        <v>8547</v>
      </c>
      <c r="G49" s="404">
        <v>3.0</v>
      </c>
      <c r="H49" s="405">
        <v>2.0</v>
      </c>
      <c r="I49" s="5">
        <v>3.0</v>
      </c>
      <c r="J49" s="5">
        <v>10.0</v>
      </c>
      <c r="K49" s="5">
        <v>3.33</v>
      </c>
      <c r="L49" s="330" t="s">
        <v>54</v>
      </c>
      <c r="M49" s="406"/>
      <c r="N49" s="406"/>
      <c r="O49" s="406"/>
      <c r="P49" s="406"/>
      <c r="Q49" s="406"/>
      <c r="R49" s="406"/>
      <c r="S49" s="406"/>
      <c r="T49" s="406"/>
      <c r="U49" s="406"/>
      <c r="V49" s="406"/>
      <c r="W49" s="406"/>
      <c r="X49" s="406"/>
      <c r="Y49" s="406"/>
      <c r="Z49" s="406"/>
    </row>
    <row r="50" ht="11.25" customHeight="1">
      <c r="A50" s="136" t="s">
        <v>8548</v>
      </c>
      <c r="B50" s="136" t="s">
        <v>2213</v>
      </c>
      <c r="C50" s="241" t="s">
        <v>52</v>
      </c>
      <c r="D50" s="403" t="s">
        <v>8549</v>
      </c>
      <c r="E50" s="403" t="s">
        <v>8550</v>
      </c>
      <c r="F50" s="403" t="s">
        <v>8551</v>
      </c>
      <c r="G50" s="404">
        <v>1.0</v>
      </c>
      <c r="H50" s="405">
        <v>1.0</v>
      </c>
      <c r="I50" s="5">
        <v>2.0</v>
      </c>
      <c r="J50" s="5">
        <v>20.0</v>
      </c>
      <c r="K50" s="5">
        <v>20.0</v>
      </c>
      <c r="L50" s="330" t="s">
        <v>57</v>
      </c>
      <c r="M50" s="406"/>
      <c r="N50" s="406"/>
      <c r="O50" s="406"/>
      <c r="P50" s="406"/>
      <c r="Q50" s="406"/>
      <c r="R50" s="406"/>
      <c r="S50" s="406"/>
      <c r="T50" s="406"/>
      <c r="U50" s="406"/>
      <c r="V50" s="406"/>
      <c r="W50" s="406"/>
      <c r="X50" s="406"/>
      <c r="Y50" s="406"/>
      <c r="Z50" s="406"/>
    </row>
    <row r="51" ht="11.25" customHeight="1">
      <c r="A51" s="136" t="s">
        <v>2212</v>
      </c>
      <c r="B51" s="136" t="s">
        <v>2213</v>
      </c>
      <c r="C51" s="241" t="s">
        <v>52</v>
      </c>
      <c r="D51" s="403" t="s">
        <v>8552</v>
      </c>
      <c r="E51" s="403" t="s">
        <v>8553</v>
      </c>
      <c r="F51" s="403" t="s">
        <v>2240</v>
      </c>
      <c r="G51" s="404">
        <v>1.0</v>
      </c>
      <c r="H51" s="405">
        <v>1.0</v>
      </c>
      <c r="I51" s="5">
        <v>2.0</v>
      </c>
      <c r="J51" s="5">
        <v>20.0</v>
      </c>
      <c r="K51" s="5">
        <v>20.0</v>
      </c>
      <c r="L51" s="330" t="s">
        <v>57</v>
      </c>
      <c r="M51" s="406"/>
      <c r="N51" s="406"/>
      <c r="O51" s="406"/>
      <c r="P51" s="406"/>
      <c r="Q51" s="406"/>
      <c r="R51" s="406"/>
      <c r="S51" s="406"/>
      <c r="T51" s="406"/>
      <c r="U51" s="406"/>
      <c r="V51" s="406"/>
      <c r="W51" s="406"/>
      <c r="X51" s="406"/>
      <c r="Y51" s="406"/>
      <c r="Z51" s="406"/>
    </row>
    <row r="52" ht="11.25" customHeight="1">
      <c r="A52" s="136" t="s">
        <v>2212</v>
      </c>
      <c r="B52" s="136" t="s">
        <v>2213</v>
      </c>
      <c r="C52" s="241" t="s">
        <v>52</v>
      </c>
      <c r="D52" s="403" t="s">
        <v>8554</v>
      </c>
      <c r="E52" s="403" t="s">
        <v>8555</v>
      </c>
      <c r="F52" s="403" t="s">
        <v>2240</v>
      </c>
      <c r="G52" s="404">
        <v>1.0</v>
      </c>
      <c r="H52" s="405">
        <v>1.0</v>
      </c>
      <c r="I52" s="5">
        <v>2.0</v>
      </c>
      <c r="J52" s="5">
        <v>20.0</v>
      </c>
      <c r="K52" s="5">
        <v>20.0</v>
      </c>
      <c r="L52" s="330" t="s">
        <v>57</v>
      </c>
      <c r="M52" s="406"/>
      <c r="N52" s="406"/>
      <c r="O52" s="406"/>
      <c r="P52" s="406"/>
      <c r="Q52" s="406"/>
      <c r="R52" s="406"/>
      <c r="S52" s="406"/>
      <c r="T52" s="406"/>
      <c r="U52" s="406"/>
      <c r="V52" s="406"/>
      <c r="W52" s="406"/>
      <c r="X52" s="406"/>
      <c r="Y52" s="406"/>
      <c r="Z52" s="406"/>
    </row>
    <row r="53" ht="11.25" customHeight="1">
      <c r="A53" s="136" t="s">
        <v>2212</v>
      </c>
      <c r="B53" s="136" t="s">
        <v>2213</v>
      </c>
      <c r="C53" s="241" t="s">
        <v>52</v>
      </c>
      <c r="D53" s="403" t="s">
        <v>8556</v>
      </c>
      <c r="E53" s="403" t="s">
        <v>8557</v>
      </c>
      <c r="F53" s="403" t="s">
        <v>2240</v>
      </c>
      <c r="G53" s="404">
        <v>1.0</v>
      </c>
      <c r="H53" s="405">
        <v>1.0</v>
      </c>
      <c r="I53" s="5">
        <v>2.0</v>
      </c>
      <c r="J53" s="5">
        <v>10.0</v>
      </c>
      <c r="K53" s="5">
        <v>10.0</v>
      </c>
      <c r="L53" s="330" t="s">
        <v>57</v>
      </c>
      <c r="M53" s="406"/>
      <c r="N53" s="406"/>
      <c r="O53" s="406"/>
      <c r="P53" s="406"/>
      <c r="Q53" s="406"/>
      <c r="R53" s="406"/>
      <c r="S53" s="406"/>
      <c r="T53" s="406"/>
      <c r="U53" s="406"/>
      <c r="V53" s="406"/>
      <c r="W53" s="406"/>
      <c r="X53" s="406"/>
      <c r="Y53" s="406"/>
      <c r="Z53" s="406"/>
    </row>
    <row r="54" ht="11.25" customHeight="1">
      <c r="A54" s="136" t="s">
        <v>2212</v>
      </c>
      <c r="B54" s="136" t="s">
        <v>2213</v>
      </c>
      <c r="C54" s="241" t="s">
        <v>52</v>
      </c>
      <c r="D54" s="403" t="s">
        <v>8558</v>
      </c>
      <c r="E54" s="403" t="s">
        <v>8559</v>
      </c>
      <c r="F54" s="403" t="s">
        <v>8560</v>
      </c>
      <c r="G54" s="404">
        <v>1.0</v>
      </c>
      <c r="H54" s="405">
        <v>1.0</v>
      </c>
      <c r="I54" s="5">
        <v>2.0</v>
      </c>
      <c r="J54" s="5">
        <v>20.0</v>
      </c>
      <c r="K54" s="5">
        <v>20.0</v>
      </c>
      <c r="L54" s="330" t="s">
        <v>57</v>
      </c>
      <c r="M54" s="406"/>
      <c r="N54" s="406"/>
      <c r="O54" s="406"/>
      <c r="P54" s="406"/>
      <c r="Q54" s="406"/>
      <c r="R54" s="406"/>
      <c r="S54" s="406"/>
      <c r="T54" s="406"/>
      <c r="U54" s="406"/>
      <c r="V54" s="406"/>
      <c r="W54" s="406"/>
      <c r="X54" s="406"/>
      <c r="Y54" s="406"/>
      <c r="Z54" s="406"/>
    </row>
    <row r="55" ht="11.25" customHeight="1">
      <c r="A55" s="136" t="s">
        <v>2212</v>
      </c>
      <c r="B55" s="136" t="s">
        <v>2213</v>
      </c>
      <c r="C55" s="241" t="s">
        <v>52</v>
      </c>
      <c r="D55" s="403" t="s">
        <v>8561</v>
      </c>
      <c r="E55" s="403" t="s">
        <v>8562</v>
      </c>
      <c r="F55" s="403" t="s">
        <v>8563</v>
      </c>
      <c r="G55" s="404">
        <v>1.0</v>
      </c>
      <c r="H55" s="405">
        <v>1.0</v>
      </c>
      <c r="I55" s="5">
        <v>2.0</v>
      </c>
      <c r="J55" s="5">
        <v>20.0</v>
      </c>
      <c r="K55" s="5">
        <v>20.0</v>
      </c>
      <c r="L55" s="330" t="s">
        <v>57</v>
      </c>
      <c r="M55" s="406"/>
      <c r="N55" s="406"/>
      <c r="O55" s="406"/>
      <c r="P55" s="406"/>
      <c r="Q55" s="406"/>
      <c r="R55" s="406"/>
      <c r="S55" s="406"/>
      <c r="T55" s="406"/>
      <c r="U55" s="406"/>
      <c r="V55" s="406"/>
      <c r="W55" s="406"/>
      <c r="X55" s="406"/>
      <c r="Y55" s="406"/>
      <c r="Z55" s="406"/>
    </row>
    <row r="56" ht="11.25" customHeight="1">
      <c r="A56" s="136" t="s">
        <v>2212</v>
      </c>
      <c r="B56" s="136" t="s">
        <v>2213</v>
      </c>
      <c r="C56" s="241" t="s">
        <v>52</v>
      </c>
      <c r="D56" s="403" t="s">
        <v>8564</v>
      </c>
      <c r="E56" s="403" t="s">
        <v>8565</v>
      </c>
      <c r="F56" s="403" t="s">
        <v>8566</v>
      </c>
      <c r="G56" s="404">
        <v>1.0</v>
      </c>
      <c r="H56" s="405">
        <v>1.0</v>
      </c>
      <c r="I56" s="5">
        <v>2.0</v>
      </c>
      <c r="J56" s="5">
        <v>20.0</v>
      </c>
      <c r="K56" s="5">
        <v>20.0</v>
      </c>
      <c r="L56" s="330" t="s">
        <v>57</v>
      </c>
      <c r="M56" s="406"/>
      <c r="N56" s="406"/>
      <c r="O56" s="406"/>
      <c r="P56" s="406"/>
      <c r="Q56" s="406"/>
      <c r="R56" s="406"/>
      <c r="S56" s="406"/>
      <c r="T56" s="406"/>
      <c r="U56" s="406"/>
      <c r="V56" s="406"/>
      <c r="W56" s="406"/>
      <c r="X56" s="406"/>
      <c r="Y56" s="406"/>
      <c r="Z56" s="406"/>
    </row>
    <row r="57" ht="11.25" customHeight="1">
      <c r="A57" s="136" t="s">
        <v>2212</v>
      </c>
      <c r="B57" s="136" t="s">
        <v>2213</v>
      </c>
      <c r="C57" s="241" t="s">
        <v>52</v>
      </c>
      <c r="D57" s="403" t="s">
        <v>8567</v>
      </c>
      <c r="E57" s="403" t="s">
        <v>8568</v>
      </c>
      <c r="F57" s="403" t="s">
        <v>8569</v>
      </c>
      <c r="G57" s="404">
        <v>1.0</v>
      </c>
      <c r="H57" s="405">
        <v>1.0</v>
      </c>
      <c r="I57" s="5">
        <v>2.0</v>
      </c>
      <c r="J57" s="5">
        <v>20.0</v>
      </c>
      <c r="K57" s="5">
        <v>20.0</v>
      </c>
      <c r="L57" s="330" t="s">
        <v>57</v>
      </c>
      <c r="M57" s="406"/>
      <c r="N57" s="406"/>
      <c r="O57" s="406"/>
      <c r="P57" s="406"/>
      <c r="Q57" s="406"/>
      <c r="R57" s="406"/>
      <c r="S57" s="406"/>
      <c r="T57" s="406"/>
      <c r="U57" s="406"/>
      <c r="V57" s="406"/>
      <c r="W57" s="406"/>
      <c r="X57" s="406"/>
      <c r="Y57" s="406"/>
      <c r="Z57" s="406"/>
    </row>
    <row r="58" ht="11.25" customHeight="1">
      <c r="A58" s="136" t="s">
        <v>2212</v>
      </c>
      <c r="B58" s="136" t="s">
        <v>2213</v>
      </c>
      <c r="C58" s="241" t="s">
        <v>52</v>
      </c>
      <c r="D58" s="403" t="s">
        <v>8570</v>
      </c>
      <c r="E58" s="403" t="s">
        <v>8571</v>
      </c>
      <c r="F58" s="403" t="s">
        <v>8572</v>
      </c>
      <c r="G58" s="404">
        <v>1.0</v>
      </c>
      <c r="H58" s="405">
        <v>1.0</v>
      </c>
      <c r="I58" s="5">
        <v>2.0</v>
      </c>
      <c r="J58" s="5">
        <v>20.0</v>
      </c>
      <c r="K58" s="5">
        <v>20.0</v>
      </c>
      <c r="L58" s="330" t="s">
        <v>57</v>
      </c>
      <c r="M58" s="406"/>
      <c r="N58" s="406"/>
      <c r="O58" s="406"/>
      <c r="P58" s="406"/>
      <c r="Q58" s="406"/>
      <c r="R58" s="406"/>
      <c r="S58" s="406"/>
      <c r="T58" s="406"/>
      <c r="U58" s="406"/>
      <c r="V58" s="406"/>
      <c r="W58" s="406"/>
      <c r="X58" s="406"/>
      <c r="Y58" s="406"/>
      <c r="Z58" s="406"/>
    </row>
    <row r="59" ht="11.25" customHeight="1">
      <c r="A59" s="136" t="s">
        <v>2212</v>
      </c>
      <c r="B59" s="136" t="s">
        <v>2213</v>
      </c>
      <c r="C59" s="241" t="s">
        <v>52</v>
      </c>
      <c r="D59" s="403" t="s">
        <v>8573</v>
      </c>
      <c r="E59" s="403" t="s">
        <v>8574</v>
      </c>
      <c r="F59" s="403" t="s">
        <v>8575</v>
      </c>
      <c r="G59" s="404">
        <v>1.0</v>
      </c>
      <c r="H59" s="405">
        <v>1.0</v>
      </c>
      <c r="I59" s="5">
        <v>2.0</v>
      </c>
      <c r="J59" s="5">
        <v>20.0</v>
      </c>
      <c r="K59" s="5">
        <v>20.0</v>
      </c>
      <c r="L59" s="330" t="s">
        <v>57</v>
      </c>
      <c r="M59" s="406"/>
      <c r="N59" s="406"/>
      <c r="O59" s="406"/>
      <c r="P59" s="406"/>
      <c r="Q59" s="406"/>
      <c r="R59" s="406"/>
      <c r="S59" s="406"/>
      <c r="T59" s="406"/>
      <c r="U59" s="406"/>
      <c r="V59" s="406"/>
      <c r="W59" s="406"/>
      <c r="X59" s="406"/>
      <c r="Y59" s="406"/>
      <c r="Z59" s="406"/>
    </row>
    <row r="60" ht="11.25" customHeight="1">
      <c r="A60" s="136" t="s">
        <v>2257</v>
      </c>
      <c r="B60" s="136" t="s">
        <v>2258</v>
      </c>
      <c r="C60" s="241" t="s">
        <v>52</v>
      </c>
      <c r="D60" s="403" t="s">
        <v>8576</v>
      </c>
      <c r="E60" s="403" t="s">
        <v>8577</v>
      </c>
      <c r="F60" s="403" t="s">
        <v>8578</v>
      </c>
      <c r="G60" s="404">
        <v>3.0</v>
      </c>
      <c r="H60" s="405">
        <v>3.0</v>
      </c>
      <c r="I60" s="5">
        <v>7.0</v>
      </c>
      <c r="J60" s="5">
        <v>20.0</v>
      </c>
      <c r="K60" s="5">
        <v>6.67</v>
      </c>
      <c r="L60" s="330" t="s">
        <v>57</v>
      </c>
      <c r="M60" s="406"/>
      <c r="N60" s="406"/>
      <c r="O60" s="406"/>
      <c r="P60" s="406"/>
      <c r="Q60" s="406"/>
      <c r="R60" s="406"/>
      <c r="S60" s="406"/>
      <c r="T60" s="406"/>
      <c r="U60" s="406"/>
      <c r="V60" s="406"/>
      <c r="W60" s="406"/>
      <c r="X60" s="406"/>
      <c r="Y60" s="406"/>
      <c r="Z60" s="406"/>
    </row>
    <row r="61" ht="11.25" customHeight="1">
      <c r="A61" s="136" t="s">
        <v>2257</v>
      </c>
      <c r="B61" s="136" t="s">
        <v>2258</v>
      </c>
      <c r="C61" s="241" t="s">
        <v>52</v>
      </c>
      <c r="D61" s="403" t="s">
        <v>8579</v>
      </c>
      <c r="E61" s="403" t="s">
        <v>8580</v>
      </c>
      <c r="F61" s="403" t="s">
        <v>8581</v>
      </c>
      <c r="G61" s="404">
        <v>3.0</v>
      </c>
      <c r="H61" s="405">
        <v>3.0</v>
      </c>
      <c r="I61" s="5">
        <v>7.0</v>
      </c>
      <c r="J61" s="5">
        <v>20.0</v>
      </c>
      <c r="K61" s="5">
        <v>6.67</v>
      </c>
      <c r="L61" s="330" t="s">
        <v>57</v>
      </c>
      <c r="M61" s="406"/>
      <c r="N61" s="406"/>
      <c r="O61" s="406"/>
      <c r="P61" s="406"/>
      <c r="Q61" s="406"/>
      <c r="R61" s="406"/>
      <c r="S61" s="406"/>
      <c r="T61" s="406"/>
      <c r="U61" s="406"/>
      <c r="V61" s="406"/>
      <c r="W61" s="406"/>
      <c r="X61" s="406"/>
      <c r="Y61" s="406"/>
      <c r="Z61" s="406"/>
    </row>
    <row r="62" ht="11.25" customHeight="1">
      <c r="A62" s="136" t="s">
        <v>2257</v>
      </c>
      <c r="B62" s="136" t="s">
        <v>2258</v>
      </c>
      <c r="C62" s="241" t="s">
        <v>52</v>
      </c>
      <c r="D62" s="403" t="s">
        <v>8582</v>
      </c>
      <c r="E62" s="403" t="s">
        <v>8583</v>
      </c>
      <c r="F62" s="403" t="s">
        <v>8584</v>
      </c>
      <c r="G62" s="404">
        <v>3.0</v>
      </c>
      <c r="H62" s="405">
        <v>3.0</v>
      </c>
      <c r="I62" s="5">
        <v>7.0</v>
      </c>
      <c r="J62" s="5">
        <v>20.0</v>
      </c>
      <c r="K62" s="5">
        <v>6.67</v>
      </c>
      <c r="L62" s="330" t="s">
        <v>57</v>
      </c>
      <c r="M62" s="406"/>
      <c r="N62" s="406"/>
      <c r="O62" s="406"/>
      <c r="P62" s="406"/>
      <c r="Q62" s="406"/>
      <c r="R62" s="406"/>
      <c r="S62" s="406"/>
      <c r="T62" s="406"/>
      <c r="U62" s="406"/>
      <c r="V62" s="406"/>
      <c r="W62" s="406"/>
      <c r="X62" s="406"/>
      <c r="Y62" s="406"/>
      <c r="Z62" s="406"/>
    </row>
    <row r="63" ht="11.25" customHeight="1">
      <c r="A63" s="136" t="s">
        <v>2257</v>
      </c>
      <c r="B63" s="136" t="s">
        <v>2258</v>
      </c>
      <c r="C63" s="241" t="s">
        <v>52</v>
      </c>
      <c r="D63" s="403" t="s">
        <v>8585</v>
      </c>
      <c r="E63" s="403" t="s">
        <v>8586</v>
      </c>
      <c r="F63" s="403" t="s">
        <v>2240</v>
      </c>
      <c r="G63" s="404">
        <v>3.0</v>
      </c>
      <c r="H63" s="405">
        <v>3.0</v>
      </c>
      <c r="I63" s="5">
        <v>7.0</v>
      </c>
      <c r="J63" s="5">
        <v>10.0</v>
      </c>
      <c r="K63" s="5">
        <v>3.33</v>
      </c>
      <c r="L63" s="330" t="s">
        <v>57</v>
      </c>
      <c r="M63" s="406"/>
      <c r="N63" s="406"/>
      <c r="O63" s="406"/>
      <c r="P63" s="406"/>
      <c r="Q63" s="406"/>
      <c r="R63" s="406"/>
      <c r="S63" s="406"/>
      <c r="T63" s="406"/>
      <c r="U63" s="406"/>
      <c r="V63" s="406"/>
      <c r="W63" s="406"/>
      <c r="X63" s="406"/>
      <c r="Y63" s="406"/>
      <c r="Z63" s="406"/>
    </row>
    <row r="64" ht="11.25" customHeight="1">
      <c r="A64" s="136" t="s">
        <v>2257</v>
      </c>
      <c r="B64" s="136" t="s">
        <v>2258</v>
      </c>
      <c r="C64" s="241" t="s">
        <v>52</v>
      </c>
      <c r="D64" s="403" t="s">
        <v>8587</v>
      </c>
      <c r="E64" s="403" t="s">
        <v>8588</v>
      </c>
      <c r="F64" s="403" t="s">
        <v>8589</v>
      </c>
      <c r="G64" s="404">
        <v>3.0</v>
      </c>
      <c r="H64" s="405">
        <v>3.0</v>
      </c>
      <c r="I64" s="5">
        <v>7.0</v>
      </c>
      <c r="J64" s="5">
        <v>20.0</v>
      </c>
      <c r="K64" s="5">
        <v>6.66</v>
      </c>
      <c r="L64" s="330" t="s">
        <v>57</v>
      </c>
      <c r="M64" s="406"/>
      <c r="N64" s="406"/>
      <c r="O64" s="406"/>
      <c r="P64" s="406"/>
      <c r="Q64" s="406"/>
      <c r="R64" s="406"/>
      <c r="S64" s="406"/>
      <c r="T64" s="406"/>
      <c r="U64" s="406"/>
      <c r="V64" s="406"/>
      <c r="W64" s="406"/>
      <c r="X64" s="406"/>
      <c r="Y64" s="406"/>
      <c r="Z64" s="406"/>
    </row>
    <row r="65" ht="11.25" customHeight="1">
      <c r="A65" s="136" t="s">
        <v>2278</v>
      </c>
      <c r="B65" s="136" t="s">
        <v>2279</v>
      </c>
      <c r="C65" s="241" t="s">
        <v>52</v>
      </c>
      <c r="D65" s="403" t="s">
        <v>8590</v>
      </c>
      <c r="E65" s="403" t="s">
        <v>8591</v>
      </c>
      <c r="F65" s="403" t="s">
        <v>2240</v>
      </c>
      <c r="G65" s="404">
        <v>2.0</v>
      </c>
      <c r="H65" s="405">
        <v>2.0</v>
      </c>
      <c r="I65" s="5">
        <v>5.0</v>
      </c>
      <c r="J65" s="5">
        <v>10.0</v>
      </c>
      <c r="K65" s="5">
        <v>5.0</v>
      </c>
      <c r="L65" s="330" t="s">
        <v>57</v>
      </c>
      <c r="M65" s="406"/>
      <c r="N65" s="406"/>
      <c r="O65" s="406"/>
      <c r="P65" s="406"/>
      <c r="Q65" s="406"/>
      <c r="R65" s="406"/>
      <c r="S65" s="406"/>
      <c r="T65" s="406"/>
      <c r="U65" s="406"/>
      <c r="V65" s="406"/>
      <c r="W65" s="406"/>
      <c r="X65" s="406"/>
      <c r="Y65" s="406"/>
      <c r="Z65" s="406"/>
    </row>
    <row r="66" ht="11.25" customHeight="1">
      <c r="A66" s="136" t="s">
        <v>2278</v>
      </c>
      <c r="B66" s="136" t="s">
        <v>2279</v>
      </c>
      <c r="C66" s="241" t="s">
        <v>52</v>
      </c>
      <c r="D66" s="403" t="s">
        <v>8592</v>
      </c>
      <c r="E66" s="403" t="s">
        <v>8593</v>
      </c>
      <c r="F66" s="403" t="s">
        <v>2240</v>
      </c>
      <c r="G66" s="404">
        <v>2.0</v>
      </c>
      <c r="H66" s="405">
        <v>2.0</v>
      </c>
      <c r="I66" s="5">
        <v>5.0</v>
      </c>
      <c r="J66" s="5">
        <v>10.0</v>
      </c>
      <c r="K66" s="5">
        <v>5.0</v>
      </c>
      <c r="L66" s="330" t="s">
        <v>57</v>
      </c>
      <c r="M66" s="406"/>
      <c r="N66" s="406"/>
      <c r="O66" s="406"/>
      <c r="P66" s="406"/>
      <c r="Q66" s="406"/>
      <c r="R66" s="406"/>
      <c r="S66" s="406"/>
      <c r="T66" s="406"/>
      <c r="U66" s="406"/>
      <c r="V66" s="406"/>
      <c r="W66" s="406"/>
      <c r="X66" s="406"/>
      <c r="Y66" s="406"/>
      <c r="Z66" s="406"/>
    </row>
    <row r="67" ht="11.25" customHeight="1">
      <c r="A67" s="136" t="s">
        <v>2340</v>
      </c>
      <c r="B67" s="136" t="s">
        <v>2341</v>
      </c>
      <c r="C67" s="241" t="s">
        <v>52</v>
      </c>
      <c r="D67" s="403" t="s">
        <v>8594</v>
      </c>
      <c r="E67" s="403" t="s">
        <v>8595</v>
      </c>
      <c r="F67" s="403" t="s">
        <v>8596</v>
      </c>
      <c r="G67" s="404">
        <v>1.0</v>
      </c>
      <c r="H67" s="405">
        <v>1.0</v>
      </c>
      <c r="I67" s="5">
        <v>2.0</v>
      </c>
      <c r="J67" s="5">
        <v>20.0</v>
      </c>
      <c r="K67" s="5">
        <v>20.0</v>
      </c>
      <c r="L67" s="330" t="s">
        <v>57</v>
      </c>
      <c r="M67" s="406"/>
      <c r="N67" s="406"/>
      <c r="O67" s="406"/>
      <c r="P67" s="406"/>
      <c r="Q67" s="406"/>
      <c r="R67" s="406"/>
      <c r="S67" s="406"/>
      <c r="T67" s="406"/>
      <c r="U67" s="406"/>
      <c r="V67" s="406"/>
      <c r="W67" s="406"/>
      <c r="X67" s="406"/>
      <c r="Y67" s="406"/>
      <c r="Z67" s="406"/>
    </row>
    <row r="68" ht="11.25" customHeight="1">
      <c r="A68" s="136" t="s">
        <v>2340</v>
      </c>
      <c r="B68" s="136" t="s">
        <v>2341</v>
      </c>
      <c r="C68" s="241" t="s">
        <v>52</v>
      </c>
      <c r="D68" s="403" t="s">
        <v>8597</v>
      </c>
      <c r="E68" s="403" t="s">
        <v>8598</v>
      </c>
      <c r="F68" s="403" t="s">
        <v>8599</v>
      </c>
      <c r="G68" s="404">
        <v>1.0</v>
      </c>
      <c r="H68" s="405">
        <v>1.0</v>
      </c>
      <c r="I68" s="5">
        <v>2.0</v>
      </c>
      <c r="J68" s="5">
        <v>20.0</v>
      </c>
      <c r="K68" s="5">
        <v>20.0</v>
      </c>
      <c r="L68" s="330" t="s">
        <v>57</v>
      </c>
      <c r="M68" s="406"/>
      <c r="N68" s="406"/>
      <c r="O68" s="406"/>
      <c r="P68" s="406"/>
      <c r="Q68" s="406"/>
      <c r="R68" s="406"/>
      <c r="S68" s="406"/>
      <c r="T68" s="406"/>
      <c r="U68" s="406"/>
      <c r="V68" s="406"/>
      <c r="W68" s="406"/>
      <c r="X68" s="406"/>
      <c r="Y68" s="406"/>
      <c r="Z68" s="406"/>
    </row>
    <row r="69" ht="11.25" customHeight="1">
      <c r="A69" s="136" t="s">
        <v>2340</v>
      </c>
      <c r="B69" s="136" t="s">
        <v>2341</v>
      </c>
      <c r="C69" s="241" t="s">
        <v>52</v>
      </c>
      <c r="D69" s="403" t="s">
        <v>8600</v>
      </c>
      <c r="E69" s="403" t="s">
        <v>8601</v>
      </c>
      <c r="F69" s="403" t="s">
        <v>2240</v>
      </c>
      <c r="G69" s="404">
        <v>1.0</v>
      </c>
      <c r="H69" s="405">
        <v>1.0</v>
      </c>
      <c r="I69" s="5">
        <v>2.0</v>
      </c>
      <c r="J69" s="5">
        <v>20.0</v>
      </c>
      <c r="K69" s="5">
        <v>20.0</v>
      </c>
      <c r="L69" s="330" t="s">
        <v>57</v>
      </c>
      <c r="M69" s="406"/>
      <c r="N69" s="406"/>
      <c r="O69" s="406"/>
      <c r="P69" s="406"/>
      <c r="Q69" s="406"/>
      <c r="R69" s="406"/>
      <c r="S69" s="406"/>
      <c r="T69" s="406"/>
      <c r="U69" s="406"/>
      <c r="V69" s="406"/>
      <c r="W69" s="406"/>
      <c r="X69" s="406"/>
      <c r="Y69" s="406"/>
      <c r="Z69" s="406"/>
    </row>
    <row r="70" ht="11.25" customHeight="1">
      <c r="A70" s="136" t="s">
        <v>2340</v>
      </c>
      <c r="B70" s="136" t="s">
        <v>2341</v>
      </c>
      <c r="C70" s="241" t="s">
        <v>52</v>
      </c>
      <c r="D70" s="403" t="s">
        <v>8602</v>
      </c>
      <c r="E70" s="403" t="s">
        <v>8603</v>
      </c>
      <c r="F70" s="403" t="s">
        <v>8566</v>
      </c>
      <c r="G70" s="404">
        <v>1.0</v>
      </c>
      <c r="H70" s="405">
        <v>1.0</v>
      </c>
      <c r="I70" s="5">
        <v>2.0</v>
      </c>
      <c r="J70" s="5">
        <v>10.0</v>
      </c>
      <c r="K70" s="5">
        <v>10.0</v>
      </c>
      <c r="L70" s="330" t="s">
        <v>57</v>
      </c>
      <c r="M70" s="406"/>
      <c r="N70" s="406"/>
      <c r="O70" s="406"/>
      <c r="P70" s="406"/>
      <c r="Q70" s="406"/>
      <c r="R70" s="406"/>
      <c r="S70" s="406"/>
      <c r="T70" s="406"/>
      <c r="U70" s="406"/>
      <c r="V70" s="406"/>
      <c r="W70" s="406"/>
      <c r="X70" s="406"/>
      <c r="Y70" s="406"/>
      <c r="Z70" s="406"/>
    </row>
    <row r="71" ht="11.25" customHeight="1">
      <c r="A71" s="136" t="s">
        <v>2340</v>
      </c>
      <c r="B71" s="136" t="s">
        <v>2341</v>
      </c>
      <c r="C71" s="241" t="s">
        <v>52</v>
      </c>
      <c r="D71" s="403" t="s">
        <v>8604</v>
      </c>
      <c r="E71" s="403" t="s">
        <v>8605</v>
      </c>
      <c r="F71" s="403" t="s">
        <v>2240</v>
      </c>
      <c r="G71" s="404">
        <v>1.0</v>
      </c>
      <c r="H71" s="405">
        <v>1.0</v>
      </c>
      <c r="I71" s="5">
        <v>2.0</v>
      </c>
      <c r="J71" s="5">
        <v>10.0</v>
      </c>
      <c r="K71" s="5">
        <v>10.0</v>
      </c>
      <c r="L71" s="330" t="s">
        <v>57</v>
      </c>
      <c r="M71" s="406"/>
      <c r="N71" s="406"/>
      <c r="O71" s="406"/>
      <c r="P71" s="406"/>
      <c r="Q71" s="406"/>
      <c r="R71" s="406"/>
      <c r="S71" s="406"/>
      <c r="T71" s="406"/>
      <c r="U71" s="406"/>
      <c r="V71" s="406"/>
      <c r="W71" s="406"/>
      <c r="X71" s="406"/>
      <c r="Y71" s="406"/>
      <c r="Z71" s="406"/>
    </row>
    <row r="72" ht="11.25" customHeight="1">
      <c r="A72" s="136" t="s">
        <v>2340</v>
      </c>
      <c r="B72" s="136" t="s">
        <v>2341</v>
      </c>
      <c r="C72" s="241" t="s">
        <v>52</v>
      </c>
      <c r="D72" s="403" t="s">
        <v>8606</v>
      </c>
      <c r="E72" s="403" t="s">
        <v>8607</v>
      </c>
      <c r="F72" s="403" t="s">
        <v>2240</v>
      </c>
      <c r="G72" s="404">
        <v>1.0</v>
      </c>
      <c r="H72" s="405">
        <v>1.0</v>
      </c>
      <c r="I72" s="5">
        <v>2.0</v>
      </c>
      <c r="J72" s="5">
        <v>10.0</v>
      </c>
      <c r="K72" s="5">
        <v>10.0</v>
      </c>
      <c r="L72" s="330" t="s">
        <v>57</v>
      </c>
      <c r="M72" s="406"/>
      <c r="N72" s="406"/>
      <c r="O72" s="406"/>
      <c r="P72" s="406"/>
      <c r="Q72" s="406"/>
      <c r="R72" s="406"/>
      <c r="S72" s="406"/>
      <c r="T72" s="406"/>
      <c r="U72" s="406"/>
      <c r="V72" s="406"/>
      <c r="W72" s="406"/>
      <c r="X72" s="406"/>
      <c r="Y72" s="406"/>
      <c r="Z72" s="406"/>
    </row>
    <row r="73" ht="11.25" customHeight="1">
      <c r="A73" s="136" t="s">
        <v>2334</v>
      </c>
      <c r="B73" s="136" t="s">
        <v>2335</v>
      </c>
      <c r="C73" s="241" t="s">
        <v>52</v>
      </c>
      <c r="D73" s="403" t="s">
        <v>8608</v>
      </c>
      <c r="E73" s="403" t="s">
        <v>8609</v>
      </c>
      <c r="F73" s="403" t="s">
        <v>8599</v>
      </c>
      <c r="G73" s="404">
        <v>2.0</v>
      </c>
      <c r="H73" s="405">
        <v>1.0</v>
      </c>
      <c r="I73" s="5">
        <v>7.0</v>
      </c>
      <c r="J73" s="5">
        <v>20.0</v>
      </c>
      <c r="K73" s="5">
        <v>10.0</v>
      </c>
      <c r="L73" s="330" t="s">
        <v>57</v>
      </c>
      <c r="M73" s="406"/>
      <c r="N73" s="406"/>
      <c r="O73" s="406"/>
      <c r="P73" s="406"/>
      <c r="Q73" s="406"/>
      <c r="R73" s="406"/>
      <c r="S73" s="406"/>
      <c r="T73" s="406"/>
      <c r="U73" s="406"/>
      <c r="V73" s="406"/>
      <c r="W73" s="406"/>
      <c r="X73" s="406"/>
      <c r="Y73" s="406"/>
      <c r="Z73" s="406"/>
    </row>
    <row r="74" ht="11.25" customHeight="1">
      <c r="A74" s="136" t="s">
        <v>2334</v>
      </c>
      <c r="B74" s="136" t="s">
        <v>2335</v>
      </c>
      <c r="C74" s="241" t="s">
        <v>52</v>
      </c>
      <c r="D74" s="403" t="s">
        <v>8610</v>
      </c>
      <c r="E74" s="403" t="s">
        <v>8611</v>
      </c>
      <c r="F74" s="403" t="s">
        <v>8612</v>
      </c>
      <c r="G74" s="404">
        <v>2.0</v>
      </c>
      <c r="H74" s="405">
        <v>1.0</v>
      </c>
      <c r="I74" s="5">
        <v>7.0</v>
      </c>
      <c r="J74" s="5">
        <v>20.0</v>
      </c>
      <c r="K74" s="5">
        <v>10.0</v>
      </c>
      <c r="L74" s="330" t="s">
        <v>57</v>
      </c>
      <c r="M74" s="406"/>
      <c r="N74" s="406"/>
      <c r="O74" s="406"/>
      <c r="P74" s="406"/>
      <c r="Q74" s="406"/>
      <c r="R74" s="406"/>
      <c r="S74" s="406"/>
      <c r="T74" s="406"/>
      <c r="U74" s="406"/>
      <c r="V74" s="406"/>
      <c r="W74" s="406"/>
      <c r="X74" s="406"/>
      <c r="Y74" s="406"/>
      <c r="Z74" s="406"/>
    </row>
    <row r="75" ht="11.25" customHeight="1">
      <c r="A75" s="136" t="s">
        <v>2334</v>
      </c>
      <c r="B75" s="136" t="s">
        <v>2335</v>
      </c>
      <c r="C75" s="241" t="s">
        <v>52</v>
      </c>
      <c r="D75" s="403" t="s">
        <v>8613</v>
      </c>
      <c r="E75" s="403" t="s">
        <v>8614</v>
      </c>
      <c r="F75" s="403" t="s">
        <v>8599</v>
      </c>
      <c r="G75" s="404">
        <v>2.0</v>
      </c>
      <c r="H75" s="405">
        <v>1.0</v>
      </c>
      <c r="I75" s="5">
        <v>7.0</v>
      </c>
      <c r="J75" s="5">
        <v>20.0</v>
      </c>
      <c r="K75" s="5">
        <v>10.0</v>
      </c>
      <c r="L75" s="330" t="s">
        <v>57</v>
      </c>
      <c r="M75" s="406"/>
      <c r="N75" s="406"/>
      <c r="O75" s="406"/>
      <c r="P75" s="406"/>
      <c r="Q75" s="406"/>
      <c r="R75" s="406"/>
      <c r="S75" s="406"/>
      <c r="T75" s="406"/>
      <c r="U75" s="406"/>
      <c r="V75" s="406"/>
      <c r="W75" s="406"/>
      <c r="X75" s="406"/>
      <c r="Y75" s="406"/>
      <c r="Z75" s="406"/>
    </row>
    <row r="76" ht="11.25" customHeight="1">
      <c r="A76" s="136" t="s">
        <v>2290</v>
      </c>
      <c r="B76" s="136" t="s">
        <v>2291</v>
      </c>
      <c r="C76" s="241" t="s">
        <v>52</v>
      </c>
      <c r="D76" s="403" t="s">
        <v>8615</v>
      </c>
      <c r="E76" s="403" t="s">
        <v>8616</v>
      </c>
      <c r="F76" s="403" t="s">
        <v>2240</v>
      </c>
      <c r="G76" s="404">
        <v>3.0</v>
      </c>
      <c r="H76" s="405">
        <v>3.0</v>
      </c>
      <c r="I76" s="5">
        <v>5.0</v>
      </c>
      <c r="J76" s="5">
        <v>10.0</v>
      </c>
      <c r="K76" s="5">
        <v>3.33333333333333</v>
      </c>
      <c r="L76" s="330" t="s">
        <v>57</v>
      </c>
      <c r="M76" s="406"/>
      <c r="N76" s="406"/>
      <c r="O76" s="406"/>
      <c r="P76" s="406"/>
      <c r="Q76" s="406"/>
      <c r="R76" s="406"/>
      <c r="S76" s="406"/>
      <c r="T76" s="406"/>
      <c r="U76" s="406"/>
      <c r="V76" s="406"/>
      <c r="W76" s="406"/>
      <c r="X76" s="406"/>
      <c r="Y76" s="406"/>
      <c r="Z76" s="406"/>
    </row>
    <row r="77" ht="11.25" customHeight="1">
      <c r="A77" s="136" t="s">
        <v>2290</v>
      </c>
      <c r="B77" s="136" t="s">
        <v>2291</v>
      </c>
      <c r="C77" s="241" t="s">
        <v>52</v>
      </c>
      <c r="D77" s="403" t="s">
        <v>8617</v>
      </c>
      <c r="E77" s="403" t="s">
        <v>8618</v>
      </c>
      <c r="F77" s="403" t="s">
        <v>8596</v>
      </c>
      <c r="G77" s="404">
        <v>3.0</v>
      </c>
      <c r="H77" s="405">
        <v>3.0</v>
      </c>
      <c r="I77" s="5">
        <v>5.0</v>
      </c>
      <c r="J77" s="5">
        <v>20.0</v>
      </c>
      <c r="K77" s="5">
        <v>6.66666666666667</v>
      </c>
      <c r="L77" s="330" t="s">
        <v>57</v>
      </c>
      <c r="M77" s="406"/>
      <c r="N77" s="406"/>
      <c r="O77" s="406"/>
      <c r="P77" s="406"/>
      <c r="Q77" s="406"/>
      <c r="R77" s="406"/>
      <c r="S77" s="406"/>
      <c r="T77" s="406"/>
      <c r="U77" s="406"/>
      <c r="V77" s="406"/>
      <c r="W77" s="406"/>
      <c r="X77" s="406"/>
      <c r="Y77" s="406"/>
      <c r="Z77" s="406"/>
    </row>
    <row r="78" ht="11.25" customHeight="1">
      <c r="A78" s="136" t="s">
        <v>2380</v>
      </c>
      <c r="B78" s="136" t="s">
        <v>2381</v>
      </c>
      <c r="C78" s="241" t="s">
        <v>52</v>
      </c>
      <c r="D78" s="403" t="s">
        <v>8619</v>
      </c>
      <c r="E78" s="403" t="s">
        <v>8620</v>
      </c>
      <c r="F78" s="403" t="s">
        <v>8596</v>
      </c>
      <c r="G78" s="404">
        <v>2.0</v>
      </c>
      <c r="H78" s="405">
        <v>2.0</v>
      </c>
      <c r="I78" s="5">
        <v>3.0</v>
      </c>
      <c r="J78" s="5">
        <v>20.0</v>
      </c>
      <c r="K78" s="5">
        <v>10.0</v>
      </c>
      <c r="L78" s="330" t="s">
        <v>57</v>
      </c>
      <c r="M78" s="406"/>
      <c r="N78" s="406"/>
      <c r="O78" s="406"/>
      <c r="P78" s="406"/>
      <c r="Q78" s="406"/>
      <c r="R78" s="406"/>
      <c r="S78" s="406"/>
      <c r="T78" s="406"/>
      <c r="U78" s="406"/>
      <c r="V78" s="406"/>
      <c r="W78" s="406"/>
      <c r="X78" s="406"/>
      <c r="Y78" s="406"/>
      <c r="Z78" s="406"/>
    </row>
    <row r="79" ht="11.25" customHeight="1">
      <c r="A79" s="136" t="s">
        <v>2380</v>
      </c>
      <c r="B79" s="136" t="s">
        <v>2381</v>
      </c>
      <c r="C79" s="241" t="s">
        <v>52</v>
      </c>
      <c r="D79" s="403" t="s">
        <v>8621</v>
      </c>
      <c r="E79" s="403" t="s">
        <v>8622</v>
      </c>
      <c r="F79" s="403" t="s">
        <v>8623</v>
      </c>
      <c r="G79" s="404">
        <v>2.0</v>
      </c>
      <c r="H79" s="405">
        <v>2.0</v>
      </c>
      <c r="I79" s="5">
        <v>3.0</v>
      </c>
      <c r="J79" s="5">
        <v>20.0</v>
      </c>
      <c r="K79" s="5">
        <v>10.0</v>
      </c>
      <c r="L79" s="330" t="s">
        <v>57</v>
      </c>
      <c r="M79" s="406"/>
      <c r="N79" s="406"/>
      <c r="O79" s="406"/>
      <c r="P79" s="406"/>
      <c r="Q79" s="406"/>
      <c r="R79" s="406"/>
      <c r="S79" s="406"/>
      <c r="T79" s="406"/>
      <c r="U79" s="406"/>
      <c r="V79" s="406"/>
      <c r="W79" s="406"/>
      <c r="X79" s="406"/>
      <c r="Y79" s="406"/>
      <c r="Z79" s="406"/>
    </row>
    <row r="80" ht="11.25" customHeight="1">
      <c r="A80" s="136" t="s">
        <v>2380</v>
      </c>
      <c r="B80" s="136" t="s">
        <v>2381</v>
      </c>
      <c r="C80" s="241" t="s">
        <v>52</v>
      </c>
      <c r="D80" s="403" t="s">
        <v>8624</v>
      </c>
      <c r="E80" s="403" t="s">
        <v>8625</v>
      </c>
      <c r="F80" s="403" t="s">
        <v>2240</v>
      </c>
      <c r="G80" s="404">
        <v>2.0</v>
      </c>
      <c r="H80" s="405">
        <v>2.0</v>
      </c>
      <c r="I80" s="5">
        <v>3.0</v>
      </c>
      <c r="J80" s="5">
        <v>10.0</v>
      </c>
      <c r="K80" s="5">
        <v>5.0</v>
      </c>
      <c r="L80" s="330" t="s">
        <v>57</v>
      </c>
      <c r="M80" s="406"/>
      <c r="N80" s="406"/>
      <c r="O80" s="406"/>
      <c r="P80" s="406"/>
      <c r="Q80" s="406"/>
      <c r="R80" s="406"/>
      <c r="S80" s="406"/>
      <c r="T80" s="406"/>
      <c r="U80" s="406"/>
      <c r="V80" s="406"/>
      <c r="W80" s="406"/>
      <c r="X80" s="406"/>
      <c r="Y80" s="406"/>
      <c r="Z80" s="406"/>
    </row>
    <row r="81" ht="11.25" customHeight="1">
      <c r="A81" s="136" t="s">
        <v>2380</v>
      </c>
      <c r="B81" s="136" t="s">
        <v>2381</v>
      </c>
      <c r="C81" s="241" t="s">
        <v>52</v>
      </c>
      <c r="D81" s="403" t="s">
        <v>8626</v>
      </c>
      <c r="E81" s="403" t="s">
        <v>8627</v>
      </c>
      <c r="F81" s="403" t="s">
        <v>2240</v>
      </c>
      <c r="G81" s="404">
        <v>2.0</v>
      </c>
      <c r="H81" s="405">
        <v>2.0</v>
      </c>
      <c r="I81" s="5">
        <v>3.0</v>
      </c>
      <c r="J81" s="5">
        <v>10.0</v>
      </c>
      <c r="K81" s="5">
        <v>5.0</v>
      </c>
      <c r="L81" s="330" t="s">
        <v>57</v>
      </c>
      <c r="M81" s="406"/>
      <c r="N81" s="406"/>
      <c r="O81" s="406"/>
      <c r="P81" s="406"/>
      <c r="Q81" s="406"/>
      <c r="R81" s="406"/>
      <c r="S81" s="406"/>
      <c r="T81" s="406"/>
      <c r="U81" s="406"/>
      <c r="V81" s="406"/>
      <c r="W81" s="406"/>
      <c r="X81" s="406"/>
      <c r="Y81" s="406"/>
      <c r="Z81" s="406"/>
    </row>
    <row r="82" ht="11.25" customHeight="1">
      <c r="A82" s="136" t="s">
        <v>2380</v>
      </c>
      <c r="B82" s="136" t="s">
        <v>2381</v>
      </c>
      <c r="C82" s="241" t="s">
        <v>52</v>
      </c>
      <c r="D82" s="403" t="s">
        <v>8628</v>
      </c>
      <c r="E82" s="403" t="s">
        <v>8629</v>
      </c>
      <c r="F82" s="403" t="s">
        <v>2240</v>
      </c>
      <c r="G82" s="404">
        <v>2.0</v>
      </c>
      <c r="H82" s="405">
        <v>2.0</v>
      </c>
      <c r="I82" s="5">
        <v>3.0</v>
      </c>
      <c r="J82" s="5">
        <v>10.0</v>
      </c>
      <c r="K82" s="5">
        <v>5.0</v>
      </c>
      <c r="L82" s="330" t="s">
        <v>57</v>
      </c>
      <c r="M82" s="406"/>
      <c r="N82" s="406"/>
      <c r="O82" s="406"/>
      <c r="P82" s="406"/>
      <c r="Q82" s="406"/>
      <c r="R82" s="406"/>
      <c r="S82" s="406"/>
      <c r="T82" s="406"/>
      <c r="U82" s="406"/>
      <c r="V82" s="406"/>
      <c r="W82" s="406"/>
      <c r="X82" s="406"/>
      <c r="Y82" s="406"/>
      <c r="Z82" s="406"/>
    </row>
    <row r="83" ht="11.25" customHeight="1">
      <c r="A83" s="136" t="s">
        <v>2384</v>
      </c>
      <c r="B83" s="136" t="s">
        <v>2385</v>
      </c>
      <c r="C83" s="241" t="s">
        <v>52</v>
      </c>
      <c r="D83" s="403" t="s">
        <v>8630</v>
      </c>
      <c r="E83" s="403" t="s">
        <v>8631</v>
      </c>
      <c r="F83" s="403" t="s">
        <v>8596</v>
      </c>
      <c r="G83" s="404">
        <v>2.0</v>
      </c>
      <c r="H83" s="405">
        <v>2.0</v>
      </c>
      <c r="I83" s="5">
        <v>2.0</v>
      </c>
      <c r="J83" s="5">
        <v>20.0</v>
      </c>
      <c r="K83" s="5">
        <v>10.0</v>
      </c>
      <c r="L83" s="330" t="s">
        <v>57</v>
      </c>
      <c r="M83" s="406"/>
      <c r="N83" s="406"/>
      <c r="O83" s="406"/>
      <c r="P83" s="406"/>
      <c r="Q83" s="406"/>
      <c r="R83" s="406"/>
      <c r="S83" s="406"/>
      <c r="T83" s="406"/>
      <c r="U83" s="406"/>
      <c r="V83" s="406"/>
      <c r="W83" s="406"/>
      <c r="X83" s="406"/>
      <c r="Y83" s="406"/>
      <c r="Z83" s="406"/>
    </row>
    <row r="84" ht="11.25" customHeight="1">
      <c r="A84" s="136" t="s">
        <v>2388</v>
      </c>
      <c r="B84" s="136" t="s">
        <v>2389</v>
      </c>
      <c r="C84" s="241" t="s">
        <v>52</v>
      </c>
      <c r="D84" s="403" t="s">
        <v>8632</v>
      </c>
      <c r="E84" s="403" t="s">
        <v>8633</v>
      </c>
      <c r="F84" s="403" t="s">
        <v>8634</v>
      </c>
      <c r="G84" s="404">
        <v>6.0</v>
      </c>
      <c r="H84" s="405">
        <v>6.0</v>
      </c>
      <c r="I84" s="5">
        <v>7.0</v>
      </c>
      <c r="J84" s="5">
        <v>20.0</v>
      </c>
      <c r="K84" s="5">
        <v>3.33333333333333</v>
      </c>
      <c r="L84" s="330" t="s">
        <v>57</v>
      </c>
      <c r="M84" s="406"/>
      <c r="N84" s="406"/>
      <c r="O84" s="406"/>
      <c r="P84" s="406"/>
      <c r="Q84" s="406"/>
      <c r="R84" s="406"/>
      <c r="S84" s="406"/>
      <c r="T84" s="406"/>
      <c r="U84" s="406"/>
      <c r="V84" s="406"/>
      <c r="W84" s="406"/>
      <c r="X84" s="406"/>
      <c r="Y84" s="406"/>
      <c r="Z84" s="406"/>
    </row>
    <row r="85" ht="11.25" customHeight="1">
      <c r="A85" s="136" t="s">
        <v>2388</v>
      </c>
      <c r="B85" s="136" t="s">
        <v>2389</v>
      </c>
      <c r="C85" s="241" t="s">
        <v>52</v>
      </c>
      <c r="D85" s="403" t="s">
        <v>8635</v>
      </c>
      <c r="E85" s="403" t="s">
        <v>8636</v>
      </c>
      <c r="F85" s="403" t="s">
        <v>2240</v>
      </c>
      <c r="G85" s="404">
        <v>6.0</v>
      </c>
      <c r="H85" s="405">
        <v>6.0</v>
      </c>
      <c r="I85" s="5">
        <v>7.0</v>
      </c>
      <c r="J85" s="5">
        <v>10.0</v>
      </c>
      <c r="K85" s="5">
        <v>1.66666666666667</v>
      </c>
      <c r="L85" s="330" t="s">
        <v>57</v>
      </c>
      <c r="M85" s="406"/>
      <c r="N85" s="406"/>
      <c r="O85" s="406"/>
      <c r="P85" s="406"/>
      <c r="Q85" s="406"/>
      <c r="R85" s="406"/>
      <c r="S85" s="406"/>
      <c r="T85" s="406"/>
      <c r="U85" s="406"/>
      <c r="V85" s="406"/>
      <c r="W85" s="406"/>
      <c r="X85" s="406"/>
      <c r="Y85" s="406"/>
      <c r="Z85" s="406"/>
    </row>
    <row r="86" ht="11.25" customHeight="1">
      <c r="A86" s="136" t="s">
        <v>2388</v>
      </c>
      <c r="B86" s="136" t="s">
        <v>2389</v>
      </c>
      <c r="C86" s="241" t="s">
        <v>52</v>
      </c>
      <c r="D86" s="403" t="s">
        <v>8637</v>
      </c>
      <c r="E86" s="403" t="s">
        <v>8638</v>
      </c>
      <c r="F86" s="403" t="s">
        <v>2240</v>
      </c>
      <c r="G86" s="404">
        <v>6.0</v>
      </c>
      <c r="H86" s="405">
        <v>6.0</v>
      </c>
      <c r="I86" s="5">
        <v>7.0</v>
      </c>
      <c r="J86" s="5">
        <v>10.0</v>
      </c>
      <c r="K86" s="5">
        <v>1.66666666666667</v>
      </c>
      <c r="L86" s="330" t="s">
        <v>57</v>
      </c>
      <c r="M86" s="406"/>
      <c r="N86" s="406"/>
      <c r="O86" s="406"/>
      <c r="P86" s="406"/>
      <c r="Q86" s="406"/>
      <c r="R86" s="406"/>
      <c r="S86" s="406"/>
      <c r="T86" s="406"/>
      <c r="U86" s="406"/>
      <c r="V86" s="406"/>
      <c r="W86" s="406"/>
      <c r="X86" s="406"/>
      <c r="Y86" s="406"/>
      <c r="Z86" s="406"/>
    </row>
    <row r="87" ht="11.25" customHeight="1">
      <c r="A87" s="136" t="s">
        <v>2388</v>
      </c>
      <c r="B87" s="136" t="s">
        <v>2389</v>
      </c>
      <c r="C87" s="241" t="s">
        <v>52</v>
      </c>
      <c r="D87" s="403" t="s">
        <v>8639</v>
      </c>
      <c r="E87" s="403" t="s">
        <v>8640</v>
      </c>
      <c r="F87" s="403" t="s">
        <v>2240</v>
      </c>
      <c r="G87" s="404">
        <v>6.0</v>
      </c>
      <c r="H87" s="405">
        <v>6.0</v>
      </c>
      <c r="I87" s="5">
        <v>7.0</v>
      </c>
      <c r="J87" s="5">
        <v>10.0</v>
      </c>
      <c r="K87" s="5">
        <v>1.66666666666667</v>
      </c>
      <c r="L87" s="330" t="s">
        <v>57</v>
      </c>
      <c r="M87" s="406"/>
      <c r="N87" s="406"/>
      <c r="O87" s="406"/>
      <c r="P87" s="406"/>
      <c r="Q87" s="406"/>
      <c r="R87" s="406"/>
      <c r="S87" s="406"/>
      <c r="T87" s="406"/>
      <c r="U87" s="406"/>
      <c r="V87" s="406"/>
      <c r="W87" s="406"/>
      <c r="X87" s="406"/>
      <c r="Y87" s="406"/>
      <c r="Z87" s="406"/>
    </row>
    <row r="88" ht="11.25" customHeight="1">
      <c r="A88" s="136" t="s">
        <v>2400</v>
      </c>
      <c r="B88" s="136" t="s">
        <v>2401</v>
      </c>
      <c r="C88" s="241" t="s">
        <v>52</v>
      </c>
      <c r="D88" s="403" t="s">
        <v>8641</v>
      </c>
      <c r="E88" s="403" t="s">
        <v>8642</v>
      </c>
      <c r="F88" s="403" t="s">
        <v>8643</v>
      </c>
      <c r="G88" s="404">
        <v>3.0</v>
      </c>
      <c r="H88" s="405">
        <v>3.0</v>
      </c>
      <c r="I88" s="5">
        <v>3.0</v>
      </c>
      <c r="J88" s="5">
        <v>20.0</v>
      </c>
      <c r="K88" s="5">
        <v>6.66666666666667</v>
      </c>
      <c r="L88" s="330" t="s">
        <v>57</v>
      </c>
      <c r="M88" s="406"/>
      <c r="N88" s="406"/>
      <c r="O88" s="406"/>
      <c r="P88" s="406"/>
      <c r="Q88" s="406"/>
      <c r="R88" s="406"/>
      <c r="S88" s="406"/>
      <c r="T88" s="406"/>
      <c r="U88" s="406"/>
      <c r="V88" s="406"/>
      <c r="W88" s="406"/>
      <c r="X88" s="406"/>
      <c r="Y88" s="406"/>
      <c r="Z88" s="406"/>
    </row>
    <row r="89" ht="11.25" customHeight="1">
      <c r="A89" s="136" t="s">
        <v>2400</v>
      </c>
      <c r="B89" s="136" t="s">
        <v>2401</v>
      </c>
      <c r="C89" s="241" t="s">
        <v>52</v>
      </c>
      <c r="D89" s="403" t="s">
        <v>8644</v>
      </c>
      <c r="E89" s="403" t="s">
        <v>8645</v>
      </c>
      <c r="F89" s="403" t="s">
        <v>2240</v>
      </c>
      <c r="G89" s="404">
        <v>3.0</v>
      </c>
      <c r="H89" s="405">
        <v>3.0</v>
      </c>
      <c r="I89" s="5">
        <v>3.0</v>
      </c>
      <c r="J89" s="5">
        <v>10.0</v>
      </c>
      <c r="K89" s="5">
        <v>3.33333333333333</v>
      </c>
      <c r="L89" s="330" t="s">
        <v>57</v>
      </c>
      <c r="M89" s="406"/>
      <c r="N89" s="406"/>
      <c r="O89" s="406"/>
      <c r="P89" s="406"/>
      <c r="Q89" s="406"/>
      <c r="R89" s="406"/>
      <c r="S89" s="406"/>
      <c r="T89" s="406"/>
      <c r="U89" s="406"/>
      <c r="V89" s="406"/>
      <c r="W89" s="406"/>
      <c r="X89" s="406"/>
      <c r="Y89" s="406"/>
      <c r="Z89" s="406"/>
    </row>
    <row r="90" ht="11.25" customHeight="1">
      <c r="A90" s="136" t="s">
        <v>2400</v>
      </c>
      <c r="B90" s="136" t="s">
        <v>2401</v>
      </c>
      <c r="C90" s="241" t="s">
        <v>52</v>
      </c>
      <c r="D90" s="403" t="s">
        <v>8646</v>
      </c>
      <c r="E90" s="403" t="s">
        <v>8647</v>
      </c>
      <c r="F90" s="403" t="s">
        <v>2240</v>
      </c>
      <c r="G90" s="404">
        <v>3.0</v>
      </c>
      <c r="H90" s="405">
        <v>3.0</v>
      </c>
      <c r="I90" s="5">
        <v>3.0</v>
      </c>
      <c r="J90" s="5">
        <v>20.0</v>
      </c>
      <c r="K90" s="5">
        <v>6.66666666666667</v>
      </c>
      <c r="L90" s="330" t="s">
        <v>57</v>
      </c>
      <c r="M90" s="406"/>
      <c r="N90" s="406"/>
      <c r="O90" s="406"/>
      <c r="P90" s="406"/>
      <c r="Q90" s="406"/>
      <c r="R90" s="406"/>
      <c r="S90" s="406"/>
      <c r="T90" s="406"/>
      <c r="U90" s="406"/>
      <c r="V90" s="406"/>
      <c r="W90" s="406"/>
      <c r="X90" s="406"/>
      <c r="Y90" s="406"/>
      <c r="Z90" s="406"/>
    </row>
    <row r="91" ht="11.25" customHeight="1">
      <c r="A91" s="136" t="s">
        <v>2412</v>
      </c>
      <c r="B91" s="136" t="s">
        <v>2413</v>
      </c>
      <c r="C91" s="241" t="s">
        <v>52</v>
      </c>
      <c r="D91" s="403" t="s">
        <v>8648</v>
      </c>
      <c r="E91" s="403" t="s">
        <v>8649</v>
      </c>
      <c r="F91" s="403" t="s">
        <v>8650</v>
      </c>
      <c r="G91" s="404">
        <v>2.0</v>
      </c>
      <c r="H91" s="405">
        <v>2.0</v>
      </c>
      <c r="I91" s="5">
        <v>9.0</v>
      </c>
      <c r="J91" s="5">
        <v>20.0</v>
      </c>
      <c r="K91" s="5">
        <v>10.0</v>
      </c>
      <c r="L91" s="330" t="s">
        <v>57</v>
      </c>
      <c r="M91" s="406"/>
      <c r="N91" s="406"/>
      <c r="O91" s="406"/>
      <c r="P91" s="406"/>
      <c r="Q91" s="406"/>
      <c r="R91" s="406"/>
      <c r="S91" s="406"/>
      <c r="T91" s="406"/>
      <c r="U91" s="406"/>
      <c r="V91" s="406"/>
      <c r="W91" s="406"/>
      <c r="X91" s="406"/>
      <c r="Y91" s="406"/>
      <c r="Z91" s="406"/>
    </row>
    <row r="92" ht="11.25" customHeight="1">
      <c r="A92" s="136" t="s">
        <v>2412</v>
      </c>
      <c r="B92" s="136" t="s">
        <v>2413</v>
      </c>
      <c r="C92" s="241" t="s">
        <v>52</v>
      </c>
      <c r="D92" s="403" t="s">
        <v>8651</v>
      </c>
      <c r="E92" s="403" t="s">
        <v>8652</v>
      </c>
      <c r="F92" s="403" t="s">
        <v>8653</v>
      </c>
      <c r="G92" s="404">
        <v>2.0</v>
      </c>
      <c r="H92" s="405">
        <v>2.0</v>
      </c>
      <c r="I92" s="5">
        <v>9.0</v>
      </c>
      <c r="J92" s="5">
        <v>20.0</v>
      </c>
      <c r="K92" s="5">
        <v>10.0</v>
      </c>
      <c r="L92" s="330" t="s">
        <v>57</v>
      </c>
      <c r="M92" s="406"/>
      <c r="N92" s="406"/>
      <c r="O92" s="406"/>
      <c r="P92" s="406"/>
      <c r="Q92" s="406"/>
      <c r="R92" s="406"/>
      <c r="S92" s="406"/>
      <c r="T92" s="406"/>
      <c r="U92" s="406"/>
      <c r="V92" s="406"/>
      <c r="W92" s="406"/>
      <c r="X92" s="406"/>
      <c r="Y92" s="406"/>
      <c r="Z92" s="406"/>
    </row>
    <row r="93" ht="11.25" customHeight="1">
      <c r="A93" s="136" t="s">
        <v>2416</v>
      </c>
      <c r="B93" s="136" t="s">
        <v>2417</v>
      </c>
      <c r="C93" s="241" t="s">
        <v>52</v>
      </c>
      <c r="D93" s="403" t="s">
        <v>8654</v>
      </c>
      <c r="E93" s="403" t="s">
        <v>8655</v>
      </c>
      <c r="F93" s="403" t="s">
        <v>2240</v>
      </c>
      <c r="G93" s="404">
        <v>5.0</v>
      </c>
      <c r="H93" s="405">
        <v>5.0</v>
      </c>
      <c r="I93" s="5">
        <v>5.0</v>
      </c>
      <c r="J93" s="5">
        <v>20.0</v>
      </c>
      <c r="K93" s="5">
        <v>4.0</v>
      </c>
      <c r="L93" s="330" t="s">
        <v>57</v>
      </c>
      <c r="M93" s="406"/>
      <c r="N93" s="406"/>
      <c r="O93" s="406"/>
      <c r="P93" s="406"/>
      <c r="Q93" s="406"/>
      <c r="R93" s="406"/>
      <c r="S93" s="406"/>
      <c r="T93" s="406"/>
      <c r="U93" s="406"/>
      <c r="V93" s="406"/>
      <c r="W93" s="406"/>
      <c r="X93" s="406"/>
      <c r="Y93" s="406"/>
      <c r="Z93" s="406"/>
    </row>
    <row r="94" ht="11.25" customHeight="1">
      <c r="A94" s="136" t="s">
        <v>2438</v>
      </c>
      <c r="B94" s="136" t="s">
        <v>2439</v>
      </c>
      <c r="C94" s="241" t="s">
        <v>52</v>
      </c>
      <c r="D94" s="403" t="s">
        <v>8656</v>
      </c>
      <c r="E94" s="403" t="s">
        <v>8657</v>
      </c>
      <c r="F94" s="403" t="s">
        <v>2240</v>
      </c>
      <c r="G94" s="404">
        <v>4.0</v>
      </c>
      <c r="H94" s="405">
        <v>4.0</v>
      </c>
      <c r="I94" s="5">
        <v>6.0</v>
      </c>
      <c r="J94" s="5">
        <v>20.0</v>
      </c>
      <c r="K94" s="5">
        <v>5.0</v>
      </c>
      <c r="L94" s="330" t="s">
        <v>57</v>
      </c>
      <c r="M94" s="406"/>
      <c r="N94" s="406"/>
      <c r="O94" s="406"/>
      <c r="P94" s="406"/>
      <c r="Q94" s="406"/>
      <c r="R94" s="406"/>
      <c r="S94" s="406"/>
      <c r="T94" s="406"/>
      <c r="U94" s="406"/>
      <c r="V94" s="406"/>
      <c r="W94" s="406"/>
      <c r="X94" s="406"/>
      <c r="Y94" s="406"/>
      <c r="Z94" s="406"/>
    </row>
    <row r="95" ht="11.25" customHeight="1">
      <c r="A95" s="136" t="s">
        <v>2438</v>
      </c>
      <c r="B95" s="136" t="s">
        <v>2439</v>
      </c>
      <c r="C95" s="241" t="s">
        <v>52</v>
      </c>
      <c r="D95" s="403" t="s">
        <v>8658</v>
      </c>
      <c r="E95" s="403" t="s">
        <v>8659</v>
      </c>
      <c r="F95" s="403" t="s">
        <v>2240</v>
      </c>
      <c r="G95" s="404">
        <v>4.0</v>
      </c>
      <c r="H95" s="405">
        <v>4.0</v>
      </c>
      <c r="I95" s="5">
        <v>6.0</v>
      </c>
      <c r="J95" s="5">
        <v>20.0</v>
      </c>
      <c r="K95" s="5">
        <v>5.0</v>
      </c>
      <c r="L95" s="330" t="s">
        <v>57</v>
      </c>
      <c r="M95" s="406"/>
      <c r="N95" s="406"/>
      <c r="O95" s="406"/>
      <c r="P95" s="406"/>
      <c r="Q95" s="406"/>
      <c r="R95" s="406"/>
      <c r="S95" s="406"/>
      <c r="T95" s="406"/>
      <c r="U95" s="406"/>
      <c r="V95" s="406"/>
      <c r="W95" s="406"/>
      <c r="X95" s="406"/>
      <c r="Y95" s="406"/>
      <c r="Z95" s="406"/>
    </row>
    <row r="96" ht="11.25" customHeight="1">
      <c r="A96" s="136" t="s">
        <v>8660</v>
      </c>
      <c r="B96" s="136" t="s">
        <v>8661</v>
      </c>
      <c r="C96" s="241" t="s">
        <v>52</v>
      </c>
      <c r="D96" s="403" t="s">
        <v>8662</v>
      </c>
      <c r="E96" s="403" t="s">
        <v>8663</v>
      </c>
      <c r="F96" s="403" t="s">
        <v>8643</v>
      </c>
      <c r="G96" s="404">
        <v>3.0</v>
      </c>
      <c r="H96" s="405">
        <v>2.0</v>
      </c>
      <c r="I96" s="5">
        <v>3.0</v>
      </c>
      <c r="J96" s="5">
        <v>20.0</v>
      </c>
      <c r="K96" s="5">
        <v>6.66666666666667</v>
      </c>
      <c r="L96" s="330" t="s">
        <v>57</v>
      </c>
      <c r="M96" s="406"/>
      <c r="N96" s="406"/>
      <c r="O96" s="406"/>
      <c r="P96" s="406"/>
      <c r="Q96" s="406"/>
      <c r="R96" s="406"/>
      <c r="S96" s="406"/>
      <c r="T96" s="406"/>
      <c r="U96" s="406"/>
      <c r="V96" s="406"/>
      <c r="W96" s="406"/>
      <c r="X96" s="406"/>
      <c r="Y96" s="406"/>
      <c r="Z96" s="406"/>
    </row>
    <row r="97" ht="11.25" customHeight="1">
      <c r="A97" s="136" t="s">
        <v>8664</v>
      </c>
      <c r="B97" s="136" t="s">
        <v>8665</v>
      </c>
      <c r="C97" s="241" t="s">
        <v>52</v>
      </c>
      <c r="D97" s="403" t="s">
        <v>8666</v>
      </c>
      <c r="E97" s="403" t="s">
        <v>8667</v>
      </c>
      <c r="F97" s="403" t="s">
        <v>8612</v>
      </c>
      <c r="G97" s="404">
        <v>3.0</v>
      </c>
      <c r="H97" s="405">
        <v>3.0</v>
      </c>
      <c r="I97" s="5">
        <v>5.0</v>
      </c>
      <c r="J97" s="5">
        <v>20.0</v>
      </c>
      <c r="K97" s="5">
        <v>6.66666666666667</v>
      </c>
      <c r="L97" s="330" t="s">
        <v>57</v>
      </c>
      <c r="M97" s="406"/>
      <c r="N97" s="406"/>
      <c r="O97" s="406"/>
      <c r="P97" s="406"/>
      <c r="Q97" s="406"/>
      <c r="R97" s="406"/>
      <c r="S97" s="406"/>
      <c r="T97" s="406"/>
      <c r="U97" s="406"/>
      <c r="V97" s="406"/>
      <c r="W97" s="406"/>
      <c r="X97" s="406"/>
      <c r="Y97" s="406"/>
      <c r="Z97" s="406"/>
    </row>
    <row r="98" ht="11.25" customHeight="1">
      <c r="A98" s="136" t="s">
        <v>2454</v>
      </c>
      <c r="B98" s="136" t="s">
        <v>2455</v>
      </c>
      <c r="C98" s="241" t="s">
        <v>52</v>
      </c>
      <c r="D98" s="403" t="s">
        <v>8668</v>
      </c>
      <c r="E98" s="403" t="s">
        <v>8669</v>
      </c>
      <c r="F98" s="403" t="s">
        <v>2240</v>
      </c>
      <c r="G98" s="404">
        <v>4.0</v>
      </c>
      <c r="H98" s="405">
        <v>4.0</v>
      </c>
      <c r="I98" s="5">
        <v>4.0</v>
      </c>
      <c r="J98" s="5">
        <v>10.0</v>
      </c>
      <c r="K98" s="5">
        <v>2.5</v>
      </c>
      <c r="L98" s="330" t="s">
        <v>57</v>
      </c>
      <c r="M98" s="406"/>
      <c r="N98" s="406"/>
      <c r="O98" s="406"/>
      <c r="P98" s="406"/>
      <c r="Q98" s="406"/>
      <c r="R98" s="406"/>
      <c r="S98" s="406"/>
      <c r="T98" s="406"/>
      <c r="U98" s="406"/>
      <c r="V98" s="406"/>
      <c r="W98" s="406"/>
      <c r="X98" s="406"/>
      <c r="Y98" s="406"/>
      <c r="Z98" s="406"/>
    </row>
    <row r="99" ht="11.25" customHeight="1">
      <c r="A99" s="136" t="s">
        <v>8670</v>
      </c>
      <c r="B99" s="136" t="s">
        <v>8671</v>
      </c>
      <c r="C99" s="241" t="s">
        <v>52</v>
      </c>
      <c r="D99" s="403" t="s">
        <v>8672</v>
      </c>
      <c r="E99" s="403" t="s">
        <v>8673</v>
      </c>
      <c r="F99" s="403" t="s">
        <v>2240</v>
      </c>
      <c r="G99" s="404">
        <v>4.0</v>
      </c>
      <c r="H99" s="405">
        <v>4.0</v>
      </c>
      <c r="I99" s="5">
        <v>5.0</v>
      </c>
      <c r="J99" s="5">
        <v>20.0</v>
      </c>
      <c r="K99" s="5">
        <v>5.0</v>
      </c>
      <c r="L99" s="330" t="s">
        <v>57</v>
      </c>
      <c r="M99" s="406"/>
      <c r="N99" s="406"/>
      <c r="O99" s="406"/>
      <c r="P99" s="406"/>
      <c r="Q99" s="406"/>
      <c r="R99" s="406"/>
      <c r="S99" s="406"/>
      <c r="T99" s="406"/>
      <c r="U99" s="406"/>
      <c r="V99" s="406"/>
      <c r="W99" s="406"/>
      <c r="X99" s="406"/>
      <c r="Y99" s="406"/>
      <c r="Z99" s="406"/>
    </row>
    <row r="100" ht="11.25" customHeight="1">
      <c r="A100" s="136" t="s">
        <v>8674</v>
      </c>
      <c r="B100" s="136" t="s">
        <v>8675</v>
      </c>
      <c r="C100" s="241" t="s">
        <v>52</v>
      </c>
      <c r="D100" s="403" t="s">
        <v>8676</v>
      </c>
      <c r="E100" s="403" t="s">
        <v>8677</v>
      </c>
      <c r="F100" s="403" t="s">
        <v>2240</v>
      </c>
      <c r="G100" s="404">
        <v>4.0</v>
      </c>
      <c r="H100" s="405">
        <v>4.0</v>
      </c>
      <c r="I100" s="5">
        <v>4.0</v>
      </c>
      <c r="J100" s="5">
        <v>10.0</v>
      </c>
      <c r="K100" s="5">
        <v>2.5</v>
      </c>
      <c r="L100" s="330" t="s">
        <v>57</v>
      </c>
      <c r="M100" s="406"/>
      <c r="N100" s="406"/>
      <c r="O100" s="406"/>
      <c r="P100" s="406"/>
      <c r="Q100" s="406"/>
      <c r="R100" s="406"/>
      <c r="S100" s="406"/>
      <c r="T100" s="406"/>
      <c r="U100" s="406"/>
      <c r="V100" s="406"/>
      <c r="W100" s="406"/>
      <c r="X100" s="406"/>
      <c r="Y100" s="406"/>
      <c r="Z100" s="406"/>
    </row>
    <row r="101" ht="11.25" customHeight="1">
      <c r="A101" s="136" t="s">
        <v>8678</v>
      </c>
      <c r="B101" s="136" t="s">
        <v>8679</v>
      </c>
      <c r="C101" s="241" t="s">
        <v>52</v>
      </c>
      <c r="D101" s="403" t="s">
        <v>8680</v>
      </c>
      <c r="E101" s="403" t="s">
        <v>8681</v>
      </c>
      <c r="F101" s="403" t="s">
        <v>8682</v>
      </c>
      <c r="G101" s="404">
        <v>2.0</v>
      </c>
      <c r="H101" s="405">
        <v>1.0</v>
      </c>
      <c r="I101" s="5">
        <v>4.0</v>
      </c>
      <c r="J101" s="5">
        <v>20.0</v>
      </c>
      <c r="K101" s="5">
        <v>10.0</v>
      </c>
      <c r="L101" s="330" t="s">
        <v>57</v>
      </c>
      <c r="M101" s="406"/>
      <c r="N101" s="406"/>
      <c r="O101" s="406"/>
      <c r="P101" s="406"/>
      <c r="Q101" s="406"/>
      <c r="R101" s="406"/>
      <c r="S101" s="406"/>
      <c r="T101" s="406"/>
      <c r="U101" s="406"/>
      <c r="V101" s="406"/>
      <c r="W101" s="406"/>
      <c r="X101" s="406"/>
      <c r="Y101" s="406"/>
      <c r="Z101" s="406"/>
    </row>
    <row r="102" ht="11.25" customHeight="1">
      <c r="A102" s="136" t="s">
        <v>8678</v>
      </c>
      <c r="B102" s="136" t="s">
        <v>8679</v>
      </c>
      <c r="C102" s="241" t="s">
        <v>52</v>
      </c>
      <c r="D102" s="403" t="s">
        <v>8683</v>
      </c>
      <c r="E102" s="403" t="s">
        <v>8684</v>
      </c>
      <c r="F102" s="403" t="s">
        <v>8685</v>
      </c>
      <c r="G102" s="404">
        <v>2.0</v>
      </c>
      <c r="H102" s="405">
        <v>1.0</v>
      </c>
      <c r="I102" s="5">
        <v>4.0</v>
      </c>
      <c r="J102" s="5">
        <v>20.0</v>
      </c>
      <c r="K102" s="5">
        <v>10.0</v>
      </c>
      <c r="L102" s="330" t="s">
        <v>57</v>
      </c>
      <c r="M102" s="406"/>
      <c r="N102" s="406"/>
      <c r="O102" s="406"/>
      <c r="P102" s="406"/>
      <c r="Q102" s="406"/>
      <c r="R102" s="406"/>
      <c r="S102" s="406"/>
      <c r="T102" s="406"/>
      <c r="U102" s="406"/>
      <c r="V102" s="406"/>
      <c r="W102" s="406"/>
      <c r="X102" s="406"/>
      <c r="Y102" s="406"/>
      <c r="Z102" s="406"/>
    </row>
    <row r="103" ht="11.25" customHeight="1">
      <c r="A103" s="136" t="s">
        <v>8686</v>
      </c>
      <c r="B103" s="136" t="s">
        <v>8687</v>
      </c>
      <c r="C103" s="241" t="s">
        <v>52</v>
      </c>
      <c r="D103" s="403" t="s">
        <v>8688</v>
      </c>
      <c r="E103" s="403" t="s">
        <v>8689</v>
      </c>
      <c r="F103" s="403" t="s">
        <v>8690</v>
      </c>
      <c r="G103" s="404">
        <v>1.0</v>
      </c>
      <c r="H103" s="405">
        <v>1.0</v>
      </c>
      <c r="I103" s="5">
        <v>3.0</v>
      </c>
      <c r="J103" s="5">
        <v>20.0</v>
      </c>
      <c r="K103" s="5">
        <v>20.0</v>
      </c>
      <c r="L103" s="330" t="s">
        <v>57</v>
      </c>
      <c r="M103" s="406"/>
      <c r="N103" s="406"/>
      <c r="O103" s="406"/>
      <c r="P103" s="406"/>
      <c r="Q103" s="406"/>
      <c r="R103" s="406"/>
      <c r="S103" s="406"/>
      <c r="T103" s="406"/>
      <c r="U103" s="406"/>
      <c r="V103" s="406"/>
      <c r="W103" s="406"/>
      <c r="X103" s="406"/>
      <c r="Y103" s="406"/>
      <c r="Z103" s="406"/>
    </row>
    <row r="104" ht="11.25" customHeight="1">
      <c r="A104" s="136" t="s">
        <v>8686</v>
      </c>
      <c r="B104" s="136" t="s">
        <v>8687</v>
      </c>
      <c r="C104" s="241" t="s">
        <v>52</v>
      </c>
      <c r="D104" s="403" t="s">
        <v>8691</v>
      </c>
      <c r="E104" s="403" t="s">
        <v>8692</v>
      </c>
      <c r="F104" s="403" t="s">
        <v>8693</v>
      </c>
      <c r="G104" s="404">
        <v>1.0</v>
      </c>
      <c r="H104" s="405">
        <v>1.0</v>
      </c>
      <c r="I104" s="5">
        <v>3.0</v>
      </c>
      <c r="J104" s="5">
        <v>20.0</v>
      </c>
      <c r="K104" s="5">
        <v>20.0</v>
      </c>
      <c r="L104" s="330" t="s">
        <v>57</v>
      </c>
      <c r="M104" s="406"/>
      <c r="N104" s="406"/>
      <c r="O104" s="406"/>
      <c r="P104" s="406"/>
      <c r="Q104" s="406"/>
      <c r="R104" s="406"/>
      <c r="S104" s="406"/>
      <c r="T104" s="406"/>
      <c r="U104" s="406"/>
      <c r="V104" s="406"/>
      <c r="W104" s="406"/>
      <c r="X104" s="406"/>
      <c r="Y104" s="406"/>
      <c r="Z104" s="406"/>
    </row>
    <row r="105" ht="11.25" customHeight="1">
      <c r="A105" s="136" t="s">
        <v>8686</v>
      </c>
      <c r="B105" s="136" t="s">
        <v>8694</v>
      </c>
      <c r="C105" s="241" t="s">
        <v>52</v>
      </c>
      <c r="D105" s="403" t="s">
        <v>8695</v>
      </c>
      <c r="E105" s="403" t="s">
        <v>8696</v>
      </c>
      <c r="F105" s="403" t="s">
        <v>8697</v>
      </c>
      <c r="G105" s="404">
        <v>1.0</v>
      </c>
      <c r="H105" s="405">
        <v>1.0</v>
      </c>
      <c r="I105" s="5">
        <v>3.0</v>
      </c>
      <c r="J105" s="5">
        <v>20.0</v>
      </c>
      <c r="K105" s="5">
        <v>20.0</v>
      </c>
      <c r="L105" s="330" t="s">
        <v>57</v>
      </c>
      <c r="M105" s="406"/>
      <c r="N105" s="406"/>
      <c r="O105" s="406"/>
      <c r="P105" s="406"/>
      <c r="Q105" s="406"/>
      <c r="R105" s="406"/>
      <c r="S105" s="406"/>
      <c r="T105" s="406"/>
      <c r="U105" s="406"/>
      <c r="V105" s="406"/>
      <c r="W105" s="406"/>
      <c r="X105" s="406"/>
      <c r="Y105" s="406"/>
      <c r="Z105" s="406"/>
    </row>
    <row r="106" ht="11.25" customHeight="1">
      <c r="A106" s="136" t="s">
        <v>2468</v>
      </c>
      <c r="B106" s="136" t="s">
        <v>2486</v>
      </c>
      <c r="C106" s="241" t="s">
        <v>52</v>
      </c>
      <c r="D106" s="403" t="s">
        <v>8698</v>
      </c>
      <c r="E106" s="403" t="s">
        <v>8699</v>
      </c>
      <c r="F106" s="403" t="s">
        <v>8700</v>
      </c>
      <c r="G106" s="404">
        <v>1.0</v>
      </c>
      <c r="H106" s="405">
        <v>1.0</v>
      </c>
      <c r="I106" s="5">
        <v>1.0</v>
      </c>
      <c r="J106" s="5">
        <v>20.0</v>
      </c>
      <c r="K106" s="5">
        <v>20.0</v>
      </c>
      <c r="L106" s="330" t="s">
        <v>58</v>
      </c>
      <c r="M106" s="406"/>
      <c r="N106" s="406"/>
      <c r="O106" s="406"/>
      <c r="P106" s="406"/>
      <c r="Q106" s="406"/>
      <c r="R106" s="406"/>
      <c r="S106" s="406"/>
      <c r="T106" s="406"/>
      <c r="U106" s="406"/>
      <c r="V106" s="406"/>
      <c r="W106" s="406"/>
      <c r="X106" s="406"/>
      <c r="Y106" s="406"/>
      <c r="Z106" s="406"/>
    </row>
    <row r="107" ht="11.25" customHeight="1">
      <c r="A107" s="136" t="s">
        <v>2468</v>
      </c>
      <c r="B107" s="136" t="s">
        <v>2486</v>
      </c>
      <c r="C107" s="241" t="s">
        <v>52</v>
      </c>
      <c r="D107" s="403" t="s">
        <v>8701</v>
      </c>
      <c r="E107" s="403" t="s">
        <v>8702</v>
      </c>
      <c r="F107" s="403" t="s">
        <v>8700</v>
      </c>
      <c r="G107" s="404">
        <v>1.0</v>
      </c>
      <c r="H107" s="405">
        <v>1.0</v>
      </c>
      <c r="I107" s="5">
        <v>1.0</v>
      </c>
      <c r="J107" s="5">
        <v>20.0</v>
      </c>
      <c r="K107" s="5">
        <v>20.0</v>
      </c>
      <c r="L107" s="330" t="s">
        <v>58</v>
      </c>
      <c r="M107" s="406"/>
      <c r="N107" s="406"/>
      <c r="O107" s="406"/>
      <c r="P107" s="406"/>
      <c r="Q107" s="406"/>
      <c r="R107" s="406"/>
      <c r="S107" s="406"/>
      <c r="T107" s="406"/>
      <c r="U107" s="406"/>
      <c r="V107" s="406"/>
      <c r="W107" s="406"/>
      <c r="X107" s="406"/>
      <c r="Y107" s="406"/>
      <c r="Z107" s="406"/>
    </row>
    <row r="108" ht="11.25" customHeight="1">
      <c r="A108" s="136" t="s">
        <v>2468</v>
      </c>
      <c r="B108" s="136" t="s">
        <v>2486</v>
      </c>
      <c r="C108" s="241" t="s">
        <v>52</v>
      </c>
      <c r="D108" s="403" t="s">
        <v>8703</v>
      </c>
      <c r="E108" s="403" t="s">
        <v>8704</v>
      </c>
      <c r="F108" s="403" t="s">
        <v>8700</v>
      </c>
      <c r="G108" s="404">
        <v>1.0</v>
      </c>
      <c r="H108" s="405">
        <v>1.0</v>
      </c>
      <c r="I108" s="5">
        <v>1.0</v>
      </c>
      <c r="J108" s="5">
        <v>20.0</v>
      </c>
      <c r="K108" s="5">
        <v>20.0</v>
      </c>
      <c r="L108" s="330" t="s">
        <v>58</v>
      </c>
      <c r="M108" s="406"/>
      <c r="N108" s="406"/>
      <c r="O108" s="406"/>
      <c r="P108" s="406"/>
      <c r="Q108" s="406"/>
      <c r="R108" s="406"/>
      <c r="S108" s="406"/>
      <c r="T108" s="406"/>
      <c r="U108" s="406"/>
      <c r="V108" s="406"/>
      <c r="W108" s="406"/>
      <c r="X108" s="406"/>
      <c r="Y108" s="406"/>
      <c r="Z108" s="406"/>
    </row>
    <row r="109" ht="11.25" customHeight="1">
      <c r="A109" s="136" t="s">
        <v>2468</v>
      </c>
      <c r="B109" s="136" t="s">
        <v>2486</v>
      </c>
      <c r="C109" s="241" t="s">
        <v>52</v>
      </c>
      <c r="D109" s="403" t="s">
        <v>8705</v>
      </c>
      <c r="E109" s="403" t="s">
        <v>8706</v>
      </c>
      <c r="F109" s="403" t="s">
        <v>8700</v>
      </c>
      <c r="G109" s="404">
        <v>1.0</v>
      </c>
      <c r="H109" s="405">
        <v>1.0</v>
      </c>
      <c r="I109" s="5">
        <v>1.0</v>
      </c>
      <c r="J109" s="5">
        <v>20.0</v>
      </c>
      <c r="K109" s="5">
        <v>20.0</v>
      </c>
      <c r="L109" s="330" t="s">
        <v>58</v>
      </c>
      <c r="M109" s="406"/>
      <c r="N109" s="406"/>
      <c r="O109" s="406"/>
      <c r="P109" s="406"/>
      <c r="Q109" s="406"/>
      <c r="R109" s="406"/>
      <c r="S109" s="406"/>
      <c r="T109" s="406"/>
      <c r="U109" s="406"/>
      <c r="V109" s="406"/>
      <c r="W109" s="406"/>
      <c r="X109" s="406"/>
      <c r="Y109" s="406"/>
      <c r="Z109" s="406"/>
    </row>
    <row r="110" ht="11.25" customHeight="1">
      <c r="A110" s="136" t="s">
        <v>2468</v>
      </c>
      <c r="B110" s="136" t="s">
        <v>2486</v>
      </c>
      <c r="C110" s="241" t="s">
        <v>52</v>
      </c>
      <c r="D110" s="403" t="s">
        <v>8707</v>
      </c>
      <c r="E110" s="403" t="s">
        <v>8708</v>
      </c>
      <c r="F110" s="403" t="s">
        <v>8700</v>
      </c>
      <c r="G110" s="404">
        <v>1.0</v>
      </c>
      <c r="H110" s="405">
        <v>1.0</v>
      </c>
      <c r="I110" s="5">
        <v>1.0</v>
      </c>
      <c r="J110" s="5">
        <v>20.0</v>
      </c>
      <c r="K110" s="5">
        <v>20.0</v>
      </c>
      <c r="L110" s="330" t="s">
        <v>58</v>
      </c>
      <c r="M110" s="406"/>
      <c r="N110" s="406"/>
      <c r="O110" s="406"/>
      <c r="P110" s="406"/>
      <c r="Q110" s="406"/>
      <c r="R110" s="406"/>
      <c r="S110" s="406"/>
      <c r="T110" s="406"/>
      <c r="U110" s="406"/>
      <c r="V110" s="406"/>
      <c r="W110" s="406"/>
      <c r="X110" s="406"/>
      <c r="Y110" s="406"/>
      <c r="Z110" s="406"/>
    </row>
    <row r="111" ht="11.25" customHeight="1">
      <c r="A111" s="136" t="s">
        <v>2468</v>
      </c>
      <c r="B111" s="136" t="s">
        <v>2486</v>
      </c>
      <c r="C111" s="241" t="s">
        <v>52</v>
      </c>
      <c r="D111" s="403" t="s">
        <v>8709</v>
      </c>
      <c r="E111" s="403" t="s">
        <v>8710</v>
      </c>
      <c r="F111" s="403" t="s">
        <v>8700</v>
      </c>
      <c r="G111" s="404">
        <v>1.0</v>
      </c>
      <c r="H111" s="405">
        <v>1.0</v>
      </c>
      <c r="I111" s="5">
        <v>1.0</v>
      </c>
      <c r="J111" s="5">
        <v>20.0</v>
      </c>
      <c r="K111" s="5">
        <v>20.0</v>
      </c>
      <c r="L111" s="330" t="s">
        <v>58</v>
      </c>
      <c r="M111" s="406"/>
      <c r="N111" s="406"/>
      <c r="O111" s="406"/>
      <c r="P111" s="406"/>
      <c r="Q111" s="406"/>
      <c r="R111" s="406"/>
      <c r="S111" s="406"/>
      <c r="T111" s="406"/>
      <c r="U111" s="406"/>
      <c r="V111" s="406"/>
      <c r="W111" s="406"/>
      <c r="X111" s="406"/>
      <c r="Y111" s="406"/>
      <c r="Z111" s="406"/>
    </row>
    <row r="112" ht="11.25" customHeight="1">
      <c r="A112" s="136" t="s">
        <v>2468</v>
      </c>
      <c r="B112" s="136" t="s">
        <v>2486</v>
      </c>
      <c r="C112" s="241" t="s">
        <v>52</v>
      </c>
      <c r="D112" s="403" t="s">
        <v>8711</v>
      </c>
      <c r="E112" s="403" t="s">
        <v>8712</v>
      </c>
      <c r="F112" s="403" t="s">
        <v>8700</v>
      </c>
      <c r="G112" s="404">
        <v>1.0</v>
      </c>
      <c r="H112" s="405">
        <v>1.0</v>
      </c>
      <c r="I112" s="5">
        <v>1.0</v>
      </c>
      <c r="J112" s="5">
        <v>20.0</v>
      </c>
      <c r="K112" s="5">
        <v>20.0</v>
      </c>
      <c r="L112" s="330" t="s">
        <v>58</v>
      </c>
      <c r="M112" s="406"/>
      <c r="N112" s="406"/>
      <c r="O112" s="406"/>
      <c r="P112" s="406"/>
      <c r="Q112" s="406"/>
      <c r="R112" s="406"/>
      <c r="S112" s="406"/>
      <c r="T112" s="406"/>
      <c r="U112" s="406"/>
      <c r="V112" s="406"/>
      <c r="W112" s="406"/>
      <c r="X112" s="406"/>
      <c r="Y112" s="406"/>
      <c r="Z112" s="406"/>
    </row>
    <row r="113" ht="11.25" customHeight="1">
      <c r="A113" s="136" t="s">
        <v>2468</v>
      </c>
      <c r="B113" s="136" t="s">
        <v>8713</v>
      </c>
      <c r="C113" s="241" t="s">
        <v>52</v>
      </c>
      <c r="D113" s="403" t="s">
        <v>8714</v>
      </c>
      <c r="E113" s="403" t="s">
        <v>8715</v>
      </c>
      <c r="F113" s="403" t="s">
        <v>8700</v>
      </c>
      <c r="G113" s="404">
        <v>1.0</v>
      </c>
      <c r="H113" s="405">
        <v>1.0</v>
      </c>
      <c r="I113" s="5">
        <v>1.0</v>
      </c>
      <c r="J113" s="5">
        <v>20.0</v>
      </c>
      <c r="K113" s="5">
        <v>20.0</v>
      </c>
      <c r="L113" s="330" t="s">
        <v>58</v>
      </c>
      <c r="M113" s="406"/>
      <c r="N113" s="406"/>
      <c r="O113" s="406"/>
      <c r="P113" s="406"/>
      <c r="Q113" s="406"/>
      <c r="R113" s="406"/>
      <c r="S113" s="406"/>
      <c r="T113" s="406"/>
      <c r="U113" s="406"/>
      <c r="V113" s="406"/>
      <c r="W113" s="406"/>
      <c r="X113" s="406"/>
      <c r="Y113" s="406"/>
      <c r="Z113" s="406"/>
    </row>
    <row r="114" ht="11.25" customHeight="1">
      <c r="A114" s="136" t="s">
        <v>2468</v>
      </c>
      <c r="B114" s="136" t="s">
        <v>2472</v>
      </c>
      <c r="C114" s="241" t="s">
        <v>52</v>
      </c>
      <c r="D114" s="403" t="s">
        <v>8716</v>
      </c>
      <c r="E114" s="403" t="s">
        <v>8717</v>
      </c>
      <c r="F114" s="403" t="s">
        <v>8718</v>
      </c>
      <c r="G114" s="404">
        <v>1.0</v>
      </c>
      <c r="H114" s="405">
        <v>1.0</v>
      </c>
      <c r="I114" s="5">
        <v>1.0</v>
      </c>
      <c r="J114" s="5">
        <v>10.0</v>
      </c>
      <c r="K114" s="5">
        <v>10.0</v>
      </c>
      <c r="L114" s="330" t="s">
        <v>58</v>
      </c>
      <c r="M114" s="406"/>
      <c r="N114" s="406"/>
      <c r="O114" s="406"/>
      <c r="P114" s="406"/>
      <c r="Q114" s="406"/>
      <c r="R114" s="406"/>
      <c r="S114" s="406"/>
      <c r="T114" s="406"/>
      <c r="U114" s="406"/>
      <c r="V114" s="406"/>
      <c r="W114" s="406"/>
      <c r="X114" s="406"/>
      <c r="Y114" s="406"/>
      <c r="Z114" s="406"/>
    </row>
    <row r="115" ht="11.25" customHeight="1">
      <c r="A115" s="136" t="s">
        <v>2498</v>
      </c>
      <c r="B115" s="136" t="s">
        <v>2493</v>
      </c>
      <c r="C115" s="241" t="s">
        <v>52</v>
      </c>
      <c r="D115" s="403" t="s">
        <v>8719</v>
      </c>
      <c r="E115" s="403" t="s">
        <v>8720</v>
      </c>
      <c r="F115" s="403" t="s">
        <v>8721</v>
      </c>
      <c r="G115" s="404">
        <v>4.0</v>
      </c>
      <c r="H115" s="405">
        <v>4.0</v>
      </c>
      <c r="I115" s="5">
        <v>4.0</v>
      </c>
      <c r="J115" s="5">
        <v>20.0</v>
      </c>
      <c r="K115" s="5">
        <v>5.0</v>
      </c>
      <c r="L115" s="330" t="s">
        <v>61</v>
      </c>
      <c r="M115" s="406"/>
      <c r="N115" s="406"/>
      <c r="O115" s="406"/>
      <c r="P115" s="406"/>
      <c r="Q115" s="406"/>
      <c r="R115" s="406"/>
      <c r="S115" s="406"/>
      <c r="T115" s="406"/>
      <c r="U115" s="406"/>
      <c r="V115" s="406"/>
      <c r="W115" s="406"/>
      <c r="X115" s="406"/>
      <c r="Y115" s="406"/>
      <c r="Z115" s="406"/>
    </row>
    <row r="116" ht="11.25" customHeight="1">
      <c r="A116" s="136" t="s">
        <v>2498</v>
      </c>
      <c r="B116" s="136" t="s">
        <v>2493</v>
      </c>
      <c r="C116" s="241" t="s">
        <v>52</v>
      </c>
      <c r="D116" s="403" t="s">
        <v>8722</v>
      </c>
      <c r="E116" s="403" t="s">
        <v>8723</v>
      </c>
      <c r="F116" s="403" t="s">
        <v>8724</v>
      </c>
      <c r="G116" s="404">
        <v>4.0</v>
      </c>
      <c r="H116" s="405">
        <v>4.0</v>
      </c>
      <c r="I116" s="5">
        <v>4.0</v>
      </c>
      <c r="J116" s="5">
        <v>20.0</v>
      </c>
      <c r="K116" s="5">
        <v>5.0</v>
      </c>
      <c r="L116" s="330" t="s">
        <v>61</v>
      </c>
      <c r="M116" s="406"/>
      <c r="N116" s="406"/>
      <c r="O116" s="406"/>
      <c r="P116" s="406"/>
      <c r="Q116" s="406"/>
      <c r="R116" s="406"/>
      <c r="S116" s="406"/>
      <c r="T116" s="406"/>
      <c r="U116" s="406"/>
      <c r="V116" s="406"/>
      <c r="W116" s="406"/>
      <c r="X116" s="406"/>
      <c r="Y116" s="406"/>
      <c r="Z116" s="406"/>
    </row>
    <row r="117" ht="11.25" customHeight="1">
      <c r="A117" s="136" t="s">
        <v>2498</v>
      </c>
      <c r="B117" s="136" t="s">
        <v>2493</v>
      </c>
      <c r="C117" s="241" t="s">
        <v>52</v>
      </c>
      <c r="D117" s="403" t="s">
        <v>8725</v>
      </c>
      <c r="E117" s="403" t="s">
        <v>8726</v>
      </c>
      <c r="F117" s="403" t="s">
        <v>8721</v>
      </c>
      <c r="G117" s="404">
        <v>4.0</v>
      </c>
      <c r="H117" s="405">
        <v>4.0</v>
      </c>
      <c r="I117" s="5">
        <v>4.0</v>
      </c>
      <c r="J117" s="5">
        <v>10.0</v>
      </c>
      <c r="K117" s="5">
        <v>2.5</v>
      </c>
      <c r="L117" s="330" t="s">
        <v>61</v>
      </c>
      <c r="M117" s="406"/>
      <c r="N117" s="406"/>
      <c r="O117" s="406"/>
      <c r="P117" s="406"/>
      <c r="Q117" s="406"/>
      <c r="R117" s="406"/>
      <c r="S117" s="406"/>
      <c r="T117" s="406"/>
      <c r="U117" s="406"/>
      <c r="V117" s="406"/>
      <c r="W117" s="406"/>
      <c r="X117" s="406"/>
      <c r="Y117" s="406"/>
      <c r="Z117" s="406"/>
    </row>
    <row r="118" ht="11.25" customHeight="1">
      <c r="A118" s="136" t="s">
        <v>2498</v>
      </c>
      <c r="B118" s="136" t="s">
        <v>2493</v>
      </c>
      <c r="C118" s="241" t="s">
        <v>52</v>
      </c>
      <c r="D118" s="403" t="s">
        <v>8727</v>
      </c>
      <c r="E118" s="403" t="s">
        <v>8728</v>
      </c>
      <c r="F118" s="403" t="s">
        <v>8721</v>
      </c>
      <c r="G118" s="404">
        <v>4.0</v>
      </c>
      <c r="H118" s="405">
        <v>4.0</v>
      </c>
      <c r="I118" s="5">
        <v>4.0</v>
      </c>
      <c r="J118" s="5">
        <v>10.0</v>
      </c>
      <c r="K118" s="5">
        <v>2.5</v>
      </c>
      <c r="L118" s="330" t="s">
        <v>61</v>
      </c>
      <c r="M118" s="406"/>
      <c r="N118" s="406"/>
      <c r="O118" s="406"/>
      <c r="P118" s="406"/>
      <c r="Q118" s="406"/>
      <c r="R118" s="406"/>
      <c r="S118" s="406"/>
      <c r="T118" s="406"/>
      <c r="U118" s="406"/>
      <c r="V118" s="406"/>
      <c r="W118" s="406"/>
      <c r="X118" s="406"/>
      <c r="Y118" s="406"/>
      <c r="Z118" s="406"/>
    </row>
    <row r="119" ht="11.25" customHeight="1">
      <c r="A119" s="136" t="s">
        <v>2498</v>
      </c>
      <c r="B119" s="136" t="s">
        <v>2493</v>
      </c>
      <c r="C119" s="241" t="s">
        <v>52</v>
      </c>
      <c r="D119" s="403" t="s">
        <v>8729</v>
      </c>
      <c r="E119" s="403" t="s">
        <v>8730</v>
      </c>
      <c r="F119" s="403" t="s">
        <v>8721</v>
      </c>
      <c r="G119" s="404">
        <v>4.0</v>
      </c>
      <c r="H119" s="405">
        <v>4.0</v>
      </c>
      <c r="I119" s="5">
        <v>4.0</v>
      </c>
      <c r="J119" s="5">
        <v>10.0</v>
      </c>
      <c r="K119" s="5">
        <v>2.5</v>
      </c>
      <c r="L119" s="330" t="s">
        <v>61</v>
      </c>
      <c r="M119" s="406"/>
      <c r="N119" s="406"/>
      <c r="O119" s="406"/>
      <c r="P119" s="406"/>
      <c r="Q119" s="406"/>
      <c r="R119" s="406"/>
      <c r="S119" s="406"/>
      <c r="T119" s="406"/>
      <c r="U119" s="406"/>
      <c r="V119" s="406"/>
      <c r="W119" s="406"/>
      <c r="X119" s="406"/>
      <c r="Y119" s="406"/>
      <c r="Z119" s="406"/>
    </row>
    <row r="120" ht="11.25" customHeight="1">
      <c r="A120" s="136" t="s">
        <v>2513</v>
      </c>
      <c r="B120" s="136" t="s">
        <v>8731</v>
      </c>
      <c r="C120" s="241" t="s">
        <v>52</v>
      </c>
      <c r="D120" s="403" t="s">
        <v>8732</v>
      </c>
      <c r="E120" s="403" t="s">
        <v>8733</v>
      </c>
      <c r="F120" s="403" t="s">
        <v>8721</v>
      </c>
      <c r="G120" s="404">
        <v>3.0</v>
      </c>
      <c r="H120" s="405">
        <v>3.0</v>
      </c>
      <c r="I120" s="5">
        <v>3.0</v>
      </c>
      <c r="J120" s="5">
        <v>10.0</v>
      </c>
      <c r="K120" s="5">
        <v>3.33333333333333</v>
      </c>
      <c r="L120" s="330" t="s">
        <v>61</v>
      </c>
      <c r="M120" s="406"/>
      <c r="N120" s="406"/>
      <c r="O120" s="406"/>
      <c r="P120" s="406"/>
      <c r="Q120" s="406"/>
      <c r="R120" s="406"/>
      <c r="S120" s="406"/>
      <c r="T120" s="406"/>
      <c r="U120" s="406"/>
      <c r="V120" s="406"/>
      <c r="W120" s="406"/>
      <c r="X120" s="406"/>
      <c r="Y120" s="406"/>
      <c r="Z120" s="406"/>
    </row>
    <row r="121" ht="11.25" customHeight="1">
      <c r="A121" s="136" t="s">
        <v>2513</v>
      </c>
      <c r="B121" s="136" t="s">
        <v>8731</v>
      </c>
      <c r="C121" s="241" t="s">
        <v>52</v>
      </c>
      <c r="D121" s="403" t="s">
        <v>8734</v>
      </c>
      <c r="E121" s="403" t="s">
        <v>8735</v>
      </c>
      <c r="F121" s="403" t="s">
        <v>8721</v>
      </c>
      <c r="G121" s="404">
        <v>3.0</v>
      </c>
      <c r="H121" s="405">
        <v>3.0</v>
      </c>
      <c r="I121" s="5">
        <v>3.0</v>
      </c>
      <c r="J121" s="5">
        <v>10.0</v>
      </c>
      <c r="K121" s="5">
        <v>3.33333333333333</v>
      </c>
      <c r="L121" s="330" t="s">
        <v>61</v>
      </c>
      <c r="M121" s="406"/>
      <c r="N121" s="406"/>
      <c r="O121" s="406"/>
      <c r="P121" s="406"/>
      <c r="Q121" s="406"/>
      <c r="R121" s="406"/>
      <c r="S121" s="406"/>
      <c r="T121" s="406"/>
      <c r="U121" s="406"/>
      <c r="V121" s="406"/>
      <c r="W121" s="406"/>
      <c r="X121" s="406"/>
      <c r="Y121" s="406"/>
      <c r="Z121" s="406"/>
    </row>
    <row r="122" ht="11.25" customHeight="1">
      <c r="A122" s="136" t="s">
        <v>8736</v>
      </c>
      <c r="B122" s="136" t="s">
        <v>2527</v>
      </c>
      <c r="C122" s="241" t="s">
        <v>52</v>
      </c>
      <c r="D122" s="403" t="s">
        <v>8737</v>
      </c>
      <c r="E122" s="403" t="s">
        <v>8738</v>
      </c>
      <c r="F122" s="403" t="s">
        <v>8739</v>
      </c>
      <c r="G122" s="404">
        <v>3.0</v>
      </c>
      <c r="H122" s="405">
        <v>3.0</v>
      </c>
      <c r="I122" s="5">
        <v>3.0</v>
      </c>
      <c r="J122" s="5">
        <v>10.0</v>
      </c>
      <c r="K122" s="5">
        <v>3.33</v>
      </c>
      <c r="L122" s="330" t="s">
        <v>62</v>
      </c>
      <c r="M122" s="406"/>
      <c r="N122" s="406"/>
      <c r="O122" s="406"/>
      <c r="P122" s="406"/>
      <c r="Q122" s="406"/>
      <c r="R122" s="406"/>
      <c r="S122" s="406"/>
      <c r="T122" s="406"/>
      <c r="U122" s="406"/>
      <c r="V122" s="406"/>
      <c r="W122" s="406"/>
      <c r="X122" s="406"/>
      <c r="Y122" s="406"/>
      <c r="Z122" s="406"/>
    </row>
    <row r="123" ht="11.25" customHeight="1">
      <c r="A123" s="136" t="s">
        <v>8736</v>
      </c>
      <c r="B123" s="136" t="s">
        <v>2527</v>
      </c>
      <c r="C123" s="241" t="s">
        <v>52</v>
      </c>
      <c r="D123" s="403" t="s">
        <v>8740</v>
      </c>
      <c r="E123" s="403" t="s">
        <v>8741</v>
      </c>
      <c r="F123" s="403" t="s">
        <v>8742</v>
      </c>
      <c r="G123" s="404">
        <v>3.0</v>
      </c>
      <c r="H123" s="405">
        <v>3.0</v>
      </c>
      <c r="I123" s="5">
        <v>3.0</v>
      </c>
      <c r="J123" s="5">
        <v>20.0</v>
      </c>
      <c r="K123" s="5">
        <v>6.66</v>
      </c>
      <c r="L123" s="330" t="s">
        <v>62</v>
      </c>
      <c r="M123" s="406"/>
      <c r="N123" s="406"/>
      <c r="O123" s="406"/>
      <c r="P123" s="406"/>
      <c r="Q123" s="406"/>
      <c r="R123" s="406"/>
      <c r="S123" s="406"/>
      <c r="T123" s="406"/>
      <c r="U123" s="406"/>
      <c r="V123" s="406"/>
      <c r="W123" s="406"/>
      <c r="X123" s="406"/>
      <c r="Y123" s="406"/>
      <c r="Z123" s="406"/>
    </row>
    <row r="124" ht="11.25" customHeight="1">
      <c r="A124" s="136" t="s">
        <v>8736</v>
      </c>
      <c r="B124" s="136" t="s">
        <v>2527</v>
      </c>
      <c r="C124" s="241" t="s">
        <v>52</v>
      </c>
      <c r="D124" s="403" t="s">
        <v>8743</v>
      </c>
      <c r="E124" s="403" t="s">
        <v>8735</v>
      </c>
      <c r="F124" s="403" t="s">
        <v>8744</v>
      </c>
      <c r="G124" s="404">
        <v>3.0</v>
      </c>
      <c r="H124" s="405">
        <v>3.0</v>
      </c>
      <c r="I124" s="5">
        <v>3.0</v>
      </c>
      <c r="J124" s="5">
        <v>20.0</v>
      </c>
      <c r="K124" s="5">
        <v>6.66</v>
      </c>
      <c r="L124" s="330" t="s">
        <v>62</v>
      </c>
      <c r="M124" s="406"/>
      <c r="N124" s="406"/>
      <c r="O124" s="406"/>
      <c r="P124" s="406"/>
      <c r="Q124" s="406"/>
      <c r="R124" s="406"/>
      <c r="S124" s="406"/>
      <c r="T124" s="406"/>
      <c r="U124" s="406"/>
      <c r="V124" s="406"/>
      <c r="W124" s="406"/>
      <c r="X124" s="406"/>
      <c r="Y124" s="406"/>
      <c r="Z124" s="406"/>
    </row>
    <row r="125" ht="11.25" customHeight="1">
      <c r="A125" s="136" t="s">
        <v>2532</v>
      </c>
      <c r="B125" s="136" t="s">
        <v>2533</v>
      </c>
      <c r="C125" s="241" t="s">
        <v>52</v>
      </c>
      <c r="D125" s="403" t="s">
        <v>8745</v>
      </c>
      <c r="E125" s="403" t="s">
        <v>8746</v>
      </c>
      <c r="F125" s="403" t="s">
        <v>8747</v>
      </c>
      <c r="G125" s="404">
        <v>4.0</v>
      </c>
      <c r="H125" s="405">
        <v>4.0</v>
      </c>
      <c r="I125" s="5">
        <v>4.0</v>
      </c>
      <c r="J125" s="5">
        <v>20.0</v>
      </c>
      <c r="K125" s="5">
        <v>5.0</v>
      </c>
      <c r="L125" s="330" t="s">
        <v>62</v>
      </c>
      <c r="M125" s="406"/>
      <c r="N125" s="406"/>
      <c r="O125" s="406"/>
      <c r="P125" s="406"/>
      <c r="Q125" s="406"/>
      <c r="R125" s="406"/>
      <c r="S125" s="406"/>
      <c r="T125" s="406"/>
      <c r="U125" s="406"/>
      <c r="V125" s="406"/>
      <c r="W125" s="406"/>
      <c r="X125" s="406"/>
      <c r="Y125" s="406"/>
      <c r="Z125" s="406"/>
    </row>
    <row r="126" ht="11.25" customHeight="1">
      <c r="A126" s="136" t="s">
        <v>2532</v>
      </c>
      <c r="B126" s="136" t="s">
        <v>2533</v>
      </c>
      <c r="C126" s="241" t="s">
        <v>52</v>
      </c>
      <c r="D126" s="403" t="s">
        <v>8748</v>
      </c>
      <c r="E126" s="403" t="s">
        <v>8749</v>
      </c>
      <c r="F126" s="403" t="s">
        <v>8742</v>
      </c>
      <c r="G126" s="404">
        <v>4.0</v>
      </c>
      <c r="H126" s="405">
        <v>4.0</v>
      </c>
      <c r="I126" s="5">
        <v>4.0</v>
      </c>
      <c r="J126" s="5">
        <v>20.0</v>
      </c>
      <c r="K126" s="5">
        <v>5.0</v>
      </c>
      <c r="L126" s="330" t="s">
        <v>62</v>
      </c>
      <c r="M126" s="406"/>
      <c r="N126" s="406"/>
      <c r="O126" s="406"/>
      <c r="P126" s="406"/>
      <c r="Q126" s="406"/>
      <c r="R126" s="406"/>
      <c r="S126" s="406"/>
      <c r="T126" s="406"/>
      <c r="U126" s="406"/>
      <c r="V126" s="406"/>
      <c r="W126" s="406"/>
      <c r="X126" s="406"/>
      <c r="Y126" s="406"/>
      <c r="Z126" s="406"/>
    </row>
    <row r="127" ht="11.25" customHeight="1">
      <c r="A127" s="136" t="s">
        <v>2532</v>
      </c>
      <c r="B127" s="136" t="s">
        <v>2533</v>
      </c>
      <c r="C127" s="241" t="s">
        <v>52</v>
      </c>
      <c r="D127" s="403" t="s">
        <v>8750</v>
      </c>
      <c r="E127" s="403" t="s">
        <v>8730</v>
      </c>
      <c r="F127" s="403" t="s">
        <v>8742</v>
      </c>
      <c r="G127" s="404">
        <v>4.0</v>
      </c>
      <c r="H127" s="405">
        <v>4.0</v>
      </c>
      <c r="I127" s="5">
        <v>4.0</v>
      </c>
      <c r="J127" s="5">
        <v>20.0</v>
      </c>
      <c r="K127" s="5">
        <v>5.0</v>
      </c>
      <c r="L127" s="330" t="s">
        <v>62</v>
      </c>
      <c r="M127" s="406"/>
      <c r="N127" s="406"/>
      <c r="O127" s="406"/>
      <c r="P127" s="406"/>
      <c r="Q127" s="406"/>
      <c r="R127" s="406"/>
      <c r="S127" s="406"/>
      <c r="T127" s="406"/>
      <c r="U127" s="406"/>
      <c r="V127" s="406"/>
      <c r="W127" s="406"/>
      <c r="X127" s="406"/>
      <c r="Y127" s="406"/>
      <c r="Z127" s="406"/>
    </row>
    <row r="128" ht="11.25" customHeight="1">
      <c r="A128" s="136" t="s">
        <v>2498</v>
      </c>
      <c r="B128" s="136" t="s">
        <v>2493</v>
      </c>
      <c r="C128" s="241" t="s">
        <v>52</v>
      </c>
      <c r="D128" s="403" t="s">
        <v>8725</v>
      </c>
      <c r="E128" s="403" t="s">
        <v>8726</v>
      </c>
      <c r="F128" s="403" t="s">
        <v>8742</v>
      </c>
      <c r="G128" s="404">
        <v>4.0</v>
      </c>
      <c r="H128" s="405">
        <v>4.0</v>
      </c>
      <c r="I128" s="5">
        <v>4.0</v>
      </c>
      <c r="J128" s="5">
        <v>20.0</v>
      </c>
      <c r="K128" s="5">
        <v>5.0</v>
      </c>
      <c r="L128" s="330" t="s">
        <v>62</v>
      </c>
      <c r="M128" s="406"/>
      <c r="N128" s="406"/>
      <c r="O128" s="406"/>
      <c r="P128" s="406"/>
      <c r="Q128" s="406"/>
      <c r="R128" s="406"/>
      <c r="S128" s="406"/>
      <c r="T128" s="406"/>
      <c r="U128" s="406"/>
      <c r="V128" s="406"/>
      <c r="W128" s="406"/>
      <c r="X128" s="406"/>
      <c r="Y128" s="406"/>
      <c r="Z128" s="406"/>
    </row>
    <row r="129" ht="11.25" customHeight="1">
      <c r="A129" s="136" t="s">
        <v>423</v>
      </c>
      <c r="B129" s="136" t="s">
        <v>395</v>
      </c>
      <c r="C129" s="241" t="s">
        <v>52</v>
      </c>
      <c r="D129" s="403" t="s">
        <v>8751</v>
      </c>
      <c r="E129" s="403" t="s">
        <v>8752</v>
      </c>
      <c r="F129" s="403" t="s">
        <v>7596</v>
      </c>
      <c r="G129" s="404">
        <v>3.0</v>
      </c>
      <c r="H129" s="405">
        <v>3.0</v>
      </c>
      <c r="I129" s="5">
        <v>5.0</v>
      </c>
      <c r="J129" s="5">
        <v>20.0</v>
      </c>
      <c r="K129" s="5">
        <v>6.67</v>
      </c>
      <c r="L129" s="330" t="s">
        <v>62</v>
      </c>
      <c r="M129" s="406"/>
      <c r="N129" s="406"/>
      <c r="O129" s="406"/>
      <c r="P129" s="406"/>
      <c r="Q129" s="406"/>
      <c r="R129" s="406"/>
      <c r="S129" s="406"/>
      <c r="T129" s="406"/>
      <c r="U129" s="406"/>
      <c r="V129" s="406"/>
      <c r="W129" s="406"/>
      <c r="X129" s="406"/>
      <c r="Y129" s="406"/>
      <c r="Z129" s="406"/>
    </row>
    <row r="130" ht="11.25" customHeight="1">
      <c r="A130" s="136" t="s">
        <v>8736</v>
      </c>
      <c r="B130" s="136" t="s">
        <v>2527</v>
      </c>
      <c r="C130" s="241" t="s">
        <v>52</v>
      </c>
      <c r="D130" s="403" t="s">
        <v>8737</v>
      </c>
      <c r="E130" s="403" t="s">
        <v>8738</v>
      </c>
      <c r="F130" s="403" t="s">
        <v>8739</v>
      </c>
      <c r="G130" s="404">
        <v>3.0</v>
      </c>
      <c r="H130" s="405">
        <v>3.0</v>
      </c>
      <c r="I130" s="5">
        <v>3.0</v>
      </c>
      <c r="J130" s="5">
        <v>10.0</v>
      </c>
      <c r="K130" s="5">
        <v>3.33</v>
      </c>
      <c r="L130" s="330" t="s">
        <v>63</v>
      </c>
      <c r="M130" s="406"/>
      <c r="N130" s="406"/>
      <c r="O130" s="406"/>
      <c r="P130" s="406"/>
      <c r="Q130" s="406"/>
      <c r="R130" s="406"/>
      <c r="S130" s="406"/>
      <c r="T130" s="406"/>
      <c r="U130" s="406"/>
      <c r="V130" s="406"/>
      <c r="W130" s="406"/>
      <c r="X130" s="406"/>
      <c r="Y130" s="406"/>
      <c r="Z130" s="406"/>
    </row>
    <row r="131" ht="11.25" customHeight="1">
      <c r="A131" s="136" t="s">
        <v>8736</v>
      </c>
      <c r="B131" s="136" t="s">
        <v>2527</v>
      </c>
      <c r="C131" s="241" t="s">
        <v>52</v>
      </c>
      <c r="D131" s="403" t="s">
        <v>8740</v>
      </c>
      <c r="E131" s="403" t="s">
        <v>8741</v>
      </c>
      <c r="F131" s="403" t="s">
        <v>8742</v>
      </c>
      <c r="G131" s="404">
        <v>3.0</v>
      </c>
      <c r="H131" s="405">
        <v>3.0</v>
      </c>
      <c r="I131" s="5">
        <v>3.0</v>
      </c>
      <c r="J131" s="5">
        <v>20.0</v>
      </c>
      <c r="K131" s="5">
        <v>6.66</v>
      </c>
      <c r="L131" s="330" t="s">
        <v>63</v>
      </c>
      <c r="M131" s="406"/>
      <c r="N131" s="406"/>
      <c r="O131" s="406"/>
      <c r="P131" s="406"/>
      <c r="Q131" s="406"/>
      <c r="R131" s="406"/>
      <c r="S131" s="406"/>
      <c r="T131" s="406"/>
      <c r="U131" s="406"/>
      <c r="V131" s="406"/>
      <c r="W131" s="406"/>
      <c r="X131" s="406"/>
      <c r="Y131" s="406"/>
      <c r="Z131" s="406"/>
    </row>
    <row r="132" ht="11.25" customHeight="1">
      <c r="A132" s="136" t="s">
        <v>8736</v>
      </c>
      <c r="B132" s="136" t="s">
        <v>2527</v>
      </c>
      <c r="C132" s="241" t="s">
        <v>52</v>
      </c>
      <c r="D132" s="403" t="s">
        <v>8743</v>
      </c>
      <c r="E132" s="403" t="s">
        <v>8735</v>
      </c>
      <c r="F132" s="403" t="s">
        <v>8744</v>
      </c>
      <c r="G132" s="404">
        <v>3.0</v>
      </c>
      <c r="H132" s="405">
        <v>3.0</v>
      </c>
      <c r="I132" s="5">
        <v>3.0</v>
      </c>
      <c r="J132" s="5">
        <v>20.0</v>
      </c>
      <c r="K132" s="5">
        <v>6.66</v>
      </c>
      <c r="L132" s="330" t="s">
        <v>63</v>
      </c>
      <c r="M132" s="406"/>
      <c r="N132" s="406"/>
      <c r="O132" s="406"/>
      <c r="P132" s="406"/>
      <c r="Q132" s="406"/>
      <c r="R132" s="406"/>
      <c r="S132" s="406"/>
      <c r="T132" s="406"/>
      <c r="U132" s="406"/>
      <c r="V132" s="406"/>
      <c r="W132" s="406"/>
      <c r="X132" s="406"/>
      <c r="Y132" s="406"/>
      <c r="Z132" s="406"/>
    </row>
    <row r="133" ht="11.25" customHeight="1">
      <c r="A133" s="136" t="s">
        <v>2532</v>
      </c>
      <c r="B133" s="136" t="s">
        <v>2533</v>
      </c>
      <c r="C133" s="241" t="s">
        <v>52</v>
      </c>
      <c r="D133" s="403" t="s">
        <v>8745</v>
      </c>
      <c r="E133" s="403" t="s">
        <v>8746</v>
      </c>
      <c r="F133" s="403" t="s">
        <v>8747</v>
      </c>
      <c r="G133" s="404">
        <v>4.0</v>
      </c>
      <c r="H133" s="405">
        <v>4.0</v>
      </c>
      <c r="I133" s="5">
        <v>4.0</v>
      </c>
      <c r="J133" s="5">
        <v>20.0</v>
      </c>
      <c r="K133" s="5">
        <v>5.0</v>
      </c>
      <c r="L133" s="330" t="s">
        <v>63</v>
      </c>
      <c r="M133" s="406"/>
      <c r="N133" s="406"/>
      <c r="O133" s="406"/>
      <c r="P133" s="406"/>
      <c r="Q133" s="406"/>
      <c r="R133" s="406"/>
      <c r="S133" s="406"/>
      <c r="T133" s="406"/>
      <c r="U133" s="406"/>
      <c r="V133" s="406"/>
      <c r="W133" s="406"/>
      <c r="X133" s="406"/>
      <c r="Y133" s="406"/>
      <c r="Z133" s="406"/>
    </row>
    <row r="134" ht="11.25" customHeight="1">
      <c r="A134" s="136" t="s">
        <v>2532</v>
      </c>
      <c r="B134" s="136" t="s">
        <v>2533</v>
      </c>
      <c r="C134" s="241" t="s">
        <v>52</v>
      </c>
      <c r="D134" s="403" t="s">
        <v>8748</v>
      </c>
      <c r="E134" s="403" t="s">
        <v>8749</v>
      </c>
      <c r="F134" s="403" t="s">
        <v>8742</v>
      </c>
      <c r="G134" s="404">
        <v>4.0</v>
      </c>
      <c r="H134" s="405">
        <v>4.0</v>
      </c>
      <c r="I134" s="5">
        <v>4.0</v>
      </c>
      <c r="J134" s="5">
        <v>20.0</v>
      </c>
      <c r="K134" s="5">
        <v>5.0</v>
      </c>
      <c r="L134" s="330" t="s">
        <v>63</v>
      </c>
      <c r="M134" s="406"/>
      <c r="N134" s="406"/>
      <c r="O134" s="406"/>
      <c r="P134" s="406"/>
      <c r="Q134" s="406"/>
      <c r="R134" s="406"/>
      <c r="S134" s="406"/>
      <c r="T134" s="406"/>
      <c r="U134" s="406"/>
      <c r="V134" s="406"/>
      <c r="W134" s="406"/>
      <c r="X134" s="406"/>
      <c r="Y134" s="406"/>
      <c r="Z134" s="406"/>
    </row>
    <row r="135" ht="11.25" customHeight="1">
      <c r="A135" s="136" t="s">
        <v>2532</v>
      </c>
      <c r="B135" s="136" t="s">
        <v>2533</v>
      </c>
      <c r="C135" s="241" t="s">
        <v>52</v>
      </c>
      <c r="D135" s="403" t="s">
        <v>8750</v>
      </c>
      <c r="E135" s="403" t="s">
        <v>8730</v>
      </c>
      <c r="F135" s="403" t="s">
        <v>8742</v>
      </c>
      <c r="G135" s="404">
        <v>4.0</v>
      </c>
      <c r="H135" s="405">
        <v>4.0</v>
      </c>
      <c r="I135" s="5">
        <v>4.0</v>
      </c>
      <c r="J135" s="5">
        <v>20.0</v>
      </c>
      <c r="K135" s="5">
        <v>5.0</v>
      </c>
      <c r="L135" s="330" t="s">
        <v>63</v>
      </c>
      <c r="M135" s="406"/>
      <c r="N135" s="406"/>
      <c r="O135" s="406"/>
      <c r="P135" s="406"/>
      <c r="Q135" s="406"/>
      <c r="R135" s="406"/>
      <c r="S135" s="406"/>
      <c r="T135" s="406"/>
      <c r="U135" s="406"/>
      <c r="V135" s="406"/>
      <c r="W135" s="406"/>
      <c r="X135" s="406"/>
      <c r="Y135" s="406"/>
      <c r="Z135" s="406"/>
    </row>
    <row r="136" ht="11.25" customHeight="1">
      <c r="A136" s="136" t="s">
        <v>2498</v>
      </c>
      <c r="B136" s="136" t="s">
        <v>2493</v>
      </c>
      <c r="C136" s="241" t="s">
        <v>52</v>
      </c>
      <c r="D136" s="403" t="s">
        <v>8725</v>
      </c>
      <c r="E136" s="403" t="s">
        <v>8726</v>
      </c>
      <c r="F136" s="403" t="s">
        <v>8742</v>
      </c>
      <c r="G136" s="404">
        <v>4.0</v>
      </c>
      <c r="H136" s="405">
        <v>4.0</v>
      </c>
      <c r="I136" s="5">
        <v>4.0</v>
      </c>
      <c r="J136" s="5">
        <v>20.0</v>
      </c>
      <c r="K136" s="5">
        <v>5.0</v>
      </c>
      <c r="L136" s="330" t="s">
        <v>63</v>
      </c>
      <c r="M136" s="406"/>
      <c r="N136" s="406"/>
      <c r="O136" s="406"/>
      <c r="P136" s="406"/>
      <c r="Q136" s="406"/>
      <c r="R136" s="406"/>
      <c r="S136" s="406"/>
      <c r="T136" s="406"/>
      <c r="U136" s="406"/>
      <c r="V136" s="406"/>
      <c r="W136" s="406"/>
      <c r="X136" s="406"/>
      <c r="Y136" s="406"/>
      <c r="Z136" s="406"/>
    </row>
    <row r="137" ht="11.25" customHeight="1">
      <c r="A137" s="136" t="s">
        <v>2562</v>
      </c>
      <c r="B137" s="136" t="s">
        <v>2563</v>
      </c>
      <c r="C137" s="241" t="s">
        <v>52</v>
      </c>
      <c r="D137" s="403" t="s">
        <v>8753</v>
      </c>
      <c r="E137" s="403" t="s">
        <v>8659</v>
      </c>
      <c r="F137" s="403" t="s">
        <v>8742</v>
      </c>
      <c r="G137" s="404">
        <v>4.0</v>
      </c>
      <c r="H137" s="405">
        <v>4.0</v>
      </c>
      <c r="I137" s="5">
        <v>6.0</v>
      </c>
      <c r="J137" s="5">
        <v>20.0</v>
      </c>
      <c r="K137" s="5">
        <v>3.33</v>
      </c>
      <c r="L137" s="330" t="s">
        <v>63</v>
      </c>
      <c r="M137" s="406"/>
      <c r="N137" s="406"/>
      <c r="O137" s="406"/>
      <c r="P137" s="406"/>
      <c r="Q137" s="406"/>
      <c r="R137" s="406"/>
      <c r="S137" s="406"/>
      <c r="T137" s="406"/>
      <c r="U137" s="406"/>
      <c r="V137" s="406"/>
      <c r="W137" s="406"/>
      <c r="X137" s="406"/>
      <c r="Y137" s="406"/>
      <c r="Z137" s="406"/>
    </row>
    <row r="138" ht="11.25" customHeight="1">
      <c r="A138" s="136" t="s">
        <v>2562</v>
      </c>
      <c r="B138" s="136" t="s">
        <v>2563</v>
      </c>
      <c r="C138" s="241" t="s">
        <v>52</v>
      </c>
      <c r="D138" s="403" t="s">
        <v>8753</v>
      </c>
      <c r="E138" s="403" t="s">
        <v>8754</v>
      </c>
      <c r="F138" s="403" t="s">
        <v>8742</v>
      </c>
      <c r="G138" s="404">
        <v>4.0</v>
      </c>
      <c r="H138" s="405">
        <v>4.0</v>
      </c>
      <c r="I138" s="5">
        <v>6.0</v>
      </c>
      <c r="J138" s="5">
        <v>20.0</v>
      </c>
      <c r="K138" s="5">
        <v>3.33</v>
      </c>
      <c r="L138" s="330" t="s">
        <v>63</v>
      </c>
      <c r="M138" s="406"/>
      <c r="N138" s="406"/>
      <c r="O138" s="406"/>
      <c r="P138" s="406"/>
      <c r="Q138" s="406"/>
      <c r="R138" s="406"/>
      <c r="S138" s="406"/>
      <c r="T138" s="406"/>
      <c r="U138" s="406"/>
      <c r="V138" s="406"/>
      <c r="W138" s="406"/>
      <c r="X138" s="406"/>
      <c r="Y138" s="406"/>
      <c r="Z138" s="406"/>
    </row>
    <row r="139" ht="11.25" customHeight="1">
      <c r="A139" s="136" t="s">
        <v>2562</v>
      </c>
      <c r="B139" s="136" t="s">
        <v>2563</v>
      </c>
      <c r="C139" s="241" t="s">
        <v>52</v>
      </c>
      <c r="D139" s="403" t="s">
        <v>8753</v>
      </c>
      <c r="E139" s="403" t="s">
        <v>8755</v>
      </c>
      <c r="F139" s="403" t="s">
        <v>8742</v>
      </c>
      <c r="G139" s="404">
        <v>4.0</v>
      </c>
      <c r="H139" s="405">
        <v>4.0</v>
      </c>
      <c r="I139" s="5">
        <v>6.0</v>
      </c>
      <c r="J139" s="5">
        <v>20.0</v>
      </c>
      <c r="K139" s="5">
        <v>3.33</v>
      </c>
      <c r="L139" s="330" t="s">
        <v>63</v>
      </c>
      <c r="M139" s="406"/>
      <c r="N139" s="406"/>
      <c r="O139" s="406"/>
      <c r="P139" s="406"/>
      <c r="Q139" s="406"/>
      <c r="R139" s="406"/>
      <c r="S139" s="406"/>
      <c r="T139" s="406"/>
      <c r="U139" s="406"/>
      <c r="V139" s="406"/>
      <c r="W139" s="406"/>
      <c r="X139" s="406"/>
      <c r="Y139" s="406"/>
      <c r="Z139" s="406"/>
    </row>
    <row r="140" ht="11.25" customHeight="1">
      <c r="A140" s="136" t="s">
        <v>2562</v>
      </c>
      <c r="B140" s="136" t="s">
        <v>2563</v>
      </c>
      <c r="C140" s="241" t="s">
        <v>52</v>
      </c>
      <c r="D140" s="403" t="s">
        <v>8756</v>
      </c>
      <c r="E140" s="403" t="s">
        <v>8757</v>
      </c>
      <c r="F140" s="403" t="s">
        <v>8758</v>
      </c>
      <c r="G140" s="404">
        <v>4.0</v>
      </c>
      <c r="H140" s="405">
        <v>4.0</v>
      </c>
      <c r="I140" s="5">
        <v>6.0</v>
      </c>
      <c r="J140" s="5">
        <v>20.0</v>
      </c>
      <c r="K140" s="5">
        <v>5.0</v>
      </c>
      <c r="L140" s="330" t="s">
        <v>63</v>
      </c>
      <c r="M140" s="406"/>
      <c r="N140" s="406"/>
      <c r="O140" s="406"/>
      <c r="P140" s="406"/>
      <c r="Q140" s="406"/>
      <c r="R140" s="406"/>
      <c r="S140" s="406"/>
      <c r="T140" s="406"/>
      <c r="U140" s="406"/>
      <c r="V140" s="406"/>
      <c r="W140" s="406"/>
      <c r="X140" s="406"/>
      <c r="Y140" s="406"/>
      <c r="Z140" s="406"/>
    </row>
    <row r="141" ht="11.25" customHeight="1">
      <c r="A141" s="136" t="s">
        <v>423</v>
      </c>
      <c r="B141" s="136" t="s">
        <v>395</v>
      </c>
      <c r="C141" s="241" t="s">
        <v>52</v>
      </c>
      <c r="D141" s="403" t="s">
        <v>8751</v>
      </c>
      <c r="E141" s="403" t="s">
        <v>8752</v>
      </c>
      <c r="F141" s="403" t="s">
        <v>7596</v>
      </c>
      <c r="G141" s="404">
        <v>3.0</v>
      </c>
      <c r="H141" s="405">
        <v>3.0</v>
      </c>
      <c r="I141" s="5">
        <v>5.0</v>
      </c>
      <c r="J141" s="5">
        <v>20.0</v>
      </c>
      <c r="K141" s="5">
        <v>6.67</v>
      </c>
      <c r="L141" s="330" t="s">
        <v>63</v>
      </c>
      <c r="M141" s="406"/>
      <c r="N141" s="406"/>
      <c r="O141" s="406"/>
      <c r="P141" s="406"/>
      <c r="Q141" s="406"/>
      <c r="R141" s="406"/>
      <c r="S141" s="406"/>
      <c r="T141" s="406"/>
      <c r="U141" s="406"/>
      <c r="V141" s="406"/>
      <c r="W141" s="406"/>
      <c r="X141" s="406"/>
      <c r="Y141" s="406"/>
      <c r="Z141" s="406"/>
    </row>
    <row r="142" ht="11.25" customHeight="1">
      <c r="A142" s="136" t="s">
        <v>2590</v>
      </c>
      <c r="B142" s="136" t="s">
        <v>2591</v>
      </c>
      <c r="C142" s="241" t="s">
        <v>52</v>
      </c>
      <c r="D142" s="403" t="s">
        <v>8759</v>
      </c>
      <c r="E142" s="403" t="s">
        <v>8760</v>
      </c>
      <c r="F142" s="403" t="s">
        <v>8761</v>
      </c>
      <c r="G142" s="404">
        <v>2.0</v>
      </c>
      <c r="H142" s="405">
        <v>2.0</v>
      </c>
      <c r="I142" s="5">
        <v>4.0</v>
      </c>
      <c r="J142" s="5">
        <v>10.0</v>
      </c>
      <c r="K142" s="5">
        <v>5.0</v>
      </c>
      <c r="L142" s="330" t="s">
        <v>64</v>
      </c>
      <c r="M142" s="406"/>
      <c r="N142" s="406"/>
      <c r="O142" s="406"/>
      <c r="P142" s="406"/>
      <c r="Q142" s="406"/>
      <c r="R142" s="406"/>
      <c r="S142" s="406"/>
      <c r="T142" s="406"/>
      <c r="U142" s="406"/>
      <c r="V142" s="406"/>
      <c r="W142" s="406"/>
      <c r="X142" s="406"/>
      <c r="Y142" s="406"/>
      <c r="Z142" s="406"/>
    </row>
    <row r="143" ht="11.25" customHeight="1">
      <c r="A143" s="136" t="s">
        <v>2590</v>
      </c>
      <c r="B143" s="136" t="s">
        <v>2591</v>
      </c>
      <c r="C143" s="241" t="s">
        <v>52</v>
      </c>
      <c r="D143" s="403" t="s">
        <v>8762</v>
      </c>
      <c r="E143" s="403" t="s">
        <v>8763</v>
      </c>
      <c r="F143" s="403" t="s">
        <v>8761</v>
      </c>
      <c r="G143" s="404">
        <v>2.0</v>
      </c>
      <c r="H143" s="405">
        <v>2.0</v>
      </c>
      <c r="I143" s="5">
        <v>4.0</v>
      </c>
      <c r="J143" s="5">
        <v>10.0</v>
      </c>
      <c r="K143" s="5">
        <v>5.0</v>
      </c>
      <c r="L143" s="330" t="s">
        <v>64</v>
      </c>
      <c r="M143" s="406"/>
      <c r="N143" s="406"/>
      <c r="O143" s="406"/>
      <c r="P143" s="406"/>
      <c r="Q143" s="406"/>
      <c r="R143" s="406"/>
      <c r="S143" s="406"/>
      <c r="T143" s="406"/>
      <c r="U143" s="406"/>
      <c r="V143" s="406"/>
      <c r="W143" s="406"/>
      <c r="X143" s="406"/>
      <c r="Y143" s="406"/>
      <c r="Z143" s="406"/>
    </row>
    <row r="144" ht="11.25" customHeight="1">
      <c r="A144" s="136" t="s">
        <v>2599</v>
      </c>
      <c r="B144" s="136" t="s">
        <v>2600</v>
      </c>
      <c r="C144" s="241" t="s">
        <v>52</v>
      </c>
      <c r="D144" s="403" t="s">
        <v>8764</v>
      </c>
      <c r="E144" s="403" t="s">
        <v>8765</v>
      </c>
      <c r="F144" s="403" t="s">
        <v>8761</v>
      </c>
      <c r="G144" s="404">
        <v>2.0</v>
      </c>
      <c r="H144" s="405">
        <v>2.0</v>
      </c>
      <c r="I144" s="5">
        <v>5.0</v>
      </c>
      <c r="J144" s="5">
        <v>10.0</v>
      </c>
      <c r="K144" s="5">
        <v>5.0</v>
      </c>
      <c r="L144" s="330" t="s">
        <v>64</v>
      </c>
      <c r="M144" s="406"/>
      <c r="N144" s="406"/>
      <c r="O144" s="406"/>
      <c r="P144" s="406"/>
      <c r="Q144" s="406"/>
      <c r="R144" s="406"/>
      <c r="S144" s="406"/>
      <c r="T144" s="406"/>
      <c r="U144" s="406"/>
      <c r="V144" s="406"/>
      <c r="W144" s="406"/>
      <c r="X144" s="406"/>
      <c r="Y144" s="406"/>
      <c r="Z144" s="406"/>
    </row>
    <row r="145" ht="11.25" customHeight="1">
      <c r="A145" s="136" t="s">
        <v>2611</v>
      </c>
      <c r="B145" s="136" t="s">
        <v>2612</v>
      </c>
      <c r="C145" s="241" t="s">
        <v>52</v>
      </c>
      <c r="D145" s="403" t="s">
        <v>8766</v>
      </c>
      <c r="E145" s="403" t="s">
        <v>8767</v>
      </c>
      <c r="F145" s="403" t="s">
        <v>8761</v>
      </c>
      <c r="G145" s="404">
        <v>3.0</v>
      </c>
      <c r="H145" s="405">
        <v>3.0</v>
      </c>
      <c r="I145" s="5">
        <v>7.0</v>
      </c>
      <c r="J145" s="5">
        <v>10.0</v>
      </c>
      <c r="K145" s="5">
        <v>3.33</v>
      </c>
      <c r="L145" s="330" t="s">
        <v>64</v>
      </c>
      <c r="M145" s="406"/>
      <c r="N145" s="406"/>
      <c r="O145" s="406"/>
      <c r="P145" s="406"/>
      <c r="Q145" s="406"/>
      <c r="R145" s="406"/>
      <c r="S145" s="406"/>
      <c r="T145" s="406"/>
      <c r="U145" s="406"/>
      <c r="V145" s="406"/>
      <c r="W145" s="406"/>
      <c r="X145" s="406"/>
      <c r="Y145" s="406"/>
      <c r="Z145" s="406"/>
    </row>
    <row r="146" ht="11.25" customHeight="1">
      <c r="A146" s="136" t="s">
        <v>8768</v>
      </c>
      <c r="B146" s="136" t="s">
        <v>8769</v>
      </c>
      <c r="C146" s="241" t="s">
        <v>52</v>
      </c>
      <c r="D146" s="403" t="s">
        <v>8770</v>
      </c>
      <c r="E146" s="403" t="s">
        <v>8771</v>
      </c>
      <c r="F146" s="403" t="s">
        <v>7623</v>
      </c>
      <c r="G146" s="404">
        <v>3.0</v>
      </c>
      <c r="H146" s="405">
        <v>3.0</v>
      </c>
      <c r="I146" s="5">
        <v>5.0</v>
      </c>
      <c r="J146" s="5">
        <v>10.0</v>
      </c>
      <c r="K146" s="5">
        <v>3.33</v>
      </c>
      <c r="L146" s="330" t="s">
        <v>64</v>
      </c>
      <c r="M146" s="406"/>
      <c r="N146" s="406"/>
      <c r="O146" s="406"/>
      <c r="P146" s="406"/>
      <c r="Q146" s="406"/>
      <c r="R146" s="406"/>
      <c r="S146" s="406"/>
      <c r="T146" s="406"/>
      <c r="U146" s="406"/>
      <c r="V146" s="406"/>
      <c r="W146" s="406"/>
      <c r="X146" s="406"/>
      <c r="Y146" s="406"/>
      <c r="Z146" s="406"/>
    </row>
    <row r="147" ht="11.25" customHeight="1">
      <c r="A147" s="136" t="s">
        <v>2582</v>
      </c>
      <c r="B147" s="136" t="s">
        <v>2583</v>
      </c>
      <c r="C147" s="241" t="s">
        <v>52</v>
      </c>
      <c r="D147" s="403" t="s">
        <v>8772</v>
      </c>
      <c r="E147" s="403" t="s">
        <v>8773</v>
      </c>
      <c r="F147" s="403" t="s">
        <v>8761</v>
      </c>
      <c r="G147" s="404">
        <v>3.0</v>
      </c>
      <c r="H147" s="405">
        <v>3.0</v>
      </c>
      <c r="I147" s="5">
        <v>5.0</v>
      </c>
      <c r="J147" s="5">
        <v>10.0</v>
      </c>
      <c r="K147" s="5">
        <v>3.33</v>
      </c>
      <c r="L147" s="330" t="s">
        <v>64</v>
      </c>
      <c r="M147" s="406"/>
      <c r="N147" s="406"/>
      <c r="O147" s="406"/>
      <c r="P147" s="406"/>
      <c r="Q147" s="406"/>
      <c r="R147" s="406"/>
      <c r="S147" s="406"/>
      <c r="T147" s="406"/>
      <c r="U147" s="406"/>
      <c r="V147" s="406"/>
      <c r="W147" s="406"/>
      <c r="X147" s="406"/>
      <c r="Y147" s="406"/>
      <c r="Z147" s="406"/>
    </row>
    <row r="148" ht="11.25" customHeight="1">
      <c r="A148" s="136" t="s">
        <v>456</v>
      </c>
      <c r="B148" s="136" t="s">
        <v>2653</v>
      </c>
      <c r="C148" s="241" t="s">
        <v>52</v>
      </c>
      <c r="D148" s="403" t="s">
        <v>8774</v>
      </c>
      <c r="E148" s="403" t="s">
        <v>8775</v>
      </c>
      <c r="F148" s="403" t="s">
        <v>8761</v>
      </c>
      <c r="G148" s="404">
        <v>5.0</v>
      </c>
      <c r="H148" s="405">
        <v>5.0</v>
      </c>
      <c r="I148" s="5">
        <v>7.0</v>
      </c>
      <c r="J148" s="5">
        <v>10.0</v>
      </c>
      <c r="K148" s="5">
        <v>2.0</v>
      </c>
      <c r="L148" s="330" t="s">
        <v>64</v>
      </c>
      <c r="M148" s="406"/>
      <c r="N148" s="406"/>
      <c r="O148" s="406"/>
      <c r="P148" s="406"/>
      <c r="Q148" s="406"/>
      <c r="R148" s="406"/>
      <c r="S148" s="406"/>
      <c r="T148" s="406"/>
      <c r="U148" s="406"/>
      <c r="V148" s="406"/>
      <c r="W148" s="406"/>
      <c r="X148" s="406"/>
      <c r="Y148" s="406"/>
      <c r="Z148" s="406"/>
    </row>
    <row r="149" ht="11.25" customHeight="1">
      <c r="A149" s="136" t="s">
        <v>2582</v>
      </c>
      <c r="B149" s="136" t="s">
        <v>2583</v>
      </c>
      <c r="C149" s="241" t="s">
        <v>52</v>
      </c>
      <c r="D149" s="403" t="s">
        <v>8776</v>
      </c>
      <c r="E149" s="403" t="s">
        <v>2317</v>
      </c>
      <c r="F149" s="403" t="s">
        <v>8761</v>
      </c>
      <c r="G149" s="404">
        <v>3.0</v>
      </c>
      <c r="H149" s="405">
        <v>3.0</v>
      </c>
      <c r="I149" s="5">
        <v>5.0</v>
      </c>
      <c r="J149" s="5">
        <v>10.0</v>
      </c>
      <c r="K149" s="5">
        <v>3.33</v>
      </c>
      <c r="L149" s="330" t="s">
        <v>64</v>
      </c>
      <c r="M149" s="406"/>
      <c r="N149" s="406"/>
      <c r="O149" s="406"/>
      <c r="P149" s="406"/>
      <c r="Q149" s="406"/>
      <c r="R149" s="406"/>
      <c r="S149" s="406"/>
      <c r="T149" s="406"/>
      <c r="U149" s="406"/>
      <c r="V149" s="406"/>
      <c r="W149" s="406"/>
      <c r="X149" s="406"/>
      <c r="Y149" s="406"/>
      <c r="Z149" s="406"/>
    </row>
    <row r="150" ht="11.25" customHeight="1">
      <c r="A150" s="136" t="s">
        <v>1894</v>
      </c>
      <c r="B150" s="136" t="s">
        <v>8777</v>
      </c>
      <c r="C150" s="241" t="s">
        <v>52</v>
      </c>
      <c r="D150" s="403" t="s">
        <v>8778</v>
      </c>
      <c r="E150" s="403" t="s">
        <v>8779</v>
      </c>
      <c r="F150" s="403" t="s">
        <v>8761</v>
      </c>
      <c r="G150" s="404">
        <v>1.0</v>
      </c>
      <c r="H150" s="405">
        <v>1.0</v>
      </c>
      <c r="I150" s="5">
        <v>1.0</v>
      </c>
      <c r="J150" s="5">
        <v>10.0</v>
      </c>
      <c r="K150" s="5">
        <v>10.0</v>
      </c>
      <c r="L150" s="330" t="s">
        <v>64</v>
      </c>
      <c r="M150" s="406"/>
      <c r="N150" s="406"/>
      <c r="O150" s="406"/>
      <c r="P150" s="406"/>
      <c r="Q150" s="406"/>
      <c r="R150" s="406"/>
      <c r="S150" s="406"/>
      <c r="T150" s="406"/>
      <c r="U150" s="406"/>
      <c r="V150" s="406"/>
      <c r="W150" s="406"/>
      <c r="X150" s="406"/>
      <c r="Y150" s="406"/>
      <c r="Z150" s="406"/>
    </row>
    <row r="151" ht="11.25" customHeight="1">
      <c r="A151" s="136" t="s">
        <v>2776</v>
      </c>
      <c r="B151" s="136" t="s">
        <v>2777</v>
      </c>
      <c r="C151" s="241" t="s">
        <v>52</v>
      </c>
      <c r="D151" s="403" t="s">
        <v>8672</v>
      </c>
      <c r="E151" s="403" t="s">
        <v>8780</v>
      </c>
      <c r="F151" s="403" t="s">
        <v>8781</v>
      </c>
      <c r="G151" s="404">
        <v>4.0</v>
      </c>
      <c r="H151" s="405">
        <v>4.0</v>
      </c>
      <c r="I151" s="5">
        <v>5.0</v>
      </c>
      <c r="J151" s="5">
        <v>20.0</v>
      </c>
      <c r="K151" s="5">
        <v>5.0</v>
      </c>
      <c r="L151" s="330" t="s">
        <v>70</v>
      </c>
      <c r="M151" s="406"/>
      <c r="N151" s="406"/>
      <c r="O151" s="406"/>
      <c r="P151" s="406"/>
      <c r="Q151" s="406"/>
      <c r="R151" s="406"/>
      <c r="S151" s="406"/>
      <c r="T151" s="406"/>
      <c r="U151" s="406"/>
      <c r="V151" s="406"/>
      <c r="W151" s="406"/>
      <c r="X151" s="406"/>
      <c r="Y151" s="406"/>
      <c r="Z151" s="406"/>
    </row>
    <row r="152" ht="11.25" customHeight="1">
      <c r="A152" s="136" t="s">
        <v>8782</v>
      </c>
      <c r="B152" s="136" t="s">
        <v>8783</v>
      </c>
      <c r="C152" s="241" t="s">
        <v>52</v>
      </c>
      <c r="D152" s="403" t="s">
        <v>8784</v>
      </c>
      <c r="E152" s="403" t="s">
        <v>8785</v>
      </c>
      <c r="F152" s="403" t="s">
        <v>8786</v>
      </c>
      <c r="G152" s="404">
        <v>3.0</v>
      </c>
      <c r="H152" s="405">
        <v>3.0</v>
      </c>
      <c r="I152" s="5">
        <v>3.0</v>
      </c>
      <c r="J152" s="5">
        <v>10.0</v>
      </c>
      <c r="K152" s="5">
        <v>3.33</v>
      </c>
      <c r="L152" s="330" t="s">
        <v>70</v>
      </c>
      <c r="M152" s="406"/>
      <c r="N152" s="406"/>
      <c r="O152" s="406"/>
      <c r="P152" s="406"/>
      <c r="Q152" s="406"/>
      <c r="R152" s="406"/>
      <c r="S152" s="406"/>
      <c r="T152" s="406"/>
      <c r="U152" s="406"/>
      <c r="V152" s="406"/>
      <c r="W152" s="406"/>
      <c r="X152" s="406"/>
      <c r="Y152" s="406"/>
      <c r="Z152" s="406"/>
    </row>
    <row r="153" ht="11.25" customHeight="1">
      <c r="A153" s="136" t="s">
        <v>2767</v>
      </c>
      <c r="B153" s="136" t="s">
        <v>2768</v>
      </c>
      <c r="C153" s="241" t="s">
        <v>52</v>
      </c>
      <c r="D153" s="403" t="s">
        <v>8787</v>
      </c>
      <c r="E153" s="403" t="s">
        <v>8788</v>
      </c>
      <c r="F153" s="403" t="s">
        <v>8788</v>
      </c>
      <c r="G153" s="404">
        <v>4.0</v>
      </c>
      <c r="H153" s="405">
        <v>4.0</v>
      </c>
      <c r="I153" s="5">
        <v>6.0</v>
      </c>
      <c r="J153" s="5">
        <v>10.0</v>
      </c>
      <c r="K153" s="5">
        <v>2.5</v>
      </c>
      <c r="L153" s="330" t="s">
        <v>70</v>
      </c>
      <c r="M153" s="406"/>
      <c r="N153" s="406"/>
      <c r="O153" s="406"/>
      <c r="P153" s="406"/>
      <c r="Q153" s="406"/>
      <c r="R153" s="406"/>
      <c r="S153" s="406"/>
      <c r="T153" s="406"/>
      <c r="U153" s="406"/>
      <c r="V153" s="406"/>
      <c r="W153" s="406"/>
      <c r="X153" s="406"/>
      <c r="Y153" s="406"/>
      <c r="Z153" s="406"/>
    </row>
    <row r="154" ht="11.25" customHeight="1">
      <c r="A154" s="136" t="s">
        <v>8789</v>
      </c>
      <c r="B154" s="136" t="s">
        <v>8790</v>
      </c>
      <c r="C154" s="241" t="s">
        <v>52</v>
      </c>
      <c r="D154" s="403" t="s">
        <v>8791</v>
      </c>
      <c r="E154" s="403" t="s">
        <v>8792</v>
      </c>
      <c r="F154" s="403" t="s">
        <v>8793</v>
      </c>
      <c r="G154" s="404">
        <v>1.0</v>
      </c>
      <c r="H154" s="405">
        <v>1.0</v>
      </c>
      <c r="I154" s="5">
        <v>1.0</v>
      </c>
      <c r="J154" s="5">
        <v>10.0</v>
      </c>
      <c r="K154" s="5">
        <v>10.0</v>
      </c>
      <c r="L154" s="330" t="s">
        <v>70</v>
      </c>
      <c r="M154" s="406"/>
      <c r="N154" s="406"/>
      <c r="O154" s="406"/>
      <c r="P154" s="406"/>
      <c r="Q154" s="406"/>
      <c r="R154" s="406"/>
      <c r="S154" s="406"/>
      <c r="T154" s="406"/>
      <c r="U154" s="406"/>
      <c r="V154" s="406"/>
      <c r="W154" s="406"/>
      <c r="X154" s="406"/>
      <c r="Y154" s="406"/>
      <c r="Z154" s="406"/>
    </row>
    <row r="155" ht="11.25" customHeight="1">
      <c r="A155" s="136" t="s">
        <v>8794</v>
      </c>
      <c r="B155" s="136" t="s">
        <v>8795</v>
      </c>
      <c r="C155" s="241" t="s">
        <v>52</v>
      </c>
      <c r="D155" s="403" t="s">
        <v>8796</v>
      </c>
      <c r="E155" s="403" t="s">
        <v>8797</v>
      </c>
      <c r="F155" s="403" t="s">
        <v>7623</v>
      </c>
      <c r="G155" s="404">
        <v>4.0</v>
      </c>
      <c r="H155" s="405">
        <v>1.0</v>
      </c>
      <c r="I155" s="5">
        <v>6.0</v>
      </c>
      <c r="J155" s="5">
        <v>10.0</v>
      </c>
      <c r="K155" s="5">
        <v>2.5</v>
      </c>
      <c r="L155" s="330" t="s">
        <v>74</v>
      </c>
      <c r="M155" s="406"/>
      <c r="N155" s="406"/>
      <c r="O155" s="406"/>
      <c r="P155" s="406"/>
      <c r="Q155" s="406"/>
      <c r="R155" s="406"/>
      <c r="S155" s="406"/>
      <c r="T155" s="406"/>
      <c r="U155" s="406"/>
      <c r="V155" s="406"/>
      <c r="W155" s="406"/>
      <c r="X155" s="406"/>
      <c r="Y155" s="406"/>
      <c r="Z155" s="406"/>
    </row>
    <row r="156" ht="11.25" customHeight="1">
      <c r="A156" s="136" t="s">
        <v>2788</v>
      </c>
      <c r="B156" s="136" t="s">
        <v>2789</v>
      </c>
      <c r="C156" s="241" t="s">
        <v>52</v>
      </c>
      <c r="D156" s="403" t="s">
        <v>8798</v>
      </c>
      <c r="E156" s="403" t="s">
        <v>8799</v>
      </c>
      <c r="F156" s="403" t="s">
        <v>8742</v>
      </c>
      <c r="G156" s="404">
        <v>3.0</v>
      </c>
      <c r="H156" s="405">
        <v>1.0</v>
      </c>
      <c r="I156" s="5">
        <v>5.0</v>
      </c>
      <c r="J156" s="5">
        <v>20.0</v>
      </c>
      <c r="K156" s="5">
        <v>6.66666666666667</v>
      </c>
      <c r="L156" s="330" t="s">
        <v>74</v>
      </c>
      <c r="M156" s="406"/>
      <c r="N156" s="406"/>
      <c r="O156" s="406"/>
      <c r="P156" s="406"/>
      <c r="Q156" s="406"/>
      <c r="R156" s="406"/>
      <c r="S156" s="406"/>
      <c r="T156" s="406"/>
      <c r="U156" s="406"/>
      <c r="V156" s="406"/>
      <c r="W156" s="406"/>
      <c r="X156" s="406"/>
      <c r="Y156" s="406"/>
      <c r="Z156" s="406"/>
    </row>
    <row r="157" ht="11.25" customHeight="1">
      <c r="A157" s="136" t="s">
        <v>2788</v>
      </c>
      <c r="B157" s="136" t="s">
        <v>2789</v>
      </c>
      <c r="C157" s="241" t="s">
        <v>52</v>
      </c>
      <c r="D157" s="403" t="s">
        <v>8800</v>
      </c>
      <c r="E157" s="403" t="s">
        <v>8801</v>
      </c>
      <c r="F157" s="403" t="s">
        <v>8742</v>
      </c>
      <c r="G157" s="404">
        <v>3.0</v>
      </c>
      <c r="H157" s="405">
        <v>1.0</v>
      </c>
      <c r="I157" s="5">
        <v>5.0</v>
      </c>
      <c r="J157" s="5">
        <v>20.0</v>
      </c>
      <c r="K157" s="5">
        <v>6.66666666666667</v>
      </c>
      <c r="L157" s="330" t="s">
        <v>74</v>
      </c>
      <c r="M157" s="406"/>
      <c r="N157" s="406"/>
      <c r="O157" s="406"/>
      <c r="P157" s="406"/>
      <c r="Q157" s="406"/>
      <c r="R157" s="406"/>
      <c r="S157" s="406"/>
      <c r="T157" s="406"/>
      <c r="U157" s="406"/>
      <c r="V157" s="406"/>
      <c r="W157" s="406"/>
      <c r="X157" s="406"/>
      <c r="Y157" s="406"/>
      <c r="Z157" s="406"/>
    </row>
    <row r="158" ht="11.25" customHeight="1">
      <c r="A158" s="136" t="s">
        <v>8802</v>
      </c>
      <c r="B158" s="136" t="s">
        <v>8803</v>
      </c>
      <c r="C158" s="241" t="s">
        <v>52</v>
      </c>
      <c r="D158" s="403" t="s">
        <v>8804</v>
      </c>
      <c r="E158" s="403" t="s">
        <v>8805</v>
      </c>
      <c r="F158" s="403" t="s">
        <v>8742</v>
      </c>
      <c r="G158" s="404">
        <v>3.0</v>
      </c>
      <c r="H158" s="405">
        <v>1.0</v>
      </c>
      <c r="I158" s="5">
        <v>3.0</v>
      </c>
      <c r="J158" s="5">
        <v>20.0</v>
      </c>
      <c r="K158" s="5">
        <v>6.66666666666667</v>
      </c>
      <c r="L158" s="330" t="s">
        <v>74</v>
      </c>
      <c r="M158" s="406"/>
      <c r="N158" s="406"/>
      <c r="O158" s="406"/>
      <c r="P158" s="406"/>
      <c r="Q158" s="406"/>
      <c r="R158" s="406"/>
      <c r="S158" s="406"/>
      <c r="T158" s="406"/>
      <c r="U158" s="406"/>
      <c r="V158" s="406"/>
      <c r="W158" s="406"/>
      <c r="X158" s="406"/>
      <c r="Y158" s="406"/>
      <c r="Z158" s="406"/>
    </row>
    <row r="159" ht="11.25" customHeight="1">
      <c r="A159" s="136" t="s">
        <v>8806</v>
      </c>
      <c r="B159" s="136" t="s">
        <v>8807</v>
      </c>
      <c r="C159" s="241" t="s">
        <v>52</v>
      </c>
      <c r="D159" s="403" t="s">
        <v>8796</v>
      </c>
      <c r="E159" s="403" t="s">
        <v>8797</v>
      </c>
      <c r="F159" s="403" t="s">
        <v>7623</v>
      </c>
      <c r="G159" s="404">
        <v>4.0</v>
      </c>
      <c r="H159" s="405">
        <v>1.0</v>
      </c>
      <c r="I159" s="5">
        <v>6.0</v>
      </c>
      <c r="J159" s="5">
        <v>10.0</v>
      </c>
      <c r="K159" s="5">
        <v>2.5</v>
      </c>
      <c r="L159" s="330" t="s">
        <v>74</v>
      </c>
      <c r="M159" s="406"/>
      <c r="N159" s="406"/>
      <c r="O159" s="406"/>
      <c r="P159" s="406"/>
      <c r="Q159" s="406"/>
      <c r="R159" s="406"/>
      <c r="S159" s="406"/>
      <c r="T159" s="406"/>
      <c r="U159" s="406"/>
      <c r="V159" s="406"/>
      <c r="W159" s="406"/>
      <c r="X159" s="406"/>
      <c r="Y159" s="406"/>
      <c r="Z159" s="406"/>
    </row>
    <row r="160" ht="11.25" customHeight="1">
      <c r="A160" s="136" t="s">
        <v>8808</v>
      </c>
      <c r="B160" s="136" t="s">
        <v>8809</v>
      </c>
      <c r="C160" s="241" t="s">
        <v>52</v>
      </c>
      <c r="D160" s="403" t="s">
        <v>8810</v>
      </c>
      <c r="E160" s="403" t="s">
        <v>8811</v>
      </c>
      <c r="F160" s="403" t="s">
        <v>8742</v>
      </c>
      <c r="G160" s="404">
        <v>1.0</v>
      </c>
      <c r="H160" s="405">
        <v>1.0</v>
      </c>
      <c r="I160" s="5">
        <v>3.0</v>
      </c>
      <c r="J160" s="5">
        <v>20.0</v>
      </c>
      <c r="K160" s="5">
        <v>20.0</v>
      </c>
      <c r="L160" s="330" t="s">
        <v>74</v>
      </c>
      <c r="M160" s="406"/>
      <c r="N160" s="406"/>
      <c r="O160" s="406"/>
      <c r="P160" s="406"/>
      <c r="Q160" s="406"/>
      <c r="R160" s="406"/>
      <c r="S160" s="406"/>
      <c r="T160" s="406"/>
      <c r="U160" s="406"/>
      <c r="V160" s="406"/>
      <c r="W160" s="406"/>
      <c r="X160" s="406"/>
      <c r="Y160" s="406"/>
      <c r="Z160" s="406"/>
    </row>
    <row r="161" ht="11.25" customHeight="1">
      <c r="A161" s="136" t="s">
        <v>2861</v>
      </c>
      <c r="B161" s="136" t="s">
        <v>2862</v>
      </c>
      <c r="C161" s="241" t="s">
        <v>52</v>
      </c>
      <c r="D161" s="403" t="s">
        <v>8812</v>
      </c>
      <c r="E161" s="403" t="s">
        <v>8813</v>
      </c>
      <c r="F161" s="403" t="s">
        <v>7596</v>
      </c>
      <c r="G161" s="404">
        <v>5.0</v>
      </c>
      <c r="H161" s="405">
        <v>1.0</v>
      </c>
      <c r="I161" s="5">
        <v>5.0</v>
      </c>
      <c r="J161" s="5">
        <v>20.0</v>
      </c>
      <c r="K161" s="5">
        <v>4.0</v>
      </c>
      <c r="L161" s="330" t="s">
        <v>78</v>
      </c>
      <c r="M161" s="406"/>
      <c r="N161" s="406"/>
      <c r="O161" s="406"/>
      <c r="P161" s="406"/>
      <c r="Q161" s="406"/>
      <c r="R161" s="406"/>
      <c r="S161" s="406"/>
      <c r="T161" s="406"/>
      <c r="U161" s="406"/>
      <c r="V161" s="406"/>
      <c r="W161" s="406"/>
      <c r="X161" s="406"/>
      <c r="Y161" s="406"/>
      <c r="Z161" s="406"/>
    </row>
    <row r="162" ht="11.25" customHeight="1">
      <c r="A162" s="136" t="s">
        <v>537</v>
      </c>
      <c r="B162" s="136" t="s">
        <v>2828</v>
      </c>
      <c r="C162" s="241" t="s">
        <v>52</v>
      </c>
      <c r="D162" s="403" t="s">
        <v>8814</v>
      </c>
      <c r="E162" s="403" t="s">
        <v>8815</v>
      </c>
      <c r="F162" s="403"/>
      <c r="G162" s="404">
        <v>5.0</v>
      </c>
      <c r="H162" s="405">
        <v>5.0</v>
      </c>
      <c r="I162" s="5">
        <v>5.0</v>
      </c>
      <c r="J162" s="5">
        <v>20.0</v>
      </c>
      <c r="K162" s="5">
        <v>4.0</v>
      </c>
      <c r="L162" s="330" t="s">
        <v>78</v>
      </c>
      <c r="M162" s="406"/>
      <c r="N162" s="406"/>
      <c r="O162" s="406"/>
      <c r="P162" s="406"/>
      <c r="Q162" s="406"/>
      <c r="R162" s="406"/>
      <c r="S162" s="406"/>
      <c r="T162" s="406"/>
      <c r="U162" s="406"/>
      <c r="V162" s="406"/>
      <c r="W162" s="406"/>
      <c r="X162" s="406"/>
      <c r="Y162" s="406"/>
      <c r="Z162" s="406"/>
    </row>
    <row r="163" ht="11.25" customHeight="1">
      <c r="A163" s="136" t="s">
        <v>8816</v>
      </c>
      <c r="B163" s="136" t="s">
        <v>8817</v>
      </c>
      <c r="C163" s="241" t="s">
        <v>52</v>
      </c>
      <c r="D163" s="403" t="s">
        <v>8818</v>
      </c>
      <c r="E163" s="403" t="s">
        <v>8819</v>
      </c>
      <c r="F163" s="403" t="s">
        <v>8067</v>
      </c>
      <c r="G163" s="404">
        <v>2.0</v>
      </c>
      <c r="H163" s="405">
        <v>1.0</v>
      </c>
      <c r="I163" s="5">
        <v>1.0</v>
      </c>
      <c r="J163" s="5">
        <v>1.0</v>
      </c>
      <c r="K163" s="5">
        <v>10.0</v>
      </c>
      <c r="L163" s="330" t="s">
        <v>79</v>
      </c>
      <c r="M163" s="406"/>
      <c r="N163" s="406"/>
      <c r="O163" s="406"/>
      <c r="P163" s="406"/>
      <c r="Q163" s="406"/>
      <c r="R163" s="406"/>
      <c r="S163" s="406"/>
      <c r="T163" s="406"/>
      <c r="U163" s="406"/>
      <c r="V163" s="406"/>
      <c r="W163" s="406"/>
      <c r="X163" s="406"/>
      <c r="Y163" s="406"/>
      <c r="Z163" s="406"/>
    </row>
    <row r="164" ht="11.25" customHeight="1">
      <c r="A164" s="136" t="s">
        <v>2919</v>
      </c>
      <c r="B164" s="136" t="s">
        <v>2920</v>
      </c>
      <c r="C164" s="241" t="s">
        <v>52</v>
      </c>
      <c r="D164" s="403" t="s">
        <v>8820</v>
      </c>
      <c r="E164" s="403" t="s">
        <v>8720</v>
      </c>
      <c r="F164" s="403" t="s">
        <v>8721</v>
      </c>
      <c r="G164" s="404">
        <v>2.0</v>
      </c>
      <c r="H164" s="405">
        <v>2.0</v>
      </c>
      <c r="I164" s="5">
        <v>2.0</v>
      </c>
      <c r="J164" s="5">
        <v>20.0</v>
      </c>
      <c r="K164" s="5">
        <v>10.0</v>
      </c>
      <c r="L164" s="330" t="s">
        <v>85</v>
      </c>
      <c r="M164" s="406"/>
      <c r="N164" s="406"/>
      <c r="O164" s="406"/>
      <c r="P164" s="406"/>
      <c r="Q164" s="406"/>
      <c r="R164" s="406"/>
      <c r="S164" s="406"/>
      <c r="T164" s="406"/>
      <c r="U164" s="406"/>
      <c r="V164" s="406"/>
      <c r="W164" s="406"/>
      <c r="X164" s="406"/>
      <c r="Y164" s="406"/>
      <c r="Z164" s="406"/>
    </row>
    <row r="165" ht="11.25" customHeight="1">
      <c r="A165" s="136" t="s">
        <v>8821</v>
      </c>
      <c r="B165" s="136" t="s">
        <v>8822</v>
      </c>
      <c r="C165" s="241" t="s">
        <v>52</v>
      </c>
      <c r="D165" s="403" t="s">
        <v>8823</v>
      </c>
      <c r="E165" s="403" t="s">
        <v>8824</v>
      </c>
      <c r="F165" s="403" t="s">
        <v>7623</v>
      </c>
      <c r="G165" s="404">
        <v>5.0</v>
      </c>
      <c r="H165" s="405">
        <v>5.0</v>
      </c>
      <c r="I165" s="5">
        <v>5.0</v>
      </c>
      <c r="J165" s="5">
        <v>10.0</v>
      </c>
      <c r="K165" s="5">
        <v>2.0</v>
      </c>
      <c r="L165" s="330" t="s">
        <v>86</v>
      </c>
      <c r="M165" s="406"/>
      <c r="N165" s="406"/>
      <c r="O165" s="406"/>
      <c r="P165" s="406"/>
      <c r="Q165" s="406"/>
      <c r="R165" s="406"/>
      <c r="S165" s="406"/>
      <c r="T165" s="406"/>
      <c r="U165" s="406"/>
      <c r="V165" s="406"/>
      <c r="W165" s="406"/>
      <c r="X165" s="406"/>
      <c r="Y165" s="406"/>
      <c r="Z165" s="406"/>
    </row>
    <row r="166" ht="11.25" customHeight="1">
      <c r="A166" s="136" t="s">
        <v>2934</v>
      </c>
      <c r="B166" s="136" t="s">
        <v>2935</v>
      </c>
      <c r="C166" s="241" t="s">
        <v>52</v>
      </c>
      <c r="D166" s="403" t="s">
        <v>8825</v>
      </c>
      <c r="E166" s="403" t="s">
        <v>2193</v>
      </c>
      <c r="F166" s="403" t="s">
        <v>8519</v>
      </c>
      <c r="G166" s="404">
        <v>3.0</v>
      </c>
      <c r="H166" s="405">
        <v>3.0</v>
      </c>
      <c r="I166" s="5">
        <v>7.0</v>
      </c>
      <c r="J166" s="5">
        <v>20.0</v>
      </c>
      <c r="K166" s="5">
        <v>6.66666666666667</v>
      </c>
      <c r="L166" s="330" t="s">
        <v>86</v>
      </c>
      <c r="M166" s="406"/>
      <c r="N166" s="406"/>
      <c r="O166" s="406"/>
      <c r="P166" s="406"/>
      <c r="Q166" s="406"/>
      <c r="R166" s="406"/>
      <c r="S166" s="406"/>
      <c r="T166" s="406"/>
      <c r="U166" s="406"/>
      <c r="V166" s="406"/>
      <c r="W166" s="406"/>
      <c r="X166" s="406"/>
      <c r="Y166" s="406"/>
      <c r="Z166" s="406"/>
    </row>
    <row r="167" ht="11.25" customHeight="1">
      <c r="A167" s="136" t="s">
        <v>2934</v>
      </c>
      <c r="B167" s="136" t="s">
        <v>2935</v>
      </c>
      <c r="C167" s="241" t="s">
        <v>52</v>
      </c>
      <c r="D167" s="403" t="s">
        <v>8826</v>
      </c>
      <c r="E167" s="403" t="s">
        <v>8767</v>
      </c>
      <c r="F167" s="403" t="s">
        <v>7623</v>
      </c>
      <c r="G167" s="404">
        <v>3.0</v>
      </c>
      <c r="H167" s="405">
        <v>3.0</v>
      </c>
      <c r="I167" s="5">
        <v>7.0</v>
      </c>
      <c r="J167" s="5">
        <v>10.0</v>
      </c>
      <c r="K167" s="5">
        <v>3.33333333333333</v>
      </c>
      <c r="L167" s="330" t="s">
        <v>86</v>
      </c>
      <c r="M167" s="406"/>
      <c r="N167" s="406"/>
      <c r="O167" s="406"/>
      <c r="P167" s="406"/>
      <c r="Q167" s="406"/>
      <c r="R167" s="406"/>
      <c r="S167" s="406"/>
      <c r="T167" s="406"/>
      <c r="U167" s="406"/>
      <c r="V167" s="406"/>
      <c r="W167" s="406"/>
      <c r="X167" s="406"/>
      <c r="Y167" s="406"/>
      <c r="Z167" s="406"/>
    </row>
    <row r="168" ht="11.25" customHeight="1">
      <c r="A168" s="330" t="s">
        <v>8827</v>
      </c>
      <c r="B168" s="330" t="s">
        <v>3823</v>
      </c>
      <c r="C168" s="5" t="s">
        <v>88</v>
      </c>
      <c r="D168" s="330" t="s">
        <v>8828</v>
      </c>
      <c r="E168" s="407" t="s">
        <v>8829</v>
      </c>
      <c r="F168" s="330" t="s">
        <v>7623</v>
      </c>
      <c r="G168" s="5">
        <v>2.0</v>
      </c>
      <c r="H168" s="5">
        <v>2.0</v>
      </c>
      <c r="I168" s="241">
        <v>2.0</v>
      </c>
      <c r="J168" s="241">
        <v>20.0</v>
      </c>
      <c r="K168" s="241">
        <f t="shared" ref="K168:K242" si="1">J168/G168</f>
        <v>10</v>
      </c>
      <c r="L168" s="330" t="s">
        <v>733</v>
      </c>
      <c r="M168" s="406"/>
      <c r="N168" s="406"/>
      <c r="O168" s="406"/>
      <c r="P168" s="406"/>
      <c r="Q168" s="406"/>
      <c r="R168" s="406"/>
      <c r="S168" s="406"/>
      <c r="T168" s="406"/>
      <c r="U168" s="406"/>
      <c r="V168" s="406"/>
      <c r="W168" s="406"/>
      <c r="X168" s="406"/>
      <c r="Y168" s="406"/>
      <c r="Z168" s="406"/>
    </row>
    <row r="169" ht="11.25" customHeight="1">
      <c r="A169" s="330" t="s">
        <v>8827</v>
      </c>
      <c r="B169" s="330" t="s">
        <v>3823</v>
      </c>
      <c r="C169" s="5" t="s">
        <v>88</v>
      </c>
      <c r="D169" s="330" t="s">
        <v>8830</v>
      </c>
      <c r="E169" s="407" t="s">
        <v>8831</v>
      </c>
      <c r="F169" s="330" t="s">
        <v>7623</v>
      </c>
      <c r="G169" s="5">
        <v>2.0</v>
      </c>
      <c r="H169" s="5">
        <v>2.0</v>
      </c>
      <c r="I169" s="241">
        <v>2.0</v>
      </c>
      <c r="J169" s="241">
        <v>20.0</v>
      </c>
      <c r="K169" s="241">
        <f t="shared" si="1"/>
        <v>10</v>
      </c>
      <c r="L169" s="330" t="s">
        <v>733</v>
      </c>
      <c r="M169" s="406"/>
      <c r="N169" s="406"/>
      <c r="O169" s="406"/>
      <c r="P169" s="406"/>
      <c r="Q169" s="406"/>
      <c r="R169" s="406"/>
      <c r="S169" s="406"/>
      <c r="T169" s="406"/>
      <c r="U169" s="406"/>
      <c r="V169" s="406"/>
      <c r="W169" s="406"/>
      <c r="X169" s="406"/>
      <c r="Y169" s="406"/>
      <c r="Z169" s="406"/>
    </row>
    <row r="170" ht="11.25" customHeight="1">
      <c r="A170" s="330" t="s">
        <v>8827</v>
      </c>
      <c r="B170" s="330" t="s">
        <v>3823</v>
      </c>
      <c r="C170" s="5" t="s">
        <v>88</v>
      </c>
      <c r="D170" s="330" t="s">
        <v>8832</v>
      </c>
      <c r="E170" s="407" t="s">
        <v>8833</v>
      </c>
      <c r="F170" s="330" t="s">
        <v>7623</v>
      </c>
      <c r="G170" s="5">
        <v>2.0</v>
      </c>
      <c r="H170" s="5">
        <v>2.0</v>
      </c>
      <c r="I170" s="241">
        <v>2.0</v>
      </c>
      <c r="J170" s="241">
        <v>20.0</v>
      </c>
      <c r="K170" s="241">
        <f t="shared" si="1"/>
        <v>10</v>
      </c>
      <c r="L170" s="330" t="s">
        <v>733</v>
      </c>
      <c r="M170" s="406"/>
      <c r="N170" s="406"/>
      <c r="O170" s="406"/>
      <c r="P170" s="406"/>
      <c r="Q170" s="406"/>
      <c r="R170" s="406"/>
      <c r="S170" s="406"/>
      <c r="T170" s="406"/>
      <c r="U170" s="406"/>
      <c r="V170" s="406"/>
      <c r="W170" s="406"/>
      <c r="X170" s="406"/>
      <c r="Y170" s="406"/>
      <c r="Z170" s="406"/>
    </row>
    <row r="171" ht="11.25" customHeight="1">
      <c r="A171" s="330" t="s">
        <v>8827</v>
      </c>
      <c r="B171" s="330" t="s">
        <v>3823</v>
      </c>
      <c r="C171" s="5" t="s">
        <v>88</v>
      </c>
      <c r="D171" s="330" t="s">
        <v>8834</v>
      </c>
      <c r="E171" s="407" t="s">
        <v>8835</v>
      </c>
      <c r="F171" s="330" t="s">
        <v>7623</v>
      </c>
      <c r="G171" s="5">
        <v>2.0</v>
      </c>
      <c r="H171" s="5">
        <v>2.0</v>
      </c>
      <c r="I171" s="241">
        <v>2.0</v>
      </c>
      <c r="J171" s="241">
        <v>20.0</v>
      </c>
      <c r="K171" s="241">
        <f t="shared" si="1"/>
        <v>10</v>
      </c>
      <c r="L171" s="330" t="s">
        <v>733</v>
      </c>
      <c r="M171" s="406"/>
      <c r="N171" s="406"/>
      <c r="O171" s="406"/>
      <c r="P171" s="406"/>
      <c r="Q171" s="406"/>
      <c r="R171" s="406"/>
      <c r="S171" s="406"/>
      <c r="T171" s="406"/>
      <c r="U171" s="406"/>
      <c r="V171" s="406"/>
      <c r="W171" s="406"/>
      <c r="X171" s="406"/>
      <c r="Y171" s="406"/>
      <c r="Z171" s="406"/>
    </row>
    <row r="172" ht="11.25" customHeight="1">
      <c r="A172" s="330" t="s">
        <v>8827</v>
      </c>
      <c r="B172" s="330" t="s">
        <v>3823</v>
      </c>
      <c r="C172" s="5" t="s">
        <v>88</v>
      </c>
      <c r="D172" s="330" t="s">
        <v>8836</v>
      </c>
      <c r="E172" s="407" t="s">
        <v>8837</v>
      </c>
      <c r="F172" s="330" t="s">
        <v>7623</v>
      </c>
      <c r="G172" s="5">
        <v>2.0</v>
      </c>
      <c r="H172" s="5">
        <v>2.0</v>
      </c>
      <c r="I172" s="241">
        <v>2.0</v>
      </c>
      <c r="J172" s="241">
        <v>20.0</v>
      </c>
      <c r="K172" s="241">
        <f t="shared" si="1"/>
        <v>10</v>
      </c>
      <c r="L172" s="330" t="s">
        <v>733</v>
      </c>
      <c r="M172" s="406"/>
      <c r="N172" s="406"/>
      <c r="O172" s="406"/>
      <c r="P172" s="406"/>
      <c r="Q172" s="406"/>
      <c r="R172" s="406"/>
      <c r="S172" s="406"/>
      <c r="T172" s="406"/>
      <c r="U172" s="406"/>
      <c r="V172" s="406"/>
      <c r="W172" s="406"/>
      <c r="X172" s="406"/>
      <c r="Y172" s="406"/>
      <c r="Z172" s="406"/>
    </row>
    <row r="173" ht="11.25" customHeight="1">
      <c r="A173" s="330" t="s">
        <v>8827</v>
      </c>
      <c r="B173" s="330" t="s">
        <v>3823</v>
      </c>
      <c r="C173" s="5" t="s">
        <v>88</v>
      </c>
      <c r="D173" s="330" t="s">
        <v>8838</v>
      </c>
      <c r="E173" s="407" t="s">
        <v>8839</v>
      </c>
      <c r="F173" s="330" t="s">
        <v>7623</v>
      </c>
      <c r="G173" s="5">
        <v>2.0</v>
      </c>
      <c r="H173" s="5">
        <v>2.0</v>
      </c>
      <c r="I173" s="241">
        <v>2.0</v>
      </c>
      <c r="J173" s="241">
        <v>20.0</v>
      </c>
      <c r="K173" s="241">
        <f t="shared" si="1"/>
        <v>10</v>
      </c>
      <c r="L173" s="330" t="s">
        <v>733</v>
      </c>
      <c r="M173" s="3"/>
      <c r="N173" s="3"/>
      <c r="O173" s="3"/>
      <c r="P173" s="3"/>
      <c r="Q173" s="3"/>
      <c r="R173" s="3"/>
      <c r="S173" s="3"/>
      <c r="T173" s="3"/>
      <c r="U173" s="3"/>
      <c r="V173" s="3"/>
      <c r="W173" s="3"/>
      <c r="X173" s="3"/>
      <c r="Y173" s="3"/>
      <c r="Z173" s="3"/>
    </row>
    <row r="174" ht="11.25" customHeight="1">
      <c r="A174" s="330" t="s">
        <v>8827</v>
      </c>
      <c r="B174" s="330" t="s">
        <v>3823</v>
      </c>
      <c r="C174" s="5" t="s">
        <v>88</v>
      </c>
      <c r="D174" s="330" t="s">
        <v>8840</v>
      </c>
      <c r="E174" s="407" t="s">
        <v>8841</v>
      </c>
      <c r="F174" s="330" t="s">
        <v>7623</v>
      </c>
      <c r="G174" s="5">
        <v>2.0</v>
      </c>
      <c r="H174" s="5">
        <v>2.0</v>
      </c>
      <c r="I174" s="241">
        <v>2.0</v>
      </c>
      <c r="J174" s="241">
        <v>20.0</v>
      </c>
      <c r="K174" s="241">
        <f t="shared" si="1"/>
        <v>10</v>
      </c>
      <c r="L174" s="330" t="s">
        <v>733</v>
      </c>
      <c r="M174" s="3"/>
      <c r="N174" s="3"/>
      <c r="O174" s="3"/>
      <c r="P174" s="3"/>
      <c r="Q174" s="3"/>
      <c r="R174" s="3"/>
      <c r="S174" s="3"/>
      <c r="T174" s="3"/>
      <c r="U174" s="3"/>
      <c r="V174" s="3"/>
      <c r="W174" s="3"/>
      <c r="X174" s="3"/>
      <c r="Y174" s="3"/>
      <c r="Z174" s="3"/>
    </row>
    <row r="175" ht="11.25" customHeight="1">
      <c r="A175" s="330" t="s">
        <v>8827</v>
      </c>
      <c r="B175" s="330" t="s">
        <v>3823</v>
      </c>
      <c r="C175" s="5" t="s">
        <v>88</v>
      </c>
      <c r="D175" s="330" t="s">
        <v>8842</v>
      </c>
      <c r="E175" s="407" t="s">
        <v>8843</v>
      </c>
      <c r="F175" s="330" t="s">
        <v>7623</v>
      </c>
      <c r="G175" s="5">
        <v>2.0</v>
      </c>
      <c r="H175" s="5">
        <v>2.0</v>
      </c>
      <c r="I175" s="241">
        <v>2.0</v>
      </c>
      <c r="J175" s="241">
        <v>20.0</v>
      </c>
      <c r="K175" s="241">
        <f t="shared" si="1"/>
        <v>10</v>
      </c>
      <c r="L175" s="330" t="s">
        <v>733</v>
      </c>
      <c r="M175" s="3"/>
      <c r="N175" s="3"/>
      <c r="O175" s="3"/>
      <c r="P175" s="3"/>
      <c r="Q175" s="3"/>
      <c r="R175" s="3"/>
      <c r="S175" s="3"/>
      <c r="T175" s="3"/>
      <c r="U175" s="3"/>
      <c r="V175" s="3"/>
      <c r="W175" s="3"/>
      <c r="X175" s="3"/>
      <c r="Y175" s="3"/>
      <c r="Z175" s="3"/>
    </row>
    <row r="176" ht="11.25" customHeight="1">
      <c r="A176" s="330" t="s">
        <v>8827</v>
      </c>
      <c r="B176" s="330" t="s">
        <v>3823</v>
      </c>
      <c r="C176" s="5" t="s">
        <v>88</v>
      </c>
      <c r="D176" s="330" t="s">
        <v>8844</v>
      </c>
      <c r="E176" s="407" t="s">
        <v>8845</v>
      </c>
      <c r="F176" s="330" t="s">
        <v>7623</v>
      </c>
      <c r="G176" s="5">
        <v>2.0</v>
      </c>
      <c r="H176" s="5">
        <v>2.0</v>
      </c>
      <c r="I176" s="241">
        <v>2.0</v>
      </c>
      <c r="J176" s="241">
        <v>20.0</v>
      </c>
      <c r="K176" s="241">
        <f t="shared" si="1"/>
        <v>10</v>
      </c>
      <c r="L176" s="330" t="s">
        <v>733</v>
      </c>
      <c r="M176" s="3"/>
      <c r="N176" s="3"/>
      <c r="O176" s="3"/>
      <c r="P176" s="3"/>
      <c r="Q176" s="3"/>
      <c r="R176" s="3"/>
      <c r="S176" s="3"/>
      <c r="T176" s="3"/>
      <c r="U176" s="3"/>
      <c r="V176" s="3"/>
      <c r="W176" s="3"/>
      <c r="X176" s="3"/>
      <c r="Y176" s="3"/>
      <c r="Z176" s="3"/>
    </row>
    <row r="177" ht="11.25" customHeight="1">
      <c r="A177" s="330" t="s">
        <v>8827</v>
      </c>
      <c r="B177" s="330" t="s">
        <v>3823</v>
      </c>
      <c r="C177" s="5" t="s">
        <v>88</v>
      </c>
      <c r="D177" s="330" t="s">
        <v>8846</v>
      </c>
      <c r="E177" s="407" t="s">
        <v>8847</v>
      </c>
      <c r="F177" s="330" t="s">
        <v>7623</v>
      </c>
      <c r="G177" s="5">
        <v>2.0</v>
      </c>
      <c r="H177" s="5">
        <v>2.0</v>
      </c>
      <c r="I177" s="241">
        <v>2.0</v>
      </c>
      <c r="J177" s="241">
        <v>20.0</v>
      </c>
      <c r="K177" s="241">
        <f t="shared" si="1"/>
        <v>10</v>
      </c>
      <c r="L177" s="330" t="s">
        <v>733</v>
      </c>
      <c r="M177" s="3"/>
      <c r="N177" s="3"/>
      <c r="O177" s="3"/>
      <c r="P177" s="3"/>
      <c r="Q177" s="3"/>
      <c r="R177" s="3"/>
      <c r="S177" s="3"/>
      <c r="T177" s="3"/>
      <c r="U177" s="3"/>
      <c r="V177" s="3"/>
      <c r="W177" s="3"/>
      <c r="X177" s="3"/>
      <c r="Y177" s="3"/>
      <c r="Z177" s="3"/>
    </row>
    <row r="178" ht="11.25" customHeight="1">
      <c r="A178" s="330" t="s">
        <v>8827</v>
      </c>
      <c r="B178" s="330" t="s">
        <v>3823</v>
      </c>
      <c r="C178" s="5" t="s">
        <v>88</v>
      </c>
      <c r="D178" s="330" t="s">
        <v>8848</v>
      </c>
      <c r="E178" s="407" t="s">
        <v>8849</v>
      </c>
      <c r="F178" s="330" t="s">
        <v>7623</v>
      </c>
      <c r="G178" s="5">
        <v>2.0</v>
      </c>
      <c r="H178" s="5">
        <v>2.0</v>
      </c>
      <c r="I178" s="241">
        <v>2.0</v>
      </c>
      <c r="J178" s="241">
        <v>20.0</v>
      </c>
      <c r="K178" s="241">
        <f t="shared" si="1"/>
        <v>10</v>
      </c>
      <c r="L178" s="330" t="s">
        <v>733</v>
      </c>
      <c r="M178" s="3"/>
      <c r="N178" s="3"/>
      <c r="O178" s="3"/>
      <c r="P178" s="3"/>
      <c r="Q178" s="3"/>
      <c r="R178" s="3"/>
      <c r="S178" s="3"/>
      <c r="T178" s="3"/>
      <c r="U178" s="3"/>
      <c r="V178" s="3"/>
      <c r="W178" s="3"/>
      <c r="X178" s="3"/>
      <c r="Y178" s="3"/>
      <c r="Z178" s="3"/>
    </row>
    <row r="179" ht="11.25" customHeight="1">
      <c r="A179" s="330" t="s">
        <v>8827</v>
      </c>
      <c r="B179" s="330" t="s">
        <v>3823</v>
      </c>
      <c r="C179" s="5" t="s">
        <v>88</v>
      </c>
      <c r="D179" s="330" t="s">
        <v>8850</v>
      </c>
      <c r="E179" s="407" t="s">
        <v>8851</v>
      </c>
      <c r="F179" s="330" t="s">
        <v>7623</v>
      </c>
      <c r="G179" s="5">
        <v>2.0</v>
      </c>
      <c r="H179" s="5">
        <v>2.0</v>
      </c>
      <c r="I179" s="241">
        <v>2.0</v>
      </c>
      <c r="J179" s="241">
        <v>20.0</v>
      </c>
      <c r="K179" s="241">
        <f t="shared" si="1"/>
        <v>10</v>
      </c>
      <c r="L179" s="330" t="s">
        <v>733</v>
      </c>
      <c r="M179" s="3"/>
      <c r="N179" s="3"/>
      <c r="O179" s="3"/>
      <c r="P179" s="3"/>
      <c r="Q179" s="3"/>
      <c r="R179" s="3"/>
      <c r="S179" s="3"/>
      <c r="T179" s="3"/>
      <c r="U179" s="3"/>
      <c r="V179" s="3"/>
      <c r="W179" s="3"/>
      <c r="X179" s="3"/>
      <c r="Y179" s="3"/>
      <c r="Z179" s="3"/>
    </row>
    <row r="180" ht="11.25" customHeight="1">
      <c r="A180" s="330" t="s">
        <v>8827</v>
      </c>
      <c r="B180" s="330" t="s">
        <v>3823</v>
      </c>
      <c r="C180" s="5" t="s">
        <v>88</v>
      </c>
      <c r="D180" s="330" t="s">
        <v>8852</v>
      </c>
      <c r="E180" s="407" t="s">
        <v>8853</v>
      </c>
      <c r="F180" s="330" t="s">
        <v>7623</v>
      </c>
      <c r="G180" s="5">
        <v>2.0</v>
      </c>
      <c r="H180" s="5">
        <v>2.0</v>
      </c>
      <c r="I180" s="241">
        <v>2.0</v>
      </c>
      <c r="J180" s="241">
        <v>20.0</v>
      </c>
      <c r="K180" s="241">
        <f t="shared" si="1"/>
        <v>10</v>
      </c>
      <c r="L180" s="330" t="s">
        <v>733</v>
      </c>
      <c r="M180" s="3"/>
      <c r="N180" s="3"/>
      <c r="O180" s="3"/>
      <c r="P180" s="3"/>
      <c r="Q180" s="3"/>
      <c r="R180" s="3"/>
      <c r="S180" s="3"/>
      <c r="T180" s="3"/>
      <c r="U180" s="3"/>
      <c r="V180" s="3"/>
      <c r="W180" s="3"/>
      <c r="X180" s="3"/>
      <c r="Y180" s="3"/>
      <c r="Z180" s="3"/>
    </row>
    <row r="181" ht="11.25" customHeight="1">
      <c r="A181" s="330" t="s">
        <v>8854</v>
      </c>
      <c r="B181" s="330" t="s">
        <v>8855</v>
      </c>
      <c r="C181" s="5" t="s">
        <v>88</v>
      </c>
      <c r="D181" s="330" t="s">
        <v>8856</v>
      </c>
      <c r="E181" s="407" t="s">
        <v>8857</v>
      </c>
      <c r="F181" s="330" t="s">
        <v>7623</v>
      </c>
      <c r="G181" s="5">
        <v>1.0</v>
      </c>
      <c r="H181" s="5">
        <v>1.0</v>
      </c>
      <c r="I181" s="241">
        <v>2.0</v>
      </c>
      <c r="J181" s="241">
        <v>20.0</v>
      </c>
      <c r="K181" s="241">
        <f t="shared" si="1"/>
        <v>20</v>
      </c>
      <c r="L181" s="330" t="s">
        <v>733</v>
      </c>
      <c r="M181" s="3"/>
      <c r="N181" s="3"/>
      <c r="O181" s="3"/>
      <c r="P181" s="3"/>
      <c r="Q181" s="3"/>
      <c r="R181" s="3"/>
      <c r="S181" s="3"/>
      <c r="T181" s="3"/>
      <c r="U181" s="3"/>
      <c r="V181" s="3"/>
      <c r="W181" s="3"/>
      <c r="X181" s="3"/>
      <c r="Y181" s="3"/>
      <c r="Z181" s="3"/>
    </row>
    <row r="182" ht="11.25" customHeight="1">
      <c r="A182" s="330" t="s">
        <v>8854</v>
      </c>
      <c r="B182" s="330" t="s">
        <v>8855</v>
      </c>
      <c r="C182" s="5" t="s">
        <v>88</v>
      </c>
      <c r="D182" s="330" t="s">
        <v>8858</v>
      </c>
      <c r="E182" s="407" t="s">
        <v>8859</v>
      </c>
      <c r="F182" s="330" t="s">
        <v>7623</v>
      </c>
      <c r="G182" s="5">
        <v>1.0</v>
      </c>
      <c r="H182" s="5">
        <v>1.0</v>
      </c>
      <c r="I182" s="241">
        <v>2.0</v>
      </c>
      <c r="J182" s="241">
        <v>20.0</v>
      </c>
      <c r="K182" s="241">
        <f t="shared" si="1"/>
        <v>20</v>
      </c>
      <c r="L182" s="330" t="s">
        <v>733</v>
      </c>
      <c r="M182" s="3"/>
      <c r="N182" s="3"/>
      <c r="O182" s="3"/>
      <c r="P182" s="3"/>
      <c r="Q182" s="3"/>
      <c r="R182" s="3"/>
      <c r="S182" s="3"/>
      <c r="T182" s="3"/>
      <c r="U182" s="3"/>
      <c r="V182" s="3"/>
      <c r="W182" s="3"/>
      <c r="X182" s="3"/>
      <c r="Y182" s="3"/>
      <c r="Z182" s="3"/>
    </row>
    <row r="183" ht="11.25" customHeight="1">
      <c r="A183" s="330" t="s">
        <v>8854</v>
      </c>
      <c r="B183" s="330" t="s">
        <v>8855</v>
      </c>
      <c r="C183" s="5" t="s">
        <v>88</v>
      </c>
      <c r="D183" s="330" t="s">
        <v>8860</v>
      </c>
      <c r="E183" s="407" t="s">
        <v>8861</v>
      </c>
      <c r="F183" s="330" t="s">
        <v>7623</v>
      </c>
      <c r="G183" s="5">
        <v>1.0</v>
      </c>
      <c r="H183" s="5">
        <v>1.0</v>
      </c>
      <c r="I183" s="241">
        <v>2.0</v>
      </c>
      <c r="J183" s="241">
        <v>20.0</v>
      </c>
      <c r="K183" s="241">
        <f t="shared" si="1"/>
        <v>20</v>
      </c>
      <c r="L183" s="330" t="s">
        <v>733</v>
      </c>
      <c r="M183" s="3"/>
      <c r="N183" s="3"/>
      <c r="O183" s="3"/>
      <c r="P183" s="3"/>
      <c r="Q183" s="3"/>
      <c r="R183" s="3"/>
      <c r="S183" s="3"/>
      <c r="T183" s="3"/>
      <c r="U183" s="3"/>
      <c r="V183" s="3"/>
      <c r="W183" s="3"/>
      <c r="X183" s="3"/>
      <c r="Y183" s="3"/>
      <c r="Z183" s="3"/>
    </row>
    <row r="184" ht="11.25" customHeight="1">
      <c r="A184" s="330" t="s">
        <v>8854</v>
      </c>
      <c r="B184" s="330" t="s">
        <v>8855</v>
      </c>
      <c r="C184" s="5" t="s">
        <v>88</v>
      </c>
      <c r="D184" s="408" t="s">
        <v>8862</v>
      </c>
      <c r="E184" s="407" t="s">
        <v>8863</v>
      </c>
      <c r="F184" s="330" t="s">
        <v>7623</v>
      </c>
      <c r="G184" s="5">
        <v>1.0</v>
      </c>
      <c r="H184" s="5">
        <v>1.0</v>
      </c>
      <c r="I184" s="241">
        <v>2.0</v>
      </c>
      <c r="J184" s="241">
        <v>20.0</v>
      </c>
      <c r="K184" s="241">
        <f t="shared" si="1"/>
        <v>20</v>
      </c>
      <c r="L184" s="330" t="s">
        <v>733</v>
      </c>
      <c r="M184" s="3"/>
      <c r="N184" s="3"/>
      <c r="O184" s="3"/>
      <c r="P184" s="3"/>
      <c r="Q184" s="3"/>
      <c r="R184" s="3"/>
      <c r="S184" s="3"/>
      <c r="T184" s="3"/>
      <c r="U184" s="3"/>
      <c r="V184" s="3"/>
      <c r="W184" s="3"/>
      <c r="X184" s="3"/>
      <c r="Y184" s="3"/>
      <c r="Z184" s="3"/>
    </row>
    <row r="185" ht="11.25" customHeight="1">
      <c r="A185" s="330" t="s">
        <v>8854</v>
      </c>
      <c r="B185" s="330" t="s">
        <v>8855</v>
      </c>
      <c r="C185" s="5" t="s">
        <v>88</v>
      </c>
      <c r="D185" s="330" t="s">
        <v>8864</v>
      </c>
      <c r="E185" s="407" t="s">
        <v>8865</v>
      </c>
      <c r="F185" s="330" t="s">
        <v>7623</v>
      </c>
      <c r="G185" s="5">
        <v>1.0</v>
      </c>
      <c r="H185" s="5">
        <v>1.0</v>
      </c>
      <c r="I185" s="241">
        <v>2.0</v>
      </c>
      <c r="J185" s="241">
        <v>20.0</v>
      </c>
      <c r="K185" s="241">
        <f t="shared" si="1"/>
        <v>20</v>
      </c>
      <c r="L185" s="330" t="s">
        <v>733</v>
      </c>
      <c r="M185" s="3"/>
      <c r="N185" s="3"/>
      <c r="O185" s="3"/>
      <c r="P185" s="3"/>
      <c r="Q185" s="3"/>
      <c r="R185" s="3"/>
      <c r="S185" s="3"/>
      <c r="T185" s="3"/>
      <c r="U185" s="3"/>
      <c r="V185" s="3"/>
      <c r="W185" s="3"/>
      <c r="X185" s="3"/>
      <c r="Y185" s="3"/>
      <c r="Z185" s="3"/>
    </row>
    <row r="186" ht="11.25" customHeight="1">
      <c r="A186" s="330" t="s">
        <v>8854</v>
      </c>
      <c r="B186" s="330" t="s">
        <v>8855</v>
      </c>
      <c r="C186" s="5" t="s">
        <v>88</v>
      </c>
      <c r="D186" s="330" t="s">
        <v>8866</v>
      </c>
      <c r="E186" s="407" t="s">
        <v>8867</v>
      </c>
      <c r="F186" s="330" t="s">
        <v>7623</v>
      </c>
      <c r="G186" s="5">
        <v>1.0</v>
      </c>
      <c r="H186" s="5">
        <v>1.0</v>
      </c>
      <c r="I186" s="241">
        <v>2.0</v>
      </c>
      <c r="J186" s="241">
        <v>20.0</v>
      </c>
      <c r="K186" s="241">
        <f t="shared" si="1"/>
        <v>20</v>
      </c>
      <c r="L186" s="330" t="s">
        <v>733</v>
      </c>
      <c r="M186" s="3"/>
      <c r="N186" s="3"/>
      <c r="O186" s="3"/>
      <c r="P186" s="3"/>
      <c r="Q186" s="3"/>
      <c r="R186" s="3"/>
      <c r="S186" s="3"/>
      <c r="T186" s="3"/>
      <c r="U186" s="3"/>
      <c r="V186" s="3"/>
      <c r="W186" s="3"/>
      <c r="X186" s="3"/>
      <c r="Y186" s="3"/>
      <c r="Z186" s="3"/>
    </row>
    <row r="187" ht="11.25" customHeight="1">
      <c r="A187" s="330" t="s">
        <v>8854</v>
      </c>
      <c r="B187" s="330" t="s">
        <v>8855</v>
      </c>
      <c r="C187" s="5" t="s">
        <v>88</v>
      </c>
      <c r="D187" s="330" t="s">
        <v>8868</v>
      </c>
      <c r="E187" s="407" t="s">
        <v>8869</v>
      </c>
      <c r="F187" s="330" t="s">
        <v>7623</v>
      </c>
      <c r="G187" s="5">
        <v>1.0</v>
      </c>
      <c r="H187" s="5">
        <v>1.0</v>
      </c>
      <c r="I187" s="241">
        <v>2.0</v>
      </c>
      <c r="J187" s="241">
        <v>20.0</v>
      </c>
      <c r="K187" s="241">
        <f t="shared" si="1"/>
        <v>20</v>
      </c>
      <c r="L187" s="330" t="s">
        <v>733</v>
      </c>
      <c r="M187" s="3"/>
      <c r="N187" s="3"/>
      <c r="O187" s="3"/>
      <c r="P187" s="3"/>
      <c r="Q187" s="3"/>
      <c r="R187" s="3"/>
      <c r="S187" s="3"/>
      <c r="T187" s="3"/>
      <c r="U187" s="3"/>
      <c r="V187" s="3"/>
      <c r="W187" s="3"/>
      <c r="X187" s="3"/>
      <c r="Y187" s="3"/>
      <c r="Z187" s="3"/>
    </row>
    <row r="188" ht="11.25" customHeight="1">
      <c r="A188" s="330" t="s">
        <v>8854</v>
      </c>
      <c r="B188" s="330" t="s">
        <v>8855</v>
      </c>
      <c r="C188" s="5" t="s">
        <v>88</v>
      </c>
      <c r="D188" s="330" t="s">
        <v>8870</v>
      </c>
      <c r="E188" s="407" t="s">
        <v>8871</v>
      </c>
      <c r="F188" s="330" t="s">
        <v>7623</v>
      </c>
      <c r="G188" s="5">
        <v>1.0</v>
      </c>
      <c r="H188" s="5">
        <v>1.0</v>
      </c>
      <c r="I188" s="241">
        <v>2.0</v>
      </c>
      <c r="J188" s="241">
        <v>20.0</v>
      </c>
      <c r="K188" s="241">
        <f t="shared" si="1"/>
        <v>20</v>
      </c>
      <c r="L188" s="330" t="s">
        <v>733</v>
      </c>
      <c r="M188" s="3"/>
      <c r="N188" s="3"/>
      <c r="O188" s="3"/>
      <c r="P188" s="3"/>
      <c r="Q188" s="3"/>
      <c r="R188" s="3"/>
      <c r="S188" s="3"/>
      <c r="T188" s="3"/>
      <c r="U188" s="3"/>
      <c r="V188" s="3"/>
      <c r="W188" s="3"/>
      <c r="X188" s="3"/>
      <c r="Y188" s="3"/>
      <c r="Z188" s="3"/>
    </row>
    <row r="189" ht="11.25" customHeight="1">
      <c r="A189" s="330" t="s">
        <v>8854</v>
      </c>
      <c r="B189" s="330" t="s">
        <v>8855</v>
      </c>
      <c r="C189" s="5" t="s">
        <v>88</v>
      </c>
      <c r="D189" s="330" t="s">
        <v>8872</v>
      </c>
      <c r="E189" s="407" t="s">
        <v>8873</v>
      </c>
      <c r="F189" s="330" t="s">
        <v>7623</v>
      </c>
      <c r="G189" s="5">
        <v>1.0</v>
      </c>
      <c r="H189" s="5">
        <v>1.0</v>
      </c>
      <c r="I189" s="241">
        <v>2.0</v>
      </c>
      <c r="J189" s="241">
        <v>20.0</v>
      </c>
      <c r="K189" s="241">
        <f t="shared" si="1"/>
        <v>20</v>
      </c>
      <c r="L189" s="330" t="s">
        <v>733</v>
      </c>
      <c r="M189" s="3"/>
      <c r="N189" s="3"/>
      <c r="O189" s="3"/>
      <c r="P189" s="3"/>
      <c r="Q189" s="3"/>
      <c r="R189" s="3"/>
      <c r="S189" s="3"/>
      <c r="T189" s="3"/>
      <c r="U189" s="3"/>
      <c r="V189" s="3"/>
      <c r="W189" s="3"/>
      <c r="X189" s="3"/>
      <c r="Y189" s="3"/>
      <c r="Z189" s="3"/>
    </row>
    <row r="190" ht="11.25" customHeight="1">
      <c r="A190" s="330" t="s">
        <v>8874</v>
      </c>
      <c r="B190" s="330" t="s">
        <v>3814</v>
      </c>
      <c r="C190" s="5" t="s">
        <v>88</v>
      </c>
      <c r="D190" s="330" t="s">
        <v>8875</v>
      </c>
      <c r="E190" s="407" t="s">
        <v>3816</v>
      </c>
      <c r="F190" s="330" t="s">
        <v>7623</v>
      </c>
      <c r="G190" s="5">
        <v>1.0</v>
      </c>
      <c r="H190" s="5">
        <v>1.0</v>
      </c>
      <c r="I190" s="241">
        <v>4.0</v>
      </c>
      <c r="J190" s="241">
        <v>20.0</v>
      </c>
      <c r="K190" s="241">
        <f t="shared" si="1"/>
        <v>20</v>
      </c>
      <c r="L190" s="330" t="s">
        <v>733</v>
      </c>
      <c r="M190" s="3"/>
      <c r="N190" s="3"/>
      <c r="O190" s="3"/>
      <c r="P190" s="3"/>
      <c r="Q190" s="3"/>
      <c r="R190" s="3"/>
      <c r="S190" s="3"/>
      <c r="T190" s="3"/>
      <c r="U190" s="3"/>
      <c r="V190" s="3"/>
      <c r="W190" s="3"/>
      <c r="X190" s="3"/>
      <c r="Y190" s="3"/>
      <c r="Z190" s="3"/>
    </row>
    <row r="191" ht="11.25" customHeight="1">
      <c r="A191" s="330" t="s">
        <v>8876</v>
      </c>
      <c r="B191" s="330" t="s">
        <v>3819</v>
      </c>
      <c r="C191" s="5" t="s">
        <v>88</v>
      </c>
      <c r="D191" s="330" t="s">
        <v>8877</v>
      </c>
      <c r="E191" s="407" t="s">
        <v>8878</v>
      </c>
      <c r="F191" s="330" t="s">
        <v>7623</v>
      </c>
      <c r="G191" s="5">
        <v>1.0</v>
      </c>
      <c r="H191" s="5">
        <v>1.0</v>
      </c>
      <c r="I191" s="241">
        <v>2.0</v>
      </c>
      <c r="J191" s="241">
        <v>20.0</v>
      </c>
      <c r="K191" s="241">
        <f t="shared" si="1"/>
        <v>20</v>
      </c>
      <c r="L191" s="330" t="s">
        <v>733</v>
      </c>
      <c r="M191" s="3"/>
      <c r="N191" s="3"/>
      <c r="O191" s="3"/>
      <c r="P191" s="3"/>
      <c r="Q191" s="3"/>
      <c r="R191" s="3"/>
      <c r="S191" s="3"/>
      <c r="T191" s="3"/>
      <c r="U191" s="3"/>
      <c r="V191" s="3"/>
      <c r="W191" s="3"/>
      <c r="X191" s="3"/>
      <c r="Y191" s="3"/>
      <c r="Z191" s="3"/>
    </row>
    <row r="192" ht="11.25" customHeight="1">
      <c r="A192" s="330" t="s">
        <v>8879</v>
      </c>
      <c r="B192" s="330" t="s">
        <v>8880</v>
      </c>
      <c r="C192" s="5" t="s">
        <v>88</v>
      </c>
      <c r="D192" s="330" t="s">
        <v>8881</v>
      </c>
      <c r="E192" s="407" t="s">
        <v>8620</v>
      </c>
      <c r="F192" s="330" t="s">
        <v>7623</v>
      </c>
      <c r="G192" s="5">
        <v>3.0</v>
      </c>
      <c r="H192" s="5">
        <v>3.0</v>
      </c>
      <c r="I192" s="241">
        <v>3.0</v>
      </c>
      <c r="J192" s="241">
        <v>20.0</v>
      </c>
      <c r="K192" s="241">
        <f t="shared" si="1"/>
        <v>6.666666667</v>
      </c>
      <c r="L192" s="330" t="s">
        <v>733</v>
      </c>
      <c r="M192" s="3"/>
      <c r="N192" s="3"/>
      <c r="O192" s="3"/>
      <c r="P192" s="3"/>
      <c r="Q192" s="3"/>
      <c r="R192" s="3"/>
      <c r="S192" s="3"/>
      <c r="T192" s="3"/>
      <c r="U192" s="3"/>
      <c r="V192" s="3"/>
      <c r="W192" s="3"/>
      <c r="X192" s="3"/>
      <c r="Y192" s="3"/>
      <c r="Z192" s="3"/>
    </row>
    <row r="193" ht="11.25" customHeight="1">
      <c r="A193" s="330" t="s">
        <v>8879</v>
      </c>
      <c r="B193" s="330" t="s">
        <v>8880</v>
      </c>
      <c r="C193" s="5" t="s">
        <v>88</v>
      </c>
      <c r="D193" s="330" t="s">
        <v>8882</v>
      </c>
      <c r="E193" s="407" t="s">
        <v>2383</v>
      </c>
      <c r="F193" s="330" t="s">
        <v>7623</v>
      </c>
      <c r="G193" s="5">
        <v>3.0</v>
      </c>
      <c r="H193" s="5">
        <v>3.0</v>
      </c>
      <c r="I193" s="241">
        <v>3.0</v>
      </c>
      <c r="J193" s="241">
        <v>20.0</v>
      </c>
      <c r="K193" s="241">
        <f t="shared" si="1"/>
        <v>6.666666667</v>
      </c>
      <c r="L193" s="330" t="s">
        <v>733</v>
      </c>
      <c r="M193" s="3"/>
      <c r="N193" s="3"/>
      <c r="O193" s="3"/>
      <c r="P193" s="3"/>
      <c r="Q193" s="3"/>
      <c r="R193" s="3"/>
      <c r="S193" s="3"/>
      <c r="T193" s="3"/>
      <c r="U193" s="3"/>
      <c r="V193" s="3"/>
      <c r="W193" s="3"/>
      <c r="X193" s="3"/>
      <c r="Y193" s="3"/>
      <c r="Z193" s="3"/>
    </row>
    <row r="194" ht="11.25" customHeight="1">
      <c r="A194" s="330" t="s">
        <v>8879</v>
      </c>
      <c r="B194" s="330" t="s">
        <v>8880</v>
      </c>
      <c r="C194" s="5" t="s">
        <v>88</v>
      </c>
      <c r="D194" s="330" t="s">
        <v>8883</v>
      </c>
      <c r="E194" s="407" t="s">
        <v>8884</v>
      </c>
      <c r="F194" s="330" t="s">
        <v>7623</v>
      </c>
      <c r="G194" s="5">
        <v>3.0</v>
      </c>
      <c r="H194" s="5">
        <v>3.0</v>
      </c>
      <c r="I194" s="241">
        <v>3.0</v>
      </c>
      <c r="J194" s="241">
        <v>20.0</v>
      </c>
      <c r="K194" s="241">
        <f t="shared" si="1"/>
        <v>6.666666667</v>
      </c>
      <c r="L194" s="330" t="s">
        <v>733</v>
      </c>
      <c r="M194" s="3"/>
      <c r="N194" s="3"/>
      <c r="O194" s="3"/>
      <c r="P194" s="3"/>
      <c r="Q194" s="3"/>
      <c r="R194" s="3"/>
      <c r="S194" s="3"/>
      <c r="T194" s="3"/>
      <c r="U194" s="3"/>
      <c r="V194" s="3"/>
      <c r="W194" s="3"/>
      <c r="X194" s="3"/>
      <c r="Y194" s="3"/>
      <c r="Z194" s="3"/>
    </row>
    <row r="195" ht="11.25" customHeight="1">
      <c r="A195" s="330" t="s">
        <v>8879</v>
      </c>
      <c r="B195" s="330" t="s">
        <v>8880</v>
      </c>
      <c r="C195" s="5" t="s">
        <v>88</v>
      </c>
      <c r="D195" s="330" t="s">
        <v>8621</v>
      </c>
      <c r="E195" s="407" t="s">
        <v>8885</v>
      </c>
      <c r="F195" s="330" t="s">
        <v>7623</v>
      </c>
      <c r="G195" s="5">
        <v>3.0</v>
      </c>
      <c r="H195" s="5">
        <v>3.0</v>
      </c>
      <c r="I195" s="241">
        <v>3.0</v>
      </c>
      <c r="J195" s="241">
        <v>20.0</v>
      </c>
      <c r="K195" s="241">
        <f t="shared" si="1"/>
        <v>6.666666667</v>
      </c>
      <c r="L195" s="330" t="s">
        <v>733</v>
      </c>
      <c r="M195" s="3"/>
      <c r="N195" s="3"/>
      <c r="O195" s="3"/>
      <c r="P195" s="3"/>
      <c r="Q195" s="3"/>
      <c r="R195" s="3"/>
      <c r="S195" s="3"/>
      <c r="T195" s="3"/>
      <c r="U195" s="3"/>
      <c r="V195" s="3"/>
      <c r="W195" s="3"/>
      <c r="X195" s="3"/>
      <c r="Y195" s="3"/>
      <c r="Z195" s="3"/>
    </row>
    <row r="196" ht="11.25" customHeight="1">
      <c r="A196" s="330" t="s">
        <v>8879</v>
      </c>
      <c r="B196" s="330" t="s">
        <v>8880</v>
      </c>
      <c r="C196" s="5" t="s">
        <v>88</v>
      </c>
      <c r="D196" s="330" t="s">
        <v>8886</v>
      </c>
      <c r="E196" s="407" t="s">
        <v>8625</v>
      </c>
      <c r="F196" s="330" t="s">
        <v>7623</v>
      </c>
      <c r="G196" s="5">
        <v>3.0</v>
      </c>
      <c r="H196" s="5">
        <v>3.0</v>
      </c>
      <c r="I196" s="241">
        <v>3.0</v>
      </c>
      <c r="J196" s="241">
        <v>20.0</v>
      </c>
      <c r="K196" s="241">
        <f t="shared" si="1"/>
        <v>6.666666667</v>
      </c>
      <c r="L196" s="330" t="s">
        <v>733</v>
      </c>
      <c r="M196" s="3"/>
      <c r="N196" s="3"/>
      <c r="O196" s="3"/>
      <c r="P196" s="3"/>
      <c r="Q196" s="3"/>
      <c r="R196" s="3"/>
      <c r="S196" s="3"/>
      <c r="T196" s="3"/>
      <c r="U196" s="3"/>
      <c r="V196" s="3"/>
      <c r="W196" s="3"/>
      <c r="X196" s="3"/>
      <c r="Y196" s="3"/>
      <c r="Z196" s="3"/>
    </row>
    <row r="197" ht="11.25" customHeight="1">
      <c r="A197" s="330" t="s">
        <v>8879</v>
      </c>
      <c r="B197" s="330" t="s">
        <v>8880</v>
      </c>
      <c r="C197" s="5" t="s">
        <v>88</v>
      </c>
      <c r="D197" s="330" t="s">
        <v>8626</v>
      </c>
      <c r="E197" s="407" t="s">
        <v>8627</v>
      </c>
      <c r="F197" s="330" t="s">
        <v>7623</v>
      </c>
      <c r="G197" s="5">
        <v>3.0</v>
      </c>
      <c r="H197" s="5">
        <v>3.0</v>
      </c>
      <c r="I197" s="241">
        <v>3.0</v>
      </c>
      <c r="J197" s="241">
        <v>20.0</v>
      </c>
      <c r="K197" s="241">
        <f t="shared" si="1"/>
        <v>6.666666667</v>
      </c>
      <c r="L197" s="330" t="s">
        <v>733</v>
      </c>
      <c r="M197" s="3"/>
      <c r="N197" s="3"/>
      <c r="O197" s="3"/>
      <c r="P197" s="3"/>
      <c r="Q197" s="3"/>
      <c r="R197" s="3"/>
      <c r="S197" s="3"/>
      <c r="T197" s="3"/>
      <c r="U197" s="3"/>
      <c r="V197" s="3"/>
      <c r="W197" s="3"/>
      <c r="X197" s="3"/>
      <c r="Y197" s="3"/>
      <c r="Z197" s="3"/>
    </row>
    <row r="198" ht="11.25" customHeight="1">
      <c r="A198" s="330" t="s">
        <v>8879</v>
      </c>
      <c r="B198" s="330" t="s">
        <v>8880</v>
      </c>
      <c r="C198" s="5" t="s">
        <v>88</v>
      </c>
      <c r="D198" s="330" t="s">
        <v>8887</v>
      </c>
      <c r="E198" s="407" t="s">
        <v>8888</v>
      </c>
      <c r="F198" s="330" t="s">
        <v>7623</v>
      </c>
      <c r="G198" s="5">
        <v>3.0</v>
      </c>
      <c r="H198" s="5">
        <v>3.0</v>
      </c>
      <c r="I198" s="241">
        <v>3.0</v>
      </c>
      <c r="J198" s="241">
        <v>10.0</v>
      </c>
      <c r="K198" s="241">
        <f t="shared" si="1"/>
        <v>3.333333333</v>
      </c>
      <c r="L198" s="330" t="s">
        <v>733</v>
      </c>
      <c r="M198" s="3"/>
      <c r="N198" s="3"/>
      <c r="O198" s="3"/>
      <c r="P198" s="3"/>
      <c r="Q198" s="3"/>
      <c r="R198" s="3"/>
      <c r="S198" s="3"/>
      <c r="T198" s="3"/>
      <c r="U198" s="3"/>
      <c r="V198" s="3"/>
      <c r="W198" s="3"/>
      <c r="X198" s="3"/>
      <c r="Y198" s="3"/>
      <c r="Z198" s="3"/>
    </row>
    <row r="199" ht="11.25" customHeight="1">
      <c r="A199" s="330" t="s">
        <v>8889</v>
      </c>
      <c r="B199" s="330" t="s">
        <v>8890</v>
      </c>
      <c r="C199" s="5" t="s">
        <v>88</v>
      </c>
      <c r="D199" s="330" t="s">
        <v>8891</v>
      </c>
      <c r="E199" s="407" t="s">
        <v>8892</v>
      </c>
      <c r="F199" s="330" t="s">
        <v>7623</v>
      </c>
      <c r="G199" s="5">
        <v>2.0</v>
      </c>
      <c r="H199" s="5">
        <v>2.0</v>
      </c>
      <c r="I199" s="241">
        <v>2.0</v>
      </c>
      <c r="J199" s="241">
        <v>20.0</v>
      </c>
      <c r="K199" s="241">
        <f t="shared" si="1"/>
        <v>10</v>
      </c>
      <c r="L199" s="330" t="s">
        <v>733</v>
      </c>
      <c r="M199" s="3"/>
      <c r="N199" s="3"/>
      <c r="O199" s="3"/>
      <c r="P199" s="3"/>
      <c r="Q199" s="3"/>
      <c r="R199" s="3"/>
      <c r="S199" s="3"/>
      <c r="T199" s="3"/>
      <c r="U199" s="3"/>
      <c r="V199" s="3"/>
      <c r="W199" s="3"/>
      <c r="X199" s="3"/>
      <c r="Y199" s="3"/>
      <c r="Z199" s="3"/>
    </row>
    <row r="200" ht="11.25" customHeight="1">
      <c r="A200" s="330" t="s">
        <v>8893</v>
      </c>
      <c r="B200" s="330" t="s">
        <v>3833</v>
      </c>
      <c r="C200" s="5" t="s">
        <v>88</v>
      </c>
      <c r="D200" s="330" t="s">
        <v>8894</v>
      </c>
      <c r="E200" s="407" t="s">
        <v>8895</v>
      </c>
      <c r="F200" s="330" t="s">
        <v>7623</v>
      </c>
      <c r="G200" s="5">
        <v>2.0</v>
      </c>
      <c r="H200" s="5">
        <v>2.0</v>
      </c>
      <c r="I200" s="241">
        <v>4.0</v>
      </c>
      <c r="J200" s="241">
        <v>20.0</v>
      </c>
      <c r="K200" s="241">
        <f t="shared" si="1"/>
        <v>10</v>
      </c>
      <c r="L200" s="330" t="s">
        <v>733</v>
      </c>
      <c r="M200" s="3"/>
      <c r="N200" s="3"/>
      <c r="O200" s="3"/>
      <c r="P200" s="3"/>
      <c r="Q200" s="3"/>
      <c r="R200" s="3"/>
      <c r="S200" s="3"/>
      <c r="T200" s="3"/>
      <c r="U200" s="3"/>
      <c r="V200" s="3"/>
      <c r="W200" s="3"/>
      <c r="X200" s="3"/>
      <c r="Y200" s="3"/>
      <c r="Z200" s="3"/>
    </row>
    <row r="201" ht="11.25" customHeight="1">
      <c r="A201" s="330" t="s">
        <v>8893</v>
      </c>
      <c r="B201" s="330" t="s">
        <v>3833</v>
      </c>
      <c r="C201" s="5" t="s">
        <v>88</v>
      </c>
      <c r="D201" s="330" t="s">
        <v>8896</v>
      </c>
      <c r="E201" s="407" t="s">
        <v>8897</v>
      </c>
      <c r="F201" s="330" t="s">
        <v>7623</v>
      </c>
      <c r="G201" s="5">
        <v>2.0</v>
      </c>
      <c r="H201" s="5">
        <v>2.0</v>
      </c>
      <c r="I201" s="241">
        <v>4.0</v>
      </c>
      <c r="J201" s="241">
        <v>20.0</v>
      </c>
      <c r="K201" s="241">
        <f t="shared" si="1"/>
        <v>10</v>
      </c>
      <c r="L201" s="330" t="s">
        <v>733</v>
      </c>
      <c r="M201" s="3"/>
      <c r="N201" s="3"/>
      <c r="O201" s="3"/>
      <c r="P201" s="3"/>
      <c r="Q201" s="3"/>
      <c r="R201" s="3"/>
      <c r="S201" s="3"/>
      <c r="T201" s="3"/>
      <c r="U201" s="3"/>
      <c r="V201" s="3"/>
      <c r="W201" s="3"/>
      <c r="X201" s="3"/>
      <c r="Y201" s="3"/>
      <c r="Z201" s="3"/>
    </row>
    <row r="202" ht="11.25" customHeight="1">
      <c r="A202" s="330" t="s">
        <v>8893</v>
      </c>
      <c r="B202" s="330" t="s">
        <v>3833</v>
      </c>
      <c r="C202" s="5" t="s">
        <v>88</v>
      </c>
      <c r="D202" s="330" t="s">
        <v>8898</v>
      </c>
      <c r="E202" s="407" t="s">
        <v>8899</v>
      </c>
      <c r="F202" s="330" t="s">
        <v>7623</v>
      </c>
      <c r="G202" s="5">
        <v>2.0</v>
      </c>
      <c r="H202" s="5">
        <v>2.0</v>
      </c>
      <c r="I202" s="241">
        <v>4.0</v>
      </c>
      <c r="J202" s="241">
        <v>20.0</v>
      </c>
      <c r="K202" s="241">
        <f t="shared" si="1"/>
        <v>10</v>
      </c>
      <c r="L202" s="330" t="s">
        <v>733</v>
      </c>
      <c r="M202" s="3"/>
      <c r="N202" s="3"/>
      <c r="O202" s="3"/>
      <c r="P202" s="3"/>
      <c r="Q202" s="3"/>
      <c r="R202" s="3"/>
      <c r="S202" s="3"/>
      <c r="T202" s="3"/>
      <c r="U202" s="3"/>
      <c r="V202" s="3"/>
      <c r="W202" s="3"/>
      <c r="X202" s="3"/>
      <c r="Y202" s="3"/>
      <c r="Z202" s="3"/>
    </row>
    <row r="203" ht="11.25" customHeight="1">
      <c r="A203" s="330" t="s">
        <v>8893</v>
      </c>
      <c r="B203" s="330" t="s">
        <v>3833</v>
      </c>
      <c r="C203" s="5" t="s">
        <v>88</v>
      </c>
      <c r="D203" s="330" t="s">
        <v>8900</v>
      </c>
      <c r="E203" s="407" t="s">
        <v>8901</v>
      </c>
      <c r="F203" s="330" t="s">
        <v>7623</v>
      </c>
      <c r="G203" s="5">
        <v>2.0</v>
      </c>
      <c r="H203" s="5">
        <v>2.0</v>
      </c>
      <c r="I203" s="241">
        <v>4.0</v>
      </c>
      <c r="J203" s="241">
        <v>20.0</v>
      </c>
      <c r="K203" s="241">
        <f t="shared" si="1"/>
        <v>10</v>
      </c>
      <c r="L203" s="330" t="s">
        <v>733</v>
      </c>
      <c r="M203" s="3"/>
      <c r="N203" s="3"/>
      <c r="O203" s="3"/>
      <c r="P203" s="3"/>
      <c r="Q203" s="3"/>
      <c r="R203" s="3"/>
      <c r="S203" s="3"/>
      <c r="T203" s="3"/>
      <c r="U203" s="3"/>
      <c r="V203" s="3"/>
      <c r="W203" s="3"/>
      <c r="X203" s="3"/>
      <c r="Y203" s="3"/>
      <c r="Z203" s="3"/>
    </row>
    <row r="204" ht="11.25" customHeight="1">
      <c r="A204" s="330" t="s">
        <v>8893</v>
      </c>
      <c r="B204" s="330" t="s">
        <v>3833</v>
      </c>
      <c r="C204" s="5" t="s">
        <v>88</v>
      </c>
      <c r="D204" s="330" t="s">
        <v>8902</v>
      </c>
      <c r="E204" s="407" t="s">
        <v>8903</v>
      </c>
      <c r="F204" s="330" t="s">
        <v>7623</v>
      </c>
      <c r="G204" s="5">
        <v>2.0</v>
      </c>
      <c r="H204" s="5">
        <v>2.0</v>
      </c>
      <c r="I204" s="241">
        <v>4.0</v>
      </c>
      <c r="J204" s="241">
        <v>20.0</v>
      </c>
      <c r="K204" s="241">
        <f t="shared" si="1"/>
        <v>10</v>
      </c>
      <c r="L204" s="330" t="s">
        <v>733</v>
      </c>
      <c r="M204" s="3"/>
      <c r="N204" s="3"/>
      <c r="O204" s="3"/>
      <c r="P204" s="3"/>
      <c r="Q204" s="3"/>
      <c r="R204" s="3"/>
      <c r="S204" s="3"/>
      <c r="T204" s="3"/>
      <c r="U204" s="3"/>
      <c r="V204" s="3"/>
      <c r="W204" s="3"/>
      <c r="X204" s="3"/>
      <c r="Y204" s="3"/>
      <c r="Z204" s="3"/>
    </row>
    <row r="205" ht="11.25" customHeight="1">
      <c r="A205" s="330" t="s">
        <v>8893</v>
      </c>
      <c r="B205" s="330" t="s">
        <v>3833</v>
      </c>
      <c r="C205" s="5" t="s">
        <v>88</v>
      </c>
      <c r="D205" s="330" t="s">
        <v>8904</v>
      </c>
      <c r="E205" s="407" t="s">
        <v>8905</v>
      </c>
      <c r="F205" s="330" t="s">
        <v>7623</v>
      </c>
      <c r="G205" s="5">
        <v>2.0</v>
      </c>
      <c r="H205" s="5">
        <v>2.0</v>
      </c>
      <c r="I205" s="241">
        <v>4.0</v>
      </c>
      <c r="J205" s="241">
        <v>20.0</v>
      </c>
      <c r="K205" s="241">
        <f t="shared" si="1"/>
        <v>10</v>
      </c>
      <c r="L205" s="330" t="s">
        <v>733</v>
      </c>
      <c r="M205" s="3"/>
      <c r="N205" s="3"/>
      <c r="O205" s="3"/>
      <c r="P205" s="3"/>
      <c r="Q205" s="3"/>
      <c r="R205" s="3"/>
      <c r="S205" s="3"/>
      <c r="T205" s="3"/>
      <c r="U205" s="3"/>
      <c r="V205" s="3"/>
      <c r="W205" s="3"/>
      <c r="X205" s="3"/>
      <c r="Y205" s="3"/>
      <c r="Z205" s="3"/>
    </row>
    <row r="206" ht="11.25" customHeight="1">
      <c r="A206" s="330" t="s">
        <v>8893</v>
      </c>
      <c r="B206" s="330" t="s">
        <v>3833</v>
      </c>
      <c r="C206" s="5" t="s">
        <v>88</v>
      </c>
      <c r="D206" s="330" t="s">
        <v>8906</v>
      </c>
      <c r="E206" s="407" t="s">
        <v>8907</v>
      </c>
      <c r="F206" s="330" t="s">
        <v>7623</v>
      </c>
      <c r="G206" s="5">
        <v>2.0</v>
      </c>
      <c r="H206" s="5">
        <v>2.0</v>
      </c>
      <c r="I206" s="241">
        <v>4.0</v>
      </c>
      <c r="J206" s="241">
        <v>20.0</v>
      </c>
      <c r="K206" s="241">
        <f t="shared" si="1"/>
        <v>10</v>
      </c>
      <c r="L206" s="330" t="s">
        <v>733</v>
      </c>
      <c r="M206" s="3"/>
      <c r="N206" s="3"/>
      <c r="O206" s="3"/>
      <c r="P206" s="3"/>
      <c r="Q206" s="3"/>
      <c r="R206" s="3"/>
      <c r="S206" s="3"/>
      <c r="T206" s="3"/>
      <c r="U206" s="3"/>
      <c r="V206" s="3"/>
      <c r="W206" s="3"/>
      <c r="X206" s="3"/>
      <c r="Y206" s="3"/>
      <c r="Z206" s="3"/>
    </row>
    <row r="207" ht="11.25" customHeight="1">
      <c r="A207" s="330" t="s">
        <v>8893</v>
      </c>
      <c r="B207" s="330" t="s">
        <v>3833</v>
      </c>
      <c r="C207" s="5" t="s">
        <v>88</v>
      </c>
      <c r="D207" s="330" t="s">
        <v>8908</v>
      </c>
      <c r="E207" s="407" t="s">
        <v>8909</v>
      </c>
      <c r="F207" s="330" t="s">
        <v>7623</v>
      </c>
      <c r="G207" s="5">
        <v>2.0</v>
      </c>
      <c r="H207" s="5">
        <v>2.0</v>
      </c>
      <c r="I207" s="241">
        <v>4.0</v>
      </c>
      <c r="J207" s="241">
        <v>20.0</v>
      </c>
      <c r="K207" s="241">
        <f t="shared" si="1"/>
        <v>10</v>
      </c>
      <c r="L207" s="330" t="s">
        <v>733</v>
      </c>
      <c r="M207" s="3"/>
      <c r="N207" s="3"/>
      <c r="O207" s="3"/>
      <c r="P207" s="3"/>
      <c r="Q207" s="3"/>
      <c r="R207" s="3"/>
      <c r="S207" s="3"/>
      <c r="T207" s="3"/>
      <c r="U207" s="3"/>
      <c r="V207" s="3"/>
      <c r="W207" s="3"/>
      <c r="X207" s="3"/>
      <c r="Y207" s="3"/>
      <c r="Z207" s="3"/>
    </row>
    <row r="208" ht="11.25" customHeight="1">
      <c r="A208" s="330" t="s">
        <v>8893</v>
      </c>
      <c r="B208" s="330" t="s">
        <v>3833</v>
      </c>
      <c r="C208" s="5" t="s">
        <v>88</v>
      </c>
      <c r="D208" s="330" t="s">
        <v>8910</v>
      </c>
      <c r="E208" s="407" t="s">
        <v>8911</v>
      </c>
      <c r="F208" s="330" t="s">
        <v>7623</v>
      </c>
      <c r="G208" s="5">
        <v>2.0</v>
      </c>
      <c r="H208" s="5">
        <v>2.0</v>
      </c>
      <c r="I208" s="241">
        <v>4.0</v>
      </c>
      <c r="J208" s="241">
        <v>20.0</v>
      </c>
      <c r="K208" s="241">
        <f t="shared" si="1"/>
        <v>10</v>
      </c>
      <c r="L208" s="330" t="s">
        <v>733</v>
      </c>
      <c r="M208" s="3"/>
      <c r="N208" s="3"/>
      <c r="O208" s="3"/>
      <c r="P208" s="3"/>
      <c r="Q208" s="3"/>
      <c r="R208" s="3"/>
      <c r="S208" s="3"/>
      <c r="T208" s="3"/>
      <c r="U208" s="3"/>
      <c r="V208" s="3"/>
      <c r="W208" s="3"/>
      <c r="X208" s="3"/>
      <c r="Y208" s="3"/>
      <c r="Z208" s="3"/>
    </row>
    <row r="209" ht="11.25" customHeight="1">
      <c r="A209" s="330" t="s">
        <v>8893</v>
      </c>
      <c r="B209" s="330" t="s">
        <v>3833</v>
      </c>
      <c r="C209" s="5" t="s">
        <v>88</v>
      </c>
      <c r="D209" s="330" t="s">
        <v>8912</v>
      </c>
      <c r="E209" s="407" t="s">
        <v>8913</v>
      </c>
      <c r="F209" s="330" t="s">
        <v>7623</v>
      </c>
      <c r="G209" s="5">
        <v>2.0</v>
      </c>
      <c r="H209" s="5">
        <v>2.0</v>
      </c>
      <c r="I209" s="241">
        <v>4.0</v>
      </c>
      <c r="J209" s="241">
        <v>20.0</v>
      </c>
      <c r="K209" s="241">
        <f t="shared" si="1"/>
        <v>10</v>
      </c>
      <c r="L209" s="330" t="s">
        <v>733</v>
      </c>
      <c r="M209" s="3"/>
      <c r="N209" s="3"/>
      <c r="O209" s="3"/>
      <c r="P209" s="3"/>
      <c r="Q209" s="3"/>
      <c r="R209" s="3"/>
      <c r="S209" s="3"/>
      <c r="T209" s="3"/>
      <c r="U209" s="3"/>
      <c r="V209" s="3"/>
      <c r="W209" s="3"/>
      <c r="X209" s="3"/>
      <c r="Y209" s="3"/>
      <c r="Z209" s="3"/>
    </row>
    <row r="210" ht="11.25" customHeight="1">
      <c r="A210" s="330" t="s">
        <v>8893</v>
      </c>
      <c r="B210" s="330" t="s">
        <v>3833</v>
      </c>
      <c r="C210" s="5" t="s">
        <v>88</v>
      </c>
      <c r="D210" s="330" t="s">
        <v>8914</v>
      </c>
      <c r="E210" s="407" t="s">
        <v>8915</v>
      </c>
      <c r="F210" s="330" t="s">
        <v>7623</v>
      </c>
      <c r="G210" s="5">
        <v>2.0</v>
      </c>
      <c r="H210" s="5">
        <v>2.0</v>
      </c>
      <c r="I210" s="241">
        <v>4.0</v>
      </c>
      <c r="J210" s="241">
        <v>20.0</v>
      </c>
      <c r="K210" s="241">
        <f t="shared" si="1"/>
        <v>10</v>
      </c>
      <c r="L210" s="330" t="s">
        <v>733</v>
      </c>
      <c r="M210" s="3"/>
      <c r="N210" s="3"/>
      <c r="O210" s="3"/>
      <c r="P210" s="3"/>
      <c r="Q210" s="3"/>
      <c r="R210" s="3"/>
      <c r="S210" s="3"/>
      <c r="T210" s="3"/>
      <c r="U210" s="3"/>
      <c r="V210" s="3"/>
      <c r="W210" s="3"/>
      <c r="X210" s="3"/>
      <c r="Y210" s="3"/>
      <c r="Z210" s="3"/>
    </row>
    <row r="211" ht="11.25" customHeight="1">
      <c r="A211" s="330" t="s">
        <v>8893</v>
      </c>
      <c r="B211" s="330" t="s">
        <v>3833</v>
      </c>
      <c r="C211" s="5" t="s">
        <v>88</v>
      </c>
      <c r="D211" s="330" t="s">
        <v>8916</v>
      </c>
      <c r="E211" s="407" t="s">
        <v>8917</v>
      </c>
      <c r="F211" s="330" t="s">
        <v>7623</v>
      </c>
      <c r="G211" s="5">
        <v>2.0</v>
      </c>
      <c r="H211" s="5">
        <v>2.0</v>
      </c>
      <c r="I211" s="241">
        <v>4.0</v>
      </c>
      <c r="J211" s="241">
        <v>20.0</v>
      </c>
      <c r="K211" s="241">
        <f t="shared" si="1"/>
        <v>10</v>
      </c>
      <c r="L211" s="330" t="s">
        <v>733</v>
      </c>
      <c r="M211" s="3"/>
      <c r="N211" s="3"/>
      <c r="O211" s="3"/>
      <c r="P211" s="3"/>
      <c r="Q211" s="3"/>
      <c r="R211" s="3"/>
      <c r="S211" s="3"/>
      <c r="T211" s="3"/>
      <c r="U211" s="3"/>
      <c r="V211" s="3"/>
      <c r="W211" s="3"/>
      <c r="X211" s="3"/>
      <c r="Y211" s="3"/>
      <c r="Z211" s="3"/>
    </row>
    <row r="212" ht="11.25" customHeight="1">
      <c r="A212" s="330" t="s">
        <v>8918</v>
      </c>
      <c r="B212" s="330" t="s">
        <v>8919</v>
      </c>
      <c r="C212" s="5" t="s">
        <v>88</v>
      </c>
      <c r="D212" s="330" t="s">
        <v>8920</v>
      </c>
      <c r="E212" s="407" t="s">
        <v>8921</v>
      </c>
      <c r="F212" s="330" t="s">
        <v>7623</v>
      </c>
      <c r="G212" s="5">
        <v>1.0</v>
      </c>
      <c r="H212" s="5">
        <v>1.0</v>
      </c>
      <c r="I212" s="241">
        <v>1.0</v>
      </c>
      <c r="J212" s="241">
        <v>20.0</v>
      </c>
      <c r="K212" s="241">
        <f t="shared" si="1"/>
        <v>20</v>
      </c>
      <c r="L212" s="330" t="s">
        <v>733</v>
      </c>
      <c r="M212" s="3"/>
      <c r="N212" s="3"/>
      <c r="O212" s="3"/>
      <c r="P212" s="3"/>
      <c r="Q212" s="3"/>
      <c r="R212" s="3"/>
      <c r="S212" s="3"/>
      <c r="T212" s="3"/>
      <c r="U212" s="3"/>
      <c r="V212" s="3"/>
      <c r="W212" s="3"/>
      <c r="X212" s="3"/>
      <c r="Y212" s="3"/>
      <c r="Z212" s="3"/>
    </row>
    <row r="213" ht="11.25" customHeight="1">
      <c r="A213" s="330" t="s">
        <v>8922</v>
      </c>
      <c r="B213" s="330" t="s">
        <v>3829</v>
      </c>
      <c r="C213" s="5" t="s">
        <v>88</v>
      </c>
      <c r="D213" s="330" t="s">
        <v>8923</v>
      </c>
      <c r="E213" s="407" t="s">
        <v>729</v>
      </c>
      <c r="F213" s="330" t="s">
        <v>7623</v>
      </c>
      <c r="G213" s="5">
        <v>2.0</v>
      </c>
      <c r="H213" s="5">
        <v>2.0</v>
      </c>
      <c r="I213" s="241">
        <v>2.0</v>
      </c>
      <c r="J213" s="241">
        <v>20.0</v>
      </c>
      <c r="K213" s="241">
        <f t="shared" si="1"/>
        <v>10</v>
      </c>
      <c r="L213" s="330" t="s">
        <v>733</v>
      </c>
      <c r="M213" s="3"/>
      <c r="N213" s="3"/>
      <c r="O213" s="3"/>
      <c r="P213" s="3"/>
      <c r="Q213" s="3"/>
      <c r="R213" s="3"/>
      <c r="S213" s="3"/>
      <c r="T213" s="3"/>
      <c r="U213" s="3"/>
      <c r="V213" s="3"/>
      <c r="W213" s="3"/>
      <c r="X213" s="3"/>
      <c r="Y213" s="3"/>
      <c r="Z213" s="3"/>
    </row>
    <row r="214" ht="11.25" customHeight="1">
      <c r="A214" s="330" t="s">
        <v>8922</v>
      </c>
      <c r="B214" s="330" t="s">
        <v>3829</v>
      </c>
      <c r="C214" s="5" t="s">
        <v>88</v>
      </c>
      <c r="D214" s="330" t="s">
        <v>8924</v>
      </c>
      <c r="E214" s="407" t="s">
        <v>8925</v>
      </c>
      <c r="F214" s="330" t="s">
        <v>7623</v>
      </c>
      <c r="G214" s="5">
        <v>2.0</v>
      </c>
      <c r="H214" s="5">
        <v>2.0</v>
      </c>
      <c r="I214" s="241">
        <v>2.0</v>
      </c>
      <c r="J214" s="241">
        <v>20.0</v>
      </c>
      <c r="K214" s="241">
        <f t="shared" si="1"/>
        <v>10</v>
      </c>
      <c r="L214" s="330" t="s">
        <v>733</v>
      </c>
      <c r="M214" s="3"/>
      <c r="N214" s="3"/>
      <c r="O214" s="3"/>
      <c r="P214" s="3"/>
      <c r="Q214" s="3"/>
      <c r="R214" s="3"/>
      <c r="S214" s="3"/>
      <c r="T214" s="3"/>
      <c r="U214" s="3"/>
      <c r="V214" s="3"/>
      <c r="W214" s="3"/>
      <c r="X214" s="3"/>
      <c r="Y214" s="3"/>
      <c r="Z214" s="3"/>
    </row>
    <row r="215" ht="11.25" customHeight="1">
      <c r="A215" s="330" t="s">
        <v>8922</v>
      </c>
      <c r="B215" s="330" t="s">
        <v>3829</v>
      </c>
      <c r="C215" s="5" t="s">
        <v>88</v>
      </c>
      <c r="D215" s="330" t="s">
        <v>8926</v>
      </c>
      <c r="E215" s="407" t="s">
        <v>8927</v>
      </c>
      <c r="F215" s="330" t="s">
        <v>7623</v>
      </c>
      <c r="G215" s="5">
        <v>2.0</v>
      </c>
      <c r="H215" s="5">
        <v>2.0</v>
      </c>
      <c r="I215" s="241">
        <v>2.0</v>
      </c>
      <c r="J215" s="241">
        <v>20.0</v>
      </c>
      <c r="K215" s="241">
        <f t="shared" si="1"/>
        <v>10</v>
      </c>
      <c r="L215" s="330" t="s">
        <v>733</v>
      </c>
      <c r="M215" s="3"/>
      <c r="N215" s="3"/>
      <c r="O215" s="3"/>
      <c r="P215" s="3"/>
      <c r="Q215" s="3"/>
      <c r="R215" s="3"/>
      <c r="S215" s="3"/>
      <c r="T215" s="3"/>
      <c r="U215" s="3"/>
      <c r="V215" s="3"/>
      <c r="W215" s="3"/>
      <c r="X215" s="3"/>
      <c r="Y215" s="3"/>
      <c r="Z215" s="3"/>
    </row>
    <row r="216" ht="11.25" customHeight="1">
      <c r="A216" s="330" t="s">
        <v>8922</v>
      </c>
      <c r="B216" s="330" t="s">
        <v>3829</v>
      </c>
      <c r="C216" s="5" t="s">
        <v>88</v>
      </c>
      <c r="D216" s="330" t="s">
        <v>8928</v>
      </c>
      <c r="E216" s="407" t="s">
        <v>8929</v>
      </c>
      <c r="F216" s="330" t="s">
        <v>7623</v>
      </c>
      <c r="G216" s="5">
        <v>2.0</v>
      </c>
      <c r="H216" s="5">
        <v>2.0</v>
      </c>
      <c r="I216" s="241">
        <v>2.0</v>
      </c>
      <c r="J216" s="241">
        <v>20.0</v>
      </c>
      <c r="K216" s="241">
        <f t="shared" si="1"/>
        <v>10</v>
      </c>
      <c r="L216" s="330" t="s">
        <v>733</v>
      </c>
      <c r="M216" s="3"/>
      <c r="N216" s="3"/>
      <c r="O216" s="3"/>
      <c r="P216" s="3"/>
      <c r="Q216" s="3"/>
      <c r="R216" s="3"/>
      <c r="S216" s="3"/>
      <c r="T216" s="3"/>
      <c r="U216" s="3"/>
      <c r="V216" s="3"/>
      <c r="W216" s="3"/>
      <c r="X216" s="3"/>
      <c r="Y216" s="3"/>
      <c r="Z216" s="3"/>
    </row>
    <row r="217" ht="11.25" customHeight="1">
      <c r="A217" s="330" t="s">
        <v>8922</v>
      </c>
      <c r="B217" s="330" t="s">
        <v>3829</v>
      </c>
      <c r="C217" s="5" t="s">
        <v>88</v>
      </c>
      <c r="D217" s="330" t="s">
        <v>8930</v>
      </c>
      <c r="E217" s="407" t="s">
        <v>8931</v>
      </c>
      <c r="F217" s="330" t="s">
        <v>7623</v>
      </c>
      <c r="G217" s="5">
        <v>2.0</v>
      </c>
      <c r="H217" s="5">
        <v>2.0</v>
      </c>
      <c r="I217" s="241">
        <v>2.0</v>
      </c>
      <c r="J217" s="241">
        <v>20.0</v>
      </c>
      <c r="K217" s="241">
        <f t="shared" si="1"/>
        <v>10</v>
      </c>
      <c r="L217" s="330" t="s">
        <v>733</v>
      </c>
      <c r="M217" s="3"/>
      <c r="N217" s="3"/>
      <c r="O217" s="3"/>
      <c r="P217" s="3"/>
      <c r="Q217" s="3"/>
      <c r="R217" s="3"/>
      <c r="S217" s="3"/>
      <c r="T217" s="3"/>
      <c r="U217" s="3"/>
      <c r="V217" s="3"/>
      <c r="W217" s="3"/>
      <c r="X217" s="3"/>
      <c r="Y217" s="3"/>
      <c r="Z217" s="3"/>
    </row>
    <row r="218" ht="11.25" customHeight="1">
      <c r="A218" s="330" t="s">
        <v>8922</v>
      </c>
      <c r="B218" s="330" t="s">
        <v>3829</v>
      </c>
      <c r="C218" s="5" t="s">
        <v>88</v>
      </c>
      <c r="D218" s="330" t="s">
        <v>8932</v>
      </c>
      <c r="E218" s="407" t="s">
        <v>8933</v>
      </c>
      <c r="F218" s="330" t="s">
        <v>7623</v>
      </c>
      <c r="G218" s="5">
        <v>2.0</v>
      </c>
      <c r="H218" s="5">
        <v>2.0</v>
      </c>
      <c r="I218" s="241">
        <v>2.0</v>
      </c>
      <c r="J218" s="241">
        <v>20.0</v>
      </c>
      <c r="K218" s="241">
        <f t="shared" si="1"/>
        <v>10</v>
      </c>
      <c r="L218" s="330" t="s">
        <v>733</v>
      </c>
      <c r="M218" s="3"/>
      <c r="N218" s="3"/>
      <c r="O218" s="3"/>
      <c r="P218" s="3"/>
      <c r="Q218" s="3"/>
      <c r="R218" s="3"/>
      <c r="S218" s="3"/>
      <c r="T218" s="3"/>
      <c r="U218" s="3"/>
      <c r="V218" s="3"/>
      <c r="W218" s="3"/>
      <c r="X218" s="3"/>
      <c r="Y218" s="3"/>
      <c r="Z218" s="3"/>
    </row>
    <row r="219" ht="11.25" customHeight="1">
      <c r="A219" s="330" t="s">
        <v>8922</v>
      </c>
      <c r="B219" s="330" t="s">
        <v>3829</v>
      </c>
      <c r="C219" s="5" t="s">
        <v>88</v>
      </c>
      <c r="D219" s="330" t="s">
        <v>8934</v>
      </c>
      <c r="E219" s="407" t="s">
        <v>8935</v>
      </c>
      <c r="F219" s="330" t="s">
        <v>7623</v>
      </c>
      <c r="G219" s="5">
        <v>2.0</v>
      </c>
      <c r="H219" s="5">
        <v>2.0</v>
      </c>
      <c r="I219" s="241">
        <v>2.0</v>
      </c>
      <c r="J219" s="241">
        <v>20.0</v>
      </c>
      <c r="K219" s="241">
        <f t="shared" si="1"/>
        <v>10</v>
      </c>
      <c r="L219" s="330" t="s">
        <v>733</v>
      </c>
      <c r="M219" s="3"/>
      <c r="N219" s="3"/>
      <c r="O219" s="3"/>
      <c r="P219" s="3"/>
      <c r="Q219" s="3"/>
      <c r="R219" s="3"/>
      <c r="S219" s="3"/>
      <c r="T219" s="3"/>
      <c r="U219" s="3"/>
      <c r="V219" s="3"/>
      <c r="W219" s="3"/>
      <c r="X219" s="3"/>
      <c r="Y219" s="3"/>
      <c r="Z219" s="3"/>
    </row>
    <row r="220" ht="11.25" customHeight="1">
      <c r="A220" s="330" t="s">
        <v>8936</v>
      </c>
      <c r="B220" s="330" t="s">
        <v>3843</v>
      </c>
      <c r="C220" s="5" t="s">
        <v>88</v>
      </c>
      <c r="D220" s="330" t="s">
        <v>8937</v>
      </c>
      <c r="E220" s="407" t="s">
        <v>755</v>
      </c>
      <c r="F220" s="330" t="s">
        <v>7623</v>
      </c>
      <c r="G220" s="5">
        <v>3.0</v>
      </c>
      <c r="H220" s="5">
        <v>3.0</v>
      </c>
      <c r="I220" s="241">
        <v>3.0</v>
      </c>
      <c r="J220" s="241">
        <v>20.0</v>
      </c>
      <c r="K220" s="241">
        <f t="shared" si="1"/>
        <v>6.666666667</v>
      </c>
      <c r="L220" s="330" t="s">
        <v>733</v>
      </c>
      <c r="M220" s="3"/>
      <c r="N220" s="3"/>
      <c r="O220" s="3"/>
      <c r="P220" s="3"/>
      <c r="Q220" s="3"/>
      <c r="R220" s="3"/>
      <c r="S220" s="3"/>
      <c r="T220" s="3"/>
      <c r="U220" s="3"/>
      <c r="V220" s="3"/>
      <c r="W220" s="3"/>
      <c r="X220" s="3"/>
      <c r="Y220" s="3"/>
      <c r="Z220" s="3"/>
    </row>
    <row r="221" ht="11.25" customHeight="1">
      <c r="A221" s="330" t="s">
        <v>8936</v>
      </c>
      <c r="B221" s="330" t="s">
        <v>3843</v>
      </c>
      <c r="C221" s="5" t="s">
        <v>88</v>
      </c>
      <c r="D221" s="330" t="s">
        <v>8938</v>
      </c>
      <c r="E221" s="407" t="s">
        <v>763</v>
      </c>
      <c r="F221" s="330" t="s">
        <v>7623</v>
      </c>
      <c r="G221" s="5">
        <v>3.0</v>
      </c>
      <c r="H221" s="5">
        <v>3.0</v>
      </c>
      <c r="I221" s="241">
        <v>3.0</v>
      </c>
      <c r="J221" s="241">
        <v>20.0</v>
      </c>
      <c r="K221" s="241">
        <f t="shared" si="1"/>
        <v>6.666666667</v>
      </c>
      <c r="L221" s="330" t="s">
        <v>733</v>
      </c>
      <c r="M221" s="3"/>
      <c r="N221" s="3"/>
      <c r="O221" s="3"/>
      <c r="P221" s="3"/>
      <c r="Q221" s="3"/>
      <c r="R221" s="3"/>
      <c r="S221" s="3"/>
      <c r="T221" s="3"/>
      <c r="U221" s="3"/>
      <c r="V221" s="3"/>
      <c r="W221" s="3"/>
      <c r="X221" s="3"/>
      <c r="Y221" s="3"/>
      <c r="Z221" s="3"/>
    </row>
    <row r="222" ht="11.25" customHeight="1">
      <c r="A222" s="330" t="s">
        <v>8936</v>
      </c>
      <c r="B222" s="330" t="s">
        <v>3843</v>
      </c>
      <c r="C222" s="5" t="s">
        <v>88</v>
      </c>
      <c r="D222" s="330" t="s">
        <v>8939</v>
      </c>
      <c r="E222" s="407" t="s">
        <v>6681</v>
      </c>
      <c r="F222" s="330" t="s">
        <v>7623</v>
      </c>
      <c r="G222" s="5">
        <v>3.0</v>
      </c>
      <c r="H222" s="5">
        <v>3.0</v>
      </c>
      <c r="I222" s="241">
        <v>3.0</v>
      </c>
      <c r="J222" s="241">
        <v>20.0</v>
      </c>
      <c r="K222" s="241">
        <f t="shared" si="1"/>
        <v>6.666666667</v>
      </c>
      <c r="L222" s="330" t="s">
        <v>733</v>
      </c>
      <c r="M222" s="3"/>
      <c r="N222" s="3"/>
      <c r="O222" s="3"/>
      <c r="P222" s="3"/>
      <c r="Q222" s="3"/>
      <c r="R222" s="3"/>
      <c r="S222" s="3"/>
      <c r="T222" s="3"/>
      <c r="U222" s="3"/>
      <c r="V222" s="3"/>
      <c r="W222" s="3"/>
      <c r="X222" s="3"/>
      <c r="Y222" s="3"/>
      <c r="Z222" s="3"/>
    </row>
    <row r="223" ht="11.25" customHeight="1">
      <c r="A223" s="330" t="s">
        <v>8936</v>
      </c>
      <c r="B223" s="330" t="s">
        <v>3843</v>
      </c>
      <c r="C223" s="5" t="s">
        <v>88</v>
      </c>
      <c r="D223" s="330" t="s">
        <v>8940</v>
      </c>
      <c r="E223" s="407" t="s">
        <v>8941</v>
      </c>
      <c r="F223" s="330" t="s">
        <v>7623</v>
      </c>
      <c r="G223" s="5">
        <v>3.0</v>
      </c>
      <c r="H223" s="5">
        <v>3.0</v>
      </c>
      <c r="I223" s="241">
        <v>3.0</v>
      </c>
      <c r="J223" s="241">
        <v>20.0</v>
      </c>
      <c r="K223" s="241">
        <f t="shared" si="1"/>
        <v>6.666666667</v>
      </c>
      <c r="L223" s="330" t="s">
        <v>733</v>
      </c>
      <c r="M223" s="3"/>
      <c r="N223" s="3"/>
      <c r="O223" s="3"/>
      <c r="P223" s="3"/>
      <c r="Q223" s="3"/>
      <c r="R223" s="3"/>
      <c r="S223" s="3"/>
      <c r="T223" s="3"/>
      <c r="U223" s="3"/>
      <c r="V223" s="3"/>
      <c r="W223" s="3"/>
      <c r="X223" s="3"/>
      <c r="Y223" s="3"/>
      <c r="Z223" s="3"/>
    </row>
    <row r="224" ht="11.25" customHeight="1">
      <c r="A224" s="330" t="s">
        <v>8942</v>
      </c>
      <c r="B224" s="330" t="s">
        <v>8943</v>
      </c>
      <c r="C224" s="5" t="s">
        <v>88</v>
      </c>
      <c r="D224" s="330" t="s">
        <v>8937</v>
      </c>
      <c r="E224" s="407" t="s">
        <v>755</v>
      </c>
      <c r="F224" s="330" t="s">
        <v>7623</v>
      </c>
      <c r="G224" s="5">
        <v>2.0</v>
      </c>
      <c r="H224" s="5">
        <v>2.0</v>
      </c>
      <c r="I224" s="241">
        <v>3.0</v>
      </c>
      <c r="J224" s="241">
        <v>20.0</v>
      </c>
      <c r="K224" s="241">
        <f t="shared" si="1"/>
        <v>10</v>
      </c>
      <c r="L224" s="330" t="s">
        <v>733</v>
      </c>
      <c r="M224" s="3"/>
      <c r="N224" s="3"/>
      <c r="O224" s="3"/>
      <c r="P224" s="3"/>
      <c r="Q224" s="3"/>
      <c r="R224" s="3"/>
      <c r="S224" s="3"/>
      <c r="T224" s="3"/>
      <c r="U224" s="3"/>
      <c r="V224" s="3"/>
      <c r="W224" s="3"/>
      <c r="X224" s="3"/>
      <c r="Y224" s="3"/>
      <c r="Z224" s="3"/>
    </row>
    <row r="225" ht="11.25" customHeight="1">
      <c r="A225" s="330" t="s">
        <v>8942</v>
      </c>
      <c r="B225" s="330" t="s">
        <v>8943</v>
      </c>
      <c r="C225" s="5" t="s">
        <v>88</v>
      </c>
      <c r="D225" s="330" t="s">
        <v>8938</v>
      </c>
      <c r="E225" s="407" t="s">
        <v>763</v>
      </c>
      <c r="F225" s="330" t="s">
        <v>7623</v>
      </c>
      <c r="G225" s="5">
        <v>2.0</v>
      </c>
      <c r="H225" s="5">
        <v>2.0</v>
      </c>
      <c r="I225" s="241">
        <v>3.0</v>
      </c>
      <c r="J225" s="241">
        <v>20.0</v>
      </c>
      <c r="K225" s="241">
        <f t="shared" si="1"/>
        <v>10</v>
      </c>
      <c r="L225" s="330" t="s">
        <v>733</v>
      </c>
      <c r="M225" s="3"/>
      <c r="N225" s="3"/>
      <c r="O225" s="3"/>
      <c r="P225" s="3"/>
      <c r="Q225" s="3"/>
      <c r="R225" s="3"/>
      <c r="S225" s="3"/>
      <c r="T225" s="3"/>
      <c r="U225" s="3"/>
      <c r="V225" s="3"/>
      <c r="W225" s="3"/>
      <c r="X225" s="3"/>
      <c r="Y225" s="3"/>
      <c r="Z225" s="3"/>
    </row>
    <row r="226" ht="11.25" customHeight="1">
      <c r="A226" s="330" t="s">
        <v>8944</v>
      </c>
      <c r="B226" s="330" t="s">
        <v>759</v>
      </c>
      <c r="C226" s="5" t="s">
        <v>88</v>
      </c>
      <c r="D226" s="330" t="s">
        <v>8937</v>
      </c>
      <c r="E226" s="407" t="s">
        <v>755</v>
      </c>
      <c r="F226" s="330" t="s">
        <v>7623</v>
      </c>
      <c r="G226" s="5">
        <v>3.0</v>
      </c>
      <c r="H226" s="5">
        <v>3.0</v>
      </c>
      <c r="I226" s="241">
        <v>5.0</v>
      </c>
      <c r="J226" s="241">
        <v>20.0</v>
      </c>
      <c r="K226" s="241">
        <f t="shared" si="1"/>
        <v>6.666666667</v>
      </c>
      <c r="L226" s="330" t="s">
        <v>733</v>
      </c>
      <c r="M226" s="3"/>
      <c r="N226" s="3"/>
      <c r="O226" s="3"/>
      <c r="P226" s="3"/>
      <c r="Q226" s="3"/>
      <c r="R226" s="3"/>
      <c r="S226" s="3"/>
      <c r="T226" s="3"/>
      <c r="U226" s="3"/>
      <c r="V226" s="3"/>
      <c r="W226" s="3"/>
      <c r="X226" s="3"/>
      <c r="Y226" s="3"/>
      <c r="Z226" s="3"/>
    </row>
    <row r="227" ht="11.25" customHeight="1">
      <c r="A227" s="330" t="s">
        <v>8944</v>
      </c>
      <c r="B227" s="330" t="s">
        <v>759</v>
      </c>
      <c r="C227" s="5" t="s">
        <v>88</v>
      </c>
      <c r="D227" s="330" t="s">
        <v>8945</v>
      </c>
      <c r="E227" s="407" t="s">
        <v>8946</v>
      </c>
      <c r="F227" s="330" t="s">
        <v>7623</v>
      </c>
      <c r="G227" s="5">
        <v>3.0</v>
      </c>
      <c r="H227" s="5">
        <v>3.0</v>
      </c>
      <c r="I227" s="241">
        <v>5.0</v>
      </c>
      <c r="J227" s="241">
        <v>20.0</v>
      </c>
      <c r="K227" s="241">
        <f t="shared" si="1"/>
        <v>6.666666667</v>
      </c>
      <c r="L227" s="330" t="s">
        <v>733</v>
      </c>
      <c r="M227" s="3"/>
      <c r="N227" s="3"/>
      <c r="O227" s="3"/>
      <c r="P227" s="3"/>
      <c r="Q227" s="3"/>
      <c r="R227" s="3"/>
      <c r="S227" s="3"/>
      <c r="T227" s="3"/>
      <c r="U227" s="3"/>
      <c r="V227" s="3"/>
      <c r="W227" s="3"/>
      <c r="X227" s="3"/>
      <c r="Y227" s="3"/>
      <c r="Z227" s="3"/>
    </row>
    <row r="228" ht="11.25" customHeight="1">
      <c r="A228" s="330" t="s">
        <v>8944</v>
      </c>
      <c r="B228" s="330" t="s">
        <v>759</v>
      </c>
      <c r="C228" s="5" t="s">
        <v>88</v>
      </c>
      <c r="D228" s="330" t="s">
        <v>8947</v>
      </c>
      <c r="E228" s="407" t="s">
        <v>8948</v>
      </c>
      <c r="F228" s="330" t="s">
        <v>7623</v>
      </c>
      <c r="G228" s="5">
        <v>3.0</v>
      </c>
      <c r="H228" s="5">
        <v>3.0</v>
      </c>
      <c r="I228" s="241">
        <v>5.0</v>
      </c>
      <c r="J228" s="241">
        <v>20.0</v>
      </c>
      <c r="K228" s="241">
        <f t="shared" si="1"/>
        <v>6.666666667</v>
      </c>
      <c r="L228" s="330" t="s">
        <v>733</v>
      </c>
      <c r="M228" s="3"/>
      <c r="N228" s="3"/>
      <c r="O228" s="3"/>
      <c r="P228" s="3"/>
      <c r="Q228" s="3"/>
      <c r="R228" s="3"/>
      <c r="S228" s="3"/>
      <c r="T228" s="3"/>
      <c r="U228" s="3"/>
      <c r="V228" s="3"/>
      <c r="W228" s="3"/>
      <c r="X228" s="3"/>
      <c r="Y228" s="3"/>
      <c r="Z228" s="3"/>
    </row>
    <row r="229" ht="11.25" customHeight="1">
      <c r="A229" s="330" t="s">
        <v>8944</v>
      </c>
      <c r="B229" s="330" t="s">
        <v>759</v>
      </c>
      <c r="C229" s="5" t="s">
        <v>88</v>
      </c>
      <c r="D229" s="330" t="s">
        <v>8949</v>
      </c>
      <c r="E229" s="407" t="s">
        <v>8950</v>
      </c>
      <c r="F229" s="330" t="s">
        <v>7623</v>
      </c>
      <c r="G229" s="5">
        <v>3.0</v>
      </c>
      <c r="H229" s="5">
        <v>3.0</v>
      </c>
      <c r="I229" s="241">
        <v>5.0</v>
      </c>
      <c r="J229" s="241">
        <v>20.0</v>
      </c>
      <c r="K229" s="241">
        <f t="shared" si="1"/>
        <v>6.666666667</v>
      </c>
      <c r="L229" s="330" t="s">
        <v>733</v>
      </c>
      <c r="M229" s="3"/>
      <c r="N229" s="3"/>
      <c r="O229" s="3"/>
      <c r="P229" s="3"/>
      <c r="Q229" s="3"/>
      <c r="R229" s="3"/>
      <c r="S229" s="3"/>
      <c r="T229" s="3"/>
      <c r="U229" s="3"/>
      <c r="V229" s="3"/>
      <c r="W229" s="3"/>
      <c r="X229" s="3"/>
      <c r="Y229" s="3"/>
      <c r="Z229" s="3"/>
    </row>
    <row r="230" ht="11.25" customHeight="1">
      <c r="A230" s="330" t="s">
        <v>8944</v>
      </c>
      <c r="B230" s="330" t="s">
        <v>759</v>
      </c>
      <c r="C230" s="5" t="s">
        <v>88</v>
      </c>
      <c r="D230" s="330" t="s">
        <v>8951</v>
      </c>
      <c r="E230" s="407" t="s">
        <v>8952</v>
      </c>
      <c r="F230" s="330" t="s">
        <v>7623</v>
      </c>
      <c r="G230" s="5">
        <v>3.0</v>
      </c>
      <c r="H230" s="5">
        <v>3.0</v>
      </c>
      <c r="I230" s="241">
        <v>5.0</v>
      </c>
      <c r="J230" s="241">
        <v>20.0</v>
      </c>
      <c r="K230" s="241">
        <f t="shared" si="1"/>
        <v>6.666666667</v>
      </c>
      <c r="L230" s="330" t="s">
        <v>733</v>
      </c>
      <c r="M230" s="3"/>
      <c r="N230" s="3"/>
      <c r="O230" s="3"/>
      <c r="P230" s="3"/>
      <c r="Q230" s="3"/>
      <c r="R230" s="3"/>
      <c r="S230" s="3"/>
      <c r="T230" s="3"/>
      <c r="U230" s="3"/>
      <c r="V230" s="3"/>
      <c r="W230" s="3"/>
      <c r="X230" s="3"/>
      <c r="Y230" s="3"/>
      <c r="Z230" s="3"/>
    </row>
    <row r="231" ht="11.25" customHeight="1">
      <c r="A231" s="330" t="s">
        <v>8953</v>
      </c>
      <c r="B231" s="330" t="s">
        <v>8954</v>
      </c>
      <c r="C231" s="5" t="s">
        <v>88</v>
      </c>
      <c r="D231" s="330" t="s">
        <v>8923</v>
      </c>
      <c r="E231" s="407" t="s">
        <v>729</v>
      </c>
      <c r="F231" s="330" t="s">
        <v>7623</v>
      </c>
      <c r="G231" s="5">
        <v>2.0</v>
      </c>
      <c r="H231" s="5">
        <v>2.0</v>
      </c>
      <c r="I231" s="241">
        <v>2.0</v>
      </c>
      <c r="J231" s="241">
        <v>20.0</v>
      </c>
      <c r="K231" s="241">
        <f t="shared" si="1"/>
        <v>10</v>
      </c>
      <c r="L231" s="330" t="s">
        <v>733</v>
      </c>
      <c r="M231" s="3"/>
      <c r="N231" s="3"/>
      <c r="O231" s="3"/>
      <c r="P231" s="3"/>
      <c r="Q231" s="3"/>
      <c r="R231" s="3"/>
      <c r="S231" s="3"/>
      <c r="T231" s="3"/>
      <c r="U231" s="3"/>
      <c r="V231" s="3"/>
      <c r="W231" s="3"/>
      <c r="X231" s="3"/>
      <c r="Y231" s="3"/>
      <c r="Z231" s="3"/>
    </row>
    <row r="232" ht="11.25" customHeight="1">
      <c r="A232" s="330" t="s">
        <v>8955</v>
      </c>
      <c r="B232" s="330" t="s">
        <v>750</v>
      </c>
      <c r="C232" s="5" t="s">
        <v>88</v>
      </c>
      <c r="D232" s="330" t="s">
        <v>8956</v>
      </c>
      <c r="E232" s="407" t="s">
        <v>6676</v>
      </c>
      <c r="F232" s="330" t="s">
        <v>7623</v>
      </c>
      <c r="G232" s="5">
        <v>4.0</v>
      </c>
      <c r="H232" s="5">
        <v>4.0</v>
      </c>
      <c r="I232" s="241">
        <v>4.0</v>
      </c>
      <c r="J232" s="241">
        <v>20.0</v>
      </c>
      <c r="K232" s="241">
        <f t="shared" si="1"/>
        <v>5</v>
      </c>
      <c r="L232" s="330" t="s">
        <v>733</v>
      </c>
      <c r="M232" s="3"/>
      <c r="N232" s="3"/>
      <c r="O232" s="3"/>
      <c r="P232" s="3"/>
      <c r="Q232" s="3"/>
      <c r="R232" s="3"/>
      <c r="S232" s="3"/>
      <c r="T232" s="3"/>
      <c r="U232" s="3"/>
      <c r="V232" s="3"/>
      <c r="W232" s="3"/>
      <c r="X232" s="3"/>
      <c r="Y232" s="3"/>
      <c r="Z232" s="3"/>
    </row>
    <row r="233" ht="11.25" customHeight="1">
      <c r="A233" s="330" t="s">
        <v>8955</v>
      </c>
      <c r="B233" s="330" t="s">
        <v>750</v>
      </c>
      <c r="C233" s="5" t="s">
        <v>88</v>
      </c>
      <c r="D233" s="330" t="s">
        <v>8949</v>
      </c>
      <c r="E233" s="407" t="s">
        <v>8950</v>
      </c>
      <c r="F233" s="330" t="s">
        <v>7623</v>
      </c>
      <c r="G233" s="5">
        <v>4.0</v>
      </c>
      <c r="H233" s="5">
        <v>4.0</v>
      </c>
      <c r="I233" s="241">
        <v>4.0</v>
      </c>
      <c r="J233" s="241">
        <v>20.0</v>
      </c>
      <c r="K233" s="241">
        <f t="shared" si="1"/>
        <v>5</v>
      </c>
      <c r="L233" s="330" t="s">
        <v>733</v>
      </c>
      <c r="M233" s="3"/>
      <c r="N233" s="3"/>
      <c r="O233" s="3"/>
      <c r="P233" s="3"/>
      <c r="Q233" s="3"/>
      <c r="R233" s="3"/>
      <c r="S233" s="3"/>
      <c r="T233" s="3"/>
      <c r="U233" s="3"/>
      <c r="V233" s="3"/>
      <c r="W233" s="3"/>
      <c r="X233" s="3"/>
      <c r="Y233" s="3"/>
      <c r="Z233" s="3"/>
    </row>
    <row r="234" ht="11.25" customHeight="1">
      <c r="A234" s="330" t="s">
        <v>8955</v>
      </c>
      <c r="B234" s="330" t="s">
        <v>750</v>
      </c>
      <c r="C234" s="5" t="s">
        <v>88</v>
      </c>
      <c r="D234" s="330" t="s">
        <v>8957</v>
      </c>
      <c r="E234" s="407" t="s">
        <v>8958</v>
      </c>
      <c r="F234" s="330" t="s">
        <v>7623</v>
      </c>
      <c r="G234" s="5">
        <v>4.0</v>
      </c>
      <c r="H234" s="5">
        <v>4.0</v>
      </c>
      <c r="I234" s="241">
        <v>4.0</v>
      </c>
      <c r="J234" s="241">
        <v>20.0</v>
      </c>
      <c r="K234" s="241">
        <f t="shared" si="1"/>
        <v>5</v>
      </c>
      <c r="L234" s="330" t="s">
        <v>733</v>
      </c>
      <c r="M234" s="3"/>
      <c r="N234" s="3"/>
      <c r="O234" s="3"/>
      <c r="P234" s="3"/>
      <c r="Q234" s="3"/>
      <c r="R234" s="3"/>
      <c r="S234" s="3"/>
      <c r="T234" s="3"/>
      <c r="U234" s="3"/>
      <c r="V234" s="3"/>
      <c r="W234" s="3"/>
      <c r="X234" s="3"/>
      <c r="Y234" s="3"/>
      <c r="Z234" s="3"/>
    </row>
    <row r="235" ht="11.25" customHeight="1">
      <c r="A235" s="330" t="s">
        <v>8959</v>
      </c>
      <c r="B235" s="330" t="s">
        <v>8960</v>
      </c>
      <c r="C235" s="5" t="s">
        <v>88</v>
      </c>
      <c r="D235" s="330" t="s">
        <v>8961</v>
      </c>
      <c r="E235" s="407" t="s">
        <v>1245</v>
      </c>
      <c r="F235" s="330" t="s">
        <v>7623</v>
      </c>
      <c r="G235" s="5">
        <v>1.0</v>
      </c>
      <c r="H235" s="5">
        <v>1.0</v>
      </c>
      <c r="I235" s="241">
        <v>1.0</v>
      </c>
      <c r="J235" s="241">
        <v>20.0</v>
      </c>
      <c r="K235" s="241">
        <f t="shared" si="1"/>
        <v>20</v>
      </c>
      <c r="L235" s="330" t="s">
        <v>733</v>
      </c>
      <c r="M235" s="3"/>
      <c r="N235" s="3"/>
      <c r="O235" s="3"/>
      <c r="P235" s="3"/>
      <c r="Q235" s="3"/>
      <c r="R235" s="3"/>
      <c r="S235" s="3"/>
      <c r="T235" s="3"/>
      <c r="U235" s="3"/>
      <c r="V235" s="3"/>
      <c r="W235" s="3"/>
      <c r="X235" s="3"/>
      <c r="Y235" s="3"/>
      <c r="Z235" s="3"/>
    </row>
    <row r="236" ht="11.25" customHeight="1">
      <c r="A236" s="330" t="s">
        <v>8962</v>
      </c>
      <c r="B236" s="330" t="s">
        <v>8963</v>
      </c>
      <c r="C236" s="5" t="s">
        <v>88</v>
      </c>
      <c r="D236" s="330" t="s">
        <v>8964</v>
      </c>
      <c r="E236" s="407" t="s">
        <v>8965</v>
      </c>
      <c r="F236" s="330" t="s">
        <v>7623</v>
      </c>
      <c r="G236" s="5">
        <v>3.0</v>
      </c>
      <c r="H236" s="5">
        <v>3.0</v>
      </c>
      <c r="I236" s="241">
        <v>3.0</v>
      </c>
      <c r="J236" s="241">
        <v>20.0</v>
      </c>
      <c r="K236" s="241">
        <f t="shared" si="1"/>
        <v>6.666666667</v>
      </c>
      <c r="L236" s="330" t="s">
        <v>733</v>
      </c>
      <c r="M236" s="3"/>
      <c r="N236" s="3"/>
      <c r="O236" s="3"/>
      <c r="P236" s="3"/>
      <c r="Q236" s="3"/>
      <c r="R236" s="3"/>
      <c r="S236" s="3"/>
      <c r="T236" s="3"/>
      <c r="U236" s="3"/>
      <c r="V236" s="3"/>
      <c r="W236" s="3"/>
      <c r="X236" s="3"/>
      <c r="Y236" s="3"/>
      <c r="Z236" s="3"/>
    </row>
    <row r="237" ht="11.25" customHeight="1">
      <c r="A237" s="330" t="s">
        <v>8962</v>
      </c>
      <c r="B237" s="330" t="s">
        <v>8963</v>
      </c>
      <c r="C237" s="5" t="s">
        <v>88</v>
      </c>
      <c r="D237" s="330" t="s">
        <v>8923</v>
      </c>
      <c r="E237" s="407" t="s">
        <v>729</v>
      </c>
      <c r="F237" s="330" t="s">
        <v>7623</v>
      </c>
      <c r="G237" s="5">
        <v>3.0</v>
      </c>
      <c r="H237" s="5">
        <v>3.0</v>
      </c>
      <c r="I237" s="241">
        <v>3.0</v>
      </c>
      <c r="J237" s="241">
        <v>20.0</v>
      </c>
      <c r="K237" s="241">
        <f t="shared" si="1"/>
        <v>6.666666667</v>
      </c>
      <c r="L237" s="330" t="s">
        <v>733</v>
      </c>
      <c r="M237" s="3"/>
      <c r="N237" s="3"/>
      <c r="O237" s="3"/>
      <c r="P237" s="3"/>
      <c r="Q237" s="3"/>
      <c r="R237" s="3"/>
      <c r="S237" s="3"/>
      <c r="T237" s="3"/>
      <c r="U237" s="3"/>
      <c r="V237" s="3"/>
      <c r="W237" s="3"/>
      <c r="X237" s="3"/>
      <c r="Y237" s="3"/>
      <c r="Z237" s="3"/>
    </row>
    <row r="238" ht="11.25" customHeight="1">
      <c r="A238" s="330" t="s">
        <v>8962</v>
      </c>
      <c r="B238" s="330" t="s">
        <v>8963</v>
      </c>
      <c r="C238" s="5" t="s">
        <v>88</v>
      </c>
      <c r="D238" s="330" t="s">
        <v>8966</v>
      </c>
      <c r="E238" s="407" t="s">
        <v>8967</v>
      </c>
      <c r="F238" s="330" t="s">
        <v>7623</v>
      </c>
      <c r="G238" s="5">
        <v>3.0</v>
      </c>
      <c r="H238" s="5">
        <v>3.0</v>
      </c>
      <c r="I238" s="241">
        <v>3.0</v>
      </c>
      <c r="J238" s="241">
        <v>20.0</v>
      </c>
      <c r="K238" s="241">
        <f t="shared" si="1"/>
        <v>6.666666667</v>
      </c>
      <c r="L238" s="330" t="s">
        <v>733</v>
      </c>
      <c r="M238" s="3"/>
      <c r="N238" s="3"/>
      <c r="O238" s="3"/>
      <c r="P238" s="3"/>
      <c r="Q238" s="3"/>
      <c r="R238" s="3"/>
      <c r="S238" s="3"/>
      <c r="T238" s="3"/>
      <c r="U238" s="3"/>
      <c r="V238" s="3"/>
      <c r="W238" s="3"/>
      <c r="X238" s="3"/>
      <c r="Y238" s="3"/>
      <c r="Z238" s="3"/>
    </row>
    <row r="239" ht="11.25" customHeight="1">
      <c r="A239" s="330" t="s">
        <v>8968</v>
      </c>
      <c r="B239" s="330" t="s">
        <v>8969</v>
      </c>
      <c r="C239" s="5" t="s">
        <v>88</v>
      </c>
      <c r="D239" s="330" t="s">
        <v>8970</v>
      </c>
      <c r="E239" s="407" t="s">
        <v>8971</v>
      </c>
      <c r="F239" s="330" t="s">
        <v>7623</v>
      </c>
      <c r="G239" s="5">
        <v>2.0</v>
      </c>
      <c r="H239" s="5">
        <v>2.0</v>
      </c>
      <c r="I239" s="241">
        <v>2.0</v>
      </c>
      <c r="J239" s="241">
        <v>20.0</v>
      </c>
      <c r="K239" s="241">
        <f t="shared" si="1"/>
        <v>10</v>
      </c>
      <c r="L239" s="330" t="s">
        <v>733</v>
      </c>
      <c r="M239" s="3"/>
      <c r="N239" s="3"/>
      <c r="O239" s="3"/>
      <c r="P239" s="3"/>
      <c r="Q239" s="3"/>
      <c r="R239" s="3"/>
      <c r="S239" s="3"/>
      <c r="T239" s="3"/>
      <c r="U239" s="3"/>
      <c r="V239" s="3"/>
      <c r="W239" s="3"/>
      <c r="X239" s="3"/>
      <c r="Y239" s="3"/>
      <c r="Z239" s="3"/>
    </row>
    <row r="240" ht="11.25" customHeight="1">
      <c r="A240" s="330" t="s">
        <v>8972</v>
      </c>
      <c r="B240" s="330" t="s">
        <v>8973</v>
      </c>
      <c r="C240" s="5" t="s">
        <v>88</v>
      </c>
      <c r="D240" s="330" t="s">
        <v>8974</v>
      </c>
      <c r="E240" s="407" t="s">
        <v>8975</v>
      </c>
      <c r="F240" s="330" t="s">
        <v>7623</v>
      </c>
      <c r="G240" s="5">
        <v>5.0</v>
      </c>
      <c r="H240" s="5">
        <v>5.0</v>
      </c>
      <c r="I240" s="241">
        <v>5.0</v>
      </c>
      <c r="J240" s="241">
        <v>20.0</v>
      </c>
      <c r="K240" s="241">
        <f t="shared" si="1"/>
        <v>4</v>
      </c>
      <c r="L240" s="330" t="s">
        <v>733</v>
      </c>
      <c r="M240" s="3"/>
      <c r="N240" s="3"/>
      <c r="O240" s="3"/>
      <c r="P240" s="3"/>
      <c r="Q240" s="3"/>
      <c r="R240" s="3"/>
      <c r="S240" s="3"/>
      <c r="T240" s="3"/>
      <c r="U240" s="3"/>
      <c r="V240" s="3"/>
      <c r="W240" s="3"/>
      <c r="X240" s="3"/>
      <c r="Y240" s="3"/>
      <c r="Z240" s="3"/>
    </row>
    <row r="241" ht="11.25" customHeight="1">
      <c r="A241" s="330" t="s">
        <v>8976</v>
      </c>
      <c r="B241" s="330" t="s">
        <v>8977</v>
      </c>
      <c r="C241" s="5" t="s">
        <v>88</v>
      </c>
      <c r="D241" s="330" t="s">
        <v>8978</v>
      </c>
      <c r="E241" s="407" t="s">
        <v>8979</v>
      </c>
      <c r="F241" s="330" t="s">
        <v>7623</v>
      </c>
      <c r="G241" s="5">
        <v>1.0</v>
      </c>
      <c r="H241" s="5">
        <v>1.0</v>
      </c>
      <c r="I241" s="241">
        <v>1.0</v>
      </c>
      <c r="J241" s="241">
        <v>20.0</v>
      </c>
      <c r="K241" s="241">
        <f t="shared" si="1"/>
        <v>20</v>
      </c>
      <c r="L241" s="330" t="s">
        <v>733</v>
      </c>
      <c r="M241" s="3"/>
      <c r="N241" s="3"/>
      <c r="O241" s="3"/>
      <c r="P241" s="3"/>
      <c r="Q241" s="3"/>
      <c r="R241" s="3"/>
      <c r="S241" s="3"/>
      <c r="T241" s="3"/>
      <c r="U241" s="3"/>
      <c r="V241" s="3"/>
      <c r="W241" s="3"/>
      <c r="X241" s="3"/>
      <c r="Y241" s="3"/>
      <c r="Z241" s="3"/>
    </row>
    <row r="242" ht="11.25" customHeight="1">
      <c r="A242" s="330" t="s">
        <v>8980</v>
      </c>
      <c r="B242" s="330" t="s">
        <v>8981</v>
      </c>
      <c r="C242" s="5" t="s">
        <v>88</v>
      </c>
      <c r="D242" s="330" t="s">
        <v>8982</v>
      </c>
      <c r="E242" s="407" t="s">
        <v>8983</v>
      </c>
      <c r="F242" s="330" t="s">
        <v>7623</v>
      </c>
      <c r="G242" s="5">
        <v>2.0</v>
      </c>
      <c r="H242" s="5">
        <v>2.0</v>
      </c>
      <c r="I242" s="241">
        <v>2.0</v>
      </c>
      <c r="J242" s="241">
        <v>20.0</v>
      </c>
      <c r="K242" s="241">
        <f t="shared" si="1"/>
        <v>10</v>
      </c>
      <c r="L242" s="330" t="s">
        <v>733</v>
      </c>
      <c r="M242" s="3"/>
      <c r="N242" s="3"/>
      <c r="O242" s="3"/>
      <c r="P242" s="3"/>
      <c r="Q242" s="3"/>
      <c r="R242" s="3"/>
      <c r="S242" s="3"/>
      <c r="T242" s="3"/>
      <c r="U242" s="3"/>
      <c r="V242" s="3"/>
      <c r="W242" s="3"/>
      <c r="X242" s="3"/>
      <c r="Y242" s="3"/>
      <c r="Z242" s="3"/>
    </row>
    <row r="243" ht="11.25" customHeight="1">
      <c r="A243" s="330" t="s">
        <v>3847</v>
      </c>
      <c r="B243" s="330" t="s">
        <v>8984</v>
      </c>
      <c r="C243" s="5" t="s">
        <v>88</v>
      </c>
      <c r="D243" s="330" t="s">
        <v>8985</v>
      </c>
      <c r="E243" s="407" t="s">
        <v>8986</v>
      </c>
      <c r="F243" s="330" t="s">
        <v>8987</v>
      </c>
      <c r="G243" s="5">
        <v>1.0</v>
      </c>
      <c r="H243" s="5">
        <v>1.0</v>
      </c>
      <c r="I243" s="241">
        <v>1.0</v>
      </c>
      <c r="J243" s="241">
        <v>20.0</v>
      </c>
      <c r="K243" s="241">
        <v>20.0</v>
      </c>
      <c r="L243" s="330" t="s">
        <v>3852</v>
      </c>
      <c r="M243" s="3"/>
      <c r="N243" s="3"/>
      <c r="O243" s="3"/>
      <c r="P243" s="3"/>
      <c r="Q243" s="3"/>
      <c r="R243" s="3"/>
      <c r="S243" s="3"/>
      <c r="T243" s="3"/>
      <c r="U243" s="3"/>
      <c r="V243" s="3"/>
      <c r="W243" s="3"/>
      <c r="X243" s="3"/>
      <c r="Y243" s="3"/>
      <c r="Z243" s="3"/>
    </row>
    <row r="244" ht="11.25" customHeight="1">
      <c r="A244" s="330" t="s">
        <v>8988</v>
      </c>
      <c r="B244" s="330" t="s">
        <v>8989</v>
      </c>
      <c r="C244" s="5" t="s">
        <v>88</v>
      </c>
      <c r="D244" s="330" t="s">
        <v>8990</v>
      </c>
      <c r="E244" s="407" t="s">
        <v>8991</v>
      </c>
      <c r="F244" s="330" t="s">
        <v>8992</v>
      </c>
      <c r="G244" s="404">
        <v>2.0</v>
      </c>
      <c r="H244" s="405">
        <v>2.0</v>
      </c>
      <c r="I244" s="5">
        <v>2.0</v>
      </c>
      <c r="J244" s="5">
        <v>20.0</v>
      </c>
      <c r="K244" s="409">
        <v>10.0</v>
      </c>
      <c r="L244" s="330" t="s">
        <v>3859</v>
      </c>
      <c r="M244" s="3"/>
      <c r="N244" s="3"/>
      <c r="O244" s="3"/>
      <c r="P244" s="3"/>
      <c r="Q244" s="3"/>
      <c r="R244" s="3"/>
      <c r="S244" s="3"/>
      <c r="T244" s="3"/>
      <c r="U244" s="3"/>
      <c r="V244" s="3"/>
      <c r="W244" s="3"/>
      <c r="X244" s="3"/>
      <c r="Y244" s="3"/>
      <c r="Z244" s="3"/>
    </row>
    <row r="245" ht="11.25" customHeight="1">
      <c r="A245" s="136" t="s">
        <v>8993</v>
      </c>
      <c r="B245" s="136" t="s">
        <v>8994</v>
      </c>
      <c r="C245" s="5" t="s">
        <v>88</v>
      </c>
      <c r="D245" s="403" t="s">
        <v>8995</v>
      </c>
      <c r="E245" s="410" t="s">
        <v>8996</v>
      </c>
      <c r="F245" s="403" t="s">
        <v>8997</v>
      </c>
      <c r="G245" s="404">
        <v>1.0</v>
      </c>
      <c r="H245" s="405">
        <v>1.0</v>
      </c>
      <c r="I245" s="5">
        <v>2.0</v>
      </c>
      <c r="J245" s="5"/>
      <c r="K245" s="409">
        <v>20.0</v>
      </c>
      <c r="L245" s="330" t="s">
        <v>3859</v>
      </c>
      <c r="M245" s="3"/>
      <c r="N245" s="3"/>
      <c r="O245" s="3"/>
      <c r="P245" s="3"/>
      <c r="Q245" s="3"/>
      <c r="R245" s="3"/>
      <c r="S245" s="3"/>
      <c r="T245" s="3"/>
      <c r="U245" s="3"/>
      <c r="V245" s="3"/>
      <c r="W245" s="3"/>
      <c r="X245" s="3"/>
      <c r="Y245" s="3"/>
      <c r="Z245" s="3"/>
    </row>
    <row r="246" ht="11.25" customHeight="1">
      <c r="A246" s="330" t="s">
        <v>8988</v>
      </c>
      <c r="B246" s="330" t="s">
        <v>8998</v>
      </c>
      <c r="C246" s="5" t="s">
        <v>88</v>
      </c>
      <c r="D246" s="330" t="s">
        <v>8999</v>
      </c>
      <c r="E246" s="407" t="s">
        <v>9000</v>
      </c>
      <c r="F246" s="330" t="s">
        <v>9001</v>
      </c>
      <c r="G246" s="404">
        <v>2.0</v>
      </c>
      <c r="H246" s="405">
        <v>2.0</v>
      </c>
      <c r="I246" s="5">
        <v>2.0</v>
      </c>
      <c r="J246" s="5">
        <v>20.0</v>
      </c>
      <c r="K246" s="409">
        <v>10.0</v>
      </c>
      <c r="L246" s="330" t="s">
        <v>3859</v>
      </c>
      <c r="M246" s="3"/>
      <c r="N246" s="3"/>
      <c r="O246" s="3"/>
      <c r="P246" s="3"/>
      <c r="Q246" s="3"/>
      <c r="R246" s="3"/>
      <c r="S246" s="3"/>
      <c r="T246" s="3"/>
      <c r="U246" s="3"/>
      <c r="V246" s="3"/>
      <c r="W246" s="3"/>
      <c r="X246" s="3"/>
      <c r="Y246" s="3"/>
      <c r="Z246" s="3"/>
    </row>
    <row r="247" ht="11.25" customHeight="1">
      <c r="A247" s="330" t="s">
        <v>3906</v>
      </c>
      <c r="B247" s="330" t="s">
        <v>3907</v>
      </c>
      <c r="C247" s="5" t="s">
        <v>88</v>
      </c>
      <c r="D247" s="330" t="s">
        <v>9002</v>
      </c>
      <c r="E247" s="330" t="s">
        <v>9003</v>
      </c>
      <c r="F247" s="411" t="s">
        <v>9004</v>
      </c>
      <c r="G247" s="404">
        <v>5.0</v>
      </c>
      <c r="H247" s="404">
        <v>5.0</v>
      </c>
      <c r="I247" s="404">
        <v>5.0</v>
      </c>
      <c r="J247" s="404">
        <v>20.0</v>
      </c>
      <c r="K247" s="404">
        <v>4.0</v>
      </c>
      <c r="L247" s="330" t="s">
        <v>3901</v>
      </c>
      <c r="M247" s="3"/>
      <c r="N247" s="3"/>
      <c r="O247" s="3"/>
      <c r="P247" s="3"/>
      <c r="Q247" s="3"/>
      <c r="R247" s="3"/>
      <c r="S247" s="3"/>
      <c r="T247" s="3"/>
      <c r="U247" s="3"/>
      <c r="V247" s="3"/>
      <c r="W247" s="3"/>
      <c r="X247" s="3"/>
      <c r="Y247" s="3"/>
      <c r="Z247" s="3"/>
    </row>
    <row r="248" ht="11.25" customHeight="1">
      <c r="A248" s="330" t="s">
        <v>3906</v>
      </c>
      <c r="B248" s="330" t="s">
        <v>3907</v>
      </c>
      <c r="C248" s="5" t="s">
        <v>88</v>
      </c>
      <c r="D248" s="330" t="s">
        <v>9005</v>
      </c>
      <c r="E248" s="330" t="s">
        <v>9006</v>
      </c>
      <c r="F248" s="411" t="s">
        <v>9006</v>
      </c>
      <c r="G248" s="404">
        <v>5.0</v>
      </c>
      <c r="H248" s="404">
        <v>5.0</v>
      </c>
      <c r="I248" s="404">
        <v>5.0</v>
      </c>
      <c r="J248" s="404">
        <v>20.0</v>
      </c>
      <c r="K248" s="404">
        <v>4.0</v>
      </c>
      <c r="L248" s="330" t="s">
        <v>3901</v>
      </c>
      <c r="M248" s="3"/>
      <c r="N248" s="3"/>
      <c r="O248" s="3"/>
      <c r="P248" s="3"/>
      <c r="Q248" s="3"/>
      <c r="R248" s="3"/>
      <c r="S248" s="3"/>
      <c r="T248" s="3"/>
      <c r="U248" s="3"/>
      <c r="V248" s="3"/>
      <c r="W248" s="3"/>
      <c r="X248" s="3"/>
      <c r="Y248" s="3"/>
      <c r="Z248" s="3"/>
    </row>
    <row r="249" ht="11.25" customHeight="1">
      <c r="A249" s="330" t="s">
        <v>3906</v>
      </c>
      <c r="B249" s="330" t="s">
        <v>3907</v>
      </c>
      <c r="C249" s="5" t="s">
        <v>88</v>
      </c>
      <c r="D249" s="330" t="s">
        <v>9007</v>
      </c>
      <c r="E249" s="330" t="s">
        <v>9008</v>
      </c>
      <c r="F249" s="411"/>
      <c r="G249" s="404">
        <v>5.0</v>
      </c>
      <c r="H249" s="404">
        <v>5.0</v>
      </c>
      <c r="I249" s="404">
        <v>5.0</v>
      </c>
      <c r="J249" s="404">
        <v>20.0</v>
      </c>
      <c r="K249" s="404">
        <v>4.0</v>
      </c>
      <c r="L249" s="330" t="s">
        <v>3901</v>
      </c>
      <c r="M249" s="3"/>
      <c r="N249" s="3"/>
      <c r="O249" s="3"/>
      <c r="P249" s="3"/>
      <c r="Q249" s="3"/>
      <c r="R249" s="3"/>
      <c r="S249" s="3"/>
      <c r="T249" s="3"/>
      <c r="U249" s="3"/>
      <c r="V249" s="3"/>
      <c r="W249" s="3"/>
      <c r="X249" s="3"/>
      <c r="Y249" s="3"/>
      <c r="Z249" s="3"/>
    </row>
    <row r="250" ht="11.25" customHeight="1">
      <c r="A250" s="403" t="s">
        <v>3917</v>
      </c>
      <c r="B250" s="330" t="s">
        <v>3918</v>
      </c>
      <c r="C250" s="412" t="s">
        <v>88</v>
      </c>
      <c r="D250" s="330" t="s">
        <v>9009</v>
      </c>
      <c r="E250" s="407" t="s">
        <v>9010</v>
      </c>
      <c r="F250" s="411" t="s">
        <v>9011</v>
      </c>
      <c r="G250" s="5">
        <v>4.0</v>
      </c>
      <c r="H250" s="5">
        <v>4.0</v>
      </c>
      <c r="I250" s="5">
        <v>4.0</v>
      </c>
      <c r="J250" s="413">
        <v>10.0</v>
      </c>
      <c r="K250" s="414">
        <f t="shared" ref="K250:K293" si="2">J250/G250</f>
        <v>2.5</v>
      </c>
      <c r="L250" s="330" t="s">
        <v>776</v>
      </c>
      <c r="M250" s="3"/>
      <c r="N250" s="3"/>
      <c r="O250" s="3"/>
      <c r="P250" s="3"/>
      <c r="Q250" s="3"/>
      <c r="R250" s="3"/>
      <c r="S250" s="3"/>
      <c r="T250" s="3"/>
      <c r="U250" s="3"/>
      <c r="V250" s="3"/>
      <c r="W250" s="3"/>
      <c r="X250" s="3"/>
      <c r="Y250" s="3"/>
      <c r="Z250" s="3"/>
    </row>
    <row r="251" ht="11.25" customHeight="1">
      <c r="A251" s="403" t="s">
        <v>3925</v>
      </c>
      <c r="B251" s="403" t="s">
        <v>3926</v>
      </c>
      <c r="C251" s="412" t="s">
        <v>88</v>
      </c>
      <c r="D251" s="330" t="s">
        <v>9012</v>
      </c>
      <c r="E251" s="407" t="s">
        <v>9013</v>
      </c>
      <c r="F251" s="411" t="s">
        <v>9014</v>
      </c>
      <c r="G251" s="5">
        <v>5.0</v>
      </c>
      <c r="H251" s="5">
        <v>5.0</v>
      </c>
      <c r="I251" s="5">
        <v>7.0</v>
      </c>
      <c r="J251" s="413">
        <v>10.0</v>
      </c>
      <c r="K251" s="414">
        <f t="shared" si="2"/>
        <v>2</v>
      </c>
      <c r="L251" s="330" t="s">
        <v>776</v>
      </c>
      <c r="M251" s="3"/>
      <c r="N251" s="3"/>
      <c r="O251" s="3"/>
      <c r="P251" s="3"/>
      <c r="Q251" s="3"/>
      <c r="R251" s="3"/>
      <c r="S251" s="3"/>
      <c r="T251" s="3"/>
      <c r="U251" s="3"/>
      <c r="V251" s="3"/>
      <c r="W251" s="3"/>
      <c r="X251" s="3"/>
      <c r="Y251" s="3"/>
      <c r="Z251" s="3"/>
    </row>
    <row r="252" ht="11.25" customHeight="1">
      <c r="A252" s="330" t="s">
        <v>3942</v>
      </c>
      <c r="B252" s="330" t="s">
        <v>3943</v>
      </c>
      <c r="C252" s="5" t="s">
        <v>88</v>
      </c>
      <c r="D252" s="330" t="s">
        <v>9015</v>
      </c>
      <c r="E252" s="407" t="s">
        <v>9016</v>
      </c>
      <c r="F252" s="411" t="s">
        <v>9011</v>
      </c>
      <c r="G252" s="5">
        <v>6.0</v>
      </c>
      <c r="H252" s="5">
        <v>6.0</v>
      </c>
      <c r="I252" s="5">
        <v>6.0</v>
      </c>
      <c r="J252" s="413">
        <v>10.0</v>
      </c>
      <c r="K252" s="414">
        <f t="shared" si="2"/>
        <v>1.666666667</v>
      </c>
      <c r="L252" s="330" t="s">
        <v>776</v>
      </c>
      <c r="M252" s="3"/>
      <c r="N252" s="3"/>
      <c r="O252" s="3"/>
      <c r="P252" s="3"/>
      <c r="Q252" s="3"/>
      <c r="R252" s="3"/>
      <c r="S252" s="3"/>
      <c r="T252" s="3"/>
      <c r="U252" s="3"/>
      <c r="V252" s="3"/>
      <c r="W252" s="3"/>
      <c r="X252" s="3"/>
      <c r="Y252" s="3"/>
      <c r="Z252" s="3"/>
    </row>
    <row r="253" ht="11.25" customHeight="1">
      <c r="A253" s="403" t="s">
        <v>3950</v>
      </c>
      <c r="B253" s="136" t="s">
        <v>3951</v>
      </c>
      <c r="C253" s="241" t="s">
        <v>88</v>
      </c>
      <c r="D253" s="330" t="s">
        <v>9017</v>
      </c>
      <c r="E253" s="407" t="s">
        <v>9018</v>
      </c>
      <c r="F253" s="330" t="s">
        <v>9019</v>
      </c>
      <c r="G253" s="5">
        <v>3.0</v>
      </c>
      <c r="H253" s="5">
        <v>3.0</v>
      </c>
      <c r="I253" s="5">
        <v>4.0</v>
      </c>
      <c r="J253" s="413">
        <v>20.0</v>
      </c>
      <c r="K253" s="241">
        <f t="shared" si="2"/>
        <v>6.666666667</v>
      </c>
      <c r="L253" s="330" t="s">
        <v>776</v>
      </c>
      <c r="M253" s="3"/>
      <c r="N253" s="3"/>
      <c r="O253" s="3"/>
      <c r="P253" s="3"/>
      <c r="Q253" s="3"/>
      <c r="R253" s="3"/>
      <c r="S253" s="3"/>
      <c r="T253" s="3"/>
      <c r="U253" s="3"/>
      <c r="V253" s="3"/>
      <c r="W253" s="3"/>
      <c r="X253" s="3"/>
      <c r="Y253" s="3"/>
      <c r="Z253" s="3"/>
    </row>
    <row r="254" ht="11.25" customHeight="1">
      <c r="A254" s="136" t="s">
        <v>3959</v>
      </c>
      <c r="B254" s="136" t="s">
        <v>3960</v>
      </c>
      <c r="C254" s="241" t="s">
        <v>88</v>
      </c>
      <c r="D254" s="330" t="s">
        <v>9020</v>
      </c>
      <c r="E254" s="407" t="s">
        <v>9021</v>
      </c>
      <c r="F254" s="411" t="s">
        <v>9022</v>
      </c>
      <c r="G254" s="5">
        <v>4.0</v>
      </c>
      <c r="H254" s="5">
        <v>4.0</v>
      </c>
      <c r="I254" s="5">
        <v>4.0</v>
      </c>
      <c r="J254" s="413">
        <v>20.0</v>
      </c>
      <c r="K254" s="414">
        <f t="shared" si="2"/>
        <v>5</v>
      </c>
      <c r="L254" s="330" t="s">
        <v>776</v>
      </c>
      <c r="M254" s="3"/>
      <c r="N254" s="3"/>
      <c r="O254" s="3"/>
      <c r="P254" s="3"/>
      <c r="Q254" s="3"/>
      <c r="R254" s="3"/>
      <c r="S254" s="3"/>
      <c r="T254" s="3"/>
      <c r="U254" s="3"/>
      <c r="V254" s="3"/>
      <c r="W254" s="3"/>
      <c r="X254" s="3"/>
      <c r="Y254" s="3"/>
      <c r="Z254" s="3"/>
    </row>
    <row r="255" ht="11.25" customHeight="1">
      <c r="A255" s="403" t="s">
        <v>3978</v>
      </c>
      <c r="B255" s="330" t="s">
        <v>3979</v>
      </c>
      <c r="C255" s="5" t="s">
        <v>88</v>
      </c>
      <c r="D255" s="330" t="s">
        <v>9023</v>
      </c>
      <c r="E255" s="407" t="s">
        <v>9024</v>
      </c>
      <c r="F255" s="411" t="s">
        <v>9014</v>
      </c>
      <c r="G255" s="5">
        <v>7.0</v>
      </c>
      <c r="H255" s="5">
        <v>7.0</v>
      </c>
      <c r="I255" s="5">
        <v>8.0</v>
      </c>
      <c r="J255" s="413">
        <v>10.0</v>
      </c>
      <c r="K255" s="414">
        <f t="shared" si="2"/>
        <v>1.428571429</v>
      </c>
      <c r="L255" s="330" t="s">
        <v>776</v>
      </c>
      <c r="M255" s="3"/>
      <c r="N255" s="3"/>
      <c r="O255" s="3"/>
      <c r="P255" s="3"/>
      <c r="Q255" s="3"/>
      <c r="R255" s="3"/>
      <c r="S255" s="3"/>
      <c r="T255" s="3"/>
      <c r="U255" s="3"/>
      <c r="V255" s="3"/>
      <c r="W255" s="3"/>
      <c r="X255" s="3"/>
      <c r="Y255" s="3"/>
      <c r="Z255" s="3"/>
    </row>
    <row r="256" ht="11.25" customHeight="1">
      <c r="A256" s="330" t="s">
        <v>768</v>
      </c>
      <c r="B256" s="330" t="s">
        <v>9025</v>
      </c>
      <c r="C256" s="5" t="s">
        <v>88</v>
      </c>
      <c r="D256" s="330" t="s">
        <v>9026</v>
      </c>
      <c r="E256" s="407" t="s">
        <v>9027</v>
      </c>
      <c r="F256" s="411" t="s">
        <v>9022</v>
      </c>
      <c r="G256" s="5">
        <v>5.0</v>
      </c>
      <c r="H256" s="5">
        <v>5.0</v>
      </c>
      <c r="I256" s="5">
        <v>5.0</v>
      </c>
      <c r="J256" s="413">
        <v>20.0</v>
      </c>
      <c r="K256" s="414">
        <f t="shared" si="2"/>
        <v>4</v>
      </c>
      <c r="L256" s="330" t="s">
        <v>776</v>
      </c>
      <c r="M256" s="3"/>
      <c r="N256" s="3"/>
      <c r="O256" s="3"/>
      <c r="P256" s="3"/>
      <c r="Q256" s="3"/>
      <c r="R256" s="3"/>
      <c r="S256" s="3"/>
      <c r="T256" s="3"/>
      <c r="U256" s="3"/>
      <c r="V256" s="3"/>
      <c r="W256" s="3"/>
      <c r="X256" s="3"/>
      <c r="Y256" s="3"/>
      <c r="Z256" s="3"/>
    </row>
    <row r="257" ht="11.25" customHeight="1">
      <c r="A257" s="330" t="s">
        <v>768</v>
      </c>
      <c r="B257" s="330" t="s">
        <v>9028</v>
      </c>
      <c r="C257" s="5" t="s">
        <v>88</v>
      </c>
      <c r="D257" s="330" t="s">
        <v>9029</v>
      </c>
      <c r="E257" s="407" t="s">
        <v>9030</v>
      </c>
      <c r="F257" s="411" t="s">
        <v>9011</v>
      </c>
      <c r="G257" s="5">
        <v>5.0</v>
      </c>
      <c r="H257" s="5">
        <v>5.0</v>
      </c>
      <c r="I257" s="5">
        <v>5.0</v>
      </c>
      <c r="J257" s="413">
        <v>10.0</v>
      </c>
      <c r="K257" s="414">
        <f t="shared" si="2"/>
        <v>2</v>
      </c>
      <c r="L257" s="330" t="s">
        <v>776</v>
      </c>
      <c r="M257" s="3"/>
      <c r="N257" s="3"/>
      <c r="O257" s="3"/>
      <c r="P257" s="3"/>
      <c r="Q257" s="3"/>
      <c r="R257" s="3"/>
      <c r="S257" s="3"/>
      <c r="T257" s="3"/>
      <c r="U257" s="3"/>
      <c r="V257" s="3"/>
      <c r="W257" s="3"/>
      <c r="X257" s="3"/>
      <c r="Y257" s="3"/>
      <c r="Z257" s="3"/>
    </row>
    <row r="258" ht="11.25" customHeight="1">
      <c r="A258" s="415" t="s">
        <v>9031</v>
      </c>
      <c r="B258" s="415" t="s">
        <v>9032</v>
      </c>
      <c r="C258" s="416" t="s">
        <v>135</v>
      </c>
      <c r="D258" s="330" t="s">
        <v>9033</v>
      </c>
      <c r="E258" s="407" t="s">
        <v>9034</v>
      </c>
      <c r="F258" s="411" t="s">
        <v>9014</v>
      </c>
      <c r="G258" s="417">
        <v>5.0</v>
      </c>
      <c r="H258" s="417">
        <v>5.0</v>
      </c>
      <c r="I258" s="418">
        <v>5.0</v>
      </c>
      <c r="J258" s="418">
        <v>10.0</v>
      </c>
      <c r="K258" s="414">
        <f t="shared" si="2"/>
        <v>2</v>
      </c>
      <c r="L258" s="330" t="s">
        <v>776</v>
      </c>
      <c r="M258" s="3"/>
      <c r="N258" s="3"/>
      <c r="O258" s="3"/>
      <c r="P258" s="3"/>
      <c r="Q258" s="3"/>
      <c r="R258" s="3"/>
      <c r="S258" s="3"/>
      <c r="T258" s="3"/>
      <c r="U258" s="3"/>
      <c r="V258" s="3"/>
      <c r="W258" s="3"/>
      <c r="X258" s="3"/>
      <c r="Y258" s="3"/>
      <c r="Z258" s="3"/>
    </row>
    <row r="259" ht="11.25" customHeight="1">
      <c r="A259" s="330" t="s">
        <v>9035</v>
      </c>
      <c r="B259" s="330" t="s">
        <v>9036</v>
      </c>
      <c r="C259" s="5" t="s">
        <v>88</v>
      </c>
      <c r="D259" s="330" t="s">
        <v>9037</v>
      </c>
      <c r="E259" s="407" t="s">
        <v>9038</v>
      </c>
      <c r="F259" s="330" t="s">
        <v>7623</v>
      </c>
      <c r="G259" s="5">
        <v>2.0</v>
      </c>
      <c r="H259" s="5">
        <v>1.0</v>
      </c>
      <c r="I259" s="241">
        <v>3.0</v>
      </c>
      <c r="J259" s="241">
        <v>10.0</v>
      </c>
      <c r="K259" s="241">
        <f t="shared" si="2"/>
        <v>5</v>
      </c>
      <c r="L259" s="330" t="s">
        <v>804</v>
      </c>
      <c r="M259" s="3"/>
      <c r="N259" s="3"/>
      <c r="O259" s="3"/>
      <c r="P259" s="3"/>
      <c r="Q259" s="3"/>
      <c r="R259" s="3"/>
      <c r="S259" s="3"/>
      <c r="T259" s="3"/>
      <c r="U259" s="3"/>
      <c r="V259" s="3"/>
      <c r="W259" s="3"/>
      <c r="X259" s="3"/>
      <c r="Y259" s="3"/>
      <c r="Z259" s="3"/>
    </row>
    <row r="260" ht="11.25" customHeight="1">
      <c r="A260" s="330" t="s">
        <v>9035</v>
      </c>
      <c r="B260" s="330" t="s">
        <v>9036</v>
      </c>
      <c r="C260" s="5" t="s">
        <v>88</v>
      </c>
      <c r="D260" s="403" t="s">
        <v>9039</v>
      </c>
      <c r="E260" s="410" t="s">
        <v>9040</v>
      </c>
      <c r="F260" s="330" t="s">
        <v>7623</v>
      </c>
      <c r="G260" s="5">
        <v>2.0</v>
      </c>
      <c r="H260" s="5">
        <v>1.0</v>
      </c>
      <c r="I260" s="241">
        <v>3.0</v>
      </c>
      <c r="J260" s="241">
        <v>10.0</v>
      </c>
      <c r="K260" s="241">
        <f t="shared" si="2"/>
        <v>5</v>
      </c>
      <c r="L260" s="330" t="s">
        <v>804</v>
      </c>
      <c r="M260" s="3"/>
      <c r="N260" s="3"/>
      <c r="O260" s="3"/>
      <c r="P260" s="3"/>
      <c r="Q260" s="3"/>
      <c r="R260" s="3"/>
      <c r="S260" s="3"/>
      <c r="T260" s="3"/>
      <c r="U260" s="3"/>
      <c r="V260" s="3"/>
      <c r="W260" s="3"/>
      <c r="X260" s="3"/>
      <c r="Y260" s="3"/>
      <c r="Z260" s="3"/>
    </row>
    <row r="261" ht="11.25" customHeight="1">
      <c r="A261" s="330" t="s">
        <v>9035</v>
      </c>
      <c r="B261" s="330" t="s">
        <v>9036</v>
      </c>
      <c r="C261" s="5" t="s">
        <v>88</v>
      </c>
      <c r="D261" s="403" t="s">
        <v>9041</v>
      </c>
      <c r="E261" s="410" t="s">
        <v>9042</v>
      </c>
      <c r="F261" s="330" t="s">
        <v>7623</v>
      </c>
      <c r="G261" s="5">
        <v>2.0</v>
      </c>
      <c r="H261" s="5">
        <v>1.0</v>
      </c>
      <c r="I261" s="241">
        <v>3.0</v>
      </c>
      <c r="J261" s="241">
        <v>10.0</v>
      </c>
      <c r="K261" s="241">
        <f t="shared" si="2"/>
        <v>5</v>
      </c>
      <c r="L261" s="330" t="s">
        <v>804</v>
      </c>
      <c r="M261" s="3"/>
      <c r="N261" s="3"/>
      <c r="O261" s="3"/>
      <c r="P261" s="3"/>
      <c r="Q261" s="3"/>
      <c r="R261" s="3"/>
      <c r="S261" s="3"/>
      <c r="T261" s="3"/>
      <c r="U261" s="3"/>
      <c r="V261" s="3"/>
      <c r="W261" s="3"/>
      <c r="X261" s="3"/>
      <c r="Y261" s="3"/>
      <c r="Z261" s="3"/>
    </row>
    <row r="262" ht="11.25" customHeight="1">
      <c r="A262" s="330" t="s">
        <v>9035</v>
      </c>
      <c r="B262" s="330" t="s">
        <v>9036</v>
      </c>
      <c r="C262" s="5" t="s">
        <v>88</v>
      </c>
      <c r="D262" s="403" t="s">
        <v>9043</v>
      </c>
      <c r="E262" s="410" t="s">
        <v>9044</v>
      </c>
      <c r="F262" s="330" t="s">
        <v>7623</v>
      </c>
      <c r="G262" s="5">
        <v>2.0</v>
      </c>
      <c r="H262" s="5">
        <v>1.0</v>
      </c>
      <c r="I262" s="241">
        <v>3.0</v>
      </c>
      <c r="J262" s="241">
        <v>10.0</v>
      </c>
      <c r="K262" s="241">
        <f t="shared" si="2"/>
        <v>5</v>
      </c>
      <c r="L262" s="330" t="s">
        <v>804</v>
      </c>
      <c r="M262" s="3"/>
      <c r="N262" s="3"/>
      <c r="O262" s="3"/>
      <c r="P262" s="3"/>
      <c r="Q262" s="3"/>
      <c r="R262" s="3"/>
      <c r="S262" s="3"/>
      <c r="T262" s="3"/>
      <c r="U262" s="3"/>
      <c r="V262" s="3"/>
      <c r="W262" s="3"/>
      <c r="X262" s="3"/>
      <c r="Y262" s="3"/>
      <c r="Z262" s="3"/>
    </row>
    <row r="263" ht="11.25" customHeight="1">
      <c r="A263" s="330" t="s">
        <v>9035</v>
      </c>
      <c r="B263" s="330" t="s">
        <v>9036</v>
      </c>
      <c r="C263" s="5" t="s">
        <v>88</v>
      </c>
      <c r="D263" s="403" t="s">
        <v>9045</v>
      </c>
      <c r="E263" s="410" t="s">
        <v>9046</v>
      </c>
      <c r="F263" s="330" t="s">
        <v>7623</v>
      </c>
      <c r="G263" s="5">
        <v>2.0</v>
      </c>
      <c r="H263" s="5">
        <v>1.0</v>
      </c>
      <c r="I263" s="241">
        <v>3.0</v>
      </c>
      <c r="J263" s="241">
        <v>10.0</v>
      </c>
      <c r="K263" s="241">
        <f t="shared" si="2"/>
        <v>5</v>
      </c>
      <c r="L263" s="330" t="s">
        <v>804</v>
      </c>
      <c r="M263" s="3"/>
      <c r="N263" s="3"/>
      <c r="O263" s="3"/>
      <c r="P263" s="3"/>
      <c r="Q263" s="3"/>
      <c r="R263" s="3"/>
      <c r="S263" s="3"/>
      <c r="T263" s="3"/>
      <c r="U263" s="3"/>
      <c r="V263" s="3"/>
      <c r="W263" s="3"/>
      <c r="X263" s="3"/>
      <c r="Y263" s="3"/>
      <c r="Z263" s="3"/>
    </row>
    <row r="264" ht="11.25" customHeight="1">
      <c r="A264" s="330" t="s">
        <v>9047</v>
      </c>
      <c r="B264" s="330" t="s">
        <v>9048</v>
      </c>
      <c r="C264" s="5" t="s">
        <v>88</v>
      </c>
      <c r="D264" s="330" t="s">
        <v>9049</v>
      </c>
      <c r="E264" s="407" t="s">
        <v>9050</v>
      </c>
      <c r="F264" s="330" t="s">
        <v>7623</v>
      </c>
      <c r="G264" s="5">
        <v>3.0</v>
      </c>
      <c r="H264" s="5">
        <v>2.0</v>
      </c>
      <c r="I264" s="241">
        <v>3.0</v>
      </c>
      <c r="J264" s="241">
        <v>10.0</v>
      </c>
      <c r="K264" s="241">
        <f t="shared" si="2"/>
        <v>3.333333333</v>
      </c>
      <c r="L264" s="330" t="s">
        <v>804</v>
      </c>
      <c r="M264" s="3"/>
      <c r="N264" s="3"/>
      <c r="O264" s="3"/>
      <c r="P264" s="3"/>
      <c r="Q264" s="3"/>
      <c r="R264" s="3"/>
      <c r="S264" s="3"/>
      <c r="T264" s="3"/>
      <c r="U264" s="3"/>
      <c r="V264" s="3"/>
      <c r="W264" s="3"/>
      <c r="X264" s="3"/>
      <c r="Y264" s="3"/>
      <c r="Z264" s="3"/>
    </row>
    <row r="265" ht="11.25" customHeight="1">
      <c r="A265" s="330" t="s">
        <v>9047</v>
      </c>
      <c r="B265" s="330" t="s">
        <v>9048</v>
      </c>
      <c r="C265" s="5" t="s">
        <v>88</v>
      </c>
      <c r="D265" s="330" t="s">
        <v>9051</v>
      </c>
      <c r="E265" s="407" t="s">
        <v>9052</v>
      </c>
      <c r="F265" s="330" t="s">
        <v>7623</v>
      </c>
      <c r="G265" s="5">
        <v>3.0</v>
      </c>
      <c r="H265" s="5">
        <v>2.0</v>
      </c>
      <c r="I265" s="241">
        <v>3.0</v>
      </c>
      <c r="J265" s="241">
        <v>10.0</v>
      </c>
      <c r="K265" s="241">
        <f t="shared" si="2"/>
        <v>3.333333333</v>
      </c>
      <c r="L265" s="330" t="s">
        <v>804</v>
      </c>
      <c r="M265" s="3"/>
      <c r="N265" s="3"/>
      <c r="O265" s="3"/>
      <c r="P265" s="3"/>
      <c r="Q265" s="3"/>
      <c r="R265" s="3"/>
      <c r="S265" s="3"/>
      <c r="T265" s="3"/>
      <c r="U265" s="3"/>
      <c r="V265" s="3"/>
      <c r="W265" s="3"/>
      <c r="X265" s="3"/>
      <c r="Y265" s="3"/>
      <c r="Z265" s="3"/>
    </row>
    <row r="266" ht="11.25" customHeight="1">
      <c r="A266" s="330" t="s">
        <v>9047</v>
      </c>
      <c r="B266" s="330" t="s">
        <v>9048</v>
      </c>
      <c r="C266" s="5" t="s">
        <v>88</v>
      </c>
      <c r="D266" s="330" t="s">
        <v>9053</v>
      </c>
      <c r="E266" s="407" t="s">
        <v>9054</v>
      </c>
      <c r="F266" s="330" t="s">
        <v>7623</v>
      </c>
      <c r="G266" s="5">
        <v>3.0</v>
      </c>
      <c r="H266" s="5">
        <v>2.0</v>
      </c>
      <c r="I266" s="241">
        <v>3.0</v>
      </c>
      <c r="J266" s="241">
        <v>10.0</v>
      </c>
      <c r="K266" s="241">
        <f t="shared" si="2"/>
        <v>3.333333333</v>
      </c>
      <c r="L266" s="330" t="s">
        <v>804</v>
      </c>
      <c r="M266" s="3"/>
      <c r="N266" s="3"/>
      <c r="O266" s="3"/>
      <c r="P266" s="3"/>
      <c r="Q266" s="3"/>
      <c r="R266" s="3"/>
      <c r="S266" s="3"/>
      <c r="T266" s="3"/>
      <c r="U266" s="3"/>
      <c r="V266" s="3"/>
      <c r="W266" s="3"/>
      <c r="X266" s="3"/>
      <c r="Y266" s="3"/>
      <c r="Z266" s="3"/>
    </row>
    <row r="267" ht="11.25" customHeight="1">
      <c r="A267" s="330" t="s">
        <v>9047</v>
      </c>
      <c r="B267" s="330" t="s">
        <v>9048</v>
      </c>
      <c r="C267" s="5" t="s">
        <v>88</v>
      </c>
      <c r="D267" s="330" t="s">
        <v>9055</v>
      </c>
      <c r="E267" s="407" t="s">
        <v>9056</v>
      </c>
      <c r="F267" s="330" t="s">
        <v>7623</v>
      </c>
      <c r="G267" s="5">
        <v>3.0</v>
      </c>
      <c r="H267" s="5">
        <v>2.0</v>
      </c>
      <c r="I267" s="241">
        <v>3.0</v>
      </c>
      <c r="J267" s="241">
        <v>10.0</v>
      </c>
      <c r="K267" s="241">
        <f t="shared" si="2"/>
        <v>3.333333333</v>
      </c>
      <c r="L267" s="330" t="s">
        <v>804</v>
      </c>
      <c r="M267" s="3"/>
      <c r="N267" s="3"/>
      <c r="O267" s="3"/>
      <c r="P267" s="3"/>
      <c r="Q267" s="3"/>
      <c r="R267" s="3"/>
      <c r="S267" s="3"/>
      <c r="T267" s="3"/>
      <c r="U267" s="3"/>
      <c r="V267" s="3"/>
      <c r="W267" s="3"/>
      <c r="X267" s="3"/>
      <c r="Y267" s="3"/>
      <c r="Z267" s="3"/>
    </row>
    <row r="268" ht="11.25" customHeight="1">
      <c r="A268" s="330" t="s">
        <v>9047</v>
      </c>
      <c r="B268" s="330" t="s">
        <v>9048</v>
      </c>
      <c r="C268" s="5" t="s">
        <v>88</v>
      </c>
      <c r="D268" s="330" t="s">
        <v>9057</v>
      </c>
      <c r="E268" s="407" t="s">
        <v>9058</v>
      </c>
      <c r="F268" s="330" t="s">
        <v>7623</v>
      </c>
      <c r="G268" s="5">
        <v>3.0</v>
      </c>
      <c r="H268" s="5">
        <v>2.0</v>
      </c>
      <c r="I268" s="241">
        <v>3.0</v>
      </c>
      <c r="J268" s="241">
        <v>10.0</v>
      </c>
      <c r="K268" s="241">
        <f t="shared" si="2"/>
        <v>3.333333333</v>
      </c>
      <c r="L268" s="330" t="s">
        <v>804</v>
      </c>
      <c r="M268" s="3"/>
      <c r="N268" s="3"/>
      <c r="O268" s="3"/>
      <c r="P268" s="3"/>
      <c r="Q268" s="3"/>
      <c r="R268" s="3"/>
      <c r="S268" s="3"/>
      <c r="T268" s="3"/>
      <c r="U268" s="3"/>
      <c r="V268" s="3"/>
      <c r="W268" s="3"/>
      <c r="X268" s="3"/>
      <c r="Y268" s="3"/>
      <c r="Z268" s="3"/>
    </row>
    <row r="269" ht="11.25" customHeight="1">
      <c r="A269" s="330" t="s">
        <v>9047</v>
      </c>
      <c r="B269" s="330" t="s">
        <v>9048</v>
      </c>
      <c r="C269" s="5" t="s">
        <v>88</v>
      </c>
      <c r="D269" s="330" t="s">
        <v>9059</v>
      </c>
      <c r="E269" s="407" t="s">
        <v>9060</v>
      </c>
      <c r="F269" s="330" t="s">
        <v>7623</v>
      </c>
      <c r="G269" s="5">
        <v>3.0</v>
      </c>
      <c r="H269" s="5">
        <v>2.0</v>
      </c>
      <c r="I269" s="241">
        <v>3.0</v>
      </c>
      <c r="J269" s="241">
        <v>10.0</v>
      </c>
      <c r="K269" s="241">
        <f t="shared" si="2"/>
        <v>3.333333333</v>
      </c>
      <c r="L269" s="330" t="s">
        <v>804</v>
      </c>
      <c r="M269" s="3"/>
      <c r="N269" s="3"/>
      <c r="O269" s="3"/>
      <c r="P269" s="3"/>
      <c r="Q269" s="3"/>
      <c r="R269" s="3"/>
      <c r="S269" s="3"/>
      <c r="T269" s="3"/>
      <c r="U269" s="3"/>
      <c r="V269" s="3"/>
      <c r="W269" s="3"/>
      <c r="X269" s="3"/>
      <c r="Y269" s="3"/>
      <c r="Z269" s="3"/>
    </row>
    <row r="270" ht="11.25" customHeight="1">
      <c r="A270" s="330" t="s">
        <v>9047</v>
      </c>
      <c r="B270" s="330" t="s">
        <v>9048</v>
      </c>
      <c r="C270" s="5" t="s">
        <v>88</v>
      </c>
      <c r="D270" s="330" t="s">
        <v>9061</v>
      </c>
      <c r="E270" s="407" t="s">
        <v>9062</v>
      </c>
      <c r="F270" s="330" t="s">
        <v>7623</v>
      </c>
      <c r="G270" s="5">
        <v>3.0</v>
      </c>
      <c r="H270" s="5">
        <v>2.0</v>
      </c>
      <c r="I270" s="241">
        <v>3.0</v>
      </c>
      <c r="J270" s="241">
        <v>10.0</v>
      </c>
      <c r="K270" s="241">
        <f t="shared" si="2"/>
        <v>3.333333333</v>
      </c>
      <c r="L270" s="330" t="s">
        <v>804</v>
      </c>
      <c r="M270" s="3"/>
      <c r="N270" s="3"/>
      <c r="O270" s="3"/>
      <c r="P270" s="3"/>
      <c r="Q270" s="3"/>
      <c r="R270" s="3"/>
      <c r="S270" s="3"/>
      <c r="T270" s="3"/>
      <c r="U270" s="3"/>
      <c r="V270" s="3"/>
      <c r="W270" s="3"/>
      <c r="X270" s="3"/>
      <c r="Y270" s="3"/>
      <c r="Z270" s="3"/>
    </row>
    <row r="271" ht="11.25" customHeight="1">
      <c r="A271" s="330" t="s">
        <v>9047</v>
      </c>
      <c r="B271" s="330" t="s">
        <v>9048</v>
      </c>
      <c r="C271" s="5" t="s">
        <v>88</v>
      </c>
      <c r="D271" s="330" t="s">
        <v>9063</v>
      </c>
      <c r="E271" s="407" t="s">
        <v>9064</v>
      </c>
      <c r="F271" s="330" t="s">
        <v>7623</v>
      </c>
      <c r="G271" s="5">
        <v>3.0</v>
      </c>
      <c r="H271" s="5">
        <v>2.0</v>
      </c>
      <c r="I271" s="241">
        <v>3.0</v>
      </c>
      <c r="J271" s="241">
        <v>10.0</v>
      </c>
      <c r="K271" s="241">
        <f t="shared" si="2"/>
        <v>3.333333333</v>
      </c>
      <c r="L271" s="330" t="s">
        <v>804</v>
      </c>
      <c r="M271" s="3"/>
      <c r="N271" s="3"/>
      <c r="O271" s="3"/>
      <c r="P271" s="3"/>
      <c r="Q271" s="3"/>
      <c r="R271" s="3"/>
      <c r="S271" s="3"/>
      <c r="T271" s="3"/>
      <c r="U271" s="3"/>
      <c r="V271" s="3"/>
      <c r="W271" s="3"/>
      <c r="X271" s="3"/>
      <c r="Y271" s="3"/>
      <c r="Z271" s="3"/>
    </row>
    <row r="272" ht="11.25" customHeight="1">
      <c r="A272" s="330" t="s">
        <v>9047</v>
      </c>
      <c r="B272" s="330" t="s">
        <v>9048</v>
      </c>
      <c r="C272" s="5" t="s">
        <v>88</v>
      </c>
      <c r="D272" s="330" t="s">
        <v>9065</v>
      </c>
      <c r="E272" s="407" t="s">
        <v>9066</v>
      </c>
      <c r="F272" s="330" t="s">
        <v>7623</v>
      </c>
      <c r="G272" s="5">
        <v>3.0</v>
      </c>
      <c r="H272" s="5">
        <v>2.0</v>
      </c>
      <c r="I272" s="241">
        <v>3.0</v>
      </c>
      <c r="J272" s="241">
        <v>10.0</v>
      </c>
      <c r="K272" s="241">
        <f t="shared" si="2"/>
        <v>3.333333333</v>
      </c>
      <c r="L272" s="330" t="s">
        <v>804</v>
      </c>
      <c r="M272" s="3"/>
      <c r="N272" s="3"/>
      <c r="O272" s="3"/>
      <c r="P272" s="3"/>
      <c r="Q272" s="3"/>
      <c r="R272" s="3"/>
      <c r="S272" s="3"/>
      <c r="T272" s="3"/>
      <c r="U272" s="3"/>
      <c r="V272" s="3"/>
      <c r="W272" s="3"/>
      <c r="X272" s="3"/>
      <c r="Y272" s="3"/>
      <c r="Z272" s="3"/>
    </row>
    <row r="273" ht="11.25" customHeight="1">
      <c r="A273" s="330" t="s">
        <v>4070</v>
      </c>
      <c r="B273" s="330" t="s">
        <v>4071</v>
      </c>
      <c r="C273" s="5" t="s">
        <v>88</v>
      </c>
      <c r="D273" s="330" t="s">
        <v>9067</v>
      </c>
      <c r="E273" s="407" t="s">
        <v>9068</v>
      </c>
      <c r="F273" s="330" t="s">
        <v>7623</v>
      </c>
      <c r="G273" s="5">
        <v>9.0</v>
      </c>
      <c r="H273" s="5">
        <v>1.0</v>
      </c>
      <c r="I273" s="5">
        <v>9.0</v>
      </c>
      <c r="J273" s="241">
        <v>10.0</v>
      </c>
      <c r="K273" s="241">
        <f t="shared" si="2"/>
        <v>1.111111111</v>
      </c>
      <c r="L273" s="330" t="s">
        <v>804</v>
      </c>
      <c r="M273" s="3"/>
      <c r="N273" s="3"/>
      <c r="O273" s="3"/>
      <c r="P273" s="3"/>
      <c r="Q273" s="3"/>
      <c r="R273" s="3"/>
      <c r="S273" s="3"/>
      <c r="T273" s="3"/>
      <c r="U273" s="3"/>
      <c r="V273" s="3"/>
      <c r="W273" s="3"/>
      <c r="X273" s="3"/>
      <c r="Y273" s="3"/>
      <c r="Z273" s="3"/>
    </row>
    <row r="274" ht="11.25" customHeight="1">
      <c r="A274" s="330" t="s">
        <v>4070</v>
      </c>
      <c r="B274" s="330" t="s">
        <v>4071</v>
      </c>
      <c r="C274" s="5" t="s">
        <v>88</v>
      </c>
      <c r="D274" s="330" t="s">
        <v>9069</v>
      </c>
      <c r="E274" s="407" t="s">
        <v>9070</v>
      </c>
      <c r="F274" s="330" t="s">
        <v>7623</v>
      </c>
      <c r="G274" s="5">
        <v>9.0</v>
      </c>
      <c r="H274" s="5">
        <v>1.0</v>
      </c>
      <c r="I274" s="5">
        <v>9.0</v>
      </c>
      <c r="J274" s="241">
        <v>10.0</v>
      </c>
      <c r="K274" s="241">
        <f t="shared" si="2"/>
        <v>1.111111111</v>
      </c>
      <c r="L274" s="330" t="s">
        <v>804</v>
      </c>
      <c r="M274" s="3"/>
      <c r="N274" s="3"/>
      <c r="O274" s="3"/>
      <c r="P274" s="3"/>
      <c r="Q274" s="3"/>
      <c r="R274" s="3"/>
      <c r="S274" s="3"/>
      <c r="T274" s="3"/>
      <c r="U274" s="3"/>
      <c r="V274" s="3"/>
      <c r="W274" s="3"/>
      <c r="X274" s="3"/>
      <c r="Y274" s="3"/>
      <c r="Z274" s="3"/>
    </row>
    <row r="275" ht="11.25" customHeight="1">
      <c r="A275" s="330" t="s">
        <v>4070</v>
      </c>
      <c r="B275" s="330" t="s">
        <v>4071</v>
      </c>
      <c r="C275" s="5" t="s">
        <v>88</v>
      </c>
      <c r="D275" s="330" t="s">
        <v>9069</v>
      </c>
      <c r="E275" s="407" t="s">
        <v>9071</v>
      </c>
      <c r="F275" s="330" t="s">
        <v>7623</v>
      </c>
      <c r="G275" s="5">
        <v>9.0</v>
      </c>
      <c r="H275" s="5">
        <v>1.0</v>
      </c>
      <c r="I275" s="5">
        <v>9.0</v>
      </c>
      <c r="J275" s="241">
        <v>10.0</v>
      </c>
      <c r="K275" s="241">
        <f t="shared" si="2"/>
        <v>1.111111111</v>
      </c>
      <c r="L275" s="330" t="s">
        <v>804</v>
      </c>
      <c r="M275" s="3"/>
      <c r="N275" s="3"/>
      <c r="O275" s="3"/>
      <c r="P275" s="3"/>
      <c r="Q275" s="3"/>
      <c r="R275" s="3"/>
      <c r="S275" s="3"/>
      <c r="T275" s="3"/>
      <c r="U275" s="3"/>
      <c r="V275" s="3"/>
      <c r="W275" s="3"/>
      <c r="X275" s="3"/>
      <c r="Y275" s="3"/>
      <c r="Z275" s="3"/>
    </row>
    <row r="276" ht="11.25" customHeight="1">
      <c r="A276" s="330" t="s">
        <v>4070</v>
      </c>
      <c r="B276" s="330" t="s">
        <v>4071</v>
      </c>
      <c r="C276" s="5" t="s">
        <v>88</v>
      </c>
      <c r="D276" s="330" t="s">
        <v>9072</v>
      </c>
      <c r="E276" s="407" t="s">
        <v>9073</v>
      </c>
      <c r="F276" s="330" t="s">
        <v>7623</v>
      </c>
      <c r="G276" s="5">
        <v>9.0</v>
      </c>
      <c r="H276" s="5">
        <v>1.0</v>
      </c>
      <c r="I276" s="5">
        <v>9.0</v>
      </c>
      <c r="J276" s="241">
        <v>10.0</v>
      </c>
      <c r="K276" s="241">
        <f t="shared" si="2"/>
        <v>1.111111111</v>
      </c>
      <c r="L276" s="330" t="s">
        <v>804</v>
      </c>
      <c r="M276" s="3"/>
      <c r="N276" s="3"/>
      <c r="O276" s="3"/>
      <c r="P276" s="3"/>
      <c r="Q276" s="3"/>
      <c r="R276" s="3"/>
      <c r="S276" s="3"/>
      <c r="T276" s="3"/>
      <c r="U276" s="3"/>
      <c r="V276" s="3"/>
      <c r="W276" s="3"/>
      <c r="X276" s="3"/>
      <c r="Y276" s="3"/>
      <c r="Z276" s="3"/>
    </row>
    <row r="277" ht="11.25" customHeight="1">
      <c r="A277" s="330" t="s">
        <v>4070</v>
      </c>
      <c r="B277" s="330" t="s">
        <v>4071</v>
      </c>
      <c r="C277" s="5" t="s">
        <v>88</v>
      </c>
      <c r="D277" s="330" t="s">
        <v>9074</v>
      </c>
      <c r="E277" s="407" t="s">
        <v>9075</v>
      </c>
      <c r="F277" s="330" t="s">
        <v>7623</v>
      </c>
      <c r="G277" s="5">
        <v>9.0</v>
      </c>
      <c r="H277" s="5">
        <v>1.0</v>
      </c>
      <c r="I277" s="5">
        <v>9.0</v>
      </c>
      <c r="J277" s="241">
        <v>10.0</v>
      </c>
      <c r="K277" s="241">
        <f t="shared" si="2"/>
        <v>1.111111111</v>
      </c>
      <c r="L277" s="330" t="s">
        <v>804</v>
      </c>
      <c r="M277" s="3"/>
      <c r="N277" s="3"/>
      <c r="O277" s="3"/>
      <c r="P277" s="3"/>
      <c r="Q277" s="3"/>
      <c r="R277" s="3"/>
      <c r="S277" s="3"/>
      <c r="T277" s="3"/>
      <c r="U277" s="3"/>
      <c r="V277" s="3"/>
      <c r="W277" s="3"/>
      <c r="X277" s="3"/>
      <c r="Y277" s="3"/>
      <c r="Z277" s="3"/>
    </row>
    <row r="278" ht="11.25" customHeight="1">
      <c r="A278" s="330" t="s">
        <v>9076</v>
      </c>
      <c r="B278" s="330" t="s">
        <v>4081</v>
      </c>
      <c r="C278" s="5" t="s">
        <v>88</v>
      </c>
      <c r="D278" s="330" t="s">
        <v>9077</v>
      </c>
      <c r="E278" s="407" t="s">
        <v>9078</v>
      </c>
      <c r="F278" s="330" t="s">
        <v>7623</v>
      </c>
      <c r="G278" s="5">
        <v>5.0</v>
      </c>
      <c r="H278" s="5">
        <v>1.0</v>
      </c>
      <c r="I278" s="241">
        <v>7.0</v>
      </c>
      <c r="J278" s="241">
        <v>10.0</v>
      </c>
      <c r="K278" s="241">
        <f t="shared" si="2"/>
        <v>2</v>
      </c>
      <c r="L278" s="330" t="s">
        <v>804</v>
      </c>
      <c r="M278" s="3"/>
      <c r="N278" s="3"/>
      <c r="O278" s="3"/>
      <c r="P278" s="3"/>
      <c r="Q278" s="3"/>
      <c r="R278" s="3"/>
      <c r="S278" s="3"/>
      <c r="T278" s="3"/>
      <c r="U278" s="3"/>
      <c r="V278" s="3"/>
      <c r="W278" s="3"/>
      <c r="X278" s="3"/>
      <c r="Y278" s="3"/>
      <c r="Z278" s="3"/>
    </row>
    <row r="279" ht="11.25" customHeight="1">
      <c r="A279" s="330" t="s">
        <v>9076</v>
      </c>
      <c r="B279" s="330" t="s">
        <v>4081</v>
      </c>
      <c r="C279" s="5" t="s">
        <v>88</v>
      </c>
      <c r="D279" s="330" t="s">
        <v>9079</v>
      </c>
      <c r="E279" s="407" t="s">
        <v>9080</v>
      </c>
      <c r="F279" s="330" t="s">
        <v>7623</v>
      </c>
      <c r="G279" s="5">
        <v>5.0</v>
      </c>
      <c r="H279" s="5">
        <v>1.0</v>
      </c>
      <c r="I279" s="241">
        <v>7.0</v>
      </c>
      <c r="J279" s="241">
        <v>10.0</v>
      </c>
      <c r="K279" s="241">
        <f t="shared" si="2"/>
        <v>2</v>
      </c>
      <c r="L279" s="330" t="s">
        <v>804</v>
      </c>
      <c r="M279" s="3"/>
      <c r="N279" s="3"/>
      <c r="O279" s="3"/>
      <c r="P279" s="3"/>
      <c r="Q279" s="3"/>
      <c r="R279" s="3"/>
      <c r="S279" s="3"/>
      <c r="T279" s="3"/>
      <c r="U279" s="3"/>
      <c r="V279" s="3"/>
      <c r="W279" s="3"/>
      <c r="X279" s="3"/>
      <c r="Y279" s="3"/>
      <c r="Z279" s="3"/>
    </row>
    <row r="280" ht="11.25" customHeight="1">
      <c r="A280" s="330" t="s">
        <v>9076</v>
      </c>
      <c r="B280" s="330" t="s">
        <v>4081</v>
      </c>
      <c r="C280" s="5" t="s">
        <v>88</v>
      </c>
      <c r="D280" s="330" t="s">
        <v>9081</v>
      </c>
      <c r="E280" s="407" t="s">
        <v>9082</v>
      </c>
      <c r="F280" s="330" t="s">
        <v>7623</v>
      </c>
      <c r="G280" s="5">
        <v>5.0</v>
      </c>
      <c r="H280" s="5">
        <v>1.0</v>
      </c>
      <c r="I280" s="241">
        <v>7.0</v>
      </c>
      <c r="J280" s="241">
        <v>10.0</v>
      </c>
      <c r="K280" s="241">
        <f t="shared" si="2"/>
        <v>2</v>
      </c>
      <c r="L280" s="330" t="s">
        <v>804</v>
      </c>
      <c r="M280" s="3"/>
      <c r="N280" s="3"/>
      <c r="O280" s="3"/>
      <c r="P280" s="3"/>
      <c r="Q280" s="3"/>
      <c r="R280" s="3"/>
      <c r="S280" s="3"/>
      <c r="T280" s="3"/>
      <c r="U280" s="3"/>
      <c r="V280" s="3"/>
      <c r="W280" s="3"/>
      <c r="X280" s="3"/>
      <c r="Y280" s="3"/>
      <c r="Z280" s="3"/>
    </row>
    <row r="281" ht="11.25" customHeight="1">
      <c r="A281" s="330" t="s">
        <v>9076</v>
      </c>
      <c r="B281" s="330" t="s">
        <v>4081</v>
      </c>
      <c r="C281" s="5" t="s">
        <v>135</v>
      </c>
      <c r="D281" s="330" t="s">
        <v>9083</v>
      </c>
      <c r="E281" s="407" t="s">
        <v>9084</v>
      </c>
      <c r="F281" s="330" t="s">
        <v>7623</v>
      </c>
      <c r="G281" s="5">
        <v>5.0</v>
      </c>
      <c r="H281" s="5">
        <v>1.0</v>
      </c>
      <c r="I281" s="241">
        <v>7.0</v>
      </c>
      <c r="J281" s="241">
        <v>10.0</v>
      </c>
      <c r="K281" s="241">
        <f t="shared" si="2"/>
        <v>2</v>
      </c>
      <c r="L281" s="330" t="s">
        <v>804</v>
      </c>
      <c r="M281" s="3"/>
      <c r="N281" s="3"/>
      <c r="O281" s="3"/>
      <c r="P281" s="3"/>
      <c r="Q281" s="3"/>
      <c r="R281" s="3"/>
      <c r="S281" s="3"/>
      <c r="T281" s="3"/>
      <c r="U281" s="3"/>
      <c r="V281" s="3"/>
      <c r="W281" s="3"/>
      <c r="X281" s="3"/>
      <c r="Y281" s="3"/>
      <c r="Z281" s="3"/>
    </row>
    <row r="282" ht="11.25" customHeight="1">
      <c r="A282" s="330" t="s">
        <v>9085</v>
      </c>
      <c r="B282" s="330" t="s">
        <v>4129</v>
      </c>
      <c r="C282" s="5" t="s">
        <v>88</v>
      </c>
      <c r="D282" s="330" t="s">
        <v>9086</v>
      </c>
      <c r="E282" s="407" t="s">
        <v>9087</v>
      </c>
      <c r="F282" s="330" t="s">
        <v>7623</v>
      </c>
      <c r="G282" s="5">
        <v>2.0</v>
      </c>
      <c r="H282" s="5">
        <v>2.0</v>
      </c>
      <c r="I282" s="241">
        <v>2.0</v>
      </c>
      <c r="J282" s="241">
        <v>10.0</v>
      </c>
      <c r="K282" s="241">
        <f t="shared" si="2"/>
        <v>5</v>
      </c>
      <c r="L282" s="330" t="s">
        <v>804</v>
      </c>
      <c r="M282" s="3"/>
      <c r="N282" s="3"/>
      <c r="O282" s="3"/>
      <c r="P282" s="3"/>
      <c r="Q282" s="3"/>
      <c r="R282" s="3"/>
      <c r="S282" s="3"/>
      <c r="T282" s="3"/>
      <c r="U282" s="3"/>
      <c r="V282" s="3"/>
      <c r="W282" s="3"/>
      <c r="X282" s="3"/>
      <c r="Y282" s="3"/>
      <c r="Z282" s="3"/>
    </row>
    <row r="283" ht="11.25" customHeight="1">
      <c r="A283" s="330" t="s">
        <v>9085</v>
      </c>
      <c r="B283" s="330" t="s">
        <v>4129</v>
      </c>
      <c r="C283" s="5" t="s">
        <v>88</v>
      </c>
      <c r="D283" s="330" t="s">
        <v>9088</v>
      </c>
      <c r="E283" s="407" t="s">
        <v>9089</v>
      </c>
      <c r="F283" s="330" t="s">
        <v>7623</v>
      </c>
      <c r="G283" s="5">
        <v>2.0</v>
      </c>
      <c r="H283" s="5">
        <v>2.0</v>
      </c>
      <c r="I283" s="241">
        <v>2.0</v>
      </c>
      <c r="J283" s="241">
        <v>10.0</v>
      </c>
      <c r="K283" s="241">
        <f t="shared" si="2"/>
        <v>5</v>
      </c>
      <c r="L283" s="330" t="s">
        <v>804</v>
      </c>
      <c r="M283" s="3"/>
      <c r="N283" s="3"/>
      <c r="O283" s="3"/>
      <c r="P283" s="3"/>
      <c r="Q283" s="3"/>
      <c r="R283" s="3"/>
      <c r="S283" s="3"/>
      <c r="T283" s="3"/>
      <c r="U283" s="3"/>
      <c r="V283" s="3"/>
      <c r="W283" s="3"/>
      <c r="X283" s="3"/>
      <c r="Y283" s="3"/>
      <c r="Z283" s="3"/>
    </row>
    <row r="284" ht="11.25" customHeight="1">
      <c r="A284" s="330" t="s">
        <v>9085</v>
      </c>
      <c r="B284" s="330" t="s">
        <v>4129</v>
      </c>
      <c r="C284" s="5" t="s">
        <v>88</v>
      </c>
      <c r="D284" s="330" t="s">
        <v>9090</v>
      </c>
      <c r="E284" s="407" t="s">
        <v>9091</v>
      </c>
      <c r="F284" s="330" t="s">
        <v>7623</v>
      </c>
      <c r="G284" s="5">
        <v>2.0</v>
      </c>
      <c r="H284" s="5">
        <v>2.0</v>
      </c>
      <c r="I284" s="241">
        <v>2.0</v>
      </c>
      <c r="J284" s="241">
        <v>10.0</v>
      </c>
      <c r="K284" s="241">
        <f t="shared" si="2"/>
        <v>5</v>
      </c>
      <c r="L284" s="330" t="s">
        <v>804</v>
      </c>
      <c r="M284" s="3"/>
      <c r="N284" s="3"/>
      <c r="O284" s="3"/>
      <c r="P284" s="3"/>
      <c r="Q284" s="3"/>
      <c r="R284" s="3"/>
      <c r="S284" s="3"/>
      <c r="T284" s="3"/>
      <c r="U284" s="3"/>
      <c r="V284" s="3"/>
      <c r="W284" s="3"/>
      <c r="X284" s="3"/>
      <c r="Y284" s="3"/>
      <c r="Z284" s="3"/>
    </row>
    <row r="285" ht="11.25" customHeight="1">
      <c r="A285" s="330" t="s">
        <v>9085</v>
      </c>
      <c r="B285" s="330" t="s">
        <v>4129</v>
      </c>
      <c r="C285" s="5" t="s">
        <v>88</v>
      </c>
      <c r="D285" s="330" t="s">
        <v>9092</v>
      </c>
      <c r="E285" s="407" t="s">
        <v>9093</v>
      </c>
      <c r="F285" s="330" t="s">
        <v>7623</v>
      </c>
      <c r="G285" s="5">
        <v>2.0</v>
      </c>
      <c r="H285" s="5">
        <v>2.0</v>
      </c>
      <c r="I285" s="241">
        <v>2.0</v>
      </c>
      <c r="J285" s="241">
        <v>10.0</v>
      </c>
      <c r="K285" s="241">
        <f t="shared" si="2"/>
        <v>5</v>
      </c>
      <c r="L285" s="330" t="s">
        <v>804</v>
      </c>
      <c r="M285" s="3"/>
      <c r="N285" s="3"/>
      <c r="O285" s="3"/>
      <c r="P285" s="3"/>
      <c r="Q285" s="3"/>
      <c r="R285" s="3"/>
      <c r="S285" s="3"/>
      <c r="T285" s="3"/>
      <c r="U285" s="3"/>
      <c r="V285" s="3"/>
      <c r="W285" s="3"/>
      <c r="X285" s="3"/>
      <c r="Y285" s="3"/>
      <c r="Z285" s="3"/>
    </row>
    <row r="286" ht="11.25" customHeight="1">
      <c r="A286" s="330" t="s">
        <v>4090</v>
      </c>
      <c r="B286" s="330" t="s">
        <v>4091</v>
      </c>
      <c r="C286" s="5" t="s">
        <v>88</v>
      </c>
      <c r="D286" s="330" t="s">
        <v>9094</v>
      </c>
      <c r="E286" s="407" t="s">
        <v>9095</v>
      </c>
      <c r="F286" s="411" t="s">
        <v>7623</v>
      </c>
      <c r="G286" s="5">
        <v>2.0</v>
      </c>
      <c r="H286" s="5">
        <v>1.0</v>
      </c>
      <c r="I286" s="5">
        <v>12.0</v>
      </c>
      <c r="J286" s="241">
        <v>10.0</v>
      </c>
      <c r="K286" s="241">
        <f t="shared" si="2"/>
        <v>5</v>
      </c>
      <c r="L286" s="330" t="s">
        <v>804</v>
      </c>
      <c r="M286" s="3"/>
      <c r="N286" s="3"/>
      <c r="O286" s="3"/>
      <c r="P286" s="3"/>
      <c r="Q286" s="3"/>
      <c r="R286" s="3"/>
      <c r="S286" s="3"/>
      <c r="T286" s="3"/>
      <c r="U286" s="3"/>
      <c r="V286" s="3"/>
      <c r="W286" s="3"/>
      <c r="X286" s="3"/>
      <c r="Y286" s="3"/>
      <c r="Z286" s="3"/>
    </row>
    <row r="287" ht="11.25" customHeight="1">
      <c r="A287" s="330" t="s">
        <v>4090</v>
      </c>
      <c r="B287" s="330" t="s">
        <v>4091</v>
      </c>
      <c r="C287" s="5" t="s">
        <v>88</v>
      </c>
      <c r="D287" s="330" t="s">
        <v>9096</v>
      </c>
      <c r="E287" s="407" t="s">
        <v>9097</v>
      </c>
      <c r="F287" s="411" t="s">
        <v>7623</v>
      </c>
      <c r="G287" s="5">
        <v>2.0</v>
      </c>
      <c r="H287" s="5">
        <v>1.0</v>
      </c>
      <c r="I287" s="5">
        <v>12.0</v>
      </c>
      <c r="J287" s="241">
        <v>10.0</v>
      </c>
      <c r="K287" s="241">
        <f t="shared" si="2"/>
        <v>5</v>
      </c>
      <c r="L287" s="330" t="s">
        <v>804</v>
      </c>
      <c r="M287" s="3"/>
      <c r="N287" s="3"/>
      <c r="O287" s="3"/>
      <c r="P287" s="3"/>
      <c r="Q287" s="3"/>
      <c r="R287" s="3"/>
      <c r="S287" s="3"/>
      <c r="T287" s="3"/>
      <c r="U287" s="3"/>
      <c r="V287" s="3"/>
      <c r="W287" s="3"/>
      <c r="X287" s="3"/>
      <c r="Y287" s="3"/>
      <c r="Z287" s="3"/>
    </row>
    <row r="288" ht="11.25" customHeight="1">
      <c r="A288" s="330" t="s">
        <v>4090</v>
      </c>
      <c r="B288" s="330" t="s">
        <v>4091</v>
      </c>
      <c r="C288" s="5" t="s">
        <v>88</v>
      </c>
      <c r="D288" s="330" t="s">
        <v>9098</v>
      </c>
      <c r="E288" s="407" t="s">
        <v>9099</v>
      </c>
      <c r="F288" s="411" t="s">
        <v>7623</v>
      </c>
      <c r="G288" s="5">
        <v>2.0</v>
      </c>
      <c r="H288" s="5">
        <v>1.0</v>
      </c>
      <c r="I288" s="5">
        <v>12.0</v>
      </c>
      <c r="J288" s="241">
        <v>10.0</v>
      </c>
      <c r="K288" s="241">
        <f t="shared" si="2"/>
        <v>5</v>
      </c>
      <c r="L288" s="330" t="s">
        <v>804</v>
      </c>
      <c r="M288" s="3"/>
      <c r="N288" s="3"/>
      <c r="O288" s="3"/>
      <c r="P288" s="3"/>
      <c r="Q288" s="3"/>
      <c r="R288" s="3"/>
      <c r="S288" s="3"/>
      <c r="T288" s="3"/>
      <c r="U288" s="3"/>
      <c r="V288" s="3"/>
      <c r="W288" s="3"/>
      <c r="X288" s="3"/>
      <c r="Y288" s="3"/>
      <c r="Z288" s="3"/>
    </row>
    <row r="289" ht="11.25" customHeight="1">
      <c r="A289" s="330" t="s">
        <v>4090</v>
      </c>
      <c r="B289" s="330" t="s">
        <v>4091</v>
      </c>
      <c r="C289" s="5" t="s">
        <v>88</v>
      </c>
      <c r="D289" s="330" t="s">
        <v>9100</v>
      </c>
      <c r="E289" s="407" t="s">
        <v>9101</v>
      </c>
      <c r="F289" s="411" t="s">
        <v>7623</v>
      </c>
      <c r="G289" s="5">
        <v>2.0</v>
      </c>
      <c r="H289" s="5">
        <v>1.0</v>
      </c>
      <c r="I289" s="5">
        <v>12.0</v>
      </c>
      <c r="J289" s="241">
        <v>10.0</v>
      </c>
      <c r="K289" s="241">
        <f t="shared" si="2"/>
        <v>5</v>
      </c>
      <c r="L289" s="330" t="s">
        <v>804</v>
      </c>
      <c r="M289" s="3"/>
      <c r="N289" s="3"/>
      <c r="O289" s="3"/>
      <c r="P289" s="3"/>
      <c r="Q289" s="3"/>
      <c r="R289" s="3"/>
      <c r="S289" s="3"/>
      <c r="T289" s="3"/>
      <c r="U289" s="3"/>
      <c r="V289" s="3"/>
      <c r="W289" s="3"/>
      <c r="X289" s="3"/>
      <c r="Y289" s="3"/>
      <c r="Z289" s="3"/>
    </row>
    <row r="290" ht="11.25" customHeight="1">
      <c r="A290" s="330" t="s">
        <v>4090</v>
      </c>
      <c r="B290" s="330" t="s">
        <v>4091</v>
      </c>
      <c r="C290" s="5" t="s">
        <v>88</v>
      </c>
      <c r="D290" s="330" t="s">
        <v>9102</v>
      </c>
      <c r="E290" s="407" t="s">
        <v>9103</v>
      </c>
      <c r="F290" s="411" t="s">
        <v>7623</v>
      </c>
      <c r="G290" s="5">
        <v>2.0</v>
      </c>
      <c r="H290" s="5">
        <v>1.0</v>
      </c>
      <c r="I290" s="5">
        <v>12.0</v>
      </c>
      <c r="J290" s="241">
        <v>10.0</v>
      </c>
      <c r="K290" s="241">
        <f t="shared" si="2"/>
        <v>5</v>
      </c>
      <c r="L290" s="330" t="s">
        <v>804</v>
      </c>
      <c r="M290" s="3"/>
      <c r="N290" s="3"/>
      <c r="O290" s="3"/>
      <c r="P290" s="3"/>
      <c r="Q290" s="3"/>
      <c r="R290" s="3"/>
      <c r="S290" s="3"/>
      <c r="T290" s="3"/>
      <c r="U290" s="3"/>
      <c r="V290" s="3"/>
      <c r="W290" s="3"/>
      <c r="X290" s="3"/>
      <c r="Y290" s="3"/>
      <c r="Z290" s="3"/>
    </row>
    <row r="291" ht="11.25" customHeight="1">
      <c r="A291" s="330" t="s">
        <v>4090</v>
      </c>
      <c r="B291" s="330" t="s">
        <v>4091</v>
      </c>
      <c r="C291" s="5" t="s">
        <v>88</v>
      </c>
      <c r="D291" s="330" t="s">
        <v>9104</v>
      </c>
      <c r="E291" s="407" t="s">
        <v>9105</v>
      </c>
      <c r="F291" s="411" t="s">
        <v>7623</v>
      </c>
      <c r="G291" s="5">
        <v>2.0</v>
      </c>
      <c r="H291" s="5">
        <v>1.0</v>
      </c>
      <c r="I291" s="5">
        <v>12.0</v>
      </c>
      <c r="J291" s="241">
        <v>10.0</v>
      </c>
      <c r="K291" s="241">
        <f t="shared" si="2"/>
        <v>5</v>
      </c>
      <c r="L291" s="330" t="s">
        <v>804</v>
      </c>
      <c r="M291" s="3"/>
      <c r="N291" s="3"/>
      <c r="O291" s="3"/>
      <c r="P291" s="3"/>
      <c r="Q291" s="3"/>
      <c r="R291" s="3"/>
      <c r="S291" s="3"/>
      <c r="T291" s="3"/>
      <c r="U291" s="3"/>
      <c r="V291" s="3"/>
      <c r="W291" s="3"/>
      <c r="X291" s="3"/>
      <c r="Y291" s="3"/>
      <c r="Z291" s="3"/>
    </row>
    <row r="292" ht="11.25" customHeight="1">
      <c r="A292" s="330" t="s">
        <v>4090</v>
      </c>
      <c r="B292" s="330" t="s">
        <v>4091</v>
      </c>
      <c r="C292" s="5" t="s">
        <v>88</v>
      </c>
      <c r="D292" s="330" t="s">
        <v>9106</v>
      </c>
      <c r="E292" s="407" t="s">
        <v>9107</v>
      </c>
      <c r="F292" s="411" t="s">
        <v>7623</v>
      </c>
      <c r="G292" s="5">
        <v>2.0</v>
      </c>
      <c r="H292" s="5">
        <v>1.0</v>
      </c>
      <c r="I292" s="5">
        <v>12.0</v>
      </c>
      <c r="J292" s="241">
        <v>10.0</v>
      </c>
      <c r="K292" s="241">
        <f t="shared" si="2"/>
        <v>5</v>
      </c>
      <c r="L292" s="330" t="s">
        <v>804</v>
      </c>
      <c r="M292" s="3"/>
      <c r="N292" s="3"/>
      <c r="O292" s="3"/>
      <c r="P292" s="3"/>
      <c r="Q292" s="3"/>
      <c r="R292" s="3"/>
      <c r="S292" s="3"/>
      <c r="T292" s="3"/>
      <c r="U292" s="3"/>
      <c r="V292" s="3"/>
      <c r="W292" s="3"/>
      <c r="X292" s="3"/>
      <c r="Y292" s="3"/>
      <c r="Z292" s="3"/>
    </row>
    <row r="293" ht="11.25" customHeight="1">
      <c r="A293" s="330" t="s">
        <v>4090</v>
      </c>
      <c r="B293" s="330" t="s">
        <v>4091</v>
      </c>
      <c r="C293" s="5" t="s">
        <v>88</v>
      </c>
      <c r="D293" s="330" t="s">
        <v>9108</v>
      </c>
      <c r="E293" s="407" t="s">
        <v>9109</v>
      </c>
      <c r="F293" s="411" t="s">
        <v>7623</v>
      </c>
      <c r="G293" s="5">
        <v>2.0</v>
      </c>
      <c r="H293" s="5">
        <v>1.0</v>
      </c>
      <c r="I293" s="5">
        <v>12.0</v>
      </c>
      <c r="J293" s="241">
        <v>10.0</v>
      </c>
      <c r="K293" s="241">
        <f t="shared" si="2"/>
        <v>5</v>
      </c>
      <c r="L293" s="330" t="s">
        <v>804</v>
      </c>
      <c r="M293" s="3"/>
      <c r="N293" s="3"/>
      <c r="O293" s="3"/>
      <c r="P293" s="3"/>
      <c r="Q293" s="3"/>
      <c r="R293" s="3"/>
      <c r="S293" s="3"/>
      <c r="T293" s="3"/>
      <c r="U293" s="3"/>
      <c r="V293" s="3"/>
      <c r="W293" s="3"/>
      <c r="X293" s="3"/>
      <c r="Y293" s="3"/>
      <c r="Z293" s="3"/>
    </row>
    <row r="294" ht="11.25" customHeight="1">
      <c r="A294" s="330" t="s">
        <v>4213</v>
      </c>
      <c r="B294" s="403" t="s">
        <v>4214</v>
      </c>
      <c r="C294" s="5" t="s">
        <v>1075</v>
      </c>
      <c r="D294" s="330" t="s">
        <v>9110</v>
      </c>
      <c r="E294" s="330" t="s">
        <v>9111</v>
      </c>
      <c r="F294" s="330" t="s">
        <v>9112</v>
      </c>
      <c r="G294" s="5">
        <v>3.0</v>
      </c>
      <c r="H294" s="5">
        <v>3.0</v>
      </c>
      <c r="I294" s="241">
        <v>3.0</v>
      </c>
      <c r="J294" s="241">
        <v>20.0</v>
      </c>
      <c r="K294" s="241">
        <v>6.67</v>
      </c>
      <c r="L294" s="330" t="s">
        <v>1086</v>
      </c>
      <c r="M294" s="3"/>
      <c r="N294" s="3"/>
      <c r="O294" s="3"/>
      <c r="P294" s="3"/>
      <c r="Q294" s="3"/>
      <c r="R294" s="3"/>
      <c r="S294" s="3"/>
      <c r="T294" s="3"/>
      <c r="U294" s="3"/>
      <c r="V294" s="3"/>
      <c r="W294" s="3"/>
      <c r="X294" s="3"/>
      <c r="Y294" s="3"/>
      <c r="Z294" s="3"/>
    </row>
    <row r="295" ht="11.25" customHeight="1">
      <c r="A295" s="330" t="s">
        <v>4188</v>
      </c>
      <c r="B295" s="403" t="s">
        <v>4189</v>
      </c>
      <c r="C295" s="412" t="s">
        <v>1075</v>
      </c>
      <c r="D295" s="330" t="s">
        <v>9113</v>
      </c>
      <c r="E295" s="330" t="s">
        <v>9114</v>
      </c>
      <c r="F295" s="330" t="s">
        <v>8718</v>
      </c>
      <c r="G295" s="5">
        <v>3.0</v>
      </c>
      <c r="H295" s="5">
        <v>3.0</v>
      </c>
      <c r="I295" s="241">
        <v>3.0</v>
      </c>
      <c r="J295" s="241">
        <v>20.0</v>
      </c>
      <c r="K295" s="241">
        <v>6.67</v>
      </c>
      <c r="L295" s="330" t="s">
        <v>1086</v>
      </c>
      <c r="M295" s="3"/>
      <c r="N295" s="3"/>
      <c r="O295" s="3"/>
      <c r="P295" s="3"/>
      <c r="Q295" s="3"/>
      <c r="R295" s="3"/>
      <c r="S295" s="3"/>
      <c r="T295" s="3"/>
      <c r="U295" s="3"/>
      <c r="V295" s="3"/>
      <c r="W295" s="3"/>
      <c r="X295" s="3"/>
      <c r="Y295" s="3"/>
      <c r="Z295" s="3"/>
    </row>
    <row r="296" ht="11.25" customHeight="1">
      <c r="A296" s="330" t="s">
        <v>4188</v>
      </c>
      <c r="B296" s="403" t="s">
        <v>4189</v>
      </c>
      <c r="C296" s="412" t="s">
        <v>1075</v>
      </c>
      <c r="D296" s="330" t="s">
        <v>9115</v>
      </c>
      <c r="E296" s="330" t="s">
        <v>9116</v>
      </c>
      <c r="F296" s="330" t="s">
        <v>8067</v>
      </c>
      <c r="G296" s="5">
        <v>3.0</v>
      </c>
      <c r="H296" s="5">
        <v>3.0</v>
      </c>
      <c r="I296" s="241">
        <v>3.0</v>
      </c>
      <c r="J296" s="241">
        <v>20.0</v>
      </c>
      <c r="K296" s="241">
        <v>6.67</v>
      </c>
      <c r="L296" s="330" t="s">
        <v>1086</v>
      </c>
      <c r="M296" s="3"/>
      <c r="N296" s="3"/>
      <c r="O296" s="3"/>
      <c r="P296" s="3"/>
      <c r="Q296" s="3"/>
      <c r="R296" s="3"/>
      <c r="S296" s="3"/>
      <c r="T296" s="3"/>
      <c r="U296" s="3"/>
      <c r="V296" s="3"/>
      <c r="W296" s="3"/>
      <c r="X296" s="3"/>
      <c r="Y296" s="3"/>
      <c r="Z296" s="3"/>
    </row>
    <row r="297" ht="11.25" customHeight="1">
      <c r="A297" s="419" t="s">
        <v>4230</v>
      </c>
      <c r="B297" s="419" t="s">
        <v>4231</v>
      </c>
      <c r="C297" s="418" t="s">
        <v>1075</v>
      </c>
      <c r="D297" s="419" t="s">
        <v>9117</v>
      </c>
      <c r="E297" s="420" t="s">
        <v>9118</v>
      </c>
      <c r="F297" s="421" t="s">
        <v>8067</v>
      </c>
      <c r="G297" s="5">
        <v>3.0</v>
      </c>
      <c r="H297" s="5">
        <v>3.0</v>
      </c>
      <c r="I297" s="241">
        <v>3.0</v>
      </c>
      <c r="J297" s="241">
        <v>20.0</v>
      </c>
      <c r="K297" s="241">
        <v>6.67</v>
      </c>
      <c r="L297" s="330" t="s">
        <v>1086</v>
      </c>
      <c r="M297" s="3"/>
      <c r="N297" s="3"/>
      <c r="O297" s="3"/>
      <c r="P297" s="3"/>
      <c r="Q297" s="3"/>
      <c r="R297" s="3"/>
      <c r="S297" s="3"/>
      <c r="T297" s="3"/>
      <c r="U297" s="3"/>
      <c r="V297" s="3"/>
      <c r="W297" s="3"/>
      <c r="X297" s="3"/>
      <c r="Y297" s="3"/>
      <c r="Z297" s="3"/>
    </row>
    <row r="298" ht="11.25" customHeight="1">
      <c r="A298" s="330" t="s">
        <v>4256</v>
      </c>
      <c r="B298" s="330" t="s">
        <v>4257</v>
      </c>
      <c r="C298" s="5" t="s">
        <v>1075</v>
      </c>
      <c r="D298" s="136" t="s">
        <v>9119</v>
      </c>
      <c r="E298" s="407" t="s">
        <v>9120</v>
      </c>
      <c r="F298" s="136" t="s">
        <v>8067</v>
      </c>
      <c r="G298" s="241">
        <v>2.0</v>
      </c>
      <c r="H298" s="422">
        <v>2.0</v>
      </c>
      <c r="I298" s="256">
        <v>2.0</v>
      </c>
      <c r="J298" s="5">
        <v>20.0</v>
      </c>
      <c r="K298" s="5">
        <v>10.0</v>
      </c>
      <c r="L298" s="330" t="s">
        <v>1086</v>
      </c>
      <c r="M298" s="3"/>
      <c r="N298" s="3"/>
      <c r="O298" s="3"/>
      <c r="P298" s="3"/>
      <c r="Q298" s="3"/>
      <c r="R298" s="3"/>
      <c r="S298" s="3"/>
      <c r="T298" s="3"/>
      <c r="U298" s="3"/>
      <c r="V298" s="3"/>
      <c r="W298" s="3"/>
      <c r="X298" s="3"/>
      <c r="Y298" s="3"/>
      <c r="Z298" s="3"/>
    </row>
    <row r="299" ht="11.25" customHeight="1">
      <c r="A299" s="330" t="s">
        <v>9121</v>
      </c>
      <c r="B299" s="136" t="s">
        <v>9122</v>
      </c>
      <c r="C299" s="5" t="s">
        <v>88</v>
      </c>
      <c r="D299" s="330" t="s">
        <v>9123</v>
      </c>
      <c r="E299" s="407" t="s">
        <v>9124</v>
      </c>
      <c r="F299" s="330" t="s">
        <v>9125</v>
      </c>
      <c r="G299" s="5">
        <v>1.0</v>
      </c>
      <c r="H299" s="5">
        <v>1.0</v>
      </c>
      <c r="I299" s="241">
        <v>1.0</v>
      </c>
      <c r="J299" s="241">
        <v>10.0</v>
      </c>
      <c r="K299" s="241">
        <v>10.0</v>
      </c>
      <c r="L299" s="330" t="s">
        <v>8005</v>
      </c>
      <c r="M299" s="3"/>
      <c r="N299" s="3"/>
      <c r="O299" s="3"/>
      <c r="P299" s="3"/>
      <c r="Q299" s="3"/>
      <c r="R299" s="3"/>
      <c r="S299" s="3"/>
      <c r="T299" s="3"/>
      <c r="U299" s="3"/>
      <c r="V299" s="3"/>
      <c r="W299" s="3"/>
      <c r="X299" s="3"/>
      <c r="Y299" s="3"/>
      <c r="Z299" s="3"/>
    </row>
    <row r="300" ht="11.25" customHeight="1">
      <c r="A300" s="403" t="s">
        <v>3925</v>
      </c>
      <c r="B300" s="403" t="s">
        <v>3926</v>
      </c>
      <c r="C300" s="412" t="s">
        <v>88</v>
      </c>
      <c r="D300" s="330" t="s">
        <v>9126</v>
      </c>
      <c r="E300" s="407" t="s">
        <v>9013</v>
      </c>
      <c r="F300" s="411" t="s">
        <v>9014</v>
      </c>
      <c r="G300" s="5">
        <v>5.0</v>
      </c>
      <c r="H300" s="5">
        <v>5.0</v>
      </c>
      <c r="I300" s="5">
        <v>7.0</v>
      </c>
      <c r="J300" s="413">
        <v>10.0</v>
      </c>
      <c r="K300" s="414">
        <f t="shared" ref="K300:K302" si="3">J300/G300</f>
        <v>2</v>
      </c>
      <c r="L300" s="330" t="s">
        <v>4271</v>
      </c>
      <c r="M300" s="3"/>
      <c r="N300" s="3"/>
      <c r="O300" s="3"/>
      <c r="P300" s="3"/>
      <c r="Q300" s="3"/>
      <c r="R300" s="3"/>
      <c r="S300" s="3"/>
      <c r="T300" s="3"/>
      <c r="U300" s="3"/>
      <c r="V300" s="3"/>
      <c r="W300" s="3"/>
      <c r="X300" s="3"/>
      <c r="Y300" s="3"/>
      <c r="Z300" s="3"/>
    </row>
    <row r="301" ht="11.25" customHeight="1">
      <c r="A301" s="403" t="s">
        <v>6168</v>
      </c>
      <c r="B301" s="330" t="s">
        <v>6169</v>
      </c>
      <c r="C301" s="412" t="s">
        <v>88</v>
      </c>
      <c r="D301" s="330" t="s">
        <v>9127</v>
      </c>
      <c r="E301" s="407" t="s">
        <v>9128</v>
      </c>
      <c r="F301" s="411" t="s">
        <v>9014</v>
      </c>
      <c r="G301" s="5">
        <v>2.0</v>
      </c>
      <c r="H301" s="5">
        <v>2.0</v>
      </c>
      <c r="I301" s="5">
        <v>3.0</v>
      </c>
      <c r="J301" s="413">
        <v>10.0</v>
      </c>
      <c r="K301" s="414">
        <f t="shared" si="3"/>
        <v>5</v>
      </c>
      <c r="L301" s="330" t="s">
        <v>4271</v>
      </c>
      <c r="M301" s="3"/>
      <c r="N301" s="3"/>
      <c r="O301" s="3"/>
      <c r="P301" s="3"/>
      <c r="Q301" s="3"/>
      <c r="R301" s="3"/>
      <c r="S301" s="3"/>
      <c r="T301" s="3"/>
      <c r="U301" s="3"/>
      <c r="V301" s="3"/>
      <c r="W301" s="3"/>
      <c r="X301" s="3"/>
      <c r="Y301" s="3"/>
      <c r="Z301" s="3"/>
    </row>
    <row r="302" ht="11.25" customHeight="1">
      <c r="A302" s="415" t="s">
        <v>9031</v>
      </c>
      <c r="B302" s="415" t="s">
        <v>9032</v>
      </c>
      <c r="C302" s="416" t="s">
        <v>88</v>
      </c>
      <c r="D302" s="330" t="s">
        <v>9129</v>
      </c>
      <c r="E302" s="407" t="s">
        <v>9034</v>
      </c>
      <c r="F302" s="411" t="s">
        <v>9014</v>
      </c>
      <c r="G302" s="417">
        <v>5.0</v>
      </c>
      <c r="H302" s="417">
        <v>5.0</v>
      </c>
      <c r="I302" s="418">
        <v>5.0</v>
      </c>
      <c r="J302" s="418">
        <v>10.0</v>
      </c>
      <c r="K302" s="414">
        <f t="shared" si="3"/>
        <v>2</v>
      </c>
      <c r="L302" s="330" t="s">
        <v>4271</v>
      </c>
      <c r="M302" s="3"/>
      <c r="N302" s="3"/>
      <c r="O302" s="3"/>
      <c r="P302" s="3"/>
      <c r="Q302" s="3"/>
      <c r="R302" s="3"/>
      <c r="S302" s="3"/>
      <c r="T302" s="3"/>
      <c r="U302" s="3"/>
      <c r="V302" s="3"/>
      <c r="W302" s="3"/>
      <c r="X302" s="3"/>
      <c r="Y302" s="3"/>
      <c r="Z302" s="3"/>
    </row>
    <row r="303" ht="11.25" customHeight="1">
      <c r="A303" s="330" t="s">
        <v>9130</v>
      </c>
      <c r="B303" s="403" t="s">
        <v>9131</v>
      </c>
      <c r="C303" s="5" t="s">
        <v>88</v>
      </c>
      <c r="D303" s="330" t="s">
        <v>9132</v>
      </c>
      <c r="E303" s="407" t="s">
        <v>9133</v>
      </c>
      <c r="F303" s="330" t="s">
        <v>8067</v>
      </c>
      <c r="G303" s="5">
        <v>2.0</v>
      </c>
      <c r="H303" s="5">
        <v>2.0</v>
      </c>
      <c r="I303" s="5">
        <v>2.0</v>
      </c>
      <c r="J303" s="5">
        <v>10.0</v>
      </c>
      <c r="K303" s="409">
        <v>2.0</v>
      </c>
      <c r="L303" s="330" t="s">
        <v>4271</v>
      </c>
      <c r="M303" s="3"/>
      <c r="N303" s="3"/>
      <c r="O303" s="3"/>
      <c r="P303" s="3"/>
      <c r="Q303" s="3"/>
      <c r="R303" s="3"/>
      <c r="S303" s="3"/>
      <c r="T303" s="3"/>
      <c r="U303" s="3"/>
      <c r="V303" s="3"/>
      <c r="W303" s="3"/>
      <c r="X303" s="3"/>
      <c r="Y303" s="3"/>
      <c r="Z303" s="3"/>
    </row>
    <row r="304" ht="11.25" customHeight="1">
      <c r="A304" s="330" t="s">
        <v>4290</v>
      </c>
      <c r="B304" s="330" t="s">
        <v>4291</v>
      </c>
      <c r="C304" s="418" t="s">
        <v>88</v>
      </c>
      <c r="D304" s="330" t="s">
        <v>9134</v>
      </c>
      <c r="E304" s="407" t="s">
        <v>9135</v>
      </c>
      <c r="F304" s="330" t="s">
        <v>505</v>
      </c>
      <c r="G304" s="5">
        <v>2.0</v>
      </c>
      <c r="H304" s="5">
        <v>2.0</v>
      </c>
      <c r="I304" s="241">
        <v>2.0</v>
      </c>
      <c r="J304" s="241">
        <v>20.0</v>
      </c>
      <c r="K304" s="241">
        <v>10.0</v>
      </c>
      <c r="L304" s="330" t="s">
        <v>1805</v>
      </c>
      <c r="M304" s="3"/>
      <c r="N304" s="3"/>
      <c r="O304" s="3"/>
      <c r="P304" s="3"/>
      <c r="Q304" s="3"/>
      <c r="R304" s="3"/>
      <c r="S304" s="3"/>
      <c r="T304" s="3"/>
      <c r="U304" s="3"/>
      <c r="V304" s="3"/>
      <c r="W304" s="3"/>
      <c r="X304" s="3"/>
      <c r="Y304" s="3"/>
      <c r="Z304" s="3"/>
    </row>
    <row r="305" ht="11.25" customHeight="1">
      <c r="A305" s="330" t="s">
        <v>1801</v>
      </c>
      <c r="B305" s="330" t="s">
        <v>4295</v>
      </c>
      <c r="C305" s="418" t="s">
        <v>88</v>
      </c>
      <c r="D305" s="330" t="s">
        <v>9134</v>
      </c>
      <c r="E305" s="407" t="s">
        <v>9135</v>
      </c>
      <c r="F305" s="330" t="s">
        <v>505</v>
      </c>
      <c r="G305" s="5">
        <v>2.0</v>
      </c>
      <c r="H305" s="5">
        <v>2.0</v>
      </c>
      <c r="I305" s="241">
        <v>2.0</v>
      </c>
      <c r="J305" s="241">
        <v>20.0</v>
      </c>
      <c r="K305" s="241">
        <v>10.0</v>
      </c>
      <c r="L305" s="330" t="s">
        <v>1805</v>
      </c>
      <c r="M305" s="3"/>
      <c r="N305" s="3"/>
      <c r="O305" s="3"/>
      <c r="P305" s="3"/>
      <c r="Q305" s="3"/>
      <c r="R305" s="3"/>
      <c r="S305" s="3"/>
      <c r="T305" s="3"/>
      <c r="U305" s="3"/>
      <c r="V305" s="3"/>
      <c r="W305" s="3"/>
      <c r="X305" s="3"/>
      <c r="Y305" s="3"/>
      <c r="Z305" s="3"/>
    </row>
    <row r="306" ht="11.25" customHeight="1">
      <c r="A306" s="330" t="s">
        <v>1801</v>
      </c>
      <c r="B306" s="330" t="s">
        <v>4295</v>
      </c>
      <c r="C306" s="418" t="s">
        <v>88</v>
      </c>
      <c r="D306" s="136" t="s">
        <v>9136</v>
      </c>
      <c r="E306" s="407" t="s">
        <v>9137</v>
      </c>
      <c r="F306" s="330" t="s">
        <v>8067</v>
      </c>
      <c r="G306" s="5">
        <v>2.0</v>
      </c>
      <c r="H306" s="5">
        <v>2.0</v>
      </c>
      <c r="I306" s="241">
        <v>2.0</v>
      </c>
      <c r="J306" s="241">
        <v>20.0</v>
      </c>
      <c r="K306" s="241">
        <v>10.0</v>
      </c>
      <c r="L306" s="330" t="s">
        <v>1805</v>
      </c>
      <c r="M306" s="3"/>
      <c r="N306" s="3"/>
      <c r="O306" s="3"/>
      <c r="P306" s="3"/>
      <c r="Q306" s="3"/>
      <c r="R306" s="3"/>
      <c r="S306" s="3"/>
      <c r="T306" s="3"/>
      <c r="U306" s="3"/>
      <c r="V306" s="3"/>
      <c r="W306" s="3"/>
      <c r="X306" s="3"/>
      <c r="Y306" s="3"/>
      <c r="Z306" s="3"/>
    </row>
    <row r="307" ht="11.25" customHeight="1">
      <c r="A307" s="330" t="s">
        <v>4290</v>
      </c>
      <c r="B307" s="330" t="s">
        <v>3725</v>
      </c>
      <c r="C307" s="418" t="s">
        <v>88</v>
      </c>
      <c r="D307" s="330" t="s">
        <v>9138</v>
      </c>
      <c r="E307" s="407" t="s">
        <v>3729</v>
      </c>
      <c r="F307" s="330" t="s">
        <v>8067</v>
      </c>
      <c r="G307" s="5">
        <v>2.0</v>
      </c>
      <c r="H307" s="5">
        <v>2.0</v>
      </c>
      <c r="I307" s="241">
        <v>2.0</v>
      </c>
      <c r="J307" s="241">
        <v>20.0</v>
      </c>
      <c r="K307" s="241">
        <v>10.0</v>
      </c>
      <c r="L307" s="330" t="s">
        <v>1805</v>
      </c>
      <c r="M307" s="3"/>
      <c r="N307" s="3"/>
      <c r="O307" s="3"/>
      <c r="P307" s="3"/>
      <c r="Q307" s="3"/>
      <c r="R307" s="3"/>
      <c r="S307" s="3"/>
      <c r="T307" s="3"/>
      <c r="U307" s="3"/>
      <c r="V307" s="3"/>
      <c r="W307" s="3"/>
      <c r="X307" s="3"/>
      <c r="Y307" s="3"/>
      <c r="Z307" s="3"/>
    </row>
    <row r="308" ht="11.25" customHeight="1">
      <c r="A308" s="330" t="s">
        <v>4290</v>
      </c>
      <c r="B308" s="330" t="s">
        <v>3725</v>
      </c>
      <c r="C308" s="418" t="s">
        <v>88</v>
      </c>
      <c r="D308" s="330" t="s">
        <v>9139</v>
      </c>
      <c r="E308" s="407" t="s">
        <v>9140</v>
      </c>
      <c r="F308" s="330" t="s">
        <v>8067</v>
      </c>
      <c r="G308" s="5">
        <v>2.0</v>
      </c>
      <c r="H308" s="5">
        <v>2.0</v>
      </c>
      <c r="I308" s="241">
        <v>2.0</v>
      </c>
      <c r="J308" s="241">
        <v>20.0</v>
      </c>
      <c r="K308" s="241">
        <v>10.0</v>
      </c>
      <c r="L308" s="330" t="s">
        <v>1805</v>
      </c>
      <c r="M308" s="3"/>
      <c r="N308" s="3"/>
      <c r="O308" s="3"/>
      <c r="P308" s="3"/>
      <c r="Q308" s="3"/>
      <c r="R308" s="3"/>
      <c r="S308" s="3"/>
      <c r="T308" s="3"/>
      <c r="U308" s="3"/>
      <c r="V308" s="3"/>
      <c r="W308" s="3"/>
      <c r="X308" s="3"/>
      <c r="Y308" s="3"/>
      <c r="Z308" s="3"/>
    </row>
    <row r="309" ht="11.25" customHeight="1">
      <c r="A309" s="330" t="s">
        <v>1801</v>
      </c>
      <c r="B309" s="330" t="s">
        <v>3742</v>
      </c>
      <c r="C309" s="418" t="s">
        <v>88</v>
      </c>
      <c r="D309" s="136" t="s">
        <v>9136</v>
      </c>
      <c r="E309" s="407" t="s">
        <v>9137</v>
      </c>
      <c r="F309" s="330" t="s">
        <v>8067</v>
      </c>
      <c r="G309" s="5">
        <v>2.0</v>
      </c>
      <c r="H309" s="5">
        <v>2.0</v>
      </c>
      <c r="I309" s="241">
        <v>2.0</v>
      </c>
      <c r="J309" s="241">
        <v>20.0</v>
      </c>
      <c r="K309" s="241">
        <v>10.0</v>
      </c>
      <c r="L309" s="330" t="s">
        <v>1805</v>
      </c>
      <c r="M309" s="3"/>
      <c r="N309" s="3"/>
      <c r="O309" s="3"/>
      <c r="P309" s="3"/>
      <c r="Q309" s="3"/>
      <c r="R309" s="3"/>
      <c r="S309" s="3"/>
      <c r="T309" s="3"/>
      <c r="U309" s="3"/>
      <c r="V309" s="3"/>
      <c r="W309" s="3"/>
      <c r="X309" s="3"/>
      <c r="Y309" s="3"/>
      <c r="Z309" s="3"/>
    </row>
    <row r="310" ht="11.25" customHeight="1">
      <c r="A310" s="330" t="s">
        <v>1801</v>
      </c>
      <c r="B310" s="330" t="s">
        <v>3742</v>
      </c>
      <c r="C310" s="418" t="s">
        <v>88</v>
      </c>
      <c r="D310" s="136" t="s">
        <v>9141</v>
      </c>
      <c r="E310" s="407" t="s">
        <v>9142</v>
      </c>
      <c r="F310" s="330" t="s">
        <v>8067</v>
      </c>
      <c r="G310" s="5">
        <v>2.0</v>
      </c>
      <c r="H310" s="5">
        <v>2.0</v>
      </c>
      <c r="I310" s="241">
        <v>2.0</v>
      </c>
      <c r="J310" s="241">
        <v>20.0</v>
      </c>
      <c r="K310" s="241">
        <v>10.0</v>
      </c>
      <c r="L310" s="330" t="s">
        <v>1805</v>
      </c>
      <c r="M310" s="3"/>
      <c r="N310" s="3"/>
      <c r="O310" s="3"/>
      <c r="P310" s="3"/>
      <c r="Q310" s="3"/>
      <c r="R310" s="3"/>
      <c r="S310" s="3"/>
      <c r="T310" s="3"/>
      <c r="U310" s="3"/>
      <c r="V310" s="3"/>
      <c r="W310" s="3"/>
      <c r="X310" s="3"/>
      <c r="Y310" s="3"/>
      <c r="Z310" s="3"/>
    </row>
    <row r="311" ht="11.25" customHeight="1">
      <c r="A311" s="403" t="s">
        <v>4286</v>
      </c>
      <c r="B311" s="403" t="s">
        <v>3770</v>
      </c>
      <c r="C311" s="418" t="s">
        <v>88</v>
      </c>
      <c r="D311" s="330" t="s">
        <v>9143</v>
      </c>
      <c r="E311" s="407" t="s">
        <v>9144</v>
      </c>
      <c r="F311" s="330" t="s">
        <v>8067</v>
      </c>
      <c r="G311" s="5">
        <v>5.0</v>
      </c>
      <c r="H311" s="5">
        <v>4.0</v>
      </c>
      <c r="I311" s="5">
        <v>5.0</v>
      </c>
      <c r="J311" s="5">
        <v>20.0</v>
      </c>
      <c r="K311" s="5">
        <v>4.0</v>
      </c>
      <c r="L311" s="330" t="s">
        <v>1805</v>
      </c>
      <c r="M311" s="3"/>
      <c r="N311" s="3"/>
      <c r="O311" s="3"/>
      <c r="P311" s="3"/>
      <c r="Q311" s="3"/>
      <c r="R311" s="3"/>
      <c r="S311" s="3"/>
      <c r="T311" s="3"/>
      <c r="U311" s="3"/>
      <c r="V311" s="3"/>
      <c r="W311" s="3"/>
      <c r="X311" s="3"/>
      <c r="Y311" s="3"/>
      <c r="Z311" s="3"/>
    </row>
    <row r="312" ht="11.25" customHeight="1">
      <c r="A312" s="330" t="s">
        <v>9145</v>
      </c>
      <c r="B312" s="330" t="s">
        <v>4306</v>
      </c>
      <c r="C312" s="5" t="s">
        <v>4307</v>
      </c>
      <c r="D312" s="330" t="s">
        <v>9146</v>
      </c>
      <c r="E312" s="407" t="s">
        <v>9147</v>
      </c>
      <c r="F312" s="136" t="s">
        <v>8067</v>
      </c>
      <c r="G312" s="404">
        <v>22.0</v>
      </c>
      <c r="H312" s="404">
        <v>3.0</v>
      </c>
      <c r="I312" s="5">
        <v>22.0</v>
      </c>
      <c r="J312" s="413">
        <v>20.0</v>
      </c>
      <c r="K312" s="409">
        <f t="shared" ref="K312:K314" si="4">J312/G312</f>
        <v>0.9090909091</v>
      </c>
      <c r="L312" s="330" t="s">
        <v>4310</v>
      </c>
      <c r="M312" s="3"/>
      <c r="N312" s="3"/>
      <c r="O312" s="3"/>
      <c r="P312" s="3"/>
      <c r="Q312" s="3"/>
      <c r="R312" s="3"/>
      <c r="S312" s="3"/>
      <c r="T312" s="3"/>
      <c r="U312" s="3"/>
      <c r="V312" s="3"/>
      <c r="W312" s="3"/>
      <c r="X312" s="3"/>
      <c r="Y312" s="3"/>
      <c r="Z312" s="3"/>
    </row>
    <row r="313" ht="11.25" customHeight="1">
      <c r="A313" s="330" t="s">
        <v>9148</v>
      </c>
      <c r="B313" s="330" t="s">
        <v>4306</v>
      </c>
      <c r="C313" s="5" t="s">
        <v>4307</v>
      </c>
      <c r="D313" s="330" t="s">
        <v>9149</v>
      </c>
      <c r="E313" s="407" t="s">
        <v>9150</v>
      </c>
      <c r="F313" s="136" t="s">
        <v>9151</v>
      </c>
      <c r="G313" s="404">
        <v>22.0</v>
      </c>
      <c r="H313" s="404">
        <v>3.0</v>
      </c>
      <c r="I313" s="5">
        <v>22.0</v>
      </c>
      <c r="J313" s="413">
        <v>10.0</v>
      </c>
      <c r="K313" s="409">
        <f t="shared" si="4"/>
        <v>0.4545454545</v>
      </c>
      <c r="L313" s="330" t="s">
        <v>4310</v>
      </c>
      <c r="M313" s="3"/>
      <c r="N313" s="3"/>
      <c r="O313" s="3"/>
      <c r="P313" s="3"/>
      <c r="Q313" s="3"/>
      <c r="R313" s="3"/>
      <c r="S313" s="3"/>
      <c r="T313" s="3"/>
      <c r="U313" s="3"/>
      <c r="V313" s="3"/>
      <c r="W313" s="3"/>
      <c r="X313" s="3"/>
      <c r="Y313" s="3"/>
      <c r="Z313" s="3"/>
    </row>
    <row r="314" ht="11.25" customHeight="1">
      <c r="A314" s="330" t="s">
        <v>9152</v>
      </c>
      <c r="B314" s="330" t="s">
        <v>9153</v>
      </c>
      <c r="C314" s="5" t="s">
        <v>4307</v>
      </c>
      <c r="D314" s="330" t="s">
        <v>9146</v>
      </c>
      <c r="E314" s="407" t="s">
        <v>9147</v>
      </c>
      <c r="F314" s="136" t="s">
        <v>8067</v>
      </c>
      <c r="G314" s="404">
        <v>19.0</v>
      </c>
      <c r="H314" s="404">
        <v>6.0</v>
      </c>
      <c r="I314" s="5">
        <v>21.0</v>
      </c>
      <c r="J314" s="413">
        <v>20.0</v>
      </c>
      <c r="K314" s="409">
        <f t="shared" si="4"/>
        <v>1.052631579</v>
      </c>
      <c r="L314" s="330" t="s">
        <v>4310</v>
      </c>
      <c r="M314" s="3"/>
      <c r="N314" s="3"/>
      <c r="O314" s="3"/>
      <c r="P314" s="3"/>
      <c r="Q314" s="3"/>
      <c r="R314" s="3"/>
      <c r="S314" s="3"/>
      <c r="T314" s="3"/>
      <c r="U314" s="3"/>
      <c r="V314" s="3"/>
      <c r="W314" s="3"/>
      <c r="X314" s="3"/>
      <c r="Y314" s="3"/>
      <c r="Z314" s="3"/>
    </row>
    <row r="315" ht="11.25" customHeight="1">
      <c r="A315" s="330" t="s">
        <v>4354</v>
      </c>
      <c r="B315" s="330" t="s">
        <v>4355</v>
      </c>
      <c r="C315" s="5" t="s">
        <v>1075</v>
      </c>
      <c r="D315" s="330" t="s">
        <v>4373</v>
      </c>
      <c r="E315" s="407" t="s">
        <v>3947</v>
      </c>
      <c r="F315" s="423" t="s">
        <v>4209</v>
      </c>
      <c r="G315" s="5">
        <v>6.0</v>
      </c>
      <c r="H315" s="5">
        <v>6.0</v>
      </c>
      <c r="I315" s="5">
        <v>6.0</v>
      </c>
      <c r="J315" s="5">
        <v>50.0</v>
      </c>
      <c r="K315" s="5">
        <v>8.33</v>
      </c>
      <c r="L315" s="330" t="s">
        <v>1095</v>
      </c>
      <c r="M315" s="3"/>
      <c r="N315" s="3"/>
      <c r="O315" s="3"/>
      <c r="P315" s="3"/>
      <c r="Q315" s="3"/>
      <c r="R315" s="3"/>
      <c r="S315" s="3"/>
      <c r="T315" s="3"/>
      <c r="U315" s="3"/>
      <c r="V315" s="3"/>
      <c r="W315" s="3"/>
      <c r="X315" s="3"/>
      <c r="Y315" s="3"/>
      <c r="Z315" s="3"/>
    </row>
    <row r="316" ht="11.25" customHeight="1">
      <c r="A316" s="330" t="s">
        <v>9154</v>
      </c>
      <c r="B316" s="330" t="s">
        <v>9155</v>
      </c>
      <c r="C316" s="5" t="s">
        <v>1075</v>
      </c>
      <c r="D316" s="330" t="s">
        <v>9156</v>
      </c>
      <c r="E316" s="407" t="s">
        <v>9157</v>
      </c>
      <c r="F316" s="423" t="s">
        <v>9158</v>
      </c>
      <c r="G316" s="5">
        <v>2.0</v>
      </c>
      <c r="H316" s="5">
        <v>2.0</v>
      </c>
      <c r="I316" s="5">
        <v>8.0</v>
      </c>
      <c r="J316" s="5">
        <v>20.0</v>
      </c>
      <c r="K316" s="5">
        <v>10.0</v>
      </c>
      <c r="L316" s="330" t="s">
        <v>1095</v>
      </c>
      <c r="M316" s="3"/>
      <c r="N316" s="3"/>
      <c r="O316" s="3"/>
      <c r="P316" s="3"/>
      <c r="Q316" s="3"/>
      <c r="R316" s="3"/>
      <c r="S316" s="3"/>
      <c r="T316" s="3"/>
      <c r="U316" s="3"/>
      <c r="V316" s="3"/>
      <c r="W316" s="3"/>
      <c r="X316" s="3"/>
      <c r="Y316" s="3"/>
      <c r="Z316" s="3"/>
    </row>
    <row r="317" ht="11.25" customHeight="1">
      <c r="A317" s="136" t="s">
        <v>9159</v>
      </c>
      <c r="B317" s="136" t="s">
        <v>9160</v>
      </c>
      <c r="C317" s="241" t="s">
        <v>88</v>
      </c>
      <c r="D317" s="330" t="s">
        <v>9161</v>
      </c>
      <c r="E317" s="403" t="s">
        <v>9162</v>
      </c>
      <c r="F317" s="330" t="s">
        <v>9163</v>
      </c>
      <c r="G317" s="5">
        <v>2.0</v>
      </c>
      <c r="H317" s="5">
        <v>2.0</v>
      </c>
      <c r="I317" s="241">
        <v>2.0</v>
      </c>
      <c r="J317" s="241">
        <v>20.0</v>
      </c>
      <c r="K317" s="241">
        <f t="shared" ref="K317:K320" si="5">J317/2</f>
        <v>10</v>
      </c>
      <c r="L317" s="330" t="s">
        <v>1119</v>
      </c>
      <c r="M317" s="3"/>
      <c r="N317" s="3"/>
      <c r="O317" s="3"/>
      <c r="P317" s="3"/>
      <c r="Q317" s="3"/>
      <c r="R317" s="3"/>
      <c r="S317" s="3"/>
      <c r="T317" s="3"/>
      <c r="U317" s="3"/>
      <c r="V317" s="3"/>
      <c r="W317" s="3"/>
      <c r="X317" s="3"/>
      <c r="Y317" s="3"/>
      <c r="Z317" s="3"/>
    </row>
    <row r="318" ht="11.25" customHeight="1">
      <c r="A318" s="330" t="s">
        <v>9164</v>
      </c>
      <c r="B318" s="330" t="s">
        <v>9165</v>
      </c>
      <c r="C318" s="5" t="s">
        <v>88</v>
      </c>
      <c r="D318" s="330" t="s">
        <v>9166</v>
      </c>
      <c r="E318" s="330" t="s">
        <v>9167</v>
      </c>
      <c r="F318" s="330" t="s">
        <v>7623</v>
      </c>
      <c r="G318" s="5">
        <v>2.0</v>
      </c>
      <c r="H318" s="5">
        <v>2.0</v>
      </c>
      <c r="I318" s="5">
        <v>2.0</v>
      </c>
      <c r="J318" s="5">
        <v>10.0</v>
      </c>
      <c r="K318" s="5">
        <f t="shared" si="5"/>
        <v>5</v>
      </c>
      <c r="L318" s="330" t="s">
        <v>1119</v>
      </c>
      <c r="M318" s="3"/>
      <c r="N318" s="3"/>
      <c r="O318" s="3"/>
      <c r="P318" s="3"/>
      <c r="Q318" s="3"/>
      <c r="R318" s="3"/>
      <c r="S318" s="3"/>
      <c r="T318" s="3"/>
      <c r="U318" s="3"/>
      <c r="V318" s="3"/>
      <c r="W318" s="3"/>
      <c r="X318" s="3"/>
      <c r="Y318" s="3"/>
      <c r="Z318" s="3"/>
    </row>
    <row r="319" ht="11.25" customHeight="1">
      <c r="A319" s="330" t="s">
        <v>9164</v>
      </c>
      <c r="B319" s="330" t="s">
        <v>9165</v>
      </c>
      <c r="C319" s="5" t="s">
        <v>88</v>
      </c>
      <c r="D319" s="330" t="s">
        <v>9168</v>
      </c>
      <c r="E319" s="330" t="s">
        <v>9169</v>
      </c>
      <c r="F319" s="330" t="s">
        <v>7623</v>
      </c>
      <c r="G319" s="317">
        <v>2.0</v>
      </c>
      <c r="H319" s="409">
        <v>2.0</v>
      </c>
      <c r="I319" s="5">
        <v>2.0</v>
      </c>
      <c r="J319" s="5">
        <v>10.0</v>
      </c>
      <c r="K319" s="5">
        <f t="shared" si="5"/>
        <v>5</v>
      </c>
      <c r="L319" s="330" t="s">
        <v>1119</v>
      </c>
      <c r="M319" s="3"/>
      <c r="N319" s="3"/>
      <c r="O319" s="3"/>
      <c r="P319" s="3"/>
      <c r="Q319" s="3"/>
      <c r="R319" s="3"/>
      <c r="S319" s="3"/>
      <c r="T319" s="3"/>
      <c r="U319" s="3"/>
      <c r="V319" s="3"/>
      <c r="W319" s="3"/>
      <c r="X319" s="3"/>
      <c r="Y319" s="3"/>
      <c r="Z319" s="3"/>
    </row>
    <row r="320" ht="11.25" customHeight="1">
      <c r="A320" s="330" t="s">
        <v>9170</v>
      </c>
      <c r="B320" s="136"/>
      <c r="C320" s="5" t="s">
        <v>88</v>
      </c>
      <c r="D320" s="136" t="s">
        <v>9171</v>
      </c>
      <c r="E320" s="407" t="s">
        <v>8971</v>
      </c>
      <c r="F320" s="330" t="s">
        <v>7623</v>
      </c>
      <c r="G320" s="5">
        <v>2.0</v>
      </c>
      <c r="H320" s="5">
        <v>2.0</v>
      </c>
      <c r="I320" s="5">
        <v>2.0</v>
      </c>
      <c r="J320" s="5">
        <v>10.0</v>
      </c>
      <c r="K320" s="5">
        <f t="shared" si="5"/>
        <v>5</v>
      </c>
      <c r="L320" s="330" t="s">
        <v>1119</v>
      </c>
      <c r="M320" s="3"/>
      <c r="N320" s="3"/>
      <c r="O320" s="3"/>
      <c r="P320" s="3"/>
      <c r="Q320" s="3"/>
      <c r="R320" s="3"/>
      <c r="S320" s="3"/>
      <c r="T320" s="3"/>
      <c r="U320" s="3"/>
      <c r="V320" s="3"/>
      <c r="W320" s="3"/>
      <c r="X320" s="3"/>
      <c r="Y320" s="3"/>
      <c r="Z320" s="3"/>
    </row>
    <row r="321" ht="11.25" customHeight="1">
      <c r="A321" s="330" t="s">
        <v>8827</v>
      </c>
      <c r="B321" s="330" t="s">
        <v>3823</v>
      </c>
      <c r="C321" s="5" t="s">
        <v>88</v>
      </c>
      <c r="D321" s="330" t="s">
        <v>8828</v>
      </c>
      <c r="E321" s="407" t="s">
        <v>8829</v>
      </c>
      <c r="F321" s="330" t="s">
        <v>7623</v>
      </c>
      <c r="G321" s="5">
        <v>2.0</v>
      </c>
      <c r="H321" s="5">
        <v>2.0</v>
      </c>
      <c r="I321" s="241">
        <v>2.0</v>
      </c>
      <c r="J321" s="241">
        <v>20.0</v>
      </c>
      <c r="K321" s="241">
        <f t="shared" ref="K321:K337" si="6">J321/G321</f>
        <v>10</v>
      </c>
      <c r="L321" s="330" t="s">
        <v>4473</v>
      </c>
      <c r="M321" s="3"/>
      <c r="N321" s="3"/>
      <c r="O321" s="3"/>
      <c r="P321" s="3"/>
      <c r="Q321" s="3"/>
      <c r="R321" s="3"/>
      <c r="S321" s="3"/>
      <c r="T321" s="3"/>
      <c r="U321" s="3"/>
      <c r="V321" s="3"/>
      <c r="W321" s="3"/>
      <c r="X321" s="3"/>
      <c r="Y321" s="3"/>
      <c r="Z321" s="3"/>
    </row>
    <row r="322" ht="11.25" customHeight="1">
      <c r="A322" s="330" t="s">
        <v>8827</v>
      </c>
      <c r="B322" s="330" t="s">
        <v>3823</v>
      </c>
      <c r="C322" s="5" t="s">
        <v>88</v>
      </c>
      <c r="D322" s="330" t="s">
        <v>8830</v>
      </c>
      <c r="E322" s="407" t="s">
        <v>8831</v>
      </c>
      <c r="F322" s="330" t="s">
        <v>7623</v>
      </c>
      <c r="G322" s="5">
        <v>2.0</v>
      </c>
      <c r="H322" s="5">
        <v>2.0</v>
      </c>
      <c r="I322" s="241">
        <v>2.0</v>
      </c>
      <c r="J322" s="241">
        <v>20.0</v>
      </c>
      <c r="K322" s="241">
        <f t="shared" si="6"/>
        <v>10</v>
      </c>
      <c r="L322" s="330" t="s">
        <v>4473</v>
      </c>
      <c r="M322" s="3"/>
      <c r="N322" s="3"/>
      <c r="O322" s="3"/>
      <c r="P322" s="3"/>
      <c r="Q322" s="3"/>
      <c r="R322" s="3"/>
      <c r="S322" s="3"/>
      <c r="T322" s="3"/>
      <c r="U322" s="3"/>
      <c r="V322" s="3"/>
      <c r="W322" s="3"/>
      <c r="X322" s="3"/>
      <c r="Y322" s="3"/>
      <c r="Z322" s="3"/>
    </row>
    <row r="323" ht="11.25" customHeight="1">
      <c r="A323" s="330" t="s">
        <v>8827</v>
      </c>
      <c r="B323" s="330" t="s">
        <v>3823</v>
      </c>
      <c r="C323" s="5" t="s">
        <v>88</v>
      </c>
      <c r="D323" s="330" t="s">
        <v>8832</v>
      </c>
      <c r="E323" s="407" t="s">
        <v>8833</v>
      </c>
      <c r="F323" s="330" t="s">
        <v>7623</v>
      </c>
      <c r="G323" s="5">
        <v>2.0</v>
      </c>
      <c r="H323" s="5">
        <v>2.0</v>
      </c>
      <c r="I323" s="241">
        <v>2.0</v>
      </c>
      <c r="J323" s="241">
        <v>20.0</v>
      </c>
      <c r="K323" s="241">
        <f t="shared" si="6"/>
        <v>10</v>
      </c>
      <c r="L323" s="330" t="s">
        <v>4473</v>
      </c>
      <c r="M323" s="3"/>
      <c r="N323" s="3"/>
      <c r="O323" s="3"/>
      <c r="P323" s="3"/>
      <c r="Q323" s="3"/>
      <c r="R323" s="3"/>
      <c r="S323" s="3"/>
      <c r="T323" s="3"/>
      <c r="U323" s="3"/>
      <c r="V323" s="3"/>
      <c r="W323" s="3"/>
      <c r="X323" s="3"/>
      <c r="Y323" s="3"/>
      <c r="Z323" s="3"/>
    </row>
    <row r="324" ht="11.25" customHeight="1">
      <c r="A324" s="330" t="s">
        <v>8827</v>
      </c>
      <c r="B324" s="330" t="s">
        <v>3823</v>
      </c>
      <c r="C324" s="5" t="s">
        <v>88</v>
      </c>
      <c r="D324" s="330" t="s">
        <v>8834</v>
      </c>
      <c r="E324" s="407" t="s">
        <v>8835</v>
      </c>
      <c r="F324" s="330" t="s">
        <v>7623</v>
      </c>
      <c r="G324" s="5">
        <v>2.0</v>
      </c>
      <c r="H324" s="5">
        <v>2.0</v>
      </c>
      <c r="I324" s="241">
        <v>2.0</v>
      </c>
      <c r="J324" s="241">
        <v>20.0</v>
      </c>
      <c r="K324" s="241">
        <f t="shared" si="6"/>
        <v>10</v>
      </c>
      <c r="L324" s="330" t="s">
        <v>4473</v>
      </c>
      <c r="M324" s="3"/>
      <c r="N324" s="3"/>
      <c r="O324" s="3"/>
      <c r="P324" s="3"/>
      <c r="Q324" s="3"/>
      <c r="R324" s="3"/>
      <c r="S324" s="3"/>
      <c r="T324" s="3"/>
      <c r="U324" s="3"/>
      <c r="V324" s="3"/>
      <c r="W324" s="3"/>
      <c r="X324" s="3"/>
      <c r="Y324" s="3"/>
      <c r="Z324" s="3"/>
    </row>
    <row r="325" ht="11.25" customHeight="1">
      <c r="A325" s="330" t="s">
        <v>8827</v>
      </c>
      <c r="B325" s="330" t="s">
        <v>3823</v>
      </c>
      <c r="C325" s="5" t="s">
        <v>88</v>
      </c>
      <c r="D325" s="330" t="s">
        <v>8836</v>
      </c>
      <c r="E325" s="407" t="s">
        <v>8837</v>
      </c>
      <c r="F325" s="330" t="s">
        <v>7623</v>
      </c>
      <c r="G325" s="5">
        <v>2.0</v>
      </c>
      <c r="H325" s="5">
        <v>2.0</v>
      </c>
      <c r="I325" s="241">
        <v>2.0</v>
      </c>
      <c r="J325" s="241">
        <v>20.0</v>
      </c>
      <c r="K325" s="241">
        <f t="shared" si="6"/>
        <v>10</v>
      </c>
      <c r="L325" s="330" t="s">
        <v>4473</v>
      </c>
      <c r="M325" s="3"/>
      <c r="N325" s="3"/>
      <c r="O325" s="3"/>
      <c r="P325" s="3"/>
      <c r="Q325" s="3"/>
      <c r="R325" s="3"/>
      <c r="S325" s="3"/>
      <c r="T325" s="3"/>
      <c r="U325" s="3"/>
      <c r="V325" s="3"/>
      <c r="W325" s="3"/>
      <c r="X325" s="3"/>
      <c r="Y325" s="3"/>
      <c r="Z325" s="3"/>
    </row>
    <row r="326" ht="11.25" customHeight="1">
      <c r="A326" s="330" t="s">
        <v>8827</v>
      </c>
      <c r="B326" s="330" t="s">
        <v>3823</v>
      </c>
      <c r="C326" s="5" t="s">
        <v>88</v>
      </c>
      <c r="D326" s="330" t="s">
        <v>8838</v>
      </c>
      <c r="E326" s="407" t="s">
        <v>8839</v>
      </c>
      <c r="F326" s="330" t="s">
        <v>7623</v>
      </c>
      <c r="G326" s="5">
        <v>2.0</v>
      </c>
      <c r="H326" s="5">
        <v>2.0</v>
      </c>
      <c r="I326" s="241">
        <v>2.0</v>
      </c>
      <c r="J326" s="241">
        <v>20.0</v>
      </c>
      <c r="K326" s="241">
        <f t="shared" si="6"/>
        <v>10</v>
      </c>
      <c r="L326" s="330" t="s">
        <v>4473</v>
      </c>
      <c r="M326" s="3"/>
      <c r="N326" s="3"/>
      <c r="O326" s="3"/>
      <c r="P326" s="3"/>
      <c r="Q326" s="3"/>
      <c r="R326" s="3"/>
      <c r="S326" s="3"/>
      <c r="T326" s="3"/>
      <c r="U326" s="3"/>
      <c r="V326" s="3"/>
      <c r="W326" s="3"/>
      <c r="X326" s="3"/>
      <c r="Y326" s="3"/>
      <c r="Z326" s="3"/>
    </row>
    <row r="327" ht="11.25" customHeight="1">
      <c r="A327" s="330" t="s">
        <v>8827</v>
      </c>
      <c r="B327" s="330" t="s">
        <v>3823</v>
      </c>
      <c r="C327" s="5" t="s">
        <v>88</v>
      </c>
      <c r="D327" s="330" t="s">
        <v>8840</v>
      </c>
      <c r="E327" s="407" t="s">
        <v>8841</v>
      </c>
      <c r="F327" s="330" t="s">
        <v>7623</v>
      </c>
      <c r="G327" s="5">
        <v>2.0</v>
      </c>
      <c r="H327" s="5">
        <v>2.0</v>
      </c>
      <c r="I327" s="241">
        <v>2.0</v>
      </c>
      <c r="J327" s="241">
        <v>20.0</v>
      </c>
      <c r="K327" s="241">
        <f t="shared" si="6"/>
        <v>10</v>
      </c>
      <c r="L327" s="330" t="s">
        <v>4473</v>
      </c>
      <c r="M327" s="3"/>
      <c r="N327" s="3"/>
      <c r="O327" s="3"/>
      <c r="P327" s="3"/>
      <c r="Q327" s="3"/>
      <c r="R327" s="3"/>
      <c r="S327" s="3"/>
      <c r="T327" s="3"/>
      <c r="U327" s="3"/>
      <c r="V327" s="3"/>
      <c r="W327" s="3"/>
      <c r="X327" s="3"/>
      <c r="Y327" s="3"/>
      <c r="Z327" s="3"/>
    </row>
    <row r="328" ht="11.25" customHeight="1">
      <c r="A328" s="330" t="s">
        <v>8827</v>
      </c>
      <c r="B328" s="330" t="s">
        <v>3823</v>
      </c>
      <c r="C328" s="5" t="s">
        <v>88</v>
      </c>
      <c r="D328" s="330" t="s">
        <v>8842</v>
      </c>
      <c r="E328" s="407" t="s">
        <v>8843</v>
      </c>
      <c r="F328" s="330" t="s">
        <v>7623</v>
      </c>
      <c r="G328" s="5">
        <v>2.0</v>
      </c>
      <c r="H328" s="5">
        <v>2.0</v>
      </c>
      <c r="I328" s="241">
        <v>2.0</v>
      </c>
      <c r="J328" s="241">
        <v>20.0</v>
      </c>
      <c r="K328" s="241">
        <f t="shared" si="6"/>
        <v>10</v>
      </c>
      <c r="L328" s="330" t="s">
        <v>4473</v>
      </c>
      <c r="M328" s="3"/>
      <c r="N328" s="3"/>
      <c r="O328" s="3"/>
      <c r="P328" s="3"/>
      <c r="Q328" s="3"/>
      <c r="R328" s="3"/>
      <c r="S328" s="3"/>
      <c r="T328" s="3"/>
      <c r="U328" s="3"/>
      <c r="V328" s="3"/>
      <c r="W328" s="3"/>
      <c r="X328" s="3"/>
      <c r="Y328" s="3"/>
      <c r="Z328" s="3"/>
    </row>
    <row r="329" ht="11.25" customHeight="1">
      <c r="A329" s="330" t="s">
        <v>8827</v>
      </c>
      <c r="B329" s="330" t="s">
        <v>3823</v>
      </c>
      <c r="C329" s="5" t="s">
        <v>88</v>
      </c>
      <c r="D329" s="330" t="s">
        <v>8844</v>
      </c>
      <c r="E329" s="407" t="s">
        <v>8845</v>
      </c>
      <c r="F329" s="330" t="s">
        <v>7623</v>
      </c>
      <c r="G329" s="5">
        <v>2.0</v>
      </c>
      <c r="H329" s="5">
        <v>2.0</v>
      </c>
      <c r="I329" s="241">
        <v>2.0</v>
      </c>
      <c r="J329" s="241">
        <v>20.0</v>
      </c>
      <c r="K329" s="241">
        <f t="shared" si="6"/>
        <v>10</v>
      </c>
      <c r="L329" s="330" t="s">
        <v>4473</v>
      </c>
      <c r="M329" s="3"/>
      <c r="N329" s="3"/>
      <c r="O329" s="3"/>
      <c r="P329" s="3"/>
      <c r="Q329" s="3"/>
      <c r="R329" s="3"/>
      <c r="S329" s="3"/>
      <c r="T329" s="3"/>
      <c r="U329" s="3"/>
      <c r="V329" s="3"/>
      <c r="W329" s="3"/>
      <c r="X329" s="3"/>
      <c r="Y329" s="3"/>
      <c r="Z329" s="3"/>
    </row>
    <row r="330" ht="11.25" customHeight="1">
      <c r="A330" s="330" t="s">
        <v>8827</v>
      </c>
      <c r="B330" s="330" t="s">
        <v>3823</v>
      </c>
      <c r="C330" s="5" t="s">
        <v>88</v>
      </c>
      <c r="D330" s="330" t="s">
        <v>8846</v>
      </c>
      <c r="E330" s="407" t="s">
        <v>8847</v>
      </c>
      <c r="F330" s="330" t="s">
        <v>7623</v>
      </c>
      <c r="G330" s="5">
        <v>2.0</v>
      </c>
      <c r="H330" s="5">
        <v>2.0</v>
      </c>
      <c r="I330" s="241">
        <v>2.0</v>
      </c>
      <c r="J330" s="241">
        <v>20.0</v>
      </c>
      <c r="K330" s="241">
        <f t="shared" si="6"/>
        <v>10</v>
      </c>
      <c r="L330" s="330" t="s">
        <v>4473</v>
      </c>
      <c r="M330" s="3"/>
      <c r="N330" s="3"/>
      <c r="O330" s="3"/>
      <c r="P330" s="3"/>
      <c r="Q330" s="3"/>
      <c r="R330" s="3"/>
      <c r="S330" s="3"/>
      <c r="T330" s="3"/>
      <c r="U330" s="3"/>
      <c r="V330" s="3"/>
      <c r="W330" s="3"/>
      <c r="X330" s="3"/>
      <c r="Y330" s="3"/>
      <c r="Z330" s="3"/>
    </row>
    <row r="331" ht="11.25" customHeight="1">
      <c r="A331" s="330" t="s">
        <v>8827</v>
      </c>
      <c r="B331" s="330" t="s">
        <v>3823</v>
      </c>
      <c r="C331" s="5" t="s">
        <v>88</v>
      </c>
      <c r="D331" s="330" t="s">
        <v>8848</v>
      </c>
      <c r="E331" s="407" t="s">
        <v>8849</v>
      </c>
      <c r="F331" s="330" t="s">
        <v>7623</v>
      </c>
      <c r="G331" s="5">
        <v>2.0</v>
      </c>
      <c r="H331" s="5">
        <v>2.0</v>
      </c>
      <c r="I331" s="241">
        <v>2.0</v>
      </c>
      <c r="J331" s="241">
        <v>20.0</v>
      </c>
      <c r="K331" s="241">
        <f t="shared" si="6"/>
        <v>10</v>
      </c>
      <c r="L331" s="330" t="s">
        <v>4473</v>
      </c>
      <c r="M331" s="3"/>
      <c r="N331" s="3"/>
      <c r="O331" s="3"/>
      <c r="P331" s="3"/>
      <c r="Q331" s="3"/>
      <c r="R331" s="3"/>
      <c r="S331" s="3"/>
      <c r="T331" s="3"/>
      <c r="U331" s="3"/>
      <c r="V331" s="3"/>
      <c r="W331" s="3"/>
      <c r="X331" s="3"/>
      <c r="Y331" s="3"/>
      <c r="Z331" s="3"/>
    </row>
    <row r="332" ht="11.25" customHeight="1">
      <c r="A332" s="330" t="s">
        <v>8827</v>
      </c>
      <c r="B332" s="330" t="s">
        <v>3823</v>
      </c>
      <c r="C332" s="5" t="s">
        <v>88</v>
      </c>
      <c r="D332" s="330" t="s">
        <v>8850</v>
      </c>
      <c r="E332" s="407" t="s">
        <v>8851</v>
      </c>
      <c r="F332" s="330" t="s">
        <v>7623</v>
      </c>
      <c r="G332" s="5">
        <v>2.0</v>
      </c>
      <c r="H332" s="5">
        <v>2.0</v>
      </c>
      <c r="I332" s="241">
        <v>2.0</v>
      </c>
      <c r="J332" s="241">
        <v>20.0</v>
      </c>
      <c r="K332" s="241">
        <f t="shared" si="6"/>
        <v>10</v>
      </c>
      <c r="L332" s="330" t="s">
        <v>4473</v>
      </c>
      <c r="M332" s="3"/>
      <c r="N332" s="3"/>
      <c r="O332" s="3"/>
      <c r="P332" s="3"/>
      <c r="Q332" s="3"/>
      <c r="R332" s="3"/>
      <c r="S332" s="3"/>
      <c r="T332" s="3"/>
      <c r="U332" s="3"/>
      <c r="V332" s="3"/>
      <c r="W332" s="3"/>
      <c r="X332" s="3"/>
      <c r="Y332" s="3"/>
      <c r="Z332" s="3"/>
    </row>
    <row r="333" ht="11.25" customHeight="1">
      <c r="A333" s="330" t="s">
        <v>8827</v>
      </c>
      <c r="B333" s="330" t="s">
        <v>3823</v>
      </c>
      <c r="C333" s="5" t="s">
        <v>88</v>
      </c>
      <c r="D333" s="330" t="s">
        <v>8852</v>
      </c>
      <c r="E333" s="407" t="s">
        <v>8853</v>
      </c>
      <c r="F333" s="330" t="s">
        <v>7623</v>
      </c>
      <c r="G333" s="5">
        <v>2.0</v>
      </c>
      <c r="H333" s="5">
        <v>2.0</v>
      </c>
      <c r="I333" s="241">
        <v>2.0</v>
      </c>
      <c r="J333" s="241">
        <v>20.0</v>
      </c>
      <c r="K333" s="241">
        <f t="shared" si="6"/>
        <v>10</v>
      </c>
      <c r="L333" s="330" t="s">
        <v>4473</v>
      </c>
      <c r="M333" s="3"/>
      <c r="N333" s="3"/>
      <c r="O333" s="3"/>
      <c r="P333" s="3"/>
      <c r="Q333" s="3"/>
      <c r="R333" s="3"/>
      <c r="S333" s="3"/>
      <c r="T333" s="3"/>
      <c r="U333" s="3"/>
      <c r="V333" s="3"/>
      <c r="W333" s="3"/>
      <c r="X333" s="3"/>
      <c r="Y333" s="3"/>
      <c r="Z333" s="3"/>
    </row>
    <row r="334" ht="11.25" customHeight="1">
      <c r="A334" s="330" t="s">
        <v>8942</v>
      </c>
      <c r="B334" s="330" t="s">
        <v>8943</v>
      </c>
      <c r="C334" s="5" t="s">
        <v>88</v>
      </c>
      <c r="D334" s="330" t="s">
        <v>8937</v>
      </c>
      <c r="E334" s="407" t="s">
        <v>755</v>
      </c>
      <c r="F334" s="330" t="s">
        <v>7623</v>
      </c>
      <c r="G334" s="5">
        <v>2.0</v>
      </c>
      <c r="H334" s="5">
        <v>2.0</v>
      </c>
      <c r="I334" s="241">
        <v>3.0</v>
      </c>
      <c r="J334" s="241">
        <v>20.0</v>
      </c>
      <c r="K334" s="241">
        <f t="shared" si="6"/>
        <v>10</v>
      </c>
      <c r="L334" s="330" t="s">
        <v>4473</v>
      </c>
      <c r="M334" s="3"/>
      <c r="N334" s="3"/>
      <c r="O334" s="3"/>
      <c r="P334" s="3"/>
      <c r="Q334" s="3"/>
      <c r="R334" s="3"/>
      <c r="S334" s="3"/>
      <c r="T334" s="3"/>
      <c r="U334" s="3"/>
      <c r="V334" s="3"/>
      <c r="W334" s="3"/>
      <c r="X334" s="3"/>
      <c r="Y334" s="3"/>
      <c r="Z334" s="3"/>
    </row>
    <row r="335" ht="11.25" customHeight="1">
      <c r="A335" s="330" t="s">
        <v>8942</v>
      </c>
      <c r="B335" s="330" t="s">
        <v>8943</v>
      </c>
      <c r="C335" s="5" t="s">
        <v>88</v>
      </c>
      <c r="D335" s="330" t="s">
        <v>8938</v>
      </c>
      <c r="E335" s="407" t="s">
        <v>763</v>
      </c>
      <c r="F335" s="330" t="s">
        <v>7623</v>
      </c>
      <c r="G335" s="5">
        <v>2.0</v>
      </c>
      <c r="H335" s="5">
        <v>2.0</v>
      </c>
      <c r="I335" s="241">
        <v>3.0</v>
      </c>
      <c r="J335" s="241">
        <v>20.0</v>
      </c>
      <c r="K335" s="241">
        <f t="shared" si="6"/>
        <v>10</v>
      </c>
      <c r="L335" s="330" t="s">
        <v>4473</v>
      </c>
      <c r="M335" s="3"/>
      <c r="N335" s="3"/>
      <c r="O335" s="3"/>
      <c r="P335" s="3"/>
      <c r="Q335" s="3"/>
      <c r="R335" s="3"/>
      <c r="S335" s="3"/>
      <c r="T335" s="3"/>
      <c r="U335" s="3"/>
      <c r="V335" s="3"/>
      <c r="W335" s="3"/>
      <c r="X335" s="3"/>
      <c r="Y335" s="3"/>
      <c r="Z335" s="3"/>
    </row>
    <row r="336" ht="11.25" customHeight="1">
      <c r="A336" s="330" t="s">
        <v>8953</v>
      </c>
      <c r="B336" s="330" t="s">
        <v>8954</v>
      </c>
      <c r="C336" s="5" t="s">
        <v>88</v>
      </c>
      <c r="D336" s="330" t="s">
        <v>8923</v>
      </c>
      <c r="E336" s="407" t="s">
        <v>729</v>
      </c>
      <c r="F336" s="330" t="s">
        <v>7623</v>
      </c>
      <c r="G336" s="5">
        <v>2.0</v>
      </c>
      <c r="H336" s="5">
        <v>2.0</v>
      </c>
      <c r="I336" s="241">
        <v>2.0</v>
      </c>
      <c r="J336" s="241">
        <v>20.0</v>
      </c>
      <c r="K336" s="241">
        <f t="shared" si="6"/>
        <v>10</v>
      </c>
      <c r="L336" s="330" t="s">
        <v>4473</v>
      </c>
      <c r="M336" s="3"/>
      <c r="N336" s="3"/>
      <c r="O336" s="3"/>
      <c r="P336" s="3"/>
      <c r="Q336" s="3"/>
      <c r="R336" s="3"/>
      <c r="S336" s="3"/>
      <c r="T336" s="3"/>
      <c r="U336" s="3"/>
      <c r="V336" s="3"/>
      <c r="W336" s="3"/>
      <c r="X336" s="3"/>
      <c r="Y336" s="3"/>
      <c r="Z336" s="3"/>
    </row>
    <row r="337" ht="11.25" customHeight="1">
      <c r="A337" s="330" t="s">
        <v>8980</v>
      </c>
      <c r="B337" s="330" t="s">
        <v>8981</v>
      </c>
      <c r="C337" s="5" t="s">
        <v>88</v>
      </c>
      <c r="D337" s="330" t="s">
        <v>8982</v>
      </c>
      <c r="E337" s="407" t="s">
        <v>8983</v>
      </c>
      <c r="F337" s="330" t="s">
        <v>7623</v>
      </c>
      <c r="G337" s="5">
        <v>2.0</v>
      </c>
      <c r="H337" s="5">
        <v>2.0</v>
      </c>
      <c r="I337" s="241">
        <v>2.0</v>
      </c>
      <c r="J337" s="241">
        <v>20.0</v>
      </c>
      <c r="K337" s="241">
        <f t="shared" si="6"/>
        <v>10</v>
      </c>
      <c r="L337" s="330" t="s">
        <v>4473</v>
      </c>
      <c r="M337" s="3"/>
      <c r="N337" s="3"/>
      <c r="O337" s="3"/>
      <c r="P337" s="3"/>
      <c r="Q337" s="3"/>
      <c r="R337" s="3"/>
      <c r="S337" s="3"/>
      <c r="T337" s="3"/>
      <c r="U337" s="3"/>
      <c r="V337" s="3"/>
      <c r="W337" s="3"/>
      <c r="X337" s="3"/>
      <c r="Y337" s="3"/>
      <c r="Z337" s="3"/>
    </row>
    <row r="338" ht="11.25" customHeight="1">
      <c r="A338" s="403" t="s">
        <v>1142</v>
      </c>
      <c r="B338" s="403" t="s">
        <v>750</v>
      </c>
      <c r="C338" s="5" t="s">
        <v>88</v>
      </c>
      <c r="D338" s="330" t="s">
        <v>9172</v>
      </c>
      <c r="E338" s="407" t="s">
        <v>6676</v>
      </c>
      <c r="F338" s="330" t="s">
        <v>8067</v>
      </c>
      <c r="G338" s="5">
        <v>4.0</v>
      </c>
      <c r="H338" s="5">
        <v>4.0</v>
      </c>
      <c r="I338" s="241">
        <v>4.0</v>
      </c>
      <c r="J338" s="241">
        <v>20.0</v>
      </c>
      <c r="K338" s="241">
        <v>5.0</v>
      </c>
      <c r="L338" s="330" t="s">
        <v>1141</v>
      </c>
      <c r="M338" s="3"/>
      <c r="N338" s="3"/>
      <c r="O338" s="3"/>
      <c r="P338" s="3"/>
      <c r="Q338" s="3"/>
      <c r="R338" s="3"/>
      <c r="S338" s="3"/>
      <c r="T338" s="3"/>
      <c r="U338" s="3"/>
      <c r="V338" s="3"/>
      <c r="W338" s="3"/>
      <c r="X338" s="3"/>
      <c r="Y338" s="3"/>
      <c r="Z338" s="3"/>
    </row>
    <row r="339" ht="11.25" customHeight="1">
      <c r="A339" s="403" t="s">
        <v>1142</v>
      </c>
      <c r="B339" s="403" t="s">
        <v>750</v>
      </c>
      <c r="C339" s="5" t="s">
        <v>88</v>
      </c>
      <c r="D339" s="403" t="s">
        <v>9173</v>
      </c>
      <c r="E339" s="410" t="s">
        <v>9174</v>
      </c>
      <c r="F339" s="330" t="s">
        <v>8067</v>
      </c>
      <c r="G339" s="5">
        <v>4.0</v>
      </c>
      <c r="H339" s="5">
        <v>4.0</v>
      </c>
      <c r="I339" s="241">
        <v>4.0</v>
      </c>
      <c r="J339" s="241">
        <v>20.0</v>
      </c>
      <c r="K339" s="5">
        <v>5.0</v>
      </c>
      <c r="L339" s="330" t="s">
        <v>1141</v>
      </c>
      <c r="M339" s="3"/>
      <c r="N339" s="3"/>
      <c r="O339" s="3"/>
      <c r="P339" s="3"/>
      <c r="Q339" s="3"/>
      <c r="R339" s="3"/>
      <c r="S339" s="3"/>
      <c r="T339" s="3"/>
      <c r="U339" s="3"/>
      <c r="V339" s="3"/>
      <c r="W339" s="3"/>
      <c r="X339" s="3"/>
      <c r="Y339" s="3"/>
      <c r="Z339" s="3"/>
    </row>
    <row r="340" ht="11.25" customHeight="1">
      <c r="A340" s="403" t="s">
        <v>1142</v>
      </c>
      <c r="B340" s="403" t="s">
        <v>750</v>
      </c>
      <c r="C340" s="5" t="s">
        <v>88</v>
      </c>
      <c r="D340" s="330" t="s">
        <v>9175</v>
      </c>
      <c r="E340" s="407" t="s">
        <v>9176</v>
      </c>
      <c r="F340" s="330" t="s">
        <v>8067</v>
      </c>
      <c r="G340" s="5">
        <v>4.0</v>
      </c>
      <c r="H340" s="5">
        <v>4.0</v>
      </c>
      <c r="I340" s="241">
        <v>4.0</v>
      </c>
      <c r="J340" s="241">
        <v>20.0</v>
      </c>
      <c r="K340" s="241">
        <v>5.0</v>
      </c>
      <c r="L340" s="330" t="s">
        <v>1141</v>
      </c>
      <c r="M340" s="3"/>
      <c r="N340" s="3"/>
      <c r="O340" s="3"/>
      <c r="P340" s="3"/>
      <c r="Q340" s="3"/>
      <c r="R340" s="3"/>
      <c r="S340" s="3"/>
      <c r="T340" s="3"/>
      <c r="U340" s="3"/>
      <c r="V340" s="3"/>
      <c r="W340" s="3"/>
      <c r="X340" s="3"/>
      <c r="Y340" s="3"/>
      <c r="Z340" s="3"/>
    </row>
    <row r="341" ht="11.25" customHeight="1">
      <c r="A341" s="136" t="s">
        <v>9177</v>
      </c>
      <c r="B341" s="136" t="s">
        <v>9178</v>
      </c>
      <c r="C341" s="5" t="s">
        <v>88</v>
      </c>
      <c r="D341" s="330" t="s">
        <v>7590</v>
      </c>
      <c r="E341" s="407" t="s">
        <v>9179</v>
      </c>
      <c r="F341" s="330" t="s">
        <v>8067</v>
      </c>
      <c r="G341" s="317">
        <v>3.0</v>
      </c>
      <c r="H341" s="409">
        <v>2.0</v>
      </c>
      <c r="I341" s="5">
        <v>5.0</v>
      </c>
      <c r="J341" s="5">
        <v>20.0</v>
      </c>
      <c r="K341" s="5">
        <v>10.0</v>
      </c>
      <c r="L341" s="330" t="s">
        <v>1141</v>
      </c>
      <c r="M341" s="3"/>
      <c r="N341" s="3"/>
      <c r="O341" s="3"/>
      <c r="P341" s="3"/>
      <c r="Q341" s="3"/>
      <c r="R341" s="3"/>
      <c r="S341" s="3"/>
      <c r="T341" s="3"/>
      <c r="U341" s="3"/>
      <c r="V341" s="3"/>
      <c r="W341" s="3"/>
      <c r="X341" s="3"/>
      <c r="Y341" s="3"/>
      <c r="Z341" s="3"/>
    </row>
    <row r="342" ht="11.25" customHeight="1">
      <c r="A342" s="136" t="s">
        <v>9180</v>
      </c>
      <c r="B342" s="136" t="s">
        <v>9181</v>
      </c>
      <c r="C342" s="5" t="s">
        <v>88</v>
      </c>
      <c r="D342" s="330" t="s">
        <v>4513</v>
      </c>
      <c r="E342" s="407" t="s">
        <v>9182</v>
      </c>
      <c r="F342" s="330" t="s">
        <v>8067</v>
      </c>
      <c r="G342" s="317">
        <v>1.0</v>
      </c>
      <c r="H342" s="409">
        <v>1.0</v>
      </c>
      <c r="I342" s="5">
        <v>3.0</v>
      </c>
      <c r="J342" s="5">
        <v>20.0</v>
      </c>
      <c r="K342" s="5">
        <v>20.0</v>
      </c>
      <c r="L342" s="330" t="s">
        <v>1141</v>
      </c>
      <c r="M342" s="3"/>
      <c r="N342" s="3"/>
      <c r="O342" s="3"/>
      <c r="P342" s="3"/>
      <c r="Q342" s="3"/>
      <c r="R342" s="3"/>
      <c r="S342" s="3"/>
      <c r="T342" s="3"/>
      <c r="U342" s="3"/>
      <c r="V342" s="3"/>
      <c r="W342" s="3"/>
      <c r="X342" s="3"/>
      <c r="Y342" s="3"/>
      <c r="Z342" s="3"/>
    </row>
    <row r="343" ht="11.25" customHeight="1">
      <c r="A343" s="330" t="s">
        <v>4478</v>
      </c>
      <c r="B343" s="403" t="s">
        <v>4479</v>
      </c>
      <c r="C343" s="5" t="s">
        <v>88</v>
      </c>
      <c r="D343" s="330" t="s">
        <v>9183</v>
      </c>
      <c r="E343" s="407" t="s">
        <v>9184</v>
      </c>
      <c r="F343" s="330" t="s">
        <v>8067</v>
      </c>
      <c r="G343" s="317">
        <v>3.0</v>
      </c>
      <c r="H343" s="409">
        <v>3.0</v>
      </c>
      <c r="I343" s="5">
        <v>3.0</v>
      </c>
      <c r="J343" s="5">
        <v>20.0</v>
      </c>
      <c r="K343" s="5">
        <f>20/3</f>
        <v>6.666666667</v>
      </c>
      <c r="L343" s="330" t="s">
        <v>1141</v>
      </c>
      <c r="M343" s="3"/>
      <c r="N343" s="3"/>
      <c r="O343" s="3"/>
      <c r="P343" s="3"/>
      <c r="Q343" s="3"/>
      <c r="R343" s="3"/>
      <c r="S343" s="3"/>
      <c r="T343" s="3"/>
      <c r="U343" s="3"/>
      <c r="V343" s="3"/>
      <c r="W343" s="3"/>
      <c r="X343" s="3"/>
      <c r="Y343" s="3"/>
      <c r="Z343" s="3"/>
    </row>
    <row r="344" ht="11.25" customHeight="1">
      <c r="A344" s="330" t="s">
        <v>4482</v>
      </c>
      <c r="B344" s="330" t="s">
        <v>4483</v>
      </c>
      <c r="C344" s="5" t="s">
        <v>88</v>
      </c>
      <c r="D344" s="330" t="s">
        <v>9185</v>
      </c>
      <c r="E344" s="407" t="s">
        <v>9186</v>
      </c>
      <c r="F344" s="330" t="s">
        <v>9187</v>
      </c>
      <c r="G344" s="317">
        <v>4.0</v>
      </c>
      <c r="H344" s="409">
        <v>4.0</v>
      </c>
      <c r="I344" s="5">
        <v>4.0</v>
      </c>
      <c r="J344" s="5">
        <v>20.0</v>
      </c>
      <c r="K344" s="5">
        <v>5.0</v>
      </c>
      <c r="L344" s="330" t="s">
        <v>1141</v>
      </c>
      <c r="M344" s="3"/>
      <c r="N344" s="3"/>
      <c r="O344" s="3"/>
      <c r="P344" s="3"/>
      <c r="Q344" s="3"/>
      <c r="R344" s="3"/>
      <c r="S344" s="3"/>
      <c r="T344" s="3"/>
      <c r="U344" s="3"/>
      <c r="V344" s="3"/>
      <c r="W344" s="3"/>
      <c r="X344" s="3"/>
      <c r="Y344" s="3"/>
      <c r="Z344" s="3"/>
    </row>
    <row r="345" ht="11.25" customHeight="1">
      <c r="A345" s="136" t="s">
        <v>9188</v>
      </c>
      <c r="B345" s="136" t="s">
        <v>2785</v>
      </c>
      <c r="C345" s="5" t="s">
        <v>88</v>
      </c>
      <c r="D345" s="136" t="s">
        <v>9189</v>
      </c>
      <c r="E345" s="407" t="s">
        <v>9190</v>
      </c>
      <c r="F345" s="330" t="s">
        <v>9187</v>
      </c>
      <c r="G345" s="422">
        <v>3.0</v>
      </c>
      <c r="H345" s="256">
        <v>3.0</v>
      </c>
      <c r="I345" s="5">
        <v>6.0</v>
      </c>
      <c r="J345" s="5">
        <v>20.0</v>
      </c>
      <c r="K345" s="5">
        <f>20/3</f>
        <v>6.666666667</v>
      </c>
      <c r="L345" s="330" t="s">
        <v>1141</v>
      </c>
      <c r="M345" s="3"/>
      <c r="N345" s="3"/>
      <c r="O345" s="3"/>
      <c r="P345" s="3"/>
      <c r="Q345" s="3"/>
      <c r="R345" s="3"/>
      <c r="S345" s="3"/>
      <c r="T345" s="3"/>
      <c r="U345" s="3"/>
      <c r="V345" s="3"/>
      <c r="W345" s="3"/>
      <c r="X345" s="3"/>
      <c r="Y345" s="3"/>
      <c r="Z345" s="3"/>
    </row>
    <row r="346" ht="11.25" customHeight="1">
      <c r="A346" s="330" t="s">
        <v>4525</v>
      </c>
      <c r="B346" s="330" t="s">
        <v>4526</v>
      </c>
      <c r="C346" s="5" t="s">
        <v>88</v>
      </c>
      <c r="D346" s="136" t="s">
        <v>9191</v>
      </c>
      <c r="E346" s="407" t="s">
        <v>9192</v>
      </c>
      <c r="F346" s="330" t="s">
        <v>8067</v>
      </c>
      <c r="G346" s="422">
        <v>1.0</v>
      </c>
      <c r="H346" s="256">
        <v>1.0</v>
      </c>
      <c r="I346" s="5">
        <v>2.0</v>
      </c>
      <c r="J346" s="5">
        <v>20.0</v>
      </c>
      <c r="K346" s="5">
        <v>20.0</v>
      </c>
      <c r="L346" s="330" t="s">
        <v>1141</v>
      </c>
      <c r="M346" s="3"/>
      <c r="N346" s="3"/>
      <c r="O346" s="3"/>
      <c r="P346" s="3"/>
      <c r="Q346" s="3"/>
      <c r="R346" s="3"/>
      <c r="S346" s="3"/>
      <c r="T346" s="3"/>
      <c r="U346" s="3"/>
      <c r="V346" s="3"/>
      <c r="W346" s="3"/>
      <c r="X346" s="3"/>
      <c r="Y346" s="3"/>
      <c r="Z346" s="3"/>
    </row>
    <row r="347" ht="11.25" customHeight="1">
      <c r="A347" s="330" t="s">
        <v>4525</v>
      </c>
      <c r="B347" s="330" t="s">
        <v>4526</v>
      </c>
      <c r="C347" s="5" t="s">
        <v>88</v>
      </c>
      <c r="D347" s="136" t="s">
        <v>9193</v>
      </c>
      <c r="E347" s="407" t="s">
        <v>9194</v>
      </c>
      <c r="F347" s="330" t="s">
        <v>8067</v>
      </c>
      <c r="G347" s="422">
        <v>1.0</v>
      </c>
      <c r="H347" s="256">
        <v>1.0</v>
      </c>
      <c r="I347" s="5">
        <v>2.0</v>
      </c>
      <c r="J347" s="5">
        <v>20.0</v>
      </c>
      <c r="K347" s="5">
        <v>20.0</v>
      </c>
      <c r="L347" s="330" t="s">
        <v>1141</v>
      </c>
      <c r="M347" s="3"/>
      <c r="N347" s="3"/>
      <c r="O347" s="3"/>
      <c r="P347" s="3"/>
      <c r="Q347" s="3"/>
      <c r="R347" s="3"/>
      <c r="S347" s="3"/>
      <c r="T347" s="3"/>
      <c r="U347" s="3"/>
      <c r="V347" s="3"/>
      <c r="W347" s="3"/>
      <c r="X347" s="3"/>
      <c r="Y347" s="3"/>
      <c r="Z347" s="3"/>
    </row>
    <row r="348" ht="11.25" customHeight="1">
      <c r="A348" s="136" t="s">
        <v>4492</v>
      </c>
      <c r="B348" s="136" t="s">
        <v>4493</v>
      </c>
      <c r="C348" s="241" t="s">
        <v>88</v>
      </c>
      <c r="D348" s="136" t="s">
        <v>4494</v>
      </c>
      <c r="E348" s="407" t="s">
        <v>6257</v>
      </c>
      <c r="F348" s="136" t="s">
        <v>8067</v>
      </c>
      <c r="G348" s="422">
        <v>4.0</v>
      </c>
      <c r="H348" s="256">
        <v>4.0</v>
      </c>
      <c r="I348" s="5">
        <v>4.0</v>
      </c>
      <c r="J348" s="5">
        <v>20.0</v>
      </c>
      <c r="K348" s="5">
        <v>5.0</v>
      </c>
      <c r="L348" s="330" t="s">
        <v>1141</v>
      </c>
      <c r="M348" s="3"/>
      <c r="N348" s="3"/>
      <c r="O348" s="3"/>
      <c r="P348" s="3"/>
      <c r="Q348" s="3"/>
      <c r="R348" s="3"/>
      <c r="S348" s="3"/>
      <c r="T348" s="3"/>
      <c r="U348" s="3"/>
      <c r="V348" s="3"/>
      <c r="W348" s="3"/>
      <c r="X348" s="3"/>
      <c r="Y348" s="3"/>
      <c r="Z348" s="3"/>
    </row>
    <row r="349" ht="11.25" customHeight="1">
      <c r="A349" s="330" t="s">
        <v>9195</v>
      </c>
      <c r="B349" s="330" t="s">
        <v>9196</v>
      </c>
      <c r="C349" s="5" t="s">
        <v>88</v>
      </c>
      <c r="D349" s="330" t="s">
        <v>9197</v>
      </c>
      <c r="E349" s="407" t="s">
        <v>9198</v>
      </c>
      <c r="F349" s="330" t="s">
        <v>9199</v>
      </c>
      <c r="G349" s="5">
        <v>6.0</v>
      </c>
      <c r="H349" s="5">
        <v>6.0</v>
      </c>
      <c r="I349" s="241">
        <v>6.0</v>
      </c>
      <c r="J349" s="241">
        <v>20.0</v>
      </c>
      <c r="K349" s="241">
        <v>3.3</v>
      </c>
      <c r="L349" s="330" t="s">
        <v>1172</v>
      </c>
      <c r="M349" s="3"/>
      <c r="N349" s="3"/>
      <c r="O349" s="3"/>
      <c r="P349" s="3"/>
      <c r="Q349" s="3"/>
      <c r="R349" s="3"/>
      <c r="S349" s="3"/>
      <c r="T349" s="3"/>
      <c r="U349" s="3"/>
      <c r="V349" s="3"/>
      <c r="W349" s="3"/>
      <c r="X349" s="3"/>
      <c r="Y349" s="3"/>
      <c r="Z349" s="3"/>
    </row>
    <row r="350" ht="11.25" customHeight="1">
      <c r="A350" s="136" t="s">
        <v>9200</v>
      </c>
      <c r="B350" s="136" t="s">
        <v>9201</v>
      </c>
      <c r="C350" s="241" t="s">
        <v>88</v>
      </c>
      <c r="D350" s="403" t="s">
        <v>9202</v>
      </c>
      <c r="E350" s="410" t="s">
        <v>9203</v>
      </c>
      <c r="F350" s="403" t="s">
        <v>7623</v>
      </c>
      <c r="G350" s="404">
        <v>2.0</v>
      </c>
      <c r="H350" s="405">
        <v>2.0</v>
      </c>
      <c r="I350" s="5">
        <v>4.0</v>
      </c>
      <c r="J350" s="5">
        <v>20.0</v>
      </c>
      <c r="K350" s="5">
        <v>10.0</v>
      </c>
      <c r="L350" s="330" t="s">
        <v>1172</v>
      </c>
      <c r="M350" s="3"/>
      <c r="N350" s="3"/>
      <c r="O350" s="3"/>
      <c r="P350" s="3"/>
      <c r="Q350" s="3"/>
      <c r="R350" s="3"/>
      <c r="S350" s="3"/>
      <c r="T350" s="3"/>
      <c r="U350" s="3"/>
      <c r="V350" s="3"/>
      <c r="W350" s="3"/>
      <c r="X350" s="3"/>
      <c r="Y350" s="3"/>
      <c r="Z350" s="3"/>
    </row>
    <row r="351" ht="11.25" customHeight="1">
      <c r="A351" s="330" t="s">
        <v>4542</v>
      </c>
      <c r="B351" s="330" t="s">
        <v>4543</v>
      </c>
      <c r="C351" s="5" t="s">
        <v>88</v>
      </c>
      <c r="D351" s="330" t="s">
        <v>9204</v>
      </c>
      <c r="E351" s="424" t="s">
        <v>9010</v>
      </c>
      <c r="F351" s="425" t="s">
        <v>9205</v>
      </c>
      <c r="G351" s="5">
        <v>4.0</v>
      </c>
      <c r="H351" s="5">
        <v>4.0</v>
      </c>
      <c r="I351" s="5">
        <v>4.0</v>
      </c>
      <c r="J351" s="413">
        <v>20.0</v>
      </c>
      <c r="K351" s="5">
        <v>5.0</v>
      </c>
      <c r="L351" s="330" t="s">
        <v>1173</v>
      </c>
      <c r="M351" s="3"/>
      <c r="N351" s="3"/>
      <c r="O351" s="3"/>
      <c r="P351" s="3"/>
      <c r="Q351" s="3"/>
      <c r="R351" s="3"/>
      <c r="S351" s="3"/>
      <c r="T351" s="3"/>
      <c r="U351" s="3"/>
      <c r="V351" s="3"/>
      <c r="W351" s="3"/>
      <c r="X351" s="3"/>
      <c r="Y351" s="3"/>
      <c r="Z351" s="3"/>
    </row>
    <row r="352" ht="11.25" customHeight="1">
      <c r="A352" s="330" t="s">
        <v>4551</v>
      </c>
      <c r="B352" s="330" t="s">
        <v>4548</v>
      </c>
      <c r="C352" s="5" t="s">
        <v>88</v>
      </c>
      <c r="D352" s="403" t="s">
        <v>9206</v>
      </c>
      <c r="E352" s="426" t="s">
        <v>9024</v>
      </c>
      <c r="F352" s="426" t="s">
        <v>9207</v>
      </c>
      <c r="G352" s="5">
        <v>7.0</v>
      </c>
      <c r="H352" s="5">
        <v>7.0</v>
      </c>
      <c r="I352" s="5">
        <v>8.0</v>
      </c>
      <c r="J352" s="413">
        <v>20.0</v>
      </c>
      <c r="K352" s="5">
        <v>5.0</v>
      </c>
      <c r="L352" s="330" t="s">
        <v>1173</v>
      </c>
      <c r="M352" s="3"/>
      <c r="N352" s="3"/>
      <c r="O352" s="3"/>
      <c r="P352" s="3"/>
      <c r="Q352" s="3"/>
      <c r="R352" s="3"/>
      <c r="S352" s="3"/>
      <c r="T352" s="3"/>
      <c r="U352" s="3"/>
      <c r="V352" s="3"/>
      <c r="W352" s="3"/>
      <c r="X352" s="3"/>
      <c r="Y352" s="3"/>
      <c r="Z352" s="3"/>
    </row>
    <row r="353" ht="11.25" customHeight="1">
      <c r="A353" s="330" t="s">
        <v>2776</v>
      </c>
      <c r="B353" s="403" t="s">
        <v>2777</v>
      </c>
      <c r="C353" s="5" t="s">
        <v>88</v>
      </c>
      <c r="D353" s="330" t="s">
        <v>9208</v>
      </c>
      <c r="E353" s="424" t="s">
        <v>8780</v>
      </c>
      <c r="F353" s="425" t="s">
        <v>8781</v>
      </c>
      <c r="G353" s="5">
        <v>4.0</v>
      </c>
      <c r="H353" s="5">
        <v>4.0</v>
      </c>
      <c r="I353" s="5">
        <v>5.0</v>
      </c>
      <c r="J353" s="5">
        <v>20.0</v>
      </c>
      <c r="K353" s="5">
        <v>5.0</v>
      </c>
      <c r="L353" s="330" t="s">
        <v>1173</v>
      </c>
      <c r="M353" s="3"/>
      <c r="N353" s="3"/>
      <c r="O353" s="3"/>
      <c r="P353" s="3"/>
      <c r="Q353" s="3"/>
      <c r="R353" s="3"/>
      <c r="S353" s="3"/>
      <c r="T353" s="3"/>
      <c r="U353" s="3"/>
      <c r="V353" s="3"/>
      <c r="W353" s="3"/>
      <c r="X353" s="3"/>
      <c r="Y353" s="3"/>
      <c r="Z353" s="3"/>
    </row>
    <row r="354" ht="11.25" customHeight="1">
      <c r="A354" s="136" t="s">
        <v>8782</v>
      </c>
      <c r="B354" s="136" t="s">
        <v>8783</v>
      </c>
      <c r="C354" s="5" t="s">
        <v>88</v>
      </c>
      <c r="D354" s="330" t="s">
        <v>8784</v>
      </c>
      <c r="E354" s="407" t="s">
        <v>8785</v>
      </c>
      <c r="F354" s="407" t="s">
        <v>8786</v>
      </c>
      <c r="G354" s="317">
        <v>3.0</v>
      </c>
      <c r="H354" s="5">
        <v>3.0</v>
      </c>
      <c r="I354" s="5">
        <v>3.0</v>
      </c>
      <c r="J354" s="5">
        <v>10.0</v>
      </c>
      <c r="K354" s="5">
        <v>3.33</v>
      </c>
      <c r="L354" s="330" t="s">
        <v>1173</v>
      </c>
      <c r="M354" s="3"/>
      <c r="N354" s="3"/>
      <c r="O354" s="3"/>
      <c r="P354" s="3"/>
      <c r="Q354" s="3"/>
      <c r="R354" s="3"/>
      <c r="S354" s="3"/>
      <c r="T354" s="3"/>
      <c r="U354" s="3"/>
      <c r="V354" s="3"/>
      <c r="W354" s="3"/>
      <c r="X354" s="3"/>
      <c r="Y354" s="3"/>
      <c r="Z354" s="3"/>
    </row>
    <row r="355" ht="11.25" customHeight="1">
      <c r="A355" s="136" t="s">
        <v>9209</v>
      </c>
      <c r="B355" s="136" t="s">
        <v>9210</v>
      </c>
      <c r="C355" s="5" t="s">
        <v>88</v>
      </c>
      <c r="D355" s="330" t="s">
        <v>8784</v>
      </c>
      <c r="E355" s="407" t="s">
        <v>8785</v>
      </c>
      <c r="F355" s="407" t="s">
        <v>9211</v>
      </c>
      <c r="G355" s="317">
        <v>3.0</v>
      </c>
      <c r="H355" s="5">
        <v>3.0</v>
      </c>
      <c r="I355" s="5">
        <v>3.0</v>
      </c>
      <c r="J355" s="5">
        <v>10.0</v>
      </c>
      <c r="K355" s="5">
        <v>3.33</v>
      </c>
      <c r="L355" s="330" t="s">
        <v>1173</v>
      </c>
      <c r="M355" s="3"/>
      <c r="N355" s="3"/>
      <c r="O355" s="3"/>
      <c r="P355" s="3"/>
      <c r="Q355" s="3"/>
      <c r="R355" s="3"/>
      <c r="S355" s="3"/>
      <c r="T355" s="3"/>
      <c r="U355" s="3"/>
      <c r="V355" s="3"/>
      <c r="W355" s="3"/>
      <c r="X355" s="3"/>
      <c r="Y355" s="3"/>
      <c r="Z355" s="3"/>
    </row>
    <row r="356" ht="11.25" customHeight="1">
      <c r="A356" s="330" t="s">
        <v>4554</v>
      </c>
      <c r="B356" s="330" t="s">
        <v>4555</v>
      </c>
      <c r="C356" s="5" t="s">
        <v>88</v>
      </c>
      <c r="D356" s="330" t="s">
        <v>9212</v>
      </c>
      <c r="E356" s="407" t="s">
        <v>9213</v>
      </c>
      <c r="F356" s="407" t="s">
        <v>9214</v>
      </c>
      <c r="G356" s="5">
        <v>1.0</v>
      </c>
      <c r="H356" s="5">
        <v>1.0</v>
      </c>
      <c r="I356" s="5">
        <v>7.0</v>
      </c>
      <c r="J356" s="413">
        <v>20.0</v>
      </c>
      <c r="K356" s="414">
        <v>20.0</v>
      </c>
      <c r="L356" s="330" t="s">
        <v>1173</v>
      </c>
      <c r="M356" s="3"/>
      <c r="N356" s="3"/>
      <c r="O356" s="3"/>
      <c r="P356" s="3"/>
      <c r="Q356" s="3"/>
      <c r="R356" s="3"/>
      <c r="S356" s="3"/>
      <c r="T356" s="3"/>
      <c r="U356" s="3"/>
      <c r="V356" s="3"/>
      <c r="W356" s="3"/>
      <c r="X356" s="3"/>
      <c r="Y356" s="3"/>
      <c r="Z356" s="3"/>
    </row>
    <row r="357" ht="11.25" customHeight="1">
      <c r="A357" s="330" t="s">
        <v>4566</v>
      </c>
      <c r="B357" s="427" t="s">
        <v>4567</v>
      </c>
      <c r="C357" s="5" t="s">
        <v>88</v>
      </c>
      <c r="D357" s="330" t="s">
        <v>9215</v>
      </c>
      <c r="E357" s="427" t="s">
        <v>9216</v>
      </c>
      <c r="F357" s="427" t="s">
        <v>9217</v>
      </c>
      <c r="G357" s="5">
        <v>3.0</v>
      </c>
      <c r="H357" s="5">
        <v>3.0</v>
      </c>
      <c r="I357" s="5">
        <v>3.0</v>
      </c>
      <c r="J357" s="5">
        <v>20.0</v>
      </c>
      <c r="K357" s="5">
        <v>6.67</v>
      </c>
      <c r="L357" s="330" t="s">
        <v>4565</v>
      </c>
      <c r="M357" s="3"/>
      <c r="N357" s="3"/>
      <c r="O357" s="3"/>
      <c r="P357" s="3"/>
      <c r="Q357" s="3"/>
      <c r="R357" s="3"/>
      <c r="S357" s="3"/>
      <c r="T357" s="3"/>
      <c r="U357" s="3"/>
      <c r="V357" s="3"/>
      <c r="W357" s="3"/>
      <c r="X357" s="3"/>
      <c r="Y357" s="3"/>
      <c r="Z357" s="3"/>
    </row>
    <row r="358" ht="11.25" customHeight="1">
      <c r="A358" s="330" t="s">
        <v>9218</v>
      </c>
      <c r="B358" s="427" t="s">
        <v>9219</v>
      </c>
      <c r="C358" s="5" t="s">
        <v>88</v>
      </c>
      <c r="D358" s="330" t="s">
        <v>9220</v>
      </c>
      <c r="E358" s="427" t="s">
        <v>9221</v>
      </c>
      <c r="F358" s="330"/>
      <c r="G358" s="5">
        <v>3.0</v>
      </c>
      <c r="H358" s="5">
        <v>3.0</v>
      </c>
      <c r="I358" s="5">
        <v>3.0</v>
      </c>
      <c r="J358" s="5">
        <v>20.0</v>
      </c>
      <c r="K358" s="5">
        <v>6.67</v>
      </c>
      <c r="L358" s="330" t="s">
        <v>4565</v>
      </c>
      <c r="M358" s="3"/>
      <c r="N358" s="3"/>
      <c r="O358" s="3"/>
      <c r="P358" s="3"/>
      <c r="Q358" s="3"/>
      <c r="R358" s="3"/>
      <c r="S358" s="3"/>
      <c r="T358" s="3"/>
      <c r="U358" s="3"/>
      <c r="V358" s="3"/>
      <c r="W358" s="3"/>
      <c r="X358" s="3"/>
      <c r="Y358" s="3"/>
      <c r="Z358" s="3"/>
    </row>
    <row r="359" ht="11.25" customHeight="1">
      <c r="A359" s="330" t="s">
        <v>9218</v>
      </c>
      <c r="B359" s="427" t="s">
        <v>9219</v>
      </c>
      <c r="C359" s="5" t="s">
        <v>88</v>
      </c>
      <c r="D359" s="330"/>
      <c r="E359" s="330"/>
      <c r="F359" s="330"/>
      <c r="G359" s="317"/>
      <c r="H359" s="409"/>
      <c r="I359" s="5"/>
      <c r="J359" s="5"/>
      <c r="K359" s="5"/>
      <c r="L359" s="330" t="s">
        <v>4565</v>
      </c>
      <c r="M359" s="3"/>
      <c r="N359" s="3"/>
      <c r="O359" s="3"/>
      <c r="P359" s="3"/>
      <c r="Q359" s="3"/>
      <c r="R359" s="3"/>
      <c r="S359" s="3"/>
      <c r="T359" s="3"/>
      <c r="U359" s="3"/>
      <c r="V359" s="3"/>
      <c r="W359" s="3"/>
      <c r="X359" s="3"/>
      <c r="Y359" s="3"/>
      <c r="Z359" s="3"/>
    </row>
    <row r="360" ht="11.25" customHeight="1">
      <c r="A360" s="330" t="s">
        <v>9222</v>
      </c>
      <c r="B360" s="427" t="s">
        <v>9223</v>
      </c>
      <c r="C360" s="5" t="s">
        <v>88</v>
      </c>
      <c r="D360" s="330" t="s">
        <v>9224</v>
      </c>
      <c r="E360" s="427" t="s">
        <v>9225</v>
      </c>
      <c r="F360" s="407" t="s">
        <v>9226</v>
      </c>
      <c r="G360" s="5">
        <v>1.0</v>
      </c>
      <c r="H360" s="5">
        <v>1.0</v>
      </c>
      <c r="I360" s="5">
        <v>2.0</v>
      </c>
      <c r="J360" s="5">
        <v>20.0</v>
      </c>
      <c r="K360" s="5">
        <v>20.0</v>
      </c>
      <c r="L360" s="330" t="s">
        <v>4565</v>
      </c>
      <c r="M360" s="3"/>
      <c r="N360" s="3"/>
      <c r="O360" s="3"/>
      <c r="P360" s="3"/>
      <c r="Q360" s="3"/>
      <c r="R360" s="3"/>
      <c r="S360" s="3"/>
      <c r="T360" s="3"/>
      <c r="U360" s="3"/>
      <c r="V360" s="3"/>
      <c r="W360" s="3"/>
      <c r="X360" s="3"/>
      <c r="Y360" s="3"/>
      <c r="Z360" s="3"/>
    </row>
    <row r="361" ht="11.25" customHeight="1">
      <c r="A361" s="330" t="s">
        <v>9222</v>
      </c>
      <c r="B361" s="427" t="s">
        <v>9223</v>
      </c>
      <c r="C361" s="5" t="s">
        <v>88</v>
      </c>
      <c r="D361" s="427" t="s">
        <v>9227</v>
      </c>
      <c r="E361" s="427" t="s">
        <v>9228</v>
      </c>
      <c r="F361" s="427" t="s">
        <v>9228</v>
      </c>
      <c r="G361" s="5">
        <v>1.0</v>
      </c>
      <c r="H361" s="5">
        <v>1.0</v>
      </c>
      <c r="I361" s="5">
        <v>2.0</v>
      </c>
      <c r="J361" s="5">
        <v>20.0</v>
      </c>
      <c r="K361" s="5">
        <v>20.0</v>
      </c>
      <c r="L361" s="330" t="s">
        <v>4565</v>
      </c>
      <c r="M361" s="3"/>
      <c r="N361" s="3"/>
      <c r="O361" s="3"/>
      <c r="P361" s="3"/>
      <c r="Q361" s="3"/>
      <c r="R361" s="3"/>
      <c r="S361" s="3"/>
      <c r="T361" s="3"/>
      <c r="U361" s="3"/>
      <c r="V361" s="3"/>
      <c r="W361" s="3"/>
      <c r="X361" s="3"/>
      <c r="Y361" s="3"/>
      <c r="Z361" s="3"/>
    </row>
    <row r="362" ht="11.25" customHeight="1">
      <c r="A362" s="330" t="s">
        <v>9222</v>
      </c>
      <c r="B362" s="427" t="s">
        <v>9223</v>
      </c>
      <c r="C362" s="5" t="s">
        <v>88</v>
      </c>
      <c r="D362" s="330" t="s">
        <v>9229</v>
      </c>
      <c r="E362" s="330" t="s">
        <v>9230</v>
      </c>
      <c r="F362" s="427" t="s">
        <v>9231</v>
      </c>
      <c r="G362" s="5">
        <v>1.0</v>
      </c>
      <c r="H362" s="5">
        <v>1.0</v>
      </c>
      <c r="I362" s="5">
        <v>2.0</v>
      </c>
      <c r="J362" s="5">
        <v>20.0</v>
      </c>
      <c r="K362" s="5">
        <v>20.0</v>
      </c>
      <c r="L362" s="330" t="s">
        <v>4565</v>
      </c>
      <c r="M362" s="3"/>
      <c r="N362" s="3"/>
      <c r="O362" s="3"/>
      <c r="P362" s="3"/>
      <c r="Q362" s="3"/>
      <c r="R362" s="3"/>
      <c r="S362" s="3"/>
      <c r="T362" s="3"/>
      <c r="U362" s="3"/>
      <c r="V362" s="3"/>
      <c r="W362" s="3"/>
      <c r="X362" s="3"/>
      <c r="Y362" s="3"/>
      <c r="Z362" s="3"/>
    </row>
    <row r="363" ht="11.25" customHeight="1">
      <c r="A363" s="330" t="s">
        <v>9232</v>
      </c>
      <c r="B363" s="330" t="s">
        <v>9233</v>
      </c>
      <c r="C363" s="5" t="s">
        <v>88</v>
      </c>
      <c r="D363" s="330" t="s">
        <v>9220</v>
      </c>
      <c r="E363" s="427" t="s">
        <v>9221</v>
      </c>
      <c r="F363" s="330"/>
      <c r="G363" s="5">
        <v>3.0</v>
      </c>
      <c r="H363" s="5">
        <v>3.0</v>
      </c>
      <c r="I363" s="5">
        <v>3.0</v>
      </c>
      <c r="J363" s="5">
        <v>20.0</v>
      </c>
      <c r="K363" s="5">
        <v>6.67</v>
      </c>
      <c r="L363" s="330" t="s">
        <v>4565</v>
      </c>
      <c r="M363" s="3"/>
      <c r="N363" s="3"/>
      <c r="O363" s="3"/>
      <c r="P363" s="3"/>
      <c r="Q363" s="3"/>
      <c r="R363" s="3"/>
      <c r="S363" s="3"/>
      <c r="T363" s="3"/>
      <c r="U363" s="3"/>
      <c r="V363" s="3"/>
      <c r="W363" s="3"/>
      <c r="X363" s="3"/>
      <c r="Y363" s="3"/>
      <c r="Z363" s="3"/>
    </row>
    <row r="364" ht="11.25" customHeight="1">
      <c r="A364" s="330" t="s">
        <v>9234</v>
      </c>
      <c r="B364" s="427" t="s">
        <v>9235</v>
      </c>
      <c r="C364" s="5" t="s">
        <v>88</v>
      </c>
      <c r="D364" s="330" t="s">
        <v>9220</v>
      </c>
      <c r="E364" s="427" t="s">
        <v>9221</v>
      </c>
      <c r="F364" s="330"/>
      <c r="G364" s="5">
        <v>3.0</v>
      </c>
      <c r="H364" s="5">
        <v>3.0</v>
      </c>
      <c r="I364" s="5">
        <v>3.0</v>
      </c>
      <c r="J364" s="5">
        <v>20.0</v>
      </c>
      <c r="K364" s="5">
        <v>6.67</v>
      </c>
      <c r="L364" s="330" t="s">
        <v>4565</v>
      </c>
      <c r="M364" s="3"/>
      <c r="N364" s="3"/>
      <c r="O364" s="3"/>
      <c r="P364" s="3"/>
      <c r="Q364" s="3"/>
      <c r="R364" s="3"/>
      <c r="S364" s="3"/>
      <c r="T364" s="3"/>
      <c r="U364" s="3"/>
      <c r="V364" s="3"/>
      <c r="W364" s="3"/>
      <c r="X364" s="3"/>
      <c r="Y364" s="3"/>
      <c r="Z364" s="3"/>
    </row>
    <row r="365" ht="11.25" customHeight="1">
      <c r="A365" s="330" t="s">
        <v>9236</v>
      </c>
      <c r="B365" s="330" t="s">
        <v>4579</v>
      </c>
      <c r="C365" s="5" t="s">
        <v>88</v>
      </c>
      <c r="D365" s="330" t="s">
        <v>9237</v>
      </c>
      <c r="E365" s="407" t="s">
        <v>9238</v>
      </c>
      <c r="F365" s="330" t="s">
        <v>7623</v>
      </c>
      <c r="G365" s="5">
        <v>6.0</v>
      </c>
      <c r="H365" s="5">
        <v>2.0</v>
      </c>
      <c r="I365" s="241">
        <v>6.0</v>
      </c>
      <c r="J365" s="241">
        <v>10.0</v>
      </c>
      <c r="K365" s="241">
        <v>1.66</v>
      </c>
      <c r="L365" s="330" t="s">
        <v>1182</v>
      </c>
      <c r="M365" s="3"/>
      <c r="N365" s="3"/>
      <c r="O365" s="3"/>
      <c r="P365" s="3"/>
      <c r="Q365" s="3"/>
      <c r="R365" s="3"/>
      <c r="S365" s="3"/>
      <c r="T365" s="3"/>
      <c r="U365" s="3"/>
      <c r="V365" s="3"/>
      <c r="W365" s="3"/>
      <c r="X365" s="3"/>
      <c r="Y365" s="3"/>
      <c r="Z365" s="3"/>
    </row>
    <row r="366" ht="11.25" customHeight="1">
      <c r="A366" s="330" t="s">
        <v>9236</v>
      </c>
      <c r="B366" s="330" t="s">
        <v>4579</v>
      </c>
      <c r="C366" s="5" t="s">
        <v>88</v>
      </c>
      <c r="D366" s="330" t="s">
        <v>9239</v>
      </c>
      <c r="E366" s="407" t="s">
        <v>9240</v>
      </c>
      <c r="F366" s="330" t="s">
        <v>7623</v>
      </c>
      <c r="G366" s="5">
        <v>6.0</v>
      </c>
      <c r="H366" s="5">
        <v>2.0</v>
      </c>
      <c r="I366" s="241">
        <v>6.0</v>
      </c>
      <c r="J366" s="241">
        <v>10.0</v>
      </c>
      <c r="K366" s="241">
        <v>1.66</v>
      </c>
      <c r="L366" s="330" t="s">
        <v>1182</v>
      </c>
      <c r="M366" s="3"/>
      <c r="N366" s="3"/>
      <c r="O366" s="3"/>
      <c r="P366" s="3"/>
      <c r="Q366" s="3"/>
      <c r="R366" s="3"/>
      <c r="S366" s="3"/>
      <c r="T366" s="3"/>
      <c r="U366" s="3"/>
      <c r="V366" s="3"/>
      <c r="W366" s="3"/>
      <c r="X366" s="3"/>
      <c r="Y366" s="3"/>
      <c r="Z366" s="3"/>
    </row>
    <row r="367" ht="11.25" customHeight="1">
      <c r="A367" s="330" t="s">
        <v>9236</v>
      </c>
      <c r="B367" s="330" t="s">
        <v>4579</v>
      </c>
      <c r="C367" s="5" t="s">
        <v>88</v>
      </c>
      <c r="D367" s="330" t="s">
        <v>9241</v>
      </c>
      <c r="E367" s="407" t="s">
        <v>9242</v>
      </c>
      <c r="F367" s="330" t="s">
        <v>7623</v>
      </c>
      <c r="G367" s="5">
        <v>6.0</v>
      </c>
      <c r="H367" s="5">
        <v>2.0</v>
      </c>
      <c r="I367" s="241">
        <v>6.0</v>
      </c>
      <c r="J367" s="241">
        <v>10.0</v>
      </c>
      <c r="K367" s="241">
        <v>1.66</v>
      </c>
      <c r="L367" s="330" t="s">
        <v>1182</v>
      </c>
      <c r="M367" s="3"/>
      <c r="N367" s="3"/>
      <c r="O367" s="3"/>
      <c r="P367" s="3"/>
      <c r="Q367" s="3"/>
      <c r="R367" s="3"/>
      <c r="S367" s="3"/>
      <c r="T367" s="3"/>
      <c r="U367" s="3"/>
      <c r="V367" s="3"/>
      <c r="W367" s="3"/>
      <c r="X367" s="3"/>
      <c r="Y367" s="3"/>
      <c r="Z367" s="3"/>
    </row>
    <row r="368" ht="11.25" customHeight="1">
      <c r="A368" s="330" t="s">
        <v>9236</v>
      </c>
      <c r="B368" s="330" t="s">
        <v>4579</v>
      </c>
      <c r="C368" s="5" t="s">
        <v>88</v>
      </c>
      <c r="D368" s="330" t="s">
        <v>9243</v>
      </c>
      <c r="E368" s="407" t="s">
        <v>9244</v>
      </c>
      <c r="F368" s="330" t="s">
        <v>7623</v>
      </c>
      <c r="G368" s="5">
        <v>6.0</v>
      </c>
      <c r="H368" s="5">
        <v>2.0</v>
      </c>
      <c r="I368" s="241">
        <v>6.0</v>
      </c>
      <c r="J368" s="241">
        <v>10.0</v>
      </c>
      <c r="K368" s="241">
        <v>1.66</v>
      </c>
      <c r="L368" s="330" t="s">
        <v>1182</v>
      </c>
      <c r="M368" s="3"/>
      <c r="N368" s="3"/>
      <c r="O368" s="3"/>
      <c r="P368" s="3"/>
      <c r="Q368" s="3"/>
      <c r="R368" s="3"/>
      <c r="S368" s="3"/>
      <c r="T368" s="3"/>
      <c r="U368" s="3"/>
      <c r="V368" s="3"/>
      <c r="W368" s="3"/>
      <c r="X368" s="3"/>
      <c r="Y368" s="3"/>
      <c r="Z368" s="3"/>
    </row>
    <row r="369" ht="11.25" customHeight="1">
      <c r="A369" s="330" t="s">
        <v>9236</v>
      </c>
      <c r="B369" s="330" t="s">
        <v>4579</v>
      </c>
      <c r="C369" s="5" t="s">
        <v>88</v>
      </c>
      <c r="D369" s="330" t="s">
        <v>9245</v>
      </c>
      <c r="E369" s="407" t="s">
        <v>9246</v>
      </c>
      <c r="F369" s="330" t="s">
        <v>7623</v>
      </c>
      <c r="G369" s="5">
        <v>6.0</v>
      </c>
      <c r="H369" s="5">
        <v>2.0</v>
      </c>
      <c r="I369" s="241">
        <v>6.0</v>
      </c>
      <c r="J369" s="241">
        <v>10.0</v>
      </c>
      <c r="K369" s="241">
        <v>1.66</v>
      </c>
      <c r="L369" s="330" t="s">
        <v>1182</v>
      </c>
      <c r="M369" s="3"/>
      <c r="N369" s="3"/>
      <c r="O369" s="3"/>
      <c r="P369" s="3"/>
      <c r="Q369" s="3"/>
      <c r="R369" s="3"/>
      <c r="S369" s="3"/>
      <c r="T369" s="3"/>
      <c r="U369" s="3"/>
      <c r="V369" s="3"/>
      <c r="W369" s="3"/>
      <c r="X369" s="3"/>
      <c r="Y369" s="3"/>
      <c r="Z369" s="3"/>
    </row>
    <row r="370" ht="11.25" customHeight="1">
      <c r="A370" s="330" t="s">
        <v>9236</v>
      </c>
      <c r="B370" s="330" t="s">
        <v>4579</v>
      </c>
      <c r="C370" s="5" t="s">
        <v>88</v>
      </c>
      <c r="D370" s="330" t="s">
        <v>9247</v>
      </c>
      <c r="E370" s="407" t="s">
        <v>9248</v>
      </c>
      <c r="F370" s="330" t="s">
        <v>7623</v>
      </c>
      <c r="G370" s="5">
        <v>6.0</v>
      </c>
      <c r="H370" s="5">
        <v>2.0</v>
      </c>
      <c r="I370" s="241">
        <v>6.0</v>
      </c>
      <c r="J370" s="241">
        <v>10.0</v>
      </c>
      <c r="K370" s="241">
        <v>1.66</v>
      </c>
      <c r="L370" s="330" t="s">
        <v>1182</v>
      </c>
      <c r="M370" s="3"/>
      <c r="N370" s="3"/>
      <c r="O370" s="3"/>
      <c r="P370" s="3"/>
      <c r="Q370" s="3"/>
      <c r="R370" s="3"/>
      <c r="S370" s="3"/>
      <c r="T370" s="3"/>
      <c r="U370" s="3"/>
      <c r="V370" s="3"/>
      <c r="W370" s="3"/>
      <c r="X370" s="3"/>
      <c r="Y370" s="3"/>
      <c r="Z370" s="3"/>
    </row>
    <row r="371" ht="11.25" customHeight="1">
      <c r="A371" s="330" t="s">
        <v>9236</v>
      </c>
      <c r="B371" s="330" t="s">
        <v>4579</v>
      </c>
      <c r="C371" s="5" t="s">
        <v>88</v>
      </c>
      <c r="D371" s="330" t="s">
        <v>9249</v>
      </c>
      <c r="E371" s="407" t="s">
        <v>9250</v>
      </c>
      <c r="F371" s="330" t="s">
        <v>7623</v>
      </c>
      <c r="G371" s="5">
        <v>6.0</v>
      </c>
      <c r="H371" s="5">
        <v>2.0</v>
      </c>
      <c r="I371" s="241">
        <v>6.0</v>
      </c>
      <c r="J371" s="241">
        <v>10.0</v>
      </c>
      <c r="K371" s="241">
        <v>1.66</v>
      </c>
      <c r="L371" s="330" t="s">
        <v>1182</v>
      </c>
      <c r="M371" s="3"/>
      <c r="N371" s="3"/>
      <c r="O371" s="3"/>
      <c r="P371" s="3"/>
      <c r="Q371" s="3"/>
      <c r="R371" s="3"/>
      <c r="S371" s="3"/>
      <c r="T371" s="3"/>
      <c r="U371" s="3"/>
      <c r="V371" s="3"/>
      <c r="W371" s="3"/>
      <c r="X371" s="3"/>
      <c r="Y371" s="3"/>
      <c r="Z371" s="3"/>
    </row>
    <row r="372" ht="11.25" customHeight="1">
      <c r="A372" s="330" t="s">
        <v>9236</v>
      </c>
      <c r="B372" s="330" t="s">
        <v>4579</v>
      </c>
      <c r="C372" s="5" t="s">
        <v>88</v>
      </c>
      <c r="D372" s="330" t="s">
        <v>9251</v>
      </c>
      <c r="E372" s="407" t="s">
        <v>9252</v>
      </c>
      <c r="F372" s="330" t="s">
        <v>7623</v>
      </c>
      <c r="G372" s="5">
        <v>6.0</v>
      </c>
      <c r="H372" s="5">
        <v>2.0</v>
      </c>
      <c r="I372" s="241">
        <v>6.0</v>
      </c>
      <c r="J372" s="241">
        <v>10.0</v>
      </c>
      <c r="K372" s="241">
        <v>1.66</v>
      </c>
      <c r="L372" s="330" t="s">
        <v>1182</v>
      </c>
      <c r="M372" s="3"/>
      <c r="N372" s="3"/>
      <c r="O372" s="3"/>
      <c r="P372" s="3"/>
      <c r="Q372" s="3"/>
      <c r="R372" s="3"/>
      <c r="S372" s="3"/>
      <c r="T372" s="3"/>
      <c r="U372" s="3"/>
      <c r="V372" s="3"/>
      <c r="W372" s="3"/>
      <c r="X372" s="3"/>
      <c r="Y372" s="3"/>
      <c r="Z372" s="3"/>
    </row>
    <row r="373" ht="11.25" customHeight="1">
      <c r="A373" s="330" t="s">
        <v>9236</v>
      </c>
      <c r="B373" s="330" t="s">
        <v>4579</v>
      </c>
      <c r="C373" s="5" t="s">
        <v>88</v>
      </c>
      <c r="D373" s="330" t="s">
        <v>9253</v>
      </c>
      <c r="E373" s="407" t="s">
        <v>9254</v>
      </c>
      <c r="F373" s="330" t="s">
        <v>7623</v>
      </c>
      <c r="G373" s="5">
        <v>6.0</v>
      </c>
      <c r="H373" s="5">
        <v>2.0</v>
      </c>
      <c r="I373" s="241">
        <v>6.0</v>
      </c>
      <c r="J373" s="241">
        <v>10.0</v>
      </c>
      <c r="K373" s="241">
        <v>1.66</v>
      </c>
      <c r="L373" s="330" t="s">
        <v>1182</v>
      </c>
      <c r="M373" s="3"/>
      <c r="N373" s="3"/>
      <c r="O373" s="3"/>
      <c r="P373" s="3"/>
      <c r="Q373" s="3"/>
      <c r="R373" s="3"/>
      <c r="S373" s="3"/>
      <c r="T373" s="3"/>
      <c r="U373" s="3"/>
      <c r="V373" s="3"/>
      <c r="W373" s="3"/>
      <c r="X373" s="3"/>
      <c r="Y373" s="3"/>
      <c r="Z373" s="3"/>
    </row>
    <row r="374" ht="11.25" customHeight="1">
      <c r="A374" s="330" t="s">
        <v>9236</v>
      </c>
      <c r="B374" s="330" t="s">
        <v>4579</v>
      </c>
      <c r="C374" s="5" t="s">
        <v>88</v>
      </c>
      <c r="D374" s="330" t="s">
        <v>9255</v>
      </c>
      <c r="E374" s="407" t="s">
        <v>9256</v>
      </c>
      <c r="F374" s="330" t="s">
        <v>7623</v>
      </c>
      <c r="G374" s="5">
        <v>6.0</v>
      </c>
      <c r="H374" s="5">
        <v>2.0</v>
      </c>
      <c r="I374" s="241">
        <v>6.0</v>
      </c>
      <c r="J374" s="241">
        <v>10.0</v>
      </c>
      <c r="K374" s="241">
        <v>1.66</v>
      </c>
      <c r="L374" s="330" t="s">
        <v>1182</v>
      </c>
      <c r="M374" s="3"/>
      <c r="N374" s="3"/>
      <c r="O374" s="3"/>
      <c r="P374" s="3"/>
      <c r="Q374" s="3"/>
      <c r="R374" s="3"/>
      <c r="S374" s="3"/>
      <c r="T374" s="3"/>
      <c r="U374" s="3"/>
      <c r="V374" s="3"/>
      <c r="W374" s="3"/>
      <c r="X374" s="3"/>
      <c r="Y374" s="3"/>
      <c r="Z374" s="3"/>
    </row>
    <row r="375" ht="11.25" customHeight="1">
      <c r="A375" s="330" t="s">
        <v>9236</v>
      </c>
      <c r="B375" s="330" t="s">
        <v>4579</v>
      </c>
      <c r="C375" s="5" t="s">
        <v>88</v>
      </c>
      <c r="D375" s="330" t="s">
        <v>9257</v>
      </c>
      <c r="E375" s="407" t="s">
        <v>9258</v>
      </c>
      <c r="F375" s="330" t="s">
        <v>7623</v>
      </c>
      <c r="G375" s="5">
        <v>6.0</v>
      </c>
      <c r="H375" s="5">
        <v>2.0</v>
      </c>
      <c r="I375" s="241">
        <v>6.0</v>
      </c>
      <c r="J375" s="241">
        <v>10.0</v>
      </c>
      <c r="K375" s="241">
        <v>1.66</v>
      </c>
      <c r="L375" s="330" t="s">
        <v>1182</v>
      </c>
      <c r="M375" s="3"/>
      <c r="N375" s="3"/>
      <c r="O375" s="3"/>
      <c r="P375" s="3"/>
      <c r="Q375" s="3"/>
      <c r="R375" s="3"/>
      <c r="S375" s="3"/>
      <c r="T375" s="3"/>
      <c r="U375" s="3"/>
      <c r="V375" s="3"/>
      <c r="W375" s="3"/>
      <c r="X375" s="3"/>
      <c r="Y375" s="3"/>
      <c r="Z375" s="3"/>
    </row>
    <row r="376" ht="11.25" customHeight="1">
      <c r="A376" s="330" t="s">
        <v>9236</v>
      </c>
      <c r="B376" s="330" t="s">
        <v>4579</v>
      </c>
      <c r="C376" s="5" t="s">
        <v>88</v>
      </c>
      <c r="D376" s="330" t="s">
        <v>9259</v>
      </c>
      <c r="E376" s="407" t="s">
        <v>9260</v>
      </c>
      <c r="F376" s="330" t="s">
        <v>7623</v>
      </c>
      <c r="G376" s="5">
        <v>6.0</v>
      </c>
      <c r="H376" s="5">
        <v>2.0</v>
      </c>
      <c r="I376" s="241">
        <v>6.0</v>
      </c>
      <c r="J376" s="241">
        <v>10.0</v>
      </c>
      <c r="K376" s="241">
        <v>1.66</v>
      </c>
      <c r="L376" s="330" t="s">
        <v>1182</v>
      </c>
      <c r="M376" s="3"/>
      <c r="N376" s="3"/>
      <c r="O376" s="3"/>
      <c r="P376" s="3"/>
      <c r="Q376" s="3"/>
      <c r="R376" s="3"/>
      <c r="S376" s="3"/>
      <c r="T376" s="3"/>
      <c r="U376" s="3"/>
      <c r="V376" s="3"/>
      <c r="W376" s="3"/>
      <c r="X376" s="3"/>
      <c r="Y376" s="3"/>
      <c r="Z376" s="3"/>
    </row>
    <row r="377" ht="11.25" customHeight="1">
      <c r="A377" s="330" t="s">
        <v>9236</v>
      </c>
      <c r="B377" s="330" t="s">
        <v>4579</v>
      </c>
      <c r="C377" s="5" t="s">
        <v>88</v>
      </c>
      <c r="D377" s="330" t="s">
        <v>9261</v>
      </c>
      <c r="E377" s="407" t="s">
        <v>9262</v>
      </c>
      <c r="F377" s="330" t="s">
        <v>7623</v>
      </c>
      <c r="G377" s="5">
        <v>6.0</v>
      </c>
      <c r="H377" s="5">
        <v>2.0</v>
      </c>
      <c r="I377" s="241">
        <v>6.0</v>
      </c>
      <c r="J377" s="241">
        <v>10.0</v>
      </c>
      <c r="K377" s="241">
        <v>1.66</v>
      </c>
      <c r="L377" s="330" t="s">
        <v>1182</v>
      </c>
      <c r="M377" s="3"/>
      <c r="N377" s="3"/>
      <c r="O377" s="3"/>
      <c r="P377" s="3"/>
      <c r="Q377" s="3"/>
      <c r="R377" s="3"/>
      <c r="S377" s="3"/>
      <c r="T377" s="3"/>
      <c r="U377" s="3"/>
      <c r="V377" s="3"/>
      <c r="W377" s="3"/>
      <c r="X377" s="3"/>
      <c r="Y377" s="3"/>
      <c r="Z377" s="3"/>
    </row>
    <row r="378" ht="11.25" customHeight="1">
      <c r="A378" s="330" t="s">
        <v>9236</v>
      </c>
      <c r="B378" s="330" t="s">
        <v>4579</v>
      </c>
      <c r="C378" s="5" t="s">
        <v>88</v>
      </c>
      <c r="D378" s="330" t="s">
        <v>9263</v>
      </c>
      <c r="E378" s="407" t="s">
        <v>9264</v>
      </c>
      <c r="F378" s="330" t="s">
        <v>7623</v>
      </c>
      <c r="G378" s="5">
        <v>6.0</v>
      </c>
      <c r="H378" s="5">
        <v>2.0</v>
      </c>
      <c r="I378" s="241">
        <v>6.0</v>
      </c>
      <c r="J378" s="241">
        <v>10.0</v>
      </c>
      <c r="K378" s="241">
        <v>1.66</v>
      </c>
      <c r="L378" s="330" t="s">
        <v>1182</v>
      </c>
      <c r="M378" s="3"/>
      <c r="N378" s="3"/>
      <c r="O378" s="3"/>
      <c r="P378" s="3"/>
      <c r="Q378" s="3"/>
      <c r="R378" s="3"/>
      <c r="S378" s="3"/>
      <c r="T378" s="3"/>
      <c r="U378" s="3"/>
      <c r="V378" s="3"/>
      <c r="W378" s="3"/>
      <c r="X378" s="3"/>
      <c r="Y378" s="3"/>
      <c r="Z378" s="3"/>
    </row>
    <row r="379" ht="11.25" customHeight="1">
      <c r="A379" s="330" t="s">
        <v>9236</v>
      </c>
      <c r="B379" s="330" t="s">
        <v>4579</v>
      </c>
      <c r="C379" s="5" t="s">
        <v>88</v>
      </c>
      <c r="D379" s="330" t="s">
        <v>9265</v>
      </c>
      <c r="E379" s="407" t="s">
        <v>9266</v>
      </c>
      <c r="F379" s="330" t="s">
        <v>7623</v>
      </c>
      <c r="G379" s="5">
        <v>6.0</v>
      </c>
      <c r="H379" s="5">
        <v>2.0</v>
      </c>
      <c r="I379" s="241">
        <v>6.0</v>
      </c>
      <c r="J379" s="241">
        <v>10.0</v>
      </c>
      <c r="K379" s="241">
        <v>1.66</v>
      </c>
      <c r="L379" s="330" t="s">
        <v>1182</v>
      </c>
      <c r="M379" s="3"/>
      <c r="N379" s="3"/>
      <c r="O379" s="3"/>
      <c r="P379" s="3"/>
      <c r="Q379" s="3"/>
      <c r="R379" s="3"/>
      <c r="S379" s="3"/>
      <c r="T379" s="3"/>
      <c r="U379" s="3"/>
      <c r="V379" s="3"/>
      <c r="W379" s="3"/>
      <c r="X379" s="3"/>
      <c r="Y379" s="3"/>
      <c r="Z379" s="3"/>
    </row>
    <row r="380" ht="11.25" customHeight="1">
      <c r="A380" s="330" t="s">
        <v>9236</v>
      </c>
      <c r="B380" s="330" t="s">
        <v>4579</v>
      </c>
      <c r="C380" s="5" t="s">
        <v>88</v>
      </c>
      <c r="D380" s="330" t="s">
        <v>9267</v>
      </c>
      <c r="E380" s="407" t="s">
        <v>9268</v>
      </c>
      <c r="F380" s="330" t="s">
        <v>7623</v>
      </c>
      <c r="G380" s="5">
        <v>6.0</v>
      </c>
      <c r="H380" s="5">
        <v>2.0</v>
      </c>
      <c r="I380" s="241">
        <v>6.0</v>
      </c>
      <c r="J380" s="241">
        <v>10.0</v>
      </c>
      <c r="K380" s="241">
        <v>1.66</v>
      </c>
      <c r="L380" s="330" t="s">
        <v>1182</v>
      </c>
      <c r="M380" s="3"/>
      <c r="N380" s="3"/>
      <c r="O380" s="3"/>
      <c r="P380" s="3"/>
      <c r="Q380" s="3"/>
      <c r="R380" s="3"/>
      <c r="S380" s="3"/>
      <c r="T380" s="3"/>
      <c r="U380" s="3"/>
      <c r="V380" s="3"/>
      <c r="W380" s="3"/>
      <c r="X380" s="3"/>
      <c r="Y380" s="3"/>
      <c r="Z380" s="3"/>
    </row>
    <row r="381" ht="11.25" customHeight="1">
      <c r="A381" s="330" t="s">
        <v>9236</v>
      </c>
      <c r="B381" s="330" t="s">
        <v>4579</v>
      </c>
      <c r="C381" s="5" t="s">
        <v>88</v>
      </c>
      <c r="D381" s="330" t="s">
        <v>9269</v>
      </c>
      <c r="E381" s="407" t="s">
        <v>9270</v>
      </c>
      <c r="F381" s="330" t="s">
        <v>7623</v>
      </c>
      <c r="G381" s="5">
        <v>6.0</v>
      </c>
      <c r="H381" s="5">
        <v>2.0</v>
      </c>
      <c r="I381" s="241">
        <v>6.0</v>
      </c>
      <c r="J381" s="241">
        <v>10.0</v>
      </c>
      <c r="K381" s="241">
        <v>1.66</v>
      </c>
      <c r="L381" s="330" t="s">
        <v>1182</v>
      </c>
      <c r="M381" s="3"/>
      <c r="N381" s="3"/>
      <c r="O381" s="3"/>
      <c r="P381" s="3"/>
      <c r="Q381" s="3"/>
      <c r="R381" s="3"/>
      <c r="S381" s="3"/>
      <c r="T381" s="3"/>
      <c r="U381" s="3"/>
      <c r="V381" s="3"/>
      <c r="W381" s="3"/>
      <c r="X381" s="3"/>
      <c r="Y381" s="3"/>
      <c r="Z381" s="3"/>
    </row>
    <row r="382" ht="11.25" customHeight="1">
      <c r="A382" s="330" t="s">
        <v>9236</v>
      </c>
      <c r="B382" s="330" t="s">
        <v>4579</v>
      </c>
      <c r="C382" s="5" t="s">
        <v>88</v>
      </c>
      <c r="D382" s="330" t="s">
        <v>9271</v>
      </c>
      <c r="E382" s="407" t="s">
        <v>9272</v>
      </c>
      <c r="F382" s="330" t="s">
        <v>7623</v>
      </c>
      <c r="G382" s="5">
        <v>6.0</v>
      </c>
      <c r="H382" s="5">
        <v>2.0</v>
      </c>
      <c r="I382" s="241">
        <v>6.0</v>
      </c>
      <c r="J382" s="241">
        <v>10.0</v>
      </c>
      <c r="K382" s="241">
        <v>1.66</v>
      </c>
      <c r="L382" s="330" t="s">
        <v>1182</v>
      </c>
      <c r="M382" s="3"/>
      <c r="N382" s="3"/>
      <c r="O382" s="3"/>
      <c r="P382" s="3"/>
      <c r="Q382" s="3"/>
      <c r="R382" s="3"/>
      <c r="S382" s="3"/>
      <c r="T382" s="3"/>
      <c r="U382" s="3"/>
      <c r="V382" s="3"/>
      <c r="W382" s="3"/>
      <c r="X382" s="3"/>
      <c r="Y382" s="3"/>
      <c r="Z382" s="3"/>
    </row>
    <row r="383" ht="11.25" customHeight="1">
      <c r="A383" s="330" t="s">
        <v>9236</v>
      </c>
      <c r="B383" s="330" t="s">
        <v>4579</v>
      </c>
      <c r="C383" s="5" t="s">
        <v>88</v>
      </c>
      <c r="D383" s="330" t="s">
        <v>9273</v>
      </c>
      <c r="E383" s="407" t="s">
        <v>9274</v>
      </c>
      <c r="F383" s="330" t="s">
        <v>7623</v>
      </c>
      <c r="G383" s="5">
        <v>6.0</v>
      </c>
      <c r="H383" s="5">
        <v>2.0</v>
      </c>
      <c r="I383" s="241">
        <v>6.0</v>
      </c>
      <c r="J383" s="241">
        <v>10.0</v>
      </c>
      <c r="K383" s="241">
        <v>1.66</v>
      </c>
      <c r="L383" s="330" t="s">
        <v>1182</v>
      </c>
      <c r="M383" s="3"/>
      <c r="N383" s="3"/>
      <c r="O383" s="3"/>
      <c r="P383" s="3"/>
      <c r="Q383" s="3"/>
      <c r="R383" s="3"/>
      <c r="S383" s="3"/>
      <c r="T383" s="3"/>
      <c r="U383" s="3"/>
      <c r="V383" s="3"/>
      <c r="W383" s="3"/>
      <c r="X383" s="3"/>
      <c r="Y383" s="3"/>
      <c r="Z383" s="3"/>
    </row>
    <row r="384" ht="11.25" customHeight="1">
      <c r="A384" s="330" t="s">
        <v>9236</v>
      </c>
      <c r="B384" s="330" t="s">
        <v>4579</v>
      </c>
      <c r="C384" s="5" t="s">
        <v>88</v>
      </c>
      <c r="D384" s="330" t="s">
        <v>9275</v>
      </c>
      <c r="E384" s="407" t="s">
        <v>9276</v>
      </c>
      <c r="F384" s="330" t="s">
        <v>7623</v>
      </c>
      <c r="G384" s="5">
        <v>6.0</v>
      </c>
      <c r="H384" s="5">
        <v>2.0</v>
      </c>
      <c r="I384" s="241">
        <v>6.0</v>
      </c>
      <c r="J384" s="241">
        <v>10.0</v>
      </c>
      <c r="K384" s="241">
        <v>1.66</v>
      </c>
      <c r="L384" s="330" t="s">
        <v>1182</v>
      </c>
      <c r="M384" s="3"/>
      <c r="N384" s="3"/>
      <c r="O384" s="3"/>
      <c r="P384" s="3"/>
      <c r="Q384" s="3"/>
      <c r="R384" s="3"/>
      <c r="S384" s="3"/>
      <c r="T384" s="3"/>
      <c r="U384" s="3"/>
      <c r="V384" s="3"/>
      <c r="W384" s="3"/>
      <c r="X384" s="3"/>
      <c r="Y384" s="3"/>
      <c r="Z384" s="3"/>
    </row>
    <row r="385" ht="11.25" customHeight="1">
      <c r="A385" s="330" t="s">
        <v>9236</v>
      </c>
      <c r="B385" s="330" t="s">
        <v>4579</v>
      </c>
      <c r="C385" s="5" t="s">
        <v>88</v>
      </c>
      <c r="D385" s="330" t="s">
        <v>9277</v>
      </c>
      <c r="E385" s="407" t="s">
        <v>9278</v>
      </c>
      <c r="F385" s="330" t="s">
        <v>7623</v>
      </c>
      <c r="G385" s="5">
        <v>6.0</v>
      </c>
      <c r="H385" s="5">
        <v>2.0</v>
      </c>
      <c r="I385" s="241">
        <v>6.0</v>
      </c>
      <c r="J385" s="241">
        <v>10.0</v>
      </c>
      <c r="K385" s="241">
        <v>1.66</v>
      </c>
      <c r="L385" s="330" t="s">
        <v>1182</v>
      </c>
      <c r="M385" s="3"/>
      <c r="N385" s="3"/>
      <c r="O385" s="3"/>
      <c r="P385" s="3"/>
      <c r="Q385" s="3"/>
      <c r="R385" s="3"/>
      <c r="S385" s="3"/>
      <c r="T385" s="3"/>
      <c r="U385" s="3"/>
      <c r="V385" s="3"/>
      <c r="W385" s="3"/>
      <c r="X385" s="3"/>
      <c r="Y385" s="3"/>
      <c r="Z385" s="3"/>
    </row>
    <row r="386" ht="11.25" customHeight="1">
      <c r="A386" s="330" t="s">
        <v>9236</v>
      </c>
      <c r="B386" s="330" t="s">
        <v>4579</v>
      </c>
      <c r="C386" s="5" t="s">
        <v>88</v>
      </c>
      <c r="D386" s="330" t="s">
        <v>9279</v>
      </c>
      <c r="E386" s="407" t="s">
        <v>9280</v>
      </c>
      <c r="F386" s="330" t="s">
        <v>7623</v>
      </c>
      <c r="G386" s="5">
        <v>6.0</v>
      </c>
      <c r="H386" s="5">
        <v>2.0</v>
      </c>
      <c r="I386" s="241">
        <v>6.0</v>
      </c>
      <c r="J386" s="241">
        <v>10.0</v>
      </c>
      <c r="K386" s="241">
        <v>1.66</v>
      </c>
      <c r="L386" s="330" t="s">
        <v>1182</v>
      </c>
      <c r="M386" s="3"/>
      <c r="N386" s="3"/>
      <c r="O386" s="3"/>
      <c r="P386" s="3"/>
      <c r="Q386" s="3"/>
      <c r="R386" s="3"/>
      <c r="S386" s="3"/>
      <c r="T386" s="3"/>
      <c r="U386" s="3"/>
      <c r="V386" s="3"/>
      <c r="W386" s="3"/>
      <c r="X386" s="3"/>
      <c r="Y386" s="3"/>
      <c r="Z386" s="3"/>
    </row>
    <row r="387" ht="11.25" customHeight="1">
      <c r="A387" s="330" t="s">
        <v>9236</v>
      </c>
      <c r="B387" s="330" t="s">
        <v>4579</v>
      </c>
      <c r="C387" s="5" t="s">
        <v>88</v>
      </c>
      <c r="D387" s="330" t="s">
        <v>9281</v>
      </c>
      <c r="E387" s="407" t="s">
        <v>9282</v>
      </c>
      <c r="F387" s="330" t="s">
        <v>7623</v>
      </c>
      <c r="G387" s="5">
        <v>6.0</v>
      </c>
      <c r="H387" s="5">
        <v>2.0</v>
      </c>
      <c r="I387" s="241">
        <v>6.0</v>
      </c>
      <c r="J387" s="241">
        <v>10.0</v>
      </c>
      <c r="K387" s="241">
        <v>1.66</v>
      </c>
      <c r="L387" s="330" t="s">
        <v>1182</v>
      </c>
      <c r="M387" s="3"/>
      <c r="N387" s="3"/>
      <c r="O387" s="3"/>
      <c r="P387" s="3"/>
      <c r="Q387" s="3"/>
      <c r="R387" s="3"/>
      <c r="S387" s="3"/>
      <c r="T387" s="3"/>
      <c r="U387" s="3"/>
      <c r="V387" s="3"/>
      <c r="W387" s="3"/>
      <c r="X387" s="3"/>
      <c r="Y387" s="3"/>
      <c r="Z387" s="3"/>
    </row>
    <row r="388" ht="11.25" customHeight="1">
      <c r="A388" s="330" t="s">
        <v>9236</v>
      </c>
      <c r="B388" s="330" t="s">
        <v>4579</v>
      </c>
      <c r="C388" s="5" t="s">
        <v>88</v>
      </c>
      <c r="D388" s="330" t="s">
        <v>9283</v>
      </c>
      <c r="E388" s="407" t="s">
        <v>9284</v>
      </c>
      <c r="F388" s="330" t="s">
        <v>7623</v>
      </c>
      <c r="G388" s="5">
        <v>6.0</v>
      </c>
      <c r="H388" s="5">
        <v>2.0</v>
      </c>
      <c r="I388" s="241">
        <v>6.0</v>
      </c>
      <c r="J388" s="241">
        <v>10.0</v>
      </c>
      <c r="K388" s="241">
        <v>1.66</v>
      </c>
      <c r="L388" s="330" t="s">
        <v>1182</v>
      </c>
      <c r="M388" s="3"/>
      <c r="N388" s="3"/>
      <c r="O388" s="3"/>
      <c r="P388" s="3"/>
      <c r="Q388" s="3"/>
      <c r="R388" s="3"/>
      <c r="S388" s="3"/>
      <c r="T388" s="3"/>
      <c r="U388" s="3"/>
      <c r="V388" s="3"/>
      <c r="W388" s="3"/>
      <c r="X388" s="3"/>
      <c r="Y388" s="3"/>
      <c r="Z388" s="3"/>
    </row>
    <row r="389" ht="11.25" customHeight="1">
      <c r="A389" s="330" t="s">
        <v>9236</v>
      </c>
      <c r="B389" s="330" t="s">
        <v>4579</v>
      </c>
      <c r="C389" s="5" t="s">
        <v>88</v>
      </c>
      <c r="D389" s="330" t="s">
        <v>9285</v>
      </c>
      <c r="E389" s="407" t="s">
        <v>9286</v>
      </c>
      <c r="F389" s="330" t="s">
        <v>7623</v>
      </c>
      <c r="G389" s="5">
        <v>6.0</v>
      </c>
      <c r="H389" s="5">
        <v>2.0</v>
      </c>
      <c r="I389" s="241">
        <v>6.0</v>
      </c>
      <c r="J389" s="241">
        <v>10.0</v>
      </c>
      <c r="K389" s="241">
        <v>1.66</v>
      </c>
      <c r="L389" s="330" t="s">
        <v>1182</v>
      </c>
      <c r="M389" s="3"/>
      <c r="N389" s="3"/>
      <c r="O389" s="3"/>
      <c r="P389" s="3"/>
      <c r="Q389" s="3"/>
      <c r="R389" s="3"/>
      <c r="S389" s="3"/>
      <c r="T389" s="3"/>
      <c r="U389" s="3"/>
      <c r="V389" s="3"/>
      <c r="W389" s="3"/>
      <c r="X389" s="3"/>
      <c r="Y389" s="3"/>
      <c r="Z389" s="3"/>
    </row>
    <row r="390" ht="11.25" customHeight="1">
      <c r="A390" s="330" t="s">
        <v>9236</v>
      </c>
      <c r="B390" s="330" t="s">
        <v>4579</v>
      </c>
      <c r="C390" s="5" t="s">
        <v>88</v>
      </c>
      <c r="D390" s="330" t="s">
        <v>9287</v>
      </c>
      <c r="E390" s="407" t="s">
        <v>9288</v>
      </c>
      <c r="F390" s="330" t="s">
        <v>7623</v>
      </c>
      <c r="G390" s="5">
        <v>6.0</v>
      </c>
      <c r="H390" s="5">
        <v>2.0</v>
      </c>
      <c r="I390" s="241">
        <v>6.0</v>
      </c>
      <c r="J390" s="241">
        <v>10.0</v>
      </c>
      <c r="K390" s="241">
        <v>1.66</v>
      </c>
      <c r="L390" s="330" t="s">
        <v>1182</v>
      </c>
      <c r="M390" s="3"/>
      <c r="N390" s="3"/>
      <c r="O390" s="3"/>
      <c r="P390" s="3"/>
      <c r="Q390" s="3"/>
      <c r="R390" s="3"/>
      <c r="S390" s="3"/>
      <c r="T390" s="3"/>
      <c r="U390" s="3"/>
      <c r="V390" s="3"/>
      <c r="W390" s="3"/>
      <c r="X390" s="3"/>
      <c r="Y390" s="3"/>
      <c r="Z390" s="3"/>
    </row>
    <row r="391" ht="11.25" customHeight="1">
      <c r="A391" s="330" t="s">
        <v>9236</v>
      </c>
      <c r="B391" s="330" t="s">
        <v>4579</v>
      </c>
      <c r="C391" s="5" t="s">
        <v>88</v>
      </c>
      <c r="D391" s="330" t="s">
        <v>9289</v>
      </c>
      <c r="E391" s="407" t="s">
        <v>9290</v>
      </c>
      <c r="F391" s="330" t="s">
        <v>7623</v>
      </c>
      <c r="G391" s="5">
        <v>6.0</v>
      </c>
      <c r="H391" s="5">
        <v>2.0</v>
      </c>
      <c r="I391" s="241">
        <v>6.0</v>
      </c>
      <c r="J391" s="241">
        <v>10.0</v>
      </c>
      <c r="K391" s="241">
        <v>1.66</v>
      </c>
      <c r="L391" s="330" t="s">
        <v>1182</v>
      </c>
      <c r="M391" s="3"/>
      <c r="N391" s="3"/>
      <c r="O391" s="3"/>
      <c r="P391" s="3"/>
      <c r="Q391" s="3"/>
      <c r="R391" s="3"/>
      <c r="S391" s="3"/>
      <c r="T391" s="3"/>
      <c r="U391" s="3"/>
      <c r="V391" s="3"/>
      <c r="W391" s="3"/>
      <c r="X391" s="3"/>
      <c r="Y391" s="3"/>
      <c r="Z391" s="3"/>
    </row>
    <row r="392" ht="11.25" customHeight="1">
      <c r="A392" s="330" t="s">
        <v>9236</v>
      </c>
      <c r="B392" s="330" t="s">
        <v>4579</v>
      </c>
      <c r="C392" s="5" t="s">
        <v>88</v>
      </c>
      <c r="D392" s="330" t="s">
        <v>9291</v>
      </c>
      <c r="E392" s="407" t="s">
        <v>9292</v>
      </c>
      <c r="F392" s="330" t="s">
        <v>7623</v>
      </c>
      <c r="G392" s="5">
        <v>6.0</v>
      </c>
      <c r="H392" s="5">
        <v>2.0</v>
      </c>
      <c r="I392" s="241">
        <v>6.0</v>
      </c>
      <c r="J392" s="241">
        <v>10.0</v>
      </c>
      <c r="K392" s="241">
        <v>1.66</v>
      </c>
      <c r="L392" s="330" t="s">
        <v>1182</v>
      </c>
      <c r="M392" s="3"/>
      <c r="N392" s="3"/>
      <c r="O392" s="3"/>
      <c r="P392" s="3"/>
      <c r="Q392" s="3"/>
      <c r="R392" s="3"/>
      <c r="S392" s="3"/>
      <c r="T392" s="3"/>
      <c r="U392" s="3"/>
      <c r="V392" s="3"/>
      <c r="W392" s="3"/>
      <c r="X392" s="3"/>
      <c r="Y392" s="3"/>
      <c r="Z392" s="3"/>
    </row>
    <row r="393" ht="11.25" customHeight="1">
      <c r="A393" s="330" t="s">
        <v>9236</v>
      </c>
      <c r="B393" s="330" t="s">
        <v>4579</v>
      </c>
      <c r="C393" s="5" t="s">
        <v>88</v>
      </c>
      <c r="D393" s="330" t="s">
        <v>9293</v>
      </c>
      <c r="E393" s="407" t="s">
        <v>9294</v>
      </c>
      <c r="F393" s="330" t="s">
        <v>7623</v>
      </c>
      <c r="G393" s="5">
        <v>6.0</v>
      </c>
      <c r="H393" s="5">
        <v>2.0</v>
      </c>
      <c r="I393" s="241">
        <v>6.0</v>
      </c>
      <c r="J393" s="241">
        <v>10.0</v>
      </c>
      <c r="K393" s="241">
        <v>1.66</v>
      </c>
      <c r="L393" s="330" t="s">
        <v>1182</v>
      </c>
      <c r="M393" s="3"/>
      <c r="N393" s="3"/>
      <c r="O393" s="3"/>
      <c r="P393" s="3"/>
      <c r="Q393" s="3"/>
      <c r="R393" s="3"/>
      <c r="S393" s="3"/>
      <c r="T393" s="3"/>
      <c r="U393" s="3"/>
      <c r="V393" s="3"/>
      <c r="W393" s="3"/>
      <c r="X393" s="3"/>
      <c r="Y393" s="3"/>
      <c r="Z393" s="3"/>
    </row>
    <row r="394" ht="11.25" customHeight="1">
      <c r="A394" s="330" t="s">
        <v>9236</v>
      </c>
      <c r="B394" s="330" t="s">
        <v>4579</v>
      </c>
      <c r="C394" s="5" t="s">
        <v>88</v>
      </c>
      <c r="D394" s="330" t="s">
        <v>9295</v>
      </c>
      <c r="E394" s="407" t="s">
        <v>9296</v>
      </c>
      <c r="F394" s="330" t="s">
        <v>7623</v>
      </c>
      <c r="G394" s="5">
        <v>6.0</v>
      </c>
      <c r="H394" s="5">
        <v>2.0</v>
      </c>
      <c r="I394" s="241">
        <v>6.0</v>
      </c>
      <c r="J394" s="241">
        <v>10.0</v>
      </c>
      <c r="K394" s="241">
        <v>1.66</v>
      </c>
      <c r="L394" s="330" t="s">
        <v>1182</v>
      </c>
      <c r="M394" s="3"/>
      <c r="N394" s="3"/>
      <c r="O394" s="3"/>
      <c r="P394" s="3"/>
      <c r="Q394" s="3"/>
      <c r="R394" s="3"/>
      <c r="S394" s="3"/>
      <c r="T394" s="3"/>
      <c r="U394" s="3"/>
      <c r="V394" s="3"/>
      <c r="W394" s="3"/>
      <c r="X394" s="3"/>
      <c r="Y394" s="3"/>
      <c r="Z394" s="3"/>
    </row>
    <row r="395" ht="11.25" customHeight="1">
      <c r="A395" s="330" t="s">
        <v>9236</v>
      </c>
      <c r="B395" s="330" t="s">
        <v>4579</v>
      </c>
      <c r="C395" s="5" t="s">
        <v>88</v>
      </c>
      <c r="D395" s="330" t="s">
        <v>9297</v>
      </c>
      <c r="E395" s="407" t="s">
        <v>9298</v>
      </c>
      <c r="F395" s="330" t="s">
        <v>7623</v>
      </c>
      <c r="G395" s="5">
        <v>6.0</v>
      </c>
      <c r="H395" s="5">
        <v>2.0</v>
      </c>
      <c r="I395" s="241">
        <v>6.0</v>
      </c>
      <c r="J395" s="241">
        <v>10.0</v>
      </c>
      <c r="K395" s="241">
        <v>1.66</v>
      </c>
      <c r="L395" s="330" t="s">
        <v>1182</v>
      </c>
      <c r="M395" s="3"/>
      <c r="N395" s="3"/>
      <c r="O395" s="3"/>
      <c r="P395" s="3"/>
      <c r="Q395" s="3"/>
      <c r="R395" s="3"/>
      <c r="S395" s="3"/>
      <c r="T395" s="3"/>
      <c r="U395" s="3"/>
      <c r="V395" s="3"/>
      <c r="W395" s="3"/>
      <c r="X395" s="3"/>
      <c r="Y395" s="3"/>
      <c r="Z395" s="3"/>
    </row>
    <row r="396" ht="11.25" customHeight="1">
      <c r="A396" s="330" t="s">
        <v>9236</v>
      </c>
      <c r="B396" s="330" t="s">
        <v>4579</v>
      </c>
      <c r="C396" s="5" t="s">
        <v>88</v>
      </c>
      <c r="D396" s="330" t="s">
        <v>9299</v>
      </c>
      <c r="E396" s="407" t="s">
        <v>9300</v>
      </c>
      <c r="F396" s="330" t="s">
        <v>7623</v>
      </c>
      <c r="G396" s="5">
        <v>6.0</v>
      </c>
      <c r="H396" s="5">
        <v>2.0</v>
      </c>
      <c r="I396" s="241">
        <v>6.0</v>
      </c>
      <c r="J396" s="241">
        <v>10.0</v>
      </c>
      <c r="K396" s="241">
        <v>1.66</v>
      </c>
      <c r="L396" s="330" t="s">
        <v>1182</v>
      </c>
      <c r="M396" s="3"/>
      <c r="N396" s="3"/>
      <c r="O396" s="3"/>
      <c r="P396" s="3"/>
      <c r="Q396" s="3"/>
      <c r="R396" s="3"/>
      <c r="S396" s="3"/>
      <c r="T396" s="3"/>
      <c r="U396" s="3"/>
      <c r="V396" s="3"/>
      <c r="W396" s="3"/>
      <c r="X396" s="3"/>
      <c r="Y396" s="3"/>
      <c r="Z396" s="3"/>
    </row>
    <row r="397" ht="11.25" customHeight="1">
      <c r="A397" s="330" t="s">
        <v>9236</v>
      </c>
      <c r="B397" s="330" t="s">
        <v>4579</v>
      </c>
      <c r="C397" s="5" t="s">
        <v>88</v>
      </c>
      <c r="D397" s="330" t="s">
        <v>9301</v>
      </c>
      <c r="E397" s="407" t="s">
        <v>9302</v>
      </c>
      <c r="F397" s="330" t="s">
        <v>7623</v>
      </c>
      <c r="G397" s="5">
        <v>6.0</v>
      </c>
      <c r="H397" s="5">
        <v>2.0</v>
      </c>
      <c r="I397" s="241">
        <v>6.0</v>
      </c>
      <c r="J397" s="241">
        <v>10.0</v>
      </c>
      <c r="K397" s="241">
        <v>1.66</v>
      </c>
      <c r="L397" s="330" t="s">
        <v>1182</v>
      </c>
      <c r="M397" s="3"/>
      <c r="N397" s="3"/>
      <c r="O397" s="3"/>
      <c r="P397" s="3"/>
      <c r="Q397" s="3"/>
      <c r="R397" s="3"/>
      <c r="S397" s="3"/>
      <c r="T397" s="3"/>
      <c r="U397" s="3"/>
      <c r="V397" s="3"/>
      <c r="W397" s="3"/>
      <c r="X397" s="3"/>
      <c r="Y397" s="3"/>
      <c r="Z397" s="3"/>
    </row>
    <row r="398" ht="11.25" customHeight="1">
      <c r="A398" s="330" t="s">
        <v>9236</v>
      </c>
      <c r="B398" s="330" t="s">
        <v>4579</v>
      </c>
      <c r="C398" s="5" t="s">
        <v>88</v>
      </c>
      <c r="D398" s="330" t="s">
        <v>9303</v>
      </c>
      <c r="E398" s="407" t="s">
        <v>9304</v>
      </c>
      <c r="F398" s="330" t="s">
        <v>7623</v>
      </c>
      <c r="G398" s="5">
        <v>6.0</v>
      </c>
      <c r="H398" s="5">
        <v>2.0</v>
      </c>
      <c r="I398" s="241">
        <v>6.0</v>
      </c>
      <c r="J398" s="241">
        <v>10.0</v>
      </c>
      <c r="K398" s="241">
        <v>1.66</v>
      </c>
      <c r="L398" s="330" t="s">
        <v>1182</v>
      </c>
      <c r="M398" s="3"/>
      <c r="N398" s="3"/>
      <c r="O398" s="3"/>
      <c r="P398" s="3"/>
      <c r="Q398" s="3"/>
      <c r="R398" s="3"/>
      <c r="S398" s="3"/>
      <c r="T398" s="3"/>
      <c r="U398" s="3"/>
      <c r="V398" s="3"/>
      <c r="W398" s="3"/>
      <c r="X398" s="3"/>
      <c r="Y398" s="3"/>
      <c r="Z398" s="3"/>
    </row>
    <row r="399" ht="11.25" customHeight="1">
      <c r="A399" s="330" t="s">
        <v>9236</v>
      </c>
      <c r="B399" s="330" t="s">
        <v>4579</v>
      </c>
      <c r="C399" s="5" t="s">
        <v>88</v>
      </c>
      <c r="D399" s="330" t="s">
        <v>9305</v>
      </c>
      <c r="E399" s="407" t="s">
        <v>9306</v>
      </c>
      <c r="F399" s="330" t="s">
        <v>7623</v>
      </c>
      <c r="G399" s="5">
        <v>6.0</v>
      </c>
      <c r="H399" s="5">
        <v>2.0</v>
      </c>
      <c r="I399" s="241">
        <v>6.0</v>
      </c>
      <c r="J399" s="241">
        <v>10.0</v>
      </c>
      <c r="K399" s="241">
        <v>1.66</v>
      </c>
      <c r="L399" s="330" t="s">
        <v>1182</v>
      </c>
      <c r="M399" s="3"/>
      <c r="N399" s="3"/>
      <c r="O399" s="3"/>
      <c r="P399" s="3"/>
      <c r="Q399" s="3"/>
      <c r="R399" s="3"/>
      <c r="S399" s="3"/>
      <c r="T399" s="3"/>
      <c r="U399" s="3"/>
      <c r="V399" s="3"/>
      <c r="W399" s="3"/>
      <c r="X399" s="3"/>
      <c r="Y399" s="3"/>
      <c r="Z399" s="3"/>
    </row>
    <row r="400" ht="11.25" customHeight="1">
      <c r="A400" s="330" t="s">
        <v>9236</v>
      </c>
      <c r="B400" s="330" t="s">
        <v>4579</v>
      </c>
      <c r="C400" s="5" t="s">
        <v>88</v>
      </c>
      <c r="D400" s="330" t="s">
        <v>9307</v>
      </c>
      <c r="E400" s="407" t="s">
        <v>9308</v>
      </c>
      <c r="F400" s="330" t="s">
        <v>7623</v>
      </c>
      <c r="G400" s="5">
        <v>6.0</v>
      </c>
      <c r="H400" s="5">
        <v>2.0</v>
      </c>
      <c r="I400" s="241">
        <v>6.0</v>
      </c>
      <c r="J400" s="241">
        <v>10.0</v>
      </c>
      <c r="K400" s="241">
        <v>1.66</v>
      </c>
      <c r="L400" s="330" t="s">
        <v>1182</v>
      </c>
      <c r="M400" s="3"/>
      <c r="N400" s="3"/>
      <c r="O400" s="3"/>
      <c r="P400" s="3"/>
      <c r="Q400" s="3"/>
      <c r="R400" s="3"/>
      <c r="S400" s="3"/>
      <c r="T400" s="3"/>
      <c r="U400" s="3"/>
      <c r="V400" s="3"/>
      <c r="W400" s="3"/>
      <c r="X400" s="3"/>
      <c r="Y400" s="3"/>
      <c r="Z400" s="3"/>
    </row>
    <row r="401" ht="11.25" customHeight="1">
      <c r="A401" s="330" t="s">
        <v>9236</v>
      </c>
      <c r="B401" s="330" t="s">
        <v>4579</v>
      </c>
      <c r="C401" s="5" t="s">
        <v>88</v>
      </c>
      <c r="D401" s="330" t="s">
        <v>9309</v>
      </c>
      <c r="E401" s="407" t="s">
        <v>9310</v>
      </c>
      <c r="F401" s="330" t="s">
        <v>7623</v>
      </c>
      <c r="G401" s="5">
        <v>6.0</v>
      </c>
      <c r="H401" s="5">
        <v>2.0</v>
      </c>
      <c r="I401" s="241">
        <v>6.0</v>
      </c>
      <c r="J401" s="241">
        <v>10.0</v>
      </c>
      <c r="K401" s="241">
        <v>1.66</v>
      </c>
      <c r="L401" s="330" t="s">
        <v>1182</v>
      </c>
      <c r="M401" s="3"/>
      <c r="N401" s="3"/>
      <c r="O401" s="3"/>
      <c r="P401" s="3"/>
      <c r="Q401" s="3"/>
      <c r="R401" s="3"/>
      <c r="S401" s="3"/>
      <c r="T401" s="3"/>
      <c r="U401" s="3"/>
      <c r="V401" s="3"/>
      <c r="W401" s="3"/>
      <c r="X401" s="3"/>
      <c r="Y401" s="3"/>
      <c r="Z401" s="3"/>
    </row>
    <row r="402" ht="11.25" customHeight="1">
      <c r="A402" s="330" t="s">
        <v>9236</v>
      </c>
      <c r="B402" s="330" t="s">
        <v>4579</v>
      </c>
      <c r="C402" s="5" t="s">
        <v>88</v>
      </c>
      <c r="D402" s="330" t="s">
        <v>9311</v>
      </c>
      <c r="E402" s="407" t="s">
        <v>9312</v>
      </c>
      <c r="F402" s="330" t="s">
        <v>7623</v>
      </c>
      <c r="G402" s="5">
        <v>6.0</v>
      </c>
      <c r="H402" s="5">
        <v>2.0</v>
      </c>
      <c r="I402" s="241">
        <v>6.0</v>
      </c>
      <c r="J402" s="241">
        <v>10.0</v>
      </c>
      <c r="K402" s="241">
        <v>1.66</v>
      </c>
      <c r="L402" s="330" t="s">
        <v>1182</v>
      </c>
      <c r="M402" s="3"/>
      <c r="N402" s="3"/>
      <c r="O402" s="3"/>
      <c r="P402" s="3"/>
      <c r="Q402" s="3"/>
      <c r="R402" s="3"/>
      <c r="S402" s="3"/>
      <c r="T402" s="3"/>
      <c r="U402" s="3"/>
      <c r="V402" s="3"/>
      <c r="W402" s="3"/>
      <c r="X402" s="3"/>
      <c r="Y402" s="3"/>
      <c r="Z402" s="3"/>
    </row>
    <row r="403" ht="11.25" customHeight="1">
      <c r="A403" s="330" t="s">
        <v>9236</v>
      </c>
      <c r="B403" s="330" t="s">
        <v>4579</v>
      </c>
      <c r="C403" s="5" t="s">
        <v>88</v>
      </c>
      <c r="D403" s="330" t="s">
        <v>9313</v>
      </c>
      <c r="E403" s="407" t="s">
        <v>9314</v>
      </c>
      <c r="F403" s="330" t="s">
        <v>7623</v>
      </c>
      <c r="G403" s="5">
        <v>6.0</v>
      </c>
      <c r="H403" s="5">
        <v>2.0</v>
      </c>
      <c r="I403" s="241">
        <v>6.0</v>
      </c>
      <c r="J403" s="241">
        <v>10.0</v>
      </c>
      <c r="K403" s="241">
        <v>1.66</v>
      </c>
      <c r="L403" s="330" t="s">
        <v>1182</v>
      </c>
      <c r="M403" s="3"/>
      <c r="N403" s="3"/>
      <c r="O403" s="3"/>
      <c r="P403" s="3"/>
      <c r="Q403" s="3"/>
      <c r="R403" s="3"/>
      <c r="S403" s="3"/>
      <c r="T403" s="3"/>
      <c r="U403" s="3"/>
      <c r="V403" s="3"/>
      <c r="W403" s="3"/>
      <c r="X403" s="3"/>
      <c r="Y403" s="3"/>
      <c r="Z403" s="3"/>
    </row>
    <row r="404" ht="11.25" customHeight="1">
      <c r="A404" s="330" t="s">
        <v>9236</v>
      </c>
      <c r="B404" s="330" t="s">
        <v>4579</v>
      </c>
      <c r="C404" s="5" t="s">
        <v>88</v>
      </c>
      <c r="D404" s="330" t="s">
        <v>9315</v>
      </c>
      <c r="E404" s="330"/>
      <c r="F404" s="330" t="s">
        <v>7623</v>
      </c>
      <c r="G404" s="5">
        <v>6.0</v>
      </c>
      <c r="H404" s="5">
        <v>2.0</v>
      </c>
      <c r="I404" s="241">
        <v>6.0</v>
      </c>
      <c r="J404" s="241">
        <v>10.0</v>
      </c>
      <c r="K404" s="241">
        <v>1.66</v>
      </c>
      <c r="L404" s="330" t="s">
        <v>1182</v>
      </c>
      <c r="M404" s="3"/>
      <c r="N404" s="3"/>
      <c r="O404" s="3"/>
      <c r="P404" s="3"/>
      <c r="Q404" s="3"/>
      <c r="R404" s="3"/>
      <c r="S404" s="3"/>
      <c r="T404" s="3"/>
      <c r="U404" s="3"/>
      <c r="V404" s="3"/>
      <c r="W404" s="3"/>
      <c r="X404" s="3"/>
      <c r="Y404" s="3"/>
      <c r="Z404" s="3"/>
    </row>
    <row r="405" ht="11.25" customHeight="1">
      <c r="A405" s="330" t="s">
        <v>9236</v>
      </c>
      <c r="B405" s="330" t="s">
        <v>4579</v>
      </c>
      <c r="C405" s="5" t="s">
        <v>88</v>
      </c>
      <c r="D405" s="330" t="s">
        <v>9316</v>
      </c>
      <c r="E405" s="407" t="s">
        <v>9317</v>
      </c>
      <c r="F405" s="330" t="s">
        <v>7623</v>
      </c>
      <c r="G405" s="5">
        <v>6.0</v>
      </c>
      <c r="H405" s="5">
        <v>2.0</v>
      </c>
      <c r="I405" s="241">
        <v>6.0</v>
      </c>
      <c r="J405" s="241">
        <v>10.0</v>
      </c>
      <c r="K405" s="241">
        <v>1.66</v>
      </c>
      <c r="L405" s="330" t="s">
        <v>1182</v>
      </c>
      <c r="M405" s="3"/>
      <c r="N405" s="3"/>
      <c r="O405" s="3"/>
      <c r="P405" s="3"/>
      <c r="Q405" s="3"/>
      <c r="R405" s="3"/>
      <c r="S405" s="3"/>
      <c r="T405" s="3"/>
      <c r="U405" s="3"/>
      <c r="V405" s="3"/>
      <c r="W405" s="3"/>
      <c r="X405" s="3"/>
      <c r="Y405" s="3"/>
      <c r="Z405" s="3"/>
    </row>
    <row r="406" ht="11.25" customHeight="1">
      <c r="A406" s="330" t="s">
        <v>9236</v>
      </c>
      <c r="B406" s="330" t="s">
        <v>4579</v>
      </c>
      <c r="C406" s="5" t="s">
        <v>88</v>
      </c>
      <c r="D406" s="330" t="s">
        <v>9318</v>
      </c>
      <c r="E406" s="407" t="s">
        <v>9319</v>
      </c>
      <c r="F406" s="330" t="s">
        <v>7623</v>
      </c>
      <c r="G406" s="5">
        <v>6.0</v>
      </c>
      <c r="H406" s="5">
        <v>2.0</v>
      </c>
      <c r="I406" s="241">
        <v>6.0</v>
      </c>
      <c r="J406" s="241">
        <v>10.0</v>
      </c>
      <c r="K406" s="241">
        <v>1.66</v>
      </c>
      <c r="L406" s="330" t="s">
        <v>1182</v>
      </c>
      <c r="M406" s="3"/>
      <c r="N406" s="3"/>
      <c r="O406" s="3"/>
      <c r="P406" s="3"/>
      <c r="Q406" s="3"/>
      <c r="R406" s="3"/>
      <c r="S406" s="3"/>
      <c r="T406" s="3"/>
      <c r="U406" s="3"/>
      <c r="V406" s="3"/>
      <c r="W406" s="3"/>
      <c r="X406" s="3"/>
      <c r="Y406" s="3"/>
      <c r="Z406" s="3"/>
    </row>
    <row r="407" ht="11.25" customHeight="1">
      <c r="A407" s="330" t="s">
        <v>9236</v>
      </c>
      <c r="B407" s="330" t="s">
        <v>4579</v>
      </c>
      <c r="C407" s="5" t="s">
        <v>88</v>
      </c>
      <c r="D407" s="330" t="s">
        <v>9320</v>
      </c>
      <c r="E407" s="407" t="s">
        <v>9321</v>
      </c>
      <c r="F407" s="330" t="s">
        <v>7623</v>
      </c>
      <c r="G407" s="5">
        <v>6.0</v>
      </c>
      <c r="H407" s="5">
        <v>2.0</v>
      </c>
      <c r="I407" s="241">
        <v>6.0</v>
      </c>
      <c r="J407" s="241">
        <v>10.0</v>
      </c>
      <c r="K407" s="241">
        <v>1.66</v>
      </c>
      <c r="L407" s="330" t="s">
        <v>1182</v>
      </c>
      <c r="M407" s="3"/>
      <c r="N407" s="3"/>
      <c r="O407" s="3"/>
      <c r="P407" s="3"/>
      <c r="Q407" s="3"/>
      <c r="R407" s="3"/>
      <c r="S407" s="3"/>
      <c r="T407" s="3"/>
      <c r="U407" s="3"/>
      <c r="V407" s="3"/>
      <c r="W407" s="3"/>
      <c r="X407" s="3"/>
      <c r="Y407" s="3"/>
      <c r="Z407" s="3"/>
    </row>
    <row r="408" ht="11.25" customHeight="1">
      <c r="A408" s="330" t="s">
        <v>9236</v>
      </c>
      <c r="B408" s="330" t="s">
        <v>4579</v>
      </c>
      <c r="C408" s="5" t="s">
        <v>88</v>
      </c>
      <c r="D408" s="330" t="s">
        <v>9322</v>
      </c>
      <c r="E408" s="407" t="s">
        <v>9323</v>
      </c>
      <c r="F408" s="330" t="s">
        <v>7623</v>
      </c>
      <c r="G408" s="5">
        <v>6.0</v>
      </c>
      <c r="H408" s="5">
        <v>2.0</v>
      </c>
      <c r="I408" s="241">
        <v>6.0</v>
      </c>
      <c r="J408" s="241">
        <v>10.0</v>
      </c>
      <c r="K408" s="241">
        <v>1.66</v>
      </c>
      <c r="L408" s="330" t="s">
        <v>1182</v>
      </c>
      <c r="M408" s="3"/>
      <c r="N408" s="3"/>
      <c r="O408" s="3"/>
      <c r="P408" s="3"/>
      <c r="Q408" s="3"/>
      <c r="R408" s="3"/>
      <c r="S408" s="3"/>
      <c r="T408" s="3"/>
      <c r="U408" s="3"/>
      <c r="V408" s="3"/>
      <c r="W408" s="3"/>
      <c r="X408" s="3"/>
      <c r="Y408" s="3"/>
      <c r="Z408" s="3"/>
    </row>
    <row r="409" ht="11.25" customHeight="1">
      <c r="A409" s="330" t="s">
        <v>9236</v>
      </c>
      <c r="B409" s="330" t="s">
        <v>4579</v>
      </c>
      <c r="C409" s="5" t="s">
        <v>88</v>
      </c>
      <c r="D409" s="330" t="s">
        <v>9324</v>
      </c>
      <c r="E409" s="330"/>
      <c r="F409" s="330" t="s">
        <v>7623</v>
      </c>
      <c r="G409" s="5">
        <v>6.0</v>
      </c>
      <c r="H409" s="5">
        <v>2.0</v>
      </c>
      <c r="I409" s="241">
        <v>6.0</v>
      </c>
      <c r="J409" s="241">
        <v>10.0</v>
      </c>
      <c r="K409" s="241">
        <v>1.66</v>
      </c>
      <c r="L409" s="330" t="s">
        <v>1182</v>
      </c>
      <c r="M409" s="3"/>
      <c r="N409" s="3"/>
      <c r="O409" s="3"/>
      <c r="P409" s="3"/>
      <c r="Q409" s="3"/>
      <c r="R409" s="3"/>
      <c r="S409" s="3"/>
      <c r="T409" s="3"/>
      <c r="U409" s="3"/>
      <c r="V409" s="3"/>
      <c r="W409" s="3"/>
      <c r="X409" s="3"/>
      <c r="Y409" s="3"/>
      <c r="Z409" s="3"/>
    </row>
    <row r="410" ht="11.25" customHeight="1">
      <c r="A410" s="330" t="s">
        <v>9236</v>
      </c>
      <c r="B410" s="330" t="s">
        <v>4579</v>
      </c>
      <c r="C410" s="5" t="s">
        <v>88</v>
      </c>
      <c r="D410" s="330" t="s">
        <v>9325</v>
      </c>
      <c r="E410" s="407" t="s">
        <v>9326</v>
      </c>
      <c r="F410" s="330" t="s">
        <v>7623</v>
      </c>
      <c r="G410" s="5">
        <v>6.0</v>
      </c>
      <c r="H410" s="5">
        <v>2.0</v>
      </c>
      <c r="I410" s="241">
        <v>6.0</v>
      </c>
      <c r="J410" s="241">
        <v>10.0</v>
      </c>
      <c r="K410" s="241">
        <v>1.66</v>
      </c>
      <c r="L410" s="330" t="s">
        <v>1182</v>
      </c>
      <c r="M410" s="3"/>
      <c r="N410" s="3"/>
      <c r="O410" s="3"/>
      <c r="P410" s="3"/>
      <c r="Q410" s="3"/>
      <c r="R410" s="3"/>
      <c r="S410" s="3"/>
      <c r="T410" s="3"/>
      <c r="U410" s="3"/>
      <c r="V410" s="3"/>
      <c r="W410" s="3"/>
      <c r="X410" s="3"/>
      <c r="Y410" s="3"/>
      <c r="Z410" s="3"/>
    </row>
    <row r="411" ht="11.25" customHeight="1">
      <c r="A411" s="330" t="s">
        <v>9236</v>
      </c>
      <c r="B411" s="330" t="s">
        <v>4579</v>
      </c>
      <c r="C411" s="5" t="s">
        <v>88</v>
      </c>
      <c r="D411" s="330" t="s">
        <v>9327</v>
      </c>
      <c r="E411" s="407" t="s">
        <v>9328</v>
      </c>
      <c r="F411" s="330" t="s">
        <v>7623</v>
      </c>
      <c r="G411" s="5">
        <v>6.0</v>
      </c>
      <c r="H411" s="5">
        <v>2.0</v>
      </c>
      <c r="I411" s="241">
        <v>6.0</v>
      </c>
      <c r="J411" s="241">
        <v>10.0</v>
      </c>
      <c r="K411" s="241">
        <v>1.66</v>
      </c>
      <c r="L411" s="330" t="s">
        <v>1182</v>
      </c>
      <c r="M411" s="3"/>
      <c r="N411" s="3"/>
      <c r="O411" s="3"/>
      <c r="P411" s="3"/>
      <c r="Q411" s="3"/>
      <c r="R411" s="3"/>
      <c r="S411" s="3"/>
      <c r="T411" s="3"/>
      <c r="U411" s="3"/>
      <c r="V411" s="3"/>
      <c r="W411" s="3"/>
      <c r="X411" s="3"/>
      <c r="Y411" s="3"/>
      <c r="Z411" s="3"/>
    </row>
    <row r="412" ht="11.25" customHeight="1">
      <c r="A412" s="330" t="s">
        <v>9236</v>
      </c>
      <c r="B412" s="330" t="s">
        <v>4579</v>
      </c>
      <c r="C412" s="5" t="s">
        <v>88</v>
      </c>
      <c r="D412" s="330" t="s">
        <v>9329</v>
      </c>
      <c r="E412" s="407" t="s">
        <v>9330</v>
      </c>
      <c r="F412" s="330" t="s">
        <v>7623</v>
      </c>
      <c r="G412" s="5">
        <v>6.0</v>
      </c>
      <c r="H412" s="5">
        <v>2.0</v>
      </c>
      <c r="I412" s="241">
        <v>6.0</v>
      </c>
      <c r="J412" s="241">
        <v>10.0</v>
      </c>
      <c r="K412" s="241">
        <v>1.66</v>
      </c>
      <c r="L412" s="330" t="s">
        <v>1182</v>
      </c>
      <c r="M412" s="3"/>
      <c r="N412" s="3"/>
      <c r="O412" s="3"/>
      <c r="P412" s="3"/>
      <c r="Q412" s="3"/>
      <c r="R412" s="3"/>
      <c r="S412" s="3"/>
      <c r="T412" s="3"/>
      <c r="U412" s="3"/>
      <c r="V412" s="3"/>
      <c r="W412" s="3"/>
      <c r="X412" s="3"/>
      <c r="Y412" s="3"/>
      <c r="Z412" s="3"/>
    </row>
    <row r="413" ht="11.25" customHeight="1">
      <c r="A413" s="330" t="s">
        <v>9236</v>
      </c>
      <c r="B413" s="330" t="s">
        <v>4579</v>
      </c>
      <c r="C413" s="5" t="s">
        <v>88</v>
      </c>
      <c r="D413" s="330" t="s">
        <v>9331</v>
      </c>
      <c r="E413" s="407" t="s">
        <v>9332</v>
      </c>
      <c r="F413" s="330" t="s">
        <v>7623</v>
      </c>
      <c r="G413" s="5">
        <v>6.0</v>
      </c>
      <c r="H413" s="5">
        <v>2.0</v>
      </c>
      <c r="I413" s="241">
        <v>6.0</v>
      </c>
      <c r="J413" s="241">
        <v>10.0</v>
      </c>
      <c r="K413" s="241">
        <v>1.66</v>
      </c>
      <c r="L413" s="330" t="s">
        <v>1182</v>
      </c>
      <c r="M413" s="3"/>
      <c r="N413" s="3"/>
      <c r="O413" s="3"/>
      <c r="P413" s="3"/>
      <c r="Q413" s="3"/>
      <c r="R413" s="3"/>
      <c r="S413" s="3"/>
      <c r="T413" s="3"/>
      <c r="U413" s="3"/>
      <c r="V413" s="3"/>
      <c r="W413" s="3"/>
      <c r="X413" s="3"/>
      <c r="Y413" s="3"/>
      <c r="Z413" s="3"/>
    </row>
    <row r="414" ht="11.25" customHeight="1">
      <c r="A414" s="330" t="s">
        <v>9236</v>
      </c>
      <c r="B414" s="330" t="s">
        <v>4579</v>
      </c>
      <c r="C414" s="5" t="s">
        <v>88</v>
      </c>
      <c r="D414" s="330" t="s">
        <v>9333</v>
      </c>
      <c r="E414" s="407" t="s">
        <v>9334</v>
      </c>
      <c r="F414" s="330" t="s">
        <v>7623</v>
      </c>
      <c r="G414" s="5">
        <v>6.0</v>
      </c>
      <c r="H414" s="5">
        <v>2.0</v>
      </c>
      <c r="I414" s="241">
        <v>6.0</v>
      </c>
      <c r="J414" s="241">
        <v>10.0</v>
      </c>
      <c r="K414" s="241">
        <v>1.66</v>
      </c>
      <c r="L414" s="330" t="s">
        <v>1182</v>
      </c>
      <c r="M414" s="3"/>
      <c r="N414" s="3"/>
      <c r="O414" s="3"/>
      <c r="P414" s="3"/>
      <c r="Q414" s="3"/>
      <c r="R414" s="3"/>
      <c r="S414" s="3"/>
      <c r="T414" s="3"/>
      <c r="U414" s="3"/>
      <c r="V414" s="3"/>
      <c r="W414" s="3"/>
      <c r="X414" s="3"/>
      <c r="Y414" s="3"/>
      <c r="Z414" s="3"/>
    </row>
    <row r="415" ht="11.25" customHeight="1">
      <c r="A415" s="330" t="s">
        <v>9236</v>
      </c>
      <c r="B415" s="330" t="s">
        <v>4579</v>
      </c>
      <c r="C415" s="5" t="s">
        <v>88</v>
      </c>
      <c r="D415" s="330" t="s">
        <v>9335</v>
      </c>
      <c r="E415" s="407" t="s">
        <v>9336</v>
      </c>
      <c r="F415" s="330" t="s">
        <v>7623</v>
      </c>
      <c r="G415" s="5">
        <v>6.0</v>
      </c>
      <c r="H415" s="5">
        <v>2.0</v>
      </c>
      <c r="I415" s="241">
        <v>6.0</v>
      </c>
      <c r="J415" s="241">
        <v>10.0</v>
      </c>
      <c r="K415" s="241">
        <v>1.66</v>
      </c>
      <c r="L415" s="330" t="s">
        <v>1182</v>
      </c>
      <c r="M415" s="3"/>
      <c r="N415" s="3"/>
      <c r="O415" s="3"/>
      <c r="P415" s="3"/>
      <c r="Q415" s="3"/>
      <c r="R415" s="3"/>
      <c r="S415" s="3"/>
      <c r="T415" s="3"/>
      <c r="U415" s="3"/>
      <c r="V415" s="3"/>
      <c r="W415" s="3"/>
      <c r="X415" s="3"/>
      <c r="Y415" s="3"/>
      <c r="Z415" s="3"/>
    </row>
    <row r="416" ht="11.25" customHeight="1">
      <c r="A416" s="330" t="s">
        <v>9236</v>
      </c>
      <c r="B416" s="330" t="s">
        <v>4579</v>
      </c>
      <c r="C416" s="5" t="s">
        <v>88</v>
      </c>
      <c r="D416" s="330" t="s">
        <v>9337</v>
      </c>
      <c r="E416" s="407" t="s">
        <v>9338</v>
      </c>
      <c r="F416" s="330" t="s">
        <v>7623</v>
      </c>
      <c r="G416" s="5">
        <v>6.0</v>
      </c>
      <c r="H416" s="5">
        <v>2.0</v>
      </c>
      <c r="I416" s="241">
        <v>6.0</v>
      </c>
      <c r="J416" s="241">
        <v>10.0</v>
      </c>
      <c r="K416" s="241">
        <v>1.66</v>
      </c>
      <c r="L416" s="330" t="s">
        <v>1182</v>
      </c>
      <c r="M416" s="3"/>
      <c r="N416" s="3"/>
      <c r="O416" s="3"/>
      <c r="P416" s="3"/>
      <c r="Q416" s="3"/>
      <c r="R416" s="3"/>
      <c r="S416" s="3"/>
      <c r="T416" s="3"/>
      <c r="U416" s="3"/>
      <c r="V416" s="3"/>
      <c r="W416" s="3"/>
      <c r="X416" s="3"/>
      <c r="Y416" s="3"/>
      <c r="Z416" s="3"/>
    </row>
    <row r="417" ht="11.25" customHeight="1">
      <c r="A417" s="330" t="s">
        <v>9236</v>
      </c>
      <c r="B417" s="330" t="s">
        <v>4579</v>
      </c>
      <c r="C417" s="5" t="s">
        <v>88</v>
      </c>
      <c r="D417" s="330" t="s">
        <v>9339</v>
      </c>
      <c r="E417" s="407" t="s">
        <v>9340</v>
      </c>
      <c r="F417" s="330" t="s">
        <v>7623</v>
      </c>
      <c r="G417" s="5">
        <v>6.0</v>
      </c>
      <c r="H417" s="5">
        <v>2.0</v>
      </c>
      <c r="I417" s="241">
        <v>6.0</v>
      </c>
      <c r="J417" s="241">
        <v>10.0</v>
      </c>
      <c r="K417" s="241">
        <v>1.66</v>
      </c>
      <c r="L417" s="330" t="s">
        <v>1182</v>
      </c>
      <c r="M417" s="3"/>
      <c r="N417" s="3"/>
      <c r="O417" s="3"/>
      <c r="P417" s="3"/>
      <c r="Q417" s="3"/>
      <c r="R417" s="3"/>
      <c r="S417" s="3"/>
      <c r="T417" s="3"/>
      <c r="U417" s="3"/>
      <c r="V417" s="3"/>
      <c r="W417" s="3"/>
      <c r="X417" s="3"/>
      <c r="Y417" s="3"/>
      <c r="Z417" s="3"/>
    </row>
    <row r="418" ht="11.25" customHeight="1">
      <c r="A418" s="330" t="s">
        <v>9236</v>
      </c>
      <c r="B418" s="330" t="s">
        <v>4579</v>
      </c>
      <c r="C418" s="5" t="s">
        <v>88</v>
      </c>
      <c r="D418" s="330" t="s">
        <v>9341</v>
      </c>
      <c r="E418" s="407" t="s">
        <v>9342</v>
      </c>
      <c r="F418" s="330" t="s">
        <v>7623</v>
      </c>
      <c r="G418" s="5">
        <v>6.0</v>
      </c>
      <c r="H418" s="5">
        <v>2.0</v>
      </c>
      <c r="I418" s="241">
        <v>6.0</v>
      </c>
      <c r="J418" s="241">
        <v>10.0</v>
      </c>
      <c r="K418" s="241">
        <v>1.66</v>
      </c>
      <c r="L418" s="330" t="s">
        <v>1182</v>
      </c>
      <c r="M418" s="3"/>
      <c r="N418" s="3"/>
      <c r="O418" s="3"/>
      <c r="P418" s="3"/>
      <c r="Q418" s="3"/>
      <c r="R418" s="3"/>
      <c r="S418" s="3"/>
      <c r="T418" s="3"/>
      <c r="U418" s="3"/>
      <c r="V418" s="3"/>
      <c r="W418" s="3"/>
      <c r="X418" s="3"/>
      <c r="Y418" s="3"/>
      <c r="Z418" s="3"/>
    </row>
    <row r="419" ht="11.25" customHeight="1">
      <c r="A419" s="330" t="s">
        <v>9236</v>
      </c>
      <c r="B419" s="330" t="s">
        <v>4579</v>
      </c>
      <c r="C419" s="5" t="s">
        <v>88</v>
      </c>
      <c r="D419" s="330" t="s">
        <v>9343</v>
      </c>
      <c r="E419" s="407" t="s">
        <v>9344</v>
      </c>
      <c r="F419" s="330" t="s">
        <v>7623</v>
      </c>
      <c r="G419" s="5">
        <v>6.0</v>
      </c>
      <c r="H419" s="5">
        <v>2.0</v>
      </c>
      <c r="I419" s="241">
        <v>6.0</v>
      </c>
      <c r="J419" s="241">
        <v>10.0</v>
      </c>
      <c r="K419" s="241">
        <v>1.66</v>
      </c>
      <c r="L419" s="330" t="s">
        <v>1182</v>
      </c>
      <c r="M419" s="3"/>
      <c r="N419" s="3"/>
      <c r="O419" s="3"/>
      <c r="P419" s="3"/>
      <c r="Q419" s="3"/>
      <c r="R419" s="3"/>
      <c r="S419" s="3"/>
      <c r="T419" s="3"/>
      <c r="U419" s="3"/>
      <c r="V419" s="3"/>
      <c r="W419" s="3"/>
      <c r="X419" s="3"/>
      <c r="Y419" s="3"/>
      <c r="Z419" s="3"/>
    </row>
    <row r="420" ht="11.25" customHeight="1">
      <c r="A420" s="330" t="s">
        <v>9236</v>
      </c>
      <c r="B420" s="330" t="s">
        <v>4579</v>
      </c>
      <c r="C420" s="5" t="s">
        <v>88</v>
      </c>
      <c r="D420" s="330" t="s">
        <v>9345</v>
      </c>
      <c r="E420" s="407" t="s">
        <v>9346</v>
      </c>
      <c r="F420" s="330" t="s">
        <v>7623</v>
      </c>
      <c r="G420" s="5">
        <v>6.0</v>
      </c>
      <c r="H420" s="5">
        <v>2.0</v>
      </c>
      <c r="I420" s="241">
        <v>6.0</v>
      </c>
      <c r="J420" s="241">
        <v>10.0</v>
      </c>
      <c r="K420" s="241">
        <v>1.66</v>
      </c>
      <c r="L420" s="330" t="s">
        <v>1182</v>
      </c>
      <c r="M420" s="3"/>
      <c r="N420" s="3"/>
      <c r="O420" s="3"/>
      <c r="P420" s="3"/>
      <c r="Q420" s="3"/>
      <c r="R420" s="3"/>
      <c r="S420" s="3"/>
      <c r="T420" s="3"/>
      <c r="U420" s="3"/>
      <c r="V420" s="3"/>
      <c r="W420" s="3"/>
      <c r="X420" s="3"/>
      <c r="Y420" s="3"/>
      <c r="Z420" s="3"/>
    </row>
    <row r="421" ht="11.25" customHeight="1">
      <c r="A421" s="330" t="s">
        <v>9236</v>
      </c>
      <c r="B421" s="330" t="s">
        <v>4579</v>
      </c>
      <c r="C421" s="5" t="s">
        <v>88</v>
      </c>
      <c r="D421" s="330" t="s">
        <v>9347</v>
      </c>
      <c r="E421" s="407" t="s">
        <v>9348</v>
      </c>
      <c r="F421" s="330" t="s">
        <v>7623</v>
      </c>
      <c r="G421" s="5">
        <v>6.0</v>
      </c>
      <c r="H421" s="5">
        <v>2.0</v>
      </c>
      <c r="I421" s="241">
        <v>6.0</v>
      </c>
      <c r="J421" s="241">
        <v>10.0</v>
      </c>
      <c r="K421" s="241">
        <v>1.66</v>
      </c>
      <c r="L421" s="330" t="s">
        <v>1182</v>
      </c>
      <c r="M421" s="3"/>
      <c r="N421" s="3"/>
      <c r="O421" s="3"/>
      <c r="P421" s="3"/>
      <c r="Q421" s="3"/>
      <c r="R421" s="3"/>
      <c r="S421" s="3"/>
      <c r="T421" s="3"/>
      <c r="U421" s="3"/>
      <c r="V421" s="3"/>
      <c r="W421" s="3"/>
      <c r="X421" s="3"/>
      <c r="Y421" s="3"/>
      <c r="Z421" s="3"/>
    </row>
    <row r="422" ht="11.25" customHeight="1">
      <c r="A422" s="330" t="s">
        <v>9236</v>
      </c>
      <c r="B422" s="330" t="s">
        <v>4579</v>
      </c>
      <c r="C422" s="5" t="s">
        <v>88</v>
      </c>
      <c r="D422" s="330" t="s">
        <v>9349</v>
      </c>
      <c r="E422" s="407" t="s">
        <v>9350</v>
      </c>
      <c r="F422" s="330" t="s">
        <v>7623</v>
      </c>
      <c r="G422" s="5">
        <v>6.0</v>
      </c>
      <c r="H422" s="5">
        <v>2.0</v>
      </c>
      <c r="I422" s="241">
        <v>6.0</v>
      </c>
      <c r="J422" s="241">
        <v>10.0</v>
      </c>
      <c r="K422" s="241">
        <v>1.66</v>
      </c>
      <c r="L422" s="330" t="s">
        <v>1182</v>
      </c>
      <c r="M422" s="3"/>
      <c r="N422" s="3"/>
      <c r="O422" s="3"/>
      <c r="P422" s="3"/>
      <c r="Q422" s="3"/>
      <c r="R422" s="3"/>
      <c r="S422" s="3"/>
      <c r="T422" s="3"/>
      <c r="U422" s="3"/>
      <c r="V422" s="3"/>
      <c r="W422" s="3"/>
      <c r="X422" s="3"/>
      <c r="Y422" s="3"/>
      <c r="Z422" s="3"/>
    </row>
    <row r="423" ht="11.25" customHeight="1">
      <c r="A423" s="330" t="s">
        <v>9236</v>
      </c>
      <c r="B423" s="330" t="s">
        <v>4579</v>
      </c>
      <c r="C423" s="5" t="s">
        <v>88</v>
      </c>
      <c r="D423" s="330" t="s">
        <v>9351</v>
      </c>
      <c r="E423" s="407" t="s">
        <v>9352</v>
      </c>
      <c r="F423" s="330" t="s">
        <v>7623</v>
      </c>
      <c r="G423" s="5">
        <v>6.0</v>
      </c>
      <c r="H423" s="5">
        <v>2.0</v>
      </c>
      <c r="I423" s="241">
        <v>6.0</v>
      </c>
      <c r="J423" s="241">
        <v>10.0</v>
      </c>
      <c r="K423" s="241">
        <v>1.66</v>
      </c>
      <c r="L423" s="330" t="s">
        <v>1182</v>
      </c>
      <c r="M423" s="3"/>
      <c r="N423" s="3"/>
      <c r="O423" s="3"/>
      <c r="P423" s="3"/>
      <c r="Q423" s="3"/>
      <c r="R423" s="3"/>
      <c r="S423" s="3"/>
      <c r="T423" s="3"/>
      <c r="U423" s="3"/>
      <c r="V423" s="3"/>
      <c r="W423" s="3"/>
      <c r="X423" s="3"/>
      <c r="Y423" s="3"/>
      <c r="Z423" s="3"/>
    </row>
    <row r="424" ht="11.25" customHeight="1">
      <c r="A424" s="330" t="s">
        <v>9236</v>
      </c>
      <c r="B424" s="330" t="s">
        <v>4579</v>
      </c>
      <c r="C424" s="5" t="s">
        <v>88</v>
      </c>
      <c r="D424" s="330" t="s">
        <v>9353</v>
      </c>
      <c r="E424" s="407" t="s">
        <v>9354</v>
      </c>
      <c r="F424" s="330" t="s">
        <v>7623</v>
      </c>
      <c r="G424" s="5">
        <v>6.0</v>
      </c>
      <c r="H424" s="5">
        <v>2.0</v>
      </c>
      <c r="I424" s="241">
        <v>6.0</v>
      </c>
      <c r="J424" s="241">
        <v>10.0</v>
      </c>
      <c r="K424" s="241">
        <v>1.66</v>
      </c>
      <c r="L424" s="330" t="s">
        <v>1182</v>
      </c>
      <c r="M424" s="3"/>
      <c r="N424" s="3"/>
      <c r="O424" s="3"/>
      <c r="P424" s="3"/>
      <c r="Q424" s="3"/>
      <c r="R424" s="3"/>
      <c r="S424" s="3"/>
      <c r="T424" s="3"/>
      <c r="U424" s="3"/>
      <c r="V424" s="3"/>
      <c r="W424" s="3"/>
      <c r="X424" s="3"/>
      <c r="Y424" s="3"/>
      <c r="Z424" s="3"/>
    </row>
    <row r="425" ht="11.25" customHeight="1">
      <c r="A425" s="330" t="s">
        <v>9236</v>
      </c>
      <c r="B425" s="330" t="s">
        <v>4579</v>
      </c>
      <c r="C425" s="5" t="s">
        <v>88</v>
      </c>
      <c r="D425" s="330" t="s">
        <v>9355</v>
      </c>
      <c r="E425" s="407" t="s">
        <v>9356</v>
      </c>
      <c r="F425" s="330" t="s">
        <v>7623</v>
      </c>
      <c r="G425" s="5">
        <v>6.0</v>
      </c>
      <c r="H425" s="5">
        <v>2.0</v>
      </c>
      <c r="I425" s="241">
        <v>6.0</v>
      </c>
      <c r="J425" s="241">
        <v>10.0</v>
      </c>
      <c r="K425" s="241">
        <v>1.66</v>
      </c>
      <c r="L425" s="330" t="s">
        <v>1182</v>
      </c>
      <c r="M425" s="3"/>
      <c r="N425" s="3"/>
      <c r="O425" s="3"/>
      <c r="P425" s="3"/>
      <c r="Q425" s="3"/>
      <c r="R425" s="3"/>
      <c r="S425" s="3"/>
      <c r="T425" s="3"/>
      <c r="U425" s="3"/>
      <c r="V425" s="3"/>
      <c r="W425" s="3"/>
      <c r="X425" s="3"/>
      <c r="Y425" s="3"/>
      <c r="Z425" s="3"/>
    </row>
    <row r="426" ht="11.25" customHeight="1">
      <c r="A426" s="330" t="s">
        <v>9236</v>
      </c>
      <c r="B426" s="330" t="s">
        <v>4579</v>
      </c>
      <c r="C426" s="5" t="s">
        <v>88</v>
      </c>
      <c r="D426" s="330" t="s">
        <v>9357</v>
      </c>
      <c r="E426" s="407" t="s">
        <v>9358</v>
      </c>
      <c r="F426" s="330" t="s">
        <v>7623</v>
      </c>
      <c r="G426" s="5">
        <v>6.0</v>
      </c>
      <c r="H426" s="5">
        <v>2.0</v>
      </c>
      <c r="I426" s="241">
        <v>6.0</v>
      </c>
      <c r="J426" s="241">
        <v>10.0</v>
      </c>
      <c r="K426" s="241">
        <v>1.66</v>
      </c>
      <c r="L426" s="330" t="s">
        <v>1182</v>
      </c>
      <c r="M426" s="3"/>
      <c r="N426" s="3"/>
      <c r="O426" s="3"/>
      <c r="P426" s="3"/>
      <c r="Q426" s="3"/>
      <c r="R426" s="3"/>
      <c r="S426" s="3"/>
      <c r="T426" s="3"/>
      <c r="U426" s="3"/>
      <c r="V426" s="3"/>
      <c r="W426" s="3"/>
      <c r="X426" s="3"/>
      <c r="Y426" s="3"/>
      <c r="Z426" s="3"/>
    </row>
    <row r="427" ht="11.25" customHeight="1">
      <c r="A427" s="330" t="s">
        <v>9236</v>
      </c>
      <c r="B427" s="330" t="s">
        <v>4579</v>
      </c>
      <c r="C427" s="5" t="s">
        <v>88</v>
      </c>
      <c r="D427" s="330" t="s">
        <v>9359</v>
      </c>
      <c r="E427" s="407" t="s">
        <v>9360</v>
      </c>
      <c r="F427" s="330" t="s">
        <v>7623</v>
      </c>
      <c r="G427" s="5">
        <v>6.0</v>
      </c>
      <c r="H427" s="5">
        <v>2.0</v>
      </c>
      <c r="I427" s="241">
        <v>6.0</v>
      </c>
      <c r="J427" s="241">
        <v>10.0</v>
      </c>
      <c r="K427" s="241">
        <v>1.66</v>
      </c>
      <c r="L427" s="330" t="s">
        <v>1182</v>
      </c>
      <c r="M427" s="3"/>
      <c r="N427" s="3"/>
      <c r="O427" s="3"/>
      <c r="P427" s="3"/>
      <c r="Q427" s="3"/>
      <c r="R427" s="3"/>
      <c r="S427" s="3"/>
      <c r="T427" s="3"/>
      <c r="U427" s="3"/>
      <c r="V427" s="3"/>
      <c r="W427" s="3"/>
      <c r="X427" s="3"/>
      <c r="Y427" s="3"/>
      <c r="Z427" s="3"/>
    </row>
    <row r="428" ht="11.25" customHeight="1">
      <c r="A428" s="330" t="s">
        <v>9236</v>
      </c>
      <c r="B428" s="330" t="s">
        <v>4579</v>
      </c>
      <c r="C428" s="5" t="s">
        <v>88</v>
      </c>
      <c r="D428" s="330" t="s">
        <v>9361</v>
      </c>
      <c r="E428" s="407" t="s">
        <v>9362</v>
      </c>
      <c r="F428" s="330" t="s">
        <v>7623</v>
      </c>
      <c r="G428" s="5">
        <v>6.0</v>
      </c>
      <c r="H428" s="5">
        <v>2.0</v>
      </c>
      <c r="I428" s="241">
        <v>6.0</v>
      </c>
      <c r="J428" s="241">
        <v>10.0</v>
      </c>
      <c r="K428" s="241">
        <v>1.66</v>
      </c>
      <c r="L428" s="330" t="s">
        <v>1182</v>
      </c>
      <c r="M428" s="3"/>
      <c r="N428" s="3"/>
      <c r="O428" s="3"/>
      <c r="P428" s="3"/>
      <c r="Q428" s="3"/>
      <c r="R428" s="3"/>
      <c r="S428" s="3"/>
      <c r="T428" s="3"/>
      <c r="U428" s="3"/>
      <c r="V428" s="3"/>
      <c r="W428" s="3"/>
      <c r="X428" s="3"/>
      <c r="Y428" s="3"/>
      <c r="Z428" s="3"/>
    </row>
    <row r="429" ht="11.25" customHeight="1">
      <c r="A429" s="330" t="s">
        <v>9363</v>
      </c>
      <c r="B429" s="330" t="s">
        <v>9364</v>
      </c>
      <c r="C429" s="5" t="s">
        <v>88</v>
      </c>
      <c r="D429" s="330" t="s">
        <v>9365</v>
      </c>
      <c r="E429" s="407" t="s">
        <v>9366</v>
      </c>
      <c r="F429" s="330" t="s">
        <v>7623</v>
      </c>
      <c r="G429" s="5">
        <v>2.0</v>
      </c>
      <c r="H429" s="5">
        <v>2.0</v>
      </c>
      <c r="I429" s="241">
        <v>2.0</v>
      </c>
      <c r="J429" s="241">
        <v>10.0</v>
      </c>
      <c r="K429" s="241">
        <v>5.0</v>
      </c>
      <c r="L429" s="330" t="s">
        <v>1182</v>
      </c>
      <c r="M429" s="3"/>
      <c r="N429" s="3"/>
      <c r="O429" s="3"/>
      <c r="P429" s="3"/>
      <c r="Q429" s="3"/>
      <c r="R429" s="3"/>
      <c r="S429" s="3"/>
      <c r="T429" s="3"/>
      <c r="U429" s="3"/>
      <c r="V429" s="3"/>
      <c r="W429" s="3"/>
      <c r="X429" s="3"/>
      <c r="Y429" s="3"/>
      <c r="Z429" s="3"/>
    </row>
    <row r="430" ht="11.25" customHeight="1">
      <c r="A430" s="330" t="s">
        <v>9363</v>
      </c>
      <c r="B430" s="330" t="s">
        <v>9364</v>
      </c>
      <c r="C430" s="5" t="s">
        <v>88</v>
      </c>
      <c r="D430" s="330" t="s">
        <v>9367</v>
      </c>
      <c r="E430" s="407" t="s">
        <v>9368</v>
      </c>
      <c r="F430" s="330" t="s">
        <v>7623</v>
      </c>
      <c r="G430" s="5">
        <v>2.0</v>
      </c>
      <c r="H430" s="5">
        <v>2.0</v>
      </c>
      <c r="I430" s="241">
        <v>2.0</v>
      </c>
      <c r="J430" s="241">
        <v>10.0</v>
      </c>
      <c r="K430" s="241">
        <v>5.0</v>
      </c>
      <c r="L430" s="330" t="s">
        <v>1182</v>
      </c>
      <c r="M430" s="3"/>
      <c r="N430" s="3"/>
      <c r="O430" s="3"/>
      <c r="P430" s="3"/>
      <c r="Q430" s="3"/>
      <c r="R430" s="3"/>
      <c r="S430" s="3"/>
      <c r="T430" s="3"/>
      <c r="U430" s="3"/>
      <c r="V430" s="3"/>
      <c r="W430" s="3"/>
      <c r="X430" s="3"/>
      <c r="Y430" s="3"/>
      <c r="Z430" s="3"/>
    </row>
    <row r="431" ht="11.25" customHeight="1">
      <c r="A431" s="330" t="s">
        <v>9363</v>
      </c>
      <c r="B431" s="330" t="s">
        <v>9364</v>
      </c>
      <c r="C431" s="5" t="s">
        <v>88</v>
      </c>
      <c r="D431" s="330" t="s">
        <v>9369</v>
      </c>
      <c r="E431" s="407" t="s">
        <v>9370</v>
      </c>
      <c r="F431" s="330" t="s">
        <v>7623</v>
      </c>
      <c r="G431" s="5">
        <v>2.0</v>
      </c>
      <c r="H431" s="5">
        <v>2.0</v>
      </c>
      <c r="I431" s="241">
        <v>2.0</v>
      </c>
      <c r="J431" s="241">
        <v>10.0</v>
      </c>
      <c r="K431" s="241">
        <v>5.0</v>
      </c>
      <c r="L431" s="330" t="s">
        <v>1182</v>
      </c>
      <c r="M431" s="3"/>
      <c r="N431" s="3"/>
      <c r="O431" s="3"/>
      <c r="P431" s="3"/>
      <c r="Q431" s="3"/>
      <c r="R431" s="3"/>
      <c r="S431" s="3"/>
      <c r="T431" s="3"/>
      <c r="U431" s="3"/>
      <c r="V431" s="3"/>
      <c r="W431" s="3"/>
      <c r="X431" s="3"/>
      <c r="Y431" s="3"/>
      <c r="Z431" s="3"/>
    </row>
    <row r="432" ht="11.25" customHeight="1">
      <c r="A432" s="330" t="s">
        <v>9371</v>
      </c>
      <c r="B432" s="330" t="s">
        <v>9372</v>
      </c>
      <c r="C432" s="5" t="s">
        <v>88</v>
      </c>
      <c r="D432" s="330" t="s">
        <v>9373</v>
      </c>
      <c r="E432" s="407" t="s">
        <v>9374</v>
      </c>
      <c r="F432" s="330" t="s">
        <v>7623</v>
      </c>
      <c r="G432" s="5">
        <v>3.0</v>
      </c>
      <c r="H432" s="5">
        <v>2.0</v>
      </c>
      <c r="I432" s="241">
        <v>3.0</v>
      </c>
      <c r="J432" s="241">
        <v>10.0</v>
      </c>
      <c r="K432" s="241">
        <v>3.33</v>
      </c>
      <c r="L432" s="330" t="s">
        <v>1182</v>
      </c>
      <c r="M432" s="3"/>
      <c r="N432" s="3"/>
      <c r="O432" s="3"/>
      <c r="P432" s="3"/>
      <c r="Q432" s="3"/>
      <c r="R432" s="3"/>
      <c r="S432" s="3"/>
      <c r="T432" s="3"/>
      <c r="U432" s="3"/>
      <c r="V432" s="3"/>
      <c r="W432" s="3"/>
      <c r="X432" s="3"/>
      <c r="Y432" s="3"/>
      <c r="Z432" s="3"/>
    </row>
    <row r="433" ht="11.25" customHeight="1">
      <c r="A433" s="330" t="s">
        <v>9371</v>
      </c>
      <c r="B433" s="330" t="s">
        <v>9375</v>
      </c>
      <c r="C433" s="5" t="s">
        <v>88</v>
      </c>
      <c r="D433" s="330" t="s">
        <v>9376</v>
      </c>
      <c r="E433" s="407" t="s">
        <v>9377</v>
      </c>
      <c r="F433" s="330" t="s">
        <v>7623</v>
      </c>
      <c r="G433" s="5">
        <v>3.0</v>
      </c>
      <c r="H433" s="5">
        <v>2.0</v>
      </c>
      <c r="I433" s="241">
        <v>3.0</v>
      </c>
      <c r="J433" s="241">
        <v>10.0</v>
      </c>
      <c r="K433" s="241">
        <v>3.33</v>
      </c>
      <c r="L433" s="330" t="s">
        <v>1182</v>
      </c>
      <c r="M433" s="3"/>
      <c r="N433" s="3"/>
      <c r="O433" s="3"/>
      <c r="P433" s="3"/>
      <c r="Q433" s="3"/>
      <c r="R433" s="3"/>
      <c r="S433" s="3"/>
      <c r="T433" s="3"/>
      <c r="U433" s="3"/>
      <c r="V433" s="3"/>
      <c r="W433" s="3"/>
      <c r="X433" s="3"/>
      <c r="Y433" s="3"/>
      <c r="Z433" s="3"/>
    </row>
    <row r="434" ht="11.25" customHeight="1">
      <c r="A434" s="330" t="s">
        <v>9378</v>
      </c>
      <c r="B434" s="330" t="s">
        <v>9379</v>
      </c>
      <c r="C434" s="5" t="s">
        <v>88</v>
      </c>
      <c r="D434" s="330" t="s">
        <v>9380</v>
      </c>
      <c r="E434" s="330" t="s">
        <v>9381</v>
      </c>
      <c r="F434" s="330" t="s">
        <v>7623</v>
      </c>
      <c r="G434" s="5">
        <v>4.0</v>
      </c>
      <c r="H434" s="5">
        <v>1.0</v>
      </c>
      <c r="I434" s="241">
        <v>5.0</v>
      </c>
      <c r="J434" s="241">
        <v>10.0</v>
      </c>
      <c r="K434" s="241">
        <v>2.5</v>
      </c>
      <c r="L434" s="330" t="s">
        <v>1182</v>
      </c>
      <c r="M434" s="3"/>
      <c r="N434" s="3"/>
      <c r="O434" s="3"/>
      <c r="P434" s="3"/>
      <c r="Q434" s="3"/>
      <c r="R434" s="3"/>
      <c r="S434" s="3"/>
      <c r="T434" s="3"/>
      <c r="U434" s="3"/>
      <c r="V434" s="3"/>
      <c r="W434" s="3"/>
      <c r="X434" s="3"/>
      <c r="Y434" s="3"/>
      <c r="Z434" s="3"/>
    </row>
    <row r="435" ht="11.25" customHeight="1">
      <c r="A435" s="330" t="s">
        <v>9378</v>
      </c>
      <c r="B435" s="330" t="s">
        <v>9379</v>
      </c>
      <c r="C435" s="5" t="s">
        <v>88</v>
      </c>
      <c r="D435" s="330" t="s">
        <v>9382</v>
      </c>
      <c r="E435" s="330" t="s">
        <v>9383</v>
      </c>
      <c r="F435" s="330" t="s">
        <v>7623</v>
      </c>
      <c r="G435" s="5">
        <v>4.0</v>
      </c>
      <c r="H435" s="5">
        <v>1.0</v>
      </c>
      <c r="I435" s="241">
        <v>5.0</v>
      </c>
      <c r="J435" s="241">
        <v>10.0</v>
      </c>
      <c r="K435" s="241">
        <v>2.5</v>
      </c>
      <c r="L435" s="330" t="s">
        <v>1182</v>
      </c>
      <c r="M435" s="3"/>
      <c r="N435" s="3"/>
      <c r="O435" s="3"/>
      <c r="P435" s="3"/>
      <c r="Q435" s="3"/>
      <c r="R435" s="3"/>
      <c r="S435" s="3"/>
      <c r="T435" s="3"/>
      <c r="U435" s="3"/>
      <c r="V435" s="3"/>
      <c r="W435" s="3"/>
      <c r="X435" s="3"/>
      <c r="Y435" s="3"/>
      <c r="Z435" s="3"/>
    </row>
    <row r="436" ht="11.25" customHeight="1">
      <c r="A436" s="330" t="s">
        <v>9378</v>
      </c>
      <c r="B436" s="330" t="s">
        <v>9379</v>
      </c>
      <c r="C436" s="5" t="s">
        <v>88</v>
      </c>
      <c r="D436" s="330" t="s">
        <v>9384</v>
      </c>
      <c r="E436" s="407" t="s">
        <v>9385</v>
      </c>
      <c r="F436" s="330"/>
      <c r="G436" s="5">
        <v>4.0</v>
      </c>
      <c r="H436" s="5">
        <v>1.0</v>
      </c>
      <c r="I436" s="241">
        <v>5.0</v>
      </c>
      <c r="J436" s="241">
        <v>10.0</v>
      </c>
      <c r="K436" s="241">
        <v>2.5</v>
      </c>
      <c r="L436" s="330" t="s">
        <v>1182</v>
      </c>
      <c r="M436" s="3"/>
      <c r="N436" s="3"/>
      <c r="O436" s="3"/>
      <c r="P436" s="3"/>
      <c r="Q436" s="3"/>
      <c r="R436" s="3"/>
      <c r="S436" s="3"/>
      <c r="T436" s="3"/>
      <c r="U436" s="3"/>
      <c r="V436" s="3"/>
      <c r="W436" s="3"/>
      <c r="X436" s="3"/>
      <c r="Y436" s="3"/>
      <c r="Z436" s="3"/>
    </row>
    <row r="437" ht="11.25" customHeight="1">
      <c r="A437" s="330" t="s">
        <v>9386</v>
      </c>
      <c r="B437" s="330" t="s">
        <v>9387</v>
      </c>
      <c r="C437" s="5" t="s">
        <v>88</v>
      </c>
      <c r="D437" s="330" t="s">
        <v>9388</v>
      </c>
      <c r="E437" s="407" t="s">
        <v>9389</v>
      </c>
      <c r="F437" s="330"/>
      <c r="G437" s="5">
        <v>2.0</v>
      </c>
      <c r="H437" s="5">
        <v>1.0</v>
      </c>
      <c r="I437" s="241">
        <v>2.0</v>
      </c>
      <c r="J437" s="241">
        <v>10.0</v>
      </c>
      <c r="K437" s="241">
        <v>5.0</v>
      </c>
      <c r="L437" s="330" t="s">
        <v>1182</v>
      </c>
      <c r="M437" s="3"/>
      <c r="N437" s="3"/>
      <c r="O437" s="3"/>
      <c r="P437" s="3"/>
      <c r="Q437" s="3"/>
      <c r="R437" s="3"/>
      <c r="S437" s="3"/>
      <c r="T437" s="3"/>
      <c r="U437" s="3"/>
      <c r="V437" s="3"/>
      <c r="W437" s="3"/>
      <c r="X437" s="3"/>
      <c r="Y437" s="3"/>
      <c r="Z437" s="3"/>
    </row>
    <row r="438" ht="11.25" customHeight="1">
      <c r="A438" s="330" t="s">
        <v>9386</v>
      </c>
      <c r="B438" s="330" t="s">
        <v>9387</v>
      </c>
      <c r="C438" s="5" t="s">
        <v>88</v>
      </c>
      <c r="D438" s="330" t="s">
        <v>9390</v>
      </c>
      <c r="E438" s="407" t="s">
        <v>9391</v>
      </c>
      <c r="F438" s="330"/>
      <c r="G438" s="5">
        <v>2.0</v>
      </c>
      <c r="H438" s="5">
        <v>1.0</v>
      </c>
      <c r="I438" s="241">
        <v>2.0</v>
      </c>
      <c r="J438" s="241">
        <v>10.0</v>
      </c>
      <c r="K438" s="241">
        <v>5.0</v>
      </c>
      <c r="L438" s="330" t="s">
        <v>1182</v>
      </c>
      <c r="M438" s="3"/>
      <c r="N438" s="3"/>
      <c r="O438" s="3"/>
      <c r="P438" s="3"/>
      <c r="Q438" s="3"/>
      <c r="R438" s="3"/>
      <c r="S438" s="3"/>
      <c r="T438" s="3"/>
      <c r="U438" s="3"/>
      <c r="V438" s="3"/>
      <c r="W438" s="3"/>
      <c r="X438" s="3"/>
      <c r="Y438" s="3"/>
      <c r="Z438" s="3"/>
    </row>
    <row r="439" ht="11.25" customHeight="1">
      <c r="A439" s="330" t="s">
        <v>9386</v>
      </c>
      <c r="B439" s="330" t="s">
        <v>9387</v>
      </c>
      <c r="C439" s="5" t="s">
        <v>88</v>
      </c>
      <c r="D439" s="330" t="s">
        <v>9392</v>
      </c>
      <c r="E439" s="407" t="s">
        <v>9393</v>
      </c>
      <c r="F439" s="330"/>
      <c r="G439" s="5">
        <v>2.0</v>
      </c>
      <c r="H439" s="5">
        <v>1.0</v>
      </c>
      <c r="I439" s="241">
        <v>2.0</v>
      </c>
      <c r="J439" s="241">
        <v>10.0</v>
      </c>
      <c r="K439" s="241">
        <v>5.0</v>
      </c>
      <c r="L439" s="330" t="s">
        <v>1182</v>
      </c>
      <c r="M439" s="3"/>
      <c r="N439" s="3"/>
      <c r="O439" s="3"/>
      <c r="P439" s="3"/>
      <c r="Q439" s="3"/>
      <c r="R439" s="3"/>
      <c r="S439" s="3"/>
      <c r="T439" s="3"/>
      <c r="U439" s="3"/>
      <c r="V439" s="3"/>
      <c r="W439" s="3"/>
      <c r="X439" s="3"/>
      <c r="Y439" s="3"/>
      <c r="Z439" s="3"/>
    </row>
    <row r="440" ht="11.25" customHeight="1">
      <c r="A440" s="330" t="s">
        <v>9394</v>
      </c>
      <c r="B440" s="330" t="s">
        <v>9395</v>
      </c>
      <c r="C440" s="5" t="s">
        <v>88</v>
      </c>
      <c r="D440" s="330" t="s">
        <v>9396</v>
      </c>
      <c r="E440" s="407" t="s">
        <v>9397</v>
      </c>
      <c r="F440" s="330"/>
      <c r="G440" s="5">
        <v>2.0</v>
      </c>
      <c r="H440" s="5">
        <v>1.0</v>
      </c>
      <c r="I440" s="241">
        <v>2.0</v>
      </c>
      <c r="J440" s="241">
        <v>10.0</v>
      </c>
      <c r="K440" s="241">
        <v>5.0</v>
      </c>
      <c r="L440" s="330" t="s">
        <v>1182</v>
      </c>
      <c r="M440" s="3"/>
      <c r="N440" s="3"/>
      <c r="O440" s="3"/>
      <c r="P440" s="3"/>
      <c r="Q440" s="3"/>
      <c r="R440" s="3"/>
      <c r="S440" s="3"/>
      <c r="T440" s="3"/>
      <c r="U440" s="3"/>
      <c r="V440" s="3"/>
      <c r="W440" s="3"/>
      <c r="X440" s="3"/>
      <c r="Y440" s="3"/>
      <c r="Z440" s="3"/>
    </row>
    <row r="441" ht="11.25" customHeight="1">
      <c r="A441" s="330" t="s">
        <v>9398</v>
      </c>
      <c r="B441" s="330" t="s">
        <v>9399</v>
      </c>
      <c r="C441" s="5" t="s">
        <v>88</v>
      </c>
      <c r="D441" s="330" t="s">
        <v>9400</v>
      </c>
      <c r="E441" s="407" t="s">
        <v>9401</v>
      </c>
      <c r="F441" s="330"/>
      <c r="G441" s="5">
        <v>2.0</v>
      </c>
      <c r="H441" s="5">
        <v>1.0</v>
      </c>
      <c r="I441" s="241">
        <v>2.0</v>
      </c>
      <c r="J441" s="241">
        <v>10.0</v>
      </c>
      <c r="K441" s="241">
        <v>5.0</v>
      </c>
      <c r="L441" s="330" t="s">
        <v>1182</v>
      </c>
      <c r="M441" s="3"/>
      <c r="N441" s="3"/>
      <c r="O441" s="3"/>
      <c r="P441" s="3"/>
      <c r="Q441" s="3"/>
      <c r="R441" s="3"/>
      <c r="S441" s="3"/>
      <c r="T441" s="3"/>
      <c r="U441" s="3"/>
      <c r="V441" s="3"/>
      <c r="W441" s="3"/>
      <c r="X441" s="3"/>
      <c r="Y441" s="3"/>
      <c r="Z441" s="3"/>
    </row>
    <row r="442" ht="11.25" customHeight="1">
      <c r="A442" s="330" t="s">
        <v>9402</v>
      </c>
      <c r="B442" s="330" t="s">
        <v>9403</v>
      </c>
      <c r="C442" s="5" t="s">
        <v>88</v>
      </c>
      <c r="D442" s="330" t="s">
        <v>9404</v>
      </c>
      <c r="E442" s="407" t="s">
        <v>9405</v>
      </c>
      <c r="F442" s="330"/>
      <c r="G442" s="5">
        <v>2.0</v>
      </c>
      <c r="H442" s="5">
        <v>1.0</v>
      </c>
      <c r="I442" s="241">
        <v>2.0</v>
      </c>
      <c r="J442" s="241">
        <v>10.0</v>
      </c>
      <c r="K442" s="241">
        <v>5.0</v>
      </c>
      <c r="L442" s="330" t="s">
        <v>1182</v>
      </c>
      <c r="M442" s="3"/>
      <c r="N442" s="3"/>
      <c r="O442" s="3"/>
      <c r="P442" s="3"/>
      <c r="Q442" s="3"/>
      <c r="R442" s="3"/>
      <c r="S442" s="3"/>
      <c r="T442" s="3"/>
      <c r="U442" s="3"/>
      <c r="V442" s="3"/>
      <c r="W442" s="3"/>
      <c r="X442" s="3"/>
      <c r="Y442" s="3"/>
      <c r="Z442" s="3"/>
    </row>
    <row r="443" ht="11.25" customHeight="1">
      <c r="A443" s="136" t="s">
        <v>9159</v>
      </c>
      <c r="B443" s="136" t="s">
        <v>9160</v>
      </c>
      <c r="C443" s="241" t="s">
        <v>88</v>
      </c>
      <c r="D443" s="403" t="s">
        <v>9406</v>
      </c>
      <c r="E443" s="403" t="s">
        <v>9162</v>
      </c>
      <c r="F443" s="403" t="s">
        <v>9407</v>
      </c>
      <c r="G443" s="404">
        <v>2.0</v>
      </c>
      <c r="H443" s="405">
        <v>2.0</v>
      </c>
      <c r="I443" s="5">
        <v>2.0</v>
      </c>
      <c r="J443" s="5">
        <v>20.0</v>
      </c>
      <c r="K443" s="5">
        <f>J443/2</f>
        <v>10</v>
      </c>
      <c r="L443" s="330" t="s">
        <v>4849</v>
      </c>
      <c r="M443" s="3"/>
      <c r="N443" s="3"/>
      <c r="O443" s="3"/>
      <c r="P443" s="3"/>
      <c r="Q443" s="3"/>
      <c r="R443" s="3"/>
      <c r="S443" s="3"/>
      <c r="T443" s="3"/>
      <c r="U443" s="3"/>
      <c r="V443" s="3"/>
      <c r="W443" s="3"/>
      <c r="X443" s="3"/>
      <c r="Y443" s="3"/>
      <c r="Z443" s="3"/>
    </row>
    <row r="444" ht="11.25" customHeight="1">
      <c r="A444" s="136" t="s">
        <v>9408</v>
      </c>
      <c r="B444" s="136" t="s">
        <v>9409</v>
      </c>
      <c r="C444" s="241" t="s">
        <v>88</v>
      </c>
      <c r="D444" s="330" t="s">
        <v>9410</v>
      </c>
      <c r="E444" s="330" t="s">
        <v>9411</v>
      </c>
      <c r="F444" s="330" t="s">
        <v>9412</v>
      </c>
      <c r="G444" s="317">
        <v>1.0</v>
      </c>
      <c r="H444" s="409">
        <v>1.0</v>
      </c>
      <c r="I444" s="5">
        <v>1.0</v>
      </c>
      <c r="J444" s="5">
        <v>20.0</v>
      </c>
      <c r="K444" s="5">
        <v>20.0</v>
      </c>
      <c r="L444" s="330" t="s">
        <v>4849</v>
      </c>
      <c r="M444" s="3"/>
      <c r="N444" s="3"/>
      <c r="O444" s="3"/>
      <c r="P444" s="3"/>
      <c r="Q444" s="3"/>
      <c r="R444" s="3"/>
      <c r="S444" s="3"/>
      <c r="T444" s="3"/>
      <c r="U444" s="3"/>
      <c r="V444" s="3"/>
      <c r="W444" s="3"/>
      <c r="X444" s="3"/>
      <c r="Y444" s="3"/>
      <c r="Z444" s="3"/>
    </row>
    <row r="445" ht="11.25" customHeight="1">
      <c r="A445" s="330" t="s">
        <v>9164</v>
      </c>
      <c r="B445" s="330" t="s">
        <v>9165</v>
      </c>
      <c r="C445" s="5" t="s">
        <v>88</v>
      </c>
      <c r="D445" s="330" t="s">
        <v>9166</v>
      </c>
      <c r="E445" s="330" t="s">
        <v>9167</v>
      </c>
      <c r="F445" s="330" t="s">
        <v>7623</v>
      </c>
      <c r="G445" s="5">
        <v>2.0</v>
      </c>
      <c r="H445" s="5">
        <v>2.0</v>
      </c>
      <c r="I445" s="5">
        <v>2.0</v>
      </c>
      <c r="J445" s="5">
        <v>10.0</v>
      </c>
      <c r="K445" s="5">
        <f t="shared" ref="K445:K446" si="7">J445/2</f>
        <v>5</v>
      </c>
      <c r="L445" s="330" t="s">
        <v>4849</v>
      </c>
      <c r="M445" s="3"/>
      <c r="N445" s="3"/>
      <c r="O445" s="3"/>
      <c r="P445" s="3"/>
      <c r="Q445" s="3"/>
      <c r="R445" s="3"/>
      <c r="S445" s="3"/>
      <c r="T445" s="3"/>
      <c r="U445" s="3"/>
      <c r="V445" s="3"/>
      <c r="W445" s="3"/>
      <c r="X445" s="3"/>
      <c r="Y445" s="3"/>
      <c r="Z445" s="3"/>
    </row>
    <row r="446" ht="11.25" customHeight="1">
      <c r="A446" s="330" t="s">
        <v>9164</v>
      </c>
      <c r="B446" s="330" t="s">
        <v>9165</v>
      </c>
      <c r="C446" s="5" t="s">
        <v>88</v>
      </c>
      <c r="D446" s="330" t="s">
        <v>9168</v>
      </c>
      <c r="E446" s="330" t="s">
        <v>9169</v>
      </c>
      <c r="F446" s="330" t="s">
        <v>7623</v>
      </c>
      <c r="G446" s="317">
        <v>2.0</v>
      </c>
      <c r="H446" s="409">
        <v>2.0</v>
      </c>
      <c r="I446" s="5">
        <v>2.0</v>
      </c>
      <c r="J446" s="5">
        <v>10.0</v>
      </c>
      <c r="K446" s="5">
        <f t="shared" si="7"/>
        <v>5</v>
      </c>
      <c r="L446" s="330" t="s">
        <v>4849</v>
      </c>
      <c r="M446" s="3"/>
      <c r="N446" s="3"/>
      <c r="O446" s="3"/>
      <c r="P446" s="3"/>
      <c r="Q446" s="3"/>
      <c r="R446" s="3"/>
      <c r="S446" s="3"/>
      <c r="T446" s="3"/>
      <c r="U446" s="3"/>
      <c r="V446" s="3"/>
      <c r="W446" s="3"/>
      <c r="X446" s="3"/>
      <c r="Y446" s="3"/>
      <c r="Z446" s="3"/>
    </row>
    <row r="447" ht="11.25" customHeight="1">
      <c r="A447" s="403" t="s">
        <v>4879</v>
      </c>
      <c r="B447" s="330" t="s">
        <v>4880</v>
      </c>
      <c r="C447" s="5" t="s">
        <v>88</v>
      </c>
      <c r="D447" s="330" t="s">
        <v>9413</v>
      </c>
      <c r="E447" s="427" t="s">
        <v>9414</v>
      </c>
      <c r="F447" s="411" t="s">
        <v>9415</v>
      </c>
      <c r="G447" s="5">
        <v>3.0</v>
      </c>
      <c r="H447" s="5">
        <v>3.0</v>
      </c>
      <c r="I447" s="5">
        <v>3.0</v>
      </c>
      <c r="J447" s="413">
        <v>20.0</v>
      </c>
      <c r="K447" s="414">
        <f t="shared" ref="K447:K486" si="8">J447/G447</f>
        <v>6.666666667</v>
      </c>
      <c r="L447" s="330" t="s">
        <v>1198</v>
      </c>
      <c r="M447" s="3"/>
      <c r="N447" s="3"/>
      <c r="O447" s="3"/>
      <c r="P447" s="3"/>
      <c r="Q447" s="3"/>
      <c r="R447" s="3"/>
      <c r="S447" s="3"/>
      <c r="T447" s="3"/>
      <c r="U447" s="3"/>
      <c r="V447" s="3"/>
      <c r="W447" s="3"/>
      <c r="X447" s="3"/>
      <c r="Y447" s="3"/>
      <c r="Z447" s="3"/>
    </row>
    <row r="448" ht="11.25" customHeight="1">
      <c r="A448" s="403" t="s">
        <v>4879</v>
      </c>
      <c r="B448" s="330" t="s">
        <v>4880</v>
      </c>
      <c r="C448" s="5" t="s">
        <v>88</v>
      </c>
      <c r="D448" s="330" t="s">
        <v>9416</v>
      </c>
      <c r="E448" s="330" t="s">
        <v>9417</v>
      </c>
      <c r="F448" s="411" t="s">
        <v>9418</v>
      </c>
      <c r="G448" s="5">
        <v>3.0</v>
      </c>
      <c r="H448" s="5">
        <v>3.0</v>
      </c>
      <c r="I448" s="5">
        <v>3.0</v>
      </c>
      <c r="J448" s="413">
        <v>20.0</v>
      </c>
      <c r="K448" s="414">
        <f t="shared" si="8"/>
        <v>6.666666667</v>
      </c>
      <c r="L448" s="330" t="s">
        <v>1198</v>
      </c>
      <c r="M448" s="3"/>
      <c r="N448" s="3"/>
      <c r="O448" s="3"/>
      <c r="P448" s="3"/>
      <c r="Q448" s="3"/>
      <c r="R448" s="3"/>
      <c r="S448" s="3"/>
      <c r="T448" s="3"/>
      <c r="U448" s="3"/>
      <c r="V448" s="3"/>
      <c r="W448" s="3"/>
      <c r="X448" s="3"/>
      <c r="Y448" s="3"/>
      <c r="Z448" s="3"/>
    </row>
    <row r="449" ht="11.25" customHeight="1">
      <c r="A449" s="403" t="s">
        <v>4879</v>
      </c>
      <c r="B449" s="330" t="s">
        <v>4880</v>
      </c>
      <c r="C449" s="5" t="s">
        <v>88</v>
      </c>
      <c r="D449" s="330" t="s">
        <v>9419</v>
      </c>
      <c r="E449" s="330" t="s">
        <v>9420</v>
      </c>
      <c r="F449" s="411" t="s">
        <v>7623</v>
      </c>
      <c r="G449" s="5">
        <v>3.0</v>
      </c>
      <c r="H449" s="5">
        <v>3.0</v>
      </c>
      <c r="I449" s="5">
        <v>3.0</v>
      </c>
      <c r="J449" s="413">
        <v>20.0</v>
      </c>
      <c r="K449" s="414">
        <f t="shared" si="8"/>
        <v>6.666666667</v>
      </c>
      <c r="L449" s="330" t="s">
        <v>1198</v>
      </c>
      <c r="M449" s="3"/>
      <c r="N449" s="3"/>
      <c r="O449" s="3"/>
      <c r="P449" s="3"/>
      <c r="Q449" s="3"/>
      <c r="R449" s="3"/>
      <c r="S449" s="3"/>
      <c r="T449" s="3"/>
      <c r="U449" s="3"/>
      <c r="V449" s="3"/>
      <c r="W449" s="3"/>
      <c r="X449" s="3"/>
      <c r="Y449" s="3"/>
      <c r="Z449" s="3"/>
    </row>
    <row r="450" ht="11.25" customHeight="1">
      <c r="A450" s="403" t="s">
        <v>4879</v>
      </c>
      <c r="B450" s="330" t="s">
        <v>4880</v>
      </c>
      <c r="C450" s="5" t="s">
        <v>88</v>
      </c>
      <c r="D450" s="330" t="s">
        <v>9421</v>
      </c>
      <c r="E450" s="330" t="s">
        <v>9422</v>
      </c>
      <c r="F450" s="428" t="s">
        <v>9423</v>
      </c>
      <c r="G450" s="5">
        <v>3.0</v>
      </c>
      <c r="H450" s="5">
        <v>3.0</v>
      </c>
      <c r="I450" s="5">
        <v>3.0</v>
      </c>
      <c r="J450" s="413">
        <v>20.0</v>
      </c>
      <c r="K450" s="414">
        <f t="shared" si="8"/>
        <v>6.666666667</v>
      </c>
      <c r="L450" s="330" t="s">
        <v>1198</v>
      </c>
      <c r="M450" s="3"/>
      <c r="N450" s="3"/>
      <c r="O450" s="3"/>
      <c r="P450" s="3"/>
      <c r="Q450" s="3"/>
      <c r="R450" s="3"/>
      <c r="S450" s="3"/>
      <c r="T450" s="3"/>
      <c r="U450" s="3"/>
      <c r="V450" s="3"/>
      <c r="W450" s="3"/>
      <c r="X450" s="3"/>
      <c r="Y450" s="3"/>
      <c r="Z450" s="3"/>
    </row>
    <row r="451" ht="11.25" customHeight="1">
      <c r="A451" s="403" t="s">
        <v>4879</v>
      </c>
      <c r="B451" s="330" t="s">
        <v>4880</v>
      </c>
      <c r="C451" s="5" t="s">
        <v>88</v>
      </c>
      <c r="D451" s="330" t="s">
        <v>9424</v>
      </c>
      <c r="E451" s="330" t="s">
        <v>9425</v>
      </c>
      <c r="F451" s="411" t="s">
        <v>9425</v>
      </c>
      <c r="G451" s="5">
        <v>3.0</v>
      </c>
      <c r="H451" s="5">
        <v>3.0</v>
      </c>
      <c r="I451" s="5">
        <v>3.0</v>
      </c>
      <c r="J451" s="413">
        <v>20.0</v>
      </c>
      <c r="K451" s="414">
        <f t="shared" si="8"/>
        <v>6.666666667</v>
      </c>
      <c r="L451" s="330" t="s">
        <v>1198</v>
      </c>
      <c r="M451" s="3"/>
      <c r="N451" s="3"/>
      <c r="O451" s="3"/>
      <c r="P451" s="3"/>
      <c r="Q451" s="3"/>
      <c r="R451" s="3"/>
      <c r="S451" s="3"/>
      <c r="T451" s="3"/>
      <c r="U451" s="3"/>
      <c r="V451" s="3"/>
      <c r="W451" s="3"/>
      <c r="X451" s="3"/>
      <c r="Y451" s="3"/>
      <c r="Z451" s="3"/>
    </row>
    <row r="452" ht="11.25" customHeight="1">
      <c r="A452" s="403" t="s">
        <v>4879</v>
      </c>
      <c r="B452" s="330" t="s">
        <v>4880</v>
      </c>
      <c r="C452" s="5" t="s">
        <v>88</v>
      </c>
      <c r="D452" s="330" t="s">
        <v>9426</v>
      </c>
      <c r="E452" s="424" t="s">
        <v>9427</v>
      </c>
      <c r="F452" s="411" t="s">
        <v>9428</v>
      </c>
      <c r="G452" s="5">
        <v>3.0</v>
      </c>
      <c r="H452" s="5">
        <v>3.0</v>
      </c>
      <c r="I452" s="5">
        <v>3.0</v>
      </c>
      <c r="J452" s="413">
        <v>10.0</v>
      </c>
      <c r="K452" s="414">
        <f t="shared" si="8"/>
        <v>3.333333333</v>
      </c>
      <c r="L452" s="330" t="s">
        <v>1198</v>
      </c>
      <c r="M452" s="3"/>
      <c r="N452" s="3"/>
      <c r="O452" s="3"/>
      <c r="P452" s="3"/>
      <c r="Q452" s="3"/>
      <c r="R452" s="3"/>
      <c r="S452" s="3"/>
      <c r="T452" s="3"/>
      <c r="U452" s="3"/>
      <c r="V452" s="3"/>
      <c r="W452" s="3"/>
      <c r="X452" s="3"/>
      <c r="Y452" s="3"/>
      <c r="Z452" s="3"/>
    </row>
    <row r="453" ht="11.25" customHeight="1">
      <c r="A453" s="403" t="s">
        <v>4879</v>
      </c>
      <c r="B453" s="330" t="s">
        <v>4880</v>
      </c>
      <c r="C453" s="5" t="s">
        <v>88</v>
      </c>
      <c r="D453" s="330" t="s">
        <v>9429</v>
      </c>
      <c r="E453" s="330" t="s">
        <v>9430</v>
      </c>
      <c r="F453" s="411" t="s">
        <v>8718</v>
      </c>
      <c r="G453" s="5">
        <v>3.0</v>
      </c>
      <c r="H453" s="5">
        <v>3.0</v>
      </c>
      <c r="I453" s="5">
        <v>3.0</v>
      </c>
      <c r="J453" s="413">
        <v>10.0</v>
      </c>
      <c r="K453" s="414">
        <f t="shared" si="8"/>
        <v>3.333333333</v>
      </c>
      <c r="L453" s="330" t="s">
        <v>1198</v>
      </c>
      <c r="M453" s="3"/>
      <c r="N453" s="3"/>
      <c r="O453" s="3"/>
      <c r="P453" s="3"/>
      <c r="Q453" s="3"/>
      <c r="R453" s="3"/>
      <c r="S453" s="3"/>
      <c r="T453" s="3"/>
      <c r="U453" s="3"/>
      <c r="V453" s="3"/>
      <c r="W453" s="3"/>
      <c r="X453" s="3"/>
      <c r="Y453" s="3"/>
      <c r="Z453" s="3"/>
    </row>
    <row r="454" ht="11.25" customHeight="1">
      <c r="A454" s="403" t="s">
        <v>4879</v>
      </c>
      <c r="B454" s="330" t="s">
        <v>4880</v>
      </c>
      <c r="C454" s="5" t="s">
        <v>88</v>
      </c>
      <c r="D454" s="330" t="s">
        <v>9431</v>
      </c>
      <c r="E454" s="424" t="s">
        <v>9432</v>
      </c>
      <c r="F454" s="411" t="s">
        <v>9433</v>
      </c>
      <c r="G454" s="5">
        <v>3.0</v>
      </c>
      <c r="H454" s="5">
        <v>3.0</v>
      </c>
      <c r="I454" s="5">
        <v>3.0</v>
      </c>
      <c r="J454" s="413">
        <v>20.0</v>
      </c>
      <c r="K454" s="414">
        <f t="shared" si="8"/>
        <v>6.666666667</v>
      </c>
      <c r="L454" s="330" t="s">
        <v>1198</v>
      </c>
      <c r="M454" s="3"/>
      <c r="N454" s="3"/>
      <c r="O454" s="3"/>
      <c r="P454" s="3"/>
      <c r="Q454" s="3"/>
      <c r="R454" s="3"/>
      <c r="S454" s="3"/>
      <c r="T454" s="3"/>
      <c r="U454" s="3"/>
      <c r="V454" s="3"/>
      <c r="W454" s="3"/>
      <c r="X454" s="3"/>
      <c r="Y454" s="3"/>
      <c r="Z454" s="3"/>
    </row>
    <row r="455" ht="11.25" customHeight="1">
      <c r="A455" s="403" t="s">
        <v>4879</v>
      </c>
      <c r="B455" s="330" t="s">
        <v>4880</v>
      </c>
      <c r="C455" s="5" t="s">
        <v>88</v>
      </c>
      <c r="D455" s="330" t="s">
        <v>9434</v>
      </c>
      <c r="E455" s="424" t="s">
        <v>9435</v>
      </c>
      <c r="F455" s="429" t="s">
        <v>9436</v>
      </c>
      <c r="G455" s="5">
        <v>3.0</v>
      </c>
      <c r="H455" s="5">
        <v>3.0</v>
      </c>
      <c r="I455" s="5">
        <v>3.0</v>
      </c>
      <c r="J455" s="413">
        <v>20.0</v>
      </c>
      <c r="K455" s="414">
        <f t="shared" si="8"/>
        <v>6.666666667</v>
      </c>
      <c r="L455" s="330" t="s">
        <v>1198</v>
      </c>
      <c r="M455" s="3"/>
      <c r="N455" s="3"/>
      <c r="O455" s="3"/>
      <c r="P455" s="3"/>
      <c r="Q455" s="3"/>
      <c r="R455" s="3"/>
      <c r="S455" s="3"/>
      <c r="T455" s="3"/>
      <c r="U455" s="3"/>
      <c r="V455" s="3"/>
      <c r="W455" s="3"/>
      <c r="X455" s="3"/>
      <c r="Y455" s="3"/>
      <c r="Z455" s="3"/>
    </row>
    <row r="456" ht="11.25" customHeight="1">
      <c r="A456" s="403" t="s">
        <v>4879</v>
      </c>
      <c r="B456" s="330" t="s">
        <v>4880</v>
      </c>
      <c r="C456" s="5" t="s">
        <v>88</v>
      </c>
      <c r="D456" s="330" t="s">
        <v>9437</v>
      </c>
      <c r="E456" s="330" t="s">
        <v>9438</v>
      </c>
      <c r="F456" s="411" t="s">
        <v>9439</v>
      </c>
      <c r="G456" s="5">
        <v>3.0</v>
      </c>
      <c r="H456" s="5">
        <v>3.0</v>
      </c>
      <c r="I456" s="5">
        <v>3.0</v>
      </c>
      <c r="J456" s="413">
        <v>20.0</v>
      </c>
      <c r="K456" s="414">
        <f t="shared" si="8"/>
        <v>6.666666667</v>
      </c>
      <c r="L456" s="330" t="s">
        <v>1198</v>
      </c>
      <c r="M456" s="3"/>
      <c r="N456" s="3"/>
      <c r="O456" s="3"/>
      <c r="P456" s="3"/>
      <c r="Q456" s="3"/>
      <c r="R456" s="3"/>
      <c r="S456" s="3"/>
      <c r="T456" s="3"/>
      <c r="U456" s="3"/>
      <c r="V456" s="3"/>
      <c r="W456" s="3"/>
      <c r="X456" s="3"/>
      <c r="Y456" s="3"/>
      <c r="Z456" s="3"/>
    </row>
    <row r="457" ht="11.25" customHeight="1">
      <c r="A457" s="330" t="s">
        <v>4874</v>
      </c>
      <c r="B457" s="330" t="s">
        <v>4875</v>
      </c>
      <c r="C457" s="5" t="s">
        <v>88</v>
      </c>
      <c r="D457" s="330" t="s">
        <v>9440</v>
      </c>
      <c r="E457" s="427" t="s">
        <v>9441</v>
      </c>
      <c r="F457" s="429" t="s">
        <v>9442</v>
      </c>
      <c r="G457" s="5">
        <v>3.0</v>
      </c>
      <c r="H457" s="5">
        <v>3.0</v>
      </c>
      <c r="I457" s="5">
        <v>3.0</v>
      </c>
      <c r="J457" s="413">
        <v>20.0</v>
      </c>
      <c r="K457" s="414">
        <f t="shared" si="8"/>
        <v>6.666666667</v>
      </c>
      <c r="L457" s="330" t="s">
        <v>1198</v>
      </c>
      <c r="M457" s="3"/>
      <c r="N457" s="3"/>
      <c r="O457" s="3"/>
      <c r="P457" s="3"/>
      <c r="Q457" s="3"/>
      <c r="R457" s="3"/>
      <c r="S457" s="3"/>
      <c r="T457" s="3"/>
      <c r="U457" s="3"/>
      <c r="V457" s="3"/>
      <c r="W457" s="3"/>
      <c r="X457" s="3"/>
      <c r="Y457" s="3"/>
      <c r="Z457" s="3"/>
    </row>
    <row r="458" ht="11.25" customHeight="1">
      <c r="A458" s="330" t="s">
        <v>4874</v>
      </c>
      <c r="B458" s="330" t="s">
        <v>4875</v>
      </c>
      <c r="C458" s="5" t="s">
        <v>88</v>
      </c>
      <c r="D458" s="330" t="s">
        <v>9443</v>
      </c>
      <c r="E458" s="427" t="s">
        <v>9444</v>
      </c>
      <c r="F458" s="411" t="s">
        <v>9445</v>
      </c>
      <c r="G458" s="5">
        <v>3.0</v>
      </c>
      <c r="H458" s="5">
        <v>3.0</v>
      </c>
      <c r="I458" s="5">
        <v>3.0</v>
      </c>
      <c r="J458" s="413">
        <v>20.0</v>
      </c>
      <c r="K458" s="414">
        <f t="shared" si="8"/>
        <v>6.666666667</v>
      </c>
      <c r="L458" s="330" t="s">
        <v>1198</v>
      </c>
      <c r="M458" s="3"/>
      <c r="N458" s="3"/>
      <c r="O458" s="3"/>
      <c r="P458" s="3"/>
      <c r="Q458" s="3"/>
      <c r="R458" s="3"/>
      <c r="S458" s="3"/>
      <c r="T458" s="3"/>
      <c r="U458" s="3"/>
      <c r="V458" s="3"/>
      <c r="W458" s="3"/>
      <c r="X458" s="3"/>
      <c r="Y458" s="3"/>
      <c r="Z458" s="3"/>
    </row>
    <row r="459" ht="11.25" customHeight="1">
      <c r="A459" s="330" t="s">
        <v>4874</v>
      </c>
      <c r="B459" s="330" t="s">
        <v>4875</v>
      </c>
      <c r="C459" s="5" t="s">
        <v>88</v>
      </c>
      <c r="D459" s="330" t="s">
        <v>9446</v>
      </c>
      <c r="E459" s="427" t="s">
        <v>9447</v>
      </c>
      <c r="F459" s="411" t="s">
        <v>9448</v>
      </c>
      <c r="G459" s="5">
        <v>3.0</v>
      </c>
      <c r="H459" s="5">
        <v>3.0</v>
      </c>
      <c r="I459" s="5">
        <v>3.0</v>
      </c>
      <c r="J459" s="413">
        <v>20.0</v>
      </c>
      <c r="K459" s="414">
        <f t="shared" si="8"/>
        <v>6.666666667</v>
      </c>
      <c r="L459" s="330" t="s">
        <v>1198</v>
      </c>
      <c r="M459" s="3"/>
      <c r="N459" s="3"/>
      <c r="O459" s="3"/>
      <c r="P459" s="3"/>
      <c r="Q459" s="3"/>
      <c r="R459" s="3"/>
      <c r="S459" s="3"/>
      <c r="T459" s="3"/>
      <c r="U459" s="3"/>
      <c r="V459" s="3"/>
      <c r="W459" s="3"/>
      <c r="X459" s="3"/>
      <c r="Y459" s="3"/>
      <c r="Z459" s="3"/>
    </row>
    <row r="460" ht="11.25" customHeight="1">
      <c r="A460" s="403" t="s">
        <v>4852</v>
      </c>
      <c r="B460" s="330" t="s">
        <v>4853</v>
      </c>
      <c r="C460" s="5" t="s">
        <v>88</v>
      </c>
      <c r="D460" s="424" t="s">
        <v>9449</v>
      </c>
      <c r="E460" s="330" t="s">
        <v>9450</v>
      </c>
      <c r="F460" s="411" t="s">
        <v>9428</v>
      </c>
      <c r="G460" s="5">
        <v>7.0</v>
      </c>
      <c r="H460" s="5">
        <v>7.0</v>
      </c>
      <c r="I460" s="5">
        <v>7.0</v>
      </c>
      <c r="J460" s="413">
        <v>10.0</v>
      </c>
      <c r="K460" s="414">
        <f t="shared" si="8"/>
        <v>1.428571429</v>
      </c>
      <c r="L460" s="330" t="s">
        <v>1198</v>
      </c>
      <c r="M460" s="3"/>
      <c r="N460" s="3"/>
      <c r="O460" s="3"/>
      <c r="P460" s="3"/>
      <c r="Q460" s="3"/>
      <c r="R460" s="3"/>
      <c r="S460" s="3"/>
      <c r="T460" s="3"/>
      <c r="U460" s="3"/>
      <c r="V460" s="3"/>
      <c r="W460" s="3"/>
      <c r="X460" s="3"/>
      <c r="Y460" s="3"/>
      <c r="Z460" s="3"/>
    </row>
    <row r="461" ht="11.25" customHeight="1">
      <c r="A461" s="403" t="s">
        <v>4852</v>
      </c>
      <c r="B461" s="330" t="s">
        <v>4853</v>
      </c>
      <c r="C461" s="5" t="s">
        <v>88</v>
      </c>
      <c r="D461" s="330" t="s">
        <v>9451</v>
      </c>
      <c r="E461" s="424" t="s">
        <v>8633</v>
      </c>
      <c r="F461" s="411" t="s">
        <v>1753</v>
      </c>
      <c r="G461" s="5">
        <v>7.0</v>
      </c>
      <c r="H461" s="5">
        <v>7.0</v>
      </c>
      <c r="I461" s="5">
        <v>7.0</v>
      </c>
      <c r="J461" s="413">
        <v>20.0</v>
      </c>
      <c r="K461" s="414">
        <f t="shared" si="8"/>
        <v>2.857142857</v>
      </c>
      <c r="L461" s="330" t="s">
        <v>1198</v>
      </c>
      <c r="M461" s="3"/>
      <c r="N461" s="3"/>
      <c r="O461" s="3"/>
      <c r="P461" s="3"/>
      <c r="Q461" s="3"/>
      <c r="R461" s="3"/>
      <c r="S461" s="3"/>
      <c r="T461" s="3"/>
      <c r="U461" s="3"/>
      <c r="V461" s="3"/>
      <c r="W461" s="3"/>
      <c r="X461" s="3"/>
      <c r="Y461" s="3"/>
      <c r="Z461" s="3"/>
    </row>
    <row r="462" ht="11.25" customHeight="1">
      <c r="A462" s="403" t="s">
        <v>4852</v>
      </c>
      <c r="B462" s="330" t="s">
        <v>4853</v>
      </c>
      <c r="C462" s="5" t="s">
        <v>88</v>
      </c>
      <c r="D462" s="330" t="s">
        <v>9452</v>
      </c>
      <c r="E462" s="330" t="s">
        <v>9453</v>
      </c>
      <c r="F462" s="411" t="s">
        <v>8718</v>
      </c>
      <c r="G462" s="5">
        <v>7.0</v>
      </c>
      <c r="H462" s="5">
        <v>7.0</v>
      </c>
      <c r="I462" s="5">
        <v>7.0</v>
      </c>
      <c r="J462" s="413">
        <v>10.0</v>
      </c>
      <c r="K462" s="414">
        <f t="shared" si="8"/>
        <v>1.428571429</v>
      </c>
      <c r="L462" s="330" t="s">
        <v>1198</v>
      </c>
      <c r="M462" s="3"/>
      <c r="N462" s="3"/>
      <c r="O462" s="3"/>
      <c r="P462" s="3"/>
      <c r="Q462" s="3"/>
      <c r="R462" s="3"/>
      <c r="S462" s="3"/>
      <c r="T462" s="3"/>
      <c r="U462" s="3"/>
      <c r="V462" s="3"/>
      <c r="W462" s="3"/>
      <c r="X462" s="3"/>
      <c r="Y462" s="3"/>
      <c r="Z462" s="3"/>
    </row>
    <row r="463" ht="11.25" customHeight="1">
      <c r="A463" s="403" t="s">
        <v>4852</v>
      </c>
      <c r="B463" s="330" t="s">
        <v>4853</v>
      </c>
      <c r="C463" s="5" t="s">
        <v>88</v>
      </c>
      <c r="D463" s="330" t="s">
        <v>9454</v>
      </c>
      <c r="E463" s="424" t="s">
        <v>8633</v>
      </c>
      <c r="F463" s="411" t="s">
        <v>1753</v>
      </c>
      <c r="G463" s="5">
        <v>7.0</v>
      </c>
      <c r="H463" s="5">
        <v>7.0</v>
      </c>
      <c r="I463" s="5">
        <v>7.0</v>
      </c>
      <c r="J463" s="413">
        <v>20.0</v>
      </c>
      <c r="K463" s="414">
        <f t="shared" si="8"/>
        <v>2.857142857</v>
      </c>
      <c r="L463" s="330" t="s">
        <v>1198</v>
      </c>
      <c r="M463" s="3"/>
      <c r="N463" s="3"/>
      <c r="O463" s="3"/>
      <c r="P463" s="3"/>
      <c r="Q463" s="3"/>
      <c r="R463" s="3"/>
      <c r="S463" s="3"/>
      <c r="T463" s="3"/>
      <c r="U463" s="3"/>
      <c r="V463" s="3"/>
      <c r="W463" s="3"/>
      <c r="X463" s="3"/>
      <c r="Y463" s="3"/>
      <c r="Z463" s="3"/>
    </row>
    <row r="464" ht="11.25" customHeight="1">
      <c r="A464" s="403" t="s">
        <v>4852</v>
      </c>
      <c r="B464" s="330" t="s">
        <v>4853</v>
      </c>
      <c r="C464" s="5" t="s">
        <v>88</v>
      </c>
      <c r="D464" s="330" t="s">
        <v>9455</v>
      </c>
      <c r="E464" s="330" t="s">
        <v>1847</v>
      </c>
      <c r="F464" s="411" t="s">
        <v>8718</v>
      </c>
      <c r="G464" s="5">
        <v>7.0</v>
      </c>
      <c r="H464" s="5">
        <v>7.0</v>
      </c>
      <c r="I464" s="5">
        <v>7.0</v>
      </c>
      <c r="J464" s="413">
        <v>10.0</v>
      </c>
      <c r="K464" s="414">
        <f t="shared" si="8"/>
        <v>1.428571429</v>
      </c>
      <c r="L464" s="330" t="s">
        <v>1198</v>
      </c>
      <c r="M464" s="3"/>
      <c r="N464" s="3"/>
      <c r="O464" s="3"/>
      <c r="P464" s="3"/>
      <c r="Q464" s="3"/>
      <c r="R464" s="3"/>
      <c r="S464" s="3"/>
      <c r="T464" s="3"/>
      <c r="U464" s="3"/>
      <c r="V464" s="3"/>
      <c r="W464" s="3"/>
      <c r="X464" s="3"/>
      <c r="Y464" s="3"/>
      <c r="Z464" s="3"/>
    </row>
    <row r="465" ht="11.25" customHeight="1">
      <c r="A465" s="403" t="s">
        <v>4852</v>
      </c>
      <c r="B465" s="330" t="s">
        <v>4853</v>
      </c>
      <c r="C465" s="5" t="s">
        <v>88</v>
      </c>
      <c r="D465" s="330" t="s">
        <v>9456</v>
      </c>
      <c r="E465" s="424" t="s">
        <v>9457</v>
      </c>
      <c r="F465" s="411" t="s">
        <v>9458</v>
      </c>
      <c r="G465" s="5">
        <v>7.0</v>
      </c>
      <c r="H465" s="5">
        <v>7.0</v>
      </c>
      <c r="I465" s="5">
        <v>7.0</v>
      </c>
      <c r="J465" s="413">
        <v>20.0</v>
      </c>
      <c r="K465" s="414">
        <f t="shared" si="8"/>
        <v>2.857142857</v>
      </c>
      <c r="L465" s="330" t="s">
        <v>1198</v>
      </c>
      <c r="M465" s="3"/>
      <c r="N465" s="3"/>
      <c r="O465" s="3"/>
      <c r="P465" s="3"/>
      <c r="Q465" s="3"/>
      <c r="R465" s="3"/>
      <c r="S465" s="3"/>
      <c r="T465" s="3"/>
      <c r="U465" s="3"/>
      <c r="V465" s="3"/>
      <c r="W465" s="3"/>
      <c r="X465" s="3"/>
      <c r="Y465" s="3"/>
      <c r="Z465" s="3"/>
    </row>
    <row r="466" ht="11.25" customHeight="1">
      <c r="A466" s="403" t="s">
        <v>4852</v>
      </c>
      <c r="B466" s="330" t="s">
        <v>4853</v>
      </c>
      <c r="C466" s="5" t="s">
        <v>88</v>
      </c>
      <c r="D466" s="330" t="s">
        <v>9459</v>
      </c>
      <c r="E466" s="424" t="s">
        <v>2391</v>
      </c>
      <c r="F466" s="411" t="s">
        <v>9460</v>
      </c>
      <c r="G466" s="5">
        <v>7.0</v>
      </c>
      <c r="H466" s="5">
        <v>7.0</v>
      </c>
      <c r="I466" s="5">
        <v>7.0</v>
      </c>
      <c r="J466" s="413">
        <v>20.0</v>
      </c>
      <c r="K466" s="414">
        <f t="shared" si="8"/>
        <v>2.857142857</v>
      </c>
      <c r="L466" s="330" t="s">
        <v>1198</v>
      </c>
      <c r="M466" s="3"/>
      <c r="N466" s="3"/>
      <c r="O466" s="3"/>
      <c r="P466" s="3"/>
      <c r="Q466" s="3"/>
      <c r="R466" s="3"/>
      <c r="S466" s="3"/>
      <c r="T466" s="3"/>
      <c r="U466" s="3"/>
      <c r="V466" s="3"/>
      <c r="W466" s="3"/>
      <c r="X466" s="3"/>
      <c r="Y466" s="3"/>
      <c r="Z466" s="3"/>
    </row>
    <row r="467" ht="11.25" customHeight="1">
      <c r="A467" s="403" t="s">
        <v>4852</v>
      </c>
      <c r="B467" s="330" t="s">
        <v>4853</v>
      </c>
      <c r="C467" s="5" t="s">
        <v>88</v>
      </c>
      <c r="D467" s="330" t="s">
        <v>9461</v>
      </c>
      <c r="E467" s="424" t="s">
        <v>398</v>
      </c>
      <c r="F467" s="411" t="s">
        <v>9462</v>
      </c>
      <c r="G467" s="5">
        <v>7.0</v>
      </c>
      <c r="H467" s="5">
        <v>7.0</v>
      </c>
      <c r="I467" s="5">
        <v>7.0</v>
      </c>
      <c r="J467" s="413">
        <v>20.0</v>
      </c>
      <c r="K467" s="414">
        <f t="shared" si="8"/>
        <v>2.857142857</v>
      </c>
      <c r="L467" s="330" t="s">
        <v>1198</v>
      </c>
      <c r="M467" s="3"/>
      <c r="N467" s="3"/>
      <c r="O467" s="3"/>
      <c r="P467" s="3"/>
      <c r="Q467" s="3"/>
      <c r="R467" s="3"/>
      <c r="S467" s="3"/>
      <c r="T467" s="3"/>
      <c r="U467" s="3"/>
      <c r="V467" s="3"/>
      <c r="W467" s="3"/>
      <c r="X467" s="3"/>
      <c r="Y467" s="3"/>
      <c r="Z467" s="3"/>
    </row>
    <row r="468" ht="11.25" customHeight="1">
      <c r="A468" s="403" t="s">
        <v>4852</v>
      </c>
      <c r="B468" s="330" t="s">
        <v>4853</v>
      </c>
      <c r="C468" s="5" t="s">
        <v>88</v>
      </c>
      <c r="D468" s="330" t="s">
        <v>9463</v>
      </c>
      <c r="E468" s="424" t="s">
        <v>2399</v>
      </c>
      <c r="F468" s="411" t="s">
        <v>9458</v>
      </c>
      <c r="G468" s="5">
        <v>7.0</v>
      </c>
      <c r="H468" s="5">
        <v>7.0</v>
      </c>
      <c r="I468" s="5">
        <v>7.0</v>
      </c>
      <c r="J468" s="413">
        <v>20.0</v>
      </c>
      <c r="K468" s="414">
        <f t="shared" si="8"/>
        <v>2.857142857</v>
      </c>
      <c r="L468" s="330" t="s">
        <v>1198</v>
      </c>
      <c r="M468" s="3"/>
      <c r="N468" s="3"/>
      <c r="O468" s="3"/>
      <c r="P468" s="3"/>
      <c r="Q468" s="3"/>
      <c r="R468" s="3"/>
      <c r="S468" s="3"/>
      <c r="T468" s="3"/>
      <c r="U468" s="3"/>
      <c r="V468" s="3"/>
      <c r="W468" s="3"/>
      <c r="X468" s="3"/>
      <c r="Y468" s="3"/>
      <c r="Z468" s="3"/>
    </row>
    <row r="469" ht="11.25" customHeight="1">
      <c r="A469" s="403" t="s">
        <v>4852</v>
      </c>
      <c r="B469" s="330" t="s">
        <v>4853</v>
      </c>
      <c r="C469" s="5" t="s">
        <v>88</v>
      </c>
      <c r="D469" s="330" t="s">
        <v>9464</v>
      </c>
      <c r="E469" s="427" t="s">
        <v>2395</v>
      </c>
      <c r="F469" s="411" t="s">
        <v>9465</v>
      </c>
      <c r="G469" s="5">
        <v>7.0</v>
      </c>
      <c r="H469" s="5">
        <v>7.0</v>
      </c>
      <c r="I469" s="5">
        <v>7.0</v>
      </c>
      <c r="J469" s="413">
        <v>20.0</v>
      </c>
      <c r="K469" s="414">
        <f t="shared" si="8"/>
        <v>2.857142857</v>
      </c>
      <c r="L469" s="330" t="s">
        <v>1198</v>
      </c>
      <c r="M469" s="3"/>
      <c r="N469" s="3"/>
      <c r="O469" s="3"/>
      <c r="P469" s="3"/>
      <c r="Q469" s="3"/>
      <c r="R469" s="3"/>
      <c r="S469" s="3"/>
      <c r="T469" s="3"/>
      <c r="U469" s="3"/>
      <c r="V469" s="3"/>
      <c r="W469" s="3"/>
      <c r="X469" s="3"/>
      <c r="Y469" s="3"/>
      <c r="Z469" s="3"/>
    </row>
    <row r="470" ht="11.25" customHeight="1">
      <c r="A470" s="330" t="s">
        <v>9466</v>
      </c>
      <c r="B470" s="330" t="s">
        <v>4867</v>
      </c>
      <c r="C470" s="5" t="s">
        <v>88</v>
      </c>
      <c r="D470" s="330" t="s">
        <v>9467</v>
      </c>
      <c r="E470" s="330" t="s">
        <v>9468</v>
      </c>
      <c r="F470" s="411" t="s">
        <v>9469</v>
      </c>
      <c r="G470" s="5">
        <v>4.0</v>
      </c>
      <c r="H470" s="5">
        <v>4.0</v>
      </c>
      <c r="I470" s="5">
        <v>4.0</v>
      </c>
      <c r="J470" s="413">
        <v>20.0</v>
      </c>
      <c r="K470" s="414">
        <f t="shared" si="8"/>
        <v>5</v>
      </c>
      <c r="L470" s="330" t="s">
        <v>1198</v>
      </c>
      <c r="M470" s="3"/>
      <c r="N470" s="3"/>
      <c r="O470" s="3"/>
      <c r="P470" s="3"/>
      <c r="Q470" s="3"/>
      <c r="R470" s="3"/>
      <c r="S470" s="3"/>
      <c r="T470" s="3"/>
      <c r="U470" s="3"/>
      <c r="V470" s="3"/>
      <c r="W470" s="3"/>
      <c r="X470" s="3"/>
      <c r="Y470" s="3"/>
      <c r="Z470" s="3"/>
    </row>
    <row r="471" ht="11.25" customHeight="1">
      <c r="A471" s="330" t="s">
        <v>9466</v>
      </c>
      <c r="B471" s="330" t="s">
        <v>4867</v>
      </c>
      <c r="C471" s="5" t="s">
        <v>88</v>
      </c>
      <c r="D471" s="330" t="s">
        <v>9470</v>
      </c>
      <c r="E471" s="330" t="s">
        <v>9471</v>
      </c>
      <c r="F471" s="411" t="s">
        <v>9472</v>
      </c>
      <c r="G471" s="5">
        <v>4.0</v>
      </c>
      <c r="H471" s="5">
        <v>4.0</v>
      </c>
      <c r="I471" s="5">
        <v>4.0</v>
      </c>
      <c r="J471" s="413">
        <v>20.0</v>
      </c>
      <c r="K471" s="414">
        <f t="shared" si="8"/>
        <v>5</v>
      </c>
      <c r="L471" s="330" t="s">
        <v>1198</v>
      </c>
      <c r="M471" s="3"/>
      <c r="N471" s="3"/>
      <c r="O471" s="3"/>
      <c r="P471" s="3"/>
      <c r="Q471" s="3"/>
      <c r="R471" s="3"/>
      <c r="S471" s="3"/>
      <c r="T471" s="3"/>
      <c r="U471" s="3"/>
      <c r="V471" s="3"/>
      <c r="W471" s="3"/>
      <c r="X471" s="3"/>
      <c r="Y471" s="3"/>
      <c r="Z471" s="3"/>
    </row>
    <row r="472" ht="11.25" customHeight="1">
      <c r="A472" s="330" t="s">
        <v>9466</v>
      </c>
      <c r="B472" s="330" t="s">
        <v>4867</v>
      </c>
      <c r="C472" s="5" t="s">
        <v>88</v>
      </c>
      <c r="D472" s="330" t="s">
        <v>9473</v>
      </c>
      <c r="E472" s="427" t="s">
        <v>9474</v>
      </c>
      <c r="F472" s="411" t="s">
        <v>9462</v>
      </c>
      <c r="G472" s="5">
        <v>4.0</v>
      </c>
      <c r="H472" s="5">
        <v>4.0</v>
      </c>
      <c r="I472" s="5">
        <v>4.0</v>
      </c>
      <c r="J472" s="413">
        <v>20.0</v>
      </c>
      <c r="K472" s="414">
        <f t="shared" si="8"/>
        <v>5</v>
      </c>
      <c r="L472" s="330" t="s">
        <v>1198</v>
      </c>
      <c r="M472" s="3"/>
      <c r="N472" s="3"/>
      <c r="O472" s="3"/>
      <c r="P472" s="3"/>
      <c r="Q472" s="3"/>
      <c r="R472" s="3"/>
      <c r="S472" s="3"/>
      <c r="T472" s="3"/>
      <c r="U472" s="3"/>
      <c r="V472" s="3"/>
      <c r="W472" s="3"/>
      <c r="X472" s="3"/>
      <c r="Y472" s="3"/>
      <c r="Z472" s="3"/>
    </row>
    <row r="473" ht="11.25" customHeight="1">
      <c r="A473" s="330" t="s">
        <v>9466</v>
      </c>
      <c r="B473" s="330" t="s">
        <v>4867</v>
      </c>
      <c r="C473" s="5" t="s">
        <v>88</v>
      </c>
      <c r="D473" s="330" t="s">
        <v>9475</v>
      </c>
      <c r="E473" s="427" t="s">
        <v>9476</v>
      </c>
      <c r="F473" s="411" t="s">
        <v>9477</v>
      </c>
      <c r="G473" s="5">
        <v>4.0</v>
      </c>
      <c r="H473" s="5">
        <v>4.0</v>
      </c>
      <c r="I473" s="5">
        <v>4.0</v>
      </c>
      <c r="J473" s="413">
        <v>10.0</v>
      </c>
      <c r="K473" s="414">
        <f t="shared" si="8"/>
        <v>2.5</v>
      </c>
      <c r="L473" s="330" t="s">
        <v>1198</v>
      </c>
      <c r="M473" s="3"/>
      <c r="N473" s="3"/>
      <c r="O473" s="3"/>
      <c r="P473" s="3"/>
      <c r="Q473" s="3"/>
      <c r="R473" s="3"/>
      <c r="S473" s="3"/>
      <c r="T473" s="3"/>
      <c r="U473" s="3"/>
      <c r="V473" s="3"/>
      <c r="W473" s="3"/>
      <c r="X473" s="3"/>
      <c r="Y473" s="3"/>
      <c r="Z473" s="3"/>
    </row>
    <row r="474" ht="11.25" customHeight="1">
      <c r="A474" s="330" t="s">
        <v>9478</v>
      </c>
      <c r="B474" s="330" t="s">
        <v>5055</v>
      </c>
      <c r="C474" s="5" t="s">
        <v>88</v>
      </c>
      <c r="D474" s="330" t="s">
        <v>9479</v>
      </c>
      <c r="E474" s="427" t="s">
        <v>9480</v>
      </c>
      <c r="F474" s="411" t="s">
        <v>7623</v>
      </c>
      <c r="G474" s="5">
        <v>4.0</v>
      </c>
      <c r="H474" s="5">
        <v>4.0</v>
      </c>
      <c r="I474" s="5">
        <v>4.0</v>
      </c>
      <c r="J474" s="413">
        <v>20.0</v>
      </c>
      <c r="K474" s="414">
        <f t="shared" si="8"/>
        <v>5</v>
      </c>
      <c r="L474" s="330" t="s">
        <v>1198</v>
      </c>
      <c r="M474" s="3"/>
      <c r="N474" s="3"/>
      <c r="O474" s="3"/>
      <c r="P474" s="3"/>
      <c r="Q474" s="3"/>
      <c r="R474" s="3"/>
      <c r="S474" s="3"/>
      <c r="T474" s="3"/>
      <c r="U474" s="3"/>
      <c r="V474" s="3"/>
      <c r="W474" s="3"/>
      <c r="X474" s="3"/>
      <c r="Y474" s="3"/>
      <c r="Z474" s="3"/>
    </row>
    <row r="475" ht="11.25" customHeight="1">
      <c r="A475" s="330" t="s">
        <v>9478</v>
      </c>
      <c r="B475" s="330" t="s">
        <v>5055</v>
      </c>
      <c r="C475" s="5" t="s">
        <v>88</v>
      </c>
      <c r="D475" s="424" t="s">
        <v>9481</v>
      </c>
      <c r="E475" s="427" t="s">
        <v>9482</v>
      </c>
      <c r="F475" s="429" t="s">
        <v>9462</v>
      </c>
      <c r="G475" s="5">
        <v>4.0</v>
      </c>
      <c r="H475" s="5">
        <v>4.0</v>
      </c>
      <c r="I475" s="5">
        <v>4.0</v>
      </c>
      <c r="J475" s="413">
        <v>20.0</v>
      </c>
      <c r="K475" s="414">
        <f t="shared" si="8"/>
        <v>5</v>
      </c>
      <c r="L475" s="330" t="s">
        <v>1198</v>
      </c>
      <c r="M475" s="3"/>
      <c r="N475" s="3"/>
      <c r="O475" s="3"/>
      <c r="P475" s="3"/>
      <c r="Q475" s="3"/>
      <c r="R475" s="3"/>
      <c r="S475" s="3"/>
      <c r="T475" s="3"/>
      <c r="U475" s="3"/>
      <c r="V475" s="3"/>
      <c r="W475" s="3"/>
      <c r="X475" s="3"/>
      <c r="Y475" s="3"/>
      <c r="Z475" s="3"/>
    </row>
    <row r="476" ht="11.25" customHeight="1">
      <c r="A476" s="330" t="s">
        <v>9478</v>
      </c>
      <c r="B476" s="330" t="s">
        <v>5055</v>
      </c>
      <c r="C476" s="5" t="s">
        <v>88</v>
      </c>
      <c r="D476" s="330" t="s">
        <v>9483</v>
      </c>
      <c r="E476" s="427" t="s">
        <v>9484</v>
      </c>
      <c r="F476" s="411" t="s">
        <v>8718</v>
      </c>
      <c r="G476" s="5">
        <v>4.0</v>
      </c>
      <c r="H476" s="5">
        <v>4.0</v>
      </c>
      <c r="I476" s="5">
        <v>4.0</v>
      </c>
      <c r="J476" s="413">
        <v>10.0</v>
      </c>
      <c r="K476" s="414">
        <f t="shared" si="8"/>
        <v>2.5</v>
      </c>
      <c r="L476" s="330" t="s">
        <v>1198</v>
      </c>
      <c r="M476" s="3"/>
      <c r="N476" s="3"/>
      <c r="O476" s="3"/>
      <c r="P476" s="3"/>
      <c r="Q476" s="3"/>
      <c r="R476" s="3"/>
      <c r="S476" s="3"/>
      <c r="T476" s="3"/>
      <c r="U476" s="3"/>
      <c r="V476" s="3"/>
      <c r="W476" s="3"/>
      <c r="X476" s="3"/>
      <c r="Y476" s="3"/>
      <c r="Z476" s="3"/>
    </row>
    <row r="477" ht="11.25" customHeight="1">
      <c r="A477" s="330" t="s">
        <v>9478</v>
      </c>
      <c r="B477" s="330" t="s">
        <v>5055</v>
      </c>
      <c r="C477" s="5" t="s">
        <v>88</v>
      </c>
      <c r="D477" s="424" t="s">
        <v>9485</v>
      </c>
      <c r="E477" s="427" t="s">
        <v>9486</v>
      </c>
      <c r="F477" s="429" t="s">
        <v>9487</v>
      </c>
      <c r="G477" s="5">
        <v>4.0</v>
      </c>
      <c r="H477" s="5">
        <v>4.0</v>
      </c>
      <c r="I477" s="5">
        <v>4.0</v>
      </c>
      <c r="J477" s="413">
        <v>20.0</v>
      </c>
      <c r="K477" s="414">
        <f t="shared" si="8"/>
        <v>5</v>
      </c>
      <c r="L477" s="330" t="s">
        <v>1198</v>
      </c>
      <c r="M477" s="3"/>
      <c r="N477" s="3"/>
      <c r="O477" s="3"/>
      <c r="P477" s="3"/>
      <c r="Q477" s="3"/>
      <c r="R477" s="3"/>
      <c r="S477" s="3"/>
      <c r="T477" s="3"/>
      <c r="U477" s="3"/>
      <c r="V477" s="3"/>
      <c r="W477" s="3"/>
      <c r="X477" s="3"/>
      <c r="Y477" s="3"/>
      <c r="Z477" s="3"/>
    </row>
    <row r="478" ht="11.25" customHeight="1">
      <c r="A478" s="330" t="s">
        <v>9488</v>
      </c>
      <c r="B478" s="330" t="s">
        <v>9489</v>
      </c>
      <c r="C478" s="5" t="s">
        <v>88</v>
      </c>
      <c r="D478" s="330" t="s">
        <v>9490</v>
      </c>
      <c r="E478" s="427" t="s">
        <v>9450</v>
      </c>
      <c r="F478" s="411" t="s">
        <v>9491</v>
      </c>
      <c r="G478" s="5">
        <v>5.0</v>
      </c>
      <c r="H478" s="5">
        <v>5.0</v>
      </c>
      <c r="I478" s="5">
        <v>5.0</v>
      </c>
      <c r="J478" s="413">
        <v>10.0</v>
      </c>
      <c r="K478" s="414">
        <f t="shared" si="8"/>
        <v>2</v>
      </c>
      <c r="L478" s="330" t="s">
        <v>1198</v>
      </c>
      <c r="M478" s="3"/>
      <c r="N478" s="3"/>
      <c r="O478" s="3"/>
      <c r="P478" s="3"/>
      <c r="Q478" s="3"/>
      <c r="R478" s="3"/>
      <c r="S478" s="3"/>
      <c r="T478" s="3"/>
      <c r="U478" s="3"/>
      <c r="V478" s="3"/>
      <c r="W478" s="3"/>
      <c r="X478" s="3"/>
      <c r="Y478" s="3"/>
      <c r="Z478" s="3"/>
    </row>
    <row r="479" ht="11.25" customHeight="1">
      <c r="A479" s="403" t="s">
        <v>9492</v>
      </c>
      <c r="B479" s="330" t="s">
        <v>9493</v>
      </c>
      <c r="C479" s="5" t="s">
        <v>88</v>
      </c>
      <c r="D479" s="330" t="s">
        <v>9494</v>
      </c>
      <c r="E479" s="330" t="s">
        <v>9495</v>
      </c>
      <c r="F479" s="424" t="s">
        <v>9496</v>
      </c>
      <c r="G479" s="5">
        <v>2.0</v>
      </c>
      <c r="H479" s="5">
        <v>2.0</v>
      </c>
      <c r="I479" s="5">
        <v>3.0</v>
      </c>
      <c r="J479" s="413">
        <v>20.0</v>
      </c>
      <c r="K479" s="414">
        <f t="shared" si="8"/>
        <v>10</v>
      </c>
      <c r="L479" s="330" t="s">
        <v>1198</v>
      </c>
      <c r="M479" s="3"/>
      <c r="N479" s="3"/>
      <c r="O479" s="3"/>
      <c r="P479" s="3"/>
      <c r="Q479" s="3"/>
      <c r="R479" s="3"/>
      <c r="S479" s="3"/>
      <c r="T479" s="3"/>
      <c r="U479" s="3"/>
      <c r="V479" s="3"/>
      <c r="W479" s="3"/>
      <c r="X479" s="3"/>
      <c r="Y479" s="3"/>
      <c r="Z479" s="3"/>
    </row>
    <row r="480" ht="11.25" customHeight="1">
      <c r="A480" s="403" t="s">
        <v>9492</v>
      </c>
      <c r="B480" s="330" t="s">
        <v>9493</v>
      </c>
      <c r="C480" s="5" t="s">
        <v>88</v>
      </c>
      <c r="D480" s="330" t="s">
        <v>9497</v>
      </c>
      <c r="E480" s="330" t="s">
        <v>9498</v>
      </c>
      <c r="F480" s="411" t="s">
        <v>9491</v>
      </c>
      <c r="G480" s="5">
        <v>2.0</v>
      </c>
      <c r="H480" s="5">
        <v>2.0</v>
      </c>
      <c r="I480" s="5">
        <v>3.0</v>
      </c>
      <c r="J480" s="413">
        <v>20.0</v>
      </c>
      <c r="K480" s="414">
        <f t="shared" si="8"/>
        <v>10</v>
      </c>
      <c r="L480" s="330" t="s">
        <v>1198</v>
      </c>
      <c r="M480" s="3"/>
      <c r="N480" s="3"/>
      <c r="O480" s="3"/>
      <c r="P480" s="3"/>
      <c r="Q480" s="3"/>
      <c r="R480" s="3"/>
      <c r="S480" s="3"/>
      <c r="T480" s="3"/>
      <c r="U480" s="3"/>
      <c r="V480" s="3"/>
      <c r="W480" s="3"/>
      <c r="X480" s="3"/>
      <c r="Y480" s="3"/>
      <c r="Z480" s="3"/>
    </row>
    <row r="481" ht="11.25" customHeight="1">
      <c r="A481" s="403" t="s">
        <v>9492</v>
      </c>
      <c r="B481" s="330" t="s">
        <v>9493</v>
      </c>
      <c r="C481" s="5" t="s">
        <v>88</v>
      </c>
      <c r="D481" s="330" t="s">
        <v>9499</v>
      </c>
      <c r="E481" s="330" t="s">
        <v>9500</v>
      </c>
      <c r="F481" s="411" t="s">
        <v>9491</v>
      </c>
      <c r="G481" s="5">
        <v>2.0</v>
      </c>
      <c r="H481" s="5">
        <v>2.0</v>
      </c>
      <c r="I481" s="5">
        <v>3.0</v>
      </c>
      <c r="J481" s="413">
        <v>20.0</v>
      </c>
      <c r="K481" s="414">
        <f t="shared" si="8"/>
        <v>10</v>
      </c>
      <c r="L481" s="330" t="s">
        <v>1198</v>
      </c>
      <c r="M481" s="3"/>
      <c r="N481" s="3"/>
      <c r="O481" s="3"/>
      <c r="P481" s="3"/>
      <c r="Q481" s="3"/>
      <c r="R481" s="3"/>
      <c r="S481" s="3"/>
      <c r="T481" s="3"/>
      <c r="U481" s="3"/>
      <c r="V481" s="3"/>
      <c r="W481" s="3"/>
      <c r="X481" s="3"/>
      <c r="Y481" s="3"/>
      <c r="Z481" s="3"/>
    </row>
    <row r="482" ht="11.25" customHeight="1">
      <c r="A482" s="330" t="s">
        <v>4907</v>
      </c>
      <c r="B482" s="330" t="s">
        <v>4908</v>
      </c>
      <c r="C482" s="5" t="s">
        <v>88</v>
      </c>
      <c r="D482" s="330" t="s">
        <v>4909</v>
      </c>
      <c r="E482" s="424" t="s">
        <v>4910</v>
      </c>
      <c r="F482" s="424" t="s">
        <v>9501</v>
      </c>
      <c r="G482" s="5">
        <v>4.0</v>
      </c>
      <c r="H482" s="5">
        <v>4.0</v>
      </c>
      <c r="I482" s="5">
        <v>4.0</v>
      </c>
      <c r="J482" s="413">
        <v>20.0</v>
      </c>
      <c r="K482" s="414">
        <f t="shared" si="8"/>
        <v>5</v>
      </c>
      <c r="L482" s="330" t="s">
        <v>1198</v>
      </c>
      <c r="M482" s="3"/>
      <c r="N482" s="3"/>
      <c r="O482" s="3"/>
      <c r="P482" s="3"/>
      <c r="Q482" s="3"/>
      <c r="R482" s="3"/>
      <c r="S482" s="3"/>
      <c r="T482" s="3"/>
      <c r="U482" s="3"/>
      <c r="V482" s="3"/>
      <c r="W482" s="3"/>
      <c r="X482" s="3"/>
      <c r="Y482" s="3"/>
      <c r="Z482" s="3"/>
    </row>
    <row r="483" ht="11.25" customHeight="1">
      <c r="A483" s="330" t="s">
        <v>4903</v>
      </c>
      <c r="B483" s="330" t="s">
        <v>4904</v>
      </c>
      <c r="C483" s="5" t="s">
        <v>88</v>
      </c>
      <c r="D483" s="330" t="s">
        <v>9502</v>
      </c>
      <c r="E483" s="424" t="s">
        <v>9503</v>
      </c>
      <c r="F483" s="330" t="s">
        <v>9469</v>
      </c>
      <c r="G483" s="5">
        <v>2.0</v>
      </c>
      <c r="H483" s="5">
        <v>2.0</v>
      </c>
      <c r="I483" s="5">
        <v>2.0</v>
      </c>
      <c r="J483" s="413">
        <v>20.0</v>
      </c>
      <c r="K483" s="414">
        <f t="shared" si="8"/>
        <v>10</v>
      </c>
      <c r="L483" s="330" t="s">
        <v>1198</v>
      </c>
      <c r="M483" s="3"/>
      <c r="N483" s="3"/>
      <c r="O483" s="3"/>
      <c r="P483" s="3"/>
      <c r="Q483" s="3"/>
      <c r="R483" s="3"/>
      <c r="S483" s="3"/>
      <c r="T483" s="3"/>
      <c r="U483" s="3"/>
      <c r="V483" s="3"/>
      <c r="W483" s="3"/>
      <c r="X483" s="3"/>
      <c r="Y483" s="3"/>
      <c r="Z483" s="3"/>
    </row>
    <row r="484" ht="11.25" customHeight="1">
      <c r="A484" s="330" t="s">
        <v>4903</v>
      </c>
      <c r="B484" s="330" t="s">
        <v>4904</v>
      </c>
      <c r="C484" s="5" t="s">
        <v>88</v>
      </c>
      <c r="D484" s="330" t="s">
        <v>9504</v>
      </c>
      <c r="E484" s="424" t="s">
        <v>9505</v>
      </c>
      <c r="F484" s="330" t="s">
        <v>9506</v>
      </c>
      <c r="G484" s="5">
        <v>2.0</v>
      </c>
      <c r="H484" s="5">
        <v>2.0</v>
      </c>
      <c r="I484" s="5">
        <v>2.0</v>
      </c>
      <c r="J484" s="413">
        <v>20.0</v>
      </c>
      <c r="K484" s="414">
        <f t="shared" si="8"/>
        <v>10</v>
      </c>
      <c r="L484" s="330" t="s">
        <v>1198</v>
      </c>
      <c r="M484" s="3"/>
      <c r="N484" s="3"/>
      <c r="O484" s="3"/>
      <c r="P484" s="3"/>
      <c r="Q484" s="3"/>
      <c r="R484" s="3"/>
      <c r="S484" s="3"/>
      <c r="T484" s="3"/>
      <c r="U484" s="3"/>
      <c r="V484" s="3"/>
      <c r="W484" s="3"/>
      <c r="X484" s="3"/>
      <c r="Y484" s="3"/>
      <c r="Z484" s="3"/>
    </row>
    <row r="485" ht="11.25" customHeight="1">
      <c r="A485" s="330" t="s">
        <v>4903</v>
      </c>
      <c r="B485" s="330" t="s">
        <v>4904</v>
      </c>
      <c r="C485" s="5" t="s">
        <v>88</v>
      </c>
      <c r="D485" s="330" t="s">
        <v>9507</v>
      </c>
      <c r="E485" s="424" t="s">
        <v>9508</v>
      </c>
      <c r="F485" s="411" t="s">
        <v>9509</v>
      </c>
      <c r="G485" s="5">
        <v>2.0</v>
      </c>
      <c r="H485" s="5">
        <v>2.0</v>
      </c>
      <c r="I485" s="5">
        <v>2.0</v>
      </c>
      <c r="J485" s="413">
        <v>20.0</v>
      </c>
      <c r="K485" s="414">
        <f t="shared" si="8"/>
        <v>10</v>
      </c>
      <c r="L485" s="330" t="s">
        <v>1198</v>
      </c>
      <c r="M485" s="3"/>
      <c r="N485" s="3"/>
      <c r="O485" s="3"/>
      <c r="P485" s="3"/>
      <c r="Q485" s="3"/>
      <c r="R485" s="3"/>
      <c r="S485" s="3"/>
      <c r="T485" s="3"/>
      <c r="U485" s="3"/>
      <c r="V485" s="3"/>
      <c r="W485" s="3"/>
      <c r="X485" s="3"/>
      <c r="Y485" s="3"/>
      <c r="Z485" s="3"/>
    </row>
    <row r="486" ht="11.25" customHeight="1">
      <c r="A486" s="330" t="s">
        <v>4903</v>
      </c>
      <c r="B486" s="330" t="s">
        <v>4904</v>
      </c>
      <c r="C486" s="5" t="s">
        <v>88</v>
      </c>
      <c r="D486" s="403" t="s">
        <v>9510</v>
      </c>
      <c r="E486" s="403" t="s">
        <v>9511</v>
      </c>
      <c r="F486" s="403" t="s">
        <v>9512</v>
      </c>
      <c r="G486" s="5">
        <v>2.0</v>
      </c>
      <c r="H486" s="5">
        <v>2.0</v>
      </c>
      <c r="I486" s="5">
        <v>2.0</v>
      </c>
      <c r="J486" s="413">
        <v>10.0</v>
      </c>
      <c r="K486" s="414">
        <f t="shared" si="8"/>
        <v>5</v>
      </c>
      <c r="L486" s="330" t="s">
        <v>1198</v>
      </c>
      <c r="M486" s="3"/>
      <c r="N486" s="3"/>
      <c r="O486" s="3"/>
      <c r="P486" s="3"/>
      <c r="Q486" s="3"/>
      <c r="R486" s="3"/>
      <c r="S486" s="3"/>
      <c r="T486" s="3"/>
      <c r="U486" s="3"/>
      <c r="V486" s="3"/>
      <c r="W486" s="3"/>
      <c r="X486" s="3"/>
      <c r="Y486" s="3"/>
      <c r="Z486" s="3"/>
    </row>
    <row r="487" ht="11.25" customHeight="1">
      <c r="A487" s="330" t="s">
        <v>9513</v>
      </c>
      <c r="B487" s="330" t="s">
        <v>9514</v>
      </c>
      <c r="C487" s="5" t="s">
        <v>88</v>
      </c>
      <c r="D487" s="330" t="s">
        <v>9515</v>
      </c>
      <c r="E487" s="330" t="s">
        <v>9516</v>
      </c>
      <c r="F487" s="330" t="s">
        <v>8067</v>
      </c>
      <c r="G487" s="5">
        <v>4.0</v>
      </c>
      <c r="H487" s="5">
        <v>4.0</v>
      </c>
      <c r="I487" s="241">
        <v>4.0</v>
      </c>
      <c r="J487" s="241">
        <v>10.0</v>
      </c>
      <c r="K487" s="241">
        <f t="shared" ref="K487:K491" si="9">J487/I487</f>
        <v>2.5</v>
      </c>
      <c r="L487" s="330" t="s">
        <v>4915</v>
      </c>
      <c r="M487" s="3"/>
      <c r="N487" s="3"/>
      <c r="O487" s="3"/>
      <c r="P487" s="3"/>
      <c r="Q487" s="3"/>
      <c r="R487" s="3"/>
      <c r="S487" s="3"/>
      <c r="T487" s="3"/>
      <c r="U487" s="3"/>
      <c r="V487" s="3"/>
      <c r="W487" s="3"/>
      <c r="X487" s="3"/>
      <c r="Y487" s="3"/>
      <c r="Z487" s="3"/>
    </row>
    <row r="488" ht="11.25" customHeight="1">
      <c r="A488" s="330" t="s">
        <v>9513</v>
      </c>
      <c r="B488" s="330" t="s">
        <v>9514</v>
      </c>
      <c r="C488" s="5" t="s">
        <v>88</v>
      </c>
      <c r="D488" s="330" t="s">
        <v>9517</v>
      </c>
      <c r="E488" s="330" t="s">
        <v>9518</v>
      </c>
      <c r="F488" s="330" t="s">
        <v>8067</v>
      </c>
      <c r="G488" s="5">
        <v>4.0</v>
      </c>
      <c r="H488" s="5">
        <v>4.0</v>
      </c>
      <c r="I488" s="241">
        <v>4.0</v>
      </c>
      <c r="J488" s="241">
        <v>10.0</v>
      </c>
      <c r="K488" s="241">
        <f t="shared" si="9"/>
        <v>2.5</v>
      </c>
      <c r="L488" s="330" t="s">
        <v>4915</v>
      </c>
      <c r="M488" s="3"/>
      <c r="N488" s="3"/>
      <c r="O488" s="3"/>
      <c r="P488" s="3"/>
      <c r="Q488" s="3"/>
      <c r="R488" s="3"/>
      <c r="S488" s="3"/>
      <c r="T488" s="3"/>
      <c r="U488" s="3"/>
      <c r="V488" s="3"/>
      <c r="W488" s="3"/>
      <c r="X488" s="3"/>
      <c r="Y488" s="3"/>
      <c r="Z488" s="3"/>
    </row>
    <row r="489" ht="11.25" customHeight="1">
      <c r="A489" s="330" t="s">
        <v>9519</v>
      </c>
      <c r="B489" s="330" t="s">
        <v>9520</v>
      </c>
      <c r="C489" s="5" t="s">
        <v>88</v>
      </c>
      <c r="D489" s="403" t="s">
        <v>9521</v>
      </c>
      <c r="E489" s="403" t="s">
        <v>9522</v>
      </c>
      <c r="F489" s="330" t="s">
        <v>8067</v>
      </c>
      <c r="G489" s="5">
        <v>2.0</v>
      </c>
      <c r="H489" s="5">
        <v>2.0</v>
      </c>
      <c r="I489" s="5">
        <v>2.0</v>
      </c>
      <c r="J489" s="5">
        <v>10.0</v>
      </c>
      <c r="K489" s="5">
        <f t="shared" si="9"/>
        <v>5</v>
      </c>
      <c r="L489" s="330" t="s">
        <v>4915</v>
      </c>
      <c r="M489" s="3"/>
      <c r="N489" s="3"/>
      <c r="O489" s="3"/>
      <c r="P489" s="3"/>
      <c r="Q489" s="3"/>
      <c r="R489" s="3"/>
      <c r="S489" s="3"/>
      <c r="T489" s="3"/>
      <c r="U489" s="3"/>
      <c r="V489" s="3"/>
      <c r="W489" s="3"/>
      <c r="X489" s="3"/>
      <c r="Y489" s="3"/>
      <c r="Z489" s="3"/>
    </row>
    <row r="490" ht="11.25" customHeight="1">
      <c r="A490" s="330" t="s">
        <v>9523</v>
      </c>
      <c r="B490" s="330" t="s">
        <v>9520</v>
      </c>
      <c r="C490" s="5" t="s">
        <v>88</v>
      </c>
      <c r="D490" s="403" t="s">
        <v>9524</v>
      </c>
      <c r="E490" s="403" t="s">
        <v>9525</v>
      </c>
      <c r="F490" s="330" t="s">
        <v>8067</v>
      </c>
      <c r="G490" s="404">
        <v>2.0</v>
      </c>
      <c r="H490" s="5">
        <v>2.0</v>
      </c>
      <c r="I490" s="5">
        <v>2.0</v>
      </c>
      <c r="J490" s="5">
        <v>10.0</v>
      </c>
      <c r="K490" s="5">
        <f t="shared" si="9"/>
        <v>5</v>
      </c>
      <c r="L490" s="330" t="s">
        <v>4915</v>
      </c>
      <c r="M490" s="3"/>
      <c r="N490" s="3"/>
      <c r="O490" s="3"/>
      <c r="P490" s="3"/>
      <c r="Q490" s="3"/>
      <c r="R490" s="3"/>
      <c r="S490" s="3"/>
      <c r="T490" s="3"/>
      <c r="U490" s="3"/>
      <c r="V490" s="3"/>
      <c r="W490" s="3"/>
      <c r="X490" s="3"/>
      <c r="Y490" s="3"/>
      <c r="Z490" s="3"/>
    </row>
    <row r="491" ht="11.25" customHeight="1">
      <c r="A491" s="330" t="s">
        <v>9523</v>
      </c>
      <c r="B491" s="330" t="s">
        <v>9520</v>
      </c>
      <c r="C491" s="5" t="s">
        <v>88</v>
      </c>
      <c r="D491" s="330" t="s">
        <v>9526</v>
      </c>
      <c r="E491" s="330" t="s">
        <v>9527</v>
      </c>
      <c r="F491" s="330" t="s">
        <v>8067</v>
      </c>
      <c r="G491" s="404">
        <v>2.0</v>
      </c>
      <c r="H491" s="5">
        <v>2.0</v>
      </c>
      <c r="I491" s="5">
        <v>2.0</v>
      </c>
      <c r="J491" s="5">
        <v>10.0</v>
      </c>
      <c r="K491" s="5">
        <f t="shared" si="9"/>
        <v>5</v>
      </c>
      <c r="L491" s="330" t="s">
        <v>4915</v>
      </c>
      <c r="M491" s="3"/>
      <c r="N491" s="3"/>
      <c r="O491" s="3"/>
      <c r="P491" s="3"/>
      <c r="Q491" s="3"/>
      <c r="R491" s="3"/>
      <c r="S491" s="3"/>
      <c r="T491" s="3"/>
      <c r="U491" s="3"/>
      <c r="V491" s="3"/>
      <c r="W491" s="3"/>
      <c r="X491" s="3"/>
      <c r="Y491" s="3"/>
      <c r="Z491" s="3"/>
    </row>
    <row r="492" ht="11.25" customHeight="1">
      <c r="A492" s="330" t="s">
        <v>9528</v>
      </c>
      <c r="B492" s="330" t="s">
        <v>9529</v>
      </c>
      <c r="C492" s="5" t="s">
        <v>88</v>
      </c>
      <c r="D492" s="330" t="s">
        <v>9530</v>
      </c>
      <c r="E492" s="407" t="s">
        <v>9531</v>
      </c>
      <c r="F492" s="330" t="s">
        <v>9532</v>
      </c>
      <c r="G492" s="5">
        <v>1.0</v>
      </c>
      <c r="H492" s="5">
        <v>1.0</v>
      </c>
      <c r="I492" s="241">
        <v>6.0</v>
      </c>
      <c r="J492" s="241">
        <v>20.0</v>
      </c>
      <c r="K492" s="241">
        <f t="shared" ref="K492:K494" si="10">J492/H492</f>
        <v>20</v>
      </c>
      <c r="L492" s="330" t="s">
        <v>1212</v>
      </c>
      <c r="M492" s="3"/>
      <c r="N492" s="3"/>
      <c r="O492" s="3"/>
      <c r="P492" s="3"/>
      <c r="Q492" s="3"/>
      <c r="R492" s="3"/>
      <c r="S492" s="3"/>
      <c r="T492" s="3"/>
      <c r="U492" s="3"/>
      <c r="V492" s="3"/>
      <c r="W492" s="3"/>
      <c r="X492" s="3"/>
      <c r="Y492" s="3"/>
      <c r="Z492" s="3"/>
    </row>
    <row r="493" ht="11.25" customHeight="1">
      <c r="A493" s="330" t="s">
        <v>9528</v>
      </c>
      <c r="B493" s="330" t="s">
        <v>9529</v>
      </c>
      <c r="C493" s="5" t="s">
        <v>88</v>
      </c>
      <c r="D493" s="330" t="s">
        <v>9533</v>
      </c>
      <c r="E493" s="407" t="s">
        <v>9534</v>
      </c>
      <c r="F493" s="136" t="s">
        <v>9535</v>
      </c>
      <c r="G493" s="5">
        <v>1.0</v>
      </c>
      <c r="H493" s="5">
        <v>1.0</v>
      </c>
      <c r="I493" s="241">
        <v>6.0</v>
      </c>
      <c r="J493" s="241">
        <v>10.0</v>
      </c>
      <c r="K493" s="241">
        <f t="shared" si="10"/>
        <v>10</v>
      </c>
      <c r="L493" s="330" t="s">
        <v>1212</v>
      </c>
      <c r="M493" s="3"/>
      <c r="N493" s="3"/>
      <c r="O493" s="3"/>
      <c r="P493" s="3"/>
      <c r="Q493" s="3"/>
      <c r="R493" s="3"/>
      <c r="S493" s="3"/>
      <c r="T493" s="3"/>
      <c r="U493" s="3"/>
      <c r="V493" s="3"/>
      <c r="W493" s="3"/>
      <c r="X493" s="3"/>
      <c r="Y493" s="3"/>
      <c r="Z493" s="3"/>
    </row>
    <row r="494" ht="11.25" customHeight="1">
      <c r="A494" s="330" t="s">
        <v>9528</v>
      </c>
      <c r="B494" s="330" t="s">
        <v>9529</v>
      </c>
      <c r="C494" s="5" t="s">
        <v>88</v>
      </c>
      <c r="D494" s="330" t="s">
        <v>9536</v>
      </c>
      <c r="E494" s="407" t="s">
        <v>9537</v>
      </c>
      <c r="F494" s="136" t="s">
        <v>9535</v>
      </c>
      <c r="G494" s="5">
        <v>1.0</v>
      </c>
      <c r="H494" s="5">
        <v>1.0</v>
      </c>
      <c r="I494" s="241">
        <v>6.0</v>
      </c>
      <c r="J494" s="241">
        <v>10.0</v>
      </c>
      <c r="K494" s="241">
        <f t="shared" si="10"/>
        <v>10</v>
      </c>
      <c r="L494" s="330" t="s">
        <v>1212</v>
      </c>
      <c r="M494" s="3"/>
      <c r="N494" s="3"/>
      <c r="O494" s="3"/>
      <c r="P494" s="3"/>
      <c r="Q494" s="3"/>
      <c r="R494" s="3"/>
      <c r="S494" s="3"/>
      <c r="T494" s="3"/>
      <c r="U494" s="3"/>
      <c r="V494" s="3"/>
      <c r="W494" s="3"/>
      <c r="X494" s="3"/>
      <c r="Y494" s="3"/>
      <c r="Z494" s="3"/>
    </row>
    <row r="495" ht="11.25" customHeight="1">
      <c r="A495" s="403" t="s">
        <v>4928</v>
      </c>
      <c r="B495" s="330" t="s">
        <v>4929</v>
      </c>
      <c r="C495" s="5" t="s">
        <v>88</v>
      </c>
      <c r="D495" s="330" t="s">
        <v>9538</v>
      </c>
      <c r="E495" s="407" t="s">
        <v>2142</v>
      </c>
      <c r="F495" s="330" t="s">
        <v>8189</v>
      </c>
      <c r="G495" s="5">
        <v>2.0</v>
      </c>
      <c r="H495" s="5">
        <v>2.0</v>
      </c>
      <c r="I495" s="241">
        <v>2.0</v>
      </c>
      <c r="J495" s="241">
        <v>20.0</v>
      </c>
      <c r="K495" s="241">
        <f>J495/I495</f>
        <v>10</v>
      </c>
      <c r="L495" s="330" t="s">
        <v>1212</v>
      </c>
      <c r="M495" s="3"/>
      <c r="N495" s="3"/>
      <c r="O495" s="3"/>
      <c r="P495" s="3"/>
      <c r="Q495" s="3"/>
      <c r="R495" s="3"/>
      <c r="S495" s="3"/>
      <c r="T495" s="3"/>
      <c r="U495" s="3"/>
      <c r="V495" s="3"/>
      <c r="W495" s="3"/>
      <c r="X495" s="3"/>
      <c r="Y495" s="3"/>
      <c r="Z495" s="3"/>
    </row>
    <row r="496" ht="11.25" customHeight="1">
      <c r="A496" s="330" t="s">
        <v>4936</v>
      </c>
      <c r="B496" s="330" t="s">
        <v>4937</v>
      </c>
      <c r="C496" s="5" t="s">
        <v>88</v>
      </c>
      <c r="D496" s="330" t="s">
        <v>9539</v>
      </c>
      <c r="E496" s="407" t="s">
        <v>9540</v>
      </c>
      <c r="F496" s="136" t="s">
        <v>9535</v>
      </c>
      <c r="G496" s="5">
        <v>1.0</v>
      </c>
      <c r="H496" s="5">
        <v>1.0</v>
      </c>
      <c r="I496" s="241">
        <v>5.0</v>
      </c>
      <c r="J496" s="241">
        <v>10.0</v>
      </c>
      <c r="K496" s="241">
        <v>10.0</v>
      </c>
      <c r="L496" s="330" t="s">
        <v>1212</v>
      </c>
      <c r="M496" s="3"/>
      <c r="N496" s="3"/>
      <c r="O496" s="3"/>
      <c r="P496" s="3"/>
      <c r="Q496" s="3"/>
      <c r="R496" s="3"/>
      <c r="S496" s="3"/>
      <c r="T496" s="3"/>
      <c r="U496" s="3"/>
      <c r="V496" s="3"/>
      <c r="W496" s="3"/>
      <c r="X496" s="3"/>
      <c r="Y496" s="3"/>
      <c r="Z496" s="3"/>
    </row>
    <row r="497" ht="11.25" customHeight="1">
      <c r="A497" s="330" t="s">
        <v>4960</v>
      </c>
      <c r="B497" s="403" t="s">
        <v>2099</v>
      </c>
      <c r="C497" s="5" t="s">
        <v>88</v>
      </c>
      <c r="D497" s="403" t="s">
        <v>9541</v>
      </c>
      <c r="E497" s="410" t="s">
        <v>9542</v>
      </c>
      <c r="F497" s="136" t="s">
        <v>9535</v>
      </c>
      <c r="G497" s="404">
        <v>2.0</v>
      </c>
      <c r="H497" s="405">
        <v>2.0</v>
      </c>
      <c r="I497" s="5">
        <v>3.0</v>
      </c>
      <c r="J497" s="5">
        <v>10.0</v>
      </c>
      <c r="K497" s="5">
        <f t="shared" ref="K497:K498" si="11">J497/3</f>
        <v>3.333333333</v>
      </c>
      <c r="L497" s="330" t="s">
        <v>1212</v>
      </c>
      <c r="M497" s="3"/>
      <c r="N497" s="3"/>
      <c r="O497" s="3"/>
      <c r="P497" s="3"/>
      <c r="Q497" s="3"/>
      <c r="R497" s="3"/>
      <c r="S497" s="3"/>
      <c r="T497" s="3"/>
      <c r="U497" s="3"/>
      <c r="V497" s="3"/>
      <c r="W497" s="3"/>
      <c r="X497" s="3"/>
      <c r="Y497" s="3"/>
      <c r="Z497" s="3"/>
    </row>
    <row r="498" ht="11.25" customHeight="1">
      <c r="A498" s="330" t="s">
        <v>4960</v>
      </c>
      <c r="B498" s="403" t="s">
        <v>2099</v>
      </c>
      <c r="C498" s="5" t="s">
        <v>88</v>
      </c>
      <c r="D498" s="330" t="s">
        <v>9543</v>
      </c>
      <c r="E498" s="407" t="s">
        <v>2103</v>
      </c>
      <c r="F498" s="330" t="s">
        <v>9544</v>
      </c>
      <c r="G498" s="317">
        <v>2.0</v>
      </c>
      <c r="H498" s="409">
        <v>2.0</v>
      </c>
      <c r="I498" s="5">
        <v>3.0</v>
      </c>
      <c r="J498" s="5">
        <v>20.0</v>
      </c>
      <c r="K498" s="5">
        <f t="shared" si="11"/>
        <v>6.666666667</v>
      </c>
      <c r="L498" s="330" t="s">
        <v>1212</v>
      </c>
      <c r="M498" s="3"/>
      <c r="N498" s="3"/>
      <c r="O498" s="3"/>
      <c r="P498" s="3"/>
      <c r="Q498" s="3"/>
      <c r="R498" s="3"/>
      <c r="S498" s="3"/>
      <c r="T498" s="3"/>
      <c r="U498" s="3"/>
      <c r="V498" s="3"/>
      <c r="W498" s="3"/>
      <c r="X498" s="3"/>
      <c r="Y498" s="3"/>
      <c r="Z498" s="3"/>
    </row>
    <row r="499" ht="11.25" customHeight="1">
      <c r="A499" s="330" t="s">
        <v>4969</v>
      </c>
      <c r="B499" s="330" t="s">
        <v>4970</v>
      </c>
      <c r="C499" s="5" t="s">
        <v>88</v>
      </c>
      <c r="D499" s="330" t="s">
        <v>9545</v>
      </c>
      <c r="E499" s="407" t="s">
        <v>9546</v>
      </c>
      <c r="F499" s="330" t="s">
        <v>9547</v>
      </c>
      <c r="G499" s="317">
        <v>2.0</v>
      </c>
      <c r="H499" s="409">
        <v>2.0</v>
      </c>
      <c r="I499" s="5">
        <v>4.0</v>
      </c>
      <c r="J499" s="5">
        <v>20.0</v>
      </c>
      <c r="K499" s="5">
        <f>J499/4</f>
        <v>5</v>
      </c>
      <c r="L499" s="330" t="s">
        <v>1212</v>
      </c>
      <c r="M499" s="3"/>
      <c r="N499" s="3"/>
      <c r="O499" s="3"/>
      <c r="P499" s="3"/>
      <c r="Q499" s="3"/>
      <c r="R499" s="3"/>
      <c r="S499" s="3"/>
      <c r="T499" s="3"/>
      <c r="U499" s="3"/>
      <c r="V499" s="3"/>
      <c r="W499" s="3"/>
      <c r="X499" s="3"/>
      <c r="Y499" s="3"/>
      <c r="Z499" s="3"/>
    </row>
    <row r="500" ht="11.25" customHeight="1">
      <c r="A500" s="330" t="s">
        <v>4948</v>
      </c>
      <c r="B500" s="403" t="s">
        <v>4949</v>
      </c>
      <c r="C500" s="5" t="s">
        <v>88</v>
      </c>
      <c r="D500" s="136" t="s">
        <v>9548</v>
      </c>
      <c r="E500" s="407" t="s">
        <v>9549</v>
      </c>
      <c r="F500" s="136" t="s">
        <v>9535</v>
      </c>
      <c r="G500" s="422">
        <v>2.0</v>
      </c>
      <c r="H500" s="256">
        <v>2.0</v>
      </c>
      <c r="I500" s="5">
        <v>4.0</v>
      </c>
      <c r="J500" s="5">
        <v>10.0</v>
      </c>
      <c r="K500" s="5">
        <f>J500/I500</f>
        <v>2.5</v>
      </c>
      <c r="L500" s="330" t="s">
        <v>1212</v>
      </c>
      <c r="M500" s="3"/>
      <c r="N500" s="3"/>
      <c r="O500" s="3"/>
      <c r="P500" s="3"/>
      <c r="Q500" s="3"/>
      <c r="R500" s="3"/>
      <c r="S500" s="3"/>
      <c r="T500" s="3"/>
      <c r="U500" s="3"/>
      <c r="V500" s="3"/>
      <c r="W500" s="3"/>
      <c r="X500" s="3"/>
      <c r="Y500" s="3"/>
      <c r="Z500" s="3"/>
    </row>
    <row r="501" ht="11.25" customHeight="1">
      <c r="A501" s="403" t="s">
        <v>3925</v>
      </c>
      <c r="B501" s="403" t="s">
        <v>3926</v>
      </c>
      <c r="C501" s="412" t="s">
        <v>88</v>
      </c>
      <c r="D501" s="330" t="s">
        <v>9550</v>
      </c>
      <c r="E501" s="407" t="s">
        <v>9013</v>
      </c>
      <c r="F501" s="411" t="s">
        <v>9014</v>
      </c>
      <c r="G501" s="5">
        <v>5.0</v>
      </c>
      <c r="H501" s="5">
        <v>5.0</v>
      </c>
      <c r="I501" s="5">
        <v>7.0</v>
      </c>
      <c r="J501" s="413">
        <v>10.0</v>
      </c>
      <c r="K501" s="414">
        <f>J501/G501</f>
        <v>2</v>
      </c>
      <c r="L501" s="330" t="s">
        <v>4977</v>
      </c>
      <c r="M501" s="3"/>
      <c r="N501" s="3"/>
      <c r="O501" s="3"/>
      <c r="P501" s="3"/>
      <c r="Q501" s="3"/>
      <c r="R501" s="3"/>
      <c r="S501" s="3"/>
      <c r="T501" s="3"/>
      <c r="U501" s="3"/>
      <c r="V501" s="3"/>
      <c r="W501" s="3"/>
      <c r="X501" s="3"/>
      <c r="Y501" s="3"/>
      <c r="Z501" s="3"/>
    </row>
    <row r="502" ht="11.25" customHeight="1">
      <c r="A502" s="330" t="s">
        <v>4997</v>
      </c>
      <c r="B502" s="403" t="s">
        <v>4998</v>
      </c>
      <c r="C502" s="5" t="s">
        <v>88</v>
      </c>
      <c r="D502" s="330" t="s">
        <v>9551</v>
      </c>
      <c r="E502" s="407" t="s">
        <v>9552</v>
      </c>
      <c r="F502" s="330" t="s">
        <v>7623</v>
      </c>
      <c r="G502" s="5">
        <v>2.0</v>
      </c>
      <c r="H502" s="5">
        <v>2.0</v>
      </c>
      <c r="I502" s="241">
        <v>3.0</v>
      </c>
      <c r="J502" s="241">
        <v>20.0</v>
      </c>
      <c r="K502" s="241">
        <v>10.0</v>
      </c>
      <c r="L502" s="330" t="s">
        <v>1222</v>
      </c>
      <c r="M502" s="3"/>
      <c r="N502" s="3"/>
      <c r="O502" s="3"/>
      <c r="P502" s="3"/>
      <c r="Q502" s="3"/>
      <c r="R502" s="3"/>
      <c r="S502" s="3"/>
      <c r="T502" s="3"/>
      <c r="U502" s="3"/>
      <c r="V502" s="3"/>
      <c r="W502" s="3"/>
      <c r="X502" s="3"/>
      <c r="Y502" s="3"/>
      <c r="Z502" s="3"/>
    </row>
    <row r="503" ht="11.25" customHeight="1">
      <c r="A503" s="330" t="s">
        <v>4997</v>
      </c>
      <c r="B503" s="403" t="s">
        <v>4998</v>
      </c>
      <c r="C503" s="5" t="s">
        <v>88</v>
      </c>
      <c r="D503" s="403" t="s">
        <v>9553</v>
      </c>
      <c r="E503" s="410" t="s">
        <v>9554</v>
      </c>
      <c r="F503" s="403" t="s">
        <v>9555</v>
      </c>
      <c r="G503" s="5">
        <v>2.0</v>
      </c>
      <c r="H503" s="5">
        <v>2.0</v>
      </c>
      <c r="I503" s="241">
        <v>3.0</v>
      </c>
      <c r="J503" s="241">
        <v>20.0</v>
      </c>
      <c r="K503" s="241">
        <v>10.0</v>
      </c>
      <c r="L503" s="330" t="s">
        <v>1222</v>
      </c>
      <c r="M503" s="3"/>
      <c r="N503" s="3"/>
      <c r="O503" s="3"/>
      <c r="P503" s="3"/>
      <c r="Q503" s="3"/>
      <c r="R503" s="3"/>
      <c r="S503" s="3"/>
      <c r="T503" s="3"/>
      <c r="U503" s="3"/>
      <c r="V503" s="3"/>
      <c r="W503" s="3"/>
      <c r="X503" s="3"/>
      <c r="Y503" s="3"/>
      <c r="Z503" s="3"/>
    </row>
    <row r="504" ht="11.25" customHeight="1">
      <c r="A504" s="330" t="s">
        <v>4997</v>
      </c>
      <c r="B504" s="403" t="s">
        <v>4998</v>
      </c>
      <c r="C504" s="5" t="s">
        <v>88</v>
      </c>
      <c r="D504" s="330" t="s">
        <v>9556</v>
      </c>
      <c r="E504" s="407" t="s">
        <v>9557</v>
      </c>
      <c r="F504" s="330" t="s">
        <v>7623</v>
      </c>
      <c r="G504" s="5">
        <v>2.0</v>
      </c>
      <c r="H504" s="5">
        <v>2.0</v>
      </c>
      <c r="I504" s="241">
        <v>3.0</v>
      </c>
      <c r="J504" s="241">
        <v>20.0</v>
      </c>
      <c r="K504" s="241">
        <v>10.0</v>
      </c>
      <c r="L504" s="330" t="s">
        <v>1222</v>
      </c>
      <c r="M504" s="3"/>
      <c r="N504" s="3"/>
      <c r="O504" s="3"/>
      <c r="P504" s="3"/>
      <c r="Q504" s="3"/>
      <c r="R504" s="3"/>
      <c r="S504" s="3"/>
      <c r="T504" s="3"/>
      <c r="U504" s="3"/>
      <c r="V504" s="3"/>
      <c r="W504" s="3"/>
      <c r="X504" s="3"/>
      <c r="Y504" s="3"/>
      <c r="Z504" s="3"/>
    </row>
    <row r="505" ht="11.25" customHeight="1">
      <c r="A505" s="330" t="s">
        <v>4997</v>
      </c>
      <c r="B505" s="403" t="s">
        <v>4998</v>
      </c>
      <c r="C505" s="5" t="s">
        <v>88</v>
      </c>
      <c r="D505" s="330" t="s">
        <v>9558</v>
      </c>
      <c r="E505" s="407" t="s">
        <v>9559</v>
      </c>
      <c r="F505" s="330" t="s">
        <v>7623</v>
      </c>
      <c r="G505" s="5">
        <v>2.0</v>
      </c>
      <c r="H505" s="5">
        <v>2.0</v>
      </c>
      <c r="I505" s="241">
        <v>3.0</v>
      </c>
      <c r="J505" s="241">
        <v>20.0</v>
      </c>
      <c r="K505" s="241">
        <v>10.0</v>
      </c>
      <c r="L505" s="330" t="s">
        <v>1222</v>
      </c>
      <c r="M505" s="3"/>
      <c r="N505" s="3"/>
      <c r="O505" s="3"/>
      <c r="P505" s="3"/>
      <c r="Q505" s="3"/>
      <c r="R505" s="3"/>
      <c r="S505" s="3"/>
      <c r="T505" s="3"/>
      <c r="U505" s="3"/>
      <c r="V505" s="3"/>
      <c r="W505" s="3"/>
      <c r="X505" s="3"/>
      <c r="Y505" s="3"/>
      <c r="Z505" s="3"/>
    </row>
    <row r="506" ht="11.25" customHeight="1">
      <c r="A506" s="330" t="s">
        <v>4997</v>
      </c>
      <c r="B506" s="403" t="s">
        <v>4998</v>
      </c>
      <c r="C506" s="5" t="s">
        <v>88</v>
      </c>
      <c r="D506" s="136" t="s">
        <v>9560</v>
      </c>
      <c r="E506" s="407" t="s">
        <v>9561</v>
      </c>
      <c r="F506" s="330" t="s">
        <v>7623</v>
      </c>
      <c r="G506" s="5">
        <v>2.0</v>
      </c>
      <c r="H506" s="5">
        <v>2.0</v>
      </c>
      <c r="I506" s="241">
        <v>3.0</v>
      </c>
      <c r="J506" s="241">
        <v>20.0</v>
      </c>
      <c r="K506" s="241">
        <v>10.0</v>
      </c>
      <c r="L506" s="330" t="s">
        <v>1222</v>
      </c>
      <c r="M506" s="3"/>
      <c r="N506" s="3"/>
      <c r="O506" s="3"/>
      <c r="P506" s="3"/>
      <c r="Q506" s="3"/>
      <c r="R506" s="3"/>
      <c r="S506" s="3"/>
      <c r="T506" s="3"/>
      <c r="U506" s="3"/>
      <c r="V506" s="3"/>
      <c r="W506" s="3"/>
      <c r="X506" s="3"/>
      <c r="Y506" s="3"/>
      <c r="Z506" s="3"/>
    </row>
    <row r="507" ht="11.25" customHeight="1">
      <c r="A507" s="330" t="s">
        <v>4997</v>
      </c>
      <c r="B507" s="403" t="s">
        <v>4998</v>
      </c>
      <c r="C507" s="5" t="s">
        <v>88</v>
      </c>
      <c r="D507" s="136" t="s">
        <v>9562</v>
      </c>
      <c r="E507" s="407" t="s">
        <v>9563</v>
      </c>
      <c r="F507" s="330" t="s">
        <v>7623</v>
      </c>
      <c r="G507" s="5">
        <v>2.0</v>
      </c>
      <c r="H507" s="5">
        <v>2.0</v>
      </c>
      <c r="I507" s="241">
        <v>3.0</v>
      </c>
      <c r="J507" s="241">
        <v>20.0</v>
      </c>
      <c r="K507" s="241">
        <v>10.0</v>
      </c>
      <c r="L507" s="330" t="s">
        <v>1222</v>
      </c>
      <c r="M507" s="3"/>
      <c r="N507" s="3"/>
      <c r="O507" s="3"/>
      <c r="P507" s="3"/>
      <c r="Q507" s="3"/>
      <c r="R507" s="3"/>
      <c r="S507" s="3"/>
      <c r="T507" s="3"/>
      <c r="U507" s="3"/>
      <c r="V507" s="3"/>
      <c r="W507" s="3"/>
      <c r="X507" s="3"/>
      <c r="Y507" s="3"/>
      <c r="Z507" s="3"/>
    </row>
    <row r="508" ht="11.25" customHeight="1">
      <c r="A508" s="330" t="s">
        <v>4997</v>
      </c>
      <c r="B508" s="403" t="s">
        <v>4998</v>
      </c>
      <c r="C508" s="5" t="s">
        <v>88</v>
      </c>
      <c r="D508" s="136" t="s">
        <v>9564</v>
      </c>
      <c r="E508" s="407" t="s">
        <v>9565</v>
      </c>
      <c r="F508" s="330" t="s">
        <v>7623</v>
      </c>
      <c r="G508" s="5">
        <v>2.0</v>
      </c>
      <c r="H508" s="5">
        <v>2.0</v>
      </c>
      <c r="I508" s="241">
        <v>3.0</v>
      </c>
      <c r="J508" s="241">
        <v>20.0</v>
      </c>
      <c r="K508" s="241">
        <v>10.0</v>
      </c>
      <c r="L508" s="330" t="s">
        <v>1222</v>
      </c>
      <c r="M508" s="3"/>
      <c r="N508" s="3"/>
      <c r="O508" s="3"/>
      <c r="P508" s="3"/>
      <c r="Q508" s="3"/>
      <c r="R508" s="3"/>
      <c r="S508" s="3"/>
      <c r="T508" s="3"/>
      <c r="U508" s="3"/>
      <c r="V508" s="3"/>
      <c r="W508" s="3"/>
      <c r="X508" s="3"/>
      <c r="Y508" s="3"/>
      <c r="Z508" s="3"/>
    </row>
    <row r="509" ht="11.25" customHeight="1">
      <c r="A509" s="403" t="s">
        <v>5002</v>
      </c>
      <c r="B509" s="403" t="s">
        <v>5003</v>
      </c>
      <c r="C509" s="412" t="s">
        <v>88</v>
      </c>
      <c r="D509" s="136" t="s">
        <v>9566</v>
      </c>
      <c r="E509" s="407" t="s">
        <v>9567</v>
      </c>
      <c r="F509" s="330" t="s">
        <v>7623</v>
      </c>
      <c r="G509" s="5">
        <v>7.0</v>
      </c>
      <c r="H509" s="5">
        <v>7.0</v>
      </c>
      <c r="I509" s="241">
        <v>8.0</v>
      </c>
      <c r="J509" s="241">
        <v>20.0</v>
      </c>
      <c r="K509" s="256">
        <f t="shared" ref="K509:K511" si="12">J509/G509</f>
        <v>2.857142857</v>
      </c>
      <c r="L509" s="330" t="s">
        <v>1222</v>
      </c>
      <c r="M509" s="3"/>
      <c r="N509" s="3"/>
      <c r="O509" s="3"/>
      <c r="P509" s="3"/>
      <c r="Q509" s="3"/>
      <c r="R509" s="3"/>
      <c r="S509" s="3"/>
      <c r="T509" s="3"/>
      <c r="U509" s="3"/>
      <c r="V509" s="3"/>
      <c r="W509" s="3"/>
      <c r="X509" s="3"/>
      <c r="Y509" s="3"/>
      <c r="Z509" s="3"/>
    </row>
    <row r="510" ht="11.25" customHeight="1">
      <c r="A510" s="403" t="s">
        <v>5002</v>
      </c>
      <c r="B510" s="403" t="s">
        <v>5003</v>
      </c>
      <c r="C510" s="412" t="s">
        <v>88</v>
      </c>
      <c r="D510" s="136" t="s">
        <v>9568</v>
      </c>
      <c r="E510" s="407" t="s">
        <v>9569</v>
      </c>
      <c r="F510" s="330" t="s">
        <v>7623</v>
      </c>
      <c r="G510" s="5">
        <v>7.0</v>
      </c>
      <c r="H510" s="5">
        <v>7.0</v>
      </c>
      <c r="I510" s="241">
        <v>8.0</v>
      </c>
      <c r="J510" s="241">
        <v>20.0</v>
      </c>
      <c r="K510" s="256">
        <f t="shared" si="12"/>
        <v>2.857142857</v>
      </c>
      <c r="L510" s="330" t="s">
        <v>1222</v>
      </c>
      <c r="M510" s="3"/>
      <c r="N510" s="3"/>
      <c r="O510" s="3"/>
      <c r="P510" s="3"/>
      <c r="Q510" s="3"/>
      <c r="R510" s="3"/>
      <c r="S510" s="3"/>
      <c r="T510" s="3"/>
      <c r="U510" s="3"/>
      <c r="V510" s="3"/>
      <c r="W510" s="3"/>
      <c r="X510" s="3"/>
      <c r="Y510" s="3"/>
      <c r="Z510" s="3"/>
    </row>
    <row r="511" ht="11.25" customHeight="1">
      <c r="A511" s="403" t="s">
        <v>5002</v>
      </c>
      <c r="B511" s="403" t="s">
        <v>5003</v>
      </c>
      <c r="C511" s="412" t="s">
        <v>88</v>
      </c>
      <c r="D511" s="136" t="s">
        <v>9570</v>
      </c>
      <c r="E511" s="407" t="s">
        <v>9571</v>
      </c>
      <c r="F511" s="330" t="s">
        <v>7623</v>
      </c>
      <c r="G511" s="5">
        <v>7.0</v>
      </c>
      <c r="H511" s="5">
        <v>7.0</v>
      </c>
      <c r="I511" s="241">
        <v>8.0</v>
      </c>
      <c r="J511" s="241">
        <v>20.0</v>
      </c>
      <c r="K511" s="256">
        <f t="shared" si="12"/>
        <v>2.857142857</v>
      </c>
      <c r="L511" s="330" t="s">
        <v>1222</v>
      </c>
      <c r="M511" s="3"/>
      <c r="N511" s="3"/>
      <c r="O511" s="3"/>
      <c r="P511" s="3"/>
      <c r="Q511" s="3"/>
      <c r="R511" s="3"/>
      <c r="S511" s="3"/>
      <c r="T511" s="3"/>
      <c r="U511" s="3"/>
      <c r="V511" s="3"/>
      <c r="W511" s="3"/>
      <c r="X511" s="3"/>
      <c r="Y511" s="3"/>
      <c r="Z511" s="3"/>
    </row>
    <row r="512" ht="11.25" customHeight="1">
      <c r="A512" s="330" t="s">
        <v>9572</v>
      </c>
      <c r="B512" s="330" t="s">
        <v>9573</v>
      </c>
      <c r="C512" s="5" t="s">
        <v>88</v>
      </c>
      <c r="D512" s="330" t="s">
        <v>9574</v>
      </c>
      <c r="E512" s="407" t="s">
        <v>9575</v>
      </c>
      <c r="F512" s="330" t="s">
        <v>8124</v>
      </c>
      <c r="G512" s="5">
        <v>2.0</v>
      </c>
      <c r="H512" s="5">
        <v>2.0</v>
      </c>
      <c r="I512" s="5">
        <v>2.0</v>
      </c>
      <c r="J512" s="5">
        <v>20.0</v>
      </c>
      <c r="K512" s="5">
        <f>J512/2</f>
        <v>10</v>
      </c>
      <c r="L512" s="330" t="s">
        <v>1235</v>
      </c>
      <c r="M512" s="3"/>
      <c r="N512" s="3"/>
      <c r="O512" s="3"/>
      <c r="P512" s="3"/>
      <c r="Q512" s="3"/>
      <c r="R512" s="3"/>
      <c r="S512" s="3"/>
      <c r="T512" s="3"/>
      <c r="U512" s="3"/>
      <c r="V512" s="3"/>
      <c r="W512" s="3"/>
      <c r="X512" s="3"/>
      <c r="Y512" s="3"/>
      <c r="Z512" s="3"/>
    </row>
    <row r="513" ht="11.25" customHeight="1">
      <c r="A513" s="330" t="s">
        <v>9576</v>
      </c>
      <c r="B513" s="330" t="s">
        <v>8109</v>
      </c>
      <c r="C513" s="5" t="s">
        <v>88</v>
      </c>
      <c r="D513" s="330" t="s">
        <v>9577</v>
      </c>
      <c r="E513" s="407" t="s">
        <v>9578</v>
      </c>
      <c r="F513" s="330" t="s">
        <v>8124</v>
      </c>
      <c r="G513" s="5">
        <v>3.0</v>
      </c>
      <c r="H513" s="5">
        <v>3.0</v>
      </c>
      <c r="I513" s="5">
        <v>3.0</v>
      </c>
      <c r="J513" s="5">
        <v>20.0</v>
      </c>
      <c r="K513" s="5">
        <f>J513/3</f>
        <v>6.666666667</v>
      </c>
      <c r="L513" s="330" t="s">
        <v>1235</v>
      </c>
      <c r="M513" s="3"/>
      <c r="N513" s="3"/>
      <c r="O513" s="3"/>
      <c r="P513" s="3"/>
      <c r="Q513" s="3"/>
      <c r="R513" s="3"/>
      <c r="S513" s="3"/>
      <c r="T513" s="3"/>
      <c r="U513" s="3"/>
      <c r="V513" s="3"/>
      <c r="W513" s="3"/>
      <c r="X513" s="3"/>
      <c r="Y513" s="3"/>
      <c r="Z513" s="3"/>
    </row>
    <row r="514" ht="11.25" customHeight="1">
      <c r="A514" s="330" t="s">
        <v>9579</v>
      </c>
      <c r="B514" s="330" t="s">
        <v>8115</v>
      </c>
      <c r="C514" s="5" t="s">
        <v>88</v>
      </c>
      <c r="D514" s="330" t="s">
        <v>9580</v>
      </c>
      <c r="E514" s="407" t="s">
        <v>9581</v>
      </c>
      <c r="F514" s="330" t="s">
        <v>9582</v>
      </c>
      <c r="G514" s="5">
        <v>5.0</v>
      </c>
      <c r="H514" s="5">
        <v>5.0</v>
      </c>
      <c r="I514" s="5">
        <v>5.0</v>
      </c>
      <c r="J514" s="5">
        <v>10.0</v>
      </c>
      <c r="K514" s="5">
        <v>2.0</v>
      </c>
      <c r="L514" s="330" t="s">
        <v>1235</v>
      </c>
      <c r="M514" s="3"/>
      <c r="N514" s="3"/>
      <c r="O514" s="3"/>
      <c r="P514" s="3"/>
      <c r="Q514" s="3"/>
      <c r="R514" s="3"/>
      <c r="S514" s="3"/>
      <c r="T514" s="3"/>
      <c r="U514" s="3"/>
      <c r="V514" s="3"/>
      <c r="W514" s="3"/>
      <c r="X514" s="3"/>
      <c r="Y514" s="3"/>
      <c r="Z514" s="3"/>
    </row>
    <row r="515" ht="11.25" customHeight="1">
      <c r="A515" s="330" t="s">
        <v>4852</v>
      </c>
      <c r="B515" s="330" t="s">
        <v>4853</v>
      </c>
      <c r="C515" s="5" t="s">
        <v>88</v>
      </c>
      <c r="D515" s="330" t="s">
        <v>9583</v>
      </c>
      <c r="E515" s="407" t="s">
        <v>9584</v>
      </c>
      <c r="F515" s="330" t="s">
        <v>8124</v>
      </c>
      <c r="G515" s="5">
        <v>7.0</v>
      </c>
      <c r="H515" s="5">
        <v>7.0</v>
      </c>
      <c r="I515" s="5">
        <v>7.0</v>
      </c>
      <c r="J515" s="413">
        <v>20.0</v>
      </c>
      <c r="K515" s="414">
        <f t="shared" ref="K515:K518" si="13">J515/I515</f>
        <v>2.857142857</v>
      </c>
      <c r="L515" s="330" t="s">
        <v>1235</v>
      </c>
      <c r="M515" s="3"/>
      <c r="N515" s="3"/>
      <c r="O515" s="3"/>
      <c r="P515" s="3"/>
      <c r="Q515" s="3"/>
      <c r="R515" s="3"/>
      <c r="S515" s="3"/>
      <c r="T515" s="3"/>
      <c r="U515" s="3"/>
      <c r="V515" s="3"/>
      <c r="W515" s="3"/>
      <c r="X515" s="3"/>
      <c r="Y515" s="3"/>
      <c r="Z515" s="3"/>
    </row>
    <row r="516" ht="11.25" customHeight="1">
      <c r="A516" s="330" t="s">
        <v>4852</v>
      </c>
      <c r="B516" s="330" t="s">
        <v>4853</v>
      </c>
      <c r="C516" s="5" t="s">
        <v>88</v>
      </c>
      <c r="D516" s="330" t="s">
        <v>9585</v>
      </c>
      <c r="E516" s="407" t="s">
        <v>9584</v>
      </c>
      <c r="F516" s="330" t="s">
        <v>8124</v>
      </c>
      <c r="G516" s="5">
        <v>7.0</v>
      </c>
      <c r="H516" s="5">
        <v>7.0</v>
      </c>
      <c r="I516" s="5">
        <v>7.0</v>
      </c>
      <c r="J516" s="413">
        <v>10.0</v>
      </c>
      <c r="K516" s="414">
        <f t="shared" si="13"/>
        <v>1.428571429</v>
      </c>
      <c r="L516" s="330" t="s">
        <v>1235</v>
      </c>
      <c r="M516" s="3"/>
      <c r="N516" s="3"/>
      <c r="O516" s="3"/>
      <c r="P516" s="3"/>
      <c r="Q516" s="3"/>
      <c r="R516" s="3"/>
      <c r="S516" s="3"/>
      <c r="T516" s="3"/>
      <c r="U516" s="3"/>
      <c r="V516" s="3"/>
      <c r="W516" s="3"/>
      <c r="X516" s="3"/>
      <c r="Y516" s="3"/>
      <c r="Z516" s="3"/>
    </row>
    <row r="517" ht="11.25" customHeight="1">
      <c r="A517" s="330" t="s">
        <v>4852</v>
      </c>
      <c r="B517" s="330" t="s">
        <v>4853</v>
      </c>
      <c r="C517" s="5" t="s">
        <v>88</v>
      </c>
      <c r="D517" s="330" t="s">
        <v>9586</v>
      </c>
      <c r="E517" s="407" t="s">
        <v>9584</v>
      </c>
      <c r="F517" s="330" t="s">
        <v>8124</v>
      </c>
      <c r="G517" s="5">
        <v>7.0</v>
      </c>
      <c r="H517" s="5">
        <v>7.0</v>
      </c>
      <c r="I517" s="5">
        <v>7.0</v>
      </c>
      <c r="J517" s="413">
        <v>10.0</v>
      </c>
      <c r="K517" s="414">
        <f t="shared" si="13"/>
        <v>1.428571429</v>
      </c>
      <c r="L517" s="330" t="s">
        <v>1235</v>
      </c>
      <c r="M517" s="3"/>
      <c r="N517" s="3"/>
      <c r="O517" s="3"/>
      <c r="P517" s="3"/>
      <c r="Q517" s="3"/>
      <c r="R517" s="3"/>
      <c r="S517" s="3"/>
      <c r="T517" s="3"/>
      <c r="U517" s="3"/>
      <c r="V517" s="3"/>
      <c r="W517" s="3"/>
      <c r="X517" s="3"/>
      <c r="Y517" s="3"/>
      <c r="Z517" s="3"/>
    </row>
    <row r="518" ht="11.25" customHeight="1">
      <c r="A518" s="330" t="s">
        <v>4852</v>
      </c>
      <c r="B518" s="330" t="s">
        <v>4853</v>
      </c>
      <c r="C518" s="5" t="s">
        <v>88</v>
      </c>
      <c r="D518" s="330" t="s">
        <v>9587</v>
      </c>
      <c r="E518" s="407" t="s">
        <v>9588</v>
      </c>
      <c r="F518" s="330" t="s">
        <v>8124</v>
      </c>
      <c r="G518" s="5">
        <v>7.0</v>
      </c>
      <c r="H518" s="5">
        <v>7.0</v>
      </c>
      <c r="I518" s="5">
        <v>7.0</v>
      </c>
      <c r="J518" s="413">
        <v>10.0</v>
      </c>
      <c r="K518" s="414">
        <f t="shared" si="13"/>
        <v>1.428571429</v>
      </c>
      <c r="L518" s="330" t="s">
        <v>1235</v>
      </c>
      <c r="M518" s="3"/>
      <c r="N518" s="3"/>
      <c r="O518" s="3"/>
      <c r="P518" s="3"/>
      <c r="Q518" s="3"/>
      <c r="R518" s="3"/>
      <c r="S518" s="3"/>
      <c r="T518" s="3"/>
      <c r="U518" s="3"/>
      <c r="V518" s="3"/>
      <c r="W518" s="3"/>
      <c r="X518" s="3"/>
      <c r="Y518" s="3"/>
      <c r="Z518" s="3"/>
    </row>
    <row r="519" ht="11.25" customHeight="1">
      <c r="A519" s="330" t="s">
        <v>5029</v>
      </c>
      <c r="B519" s="330" t="s">
        <v>5030</v>
      </c>
      <c r="C519" s="5" t="s">
        <v>88</v>
      </c>
      <c r="D519" s="330" t="s">
        <v>9589</v>
      </c>
      <c r="E519" s="407" t="s">
        <v>9590</v>
      </c>
      <c r="F519" s="411" t="s">
        <v>8124</v>
      </c>
      <c r="G519" s="5">
        <v>5.0</v>
      </c>
      <c r="H519" s="5">
        <v>5.0</v>
      </c>
      <c r="I519" s="5">
        <v>7.0</v>
      </c>
      <c r="J519" s="413">
        <v>20.0</v>
      </c>
      <c r="K519" s="414">
        <f t="shared" ref="K519:K524" si="14">J519/H519</f>
        <v>4</v>
      </c>
      <c r="L519" s="330" t="s">
        <v>1235</v>
      </c>
      <c r="M519" s="3"/>
      <c r="N519" s="3"/>
      <c r="O519" s="3"/>
      <c r="P519" s="3"/>
      <c r="Q519" s="3"/>
      <c r="R519" s="3"/>
      <c r="S519" s="3"/>
      <c r="T519" s="3"/>
      <c r="U519" s="3"/>
      <c r="V519" s="3"/>
      <c r="W519" s="3"/>
      <c r="X519" s="3"/>
      <c r="Y519" s="3"/>
      <c r="Z519" s="3"/>
    </row>
    <row r="520" ht="11.25" customHeight="1">
      <c r="A520" s="330" t="s">
        <v>5029</v>
      </c>
      <c r="B520" s="330" t="s">
        <v>5030</v>
      </c>
      <c r="C520" s="5" t="s">
        <v>88</v>
      </c>
      <c r="D520" s="330" t="s">
        <v>9591</v>
      </c>
      <c r="E520" s="407" t="s">
        <v>9590</v>
      </c>
      <c r="F520" s="411" t="s">
        <v>8124</v>
      </c>
      <c r="G520" s="5">
        <v>5.0</v>
      </c>
      <c r="H520" s="5">
        <v>5.0</v>
      </c>
      <c r="I520" s="5">
        <v>7.0</v>
      </c>
      <c r="J520" s="413">
        <v>20.0</v>
      </c>
      <c r="K520" s="414">
        <f t="shared" si="14"/>
        <v>4</v>
      </c>
      <c r="L520" s="330" t="s">
        <v>1235</v>
      </c>
      <c r="M520" s="3"/>
      <c r="N520" s="3"/>
      <c r="O520" s="3"/>
      <c r="P520" s="3"/>
      <c r="Q520" s="3"/>
      <c r="R520" s="3"/>
      <c r="S520" s="3"/>
      <c r="T520" s="3"/>
      <c r="U520" s="3"/>
      <c r="V520" s="3"/>
      <c r="W520" s="3"/>
      <c r="X520" s="3"/>
      <c r="Y520" s="3"/>
      <c r="Z520" s="3"/>
    </row>
    <row r="521" ht="11.25" customHeight="1">
      <c r="A521" s="330" t="s">
        <v>5029</v>
      </c>
      <c r="B521" s="330" t="s">
        <v>5030</v>
      </c>
      <c r="C521" s="5" t="s">
        <v>88</v>
      </c>
      <c r="D521" s="330" t="s">
        <v>9592</v>
      </c>
      <c r="E521" s="407" t="s">
        <v>9590</v>
      </c>
      <c r="F521" s="411" t="s">
        <v>8124</v>
      </c>
      <c r="G521" s="5">
        <v>5.0</v>
      </c>
      <c r="H521" s="5">
        <v>5.0</v>
      </c>
      <c r="I521" s="5">
        <v>7.0</v>
      </c>
      <c r="J521" s="413">
        <v>10.0</v>
      </c>
      <c r="K521" s="414">
        <f t="shared" si="14"/>
        <v>2</v>
      </c>
      <c r="L521" s="330" t="s">
        <v>1235</v>
      </c>
      <c r="M521" s="3"/>
      <c r="N521" s="3"/>
      <c r="O521" s="3"/>
      <c r="P521" s="3"/>
      <c r="Q521" s="3"/>
      <c r="R521" s="3"/>
      <c r="S521" s="3"/>
      <c r="T521" s="3"/>
      <c r="U521" s="3"/>
      <c r="V521" s="3"/>
      <c r="W521" s="3"/>
      <c r="X521" s="3"/>
      <c r="Y521" s="3"/>
      <c r="Z521" s="3"/>
    </row>
    <row r="522" ht="11.25" customHeight="1">
      <c r="A522" s="330" t="s">
        <v>5029</v>
      </c>
      <c r="B522" s="330" t="s">
        <v>5030</v>
      </c>
      <c r="C522" s="5" t="s">
        <v>88</v>
      </c>
      <c r="D522" s="330" t="s">
        <v>9593</v>
      </c>
      <c r="E522" s="407" t="s">
        <v>9590</v>
      </c>
      <c r="F522" s="411" t="s">
        <v>8124</v>
      </c>
      <c r="G522" s="5">
        <v>5.0</v>
      </c>
      <c r="H522" s="5">
        <v>5.0</v>
      </c>
      <c r="I522" s="5">
        <v>7.0</v>
      </c>
      <c r="J522" s="413">
        <v>10.0</v>
      </c>
      <c r="K522" s="414">
        <f t="shared" si="14"/>
        <v>2</v>
      </c>
      <c r="L522" s="330" t="s">
        <v>1235</v>
      </c>
      <c r="M522" s="3"/>
      <c r="N522" s="3"/>
      <c r="O522" s="3"/>
      <c r="P522" s="3"/>
      <c r="Q522" s="3"/>
      <c r="R522" s="3"/>
      <c r="S522" s="3"/>
      <c r="T522" s="3"/>
      <c r="U522" s="3"/>
      <c r="V522" s="3"/>
      <c r="W522" s="3"/>
      <c r="X522" s="3"/>
      <c r="Y522" s="3"/>
      <c r="Z522" s="3"/>
    </row>
    <row r="523" ht="11.25" customHeight="1">
      <c r="A523" s="330" t="s">
        <v>5029</v>
      </c>
      <c r="B523" s="330" t="s">
        <v>5030</v>
      </c>
      <c r="C523" s="5" t="s">
        <v>88</v>
      </c>
      <c r="D523" s="330" t="s">
        <v>9594</v>
      </c>
      <c r="E523" s="407" t="s">
        <v>9590</v>
      </c>
      <c r="F523" s="411" t="s">
        <v>8124</v>
      </c>
      <c r="G523" s="5">
        <v>5.0</v>
      </c>
      <c r="H523" s="5">
        <v>5.0</v>
      </c>
      <c r="I523" s="5">
        <v>7.0</v>
      </c>
      <c r="J523" s="413">
        <v>20.0</v>
      </c>
      <c r="K523" s="414">
        <f t="shared" si="14"/>
        <v>4</v>
      </c>
      <c r="L523" s="330" t="s">
        <v>1235</v>
      </c>
      <c r="M523" s="3"/>
      <c r="N523" s="3"/>
      <c r="O523" s="3"/>
      <c r="P523" s="3"/>
      <c r="Q523" s="3"/>
      <c r="R523" s="3"/>
      <c r="S523" s="3"/>
      <c r="T523" s="3"/>
      <c r="U523" s="3"/>
      <c r="V523" s="3"/>
      <c r="W523" s="3"/>
      <c r="X523" s="3"/>
      <c r="Y523" s="3"/>
      <c r="Z523" s="3"/>
    </row>
    <row r="524" ht="11.25" customHeight="1">
      <c r="A524" s="330" t="s">
        <v>5029</v>
      </c>
      <c r="B524" s="330" t="s">
        <v>5030</v>
      </c>
      <c r="C524" s="5" t="s">
        <v>88</v>
      </c>
      <c r="D524" s="330" t="s">
        <v>9595</v>
      </c>
      <c r="E524" s="407" t="s">
        <v>9590</v>
      </c>
      <c r="F524" s="411" t="s">
        <v>8124</v>
      </c>
      <c r="G524" s="5">
        <v>5.0</v>
      </c>
      <c r="H524" s="5">
        <v>5.0</v>
      </c>
      <c r="I524" s="5">
        <v>7.0</v>
      </c>
      <c r="J524" s="413">
        <v>20.0</v>
      </c>
      <c r="K524" s="414">
        <f t="shared" si="14"/>
        <v>4</v>
      </c>
      <c r="L524" s="330" t="s">
        <v>1235</v>
      </c>
      <c r="M524" s="3"/>
      <c r="N524" s="3"/>
      <c r="O524" s="3"/>
      <c r="P524" s="3"/>
      <c r="Q524" s="3"/>
      <c r="R524" s="3"/>
      <c r="S524" s="3"/>
      <c r="T524" s="3"/>
      <c r="U524" s="3"/>
      <c r="V524" s="3"/>
      <c r="W524" s="3"/>
      <c r="X524" s="3"/>
      <c r="Y524" s="3"/>
      <c r="Z524" s="3"/>
    </row>
    <row r="525" ht="11.25" customHeight="1">
      <c r="A525" s="330" t="s">
        <v>4879</v>
      </c>
      <c r="B525" s="330" t="s">
        <v>4880</v>
      </c>
      <c r="C525" s="5" t="s">
        <v>88</v>
      </c>
      <c r="D525" s="330" t="s">
        <v>9596</v>
      </c>
      <c r="E525" s="407" t="s">
        <v>9597</v>
      </c>
      <c r="F525" s="411" t="s">
        <v>8124</v>
      </c>
      <c r="G525" s="5">
        <v>3.0</v>
      </c>
      <c r="H525" s="5">
        <v>3.0</v>
      </c>
      <c r="I525" s="5">
        <v>3.0</v>
      </c>
      <c r="J525" s="413">
        <v>20.0</v>
      </c>
      <c r="K525" s="414">
        <f t="shared" ref="K525:K534" si="15">J525/3</f>
        <v>6.666666667</v>
      </c>
      <c r="L525" s="330" t="s">
        <v>1235</v>
      </c>
      <c r="M525" s="3"/>
      <c r="N525" s="3"/>
      <c r="O525" s="3"/>
      <c r="P525" s="3"/>
      <c r="Q525" s="3"/>
      <c r="R525" s="3"/>
      <c r="S525" s="3"/>
      <c r="T525" s="3"/>
      <c r="U525" s="3"/>
      <c r="V525" s="3"/>
      <c r="W525" s="3"/>
      <c r="X525" s="3"/>
      <c r="Y525" s="3"/>
      <c r="Z525" s="3"/>
    </row>
    <row r="526" ht="11.25" customHeight="1">
      <c r="A526" s="330" t="s">
        <v>4879</v>
      </c>
      <c r="B526" s="330" t="s">
        <v>4880</v>
      </c>
      <c r="C526" s="5" t="s">
        <v>88</v>
      </c>
      <c r="D526" s="330" t="s">
        <v>9598</v>
      </c>
      <c r="E526" s="407" t="s">
        <v>9597</v>
      </c>
      <c r="F526" s="411" t="s">
        <v>8124</v>
      </c>
      <c r="G526" s="5">
        <v>3.0</v>
      </c>
      <c r="H526" s="5">
        <v>3.0</v>
      </c>
      <c r="I526" s="5">
        <v>3.0</v>
      </c>
      <c r="J526" s="413">
        <v>10.0</v>
      </c>
      <c r="K526" s="414">
        <f t="shared" si="15"/>
        <v>3.333333333</v>
      </c>
      <c r="L526" s="330" t="s">
        <v>1235</v>
      </c>
      <c r="M526" s="3"/>
      <c r="N526" s="3"/>
      <c r="O526" s="3"/>
      <c r="P526" s="3"/>
      <c r="Q526" s="3"/>
      <c r="R526" s="3"/>
      <c r="S526" s="3"/>
      <c r="T526" s="3"/>
      <c r="U526" s="3"/>
      <c r="V526" s="3"/>
      <c r="W526" s="3"/>
      <c r="X526" s="3"/>
      <c r="Y526" s="3"/>
      <c r="Z526" s="3"/>
    </row>
    <row r="527" ht="11.25" customHeight="1">
      <c r="A527" s="330" t="s">
        <v>4879</v>
      </c>
      <c r="B527" s="330" t="s">
        <v>4880</v>
      </c>
      <c r="C527" s="5" t="s">
        <v>88</v>
      </c>
      <c r="D527" s="330" t="s">
        <v>9599</v>
      </c>
      <c r="E527" s="407" t="s">
        <v>9597</v>
      </c>
      <c r="F527" s="411" t="s">
        <v>8124</v>
      </c>
      <c r="G527" s="5">
        <v>3.0</v>
      </c>
      <c r="H527" s="5">
        <v>3.0</v>
      </c>
      <c r="I527" s="5">
        <v>3.0</v>
      </c>
      <c r="J527" s="413">
        <v>10.0</v>
      </c>
      <c r="K527" s="414">
        <f t="shared" si="15"/>
        <v>3.333333333</v>
      </c>
      <c r="L527" s="330" t="s">
        <v>1235</v>
      </c>
      <c r="M527" s="3"/>
      <c r="N527" s="3"/>
      <c r="O527" s="3"/>
      <c r="P527" s="3"/>
      <c r="Q527" s="3"/>
      <c r="R527" s="3"/>
      <c r="S527" s="3"/>
      <c r="T527" s="3"/>
      <c r="U527" s="3"/>
      <c r="V527" s="3"/>
      <c r="W527" s="3"/>
      <c r="X527" s="3"/>
      <c r="Y527" s="3"/>
      <c r="Z527" s="3"/>
    </row>
    <row r="528" ht="11.25" customHeight="1">
      <c r="A528" s="330" t="s">
        <v>4879</v>
      </c>
      <c r="B528" s="330" t="s">
        <v>4880</v>
      </c>
      <c r="C528" s="5" t="s">
        <v>88</v>
      </c>
      <c r="D528" s="330" t="s">
        <v>9600</v>
      </c>
      <c r="E528" s="407" t="s">
        <v>9597</v>
      </c>
      <c r="F528" s="411" t="s">
        <v>8124</v>
      </c>
      <c r="G528" s="5">
        <v>3.0</v>
      </c>
      <c r="H528" s="5">
        <v>3.0</v>
      </c>
      <c r="I528" s="5">
        <v>3.0</v>
      </c>
      <c r="J528" s="413">
        <v>20.0</v>
      </c>
      <c r="K528" s="414">
        <f t="shared" si="15"/>
        <v>6.666666667</v>
      </c>
      <c r="L528" s="330" t="s">
        <v>1235</v>
      </c>
      <c r="M528" s="3"/>
      <c r="N528" s="3"/>
      <c r="O528" s="3"/>
      <c r="P528" s="3"/>
      <c r="Q528" s="3"/>
      <c r="R528" s="3"/>
      <c r="S528" s="3"/>
      <c r="T528" s="3"/>
      <c r="U528" s="3"/>
      <c r="V528" s="3"/>
      <c r="W528" s="3"/>
      <c r="X528" s="3"/>
      <c r="Y528" s="3"/>
      <c r="Z528" s="3"/>
    </row>
    <row r="529" ht="11.25" customHeight="1">
      <c r="A529" s="330" t="s">
        <v>4879</v>
      </c>
      <c r="B529" s="330" t="s">
        <v>4880</v>
      </c>
      <c r="C529" s="5" t="s">
        <v>88</v>
      </c>
      <c r="D529" s="330" t="s">
        <v>9601</v>
      </c>
      <c r="E529" s="407" t="s">
        <v>9597</v>
      </c>
      <c r="F529" s="411" t="s">
        <v>8124</v>
      </c>
      <c r="G529" s="5">
        <v>3.0</v>
      </c>
      <c r="H529" s="5">
        <v>3.0</v>
      </c>
      <c r="I529" s="5">
        <v>3.0</v>
      </c>
      <c r="J529" s="413">
        <v>10.0</v>
      </c>
      <c r="K529" s="414">
        <f t="shared" si="15"/>
        <v>3.333333333</v>
      </c>
      <c r="L529" s="330" t="s">
        <v>1235</v>
      </c>
      <c r="M529" s="3"/>
      <c r="N529" s="3"/>
      <c r="O529" s="3"/>
      <c r="P529" s="3"/>
      <c r="Q529" s="3"/>
      <c r="R529" s="3"/>
      <c r="S529" s="3"/>
      <c r="T529" s="3"/>
      <c r="U529" s="3"/>
      <c r="V529" s="3"/>
      <c r="W529" s="3"/>
      <c r="X529" s="3"/>
      <c r="Y529" s="3"/>
      <c r="Z529" s="3"/>
    </row>
    <row r="530" ht="11.25" customHeight="1">
      <c r="A530" s="330" t="s">
        <v>4879</v>
      </c>
      <c r="B530" s="330" t="s">
        <v>4880</v>
      </c>
      <c r="C530" s="5" t="s">
        <v>88</v>
      </c>
      <c r="D530" s="330" t="s">
        <v>9602</v>
      </c>
      <c r="E530" s="407" t="s">
        <v>9603</v>
      </c>
      <c r="F530" s="411" t="s">
        <v>8124</v>
      </c>
      <c r="G530" s="5">
        <v>3.0</v>
      </c>
      <c r="H530" s="5">
        <v>3.0</v>
      </c>
      <c r="I530" s="5">
        <v>3.0</v>
      </c>
      <c r="J530" s="413">
        <v>10.0</v>
      </c>
      <c r="K530" s="414">
        <f t="shared" si="15"/>
        <v>3.333333333</v>
      </c>
      <c r="L530" s="330" t="s">
        <v>1235</v>
      </c>
      <c r="M530" s="3"/>
      <c r="N530" s="3"/>
      <c r="O530" s="3"/>
      <c r="P530" s="3"/>
      <c r="Q530" s="3"/>
      <c r="R530" s="3"/>
      <c r="S530" s="3"/>
      <c r="T530" s="3"/>
      <c r="U530" s="3"/>
      <c r="V530" s="3"/>
      <c r="W530" s="3"/>
      <c r="X530" s="3"/>
      <c r="Y530" s="3"/>
      <c r="Z530" s="3"/>
    </row>
    <row r="531" ht="11.25" customHeight="1">
      <c r="A531" s="330" t="s">
        <v>4879</v>
      </c>
      <c r="B531" s="330" t="s">
        <v>4880</v>
      </c>
      <c r="C531" s="5" t="s">
        <v>88</v>
      </c>
      <c r="D531" s="330" t="s">
        <v>9604</v>
      </c>
      <c r="E531" s="407" t="s">
        <v>9603</v>
      </c>
      <c r="F531" s="411" t="s">
        <v>8124</v>
      </c>
      <c r="G531" s="5">
        <v>3.0</v>
      </c>
      <c r="H531" s="5">
        <v>3.0</v>
      </c>
      <c r="I531" s="5">
        <v>3.0</v>
      </c>
      <c r="J531" s="413">
        <v>10.0</v>
      </c>
      <c r="K531" s="414">
        <f t="shared" si="15"/>
        <v>3.333333333</v>
      </c>
      <c r="L531" s="330" t="s">
        <v>1235</v>
      </c>
      <c r="M531" s="3"/>
      <c r="N531" s="3"/>
      <c r="O531" s="3"/>
      <c r="P531" s="3"/>
      <c r="Q531" s="3"/>
      <c r="R531" s="3"/>
      <c r="S531" s="3"/>
      <c r="T531" s="3"/>
      <c r="U531" s="3"/>
      <c r="V531" s="3"/>
      <c r="W531" s="3"/>
      <c r="X531" s="3"/>
      <c r="Y531" s="3"/>
      <c r="Z531" s="3"/>
    </row>
    <row r="532" ht="11.25" customHeight="1">
      <c r="A532" s="330" t="s">
        <v>4879</v>
      </c>
      <c r="B532" s="330" t="s">
        <v>4880</v>
      </c>
      <c r="C532" s="5" t="s">
        <v>88</v>
      </c>
      <c r="D532" s="330" t="s">
        <v>9605</v>
      </c>
      <c r="E532" s="407" t="s">
        <v>9603</v>
      </c>
      <c r="F532" s="411" t="s">
        <v>8124</v>
      </c>
      <c r="G532" s="5">
        <v>3.0</v>
      </c>
      <c r="H532" s="5">
        <v>3.0</v>
      </c>
      <c r="I532" s="5">
        <v>3.0</v>
      </c>
      <c r="J532" s="413">
        <v>20.0</v>
      </c>
      <c r="K532" s="414">
        <f t="shared" si="15"/>
        <v>6.666666667</v>
      </c>
      <c r="L532" s="330" t="s">
        <v>1235</v>
      </c>
      <c r="M532" s="3"/>
      <c r="N532" s="3"/>
      <c r="O532" s="3"/>
      <c r="P532" s="3"/>
      <c r="Q532" s="3"/>
      <c r="R532" s="3"/>
      <c r="S532" s="3"/>
      <c r="T532" s="3"/>
      <c r="U532" s="3"/>
      <c r="V532" s="3"/>
      <c r="W532" s="3"/>
      <c r="X532" s="3"/>
      <c r="Y532" s="3"/>
      <c r="Z532" s="3"/>
    </row>
    <row r="533" ht="11.25" customHeight="1">
      <c r="A533" s="330" t="s">
        <v>5045</v>
      </c>
      <c r="B533" s="330" t="s">
        <v>5046</v>
      </c>
      <c r="C533" s="5" t="s">
        <v>88</v>
      </c>
      <c r="D533" s="330" t="s">
        <v>9606</v>
      </c>
      <c r="E533" s="407" t="s">
        <v>9607</v>
      </c>
      <c r="F533" s="411" t="s">
        <v>9608</v>
      </c>
      <c r="G533" s="5">
        <v>3.0</v>
      </c>
      <c r="H533" s="5">
        <v>3.0</v>
      </c>
      <c r="I533" s="5">
        <v>3.0</v>
      </c>
      <c r="J533" s="413">
        <v>20.0</v>
      </c>
      <c r="K533" s="414">
        <f t="shared" si="15"/>
        <v>6.666666667</v>
      </c>
      <c r="L533" s="330" t="s">
        <v>1235</v>
      </c>
      <c r="M533" s="3"/>
      <c r="N533" s="3"/>
      <c r="O533" s="3"/>
      <c r="P533" s="3"/>
      <c r="Q533" s="3"/>
      <c r="R533" s="3"/>
      <c r="S533" s="3"/>
      <c r="T533" s="3"/>
      <c r="U533" s="3"/>
      <c r="V533" s="3"/>
      <c r="W533" s="3"/>
      <c r="X533" s="3"/>
      <c r="Y533" s="3"/>
      <c r="Z533" s="3"/>
    </row>
    <row r="534" ht="11.25" customHeight="1">
      <c r="A534" s="330" t="s">
        <v>5045</v>
      </c>
      <c r="B534" s="330" t="s">
        <v>5046</v>
      </c>
      <c r="C534" s="5" t="s">
        <v>88</v>
      </c>
      <c r="D534" s="330" t="s">
        <v>9609</v>
      </c>
      <c r="E534" s="407" t="s">
        <v>9607</v>
      </c>
      <c r="F534" s="411" t="s">
        <v>9608</v>
      </c>
      <c r="G534" s="5">
        <v>3.0</v>
      </c>
      <c r="H534" s="5">
        <v>3.0</v>
      </c>
      <c r="I534" s="5">
        <v>3.0</v>
      </c>
      <c r="J534" s="413">
        <v>10.0</v>
      </c>
      <c r="K534" s="414">
        <f t="shared" si="15"/>
        <v>3.333333333</v>
      </c>
      <c r="L534" s="330" t="s">
        <v>1235</v>
      </c>
      <c r="M534" s="3"/>
      <c r="N534" s="3"/>
      <c r="O534" s="3"/>
      <c r="P534" s="3"/>
      <c r="Q534" s="3"/>
      <c r="R534" s="3"/>
      <c r="S534" s="3"/>
      <c r="T534" s="3"/>
      <c r="U534" s="3"/>
      <c r="V534" s="3"/>
      <c r="W534" s="3"/>
      <c r="X534" s="3"/>
      <c r="Y534" s="3"/>
      <c r="Z534" s="3"/>
    </row>
    <row r="535" ht="11.25" customHeight="1">
      <c r="A535" s="330" t="s">
        <v>5045</v>
      </c>
      <c r="B535" s="330" t="s">
        <v>5046</v>
      </c>
      <c r="C535" s="5" t="s">
        <v>88</v>
      </c>
      <c r="D535" s="330" t="s">
        <v>9610</v>
      </c>
      <c r="E535" s="407" t="s">
        <v>9607</v>
      </c>
      <c r="F535" s="411" t="s">
        <v>9608</v>
      </c>
      <c r="G535" s="5">
        <v>3.0</v>
      </c>
      <c r="H535" s="5">
        <v>3.0</v>
      </c>
      <c r="I535" s="5">
        <v>3.0</v>
      </c>
      <c r="J535" s="413">
        <v>10.0</v>
      </c>
      <c r="K535" s="414">
        <v>3.33</v>
      </c>
      <c r="L535" s="330" t="s">
        <v>1235</v>
      </c>
      <c r="M535" s="3"/>
      <c r="N535" s="3"/>
      <c r="O535" s="3"/>
      <c r="P535" s="3"/>
      <c r="Q535" s="3"/>
      <c r="R535" s="3"/>
      <c r="S535" s="3"/>
      <c r="T535" s="3"/>
      <c r="U535" s="3"/>
      <c r="V535" s="3"/>
      <c r="W535" s="3"/>
      <c r="X535" s="3"/>
      <c r="Y535" s="3"/>
      <c r="Z535" s="3"/>
    </row>
    <row r="536" ht="11.25" customHeight="1">
      <c r="A536" s="330" t="s">
        <v>5054</v>
      </c>
      <c r="B536" s="330" t="s">
        <v>5055</v>
      </c>
      <c r="C536" s="5" t="s">
        <v>88</v>
      </c>
      <c r="D536" s="330" t="s">
        <v>9611</v>
      </c>
      <c r="E536" s="407" t="s">
        <v>9612</v>
      </c>
      <c r="F536" s="411" t="s">
        <v>8124</v>
      </c>
      <c r="G536" s="5">
        <v>3.0</v>
      </c>
      <c r="H536" s="5">
        <v>3.0</v>
      </c>
      <c r="I536" s="5">
        <v>3.0</v>
      </c>
      <c r="J536" s="413">
        <v>10.0</v>
      </c>
      <c r="K536" s="414">
        <f t="shared" ref="K536:K538" si="16">J536/3</f>
        <v>3.333333333</v>
      </c>
      <c r="L536" s="330" t="s">
        <v>1235</v>
      </c>
      <c r="M536" s="3"/>
      <c r="N536" s="3"/>
      <c r="O536" s="3"/>
      <c r="P536" s="3"/>
      <c r="Q536" s="3"/>
      <c r="R536" s="3"/>
      <c r="S536" s="3"/>
      <c r="T536" s="3"/>
      <c r="U536" s="3"/>
      <c r="V536" s="3"/>
      <c r="W536" s="3"/>
      <c r="X536" s="3"/>
      <c r="Y536" s="3"/>
      <c r="Z536" s="3"/>
    </row>
    <row r="537" ht="11.25" customHeight="1">
      <c r="A537" s="330" t="s">
        <v>4874</v>
      </c>
      <c r="B537" s="330" t="s">
        <v>4875</v>
      </c>
      <c r="C537" s="5" t="s">
        <v>88</v>
      </c>
      <c r="D537" s="330" t="s">
        <v>9613</v>
      </c>
      <c r="E537" s="407" t="s">
        <v>9614</v>
      </c>
      <c r="F537" s="411" t="s">
        <v>9608</v>
      </c>
      <c r="G537" s="5">
        <v>3.0</v>
      </c>
      <c r="H537" s="5">
        <v>2.0</v>
      </c>
      <c r="I537" s="5">
        <v>4.0</v>
      </c>
      <c r="J537" s="413">
        <v>10.0</v>
      </c>
      <c r="K537" s="414">
        <f t="shared" si="16"/>
        <v>3.333333333</v>
      </c>
      <c r="L537" s="330" t="s">
        <v>1235</v>
      </c>
      <c r="M537" s="3"/>
      <c r="N537" s="3"/>
      <c r="O537" s="3"/>
      <c r="P537" s="3"/>
      <c r="Q537" s="3"/>
      <c r="R537" s="3"/>
      <c r="S537" s="3"/>
      <c r="T537" s="3"/>
      <c r="U537" s="3"/>
      <c r="V537" s="3"/>
      <c r="W537" s="3"/>
      <c r="X537" s="3"/>
      <c r="Y537" s="3"/>
      <c r="Z537" s="3"/>
    </row>
    <row r="538" ht="11.25" customHeight="1">
      <c r="A538" s="330" t="s">
        <v>4874</v>
      </c>
      <c r="B538" s="330" t="s">
        <v>4875</v>
      </c>
      <c r="C538" s="5" t="s">
        <v>88</v>
      </c>
      <c r="D538" s="330" t="s">
        <v>9615</v>
      </c>
      <c r="E538" s="407" t="s">
        <v>9614</v>
      </c>
      <c r="F538" s="411" t="s">
        <v>9608</v>
      </c>
      <c r="G538" s="5">
        <v>3.0</v>
      </c>
      <c r="H538" s="5">
        <v>2.0</v>
      </c>
      <c r="I538" s="5">
        <v>4.0</v>
      </c>
      <c r="J538" s="413">
        <v>10.0</v>
      </c>
      <c r="K538" s="414">
        <f t="shared" si="16"/>
        <v>3.333333333</v>
      </c>
      <c r="L538" s="330" t="s">
        <v>1235</v>
      </c>
      <c r="M538" s="3"/>
      <c r="N538" s="3"/>
      <c r="O538" s="3"/>
      <c r="P538" s="3"/>
      <c r="Q538" s="3"/>
      <c r="R538" s="3"/>
      <c r="S538" s="3"/>
      <c r="T538" s="3"/>
      <c r="U538" s="3"/>
      <c r="V538" s="3"/>
      <c r="W538" s="3"/>
      <c r="X538" s="3"/>
      <c r="Y538" s="3"/>
      <c r="Z538" s="3"/>
    </row>
    <row r="539" ht="11.25" customHeight="1">
      <c r="A539" s="330" t="s">
        <v>5069</v>
      </c>
      <c r="B539" s="330" t="s">
        <v>5070</v>
      </c>
      <c r="C539" s="5" t="s">
        <v>88</v>
      </c>
      <c r="D539" s="330" t="s">
        <v>9616</v>
      </c>
      <c r="E539" s="407" t="s">
        <v>9617</v>
      </c>
      <c r="F539" s="411" t="s">
        <v>9618</v>
      </c>
      <c r="G539" s="5">
        <v>2.0</v>
      </c>
      <c r="H539" s="5">
        <v>2.0</v>
      </c>
      <c r="I539" s="5">
        <v>2.0</v>
      </c>
      <c r="J539" s="413">
        <v>20.0</v>
      </c>
      <c r="K539" s="414">
        <v>10.0</v>
      </c>
      <c r="L539" s="330" t="s">
        <v>1235</v>
      </c>
      <c r="M539" s="3"/>
      <c r="N539" s="3"/>
      <c r="O539" s="3"/>
      <c r="P539" s="3"/>
      <c r="Q539" s="3"/>
      <c r="R539" s="3"/>
      <c r="S539" s="3"/>
      <c r="T539" s="3"/>
      <c r="U539" s="3"/>
      <c r="V539" s="3"/>
      <c r="W539" s="3"/>
      <c r="X539" s="3"/>
      <c r="Y539" s="3"/>
      <c r="Z539" s="3"/>
    </row>
    <row r="540" ht="11.25" customHeight="1">
      <c r="A540" s="330" t="s">
        <v>5115</v>
      </c>
      <c r="B540" s="330" t="s">
        <v>5116</v>
      </c>
      <c r="C540" s="5" t="s">
        <v>1075</v>
      </c>
      <c r="D540" s="330" t="s">
        <v>9619</v>
      </c>
      <c r="E540" s="407" t="s">
        <v>9620</v>
      </c>
      <c r="F540" s="330" t="s">
        <v>9158</v>
      </c>
      <c r="G540" s="317">
        <v>3.0</v>
      </c>
      <c r="H540" s="317">
        <v>1.0</v>
      </c>
      <c r="I540" s="317">
        <v>3.0</v>
      </c>
      <c r="J540" s="5">
        <v>20.0</v>
      </c>
      <c r="K540" s="5">
        <v>6.66</v>
      </c>
      <c r="L540" s="330" t="s">
        <v>1260</v>
      </c>
      <c r="M540" s="3"/>
      <c r="N540" s="3"/>
      <c r="O540" s="3"/>
      <c r="P540" s="3"/>
      <c r="Q540" s="3"/>
      <c r="R540" s="3"/>
      <c r="S540" s="3"/>
      <c r="T540" s="3"/>
      <c r="U540" s="3"/>
      <c r="V540" s="3"/>
      <c r="W540" s="3"/>
      <c r="X540" s="3"/>
      <c r="Y540" s="3"/>
      <c r="Z540" s="3"/>
    </row>
    <row r="541" ht="11.25" customHeight="1">
      <c r="A541" s="330" t="s">
        <v>9621</v>
      </c>
      <c r="B541" s="330" t="s">
        <v>5510</v>
      </c>
      <c r="C541" s="5" t="s">
        <v>1075</v>
      </c>
      <c r="D541" s="423" t="s">
        <v>9622</v>
      </c>
      <c r="E541" s="430" t="s">
        <v>9623</v>
      </c>
      <c r="F541" s="330" t="s">
        <v>9158</v>
      </c>
      <c r="G541" s="317">
        <v>2.0</v>
      </c>
      <c r="H541" s="317">
        <v>1.0</v>
      </c>
      <c r="I541" s="317">
        <v>3.0</v>
      </c>
      <c r="J541" s="317">
        <v>20.0</v>
      </c>
      <c r="K541" s="5">
        <v>10.0</v>
      </c>
      <c r="L541" s="330" t="s">
        <v>1260</v>
      </c>
      <c r="M541" s="3"/>
      <c r="N541" s="3"/>
      <c r="O541" s="3"/>
      <c r="P541" s="3"/>
      <c r="Q541" s="3"/>
      <c r="R541" s="3"/>
      <c r="S541" s="3"/>
      <c r="T541" s="3"/>
      <c r="U541" s="3"/>
      <c r="V541" s="3"/>
      <c r="W541" s="3"/>
      <c r="X541" s="3"/>
      <c r="Y541" s="3"/>
      <c r="Z541" s="3"/>
    </row>
    <row r="542" ht="11.25" customHeight="1">
      <c r="A542" s="330" t="s">
        <v>9624</v>
      </c>
      <c r="B542" s="330" t="s">
        <v>5510</v>
      </c>
      <c r="C542" s="5" t="s">
        <v>1075</v>
      </c>
      <c r="D542" s="330" t="s">
        <v>9625</v>
      </c>
      <c r="E542" s="407" t="s">
        <v>9626</v>
      </c>
      <c r="F542" s="330" t="s">
        <v>9158</v>
      </c>
      <c r="G542" s="317">
        <v>2.0</v>
      </c>
      <c r="H542" s="317">
        <v>1.0</v>
      </c>
      <c r="I542" s="317">
        <v>3.0</v>
      </c>
      <c r="J542" s="317">
        <v>20.0</v>
      </c>
      <c r="K542" s="5">
        <v>10.0</v>
      </c>
      <c r="L542" s="330" t="s">
        <v>1260</v>
      </c>
      <c r="M542" s="3"/>
      <c r="N542" s="3"/>
      <c r="O542" s="3"/>
      <c r="P542" s="3"/>
      <c r="Q542" s="3"/>
      <c r="R542" s="3"/>
      <c r="S542" s="3"/>
      <c r="T542" s="3"/>
      <c r="U542" s="3"/>
      <c r="V542" s="3"/>
      <c r="W542" s="3"/>
      <c r="X542" s="3"/>
      <c r="Y542" s="3"/>
      <c r="Z542" s="3"/>
    </row>
    <row r="543" ht="11.25" customHeight="1">
      <c r="A543" s="330" t="s">
        <v>9627</v>
      </c>
      <c r="B543" s="330" t="s">
        <v>5684</v>
      </c>
      <c r="C543" s="5" t="s">
        <v>1075</v>
      </c>
      <c r="D543" s="330" t="s">
        <v>9628</v>
      </c>
      <c r="E543" s="407" t="s">
        <v>9629</v>
      </c>
      <c r="F543" s="330" t="s">
        <v>9158</v>
      </c>
      <c r="G543" s="317">
        <v>3.0</v>
      </c>
      <c r="H543" s="317">
        <v>3.0</v>
      </c>
      <c r="I543" s="317">
        <v>3.0</v>
      </c>
      <c r="J543" s="317">
        <v>20.0</v>
      </c>
      <c r="K543" s="5">
        <v>6.66</v>
      </c>
      <c r="L543" s="330" t="s">
        <v>1260</v>
      </c>
      <c r="M543" s="3"/>
      <c r="N543" s="3"/>
      <c r="O543" s="3"/>
      <c r="P543" s="3"/>
      <c r="Q543" s="3"/>
      <c r="R543" s="3"/>
      <c r="S543" s="3"/>
      <c r="T543" s="3"/>
      <c r="U543" s="3"/>
      <c r="V543" s="3"/>
      <c r="W543" s="3"/>
      <c r="X543" s="3"/>
      <c r="Y543" s="3"/>
      <c r="Z543" s="3"/>
    </row>
    <row r="544" ht="11.25" customHeight="1">
      <c r="A544" s="330" t="s">
        <v>9630</v>
      </c>
      <c r="B544" s="330" t="s">
        <v>9631</v>
      </c>
      <c r="C544" s="5" t="s">
        <v>1075</v>
      </c>
      <c r="D544" s="330" t="s">
        <v>9632</v>
      </c>
      <c r="E544" s="407" t="s">
        <v>9633</v>
      </c>
      <c r="F544" s="330" t="s">
        <v>9158</v>
      </c>
      <c r="G544" s="317">
        <v>4.0</v>
      </c>
      <c r="H544" s="317">
        <v>4.0</v>
      </c>
      <c r="I544" s="317">
        <v>4.0</v>
      </c>
      <c r="J544" s="317">
        <v>20.0</v>
      </c>
      <c r="K544" s="5">
        <v>5.0</v>
      </c>
      <c r="L544" s="330" t="s">
        <v>1260</v>
      </c>
      <c r="M544" s="3"/>
      <c r="N544" s="3"/>
      <c r="O544" s="3"/>
      <c r="P544" s="3"/>
      <c r="Q544" s="3"/>
      <c r="R544" s="3"/>
      <c r="S544" s="3"/>
      <c r="T544" s="3"/>
      <c r="U544" s="3"/>
      <c r="V544" s="3"/>
      <c r="W544" s="3"/>
      <c r="X544" s="3"/>
      <c r="Y544" s="3"/>
      <c r="Z544" s="3"/>
    </row>
    <row r="545" ht="11.25" customHeight="1">
      <c r="A545" s="330" t="s">
        <v>9624</v>
      </c>
      <c r="B545" s="330" t="s">
        <v>5510</v>
      </c>
      <c r="C545" s="5" t="s">
        <v>1075</v>
      </c>
      <c r="D545" s="330" t="s">
        <v>9634</v>
      </c>
      <c r="E545" s="407" t="s">
        <v>9635</v>
      </c>
      <c r="F545" s="330" t="s">
        <v>9158</v>
      </c>
      <c r="G545" s="317">
        <v>2.0</v>
      </c>
      <c r="H545" s="317">
        <v>1.0</v>
      </c>
      <c r="I545" s="317">
        <v>3.0</v>
      </c>
      <c r="J545" s="317">
        <v>20.0</v>
      </c>
      <c r="K545" s="5">
        <v>10.0</v>
      </c>
      <c r="L545" s="330" t="s">
        <v>1260</v>
      </c>
      <c r="M545" s="3"/>
      <c r="N545" s="3"/>
      <c r="O545" s="3"/>
      <c r="P545" s="3"/>
      <c r="Q545" s="3"/>
      <c r="R545" s="3"/>
      <c r="S545" s="3"/>
      <c r="T545" s="3"/>
      <c r="U545" s="3"/>
      <c r="V545" s="3"/>
      <c r="W545" s="3"/>
      <c r="X545" s="3"/>
      <c r="Y545" s="3"/>
      <c r="Z545" s="3"/>
    </row>
    <row r="546" ht="11.25" customHeight="1">
      <c r="A546" s="330" t="s">
        <v>9624</v>
      </c>
      <c r="B546" s="330" t="s">
        <v>5510</v>
      </c>
      <c r="C546" s="5" t="s">
        <v>1075</v>
      </c>
      <c r="D546" s="330" t="s">
        <v>9636</v>
      </c>
      <c r="E546" s="407" t="s">
        <v>9637</v>
      </c>
      <c r="F546" s="330" t="s">
        <v>9158</v>
      </c>
      <c r="G546" s="317">
        <v>2.0</v>
      </c>
      <c r="H546" s="317">
        <v>1.0</v>
      </c>
      <c r="I546" s="317">
        <v>3.0</v>
      </c>
      <c r="J546" s="317">
        <v>20.0</v>
      </c>
      <c r="K546" s="5">
        <v>10.0</v>
      </c>
      <c r="L546" s="330" t="s">
        <v>1260</v>
      </c>
      <c r="M546" s="3"/>
      <c r="N546" s="3"/>
      <c r="O546" s="3"/>
      <c r="P546" s="3"/>
      <c r="Q546" s="3"/>
      <c r="R546" s="3"/>
      <c r="S546" s="3"/>
      <c r="T546" s="3"/>
      <c r="U546" s="3"/>
      <c r="V546" s="3"/>
      <c r="W546" s="3"/>
      <c r="X546" s="3"/>
      <c r="Y546" s="3"/>
      <c r="Z546" s="3"/>
    </row>
    <row r="547" ht="11.25" customHeight="1">
      <c r="A547" s="330" t="s">
        <v>5131</v>
      </c>
      <c r="B547" s="330" t="s">
        <v>5132</v>
      </c>
      <c r="C547" s="5" t="s">
        <v>1075</v>
      </c>
      <c r="D547" s="330" t="s">
        <v>9638</v>
      </c>
      <c r="E547" s="407" t="s">
        <v>9639</v>
      </c>
      <c r="F547" s="330" t="s">
        <v>9158</v>
      </c>
      <c r="G547" s="317">
        <v>1.0</v>
      </c>
      <c r="H547" s="317">
        <v>1.0</v>
      </c>
      <c r="I547" s="317">
        <v>7.0</v>
      </c>
      <c r="J547" s="317">
        <v>20.0</v>
      </c>
      <c r="K547" s="5">
        <v>20.0</v>
      </c>
      <c r="L547" s="330" t="s">
        <v>1260</v>
      </c>
      <c r="M547" s="3"/>
      <c r="N547" s="3"/>
      <c r="O547" s="3"/>
      <c r="P547" s="3"/>
      <c r="Q547" s="3"/>
      <c r="R547" s="3"/>
      <c r="S547" s="3"/>
      <c r="T547" s="3"/>
      <c r="U547" s="3"/>
      <c r="V547" s="3"/>
      <c r="W547" s="3"/>
      <c r="X547" s="3"/>
      <c r="Y547" s="3"/>
      <c r="Z547" s="3"/>
    </row>
    <row r="548" ht="11.25" customHeight="1">
      <c r="A548" s="330" t="s">
        <v>9621</v>
      </c>
      <c r="B548" s="330" t="s">
        <v>5510</v>
      </c>
      <c r="C548" s="5" t="s">
        <v>1075</v>
      </c>
      <c r="D548" s="423" t="s">
        <v>9640</v>
      </c>
      <c r="E548" s="430" t="s">
        <v>9641</v>
      </c>
      <c r="F548" s="330" t="s">
        <v>9642</v>
      </c>
      <c r="G548" s="317">
        <v>2.0</v>
      </c>
      <c r="H548" s="317">
        <v>1.0</v>
      </c>
      <c r="I548" s="317">
        <v>3.0</v>
      </c>
      <c r="J548" s="317">
        <v>20.0</v>
      </c>
      <c r="K548" s="5">
        <v>10.0</v>
      </c>
      <c r="L548" s="330" t="s">
        <v>1260</v>
      </c>
      <c r="M548" s="3"/>
      <c r="N548" s="3"/>
      <c r="O548" s="3"/>
      <c r="P548" s="3"/>
      <c r="Q548" s="3"/>
      <c r="R548" s="3"/>
      <c r="S548" s="3"/>
      <c r="T548" s="3"/>
      <c r="U548" s="3"/>
      <c r="V548" s="3"/>
      <c r="W548" s="3"/>
      <c r="X548" s="3"/>
      <c r="Y548" s="3"/>
      <c r="Z548" s="3"/>
    </row>
    <row r="549" ht="11.25" customHeight="1">
      <c r="A549" s="423" t="s">
        <v>9643</v>
      </c>
      <c r="B549" s="423" t="s">
        <v>5108</v>
      </c>
      <c r="C549" s="317" t="s">
        <v>1075</v>
      </c>
      <c r="D549" s="423" t="s">
        <v>9644</v>
      </c>
      <c r="E549" s="407" t="s">
        <v>9645</v>
      </c>
      <c r="F549" s="423" t="s">
        <v>9158</v>
      </c>
      <c r="G549" s="317">
        <v>1.0</v>
      </c>
      <c r="H549" s="317">
        <v>1.0</v>
      </c>
      <c r="I549" s="317">
        <v>10.0</v>
      </c>
      <c r="J549" s="317">
        <v>20.0</v>
      </c>
      <c r="K549" s="317">
        <v>20.0</v>
      </c>
      <c r="L549" s="330" t="s">
        <v>1260</v>
      </c>
      <c r="M549" s="3"/>
      <c r="N549" s="3"/>
      <c r="O549" s="3"/>
      <c r="P549" s="3"/>
      <c r="Q549" s="3"/>
      <c r="R549" s="3"/>
      <c r="S549" s="3"/>
      <c r="T549" s="3"/>
      <c r="U549" s="3"/>
      <c r="V549" s="3"/>
      <c r="W549" s="3"/>
      <c r="X549" s="3"/>
      <c r="Y549" s="3"/>
      <c r="Z549" s="3"/>
    </row>
    <row r="550" ht="11.25" customHeight="1">
      <c r="A550" s="423" t="s">
        <v>5190</v>
      </c>
      <c r="B550" s="423" t="s">
        <v>5120</v>
      </c>
      <c r="C550" s="317" t="s">
        <v>1075</v>
      </c>
      <c r="D550" s="330" t="s">
        <v>9646</v>
      </c>
      <c r="E550" s="407" t="s">
        <v>9647</v>
      </c>
      <c r="F550" s="423" t="s">
        <v>9648</v>
      </c>
      <c r="G550" s="5">
        <v>1.0</v>
      </c>
      <c r="H550" s="5">
        <v>1.0</v>
      </c>
      <c r="I550" s="5">
        <v>5.0</v>
      </c>
      <c r="J550" s="5">
        <v>20.0</v>
      </c>
      <c r="K550" s="5">
        <v>20.0</v>
      </c>
      <c r="L550" s="330" t="s">
        <v>1260</v>
      </c>
      <c r="M550" s="3"/>
      <c r="N550" s="3"/>
      <c r="O550" s="3"/>
      <c r="P550" s="3"/>
      <c r="Q550" s="3"/>
      <c r="R550" s="3"/>
      <c r="S550" s="3"/>
      <c r="T550" s="3"/>
      <c r="U550" s="3"/>
      <c r="V550" s="3"/>
      <c r="W550" s="3"/>
      <c r="X550" s="3"/>
      <c r="Y550" s="3"/>
      <c r="Z550" s="3"/>
    </row>
    <row r="551" ht="11.25" customHeight="1">
      <c r="A551" s="330" t="s">
        <v>9627</v>
      </c>
      <c r="B551" s="423" t="s">
        <v>5684</v>
      </c>
      <c r="C551" s="5" t="s">
        <v>1075</v>
      </c>
      <c r="D551" s="330" t="s">
        <v>9649</v>
      </c>
      <c r="E551" s="407" t="s">
        <v>9641</v>
      </c>
      <c r="F551" s="423" t="s">
        <v>9158</v>
      </c>
      <c r="G551" s="5">
        <v>3.0</v>
      </c>
      <c r="H551" s="5">
        <v>3.0</v>
      </c>
      <c r="I551" s="5">
        <v>3.0</v>
      </c>
      <c r="J551" s="5">
        <v>20.0</v>
      </c>
      <c r="K551" s="5">
        <v>6.66</v>
      </c>
      <c r="L551" s="330" t="s">
        <v>1260</v>
      </c>
      <c r="M551" s="3"/>
      <c r="N551" s="3"/>
      <c r="O551" s="3"/>
      <c r="P551" s="3"/>
      <c r="Q551" s="3"/>
      <c r="R551" s="3"/>
      <c r="S551" s="3"/>
      <c r="T551" s="3"/>
      <c r="U551" s="3"/>
      <c r="V551" s="3"/>
      <c r="W551" s="3"/>
      <c r="X551" s="3"/>
      <c r="Y551" s="3"/>
      <c r="Z551" s="3"/>
    </row>
    <row r="552" ht="11.25" customHeight="1">
      <c r="A552" s="330" t="s">
        <v>9650</v>
      </c>
      <c r="B552" s="423" t="s">
        <v>9651</v>
      </c>
      <c r="C552" s="5" t="s">
        <v>1075</v>
      </c>
      <c r="D552" s="330" t="s">
        <v>9652</v>
      </c>
      <c r="E552" s="407" t="s">
        <v>9653</v>
      </c>
      <c r="F552" s="423" t="s">
        <v>9158</v>
      </c>
      <c r="G552" s="5">
        <v>3.0</v>
      </c>
      <c r="H552" s="5">
        <v>3.0</v>
      </c>
      <c r="I552" s="5">
        <v>3.0</v>
      </c>
      <c r="J552" s="5">
        <v>20.0</v>
      </c>
      <c r="K552" s="5">
        <v>6.66</v>
      </c>
      <c r="L552" s="330" t="s">
        <v>1260</v>
      </c>
      <c r="M552" s="3"/>
      <c r="N552" s="3"/>
      <c r="O552" s="3"/>
      <c r="P552" s="3"/>
      <c r="Q552" s="3"/>
      <c r="R552" s="3"/>
      <c r="S552" s="3"/>
      <c r="T552" s="3"/>
      <c r="U552" s="3"/>
      <c r="V552" s="3"/>
      <c r="W552" s="3"/>
      <c r="X552" s="3"/>
      <c r="Y552" s="3"/>
      <c r="Z552" s="3"/>
    </row>
    <row r="553" ht="11.25" customHeight="1">
      <c r="A553" s="423" t="s">
        <v>9654</v>
      </c>
      <c r="B553" s="423" t="s">
        <v>9655</v>
      </c>
      <c r="C553" s="317" t="s">
        <v>1075</v>
      </c>
      <c r="D553" s="330" t="s">
        <v>9652</v>
      </c>
      <c r="E553" s="407" t="s">
        <v>9653</v>
      </c>
      <c r="F553" s="423" t="s">
        <v>9158</v>
      </c>
      <c r="G553" s="5">
        <v>2.0</v>
      </c>
      <c r="H553" s="5">
        <v>2.0</v>
      </c>
      <c r="I553" s="5">
        <v>2.0</v>
      </c>
      <c r="J553" s="5">
        <v>20.0</v>
      </c>
      <c r="K553" s="5">
        <v>10.0</v>
      </c>
      <c r="L553" s="330" t="s">
        <v>1260</v>
      </c>
      <c r="M553" s="3"/>
      <c r="N553" s="3"/>
      <c r="O553" s="3"/>
      <c r="P553" s="3"/>
      <c r="Q553" s="3"/>
      <c r="R553" s="3"/>
      <c r="S553" s="3"/>
      <c r="T553" s="3"/>
      <c r="U553" s="3"/>
      <c r="V553" s="3"/>
      <c r="W553" s="3"/>
      <c r="X553" s="3"/>
      <c r="Y553" s="3"/>
      <c r="Z553" s="3"/>
    </row>
    <row r="554" ht="11.25" customHeight="1">
      <c r="A554" s="423" t="s">
        <v>9654</v>
      </c>
      <c r="B554" s="423" t="s">
        <v>9656</v>
      </c>
      <c r="C554" s="317" t="s">
        <v>1075</v>
      </c>
      <c r="D554" s="330" t="s">
        <v>9652</v>
      </c>
      <c r="E554" s="407" t="s">
        <v>9653</v>
      </c>
      <c r="F554" s="423" t="s">
        <v>9158</v>
      </c>
      <c r="G554" s="5">
        <v>2.0</v>
      </c>
      <c r="H554" s="5">
        <v>2.0</v>
      </c>
      <c r="I554" s="5">
        <v>2.0</v>
      </c>
      <c r="J554" s="5">
        <v>20.0</v>
      </c>
      <c r="K554" s="5">
        <v>10.0</v>
      </c>
      <c r="L554" s="330" t="s">
        <v>1260</v>
      </c>
      <c r="M554" s="3"/>
      <c r="N554" s="3"/>
      <c r="O554" s="3"/>
      <c r="P554" s="3"/>
      <c r="Q554" s="3"/>
      <c r="R554" s="3"/>
      <c r="S554" s="3"/>
      <c r="T554" s="3"/>
      <c r="U554" s="3"/>
      <c r="V554" s="3"/>
      <c r="W554" s="3"/>
      <c r="X554" s="3"/>
      <c r="Y554" s="3"/>
      <c r="Z554" s="3"/>
    </row>
    <row r="555" ht="11.25" customHeight="1">
      <c r="A555" s="330" t="s">
        <v>9657</v>
      </c>
      <c r="B555" s="423" t="s">
        <v>9658</v>
      </c>
      <c r="C555" s="5" t="s">
        <v>1075</v>
      </c>
      <c r="D555" s="330" t="s">
        <v>9659</v>
      </c>
      <c r="E555" s="407" t="s">
        <v>9660</v>
      </c>
      <c r="F555" s="423" t="s">
        <v>9158</v>
      </c>
      <c r="G555" s="5">
        <v>5.0</v>
      </c>
      <c r="H555" s="5">
        <v>5.0</v>
      </c>
      <c r="I555" s="5">
        <v>5.0</v>
      </c>
      <c r="J555" s="5">
        <v>20.0</v>
      </c>
      <c r="K555" s="5">
        <v>4.0</v>
      </c>
      <c r="L555" s="330" t="s">
        <v>1260</v>
      </c>
      <c r="M555" s="3"/>
      <c r="N555" s="3"/>
      <c r="O555" s="3"/>
      <c r="P555" s="3"/>
      <c r="Q555" s="3"/>
      <c r="R555" s="3"/>
      <c r="S555" s="3"/>
      <c r="T555" s="3"/>
      <c r="U555" s="3"/>
      <c r="V555" s="3"/>
      <c r="W555" s="3"/>
      <c r="X555" s="3"/>
      <c r="Y555" s="3"/>
      <c r="Z555" s="3"/>
    </row>
    <row r="556" ht="11.25" customHeight="1">
      <c r="A556" s="330" t="s">
        <v>9627</v>
      </c>
      <c r="B556" s="423" t="s">
        <v>5684</v>
      </c>
      <c r="C556" s="5" t="s">
        <v>1075</v>
      </c>
      <c r="D556" s="330" t="s">
        <v>9661</v>
      </c>
      <c r="E556" s="407" t="s">
        <v>9662</v>
      </c>
      <c r="F556" s="423" t="s">
        <v>9158</v>
      </c>
      <c r="G556" s="5">
        <v>3.0</v>
      </c>
      <c r="H556" s="5">
        <v>3.0</v>
      </c>
      <c r="I556" s="5">
        <v>3.0</v>
      </c>
      <c r="J556" s="5">
        <v>20.0</v>
      </c>
      <c r="K556" s="5">
        <v>6.66</v>
      </c>
      <c r="L556" s="330" t="s">
        <v>1260</v>
      </c>
      <c r="M556" s="3"/>
      <c r="N556" s="3"/>
      <c r="O556" s="3"/>
      <c r="P556" s="3"/>
      <c r="Q556" s="3"/>
      <c r="R556" s="3"/>
      <c r="S556" s="3"/>
      <c r="T556" s="3"/>
      <c r="U556" s="3"/>
      <c r="V556" s="3"/>
      <c r="W556" s="3"/>
      <c r="X556" s="3"/>
      <c r="Y556" s="3"/>
      <c r="Z556" s="3"/>
    </row>
    <row r="557" ht="11.25" customHeight="1">
      <c r="A557" s="330" t="s">
        <v>9627</v>
      </c>
      <c r="B557" s="423" t="s">
        <v>5684</v>
      </c>
      <c r="C557" s="5" t="s">
        <v>1075</v>
      </c>
      <c r="D557" s="330" t="s">
        <v>5548</v>
      </c>
      <c r="E557" s="407" t="s">
        <v>9663</v>
      </c>
      <c r="F557" s="423" t="s">
        <v>9158</v>
      </c>
      <c r="G557" s="5">
        <v>3.0</v>
      </c>
      <c r="H557" s="5">
        <v>3.0</v>
      </c>
      <c r="I557" s="5">
        <v>3.0</v>
      </c>
      <c r="J557" s="5">
        <v>20.0</v>
      </c>
      <c r="K557" s="5">
        <v>6.66</v>
      </c>
      <c r="L557" s="330" t="s">
        <v>1260</v>
      </c>
      <c r="M557" s="3"/>
      <c r="N557" s="3"/>
      <c r="O557" s="3"/>
      <c r="P557" s="3"/>
      <c r="Q557" s="3"/>
      <c r="R557" s="3"/>
      <c r="S557" s="3"/>
      <c r="T557" s="3"/>
      <c r="U557" s="3"/>
      <c r="V557" s="3"/>
      <c r="W557" s="3"/>
      <c r="X557" s="3"/>
      <c r="Y557" s="3"/>
      <c r="Z557" s="3"/>
    </row>
    <row r="558" ht="11.25" customHeight="1">
      <c r="A558" s="330" t="s">
        <v>9664</v>
      </c>
      <c r="B558" s="330" t="s">
        <v>5394</v>
      </c>
      <c r="C558" s="5" t="s">
        <v>1075</v>
      </c>
      <c r="D558" s="330" t="s">
        <v>9665</v>
      </c>
      <c r="E558" s="407" t="s">
        <v>9666</v>
      </c>
      <c r="F558" s="423" t="s">
        <v>9158</v>
      </c>
      <c r="G558" s="5">
        <v>5.0</v>
      </c>
      <c r="H558" s="5">
        <v>5.0</v>
      </c>
      <c r="I558" s="5">
        <v>5.0</v>
      </c>
      <c r="J558" s="5">
        <v>20.0</v>
      </c>
      <c r="K558" s="5">
        <v>4.0</v>
      </c>
      <c r="L558" s="330" t="s">
        <v>1260</v>
      </c>
      <c r="M558" s="3"/>
      <c r="N558" s="3"/>
      <c r="O558" s="3"/>
      <c r="P558" s="3"/>
      <c r="Q558" s="3"/>
      <c r="R558" s="3"/>
      <c r="S558" s="3"/>
      <c r="T558" s="3"/>
      <c r="U558" s="3"/>
      <c r="V558" s="3"/>
      <c r="W558" s="3"/>
      <c r="X558" s="3"/>
      <c r="Y558" s="3"/>
      <c r="Z558" s="3"/>
    </row>
    <row r="559" ht="11.25" customHeight="1">
      <c r="A559" s="330" t="s">
        <v>9627</v>
      </c>
      <c r="B559" s="423" t="s">
        <v>5684</v>
      </c>
      <c r="C559" s="5" t="s">
        <v>1075</v>
      </c>
      <c r="D559" s="330" t="s">
        <v>9667</v>
      </c>
      <c r="E559" s="407" t="s">
        <v>9668</v>
      </c>
      <c r="F559" s="423" t="s">
        <v>9158</v>
      </c>
      <c r="G559" s="5">
        <v>3.0</v>
      </c>
      <c r="H559" s="5">
        <v>3.0</v>
      </c>
      <c r="I559" s="5">
        <v>3.0</v>
      </c>
      <c r="J559" s="5">
        <v>20.0</v>
      </c>
      <c r="K559" s="5">
        <v>6.66</v>
      </c>
      <c r="L559" s="330" t="s">
        <v>1260</v>
      </c>
      <c r="M559" s="3"/>
      <c r="N559" s="3"/>
      <c r="O559" s="3"/>
      <c r="P559" s="3"/>
      <c r="Q559" s="3"/>
      <c r="R559" s="3"/>
      <c r="S559" s="3"/>
      <c r="T559" s="3"/>
      <c r="U559" s="3"/>
      <c r="V559" s="3"/>
      <c r="W559" s="3"/>
      <c r="X559" s="3"/>
      <c r="Y559" s="3"/>
      <c r="Z559" s="3"/>
    </row>
    <row r="560" ht="11.25" customHeight="1">
      <c r="A560" s="330" t="s">
        <v>9627</v>
      </c>
      <c r="B560" s="423" t="s">
        <v>5684</v>
      </c>
      <c r="C560" s="5" t="s">
        <v>1075</v>
      </c>
      <c r="D560" s="330" t="s">
        <v>9669</v>
      </c>
      <c r="E560" s="407" t="s">
        <v>9670</v>
      </c>
      <c r="F560" s="423" t="s">
        <v>9158</v>
      </c>
      <c r="G560" s="5">
        <v>3.0</v>
      </c>
      <c r="H560" s="5">
        <v>3.0</v>
      </c>
      <c r="I560" s="5">
        <v>3.0</v>
      </c>
      <c r="J560" s="5">
        <v>20.0</v>
      </c>
      <c r="K560" s="5">
        <v>6.66</v>
      </c>
      <c r="L560" s="330" t="s">
        <v>1260</v>
      </c>
      <c r="M560" s="3"/>
      <c r="N560" s="3"/>
      <c r="O560" s="3"/>
      <c r="P560" s="3"/>
      <c r="Q560" s="3"/>
      <c r="R560" s="3"/>
      <c r="S560" s="3"/>
      <c r="T560" s="3"/>
      <c r="U560" s="3"/>
      <c r="V560" s="3"/>
      <c r="W560" s="3"/>
      <c r="X560" s="3"/>
      <c r="Y560" s="3"/>
      <c r="Z560" s="3"/>
    </row>
    <row r="561" ht="11.25" customHeight="1">
      <c r="A561" s="330" t="s">
        <v>9627</v>
      </c>
      <c r="B561" s="423" t="s">
        <v>5684</v>
      </c>
      <c r="C561" s="5" t="s">
        <v>1075</v>
      </c>
      <c r="D561" s="330" t="s">
        <v>9671</v>
      </c>
      <c r="E561" s="407" t="s">
        <v>9672</v>
      </c>
      <c r="F561" s="423" t="s">
        <v>9158</v>
      </c>
      <c r="G561" s="5">
        <v>3.0</v>
      </c>
      <c r="H561" s="5">
        <v>3.0</v>
      </c>
      <c r="I561" s="5">
        <v>3.0</v>
      </c>
      <c r="J561" s="5">
        <v>20.0</v>
      </c>
      <c r="K561" s="5">
        <v>6.66</v>
      </c>
      <c r="L561" s="330" t="s">
        <v>1260</v>
      </c>
      <c r="M561" s="3"/>
      <c r="N561" s="3"/>
      <c r="O561" s="3"/>
      <c r="P561" s="3"/>
      <c r="Q561" s="3"/>
      <c r="R561" s="3"/>
      <c r="S561" s="3"/>
      <c r="T561" s="3"/>
      <c r="U561" s="3"/>
      <c r="V561" s="3"/>
      <c r="W561" s="3"/>
      <c r="X561" s="3"/>
      <c r="Y561" s="3"/>
      <c r="Z561" s="3"/>
    </row>
    <row r="562" ht="11.25" customHeight="1">
      <c r="A562" s="330" t="s">
        <v>9154</v>
      </c>
      <c r="B562" s="330" t="s">
        <v>9155</v>
      </c>
      <c r="C562" s="5" t="s">
        <v>1075</v>
      </c>
      <c r="D562" s="330" t="s">
        <v>9156</v>
      </c>
      <c r="E562" s="407" t="s">
        <v>9157</v>
      </c>
      <c r="F562" s="423" t="s">
        <v>9158</v>
      </c>
      <c r="G562" s="5">
        <v>2.0</v>
      </c>
      <c r="H562" s="5">
        <v>2.0</v>
      </c>
      <c r="I562" s="5">
        <v>8.0</v>
      </c>
      <c r="J562" s="5">
        <v>20.0</v>
      </c>
      <c r="K562" s="5">
        <v>10.0</v>
      </c>
      <c r="L562" s="330" t="s">
        <v>1260</v>
      </c>
      <c r="M562" s="3"/>
      <c r="N562" s="3"/>
      <c r="O562" s="3"/>
      <c r="P562" s="3"/>
      <c r="Q562" s="3"/>
      <c r="R562" s="3"/>
      <c r="S562" s="3"/>
      <c r="T562" s="3"/>
      <c r="U562" s="3"/>
      <c r="V562" s="3"/>
      <c r="W562" s="3"/>
      <c r="X562" s="3"/>
      <c r="Y562" s="3"/>
      <c r="Z562" s="3"/>
    </row>
    <row r="563" ht="11.25" customHeight="1">
      <c r="A563" s="330" t="s">
        <v>5115</v>
      </c>
      <c r="B563" s="330" t="s">
        <v>5116</v>
      </c>
      <c r="C563" s="5" t="s">
        <v>1075</v>
      </c>
      <c r="D563" s="330" t="s">
        <v>9673</v>
      </c>
      <c r="E563" s="407" t="s">
        <v>9674</v>
      </c>
      <c r="F563" s="423" t="s">
        <v>9158</v>
      </c>
      <c r="G563" s="5">
        <v>3.0</v>
      </c>
      <c r="H563" s="5">
        <v>1.0</v>
      </c>
      <c r="I563" s="5">
        <v>3.0</v>
      </c>
      <c r="J563" s="5">
        <v>20.0</v>
      </c>
      <c r="K563" s="5">
        <v>6.66</v>
      </c>
      <c r="L563" s="330" t="s">
        <v>1260</v>
      </c>
      <c r="M563" s="3"/>
      <c r="N563" s="3"/>
      <c r="O563" s="3"/>
      <c r="P563" s="3"/>
      <c r="Q563" s="3"/>
      <c r="R563" s="3"/>
      <c r="S563" s="3"/>
      <c r="T563" s="3"/>
      <c r="U563" s="3"/>
      <c r="V563" s="3"/>
      <c r="W563" s="3"/>
      <c r="X563" s="3"/>
      <c r="Y563" s="3"/>
      <c r="Z563" s="3"/>
    </row>
    <row r="564" ht="11.25" customHeight="1">
      <c r="A564" s="330" t="s">
        <v>5115</v>
      </c>
      <c r="B564" s="330" t="s">
        <v>5116</v>
      </c>
      <c r="C564" s="5" t="s">
        <v>1075</v>
      </c>
      <c r="D564" s="330" t="s">
        <v>9675</v>
      </c>
      <c r="E564" s="407" t="s">
        <v>9676</v>
      </c>
      <c r="F564" s="423" t="s">
        <v>9158</v>
      </c>
      <c r="G564" s="5">
        <v>3.0</v>
      </c>
      <c r="H564" s="5">
        <v>1.0</v>
      </c>
      <c r="I564" s="5">
        <v>3.0</v>
      </c>
      <c r="J564" s="5">
        <v>20.0</v>
      </c>
      <c r="K564" s="5">
        <v>6.66</v>
      </c>
      <c r="L564" s="330" t="s">
        <v>1260</v>
      </c>
      <c r="M564" s="3"/>
      <c r="N564" s="3"/>
      <c r="O564" s="3"/>
      <c r="P564" s="3"/>
      <c r="Q564" s="3"/>
      <c r="R564" s="3"/>
      <c r="S564" s="3"/>
      <c r="T564" s="3"/>
      <c r="U564" s="3"/>
      <c r="V564" s="3"/>
      <c r="W564" s="3"/>
      <c r="X564" s="3"/>
      <c r="Y564" s="3"/>
      <c r="Z564" s="3"/>
    </row>
    <row r="565" ht="11.25" customHeight="1">
      <c r="A565" s="330" t="s">
        <v>5715</v>
      </c>
      <c r="B565" s="330" t="s">
        <v>1263</v>
      </c>
      <c r="C565" s="5" t="s">
        <v>1075</v>
      </c>
      <c r="D565" s="330" t="s">
        <v>5716</v>
      </c>
      <c r="E565" s="407" t="s">
        <v>5717</v>
      </c>
      <c r="F565" s="423" t="s">
        <v>9158</v>
      </c>
      <c r="G565" s="5">
        <v>1.0</v>
      </c>
      <c r="H565" s="5">
        <v>1.0</v>
      </c>
      <c r="I565" s="5">
        <v>10.0</v>
      </c>
      <c r="J565" s="5">
        <v>20.0</v>
      </c>
      <c r="K565" s="5">
        <v>20.0</v>
      </c>
      <c r="L565" s="330" t="s">
        <v>1260</v>
      </c>
      <c r="M565" s="3"/>
      <c r="N565" s="3"/>
      <c r="O565" s="3"/>
      <c r="P565" s="3"/>
      <c r="Q565" s="3"/>
      <c r="R565" s="3"/>
      <c r="S565" s="3"/>
      <c r="T565" s="3"/>
      <c r="U565" s="3"/>
      <c r="V565" s="3"/>
      <c r="W565" s="3"/>
      <c r="X565" s="3"/>
      <c r="Y565" s="3"/>
      <c r="Z565" s="3"/>
    </row>
    <row r="566" ht="11.25" customHeight="1">
      <c r="A566" s="330" t="s">
        <v>9627</v>
      </c>
      <c r="B566" s="330" t="s">
        <v>5684</v>
      </c>
      <c r="C566" s="5" t="s">
        <v>1075</v>
      </c>
      <c r="D566" s="330" t="s">
        <v>9677</v>
      </c>
      <c r="E566" s="407" t="s">
        <v>9678</v>
      </c>
      <c r="F566" s="423" t="s">
        <v>9158</v>
      </c>
      <c r="G566" s="5">
        <v>3.0</v>
      </c>
      <c r="H566" s="5">
        <v>3.0</v>
      </c>
      <c r="I566" s="5">
        <v>3.0</v>
      </c>
      <c r="J566" s="5">
        <v>20.0</v>
      </c>
      <c r="K566" s="5">
        <v>6.66</v>
      </c>
      <c r="L566" s="330" t="s">
        <v>1260</v>
      </c>
      <c r="M566" s="3"/>
      <c r="N566" s="3"/>
      <c r="O566" s="3"/>
      <c r="P566" s="3"/>
      <c r="Q566" s="3"/>
      <c r="R566" s="3"/>
      <c r="S566" s="3"/>
      <c r="T566" s="3"/>
      <c r="U566" s="3"/>
      <c r="V566" s="3"/>
      <c r="W566" s="3"/>
      <c r="X566" s="3"/>
      <c r="Y566" s="3"/>
      <c r="Z566" s="3"/>
    </row>
    <row r="567" ht="11.25" customHeight="1">
      <c r="A567" s="330" t="s">
        <v>9627</v>
      </c>
      <c r="B567" s="330" t="s">
        <v>5684</v>
      </c>
      <c r="C567" s="5" t="s">
        <v>1075</v>
      </c>
      <c r="D567" s="330" t="s">
        <v>9679</v>
      </c>
      <c r="E567" s="407" t="s">
        <v>9680</v>
      </c>
      <c r="F567" s="423" t="s">
        <v>9158</v>
      </c>
      <c r="G567" s="5">
        <v>3.0</v>
      </c>
      <c r="H567" s="5">
        <v>3.0</v>
      </c>
      <c r="I567" s="5">
        <v>3.0</v>
      </c>
      <c r="J567" s="5">
        <v>20.0</v>
      </c>
      <c r="K567" s="5">
        <v>6.66</v>
      </c>
      <c r="L567" s="330" t="s">
        <v>1260</v>
      </c>
      <c r="M567" s="3"/>
      <c r="N567" s="3"/>
      <c r="O567" s="3"/>
      <c r="P567" s="3"/>
      <c r="Q567" s="3"/>
      <c r="R567" s="3"/>
      <c r="S567" s="3"/>
      <c r="T567" s="3"/>
      <c r="U567" s="3"/>
      <c r="V567" s="3"/>
      <c r="W567" s="3"/>
      <c r="X567" s="3"/>
      <c r="Y567" s="3"/>
      <c r="Z567" s="3"/>
    </row>
    <row r="568" ht="11.25" customHeight="1">
      <c r="A568" s="330" t="s">
        <v>9621</v>
      </c>
      <c r="B568" s="330" t="s">
        <v>5510</v>
      </c>
      <c r="C568" s="5" t="s">
        <v>1075</v>
      </c>
      <c r="D568" s="330" t="s">
        <v>9681</v>
      </c>
      <c r="E568" s="407" t="s">
        <v>9682</v>
      </c>
      <c r="F568" s="423" t="s">
        <v>9158</v>
      </c>
      <c r="G568" s="5">
        <v>2.0</v>
      </c>
      <c r="H568" s="5">
        <v>1.0</v>
      </c>
      <c r="I568" s="5">
        <v>3.0</v>
      </c>
      <c r="J568" s="5">
        <v>20.0</v>
      </c>
      <c r="K568" s="5">
        <v>10.0</v>
      </c>
      <c r="L568" s="330" t="s">
        <v>1260</v>
      </c>
      <c r="M568" s="3"/>
      <c r="N568" s="3"/>
      <c r="O568" s="3"/>
      <c r="P568" s="3"/>
      <c r="Q568" s="3"/>
      <c r="R568" s="3"/>
      <c r="S568" s="3"/>
      <c r="T568" s="3"/>
      <c r="U568" s="3"/>
      <c r="V568" s="3"/>
      <c r="W568" s="3"/>
      <c r="X568" s="3"/>
      <c r="Y568" s="3"/>
      <c r="Z568" s="3"/>
    </row>
    <row r="569" ht="11.25" customHeight="1">
      <c r="A569" s="423" t="s">
        <v>9683</v>
      </c>
      <c r="B569" s="330" t="s">
        <v>9684</v>
      </c>
      <c r="C569" s="317" t="s">
        <v>1075</v>
      </c>
      <c r="D569" s="330" t="s">
        <v>9685</v>
      </c>
      <c r="E569" s="407" t="s">
        <v>9686</v>
      </c>
      <c r="F569" s="423" t="s">
        <v>9158</v>
      </c>
      <c r="G569" s="5">
        <v>2.0</v>
      </c>
      <c r="H569" s="5">
        <v>2.0</v>
      </c>
      <c r="I569" s="5">
        <v>2.0</v>
      </c>
      <c r="J569" s="5">
        <v>20.0</v>
      </c>
      <c r="K569" s="5">
        <v>10.0</v>
      </c>
      <c r="L569" s="330" t="s">
        <v>1260</v>
      </c>
      <c r="M569" s="3"/>
      <c r="N569" s="3"/>
      <c r="O569" s="3"/>
      <c r="P569" s="3"/>
      <c r="Q569" s="3"/>
      <c r="R569" s="3"/>
      <c r="S569" s="3"/>
      <c r="T569" s="3"/>
      <c r="U569" s="3"/>
      <c r="V569" s="3"/>
      <c r="W569" s="3"/>
      <c r="X569" s="3"/>
      <c r="Y569" s="3"/>
      <c r="Z569" s="3"/>
    </row>
    <row r="570" ht="11.25" customHeight="1">
      <c r="A570" s="330" t="s">
        <v>5115</v>
      </c>
      <c r="B570" s="330" t="s">
        <v>5116</v>
      </c>
      <c r="C570" s="5" t="s">
        <v>1075</v>
      </c>
      <c r="D570" s="330" t="s">
        <v>9687</v>
      </c>
      <c r="E570" s="407" t="s">
        <v>9688</v>
      </c>
      <c r="F570" s="423" t="s">
        <v>9158</v>
      </c>
      <c r="G570" s="5">
        <v>3.0</v>
      </c>
      <c r="H570" s="5">
        <v>1.0</v>
      </c>
      <c r="I570" s="5">
        <v>3.0</v>
      </c>
      <c r="J570" s="5">
        <v>20.0</v>
      </c>
      <c r="K570" s="5">
        <v>6.66</v>
      </c>
      <c r="L570" s="330" t="s">
        <v>1260</v>
      </c>
      <c r="M570" s="3"/>
      <c r="N570" s="3"/>
      <c r="O570" s="3"/>
      <c r="P570" s="3"/>
      <c r="Q570" s="3"/>
      <c r="R570" s="3"/>
      <c r="S570" s="3"/>
      <c r="T570" s="3"/>
      <c r="U570" s="3"/>
      <c r="V570" s="3"/>
      <c r="W570" s="3"/>
      <c r="X570" s="3"/>
      <c r="Y570" s="3"/>
      <c r="Z570" s="3"/>
    </row>
    <row r="571" ht="11.25" customHeight="1">
      <c r="A571" s="330" t="s">
        <v>9689</v>
      </c>
      <c r="B571" s="330" t="s">
        <v>9690</v>
      </c>
      <c r="C571" s="5" t="s">
        <v>1075</v>
      </c>
      <c r="D571" s="330" t="s">
        <v>9691</v>
      </c>
      <c r="E571" s="407" t="s">
        <v>9692</v>
      </c>
      <c r="F571" s="423" t="s">
        <v>9158</v>
      </c>
      <c r="G571" s="5">
        <v>5.0</v>
      </c>
      <c r="H571" s="5">
        <v>3.0</v>
      </c>
      <c r="I571" s="5">
        <v>5.0</v>
      </c>
      <c r="J571" s="5">
        <v>20.0</v>
      </c>
      <c r="K571" s="5">
        <v>4.0</v>
      </c>
      <c r="L571" s="330" t="s">
        <v>1260</v>
      </c>
      <c r="M571" s="3"/>
      <c r="N571" s="3"/>
      <c r="O571" s="3"/>
      <c r="P571" s="3"/>
      <c r="Q571" s="3"/>
      <c r="R571" s="3"/>
      <c r="S571" s="3"/>
      <c r="T571" s="3"/>
      <c r="U571" s="3"/>
      <c r="V571" s="3"/>
      <c r="W571" s="3"/>
      <c r="X571" s="3"/>
      <c r="Y571" s="3"/>
      <c r="Z571" s="3"/>
    </row>
    <row r="572" ht="11.25" customHeight="1">
      <c r="A572" s="330" t="s">
        <v>9693</v>
      </c>
      <c r="B572" s="330" t="s">
        <v>5162</v>
      </c>
      <c r="C572" s="5" t="s">
        <v>1075</v>
      </c>
      <c r="D572" s="330" t="s">
        <v>9694</v>
      </c>
      <c r="E572" s="407" t="s">
        <v>9695</v>
      </c>
      <c r="F572" s="423" t="s">
        <v>9158</v>
      </c>
      <c r="G572" s="5">
        <v>4.0</v>
      </c>
      <c r="H572" s="5">
        <v>4.0</v>
      </c>
      <c r="I572" s="5">
        <v>4.0</v>
      </c>
      <c r="J572" s="5">
        <v>20.0</v>
      </c>
      <c r="K572" s="5">
        <v>5.0</v>
      </c>
      <c r="L572" s="330" t="s">
        <v>1260</v>
      </c>
      <c r="M572" s="3"/>
      <c r="N572" s="3"/>
      <c r="O572" s="3"/>
      <c r="P572" s="3"/>
      <c r="Q572" s="3"/>
      <c r="R572" s="3"/>
      <c r="S572" s="3"/>
      <c r="T572" s="3"/>
      <c r="U572" s="3"/>
      <c r="V572" s="3"/>
      <c r="W572" s="3"/>
      <c r="X572" s="3"/>
      <c r="Y572" s="3"/>
      <c r="Z572" s="3"/>
    </row>
    <row r="573" ht="11.25" customHeight="1">
      <c r="A573" s="330" t="s">
        <v>9696</v>
      </c>
      <c r="B573" s="330" t="s">
        <v>5116</v>
      </c>
      <c r="C573" s="5" t="s">
        <v>1075</v>
      </c>
      <c r="D573" s="330" t="s">
        <v>9697</v>
      </c>
      <c r="E573" s="407" t="s">
        <v>9698</v>
      </c>
      <c r="F573" s="423" t="s">
        <v>9158</v>
      </c>
      <c r="G573" s="5">
        <v>3.0</v>
      </c>
      <c r="H573" s="5">
        <v>3.0</v>
      </c>
      <c r="I573" s="5">
        <v>3.0</v>
      </c>
      <c r="J573" s="5">
        <v>20.0</v>
      </c>
      <c r="K573" s="5">
        <v>6.66</v>
      </c>
      <c r="L573" s="330" t="s">
        <v>1260</v>
      </c>
      <c r="M573" s="3"/>
      <c r="N573" s="3"/>
      <c r="O573" s="3"/>
      <c r="P573" s="3"/>
      <c r="Q573" s="3"/>
      <c r="R573" s="3"/>
      <c r="S573" s="3"/>
      <c r="T573" s="3"/>
      <c r="U573" s="3"/>
      <c r="V573" s="3"/>
      <c r="W573" s="3"/>
      <c r="X573" s="3"/>
      <c r="Y573" s="3"/>
      <c r="Z573" s="3"/>
    </row>
    <row r="574" ht="11.25" customHeight="1">
      <c r="A574" s="330" t="s">
        <v>5952</v>
      </c>
      <c r="B574" s="330" t="s">
        <v>5953</v>
      </c>
      <c r="C574" s="5" t="s">
        <v>135</v>
      </c>
      <c r="D574" s="330" t="s">
        <v>9699</v>
      </c>
      <c r="E574" s="330" t="s">
        <v>9700</v>
      </c>
      <c r="F574" s="330" t="s">
        <v>7623</v>
      </c>
      <c r="G574" s="5">
        <v>4.0</v>
      </c>
      <c r="H574" s="5">
        <v>4.0</v>
      </c>
      <c r="I574" s="241">
        <v>4.0</v>
      </c>
      <c r="J574" s="241">
        <v>20.0</v>
      </c>
      <c r="K574" s="241">
        <v>5.0</v>
      </c>
      <c r="L574" s="136" t="s">
        <v>139</v>
      </c>
      <c r="M574" s="3"/>
      <c r="N574" s="3"/>
      <c r="O574" s="3"/>
      <c r="P574" s="3"/>
      <c r="Q574" s="3"/>
      <c r="R574" s="3"/>
      <c r="S574" s="3"/>
      <c r="T574" s="3"/>
      <c r="U574" s="3"/>
      <c r="V574" s="3"/>
      <c r="W574" s="3"/>
      <c r="X574" s="3"/>
      <c r="Y574" s="3"/>
      <c r="Z574" s="3"/>
    </row>
    <row r="575" ht="11.25" customHeight="1">
      <c r="A575" s="136" t="s">
        <v>5952</v>
      </c>
      <c r="B575" s="136" t="s">
        <v>5953</v>
      </c>
      <c r="C575" s="241" t="s">
        <v>135</v>
      </c>
      <c r="D575" s="403" t="s">
        <v>9701</v>
      </c>
      <c r="E575" s="403" t="s">
        <v>9702</v>
      </c>
      <c r="F575" s="403" t="s">
        <v>9703</v>
      </c>
      <c r="G575" s="404">
        <v>4.0</v>
      </c>
      <c r="H575" s="405">
        <v>4.0</v>
      </c>
      <c r="I575" s="5">
        <v>4.0</v>
      </c>
      <c r="J575" s="5">
        <v>20.0</v>
      </c>
      <c r="K575" s="5">
        <v>5.0</v>
      </c>
      <c r="L575" s="330" t="s">
        <v>139</v>
      </c>
      <c r="M575" s="3"/>
      <c r="N575" s="3"/>
      <c r="O575" s="3"/>
      <c r="P575" s="3"/>
      <c r="Q575" s="3"/>
      <c r="R575" s="3"/>
      <c r="S575" s="3"/>
      <c r="T575" s="3"/>
      <c r="U575" s="3"/>
      <c r="V575" s="3"/>
      <c r="W575" s="3"/>
      <c r="X575" s="3"/>
      <c r="Y575" s="3"/>
      <c r="Z575" s="3"/>
    </row>
    <row r="576" ht="11.25" customHeight="1">
      <c r="A576" s="136" t="s">
        <v>5871</v>
      </c>
      <c r="B576" s="136" t="s">
        <v>5872</v>
      </c>
      <c r="C576" s="241" t="s">
        <v>135</v>
      </c>
      <c r="D576" s="330" t="s">
        <v>9704</v>
      </c>
      <c r="E576" s="330" t="s">
        <v>9705</v>
      </c>
      <c r="F576" s="330" t="s">
        <v>9706</v>
      </c>
      <c r="G576" s="317">
        <v>4.0</v>
      </c>
      <c r="H576" s="409">
        <v>4.0</v>
      </c>
      <c r="I576" s="5">
        <v>4.0</v>
      </c>
      <c r="J576" s="5">
        <v>10.0</v>
      </c>
      <c r="K576" s="5">
        <v>2.5</v>
      </c>
      <c r="L576" s="330" t="s">
        <v>139</v>
      </c>
      <c r="M576" s="3"/>
      <c r="N576" s="3"/>
      <c r="O576" s="3"/>
      <c r="P576" s="3"/>
      <c r="Q576" s="3"/>
      <c r="R576" s="3"/>
      <c r="S576" s="3"/>
      <c r="T576" s="3"/>
      <c r="U576" s="3"/>
      <c r="V576" s="3"/>
      <c r="W576" s="3"/>
      <c r="X576" s="3"/>
      <c r="Y576" s="3"/>
      <c r="Z576" s="3"/>
    </row>
    <row r="577" ht="11.25" customHeight="1">
      <c r="A577" s="136" t="s">
        <v>5865</v>
      </c>
      <c r="B577" s="136" t="s">
        <v>5866</v>
      </c>
      <c r="C577" s="241" t="s">
        <v>135</v>
      </c>
      <c r="D577" s="330" t="s">
        <v>9707</v>
      </c>
      <c r="E577" s="330" t="s">
        <v>9708</v>
      </c>
      <c r="F577" s="330" t="s">
        <v>9709</v>
      </c>
      <c r="G577" s="317">
        <v>4.0</v>
      </c>
      <c r="H577" s="409">
        <v>4.0</v>
      </c>
      <c r="I577" s="5">
        <v>4.0</v>
      </c>
      <c r="J577" s="5">
        <v>20.0</v>
      </c>
      <c r="K577" s="5">
        <v>5.0</v>
      </c>
      <c r="L577" s="330" t="s">
        <v>139</v>
      </c>
      <c r="M577" s="3"/>
      <c r="N577" s="3"/>
      <c r="O577" s="3"/>
      <c r="P577" s="3"/>
      <c r="Q577" s="3"/>
      <c r="R577" s="3"/>
      <c r="S577" s="3"/>
      <c r="T577" s="3"/>
      <c r="U577" s="3"/>
      <c r="V577" s="3"/>
      <c r="W577" s="3"/>
      <c r="X577" s="3"/>
      <c r="Y577" s="3"/>
      <c r="Z577" s="3"/>
    </row>
    <row r="578" ht="11.25" customHeight="1">
      <c r="A578" s="136" t="s">
        <v>5877</v>
      </c>
      <c r="B578" s="136" t="s">
        <v>5878</v>
      </c>
      <c r="C578" s="241" t="s">
        <v>135</v>
      </c>
      <c r="D578" s="136" t="s">
        <v>9710</v>
      </c>
      <c r="E578" s="136" t="s">
        <v>9708</v>
      </c>
      <c r="F578" s="136" t="s">
        <v>9709</v>
      </c>
      <c r="G578" s="422">
        <v>4.0</v>
      </c>
      <c r="H578" s="256">
        <v>4.0</v>
      </c>
      <c r="I578" s="5">
        <v>4.0</v>
      </c>
      <c r="J578" s="5">
        <v>20.0</v>
      </c>
      <c r="K578" s="5">
        <v>5.0</v>
      </c>
      <c r="L578" s="330" t="s">
        <v>139</v>
      </c>
      <c r="M578" s="3"/>
      <c r="N578" s="3"/>
      <c r="O578" s="3"/>
      <c r="P578" s="3"/>
      <c r="Q578" s="3"/>
      <c r="R578" s="3"/>
      <c r="S578" s="3"/>
      <c r="T578" s="3"/>
      <c r="U578" s="3"/>
      <c r="V578" s="3"/>
      <c r="W578" s="3"/>
      <c r="X578" s="3"/>
      <c r="Y578" s="3"/>
      <c r="Z578" s="3"/>
    </row>
    <row r="579" ht="11.25" customHeight="1">
      <c r="A579" s="136" t="s">
        <v>9711</v>
      </c>
      <c r="B579" s="136" t="s">
        <v>9712</v>
      </c>
      <c r="C579" s="241" t="s">
        <v>135</v>
      </c>
      <c r="D579" s="136" t="s">
        <v>5992</v>
      </c>
      <c r="E579" s="136" t="s">
        <v>9713</v>
      </c>
      <c r="F579" s="136" t="s">
        <v>9714</v>
      </c>
      <c r="G579" s="422">
        <v>4.0</v>
      </c>
      <c r="H579" s="256">
        <v>4.0</v>
      </c>
      <c r="I579" s="5">
        <v>4.0</v>
      </c>
      <c r="J579" s="5">
        <v>20.0</v>
      </c>
      <c r="K579" s="5">
        <v>5.0</v>
      </c>
      <c r="L579" s="330" t="s">
        <v>139</v>
      </c>
      <c r="M579" s="3"/>
      <c r="N579" s="3"/>
      <c r="O579" s="3"/>
      <c r="P579" s="3"/>
      <c r="Q579" s="3"/>
      <c r="R579" s="3"/>
      <c r="S579" s="3"/>
      <c r="T579" s="3"/>
      <c r="U579" s="3"/>
      <c r="V579" s="3"/>
      <c r="W579" s="3"/>
      <c r="X579" s="3"/>
      <c r="Y579" s="3"/>
      <c r="Z579" s="3"/>
    </row>
    <row r="580" ht="11.25" customHeight="1">
      <c r="A580" s="136" t="s">
        <v>5906</v>
      </c>
      <c r="B580" s="136" t="s">
        <v>5907</v>
      </c>
      <c r="C580" s="241" t="s">
        <v>135</v>
      </c>
      <c r="D580" s="136" t="s">
        <v>9715</v>
      </c>
      <c r="E580" s="136" t="s">
        <v>9716</v>
      </c>
      <c r="F580" s="136" t="s">
        <v>9717</v>
      </c>
      <c r="G580" s="241">
        <v>7.0</v>
      </c>
      <c r="H580" s="241">
        <v>7.0</v>
      </c>
      <c r="I580" s="5">
        <v>7.0</v>
      </c>
      <c r="J580" s="5">
        <v>20.0</v>
      </c>
      <c r="K580" s="5">
        <v>2.86</v>
      </c>
      <c r="L580" s="330" t="s">
        <v>139</v>
      </c>
      <c r="M580" s="3"/>
      <c r="N580" s="3"/>
      <c r="O580" s="3"/>
      <c r="P580" s="3"/>
      <c r="Q580" s="3"/>
      <c r="R580" s="3"/>
      <c r="S580" s="3"/>
      <c r="T580" s="3"/>
      <c r="U580" s="3"/>
      <c r="V580" s="3"/>
      <c r="W580" s="3"/>
      <c r="X580" s="3"/>
      <c r="Y580" s="3"/>
      <c r="Z580" s="3"/>
    </row>
    <row r="581" ht="11.25" customHeight="1">
      <c r="A581" s="136" t="s">
        <v>5906</v>
      </c>
      <c r="B581" s="136" t="s">
        <v>5907</v>
      </c>
      <c r="C581" s="241" t="s">
        <v>135</v>
      </c>
      <c r="D581" s="136" t="s">
        <v>9718</v>
      </c>
      <c r="E581" s="136" t="s">
        <v>9719</v>
      </c>
      <c r="F581" s="136" t="s">
        <v>7623</v>
      </c>
      <c r="G581" s="241">
        <v>7.0</v>
      </c>
      <c r="H581" s="241">
        <v>7.0</v>
      </c>
      <c r="I581" s="5">
        <v>7.0</v>
      </c>
      <c r="J581" s="5">
        <v>20.0</v>
      </c>
      <c r="K581" s="5">
        <v>2.86</v>
      </c>
      <c r="L581" s="330" t="s">
        <v>139</v>
      </c>
      <c r="M581" s="3"/>
      <c r="N581" s="3"/>
      <c r="O581" s="3"/>
      <c r="P581" s="3"/>
      <c r="Q581" s="3"/>
      <c r="R581" s="3"/>
      <c r="S581" s="3"/>
      <c r="T581" s="3"/>
      <c r="U581" s="3"/>
      <c r="V581" s="3"/>
      <c r="W581" s="3"/>
      <c r="X581" s="3"/>
      <c r="Y581" s="3"/>
      <c r="Z581" s="3"/>
    </row>
    <row r="582" ht="11.25" customHeight="1">
      <c r="A582" s="136" t="s">
        <v>5881</v>
      </c>
      <c r="B582" s="136" t="s">
        <v>5882</v>
      </c>
      <c r="C582" s="241" t="s">
        <v>135</v>
      </c>
      <c r="D582" s="136" t="s">
        <v>9720</v>
      </c>
      <c r="E582" s="136" t="s">
        <v>9721</v>
      </c>
      <c r="F582" s="136" t="s">
        <v>9706</v>
      </c>
      <c r="G582" s="241">
        <v>4.0</v>
      </c>
      <c r="H582" s="241">
        <v>4.0</v>
      </c>
      <c r="I582" s="5">
        <v>4.0</v>
      </c>
      <c r="J582" s="5">
        <v>10.0</v>
      </c>
      <c r="K582" s="5">
        <v>2.5</v>
      </c>
      <c r="L582" s="330" t="s">
        <v>139</v>
      </c>
      <c r="M582" s="3"/>
      <c r="N582" s="3"/>
      <c r="O582" s="3"/>
      <c r="P582" s="3"/>
      <c r="Q582" s="3"/>
      <c r="R582" s="3"/>
      <c r="S582" s="3"/>
      <c r="T582" s="3"/>
      <c r="U582" s="3"/>
      <c r="V582" s="3"/>
      <c r="W582" s="3"/>
      <c r="X582" s="3"/>
      <c r="Y582" s="3"/>
      <c r="Z582" s="3"/>
    </row>
    <row r="583" ht="11.25" customHeight="1">
      <c r="A583" s="136" t="s">
        <v>5938</v>
      </c>
      <c r="B583" s="136" t="s">
        <v>5939</v>
      </c>
      <c r="C583" s="241" t="s">
        <v>135</v>
      </c>
      <c r="D583" s="136" t="s">
        <v>9722</v>
      </c>
      <c r="E583" s="136" t="s">
        <v>9723</v>
      </c>
      <c r="F583" s="136" t="s">
        <v>7623</v>
      </c>
      <c r="G583" s="241">
        <v>8.0</v>
      </c>
      <c r="H583" s="241">
        <v>8.0</v>
      </c>
      <c r="I583" s="5">
        <v>8.0</v>
      </c>
      <c r="J583" s="5">
        <v>20.0</v>
      </c>
      <c r="K583" s="5">
        <v>2.5</v>
      </c>
      <c r="L583" s="330" t="s">
        <v>139</v>
      </c>
      <c r="M583" s="3"/>
      <c r="N583" s="3"/>
      <c r="O583" s="3"/>
      <c r="P583" s="3"/>
      <c r="Q583" s="3"/>
      <c r="R583" s="3"/>
      <c r="S583" s="3"/>
      <c r="T583" s="3"/>
      <c r="U583" s="3"/>
      <c r="V583" s="3"/>
      <c r="W583" s="3"/>
      <c r="X583" s="3"/>
      <c r="Y583" s="3"/>
      <c r="Z583" s="3"/>
    </row>
    <row r="584" ht="11.25" customHeight="1">
      <c r="A584" s="136" t="s">
        <v>5958</v>
      </c>
      <c r="B584" s="136" t="s">
        <v>5959</v>
      </c>
      <c r="C584" s="241" t="s">
        <v>135</v>
      </c>
      <c r="D584" s="136" t="s">
        <v>9724</v>
      </c>
      <c r="E584" s="136" t="s">
        <v>9725</v>
      </c>
      <c r="F584" s="136" t="s">
        <v>7623</v>
      </c>
      <c r="G584" s="241">
        <v>3.0</v>
      </c>
      <c r="H584" s="241">
        <v>3.0</v>
      </c>
      <c r="I584" s="5">
        <v>3.0</v>
      </c>
      <c r="J584" s="5">
        <v>20.0</v>
      </c>
      <c r="K584" s="5">
        <v>6.67</v>
      </c>
      <c r="L584" s="330" t="s">
        <v>139</v>
      </c>
      <c r="M584" s="3"/>
      <c r="N584" s="3"/>
      <c r="O584" s="3"/>
      <c r="P584" s="3"/>
      <c r="Q584" s="3"/>
      <c r="R584" s="3"/>
      <c r="S584" s="3"/>
      <c r="T584" s="3"/>
      <c r="U584" s="3"/>
      <c r="V584" s="3"/>
      <c r="W584" s="3"/>
      <c r="X584" s="3"/>
      <c r="Y584" s="3"/>
      <c r="Z584" s="3"/>
    </row>
    <row r="585" ht="11.25" customHeight="1">
      <c r="A585" s="136" t="s">
        <v>9726</v>
      </c>
      <c r="B585" s="136" t="s">
        <v>9727</v>
      </c>
      <c r="C585" s="241" t="s">
        <v>135</v>
      </c>
      <c r="D585" s="136" t="s">
        <v>9728</v>
      </c>
      <c r="E585" s="136" t="s">
        <v>9729</v>
      </c>
      <c r="F585" s="136" t="s">
        <v>9730</v>
      </c>
      <c r="G585" s="241">
        <v>4.0</v>
      </c>
      <c r="H585" s="241">
        <v>4.0</v>
      </c>
      <c r="I585" s="5">
        <v>4.0</v>
      </c>
      <c r="J585" s="5">
        <v>20.0</v>
      </c>
      <c r="K585" s="5">
        <v>5.0</v>
      </c>
      <c r="L585" s="330" t="s">
        <v>139</v>
      </c>
      <c r="M585" s="3"/>
      <c r="N585" s="3"/>
      <c r="O585" s="3"/>
      <c r="P585" s="3"/>
      <c r="Q585" s="3"/>
      <c r="R585" s="3"/>
      <c r="S585" s="3"/>
      <c r="T585" s="3"/>
      <c r="U585" s="3"/>
      <c r="V585" s="3"/>
      <c r="W585" s="3"/>
      <c r="X585" s="3"/>
      <c r="Y585" s="3"/>
      <c r="Z585" s="3"/>
    </row>
    <row r="586" ht="11.25" customHeight="1">
      <c r="A586" s="136" t="s">
        <v>5895</v>
      </c>
      <c r="B586" s="136" t="s">
        <v>3780</v>
      </c>
      <c r="C586" s="241" t="s">
        <v>135</v>
      </c>
      <c r="D586" s="136" t="s">
        <v>9731</v>
      </c>
      <c r="E586" s="136" t="s">
        <v>9732</v>
      </c>
      <c r="F586" s="136" t="s">
        <v>7623</v>
      </c>
      <c r="G586" s="241">
        <v>3.0</v>
      </c>
      <c r="H586" s="241">
        <v>3.0</v>
      </c>
      <c r="I586" s="5">
        <v>3.0</v>
      </c>
      <c r="J586" s="5">
        <v>20.0</v>
      </c>
      <c r="K586" s="5">
        <v>6.67</v>
      </c>
      <c r="L586" s="330" t="s">
        <v>139</v>
      </c>
      <c r="M586" s="3"/>
      <c r="N586" s="3"/>
      <c r="O586" s="3"/>
      <c r="P586" s="3"/>
      <c r="Q586" s="3"/>
      <c r="R586" s="3"/>
      <c r="S586" s="3"/>
      <c r="T586" s="3"/>
      <c r="U586" s="3"/>
      <c r="V586" s="3"/>
      <c r="W586" s="3"/>
      <c r="X586" s="3"/>
      <c r="Y586" s="3"/>
      <c r="Z586" s="3"/>
    </row>
    <row r="587" ht="11.25" customHeight="1">
      <c r="A587" s="136" t="s">
        <v>5910</v>
      </c>
      <c r="B587" s="136" t="s">
        <v>5911</v>
      </c>
      <c r="C587" s="241" t="s">
        <v>135</v>
      </c>
      <c r="D587" s="136" t="s">
        <v>9733</v>
      </c>
      <c r="E587" s="136" t="s">
        <v>9734</v>
      </c>
      <c r="F587" s="136" t="s">
        <v>7623</v>
      </c>
      <c r="G587" s="241">
        <v>4.0</v>
      </c>
      <c r="H587" s="241">
        <v>4.0</v>
      </c>
      <c r="I587" s="5">
        <v>4.0</v>
      </c>
      <c r="J587" s="5">
        <v>20.0</v>
      </c>
      <c r="K587" s="5">
        <v>5.0</v>
      </c>
      <c r="L587" s="330" t="s">
        <v>139</v>
      </c>
      <c r="M587" s="3"/>
      <c r="N587" s="3"/>
      <c r="O587" s="3"/>
      <c r="P587" s="3"/>
      <c r="Q587" s="3"/>
      <c r="R587" s="3"/>
      <c r="S587" s="3"/>
      <c r="T587" s="3"/>
      <c r="U587" s="3"/>
      <c r="V587" s="3"/>
      <c r="W587" s="3"/>
      <c r="X587" s="3"/>
      <c r="Y587" s="3"/>
      <c r="Z587" s="3"/>
    </row>
    <row r="588" ht="11.25" customHeight="1">
      <c r="A588" s="136" t="s">
        <v>9735</v>
      </c>
      <c r="B588" s="136" t="s">
        <v>5987</v>
      </c>
      <c r="C588" s="241" t="s">
        <v>135</v>
      </c>
      <c r="D588" s="136" t="s">
        <v>5988</v>
      </c>
      <c r="E588" s="136" t="s">
        <v>9736</v>
      </c>
      <c r="F588" s="136" t="s">
        <v>9714</v>
      </c>
      <c r="G588" s="241">
        <v>4.0</v>
      </c>
      <c r="H588" s="241">
        <v>4.0</v>
      </c>
      <c r="I588" s="5">
        <v>4.0</v>
      </c>
      <c r="J588" s="5">
        <v>20.0</v>
      </c>
      <c r="K588" s="5">
        <v>5.0</v>
      </c>
      <c r="L588" s="330" t="s">
        <v>139</v>
      </c>
      <c r="M588" s="3"/>
      <c r="N588" s="3"/>
      <c r="O588" s="3"/>
      <c r="P588" s="3"/>
      <c r="Q588" s="3"/>
      <c r="R588" s="3"/>
      <c r="S588" s="3"/>
      <c r="T588" s="3"/>
      <c r="U588" s="3"/>
      <c r="V588" s="3"/>
      <c r="W588" s="3"/>
      <c r="X588" s="3"/>
      <c r="Y588" s="3"/>
      <c r="Z588" s="3"/>
    </row>
    <row r="589" ht="11.25" customHeight="1">
      <c r="A589" s="136" t="s">
        <v>9737</v>
      </c>
      <c r="B589" s="136" t="s">
        <v>9738</v>
      </c>
      <c r="C589" s="241" t="s">
        <v>135</v>
      </c>
      <c r="D589" s="136" t="s">
        <v>9710</v>
      </c>
      <c r="E589" s="136" t="s">
        <v>9708</v>
      </c>
      <c r="F589" s="136" t="s">
        <v>9709</v>
      </c>
      <c r="G589" s="241">
        <v>4.0</v>
      </c>
      <c r="H589" s="241">
        <v>4.0</v>
      </c>
      <c r="I589" s="5">
        <v>4.0</v>
      </c>
      <c r="J589" s="5">
        <v>20.0</v>
      </c>
      <c r="K589" s="5">
        <v>5.0</v>
      </c>
      <c r="L589" s="330" t="s">
        <v>139</v>
      </c>
      <c r="M589" s="3"/>
      <c r="N589" s="3"/>
      <c r="O589" s="3"/>
      <c r="P589" s="3"/>
      <c r="Q589" s="3"/>
      <c r="R589" s="3"/>
      <c r="S589" s="3"/>
      <c r="T589" s="3"/>
      <c r="U589" s="3"/>
      <c r="V589" s="3"/>
      <c r="W589" s="3"/>
      <c r="X589" s="3"/>
      <c r="Y589" s="3"/>
      <c r="Z589" s="3"/>
    </row>
    <row r="590" ht="11.25" customHeight="1">
      <c r="A590" s="136" t="s">
        <v>9739</v>
      </c>
      <c r="B590" s="136" t="s">
        <v>9740</v>
      </c>
      <c r="C590" s="241" t="s">
        <v>135</v>
      </c>
      <c r="D590" s="136" t="s">
        <v>9741</v>
      </c>
      <c r="E590" s="136" t="s">
        <v>9742</v>
      </c>
      <c r="F590" s="136" t="s">
        <v>7623</v>
      </c>
      <c r="G590" s="241">
        <v>5.0</v>
      </c>
      <c r="H590" s="241">
        <v>5.0</v>
      </c>
      <c r="I590" s="5">
        <v>5.0</v>
      </c>
      <c r="J590" s="5">
        <v>20.0</v>
      </c>
      <c r="K590" s="5">
        <v>4.0</v>
      </c>
      <c r="L590" s="330" t="s">
        <v>139</v>
      </c>
      <c r="M590" s="3"/>
      <c r="N590" s="3"/>
      <c r="O590" s="3"/>
      <c r="P590" s="3"/>
      <c r="Q590" s="3"/>
      <c r="R590" s="3"/>
      <c r="S590" s="3"/>
      <c r="T590" s="3"/>
      <c r="U590" s="3"/>
      <c r="V590" s="3"/>
      <c r="W590" s="3"/>
      <c r="X590" s="3"/>
      <c r="Y590" s="3"/>
      <c r="Z590" s="3"/>
    </row>
    <row r="591" ht="11.25" customHeight="1">
      <c r="A591" s="136" t="s">
        <v>9743</v>
      </c>
      <c r="B591" s="136" t="s">
        <v>9744</v>
      </c>
      <c r="C591" s="241" t="s">
        <v>135</v>
      </c>
      <c r="D591" s="136" t="s">
        <v>9745</v>
      </c>
      <c r="E591" s="136" t="s">
        <v>9746</v>
      </c>
      <c r="F591" s="136" t="s">
        <v>7623</v>
      </c>
      <c r="G591" s="241">
        <v>2.0</v>
      </c>
      <c r="H591" s="241">
        <v>2.0</v>
      </c>
      <c r="I591" s="5">
        <v>2.0</v>
      </c>
      <c r="J591" s="5">
        <v>20.0</v>
      </c>
      <c r="K591" s="5">
        <v>10.0</v>
      </c>
      <c r="L591" s="330" t="s">
        <v>139</v>
      </c>
      <c r="M591" s="3"/>
      <c r="N591" s="3"/>
      <c r="O591" s="3"/>
      <c r="P591" s="3"/>
      <c r="Q591" s="3"/>
      <c r="R591" s="3"/>
      <c r="S591" s="3"/>
      <c r="T591" s="3"/>
      <c r="U591" s="3"/>
      <c r="V591" s="3"/>
      <c r="W591" s="3"/>
      <c r="X591" s="3"/>
      <c r="Y591" s="3"/>
      <c r="Z591" s="3"/>
    </row>
    <row r="592" ht="11.25" customHeight="1">
      <c r="A592" s="136" t="s">
        <v>9747</v>
      </c>
      <c r="B592" s="136" t="s">
        <v>1709</v>
      </c>
      <c r="C592" s="241" t="s">
        <v>135</v>
      </c>
      <c r="D592" s="136" t="s">
        <v>9710</v>
      </c>
      <c r="E592" s="136" t="s">
        <v>9708</v>
      </c>
      <c r="F592" s="136" t="s">
        <v>9709</v>
      </c>
      <c r="G592" s="241">
        <v>8.0</v>
      </c>
      <c r="H592" s="241">
        <v>8.0</v>
      </c>
      <c r="I592" s="5">
        <v>8.0</v>
      </c>
      <c r="J592" s="5">
        <v>20.0</v>
      </c>
      <c r="K592" s="5">
        <v>2.5</v>
      </c>
      <c r="L592" s="330" t="s">
        <v>139</v>
      </c>
      <c r="M592" s="3"/>
      <c r="N592" s="3"/>
      <c r="O592" s="3"/>
      <c r="P592" s="3"/>
      <c r="Q592" s="3"/>
      <c r="R592" s="3"/>
      <c r="S592" s="3"/>
      <c r="T592" s="3"/>
      <c r="U592" s="3"/>
      <c r="V592" s="3"/>
      <c r="W592" s="3"/>
      <c r="X592" s="3"/>
      <c r="Y592" s="3"/>
      <c r="Z592" s="3"/>
    </row>
    <row r="593" ht="11.25" customHeight="1">
      <c r="A593" s="136" t="s">
        <v>5901</v>
      </c>
      <c r="B593" s="136" t="s">
        <v>1331</v>
      </c>
      <c r="C593" s="241" t="s">
        <v>135</v>
      </c>
      <c r="D593" s="136" t="s">
        <v>9748</v>
      </c>
      <c r="E593" s="136" t="s">
        <v>9749</v>
      </c>
      <c r="F593" s="136" t="s">
        <v>9709</v>
      </c>
      <c r="G593" s="241">
        <v>7.0</v>
      </c>
      <c r="H593" s="241">
        <v>7.0</v>
      </c>
      <c r="I593" s="5">
        <v>7.0</v>
      </c>
      <c r="J593" s="5">
        <v>20.0</v>
      </c>
      <c r="K593" s="5">
        <v>2.86</v>
      </c>
      <c r="L593" s="330" t="s">
        <v>139</v>
      </c>
      <c r="M593" s="3"/>
      <c r="N593" s="3"/>
      <c r="O593" s="3"/>
      <c r="P593" s="3"/>
      <c r="Q593" s="3"/>
      <c r="R593" s="3"/>
      <c r="S593" s="3"/>
      <c r="T593" s="3"/>
      <c r="U593" s="3"/>
      <c r="V593" s="3"/>
      <c r="W593" s="3"/>
      <c r="X593" s="3"/>
      <c r="Y593" s="3"/>
      <c r="Z593" s="3"/>
    </row>
    <row r="594" ht="11.25" customHeight="1">
      <c r="A594" s="136" t="s">
        <v>5966</v>
      </c>
      <c r="B594" s="136" t="s">
        <v>9750</v>
      </c>
      <c r="C594" s="241" t="s">
        <v>135</v>
      </c>
      <c r="D594" s="136" t="s">
        <v>9751</v>
      </c>
      <c r="E594" s="136" t="s">
        <v>9752</v>
      </c>
      <c r="F594" s="136" t="s">
        <v>7623</v>
      </c>
      <c r="G594" s="241">
        <v>3.0</v>
      </c>
      <c r="H594" s="241">
        <v>3.0</v>
      </c>
      <c r="I594" s="5">
        <v>3.0</v>
      </c>
      <c r="J594" s="5">
        <v>20.0</v>
      </c>
      <c r="K594" s="5">
        <v>6.67</v>
      </c>
      <c r="L594" s="330" t="s">
        <v>139</v>
      </c>
      <c r="M594" s="3"/>
      <c r="N594" s="3"/>
      <c r="O594" s="3"/>
      <c r="P594" s="3"/>
      <c r="Q594" s="3"/>
      <c r="R594" s="3"/>
      <c r="S594" s="3"/>
      <c r="T594" s="3"/>
      <c r="U594" s="3"/>
      <c r="V594" s="3"/>
      <c r="W594" s="3"/>
      <c r="X594" s="3"/>
      <c r="Y594" s="3"/>
      <c r="Z594" s="3"/>
    </row>
    <row r="595" ht="11.25" customHeight="1">
      <c r="A595" s="136" t="s">
        <v>9753</v>
      </c>
      <c r="B595" s="136" t="s">
        <v>9754</v>
      </c>
      <c r="C595" s="241" t="s">
        <v>135</v>
      </c>
      <c r="D595" s="136" t="s">
        <v>9755</v>
      </c>
      <c r="E595" s="136" t="s">
        <v>9756</v>
      </c>
      <c r="F595" s="136" t="s">
        <v>9709</v>
      </c>
      <c r="G595" s="241">
        <v>6.0</v>
      </c>
      <c r="H595" s="241">
        <v>6.0</v>
      </c>
      <c r="I595" s="5">
        <v>6.0</v>
      </c>
      <c r="J595" s="5">
        <v>20.0</v>
      </c>
      <c r="K595" s="5">
        <v>3.33</v>
      </c>
      <c r="L595" s="330" t="s">
        <v>139</v>
      </c>
      <c r="M595" s="3"/>
      <c r="N595" s="3"/>
      <c r="O595" s="3"/>
      <c r="P595" s="3"/>
      <c r="Q595" s="3"/>
      <c r="R595" s="3"/>
      <c r="S595" s="3"/>
      <c r="T595" s="3"/>
      <c r="U595" s="3"/>
      <c r="V595" s="3"/>
      <c r="W595" s="3"/>
      <c r="X595" s="3"/>
      <c r="Y595" s="3"/>
      <c r="Z595" s="3"/>
    </row>
    <row r="596" ht="11.25" customHeight="1">
      <c r="A596" s="136" t="s">
        <v>5994</v>
      </c>
      <c r="B596" s="136" t="s">
        <v>5995</v>
      </c>
      <c r="C596" s="241" t="s">
        <v>135</v>
      </c>
      <c r="D596" s="136" t="s">
        <v>9757</v>
      </c>
      <c r="E596" s="136" t="s">
        <v>9758</v>
      </c>
      <c r="F596" s="136" t="s">
        <v>9759</v>
      </c>
      <c r="G596" s="241">
        <v>1.0</v>
      </c>
      <c r="H596" s="241">
        <v>1.0</v>
      </c>
      <c r="I596" s="5">
        <v>4.0</v>
      </c>
      <c r="J596" s="5">
        <v>20.0</v>
      </c>
      <c r="K596" s="5">
        <v>20.0</v>
      </c>
      <c r="L596" s="330" t="s">
        <v>140</v>
      </c>
      <c r="M596" s="3"/>
      <c r="N596" s="3"/>
      <c r="O596" s="3"/>
      <c r="P596" s="3"/>
      <c r="Q596" s="3"/>
      <c r="R596" s="3"/>
      <c r="S596" s="3"/>
      <c r="T596" s="3"/>
      <c r="U596" s="3"/>
      <c r="V596" s="3"/>
      <c r="W596" s="3"/>
      <c r="X596" s="3"/>
      <c r="Y596" s="3"/>
      <c r="Z596" s="3"/>
    </row>
    <row r="597" ht="11.25" customHeight="1">
      <c r="A597" s="136" t="s">
        <v>5994</v>
      </c>
      <c r="B597" s="136" t="s">
        <v>5995</v>
      </c>
      <c r="C597" s="241" t="s">
        <v>135</v>
      </c>
      <c r="D597" s="136" t="s">
        <v>9760</v>
      </c>
      <c r="E597" s="136" t="s">
        <v>9761</v>
      </c>
      <c r="F597" s="136" t="s">
        <v>9762</v>
      </c>
      <c r="G597" s="241">
        <v>1.0</v>
      </c>
      <c r="H597" s="241">
        <v>1.0</v>
      </c>
      <c r="I597" s="5">
        <v>4.0</v>
      </c>
      <c r="J597" s="5">
        <v>10.0</v>
      </c>
      <c r="K597" s="5">
        <v>10.0</v>
      </c>
      <c r="L597" s="330" t="s">
        <v>140</v>
      </c>
      <c r="M597" s="3"/>
      <c r="N597" s="3"/>
      <c r="O597" s="3"/>
      <c r="P597" s="3"/>
      <c r="Q597" s="3"/>
      <c r="R597" s="3"/>
      <c r="S597" s="3"/>
      <c r="T597" s="3"/>
      <c r="U597" s="3"/>
      <c r="V597" s="3"/>
      <c r="W597" s="3"/>
      <c r="X597" s="3"/>
      <c r="Y597" s="3"/>
      <c r="Z597" s="3"/>
    </row>
    <row r="598" ht="11.25" customHeight="1">
      <c r="A598" s="136" t="s">
        <v>5994</v>
      </c>
      <c r="B598" s="136" t="s">
        <v>5995</v>
      </c>
      <c r="C598" s="241" t="s">
        <v>135</v>
      </c>
      <c r="D598" s="136" t="s">
        <v>9763</v>
      </c>
      <c r="E598" s="136" t="s">
        <v>9764</v>
      </c>
      <c r="F598" s="136" t="s">
        <v>9014</v>
      </c>
      <c r="G598" s="241">
        <v>1.0</v>
      </c>
      <c r="H598" s="241">
        <v>1.0</v>
      </c>
      <c r="I598" s="5">
        <v>4.0</v>
      </c>
      <c r="J598" s="5">
        <v>10.0</v>
      </c>
      <c r="K598" s="5">
        <v>10.0</v>
      </c>
      <c r="L598" s="330" t="s">
        <v>140</v>
      </c>
      <c r="M598" s="3"/>
      <c r="N598" s="3"/>
      <c r="O598" s="3"/>
      <c r="P598" s="3"/>
      <c r="Q598" s="3"/>
      <c r="R598" s="3"/>
      <c r="S598" s="3"/>
      <c r="T598" s="3"/>
      <c r="U598" s="3"/>
      <c r="V598" s="3"/>
      <c r="W598" s="3"/>
      <c r="X598" s="3"/>
      <c r="Y598" s="3"/>
      <c r="Z598" s="3"/>
    </row>
    <row r="599" ht="11.25" customHeight="1">
      <c r="A599" s="136" t="s">
        <v>6056</v>
      </c>
      <c r="B599" s="136" t="s">
        <v>6057</v>
      </c>
      <c r="C599" s="241" t="s">
        <v>135</v>
      </c>
      <c r="D599" s="136" t="s">
        <v>9765</v>
      </c>
      <c r="E599" s="136" t="s">
        <v>9766</v>
      </c>
      <c r="F599" s="136" t="s">
        <v>9014</v>
      </c>
      <c r="G599" s="241">
        <v>1.0</v>
      </c>
      <c r="H599" s="241">
        <v>1.0</v>
      </c>
      <c r="I599" s="5">
        <v>6.0</v>
      </c>
      <c r="J599" s="5">
        <v>10.0</v>
      </c>
      <c r="K599" s="5">
        <v>10.0</v>
      </c>
      <c r="L599" s="330" t="s">
        <v>140</v>
      </c>
      <c r="M599" s="3"/>
      <c r="N599" s="3"/>
      <c r="O599" s="3"/>
      <c r="P599" s="3"/>
      <c r="Q599" s="3"/>
      <c r="R599" s="3"/>
      <c r="S599" s="3"/>
      <c r="T599" s="3"/>
      <c r="U599" s="3"/>
      <c r="V599" s="3"/>
      <c r="W599" s="3"/>
      <c r="X599" s="3"/>
      <c r="Y599" s="3"/>
      <c r="Z599" s="3"/>
    </row>
    <row r="600" ht="11.25" customHeight="1">
      <c r="A600" s="136" t="s">
        <v>6056</v>
      </c>
      <c r="B600" s="136" t="s">
        <v>6057</v>
      </c>
      <c r="C600" s="241" t="s">
        <v>135</v>
      </c>
      <c r="D600" s="136" t="s">
        <v>9767</v>
      </c>
      <c r="E600" s="136" t="s">
        <v>9768</v>
      </c>
      <c r="F600" s="136" t="s">
        <v>9769</v>
      </c>
      <c r="G600" s="241">
        <v>1.0</v>
      </c>
      <c r="H600" s="241">
        <v>1.0</v>
      </c>
      <c r="I600" s="5">
        <v>6.0</v>
      </c>
      <c r="J600" s="5">
        <v>10.0</v>
      </c>
      <c r="K600" s="5">
        <v>10.0</v>
      </c>
      <c r="L600" s="330" t="s">
        <v>140</v>
      </c>
      <c r="M600" s="3"/>
      <c r="N600" s="3"/>
      <c r="O600" s="3"/>
      <c r="P600" s="3"/>
      <c r="Q600" s="3"/>
      <c r="R600" s="3"/>
      <c r="S600" s="3"/>
      <c r="T600" s="3"/>
      <c r="U600" s="3"/>
      <c r="V600" s="3"/>
      <c r="W600" s="3"/>
      <c r="X600" s="3"/>
      <c r="Y600" s="3"/>
      <c r="Z600" s="3"/>
    </row>
    <row r="601" ht="11.25" customHeight="1">
      <c r="A601" s="136" t="s">
        <v>6056</v>
      </c>
      <c r="B601" s="136" t="s">
        <v>6057</v>
      </c>
      <c r="C601" s="241" t="s">
        <v>135</v>
      </c>
      <c r="D601" s="136" t="s">
        <v>9763</v>
      </c>
      <c r="E601" s="136" t="s">
        <v>9764</v>
      </c>
      <c r="F601" s="136" t="s">
        <v>9014</v>
      </c>
      <c r="G601" s="241">
        <v>1.0</v>
      </c>
      <c r="H601" s="241">
        <v>1.0</v>
      </c>
      <c r="I601" s="5">
        <v>6.0</v>
      </c>
      <c r="J601" s="5">
        <v>10.0</v>
      </c>
      <c r="K601" s="5">
        <v>10.0</v>
      </c>
      <c r="L601" s="330" t="s">
        <v>140</v>
      </c>
      <c r="M601" s="3"/>
      <c r="N601" s="3"/>
      <c r="O601" s="3"/>
      <c r="P601" s="3"/>
      <c r="Q601" s="3"/>
      <c r="R601" s="3"/>
      <c r="S601" s="3"/>
      <c r="T601" s="3"/>
      <c r="U601" s="3"/>
      <c r="V601" s="3"/>
      <c r="W601" s="3"/>
      <c r="X601" s="3"/>
      <c r="Y601" s="3"/>
      <c r="Z601" s="3"/>
    </row>
    <row r="602" ht="11.25" customHeight="1">
      <c r="A602" s="136" t="s">
        <v>6079</v>
      </c>
      <c r="B602" s="136" t="s">
        <v>6080</v>
      </c>
      <c r="C602" s="241" t="s">
        <v>135</v>
      </c>
      <c r="D602" s="136" t="s">
        <v>9770</v>
      </c>
      <c r="E602" s="136" t="s">
        <v>9771</v>
      </c>
      <c r="F602" s="136" t="s">
        <v>9772</v>
      </c>
      <c r="G602" s="241">
        <v>6.0</v>
      </c>
      <c r="H602" s="241">
        <v>6.0</v>
      </c>
      <c r="I602" s="5">
        <v>6.0</v>
      </c>
      <c r="J602" s="5">
        <v>20.0</v>
      </c>
      <c r="K602" s="5">
        <v>3.333333333333333</v>
      </c>
      <c r="L602" s="330" t="s">
        <v>140</v>
      </c>
      <c r="M602" s="3"/>
      <c r="N602" s="3"/>
      <c r="O602" s="3"/>
      <c r="P602" s="3"/>
      <c r="Q602" s="3"/>
      <c r="R602" s="3"/>
      <c r="S602" s="3"/>
      <c r="T602" s="3"/>
      <c r="U602" s="3"/>
      <c r="V602" s="3"/>
      <c r="W602" s="3"/>
      <c r="X602" s="3"/>
      <c r="Y602" s="3"/>
      <c r="Z602" s="3"/>
    </row>
    <row r="603" ht="11.25" customHeight="1">
      <c r="A603" s="136" t="s">
        <v>6079</v>
      </c>
      <c r="B603" s="136" t="s">
        <v>6080</v>
      </c>
      <c r="C603" s="241" t="s">
        <v>135</v>
      </c>
      <c r="D603" s="136" t="s">
        <v>9773</v>
      </c>
      <c r="E603" s="136" t="s">
        <v>9774</v>
      </c>
      <c r="F603" s="136" t="s">
        <v>9014</v>
      </c>
      <c r="G603" s="241">
        <v>6.0</v>
      </c>
      <c r="H603" s="241">
        <v>6.0</v>
      </c>
      <c r="I603" s="5">
        <v>6.0</v>
      </c>
      <c r="J603" s="5">
        <v>10.0</v>
      </c>
      <c r="K603" s="5">
        <v>1.666666666666667</v>
      </c>
      <c r="L603" s="330" t="s">
        <v>140</v>
      </c>
      <c r="M603" s="3"/>
      <c r="N603" s="3"/>
      <c r="O603" s="3"/>
      <c r="P603" s="3"/>
      <c r="Q603" s="3"/>
      <c r="R603" s="3"/>
      <c r="S603" s="3"/>
      <c r="T603" s="3"/>
      <c r="U603" s="3"/>
      <c r="V603" s="3"/>
      <c r="W603" s="3"/>
      <c r="X603" s="3"/>
      <c r="Y603" s="3"/>
      <c r="Z603" s="3"/>
    </row>
    <row r="604" ht="11.25" customHeight="1">
      <c r="A604" s="136" t="s">
        <v>6079</v>
      </c>
      <c r="B604" s="136" t="s">
        <v>6080</v>
      </c>
      <c r="C604" s="241" t="s">
        <v>135</v>
      </c>
      <c r="D604" s="136" t="s">
        <v>9775</v>
      </c>
      <c r="E604" s="136" t="s">
        <v>9034</v>
      </c>
      <c r="F604" s="136" t="s">
        <v>9014</v>
      </c>
      <c r="G604" s="241">
        <v>6.0</v>
      </c>
      <c r="H604" s="241">
        <v>6.0</v>
      </c>
      <c r="I604" s="5">
        <v>6.0</v>
      </c>
      <c r="J604" s="5">
        <v>10.0</v>
      </c>
      <c r="K604" s="5">
        <v>1.666666666666667</v>
      </c>
      <c r="L604" s="330" t="s">
        <v>140</v>
      </c>
      <c r="M604" s="3"/>
      <c r="N604" s="3"/>
      <c r="O604" s="3"/>
      <c r="P604" s="3"/>
      <c r="Q604" s="3"/>
      <c r="R604" s="3"/>
      <c r="S604" s="3"/>
      <c r="T604" s="3"/>
      <c r="U604" s="3"/>
      <c r="V604" s="3"/>
      <c r="W604" s="3"/>
      <c r="X604" s="3"/>
      <c r="Y604" s="3"/>
      <c r="Z604" s="3"/>
    </row>
    <row r="605" ht="11.25" customHeight="1">
      <c r="A605" s="136" t="s">
        <v>6090</v>
      </c>
      <c r="B605" s="136" t="s">
        <v>6091</v>
      </c>
      <c r="C605" s="241" t="s">
        <v>135</v>
      </c>
      <c r="D605" s="136" t="s">
        <v>9770</v>
      </c>
      <c r="E605" s="136" t="s">
        <v>9771</v>
      </c>
      <c r="F605" s="136" t="s">
        <v>9776</v>
      </c>
      <c r="G605" s="241">
        <v>6.0</v>
      </c>
      <c r="H605" s="241">
        <v>6.0</v>
      </c>
      <c r="I605" s="5">
        <v>6.0</v>
      </c>
      <c r="J605" s="5">
        <v>20.0</v>
      </c>
      <c r="K605" s="5">
        <v>3.333333333333333</v>
      </c>
      <c r="L605" s="330" t="s">
        <v>140</v>
      </c>
      <c r="M605" s="3"/>
      <c r="N605" s="3"/>
      <c r="O605" s="3"/>
      <c r="P605" s="3"/>
      <c r="Q605" s="3"/>
      <c r="R605" s="3"/>
      <c r="S605" s="3"/>
      <c r="T605" s="3"/>
      <c r="U605" s="3"/>
      <c r="V605" s="3"/>
      <c r="W605" s="3"/>
      <c r="X605" s="3"/>
      <c r="Y605" s="3"/>
      <c r="Z605" s="3"/>
    </row>
    <row r="606" ht="11.25" customHeight="1">
      <c r="A606" s="136" t="s">
        <v>6100</v>
      </c>
      <c r="B606" s="136" t="s">
        <v>6101</v>
      </c>
      <c r="C606" s="241" t="s">
        <v>135</v>
      </c>
      <c r="D606" s="136" t="s">
        <v>9777</v>
      </c>
      <c r="E606" s="136" t="s">
        <v>9778</v>
      </c>
      <c r="F606" s="136" t="s">
        <v>9779</v>
      </c>
      <c r="G606" s="241">
        <v>2.0</v>
      </c>
      <c r="H606" s="241">
        <v>2.0</v>
      </c>
      <c r="I606" s="5">
        <v>6.0</v>
      </c>
      <c r="J606" s="5">
        <v>20.0</v>
      </c>
      <c r="K606" s="5">
        <v>10.0</v>
      </c>
      <c r="L606" s="330" t="s">
        <v>140</v>
      </c>
      <c r="M606" s="3"/>
      <c r="N606" s="3"/>
      <c r="O606" s="3"/>
      <c r="P606" s="3"/>
      <c r="Q606" s="3"/>
      <c r="R606" s="3"/>
      <c r="S606" s="3"/>
      <c r="T606" s="3"/>
      <c r="U606" s="3"/>
      <c r="V606" s="3"/>
      <c r="W606" s="3"/>
      <c r="X606" s="3"/>
      <c r="Y606" s="3"/>
      <c r="Z606" s="3"/>
    </row>
    <row r="607" ht="11.25" customHeight="1">
      <c r="A607" s="136" t="s">
        <v>6100</v>
      </c>
      <c r="B607" s="136" t="s">
        <v>6101</v>
      </c>
      <c r="C607" s="241" t="s">
        <v>135</v>
      </c>
      <c r="D607" s="136" t="s">
        <v>9780</v>
      </c>
      <c r="E607" s="136" t="s">
        <v>9781</v>
      </c>
      <c r="F607" s="136" t="s">
        <v>9022</v>
      </c>
      <c r="G607" s="241">
        <v>2.0</v>
      </c>
      <c r="H607" s="241">
        <v>2.0</v>
      </c>
      <c r="I607" s="5">
        <v>6.0</v>
      </c>
      <c r="J607" s="5">
        <v>20.0</v>
      </c>
      <c r="K607" s="5">
        <v>10.0</v>
      </c>
      <c r="L607" s="330" t="s">
        <v>140</v>
      </c>
      <c r="M607" s="3"/>
      <c r="N607" s="3"/>
      <c r="O607" s="3"/>
      <c r="P607" s="3"/>
      <c r="Q607" s="3"/>
      <c r="R607" s="3"/>
      <c r="S607" s="3"/>
      <c r="T607" s="3"/>
      <c r="U607" s="3"/>
      <c r="V607" s="3"/>
      <c r="W607" s="3"/>
      <c r="X607" s="3"/>
      <c r="Y607" s="3"/>
      <c r="Z607" s="3"/>
    </row>
    <row r="608" ht="11.25" customHeight="1">
      <c r="A608" s="136" t="s">
        <v>6100</v>
      </c>
      <c r="B608" s="136" t="s">
        <v>6101</v>
      </c>
      <c r="C608" s="241" t="s">
        <v>135</v>
      </c>
      <c r="D608" s="136" t="s">
        <v>9782</v>
      </c>
      <c r="E608" s="136" t="s">
        <v>9783</v>
      </c>
      <c r="F608" s="136" t="s">
        <v>9022</v>
      </c>
      <c r="G608" s="241">
        <v>2.0</v>
      </c>
      <c r="H608" s="241">
        <v>2.0</v>
      </c>
      <c r="I608" s="5">
        <v>6.0</v>
      </c>
      <c r="J608" s="5">
        <v>20.0</v>
      </c>
      <c r="K608" s="5">
        <v>10.0</v>
      </c>
      <c r="L608" s="330" t="s">
        <v>140</v>
      </c>
      <c r="M608" s="3"/>
      <c r="N608" s="3"/>
      <c r="O608" s="3"/>
      <c r="P608" s="3"/>
      <c r="Q608" s="3"/>
      <c r="R608" s="3"/>
      <c r="S608" s="3"/>
      <c r="T608" s="3"/>
      <c r="U608" s="3"/>
      <c r="V608" s="3"/>
      <c r="W608" s="3"/>
      <c r="X608" s="3"/>
      <c r="Y608" s="3"/>
      <c r="Z608" s="3"/>
    </row>
    <row r="609" ht="11.25" customHeight="1">
      <c r="A609" s="136" t="s">
        <v>6127</v>
      </c>
      <c r="B609" s="136" t="s">
        <v>6128</v>
      </c>
      <c r="C609" s="241" t="s">
        <v>135</v>
      </c>
      <c r="D609" s="136" t="s">
        <v>9784</v>
      </c>
      <c r="E609" s="136" t="s">
        <v>9785</v>
      </c>
      <c r="F609" s="136" t="s">
        <v>9022</v>
      </c>
      <c r="G609" s="241">
        <v>1.0</v>
      </c>
      <c r="H609" s="241">
        <v>1.0</v>
      </c>
      <c r="I609" s="5">
        <v>6.0</v>
      </c>
      <c r="J609" s="5">
        <v>20.0</v>
      </c>
      <c r="K609" s="5">
        <v>20.0</v>
      </c>
      <c r="L609" s="330" t="s">
        <v>140</v>
      </c>
      <c r="M609" s="3"/>
      <c r="N609" s="3"/>
      <c r="O609" s="3"/>
      <c r="P609" s="3"/>
      <c r="Q609" s="3"/>
      <c r="R609" s="3"/>
      <c r="S609" s="3"/>
      <c r="T609" s="3"/>
      <c r="U609" s="3"/>
      <c r="V609" s="3"/>
      <c r="W609" s="3"/>
      <c r="X609" s="3"/>
      <c r="Y609" s="3"/>
      <c r="Z609" s="3"/>
    </row>
    <row r="610" ht="11.25" customHeight="1">
      <c r="A610" s="136" t="s">
        <v>6149</v>
      </c>
      <c r="B610" s="136" t="s">
        <v>6150</v>
      </c>
      <c r="C610" s="241" t="s">
        <v>135</v>
      </c>
      <c r="D610" s="136" t="s">
        <v>9770</v>
      </c>
      <c r="E610" s="136" t="s">
        <v>9771</v>
      </c>
      <c r="F610" s="136" t="s">
        <v>9776</v>
      </c>
      <c r="G610" s="241">
        <v>1.0</v>
      </c>
      <c r="H610" s="241">
        <v>1.0</v>
      </c>
      <c r="I610" s="5">
        <v>1.0</v>
      </c>
      <c r="J610" s="5">
        <v>20.0</v>
      </c>
      <c r="K610" s="5">
        <v>20.0</v>
      </c>
      <c r="L610" s="330" t="s">
        <v>140</v>
      </c>
      <c r="M610" s="3"/>
      <c r="N610" s="3"/>
      <c r="O610" s="3"/>
      <c r="P610" s="3"/>
      <c r="Q610" s="3"/>
      <c r="R610" s="3"/>
      <c r="S610" s="3"/>
      <c r="T610" s="3"/>
      <c r="U610" s="3"/>
      <c r="V610" s="3"/>
      <c r="W610" s="3"/>
      <c r="X610" s="3"/>
      <c r="Y610" s="3"/>
      <c r="Z610" s="3"/>
    </row>
    <row r="611" ht="11.25" customHeight="1">
      <c r="A611" s="136" t="s">
        <v>6153</v>
      </c>
      <c r="B611" s="136" t="s">
        <v>6154</v>
      </c>
      <c r="C611" s="241" t="s">
        <v>135</v>
      </c>
      <c r="D611" s="136" t="s">
        <v>9775</v>
      </c>
      <c r="E611" s="136" t="s">
        <v>9034</v>
      </c>
      <c r="F611" s="136" t="s">
        <v>9014</v>
      </c>
      <c r="G611" s="241">
        <v>4.0</v>
      </c>
      <c r="H611" s="241">
        <v>4.0</v>
      </c>
      <c r="I611" s="5">
        <v>4.0</v>
      </c>
      <c r="J611" s="5">
        <v>10.0</v>
      </c>
      <c r="K611" s="5">
        <v>2.5</v>
      </c>
      <c r="L611" s="330" t="s">
        <v>140</v>
      </c>
      <c r="M611" s="3"/>
      <c r="N611" s="3"/>
      <c r="O611" s="3"/>
      <c r="P611" s="3"/>
      <c r="Q611" s="3"/>
      <c r="R611" s="3"/>
      <c r="S611" s="3"/>
      <c r="T611" s="3"/>
      <c r="U611" s="3"/>
      <c r="V611" s="3"/>
      <c r="W611" s="3"/>
      <c r="X611" s="3"/>
      <c r="Y611" s="3"/>
      <c r="Z611" s="3"/>
    </row>
    <row r="612" ht="11.25" customHeight="1">
      <c r="A612" s="136" t="s">
        <v>6157</v>
      </c>
      <c r="B612" s="136" t="s">
        <v>6158</v>
      </c>
      <c r="C612" s="241" t="s">
        <v>135</v>
      </c>
      <c r="D612" s="136" t="s">
        <v>9786</v>
      </c>
      <c r="E612" s="136" t="s">
        <v>9787</v>
      </c>
      <c r="F612" s="136" t="s">
        <v>9788</v>
      </c>
      <c r="G612" s="241">
        <v>1.0</v>
      </c>
      <c r="H612" s="241">
        <v>1.0</v>
      </c>
      <c r="I612" s="5">
        <v>5.0</v>
      </c>
      <c r="J612" s="5">
        <v>10.0</v>
      </c>
      <c r="K612" s="5">
        <v>10.0</v>
      </c>
      <c r="L612" s="330" t="s">
        <v>140</v>
      </c>
      <c r="M612" s="3"/>
      <c r="N612" s="3"/>
      <c r="O612" s="3"/>
      <c r="P612" s="3"/>
      <c r="Q612" s="3"/>
      <c r="R612" s="3"/>
      <c r="S612" s="3"/>
      <c r="T612" s="3"/>
      <c r="U612" s="3"/>
      <c r="V612" s="3"/>
      <c r="W612" s="3"/>
      <c r="X612" s="3"/>
      <c r="Y612" s="3"/>
      <c r="Z612" s="3"/>
    </row>
    <row r="613" ht="11.25" customHeight="1">
      <c r="A613" s="136" t="s">
        <v>6157</v>
      </c>
      <c r="B613" s="136" t="s">
        <v>6158</v>
      </c>
      <c r="C613" s="241" t="s">
        <v>135</v>
      </c>
      <c r="D613" s="136" t="s">
        <v>9789</v>
      </c>
      <c r="E613" s="136" t="s">
        <v>9790</v>
      </c>
      <c r="F613" s="136" t="s">
        <v>9014</v>
      </c>
      <c r="G613" s="241">
        <v>1.0</v>
      </c>
      <c r="H613" s="241">
        <v>1.0</v>
      </c>
      <c r="I613" s="5">
        <v>5.0</v>
      </c>
      <c r="J613" s="5">
        <v>10.0</v>
      </c>
      <c r="K613" s="5">
        <v>10.0</v>
      </c>
      <c r="L613" s="330" t="s">
        <v>140</v>
      </c>
      <c r="M613" s="3"/>
      <c r="N613" s="3"/>
      <c r="O613" s="3"/>
      <c r="P613" s="3"/>
      <c r="Q613" s="3"/>
      <c r="R613" s="3"/>
      <c r="S613" s="3"/>
      <c r="T613" s="3"/>
      <c r="U613" s="3"/>
      <c r="V613" s="3"/>
      <c r="W613" s="3"/>
      <c r="X613" s="3"/>
      <c r="Y613" s="3"/>
      <c r="Z613" s="3"/>
    </row>
    <row r="614" ht="11.25" customHeight="1">
      <c r="A614" s="136" t="s">
        <v>6157</v>
      </c>
      <c r="B614" s="136" t="s">
        <v>6158</v>
      </c>
      <c r="C614" s="241" t="s">
        <v>135</v>
      </c>
      <c r="D614" s="136" t="s">
        <v>9791</v>
      </c>
      <c r="E614" s="136" t="s">
        <v>9792</v>
      </c>
      <c r="F614" s="136" t="s">
        <v>9014</v>
      </c>
      <c r="G614" s="241">
        <v>1.0</v>
      </c>
      <c r="H614" s="241">
        <v>1.0</v>
      </c>
      <c r="I614" s="5">
        <v>5.0</v>
      </c>
      <c r="J614" s="5">
        <v>10.0</v>
      </c>
      <c r="K614" s="5">
        <v>10.0</v>
      </c>
      <c r="L614" s="330" t="s">
        <v>140</v>
      </c>
      <c r="M614" s="3"/>
      <c r="N614" s="3"/>
      <c r="O614" s="3"/>
      <c r="P614" s="3"/>
      <c r="Q614" s="3"/>
      <c r="R614" s="3"/>
      <c r="S614" s="3"/>
      <c r="T614" s="3"/>
      <c r="U614" s="3"/>
      <c r="V614" s="3"/>
      <c r="W614" s="3"/>
      <c r="X614" s="3"/>
      <c r="Y614" s="3"/>
      <c r="Z614" s="3"/>
    </row>
    <row r="615" ht="11.25" customHeight="1">
      <c r="A615" s="136" t="s">
        <v>3925</v>
      </c>
      <c r="B615" s="136" t="s">
        <v>3926</v>
      </c>
      <c r="C615" s="241" t="s">
        <v>135</v>
      </c>
      <c r="D615" s="136" t="s">
        <v>9793</v>
      </c>
      <c r="E615" s="136" t="s">
        <v>9013</v>
      </c>
      <c r="F615" s="136" t="s">
        <v>9014</v>
      </c>
      <c r="G615" s="241">
        <v>5.0</v>
      </c>
      <c r="H615" s="241">
        <v>5.0</v>
      </c>
      <c r="I615" s="5">
        <v>7.0</v>
      </c>
      <c r="J615" s="5">
        <v>10.0</v>
      </c>
      <c r="K615" s="5">
        <v>2.0</v>
      </c>
      <c r="L615" s="330" t="s">
        <v>140</v>
      </c>
      <c r="M615" s="3"/>
      <c r="N615" s="3"/>
      <c r="O615" s="3"/>
      <c r="P615" s="3"/>
      <c r="Q615" s="3"/>
      <c r="R615" s="3"/>
      <c r="S615" s="3"/>
      <c r="T615" s="3"/>
      <c r="U615" s="3"/>
      <c r="V615" s="3"/>
      <c r="W615" s="3"/>
      <c r="X615" s="3"/>
      <c r="Y615" s="3"/>
      <c r="Z615" s="3"/>
    </row>
    <row r="616" ht="11.25" customHeight="1">
      <c r="A616" s="136" t="s">
        <v>6168</v>
      </c>
      <c r="B616" s="136" t="s">
        <v>6169</v>
      </c>
      <c r="C616" s="241" t="s">
        <v>135</v>
      </c>
      <c r="D616" s="136" t="s">
        <v>9127</v>
      </c>
      <c r="E616" s="136" t="s">
        <v>9128</v>
      </c>
      <c r="F616" s="136" t="s">
        <v>9014</v>
      </c>
      <c r="G616" s="241">
        <v>2.0</v>
      </c>
      <c r="H616" s="241">
        <v>2.0</v>
      </c>
      <c r="I616" s="5">
        <v>3.0</v>
      </c>
      <c r="J616" s="5">
        <v>10.0</v>
      </c>
      <c r="K616" s="5">
        <v>5.0</v>
      </c>
      <c r="L616" s="330" t="s">
        <v>140</v>
      </c>
      <c r="M616" s="3"/>
      <c r="N616" s="3"/>
      <c r="O616" s="3"/>
      <c r="P616" s="3"/>
      <c r="Q616" s="3"/>
      <c r="R616" s="3"/>
      <c r="S616" s="3"/>
      <c r="T616" s="3"/>
      <c r="U616" s="3"/>
      <c r="V616" s="3"/>
      <c r="W616" s="3"/>
      <c r="X616" s="3"/>
      <c r="Y616" s="3"/>
      <c r="Z616" s="3"/>
    </row>
    <row r="617" ht="11.25" customHeight="1">
      <c r="A617" s="136" t="s">
        <v>6174</v>
      </c>
      <c r="B617" s="136" t="s">
        <v>6175</v>
      </c>
      <c r="C617" s="241" t="s">
        <v>135</v>
      </c>
      <c r="D617" s="136" t="s">
        <v>9794</v>
      </c>
      <c r="E617" s="136" t="s">
        <v>9795</v>
      </c>
      <c r="F617" s="136" t="s">
        <v>9014</v>
      </c>
      <c r="G617" s="241">
        <v>5.0</v>
      </c>
      <c r="H617" s="241">
        <v>5.0</v>
      </c>
      <c r="I617" s="5">
        <v>5.0</v>
      </c>
      <c r="J617" s="5">
        <v>10.0</v>
      </c>
      <c r="K617" s="5">
        <v>2.0</v>
      </c>
      <c r="L617" s="330" t="s">
        <v>140</v>
      </c>
      <c r="M617" s="3"/>
      <c r="N617" s="3"/>
      <c r="O617" s="3"/>
      <c r="P617" s="3"/>
      <c r="Q617" s="3"/>
      <c r="R617" s="3"/>
      <c r="S617" s="3"/>
      <c r="T617" s="3"/>
      <c r="U617" s="3"/>
      <c r="V617" s="3"/>
      <c r="W617" s="3"/>
      <c r="X617" s="3"/>
      <c r="Y617" s="3"/>
      <c r="Z617" s="3"/>
    </row>
    <row r="618" ht="11.25" customHeight="1">
      <c r="A618" s="136" t="s">
        <v>6174</v>
      </c>
      <c r="B618" s="136" t="s">
        <v>6175</v>
      </c>
      <c r="C618" s="241" t="s">
        <v>135</v>
      </c>
      <c r="D618" s="136" t="s">
        <v>9775</v>
      </c>
      <c r="E618" s="136" t="s">
        <v>9034</v>
      </c>
      <c r="F618" s="136" t="s">
        <v>9014</v>
      </c>
      <c r="G618" s="241">
        <v>5.0</v>
      </c>
      <c r="H618" s="241">
        <v>5.0</v>
      </c>
      <c r="I618" s="5">
        <v>5.0</v>
      </c>
      <c r="J618" s="5">
        <v>10.0</v>
      </c>
      <c r="K618" s="5">
        <v>2.0</v>
      </c>
      <c r="L618" s="330" t="s">
        <v>140</v>
      </c>
      <c r="M618" s="3"/>
      <c r="N618" s="3"/>
      <c r="O618" s="3"/>
      <c r="P618" s="3"/>
      <c r="Q618" s="3"/>
      <c r="R618" s="3"/>
      <c r="S618" s="3"/>
      <c r="T618" s="3"/>
      <c r="U618" s="3"/>
      <c r="V618" s="3"/>
      <c r="W618" s="3"/>
      <c r="X618" s="3"/>
      <c r="Y618" s="3"/>
      <c r="Z618" s="3"/>
    </row>
    <row r="619" ht="11.25" customHeight="1">
      <c r="A619" s="136" t="s">
        <v>3978</v>
      </c>
      <c r="B619" s="136" t="s">
        <v>3979</v>
      </c>
      <c r="C619" s="241" t="s">
        <v>135</v>
      </c>
      <c r="D619" s="136" t="s">
        <v>9023</v>
      </c>
      <c r="E619" s="136" t="s">
        <v>9024</v>
      </c>
      <c r="F619" s="136" t="s">
        <v>9014</v>
      </c>
      <c r="G619" s="241">
        <v>7.0</v>
      </c>
      <c r="H619" s="241">
        <v>7.0</v>
      </c>
      <c r="I619" s="5">
        <v>8.0</v>
      </c>
      <c r="J619" s="5">
        <v>10.0</v>
      </c>
      <c r="K619" s="5">
        <v>1.428571428571429</v>
      </c>
      <c r="L619" s="330" t="s">
        <v>140</v>
      </c>
      <c r="M619" s="3"/>
      <c r="N619" s="3"/>
      <c r="O619" s="3"/>
      <c r="P619" s="3"/>
      <c r="Q619" s="3"/>
      <c r="R619" s="3"/>
      <c r="S619" s="3"/>
      <c r="T619" s="3"/>
      <c r="U619" s="3"/>
      <c r="V619" s="3"/>
      <c r="W619" s="3"/>
      <c r="X619" s="3"/>
      <c r="Y619" s="3"/>
      <c r="Z619" s="3"/>
    </row>
    <row r="620" ht="11.25" customHeight="1">
      <c r="A620" s="136" t="s">
        <v>6186</v>
      </c>
      <c r="B620" s="136" t="s">
        <v>9796</v>
      </c>
      <c r="C620" s="241" t="s">
        <v>135</v>
      </c>
      <c r="D620" s="136" t="s">
        <v>9797</v>
      </c>
      <c r="E620" s="136" t="s">
        <v>6051</v>
      </c>
      <c r="F620" s="136" t="s">
        <v>9014</v>
      </c>
      <c r="G620" s="241">
        <v>4.0</v>
      </c>
      <c r="H620" s="241">
        <v>4.0</v>
      </c>
      <c r="I620" s="5">
        <v>4.0</v>
      </c>
      <c r="J620" s="5">
        <v>10.0</v>
      </c>
      <c r="K620" s="5">
        <v>2.5</v>
      </c>
      <c r="L620" s="330" t="s">
        <v>140</v>
      </c>
      <c r="M620" s="3"/>
      <c r="N620" s="3"/>
      <c r="O620" s="3"/>
      <c r="P620" s="3"/>
      <c r="Q620" s="3"/>
      <c r="R620" s="3"/>
      <c r="S620" s="3"/>
      <c r="T620" s="3"/>
      <c r="U620" s="3"/>
      <c r="V620" s="3"/>
      <c r="W620" s="3"/>
      <c r="X620" s="3"/>
      <c r="Y620" s="3"/>
      <c r="Z620" s="3"/>
    </row>
    <row r="621" ht="11.25" customHeight="1">
      <c r="A621" s="136" t="s">
        <v>9031</v>
      </c>
      <c r="B621" s="136" t="s">
        <v>9032</v>
      </c>
      <c r="C621" s="241" t="s">
        <v>135</v>
      </c>
      <c r="D621" s="136" t="s">
        <v>9775</v>
      </c>
      <c r="E621" s="136" t="s">
        <v>9034</v>
      </c>
      <c r="F621" s="136" t="s">
        <v>9014</v>
      </c>
      <c r="G621" s="241">
        <v>5.0</v>
      </c>
      <c r="H621" s="241">
        <v>5.0</v>
      </c>
      <c r="I621" s="5">
        <v>5.0</v>
      </c>
      <c r="J621" s="5">
        <v>10.0</v>
      </c>
      <c r="K621" s="5">
        <v>2.0</v>
      </c>
      <c r="L621" s="330" t="s">
        <v>140</v>
      </c>
      <c r="M621" s="3"/>
      <c r="N621" s="3"/>
      <c r="O621" s="3"/>
      <c r="P621" s="3"/>
      <c r="Q621" s="3"/>
      <c r="R621" s="3"/>
      <c r="S621" s="3"/>
      <c r="T621" s="3"/>
      <c r="U621" s="3"/>
      <c r="V621" s="3"/>
      <c r="W621" s="3"/>
      <c r="X621" s="3"/>
      <c r="Y621" s="3"/>
      <c r="Z621" s="3"/>
    </row>
    <row r="622" ht="11.25" customHeight="1">
      <c r="A622" s="136" t="s">
        <v>6243</v>
      </c>
      <c r="B622" s="136" t="s">
        <v>6244</v>
      </c>
      <c r="C622" s="241" t="s">
        <v>135</v>
      </c>
      <c r="D622" s="136" t="s">
        <v>9798</v>
      </c>
      <c r="E622" s="136" t="s">
        <v>9799</v>
      </c>
      <c r="F622" s="136" t="s">
        <v>9800</v>
      </c>
      <c r="G622" s="241">
        <v>3.0</v>
      </c>
      <c r="H622" s="241">
        <v>3.0</v>
      </c>
      <c r="I622" s="5">
        <v>4.0</v>
      </c>
      <c r="J622" s="5">
        <v>20.0</v>
      </c>
      <c r="K622" s="5">
        <v>6.666666666666667</v>
      </c>
      <c r="L622" s="330" t="s">
        <v>141</v>
      </c>
      <c r="M622" s="3"/>
      <c r="N622" s="3"/>
      <c r="O622" s="3"/>
      <c r="P622" s="3"/>
      <c r="Q622" s="3"/>
      <c r="R622" s="3"/>
      <c r="S622" s="3"/>
      <c r="T622" s="3"/>
      <c r="U622" s="3"/>
      <c r="V622" s="3"/>
      <c r="W622" s="3"/>
      <c r="X622" s="3"/>
      <c r="Y622" s="3"/>
      <c r="Z622" s="3"/>
    </row>
    <row r="623" ht="11.25" customHeight="1">
      <c r="A623" s="136" t="s">
        <v>6079</v>
      </c>
      <c r="B623" s="136" t="s">
        <v>6080</v>
      </c>
      <c r="C623" s="241" t="s">
        <v>135</v>
      </c>
      <c r="D623" s="136" t="s">
        <v>9801</v>
      </c>
      <c r="E623" s="136" t="s">
        <v>9802</v>
      </c>
      <c r="F623" s="136" t="s">
        <v>7623</v>
      </c>
      <c r="G623" s="241">
        <v>6.0</v>
      </c>
      <c r="H623" s="241">
        <v>6.0</v>
      </c>
      <c r="I623" s="5">
        <v>6.0</v>
      </c>
      <c r="J623" s="5">
        <v>20.0</v>
      </c>
      <c r="K623" s="5">
        <v>3.333333333333333</v>
      </c>
      <c r="L623" s="330" t="s">
        <v>141</v>
      </c>
      <c r="M623" s="3"/>
      <c r="N623" s="3"/>
      <c r="O623" s="3"/>
      <c r="P623" s="3"/>
      <c r="Q623" s="3"/>
      <c r="R623" s="3"/>
      <c r="S623" s="3"/>
      <c r="T623" s="3"/>
      <c r="U623" s="3"/>
      <c r="V623" s="3"/>
      <c r="W623" s="3"/>
      <c r="X623" s="3"/>
      <c r="Y623" s="3"/>
      <c r="Z623" s="3"/>
    </row>
    <row r="624" ht="11.25" customHeight="1">
      <c r="A624" s="136" t="s">
        <v>6079</v>
      </c>
      <c r="B624" s="136" t="s">
        <v>6080</v>
      </c>
      <c r="C624" s="241" t="s">
        <v>135</v>
      </c>
      <c r="D624" s="136" t="s">
        <v>9803</v>
      </c>
      <c r="E624" s="136" t="s">
        <v>9804</v>
      </c>
      <c r="F624" s="136" t="s">
        <v>7623</v>
      </c>
      <c r="G624" s="241">
        <v>6.0</v>
      </c>
      <c r="H624" s="241">
        <v>6.0</v>
      </c>
      <c r="I624" s="5">
        <v>6.0</v>
      </c>
      <c r="J624" s="5">
        <v>20.0</v>
      </c>
      <c r="K624" s="5">
        <v>3.333333333333333</v>
      </c>
      <c r="L624" s="330" t="s">
        <v>141</v>
      </c>
      <c r="M624" s="3"/>
      <c r="N624" s="3"/>
      <c r="O624" s="3"/>
      <c r="P624" s="3"/>
      <c r="Q624" s="3"/>
      <c r="R624" s="3"/>
      <c r="S624" s="3"/>
      <c r="T624" s="3"/>
      <c r="U624" s="3"/>
      <c r="V624" s="3"/>
      <c r="W624" s="3"/>
      <c r="X624" s="3"/>
      <c r="Y624" s="3"/>
      <c r="Z624" s="3"/>
    </row>
    <row r="625" ht="11.25" customHeight="1">
      <c r="A625" s="136" t="s">
        <v>6079</v>
      </c>
      <c r="B625" s="136" t="s">
        <v>6080</v>
      </c>
      <c r="C625" s="241" t="s">
        <v>135</v>
      </c>
      <c r="D625" s="136" t="s">
        <v>9805</v>
      </c>
      <c r="E625" s="136" t="s">
        <v>9806</v>
      </c>
      <c r="F625" s="136" t="s">
        <v>7623</v>
      </c>
      <c r="G625" s="241">
        <v>6.0</v>
      </c>
      <c r="H625" s="241">
        <v>6.0</v>
      </c>
      <c r="I625" s="5">
        <v>6.0</v>
      </c>
      <c r="J625" s="5">
        <v>20.0</v>
      </c>
      <c r="K625" s="5">
        <v>3.333333333333333</v>
      </c>
      <c r="L625" s="330" t="s">
        <v>141</v>
      </c>
      <c r="M625" s="3"/>
      <c r="N625" s="3"/>
      <c r="O625" s="3"/>
      <c r="P625" s="3"/>
      <c r="Q625" s="3"/>
      <c r="R625" s="3"/>
      <c r="S625" s="3"/>
      <c r="T625" s="3"/>
      <c r="U625" s="3"/>
      <c r="V625" s="3"/>
      <c r="W625" s="3"/>
      <c r="X625" s="3"/>
      <c r="Y625" s="3"/>
      <c r="Z625" s="3"/>
    </row>
    <row r="626" ht="11.25" customHeight="1">
      <c r="A626" s="136" t="s">
        <v>6079</v>
      </c>
      <c r="B626" s="136" t="s">
        <v>6080</v>
      </c>
      <c r="C626" s="241" t="s">
        <v>135</v>
      </c>
      <c r="D626" s="136" t="s">
        <v>9807</v>
      </c>
      <c r="E626" s="136" t="s">
        <v>9808</v>
      </c>
      <c r="F626" s="136" t="s">
        <v>7623</v>
      </c>
      <c r="G626" s="241">
        <v>6.0</v>
      </c>
      <c r="H626" s="241">
        <v>6.0</v>
      </c>
      <c r="I626" s="5">
        <v>6.0</v>
      </c>
      <c r="J626" s="5">
        <v>20.0</v>
      </c>
      <c r="K626" s="5">
        <v>3.333333333333333</v>
      </c>
      <c r="L626" s="330" t="s">
        <v>141</v>
      </c>
      <c r="M626" s="3"/>
      <c r="N626" s="3"/>
      <c r="O626" s="3"/>
      <c r="P626" s="3"/>
      <c r="Q626" s="3"/>
      <c r="R626" s="3"/>
      <c r="S626" s="3"/>
      <c r="T626" s="3"/>
      <c r="U626" s="3"/>
      <c r="V626" s="3"/>
      <c r="W626" s="3"/>
      <c r="X626" s="3"/>
      <c r="Y626" s="3"/>
      <c r="Z626" s="3"/>
    </row>
    <row r="627" ht="11.25" customHeight="1">
      <c r="A627" s="136" t="s">
        <v>6079</v>
      </c>
      <c r="B627" s="136" t="s">
        <v>6080</v>
      </c>
      <c r="C627" s="241" t="s">
        <v>135</v>
      </c>
      <c r="D627" s="136" t="s">
        <v>9809</v>
      </c>
      <c r="E627" s="136" t="s">
        <v>9810</v>
      </c>
      <c r="F627" s="136" t="s">
        <v>7623</v>
      </c>
      <c r="G627" s="241">
        <v>6.0</v>
      </c>
      <c r="H627" s="241">
        <v>6.0</v>
      </c>
      <c r="I627" s="5">
        <v>6.0</v>
      </c>
      <c r="J627" s="5">
        <v>20.0</v>
      </c>
      <c r="K627" s="5">
        <v>3.333333333333333</v>
      </c>
      <c r="L627" s="330" t="s">
        <v>141</v>
      </c>
      <c r="M627" s="3"/>
      <c r="N627" s="3"/>
      <c r="O627" s="3"/>
      <c r="P627" s="3"/>
      <c r="Q627" s="3"/>
      <c r="R627" s="3"/>
      <c r="S627" s="3"/>
      <c r="T627" s="3"/>
      <c r="U627" s="3"/>
      <c r="V627" s="3"/>
      <c r="W627" s="3"/>
      <c r="X627" s="3"/>
      <c r="Y627" s="3"/>
      <c r="Z627" s="3"/>
    </row>
    <row r="628" ht="11.25" customHeight="1">
      <c r="A628" s="136" t="s">
        <v>9811</v>
      </c>
      <c r="B628" s="136" t="s">
        <v>9812</v>
      </c>
      <c r="C628" s="241" t="s">
        <v>135</v>
      </c>
      <c r="D628" s="136" t="s">
        <v>9801</v>
      </c>
      <c r="E628" s="136" t="s">
        <v>9802</v>
      </c>
      <c r="F628" s="136" t="s">
        <v>7623</v>
      </c>
      <c r="G628" s="241">
        <v>6.0</v>
      </c>
      <c r="H628" s="241">
        <v>6.0</v>
      </c>
      <c r="I628" s="5">
        <v>6.0</v>
      </c>
      <c r="J628" s="5">
        <v>10.0</v>
      </c>
      <c r="K628" s="5">
        <v>1.666666666666667</v>
      </c>
      <c r="L628" s="330" t="s">
        <v>141</v>
      </c>
      <c r="M628" s="3"/>
      <c r="N628" s="3"/>
      <c r="O628" s="3"/>
      <c r="P628" s="3"/>
      <c r="Q628" s="3"/>
      <c r="R628" s="3"/>
      <c r="S628" s="3"/>
      <c r="T628" s="3"/>
      <c r="U628" s="3"/>
      <c r="V628" s="3"/>
      <c r="W628" s="3"/>
      <c r="X628" s="3"/>
      <c r="Y628" s="3"/>
      <c r="Z628" s="3"/>
    </row>
    <row r="629" ht="11.25" customHeight="1">
      <c r="A629" s="136" t="s">
        <v>6254</v>
      </c>
      <c r="B629" s="136" t="s">
        <v>6255</v>
      </c>
      <c r="C629" s="241" t="s">
        <v>135</v>
      </c>
      <c r="D629" s="136" t="s">
        <v>9813</v>
      </c>
      <c r="E629" s="136" t="s">
        <v>9814</v>
      </c>
      <c r="F629" s="136" t="s">
        <v>7623</v>
      </c>
      <c r="G629" s="241">
        <v>4.0</v>
      </c>
      <c r="H629" s="241">
        <v>4.0</v>
      </c>
      <c r="I629" s="5">
        <v>4.0</v>
      </c>
      <c r="J629" s="5">
        <v>20.0</v>
      </c>
      <c r="K629" s="5">
        <v>5.0</v>
      </c>
      <c r="L629" s="330" t="s">
        <v>141</v>
      </c>
      <c r="M629" s="3"/>
      <c r="N629" s="3"/>
      <c r="O629" s="3"/>
      <c r="P629" s="3"/>
      <c r="Q629" s="3"/>
      <c r="R629" s="3"/>
      <c r="S629" s="3"/>
      <c r="T629" s="3"/>
      <c r="U629" s="3"/>
      <c r="V629" s="3"/>
      <c r="W629" s="3"/>
      <c r="X629" s="3"/>
      <c r="Y629" s="3"/>
      <c r="Z629" s="3"/>
    </row>
    <row r="630" ht="11.25" customHeight="1">
      <c r="A630" s="136" t="s">
        <v>9815</v>
      </c>
      <c r="B630" s="136" t="s">
        <v>9816</v>
      </c>
      <c r="C630" s="241"/>
      <c r="D630" s="136" t="s">
        <v>9807</v>
      </c>
      <c r="E630" s="136" t="s">
        <v>9808</v>
      </c>
      <c r="F630" s="136" t="s">
        <v>7623</v>
      </c>
      <c r="G630" s="241">
        <v>5.0</v>
      </c>
      <c r="H630" s="241">
        <v>5.0</v>
      </c>
      <c r="I630" s="5">
        <v>5.0</v>
      </c>
      <c r="J630" s="5">
        <v>20.0</v>
      </c>
      <c r="K630" s="5">
        <v>4.0</v>
      </c>
      <c r="L630" s="330" t="s">
        <v>141</v>
      </c>
      <c r="M630" s="3"/>
      <c r="N630" s="3"/>
      <c r="O630" s="3"/>
      <c r="P630" s="3"/>
      <c r="Q630" s="3"/>
      <c r="R630" s="3"/>
      <c r="S630" s="3"/>
      <c r="T630" s="3"/>
      <c r="U630" s="3"/>
      <c r="V630" s="3"/>
      <c r="W630" s="3"/>
      <c r="X630" s="3"/>
      <c r="Y630" s="3"/>
      <c r="Z630" s="3"/>
    </row>
    <row r="631" ht="11.25" customHeight="1">
      <c r="A631" s="136" t="s">
        <v>6267</v>
      </c>
      <c r="B631" s="136" t="s">
        <v>6268</v>
      </c>
      <c r="C631" s="241" t="s">
        <v>135</v>
      </c>
      <c r="D631" s="136" t="s">
        <v>9817</v>
      </c>
      <c r="E631" s="136" t="s">
        <v>9818</v>
      </c>
      <c r="F631" s="136" t="s">
        <v>7623</v>
      </c>
      <c r="G631" s="241">
        <v>2.0</v>
      </c>
      <c r="H631" s="241">
        <v>2.0</v>
      </c>
      <c r="I631" s="5">
        <v>2.0</v>
      </c>
      <c r="J631" s="5">
        <v>20.0</v>
      </c>
      <c r="K631" s="5">
        <v>10.0</v>
      </c>
      <c r="L631" s="330" t="s">
        <v>141</v>
      </c>
      <c r="M631" s="3"/>
      <c r="N631" s="3"/>
      <c r="O631" s="3"/>
      <c r="P631" s="3"/>
      <c r="Q631" s="3"/>
      <c r="R631" s="3"/>
      <c r="S631" s="3"/>
      <c r="T631" s="3"/>
      <c r="U631" s="3"/>
      <c r="V631" s="3"/>
      <c r="W631" s="3"/>
      <c r="X631" s="3"/>
      <c r="Y631" s="3"/>
      <c r="Z631" s="3"/>
    </row>
    <row r="632" ht="11.25" customHeight="1">
      <c r="A632" s="136" t="s">
        <v>6267</v>
      </c>
      <c r="B632" s="136" t="s">
        <v>6268</v>
      </c>
      <c r="C632" s="241" t="s">
        <v>135</v>
      </c>
      <c r="D632" s="136" t="s">
        <v>9819</v>
      </c>
      <c r="E632" s="136" t="s">
        <v>9820</v>
      </c>
      <c r="F632" s="136" t="s">
        <v>7623</v>
      </c>
      <c r="G632" s="241">
        <v>2.0</v>
      </c>
      <c r="H632" s="241">
        <v>2.0</v>
      </c>
      <c r="I632" s="5">
        <v>2.0</v>
      </c>
      <c r="J632" s="5">
        <v>20.0</v>
      </c>
      <c r="K632" s="5">
        <v>10.0</v>
      </c>
      <c r="L632" s="330" t="s">
        <v>141</v>
      </c>
      <c r="M632" s="3"/>
      <c r="N632" s="3"/>
      <c r="O632" s="3"/>
      <c r="P632" s="3"/>
      <c r="Q632" s="3"/>
      <c r="R632" s="3"/>
      <c r="S632" s="3"/>
      <c r="T632" s="3"/>
      <c r="U632" s="3"/>
      <c r="V632" s="3"/>
      <c r="W632" s="3"/>
      <c r="X632" s="3"/>
      <c r="Y632" s="3"/>
      <c r="Z632" s="3"/>
    </row>
    <row r="633" ht="11.25" customHeight="1">
      <c r="A633" s="136" t="s">
        <v>6272</v>
      </c>
      <c r="B633" s="136" t="s">
        <v>6273</v>
      </c>
      <c r="C633" s="241" t="s">
        <v>135</v>
      </c>
      <c r="D633" s="136" t="s">
        <v>9821</v>
      </c>
      <c r="E633" s="136" t="s">
        <v>9010</v>
      </c>
      <c r="F633" s="136" t="s">
        <v>9800</v>
      </c>
      <c r="G633" s="241">
        <v>4.0</v>
      </c>
      <c r="H633" s="241">
        <v>4.0</v>
      </c>
      <c r="I633" s="5">
        <v>4.0</v>
      </c>
      <c r="J633" s="5">
        <v>20.0</v>
      </c>
      <c r="K633" s="5">
        <v>5.0</v>
      </c>
      <c r="L633" s="330" t="s">
        <v>141</v>
      </c>
      <c r="M633" s="3"/>
      <c r="N633" s="3"/>
      <c r="O633" s="3"/>
      <c r="P633" s="3"/>
      <c r="Q633" s="3"/>
      <c r="R633" s="3"/>
      <c r="S633" s="3"/>
      <c r="T633" s="3"/>
      <c r="U633" s="3"/>
      <c r="V633" s="3"/>
      <c r="W633" s="3"/>
      <c r="X633" s="3"/>
      <c r="Y633" s="3"/>
      <c r="Z633" s="3"/>
    </row>
    <row r="634" ht="11.25" customHeight="1">
      <c r="A634" s="136" t="s">
        <v>6277</v>
      </c>
      <c r="B634" s="136" t="s">
        <v>6278</v>
      </c>
      <c r="C634" s="241" t="s">
        <v>135</v>
      </c>
      <c r="D634" s="136" t="s">
        <v>9822</v>
      </c>
      <c r="E634" s="136" t="s">
        <v>9823</v>
      </c>
      <c r="F634" s="136" t="s">
        <v>9800</v>
      </c>
      <c r="G634" s="241">
        <v>3.0</v>
      </c>
      <c r="H634" s="241">
        <v>3.0</v>
      </c>
      <c r="I634" s="5">
        <v>4.0</v>
      </c>
      <c r="J634" s="5">
        <v>20.0</v>
      </c>
      <c r="K634" s="5">
        <v>6.666666666666667</v>
      </c>
      <c r="L634" s="330" t="s">
        <v>141</v>
      </c>
      <c r="M634" s="3"/>
      <c r="N634" s="3"/>
      <c r="O634" s="3"/>
      <c r="P634" s="3"/>
      <c r="Q634" s="3"/>
      <c r="R634" s="3"/>
      <c r="S634" s="3"/>
      <c r="T634" s="3"/>
      <c r="U634" s="3"/>
      <c r="V634" s="3"/>
      <c r="W634" s="3"/>
      <c r="X634" s="3"/>
      <c r="Y634" s="3"/>
      <c r="Z634" s="3"/>
    </row>
    <row r="635" ht="11.25" customHeight="1">
      <c r="A635" s="136" t="s">
        <v>6090</v>
      </c>
      <c r="B635" s="136" t="s">
        <v>6091</v>
      </c>
      <c r="C635" s="241" t="s">
        <v>135</v>
      </c>
      <c r="D635" s="136" t="s">
        <v>9801</v>
      </c>
      <c r="E635" s="136" t="s">
        <v>9802</v>
      </c>
      <c r="F635" s="136" t="s">
        <v>7623</v>
      </c>
      <c r="G635" s="241">
        <v>6.0</v>
      </c>
      <c r="H635" s="241">
        <v>6.0</v>
      </c>
      <c r="I635" s="5">
        <v>6.0</v>
      </c>
      <c r="J635" s="5">
        <v>20.0</v>
      </c>
      <c r="K635" s="5">
        <v>3.333333333333333</v>
      </c>
      <c r="L635" s="330" t="s">
        <v>141</v>
      </c>
      <c r="M635" s="3"/>
      <c r="N635" s="3"/>
      <c r="O635" s="3"/>
      <c r="P635" s="3"/>
      <c r="Q635" s="3"/>
      <c r="R635" s="3"/>
      <c r="S635" s="3"/>
      <c r="T635" s="3"/>
      <c r="U635" s="3"/>
      <c r="V635" s="3"/>
      <c r="W635" s="3"/>
      <c r="X635" s="3"/>
      <c r="Y635" s="3"/>
      <c r="Z635" s="3"/>
    </row>
    <row r="636" ht="11.25" customHeight="1">
      <c r="A636" s="136" t="s">
        <v>6090</v>
      </c>
      <c r="B636" s="136" t="s">
        <v>6091</v>
      </c>
      <c r="C636" s="241" t="s">
        <v>135</v>
      </c>
      <c r="D636" s="136" t="s">
        <v>9824</v>
      </c>
      <c r="E636" s="136" t="s">
        <v>6096</v>
      </c>
      <c r="F636" s="136" t="s">
        <v>7623</v>
      </c>
      <c r="G636" s="241">
        <v>6.0</v>
      </c>
      <c r="H636" s="241">
        <v>6.0</v>
      </c>
      <c r="I636" s="5">
        <v>6.0</v>
      </c>
      <c r="J636" s="5">
        <v>20.0</v>
      </c>
      <c r="K636" s="5">
        <v>3.333333333333333</v>
      </c>
      <c r="L636" s="330" t="s">
        <v>141</v>
      </c>
      <c r="M636" s="3"/>
      <c r="N636" s="3"/>
      <c r="O636" s="3"/>
      <c r="P636" s="3"/>
      <c r="Q636" s="3"/>
      <c r="R636" s="3"/>
      <c r="S636" s="3"/>
      <c r="T636" s="3"/>
      <c r="U636" s="3"/>
      <c r="V636" s="3"/>
      <c r="W636" s="3"/>
      <c r="X636" s="3"/>
      <c r="Y636" s="3"/>
      <c r="Z636" s="3"/>
    </row>
    <row r="637" ht="11.25" customHeight="1">
      <c r="A637" s="136" t="s">
        <v>6090</v>
      </c>
      <c r="B637" s="136" t="s">
        <v>6091</v>
      </c>
      <c r="C637" s="241" t="s">
        <v>135</v>
      </c>
      <c r="D637" s="136" t="s">
        <v>9825</v>
      </c>
      <c r="E637" s="136" t="s">
        <v>6099</v>
      </c>
      <c r="F637" s="136" t="s">
        <v>7623</v>
      </c>
      <c r="G637" s="241">
        <v>6.0</v>
      </c>
      <c r="H637" s="241">
        <v>6.0</v>
      </c>
      <c r="I637" s="5">
        <v>6.0</v>
      </c>
      <c r="J637" s="5">
        <v>20.0</v>
      </c>
      <c r="K637" s="5">
        <v>3.333333333333333</v>
      </c>
      <c r="L637" s="330" t="s">
        <v>141</v>
      </c>
      <c r="M637" s="3"/>
      <c r="N637" s="3"/>
      <c r="O637" s="3"/>
      <c r="P637" s="3"/>
      <c r="Q637" s="3"/>
      <c r="R637" s="3"/>
      <c r="S637" s="3"/>
      <c r="T637" s="3"/>
      <c r="U637" s="3"/>
      <c r="V637" s="3"/>
      <c r="W637" s="3"/>
      <c r="X637" s="3"/>
      <c r="Y637" s="3"/>
      <c r="Z637" s="3"/>
    </row>
    <row r="638" ht="11.25" customHeight="1">
      <c r="A638" s="136" t="s">
        <v>6090</v>
      </c>
      <c r="B638" s="136" t="s">
        <v>6091</v>
      </c>
      <c r="C638" s="241" t="s">
        <v>135</v>
      </c>
      <c r="D638" s="136" t="s">
        <v>9826</v>
      </c>
      <c r="E638" s="136" t="s">
        <v>6093</v>
      </c>
      <c r="F638" s="136" t="s">
        <v>7623</v>
      </c>
      <c r="G638" s="241">
        <v>6.0</v>
      </c>
      <c r="H638" s="241">
        <v>6.0</v>
      </c>
      <c r="I638" s="5">
        <v>6.0</v>
      </c>
      <c r="J638" s="5">
        <v>20.0</v>
      </c>
      <c r="K638" s="5">
        <v>3.333333333333333</v>
      </c>
      <c r="L638" s="330" t="s">
        <v>141</v>
      </c>
      <c r="M638" s="3"/>
      <c r="N638" s="3"/>
      <c r="O638" s="3"/>
      <c r="P638" s="3"/>
      <c r="Q638" s="3"/>
      <c r="R638" s="3"/>
      <c r="S638" s="3"/>
      <c r="T638" s="3"/>
      <c r="U638" s="3"/>
      <c r="V638" s="3"/>
      <c r="W638" s="3"/>
      <c r="X638" s="3"/>
      <c r="Y638" s="3"/>
      <c r="Z638" s="3"/>
    </row>
    <row r="639" ht="11.25" customHeight="1">
      <c r="A639" s="136" t="s">
        <v>6090</v>
      </c>
      <c r="B639" s="136" t="s">
        <v>6091</v>
      </c>
      <c r="C639" s="241" t="s">
        <v>135</v>
      </c>
      <c r="D639" s="136" t="s">
        <v>9827</v>
      </c>
      <c r="E639" s="136" t="s">
        <v>9828</v>
      </c>
      <c r="F639" s="136" t="s">
        <v>9829</v>
      </c>
      <c r="G639" s="241">
        <v>6.0</v>
      </c>
      <c r="H639" s="241">
        <v>6.0</v>
      </c>
      <c r="I639" s="5">
        <v>6.0</v>
      </c>
      <c r="J639" s="5">
        <v>20.0</v>
      </c>
      <c r="K639" s="5">
        <v>3.333333333333333</v>
      </c>
      <c r="L639" s="330" t="s">
        <v>141</v>
      </c>
      <c r="M639" s="3"/>
      <c r="N639" s="3"/>
      <c r="O639" s="3"/>
      <c r="P639" s="3"/>
      <c r="Q639" s="3"/>
      <c r="R639" s="3"/>
      <c r="S639" s="3"/>
      <c r="T639" s="3"/>
      <c r="U639" s="3"/>
      <c r="V639" s="3"/>
      <c r="W639" s="3"/>
      <c r="X639" s="3"/>
      <c r="Y639" s="3"/>
      <c r="Z639" s="3"/>
    </row>
    <row r="640" ht="11.25" customHeight="1">
      <c r="A640" s="136" t="s">
        <v>9830</v>
      </c>
      <c r="B640" s="136" t="s">
        <v>9831</v>
      </c>
      <c r="C640" s="241" t="s">
        <v>135</v>
      </c>
      <c r="D640" s="136" t="s">
        <v>9832</v>
      </c>
      <c r="E640" s="136" t="s">
        <v>6051</v>
      </c>
      <c r="F640" s="136" t="s">
        <v>8067</v>
      </c>
      <c r="G640" s="241">
        <v>4.0</v>
      </c>
      <c r="H640" s="241">
        <v>4.0</v>
      </c>
      <c r="I640" s="5">
        <v>4.0</v>
      </c>
      <c r="J640" s="5">
        <v>20.0</v>
      </c>
      <c r="K640" s="5">
        <v>5.0</v>
      </c>
      <c r="L640" s="330" t="s">
        <v>142</v>
      </c>
      <c r="M640" s="3"/>
      <c r="N640" s="3"/>
      <c r="O640" s="3"/>
      <c r="P640" s="3"/>
      <c r="Q640" s="3"/>
      <c r="R640" s="3"/>
      <c r="S640" s="3"/>
      <c r="T640" s="3"/>
      <c r="U640" s="3"/>
      <c r="V640" s="3"/>
      <c r="W640" s="3"/>
      <c r="X640" s="3"/>
      <c r="Y640" s="3"/>
      <c r="Z640" s="3"/>
    </row>
    <row r="641" ht="11.25" customHeight="1">
      <c r="A641" s="136" t="s">
        <v>5865</v>
      </c>
      <c r="B641" s="136" t="s">
        <v>5866</v>
      </c>
      <c r="C641" s="241" t="s">
        <v>135</v>
      </c>
      <c r="D641" s="136" t="s">
        <v>9707</v>
      </c>
      <c r="E641" s="136" t="s">
        <v>9708</v>
      </c>
      <c r="F641" s="136" t="s">
        <v>9709</v>
      </c>
      <c r="G641" s="241">
        <v>4.0</v>
      </c>
      <c r="H641" s="241">
        <v>3.0</v>
      </c>
      <c r="I641" s="5">
        <v>4.0</v>
      </c>
      <c r="J641" s="5">
        <v>20.0</v>
      </c>
      <c r="K641" s="5">
        <v>6.666666666666667</v>
      </c>
      <c r="L641" s="330" t="s">
        <v>142</v>
      </c>
      <c r="M641" s="3"/>
      <c r="N641" s="3"/>
      <c r="O641" s="3"/>
      <c r="P641" s="3"/>
      <c r="Q641" s="3"/>
      <c r="R641" s="3"/>
      <c r="S641" s="3"/>
      <c r="T641" s="3"/>
      <c r="U641" s="3"/>
      <c r="V641" s="3"/>
      <c r="W641" s="3"/>
      <c r="X641" s="3"/>
      <c r="Y641" s="3"/>
      <c r="Z641" s="3"/>
    </row>
    <row r="642" ht="11.25" customHeight="1">
      <c r="A642" s="136" t="s">
        <v>5871</v>
      </c>
      <c r="B642" s="136" t="s">
        <v>5872</v>
      </c>
      <c r="C642" s="241" t="s">
        <v>135</v>
      </c>
      <c r="D642" s="136" t="s">
        <v>9704</v>
      </c>
      <c r="E642" s="136" t="s">
        <v>9705</v>
      </c>
      <c r="F642" s="136" t="s">
        <v>9706</v>
      </c>
      <c r="G642" s="241">
        <v>4.0</v>
      </c>
      <c r="H642" s="241">
        <v>3.0</v>
      </c>
      <c r="I642" s="5">
        <v>4.0</v>
      </c>
      <c r="J642" s="5">
        <v>10.0</v>
      </c>
      <c r="K642" s="5">
        <v>3.333333333333333</v>
      </c>
      <c r="L642" s="330" t="s">
        <v>142</v>
      </c>
      <c r="M642" s="3"/>
      <c r="N642" s="3"/>
      <c r="O642" s="3"/>
      <c r="P642" s="3"/>
      <c r="Q642" s="3"/>
      <c r="R642" s="3"/>
      <c r="S642" s="3"/>
      <c r="T642" s="3"/>
      <c r="U642" s="3"/>
      <c r="V642" s="3"/>
      <c r="W642" s="3"/>
      <c r="X642" s="3"/>
      <c r="Y642" s="3"/>
      <c r="Z642" s="3"/>
    </row>
    <row r="643" ht="11.25" customHeight="1">
      <c r="A643" s="136" t="s">
        <v>9753</v>
      </c>
      <c r="B643" s="136" t="s">
        <v>9754</v>
      </c>
      <c r="C643" s="241" t="s">
        <v>135</v>
      </c>
      <c r="D643" s="136" t="s">
        <v>9755</v>
      </c>
      <c r="E643" s="136" t="s">
        <v>9756</v>
      </c>
      <c r="F643" s="136" t="s">
        <v>9709</v>
      </c>
      <c r="G643" s="241">
        <v>6.0</v>
      </c>
      <c r="H643" s="241">
        <v>6.0</v>
      </c>
      <c r="I643" s="5">
        <v>6.0</v>
      </c>
      <c r="J643" s="5">
        <v>20.0</v>
      </c>
      <c r="K643" s="5">
        <v>3.333333333333333</v>
      </c>
      <c r="L643" s="330" t="s">
        <v>142</v>
      </c>
      <c r="M643" s="3"/>
      <c r="N643" s="3"/>
      <c r="O643" s="3"/>
      <c r="P643" s="3"/>
      <c r="Q643" s="3"/>
      <c r="R643" s="3"/>
      <c r="S643" s="3"/>
      <c r="T643" s="3"/>
      <c r="U643" s="3"/>
      <c r="V643" s="3"/>
      <c r="W643" s="3"/>
      <c r="X643" s="3"/>
      <c r="Y643" s="3"/>
      <c r="Z643" s="3"/>
    </row>
    <row r="644" ht="11.25" customHeight="1">
      <c r="A644" s="136" t="s">
        <v>5881</v>
      </c>
      <c r="B644" s="136" t="s">
        <v>5882</v>
      </c>
      <c r="C644" s="241" t="s">
        <v>135</v>
      </c>
      <c r="D644" s="136" t="s">
        <v>9720</v>
      </c>
      <c r="E644" s="136" t="s">
        <v>9721</v>
      </c>
      <c r="F644" s="136" t="s">
        <v>9706</v>
      </c>
      <c r="G644" s="241">
        <v>4.0</v>
      </c>
      <c r="H644" s="241">
        <v>4.0</v>
      </c>
      <c r="I644" s="5">
        <v>4.0</v>
      </c>
      <c r="J644" s="5">
        <v>10.0</v>
      </c>
      <c r="K644" s="5">
        <v>2.5</v>
      </c>
      <c r="L644" s="330" t="s">
        <v>142</v>
      </c>
      <c r="M644" s="3"/>
      <c r="N644" s="3"/>
      <c r="O644" s="3"/>
      <c r="P644" s="3"/>
      <c r="Q644" s="3"/>
      <c r="R644" s="3"/>
      <c r="S644" s="3"/>
      <c r="T644" s="3"/>
      <c r="U644" s="3"/>
      <c r="V644" s="3"/>
      <c r="W644" s="3"/>
      <c r="X644" s="3"/>
      <c r="Y644" s="3"/>
      <c r="Z644" s="3"/>
    </row>
    <row r="645" ht="11.25" customHeight="1">
      <c r="A645" s="136" t="s">
        <v>7332</v>
      </c>
      <c r="B645" s="136" t="s">
        <v>7333</v>
      </c>
      <c r="C645" s="241" t="s">
        <v>135</v>
      </c>
      <c r="D645" s="136" t="s">
        <v>9833</v>
      </c>
      <c r="E645" s="136" t="s">
        <v>9834</v>
      </c>
      <c r="F645" s="136" t="s">
        <v>9835</v>
      </c>
      <c r="G645" s="241">
        <v>4.0</v>
      </c>
      <c r="H645" s="241">
        <v>4.0</v>
      </c>
      <c r="I645" s="5">
        <v>4.0</v>
      </c>
      <c r="J645" s="5">
        <v>20.0</v>
      </c>
      <c r="K645" s="5">
        <v>5.0</v>
      </c>
      <c r="L645" s="330" t="s">
        <v>142</v>
      </c>
      <c r="M645" s="3"/>
      <c r="N645" s="3"/>
      <c r="O645" s="3"/>
      <c r="P645" s="3"/>
      <c r="Q645" s="3"/>
      <c r="R645" s="3"/>
      <c r="S645" s="3"/>
      <c r="T645" s="3"/>
      <c r="U645" s="3"/>
      <c r="V645" s="3"/>
      <c r="W645" s="3"/>
      <c r="X645" s="3"/>
      <c r="Y645" s="3"/>
      <c r="Z645" s="3"/>
    </row>
    <row r="646" ht="11.25" customHeight="1">
      <c r="A646" s="136" t="s">
        <v>9693</v>
      </c>
      <c r="B646" s="136" t="s">
        <v>5162</v>
      </c>
      <c r="C646" s="241" t="s">
        <v>1075</v>
      </c>
      <c r="D646" s="136" t="s">
        <v>9694</v>
      </c>
      <c r="E646" s="136" t="s">
        <v>9695</v>
      </c>
      <c r="F646" s="136" t="s">
        <v>9158</v>
      </c>
      <c r="G646" s="241">
        <v>4.0</v>
      </c>
      <c r="H646" s="241">
        <v>4.0</v>
      </c>
      <c r="I646" s="5">
        <v>4.0</v>
      </c>
      <c r="J646" s="5">
        <v>20.0</v>
      </c>
      <c r="K646" s="5">
        <v>5.0</v>
      </c>
      <c r="L646" s="330" t="s">
        <v>142</v>
      </c>
      <c r="M646" s="3"/>
      <c r="N646" s="3"/>
      <c r="O646" s="3"/>
      <c r="P646" s="3"/>
      <c r="Q646" s="3"/>
      <c r="R646" s="3"/>
      <c r="S646" s="3"/>
      <c r="T646" s="3"/>
      <c r="U646" s="3"/>
      <c r="V646" s="3"/>
      <c r="W646" s="3"/>
      <c r="X646" s="3"/>
      <c r="Y646" s="3"/>
      <c r="Z646" s="3"/>
    </row>
    <row r="647" ht="11.25" customHeight="1">
      <c r="A647" s="136" t="s">
        <v>7314</v>
      </c>
      <c r="B647" s="136" t="s">
        <v>7315</v>
      </c>
      <c r="C647" s="241" t="s">
        <v>135</v>
      </c>
      <c r="D647" s="136" t="s">
        <v>9836</v>
      </c>
      <c r="E647" s="136" t="s">
        <v>9837</v>
      </c>
      <c r="F647" s="136" t="s">
        <v>9835</v>
      </c>
      <c r="G647" s="241">
        <v>4.0</v>
      </c>
      <c r="H647" s="241">
        <v>4.0</v>
      </c>
      <c r="I647" s="5">
        <v>4.0</v>
      </c>
      <c r="J647" s="5">
        <v>20.0</v>
      </c>
      <c r="K647" s="5">
        <v>5.0</v>
      </c>
      <c r="L647" s="330" t="s">
        <v>142</v>
      </c>
      <c r="M647" s="3"/>
      <c r="N647" s="3"/>
      <c r="O647" s="3"/>
      <c r="P647" s="3"/>
      <c r="Q647" s="3"/>
      <c r="R647" s="3"/>
      <c r="S647" s="3"/>
      <c r="T647" s="3"/>
      <c r="U647" s="3"/>
      <c r="V647" s="3"/>
      <c r="W647" s="3"/>
      <c r="X647" s="3"/>
      <c r="Y647" s="3"/>
      <c r="Z647" s="3"/>
    </row>
    <row r="648" ht="11.25" customHeight="1">
      <c r="A648" s="136" t="s">
        <v>9838</v>
      </c>
      <c r="B648" s="136" t="s">
        <v>9839</v>
      </c>
      <c r="C648" s="241"/>
      <c r="D648" s="136" t="s">
        <v>9840</v>
      </c>
      <c r="E648" s="136" t="s">
        <v>9841</v>
      </c>
      <c r="F648" s="136" t="s">
        <v>9842</v>
      </c>
      <c r="G648" s="241">
        <v>1.0</v>
      </c>
      <c r="H648" s="241">
        <v>1.0</v>
      </c>
      <c r="I648" s="5">
        <v>3.0</v>
      </c>
      <c r="J648" s="5">
        <v>20.0</v>
      </c>
      <c r="K648" s="5">
        <v>20.0</v>
      </c>
      <c r="L648" s="330" t="s">
        <v>142</v>
      </c>
      <c r="M648" s="3"/>
      <c r="N648" s="3"/>
      <c r="O648" s="3"/>
      <c r="P648" s="3"/>
      <c r="Q648" s="3"/>
      <c r="R648" s="3"/>
      <c r="S648" s="3"/>
      <c r="T648" s="3"/>
      <c r="U648" s="3"/>
      <c r="V648" s="3"/>
      <c r="W648" s="3"/>
      <c r="X648" s="3"/>
      <c r="Y648" s="3"/>
      <c r="Z648" s="3"/>
    </row>
    <row r="649" ht="11.25" customHeight="1">
      <c r="A649" s="136" t="s">
        <v>7392</v>
      </c>
      <c r="B649" s="136" t="s">
        <v>5890</v>
      </c>
      <c r="C649" s="241" t="s">
        <v>135</v>
      </c>
      <c r="D649" s="136" t="s">
        <v>9843</v>
      </c>
      <c r="E649" s="136" t="s">
        <v>9844</v>
      </c>
      <c r="F649" s="136" t="s">
        <v>8067</v>
      </c>
      <c r="G649" s="241">
        <v>5.0</v>
      </c>
      <c r="H649" s="241">
        <v>5.0</v>
      </c>
      <c r="I649" s="5">
        <v>5.0</v>
      </c>
      <c r="J649" s="5">
        <v>20.0</v>
      </c>
      <c r="K649" s="5">
        <v>4.0</v>
      </c>
      <c r="L649" s="330" t="s">
        <v>142</v>
      </c>
      <c r="M649" s="3"/>
      <c r="N649" s="3"/>
      <c r="O649" s="3"/>
      <c r="P649" s="3"/>
      <c r="Q649" s="3"/>
      <c r="R649" s="3"/>
      <c r="S649" s="3"/>
      <c r="T649" s="3"/>
      <c r="U649" s="3"/>
      <c r="V649" s="3"/>
      <c r="W649" s="3"/>
      <c r="X649" s="3"/>
      <c r="Y649" s="3"/>
      <c r="Z649" s="3"/>
    </row>
    <row r="650" ht="11.25" customHeight="1">
      <c r="A650" s="136" t="s">
        <v>7392</v>
      </c>
      <c r="B650" s="136" t="s">
        <v>5890</v>
      </c>
      <c r="C650" s="241" t="s">
        <v>135</v>
      </c>
      <c r="D650" s="136" t="s">
        <v>9845</v>
      </c>
      <c r="E650" s="136" t="s">
        <v>5334</v>
      </c>
      <c r="F650" s="136" t="s">
        <v>8067</v>
      </c>
      <c r="G650" s="241">
        <v>5.0</v>
      </c>
      <c r="H650" s="241">
        <v>5.0</v>
      </c>
      <c r="I650" s="5">
        <v>5.0</v>
      </c>
      <c r="J650" s="5">
        <v>20.0</v>
      </c>
      <c r="K650" s="5">
        <v>4.0</v>
      </c>
      <c r="L650" s="330" t="s">
        <v>142</v>
      </c>
      <c r="M650" s="3"/>
      <c r="N650" s="3"/>
      <c r="O650" s="3"/>
      <c r="P650" s="3"/>
      <c r="Q650" s="3"/>
      <c r="R650" s="3"/>
      <c r="S650" s="3"/>
      <c r="T650" s="3"/>
      <c r="U650" s="3"/>
      <c r="V650" s="3"/>
      <c r="W650" s="3"/>
      <c r="X650" s="3"/>
      <c r="Y650" s="3"/>
      <c r="Z650" s="3"/>
    </row>
    <row r="651" ht="11.25" customHeight="1">
      <c r="A651" s="136" t="s">
        <v>9846</v>
      </c>
      <c r="B651" s="136" t="s">
        <v>6080</v>
      </c>
      <c r="C651" s="241" t="s">
        <v>135</v>
      </c>
      <c r="D651" s="136" t="s">
        <v>9770</v>
      </c>
      <c r="E651" s="136" t="s">
        <v>9771</v>
      </c>
      <c r="F651" s="136" t="s">
        <v>9772</v>
      </c>
      <c r="G651" s="241">
        <v>6.0</v>
      </c>
      <c r="H651" s="241">
        <v>5.0</v>
      </c>
      <c r="I651" s="5">
        <v>6.0</v>
      </c>
      <c r="J651" s="5">
        <v>20.0</v>
      </c>
      <c r="K651" s="5">
        <v>4.0</v>
      </c>
      <c r="L651" s="330" t="s">
        <v>142</v>
      </c>
      <c r="M651" s="3"/>
      <c r="N651" s="3"/>
      <c r="O651" s="3"/>
      <c r="P651" s="3"/>
      <c r="Q651" s="3"/>
      <c r="R651" s="3"/>
      <c r="S651" s="3"/>
      <c r="T651" s="3"/>
      <c r="U651" s="3"/>
      <c r="V651" s="3"/>
      <c r="W651" s="3"/>
      <c r="X651" s="3"/>
      <c r="Y651" s="3"/>
      <c r="Z651" s="3"/>
    </row>
    <row r="652" ht="11.25" customHeight="1">
      <c r="A652" s="136" t="s">
        <v>6308</v>
      </c>
      <c r="B652" s="136" t="s">
        <v>6080</v>
      </c>
      <c r="C652" s="241" t="s">
        <v>135</v>
      </c>
      <c r="D652" s="136" t="s">
        <v>9773</v>
      </c>
      <c r="E652" s="136" t="s">
        <v>9774</v>
      </c>
      <c r="F652" s="136" t="s">
        <v>9014</v>
      </c>
      <c r="G652" s="241">
        <v>6.0</v>
      </c>
      <c r="H652" s="241">
        <v>5.0</v>
      </c>
      <c r="I652" s="5">
        <v>6.0</v>
      </c>
      <c r="J652" s="5">
        <v>10.0</v>
      </c>
      <c r="K652" s="5">
        <v>2.0</v>
      </c>
      <c r="L652" s="330" t="s">
        <v>142</v>
      </c>
      <c r="M652" s="3"/>
      <c r="N652" s="3"/>
      <c r="O652" s="3"/>
      <c r="P652" s="3"/>
      <c r="Q652" s="3"/>
      <c r="R652" s="3"/>
      <c r="S652" s="3"/>
      <c r="T652" s="3"/>
      <c r="U652" s="3"/>
      <c r="V652" s="3"/>
      <c r="W652" s="3"/>
      <c r="X652" s="3"/>
      <c r="Y652" s="3"/>
      <c r="Z652" s="3"/>
    </row>
    <row r="653" ht="11.25" customHeight="1">
      <c r="A653" s="136" t="s">
        <v>6308</v>
      </c>
      <c r="B653" s="136" t="s">
        <v>6080</v>
      </c>
      <c r="C653" s="241" t="s">
        <v>135</v>
      </c>
      <c r="D653" s="136" t="s">
        <v>9775</v>
      </c>
      <c r="E653" s="136" t="s">
        <v>9034</v>
      </c>
      <c r="F653" s="136" t="s">
        <v>9014</v>
      </c>
      <c r="G653" s="241">
        <v>6.0</v>
      </c>
      <c r="H653" s="241">
        <v>5.0</v>
      </c>
      <c r="I653" s="5">
        <v>6.0</v>
      </c>
      <c r="J653" s="5">
        <v>10.0</v>
      </c>
      <c r="K653" s="5">
        <v>2.0</v>
      </c>
      <c r="L653" s="330" t="s">
        <v>142</v>
      </c>
      <c r="M653" s="3"/>
      <c r="N653" s="3"/>
      <c r="O653" s="3"/>
      <c r="P653" s="3"/>
      <c r="Q653" s="3"/>
      <c r="R653" s="3"/>
      <c r="S653" s="3"/>
      <c r="T653" s="3"/>
      <c r="U653" s="3"/>
      <c r="V653" s="3"/>
      <c r="W653" s="3"/>
      <c r="X653" s="3"/>
      <c r="Y653" s="3"/>
      <c r="Z653" s="3"/>
    </row>
    <row r="654" ht="11.25" customHeight="1">
      <c r="A654" s="136" t="s">
        <v>5901</v>
      </c>
      <c r="B654" s="136" t="s">
        <v>1331</v>
      </c>
      <c r="C654" s="241" t="s">
        <v>135</v>
      </c>
      <c r="D654" s="136" t="s">
        <v>9748</v>
      </c>
      <c r="E654" s="136" t="s">
        <v>9749</v>
      </c>
      <c r="F654" s="136" t="s">
        <v>9709</v>
      </c>
      <c r="G654" s="241">
        <v>7.0</v>
      </c>
      <c r="H654" s="241">
        <v>7.0</v>
      </c>
      <c r="I654" s="5">
        <v>7.0</v>
      </c>
      <c r="J654" s="5">
        <v>20.0</v>
      </c>
      <c r="K654" s="5">
        <v>2.857142857142857</v>
      </c>
      <c r="L654" s="330" t="s">
        <v>142</v>
      </c>
      <c r="M654" s="3"/>
      <c r="N654" s="3"/>
      <c r="O654" s="3"/>
      <c r="P654" s="3"/>
      <c r="Q654" s="3"/>
      <c r="R654" s="3"/>
      <c r="S654" s="3"/>
      <c r="T654" s="3"/>
      <c r="U654" s="3"/>
      <c r="V654" s="3"/>
      <c r="W654" s="3"/>
      <c r="X654" s="3"/>
      <c r="Y654" s="3"/>
      <c r="Z654" s="3"/>
    </row>
    <row r="655" ht="11.25" customHeight="1">
      <c r="A655" s="136" t="s">
        <v>5906</v>
      </c>
      <c r="B655" s="136" t="s">
        <v>5907</v>
      </c>
      <c r="C655" s="241" t="s">
        <v>135</v>
      </c>
      <c r="D655" s="136" t="s">
        <v>9718</v>
      </c>
      <c r="E655" s="136" t="s">
        <v>9719</v>
      </c>
      <c r="F655" s="136" t="s">
        <v>7623</v>
      </c>
      <c r="G655" s="241">
        <v>7.0</v>
      </c>
      <c r="H655" s="241">
        <v>7.0</v>
      </c>
      <c r="I655" s="5">
        <v>7.0</v>
      </c>
      <c r="J655" s="5">
        <v>20.0</v>
      </c>
      <c r="K655" s="5">
        <v>2.857142857142857</v>
      </c>
      <c r="L655" s="330" t="s">
        <v>142</v>
      </c>
      <c r="M655" s="3"/>
      <c r="N655" s="3"/>
      <c r="O655" s="3"/>
      <c r="P655" s="3"/>
      <c r="Q655" s="3"/>
      <c r="R655" s="3"/>
      <c r="S655" s="3"/>
      <c r="T655" s="3"/>
      <c r="U655" s="3"/>
      <c r="V655" s="3"/>
      <c r="W655" s="3"/>
      <c r="X655" s="3"/>
      <c r="Y655" s="3"/>
      <c r="Z655" s="3"/>
    </row>
    <row r="656" ht="11.25" customHeight="1">
      <c r="A656" s="136" t="s">
        <v>5906</v>
      </c>
      <c r="B656" s="136" t="s">
        <v>5907</v>
      </c>
      <c r="C656" s="241" t="s">
        <v>135</v>
      </c>
      <c r="D656" s="136" t="s">
        <v>9715</v>
      </c>
      <c r="E656" s="136" t="s">
        <v>9716</v>
      </c>
      <c r="F656" s="136" t="s">
        <v>9717</v>
      </c>
      <c r="G656" s="241">
        <v>7.0</v>
      </c>
      <c r="H656" s="241">
        <v>7.0</v>
      </c>
      <c r="I656" s="5">
        <v>7.0</v>
      </c>
      <c r="J656" s="5">
        <v>20.0</v>
      </c>
      <c r="K656" s="5">
        <v>2.857142857142857</v>
      </c>
      <c r="L656" s="330" t="s">
        <v>142</v>
      </c>
      <c r="M656" s="3"/>
      <c r="N656" s="3"/>
      <c r="O656" s="3"/>
      <c r="P656" s="3"/>
      <c r="Q656" s="3"/>
      <c r="R656" s="3"/>
      <c r="S656" s="3"/>
      <c r="T656" s="3"/>
      <c r="U656" s="3"/>
      <c r="V656" s="3"/>
      <c r="W656" s="3"/>
      <c r="X656" s="3"/>
      <c r="Y656" s="3"/>
      <c r="Z656" s="3"/>
    </row>
    <row r="657" ht="11.25" customHeight="1">
      <c r="A657" s="136" t="s">
        <v>9711</v>
      </c>
      <c r="B657" s="136" t="s">
        <v>9712</v>
      </c>
      <c r="C657" s="241" t="s">
        <v>135</v>
      </c>
      <c r="D657" s="136" t="s">
        <v>5992</v>
      </c>
      <c r="E657" s="136" t="s">
        <v>9713</v>
      </c>
      <c r="F657" s="136" t="s">
        <v>9714</v>
      </c>
      <c r="G657" s="241">
        <v>4.0</v>
      </c>
      <c r="H657" s="241">
        <v>3.0</v>
      </c>
      <c r="I657" s="5">
        <v>4.0</v>
      </c>
      <c r="J657" s="5">
        <v>20.0</v>
      </c>
      <c r="K657" s="5">
        <v>6.666666666666667</v>
      </c>
      <c r="L657" s="330" t="s">
        <v>142</v>
      </c>
      <c r="M657" s="3"/>
      <c r="N657" s="3"/>
      <c r="O657" s="3"/>
      <c r="P657" s="3"/>
      <c r="Q657" s="3"/>
      <c r="R657" s="3"/>
      <c r="S657" s="3"/>
      <c r="T657" s="3"/>
      <c r="U657" s="3"/>
      <c r="V657" s="3"/>
      <c r="W657" s="3"/>
      <c r="X657" s="3"/>
      <c r="Y657" s="3"/>
      <c r="Z657" s="3"/>
    </row>
    <row r="658" ht="11.25" customHeight="1">
      <c r="A658" s="136" t="s">
        <v>5966</v>
      </c>
      <c r="B658" s="136" t="s">
        <v>9750</v>
      </c>
      <c r="C658" s="241" t="s">
        <v>135</v>
      </c>
      <c r="D658" s="136" t="s">
        <v>9751</v>
      </c>
      <c r="E658" s="136" t="s">
        <v>9752</v>
      </c>
      <c r="F658" s="136" t="s">
        <v>7623</v>
      </c>
      <c r="G658" s="241">
        <v>3.0</v>
      </c>
      <c r="H658" s="241">
        <v>2.0</v>
      </c>
      <c r="I658" s="5">
        <v>3.0</v>
      </c>
      <c r="J658" s="5">
        <v>20.0</v>
      </c>
      <c r="K658" s="5">
        <v>10.0</v>
      </c>
      <c r="L658" s="330" t="s">
        <v>142</v>
      </c>
      <c r="M658" s="3"/>
      <c r="N658" s="3"/>
      <c r="O658" s="3"/>
      <c r="P658" s="3"/>
      <c r="Q658" s="3"/>
      <c r="R658" s="3"/>
      <c r="S658" s="3"/>
      <c r="T658" s="3"/>
      <c r="U658" s="3"/>
      <c r="V658" s="3"/>
      <c r="W658" s="3"/>
      <c r="X658" s="3"/>
      <c r="Y658" s="3"/>
      <c r="Z658" s="3"/>
    </row>
    <row r="659" ht="11.25" customHeight="1">
      <c r="A659" s="136" t="s">
        <v>6330</v>
      </c>
      <c r="B659" s="136" t="s">
        <v>5939</v>
      </c>
      <c r="C659" s="241" t="s">
        <v>135</v>
      </c>
      <c r="D659" s="136" t="s">
        <v>9847</v>
      </c>
      <c r="E659" s="136" t="s">
        <v>9848</v>
      </c>
      <c r="F659" s="136" t="s">
        <v>9849</v>
      </c>
      <c r="G659" s="241">
        <v>8.0</v>
      </c>
      <c r="H659" s="241">
        <v>8.0</v>
      </c>
      <c r="I659" s="5">
        <v>8.0</v>
      </c>
      <c r="J659" s="5">
        <v>20.0</v>
      </c>
      <c r="K659" s="5">
        <v>2.5</v>
      </c>
      <c r="L659" s="330" t="s">
        <v>142</v>
      </c>
      <c r="M659" s="3"/>
      <c r="N659" s="3"/>
      <c r="O659" s="3"/>
      <c r="P659" s="3"/>
      <c r="Q659" s="3"/>
      <c r="R659" s="3"/>
      <c r="S659" s="3"/>
      <c r="T659" s="3"/>
      <c r="U659" s="3"/>
      <c r="V659" s="3"/>
      <c r="W659" s="3"/>
      <c r="X659" s="3"/>
      <c r="Y659" s="3"/>
      <c r="Z659" s="3"/>
    </row>
    <row r="660" ht="11.25" customHeight="1">
      <c r="A660" s="136" t="s">
        <v>6330</v>
      </c>
      <c r="B660" s="136" t="s">
        <v>5939</v>
      </c>
      <c r="C660" s="241" t="s">
        <v>135</v>
      </c>
      <c r="D660" s="136" t="s">
        <v>9850</v>
      </c>
      <c r="E660" s="136" t="s">
        <v>9851</v>
      </c>
      <c r="F660" s="136" t="s">
        <v>9852</v>
      </c>
      <c r="G660" s="241">
        <v>8.0</v>
      </c>
      <c r="H660" s="241">
        <v>8.0</v>
      </c>
      <c r="I660" s="5">
        <v>8.0</v>
      </c>
      <c r="J660" s="5">
        <v>20.0</v>
      </c>
      <c r="K660" s="5">
        <v>2.5</v>
      </c>
      <c r="L660" s="330" t="s">
        <v>142</v>
      </c>
      <c r="M660" s="3"/>
      <c r="N660" s="3"/>
      <c r="O660" s="3"/>
      <c r="P660" s="3"/>
      <c r="Q660" s="3"/>
      <c r="R660" s="3"/>
      <c r="S660" s="3"/>
      <c r="T660" s="3"/>
      <c r="U660" s="3"/>
      <c r="V660" s="3"/>
      <c r="W660" s="3"/>
      <c r="X660" s="3"/>
      <c r="Y660" s="3"/>
      <c r="Z660" s="3"/>
    </row>
    <row r="661" ht="11.25" customHeight="1">
      <c r="A661" s="136" t="s">
        <v>6330</v>
      </c>
      <c r="B661" s="136" t="s">
        <v>5939</v>
      </c>
      <c r="C661" s="241" t="s">
        <v>135</v>
      </c>
      <c r="D661" s="136" t="s">
        <v>9853</v>
      </c>
      <c r="E661" s="136" t="s">
        <v>9854</v>
      </c>
      <c r="F661" s="136" t="s">
        <v>9849</v>
      </c>
      <c r="G661" s="241">
        <v>8.0</v>
      </c>
      <c r="H661" s="241">
        <v>8.0</v>
      </c>
      <c r="I661" s="5">
        <v>8.0</v>
      </c>
      <c r="J661" s="5">
        <v>20.0</v>
      </c>
      <c r="K661" s="5">
        <v>2.5</v>
      </c>
      <c r="L661" s="330" t="s">
        <v>142</v>
      </c>
      <c r="M661" s="3"/>
      <c r="N661" s="3"/>
      <c r="O661" s="3"/>
      <c r="P661" s="3"/>
      <c r="Q661" s="3"/>
      <c r="R661" s="3"/>
      <c r="S661" s="3"/>
      <c r="T661" s="3"/>
      <c r="U661" s="3"/>
      <c r="V661" s="3"/>
      <c r="W661" s="3"/>
      <c r="X661" s="3"/>
      <c r="Y661" s="3"/>
      <c r="Z661" s="3"/>
    </row>
    <row r="662" ht="11.25" customHeight="1">
      <c r="A662" s="136" t="s">
        <v>6330</v>
      </c>
      <c r="B662" s="136" t="s">
        <v>5939</v>
      </c>
      <c r="C662" s="241" t="s">
        <v>135</v>
      </c>
      <c r="D662" s="136" t="s">
        <v>9855</v>
      </c>
      <c r="E662" s="136" t="s">
        <v>9856</v>
      </c>
      <c r="F662" s="136" t="s">
        <v>9857</v>
      </c>
      <c r="G662" s="241">
        <v>8.0</v>
      </c>
      <c r="H662" s="241">
        <v>8.0</v>
      </c>
      <c r="I662" s="5">
        <v>8.0</v>
      </c>
      <c r="J662" s="5">
        <v>20.0</v>
      </c>
      <c r="K662" s="5">
        <v>2.5</v>
      </c>
      <c r="L662" s="330" t="s">
        <v>142</v>
      </c>
      <c r="M662" s="3"/>
      <c r="N662" s="3"/>
      <c r="O662" s="3"/>
      <c r="P662" s="3"/>
      <c r="Q662" s="3"/>
      <c r="R662" s="3"/>
      <c r="S662" s="3"/>
      <c r="T662" s="3"/>
      <c r="U662" s="3"/>
      <c r="V662" s="3"/>
      <c r="W662" s="3"/>
      <c r="X662" s="3"/>
      <c r="Y662" s="3"/>
      <c r="Z662" s="3"/>
    </row>
    <row r="663" ht="11.25" customHeight="1">
      <c r="A663" s="136" t="s">
        <v>9858</v>
      </c>
      <c r="B663" s="136" t="s">
        <v>9859</v>
      </c>
      <c r="C663" s="241" t="s">
        <v>135</v>
      </c>
      <c r="D663" s="136" t="s">
        <v>9860</v>
      </c>
      <c r="E663" s="136" t="s">
        <v>9861</v>
      </c>
      <c r="F663" s="136" t="s">
        <v>9862</v>
      </c>
      <c r="G663" s="241">
        <v>3.0</v>
      </c>
      <c r="H663" s="241">
        <v>3.0</v>
      </c>
      <c r="I663" s="5">
        <v>3.0</v>
      </c>
      <c r="J663" s="5">
        <v>20.0</v>
      </c>
      <c r="K663" s="5">
        <v>6.666666666666667</v>
      </c>
      <c r="L663" s="330" t="s">
        <v>142</v>
      </c>
      <c r="M663" s="3"/>
      <c r="N663" s="3"/>
      <c r="O663" s="3"/>
      <c r="P663" s="3"/>
      <c r="Q663" s="3"/>
      <c r="R663" s="3"/>
      <c r="S663" s="3"/>
      <c r="T663" s="3"/>
      <c r="U663" s="3"/>
      <c r="V663" s="3"/>
      <c r="W663" s="3"/>
      <c r="X663" s="3"/>
      <c r="Y663" s="3"/>
      <c r="Z663" s="3"/>
    </row>
    <row r="664" ht="11.25" customHeight="1">
      <c r="A664" s="136" t="s">
        <v>9858</v>
      </c>
      <c r="B664" s="136" t="s">
        <v>9859</v>
      </c>
      <c r="C664" s="241" t="s">
        <v>135</v>
      </c>
      <c r="D664" s="136" t="s">
        <v>9863</v>
      </c>
      <c r="E664" s="136" t="s">
        <v>9864</v>
      </c>
      <c r="F664" s="136" t="s">
        <v>9862</v>
      </c>
      <c r="G664" s="241">
        <v>3.0</v>
      </c>
      <c r="H664" s="241">
        <v>3.0</v>
      </c>
      <c r="I664" s="5">
        <v>3.0</v>
      </c>
      <c r="J664" s="5">
        <v>20.0</v>
      </c>
      <c r="K664" s="5">
        <v>6.666666666666667</v>
      </c>
      <c r="L664" s="330" t="s">
        <v>142</v>
      </c>
      <c r="M664" s="3"/>
      <c r="N664" s="3"/>
      <c r="O664" s="3"/>
      <c r="P664" s="3"/>
      <c r="Q664" s="3"/>
      <c r="R664" s="3"/>
      <c r="S664" s="3"/>
      <c r="T664" s="3"/>
      <c r="U664" s="3"/>
      <c r="V664" s="3"/>
      <c r="W664" s="3"/>
      <c r="X664" s="3"/>
      <c r="Y664" s="3"/>
      <c r="Z664" s="3"/>
    </row>
    <row r="665" ht="11.25" customHeight="1">
      <c r="A665" s="136" t="s">
        <v>9858</v>
      </c>
      <c r="B665" s="136" t="s">
        <v>9859</v>
      </c>
      <c r="C665" s="241" t="s">
        <v>135</v>
      </c>
      <c r="D665" s="136" t="s">
        <v>9865</v>
      </c>
      <c r="E665" s="136" t="s">
        <v>9866</v>
      </c>
      <c r="F665" s="136" t="s">
        <v>9867</v>
      </c>
      <c r="G665" s="241">
        <v>3.0</v>
      </c>
      <c r="H665" s="241">
        <v>3.0</v>
      </c>
      <c r="I665" s="5">
        <v>3.0</v>
      </c>
      <c r="J665" s="5">
        <v>10.0</v>
      </c>
      <c r="K665" s="5">
        <v>3.333333333333333</v>
      </c>
      <c r="L665" s="330" t="s">
        <v>142</v>
      </c>
      <c r="M665" s="3"/>
      <c r="N665" s="3"/>
      <c r="O665" s="3"/>
      <c r="P665" s="3"/>
      <c r="Q665" s="3"/>
      <c r="R665" s="3"/>
      <c r="S665" s="3"/>
      <c r="T665" s="3"/>
      <c r="U665" s="3"/>
      <c r="V665" s="3"/>
      <c r="W665" s="3"/>
      <c r="X665" s="3"/>
      <c r="Y665" s="3"/>
      <c r="Z665" s="3"/>
    </row>
    <row r="666" ht="11.25" customHeight="1">
      <c r="A666" s="136" t="s">
        <v>5952</v>
      </c>
      <c r="B666" s="136" t="s">
        <v>5953</v>
      </c>
      <c r="C666" s="241" t="s">
        <v>135</v>
      </c>
      <c r="D666" s="136" t="s">
        <v>9701</v>
      </c>
      <c r="E666" s="136" t="s">
        <v>9702</v>
      </c>
      <c r="F666" s="136" t="s">
        <v>9703</v>
      </c>
      <c r="G666" s="241">
        <v>4.0</v>
      </c>
      <c r="H666" s="241">
        <v>4.0</v>
      </c>
      <c r="I666" s="5">
        <v>4.0</v>
      </c>
      <c r="J666" s="5">
        <v>20.0</v>
      </c>
      <c r="K666" s="5">
        <v>5.0</v>
      </c>
      <c r="L666" s="330" t="s">
        <v>142</v>
      </c>
      <c r="M666" s="3"/>
      <c r="N666" s="3"/>
      <c r="O666" s="3"/>
      <c r="P666" s="3"/>
      <c r="Q666" s="3"/>
      <c r="R666" s="3"/>
      <c r="S666" s="3"/>
      <c r="T666" s="3"/>
      <c r="U666" s="3"/>
      <c r="V666" s="3"/>
      <c r="W666" s="3"/>
      <c r="X666" s="3"/>
      <c r="Y666" s="3"/>
      <c r="Z666" s="3"/>
    </row>
    <row r="667" ht="11.25" customHeight="1">
      <c r="A667" s="136" t="s">
        <v>5952</v>
      </c>
      <c r="B667" s="136" t="s">
        <v>5953</v>
      </c>
      <c r="C667" s="241" t="s">
        <v>135</v>
      </c>
      <c r="D667" s="136" t="s">
        <v>9699</v>
      </c>
      <c r="E667" s="136" t="s">
        <v>9700</v>
      </c>
      <c r="F667" s="136" t="s">
        <v>7623</v>
      </c>
      <c r="G667" s="241">
        <v>4.0</v>
      </c>
      <c r="H667" s="241">
        <v>4.0</v>
      </c>
      <c r="I667" s="5">
        <v>4.0</v>
      </c>
      <c r="J667" s="5">
        <v>20.0</v>
      </c>
      <c r="K667" s="5">
        <v>5.0</v>
      </c>
      <c r="L667" s="330" t="s">
        <v>142</v>
      </c>
      <c r="M667" s="3"/>
      <c r="N667" s="3"/>
      <c r="O667" s="3"/>
      <c r="P667" s="3"/>
      <c r="Q667" s="3"/>
      <c r="R667" s="3"/>
      <c r="S667" s="3"/>
      <c r="T667" s="3"/>
      <c r="U667" s="3"/>
      <c r="V667" s="3"/>
      <c r="W667" s="3"/>
      <c r="X667" s="3"/>
      <c r="Y667" s="3"/>
      <c r="Z667" s="3"/>
    </row>
    <row r="668" ht="11.25" customHeight="1">
      <c r="A668" s="136" t="s">
        <v>5958</v>
      </c>
      <c r="B668" s="136" t="s">
        <v>5959</v>
      </c>
      <c r="C668" s="241" t="s">
        <v>135</v>
      </c>
      <c r="D668" s="136" t="s">
        <v>9724</v>
      </c>
      <c r="E668" s="136" t="s">
        <v>9725</v>
      </c>
      <c r="F668" s="136" t="s">
        <v>7623</v>
      </c>
      <c r="G668" s="241">
        <v>3.0</v>
      </c>
      <c r="H668" s="241">
        <v>3.0</v>
      </c>
      <c r="I668" s="5">
        <v>3.0</v>
      </c>
      <c r="J668" s="5">
        <v>20.0</v>
      </c>
      <c r="K668" s="5">
        <v>6.666666666666667</v>
      </c>
      <c r="L668" s="330" t="s">
        <v>142</v>
      </c>
      <c r="M668" s="3"/>
      <c r="N668" s="3"/>
      <c r="O668" s="3"/>
      <c r="P668" s="3"/>
      <c r="Q668" s="3"/>
      <c r="R668" s="3"/>
      <c r="S668" s="3"/>
      <c r="T668" s="3"/>
      <c r="U668" s="3"/>
      <c r="V668" s="3"/>
      <c r="W668" s="3"/>
      <c r="X668" s="3"/>
      <c r="Y668" s="3"/>
      <c r="Z668" s="3"/>
    </row>
    <row r="669" ht="11.25" customHeight="1">
      <c r="A669" s="136" t="s">
        <v>9735</v>
      </c>
      <c r="B669" s="136" t="s">
        <v>5987</v>
      </c>
      <c r="C669" s="241" t="s">
        <v>135</v>
      </c>
      <c r="D669" s="136" t="s">
        <v>5988</v>
      </c>
      <c r="E669" s="136" t="s">
        <v>9736</v>
      </c>
      <c r="F669" s="136" t="s">
        <v>9714</v>
      </c>
      <c r="G669" s="241">
        <v>4.0</v>
      </c>
      <c r="H669" s="241">
        <v>4.0</v>
      </c>
      <c r="I669" s="5">
        <v>4.0</v>
      </c>
      <c r="J669" s="5">
        <v>20.0</v>
      </c>
      <c r="K669" s="5">
        <v>5.0</v>
      </c>
      <c r="L669" s="330" t="s">
        <v>142</v>
      </c>
      <c r="M669" s="3"/>
      <c r="N669" s="3"/>
      <c r="O669" s="3"/>
      <c r="P669" s="3"/>
      <c r="Q669" s="3"/>
      <c r="R669" s="3"/>
      <c r="S669" s="3"/>
      <c r="T669" s="3"/>
      <c r="U669" s="3"/>
      <c r="V669" s="3"/>
      <c r="W669" s="3"/>
      <c r="X669" s="3"/>
      <c r="Y669" s="3"/>
      <c r="Z669" s="3"/>
    </row>
    <row r="670" ht="11.25" customHeight="1">
      <c r="A670" s="136" t="s">
        <v>9737</v>
      </c>
      <c r="B670" s="136" t="s">
        <v>9738</v>
      </c>
      <c r="C670" s="241" t="s">
        <v>135</v>
      </c>
      <c r="D670" s="136" t="s">
        <v>9710</v>
      </c>
      <c r="E670" s="136" t="s">
        <v>9708</v>
      </c>
      <c r="F670" s="136" t="s">
        <v>9709</v>
      </c>
      <c r="G670" s="241">
        <v>4.0</v>
      </c>
      <c r="H670" s="241">
        <v>2.0</v>
      </c>
      <c r="I670" s="5">
        <v>4.0</v>
      </c>
      <c r="J670" s="5">
        <v>20.0</v>
      </c>
      <c r="K670" s="5">
        <v>10.0</v>
      </c>
      <c r="L670" s="330" t="s">
        <v>142</v>
      </c>
      <c r="M670" s="3"/>
      <c r="N670" s="3"/>
      <c r="O670" s="3"/>
      <c r="P670" s="3"/>
      <c r="Q670" s="3"/>
      <c r="R670" s="3"/>
      <c r="S670" s="3"/>
      <c r="T670" s="3"/>
      <c r="U670" s="3"/>
      <c r="V670" s="3"/>
      <c r="W670" s="3"/>
      <c r="X670" s="3"/>
      <c r="Y670" s="3"/>
      <c r="Z670" s="3"/>
    </row>
    <row r="671" ht="11.25" customHeight="1">
      <c r="A671" s="136" t="s">
        <v>9726</v>
      </c>
      <c r="B671" s="136" t="s">
        <v>9727</v>
      </c>
      <c r="C671" s="241" t="s">
        <v>135</v>
      </c>
      <c r="D671" s="136" t="s">
        <v>9728</v>
      </c>
      <c r="E671" s="136" t="s">
        <v>9729</v>
      </c>
      <c r="F671" s="136" t="s">
        <v>9730</v>
      </c>
      <c r="G671" s="241">
        <v>4.0</v>
      </c>
      <c r="H671" s="241">
        <v>3.0</v>
      </c>
      <c r="I671" s="5">
        <v>4.0</v>
      </c>
      <c r="J671" s="5">
        <v>20.0</v>
      </c>
      <c r="K671" s="5">
        <v>6.666666666666667</v>
      </c>
      <c r="L671" s="330" t="s">
        <v>142</v>
      </c>
      <c r="M671" s="3"/>
      <c r="N671" s="3"/>
      <c r="O671" s="3"/>
      <c r="P671" s="3"/>
      <c r="Q671" s="3"/>
      <c r="R671" s="3"/>
      <c r="S671" s="3"/>
      <c r="T671" s="3"/>
      <c r="U671" s="3"/>
      <c r="V671" s="3"/>
      <c r="W671" s="3"/>
      <c r="X671" s="3"/>
      <c r="Y671" s="3"/>
      <c r="Z671" s="3"/>
    </row>
    <row r="672" ht="11.25" customHeight="1">
      <c r="A672" s="136" t="s">
        <v>5910</v>
      </c>
      <c r="B672" s="136" t="s">
        <v>5911</v>
      </c>
      <c r="C672" s="241" t="s">
        <v>135</v>
      </c>
      <c r="D672" s="136" t="s">
        <v>9733</v>
      </c>
      <c r="E672" s="136" t="s">
        <v>9734</v>
      </c>
      <c r="F672" s="136" t="s">
        <v>7623</v>
      </c>
      <c r="G672" s="241">
        <v>4.0</v>
      </c>
      <c r="H672" s="241">
        <v>3.0</v>
      </c>
      <c r="I672" s="5">
        <v>4.0</v>
      </c>
      <c r="J672" s="5">
        <v>20.0</v>
      </c>
      <c r="K672" s="5">
        <v>6.666666666666667</v>
      </c>
      <c r="L672" s="330" t="s">
        <v>142</v>
      </c>
      <c r="M672" s="3"/>
      <c r="N672" s="3"/>
      <c r="O672" s="3"/>
      <c r="P672" s="3"/>
      <c r="Q672" s="3"/>
      <c r="R672" s="3"/>
      <c r="S672" s="3"/>
      <c r="T672" s="3"/>
      <c r="U672" s="3"/>
      <c r="V672" s="3"/>
      <c r="W672" s="3"/>
      <c r="X672" s="3"/>
      <c r="Y672" s="3"/>
      <c r="Z672" s="3"/>
    </row>
    <row r="673" ht="11.25" customHeight="1">
      <c r="A673" s="136" t="s">
        <v>5895</v>
      </c>
      <c r="B673" s="136" t="s">
        <v>3780</v>
      </c>
      <c r="C673" s="241" t="s">
        <v>135</v>
      </c>
      <c r="D673" s="136" t="s">
        <v>9731</v>
      </c>
      <c r="E673" s="136" t="s">
        <v>9732</v>
      </c>
      <c r="F673" s="136" t="s">
        <v>7623</v>
      </c>
      <c r="G673" s="241">
        <v>3.0</v>
      </c>
      <c r="H673" s="241">
        <v>3.0</v>
      </c>
      <c r="I673" s="5">
        <v>3.0</v>
      </c>
      <c r="J673" s="5">
        <v>20.0</v>
      </c>
      <c r="K673" s="5">
        <v>6.666666666666667</v>
      </c>
      <c r="L673" s="330" t="s">
        <v>142</v>
      </c>
      <c r="M673" s="3"/>
      <c r="N673" s="3"/>
      <c r="O673" s="3"/>
      <c r="P673" s="3"/>
      <c r="Q673" s="3"/>
      <c r="R673" s="3"/>
      <c r="S673" s="3"/>
      <c r="T673" s="3"/>
      <c r="U673" s="3"/>
      <c r="V673" s="3"/>
      <c r="W673" s="3"/>
      <c r="X673" s="3"/>
      <c r="Y673" s="3"/>
      <c r="Z673" s="3"/>
    </row>
    <row r="674" ht="11.25" customHeight="1">
      <c r="A674" s="136" t="s">
        <v>4354</v>
      </c>
      <c r="B674" s="136" t="s">
        <v>4355</v>
      </c>
      <c r="C674" s="241" t="s">
        <v>1075</v>
      </c>
      <c r="D674" s="136" t="s">
        <v>4373</v>
      </c>
      <c r="E674" s="136" t="s">
        <v>3947</v>
      </c>
      <c r="F674" s="136" t="s">
        <v>4209</v>
      </c>
      <c r="G674" s="241">
        <v>6.0</v>
      </c>
      <c r="H674" s="241">
        <v>6.0</v>
      </c>
      <c r="I674" s="5">
        <v>6.0</v>
      </c>
      <c r="J674" s="5">
        <v>50.0</v>
      </c>
      <c r="K674" s="5">
        <v>8.333333333333334</v>
      </c>
      <c r="L674" s="330" t="s">
        <v>142</v>
      </c>
      <c r="M674" s="3"/>
      <c r="N674" s="3"/>
      <c r="O674" s="3"/>
      <c r="P674" s="3"/>
      <c r="Q674" s="3"/>
      <c r="R674" s="3"/>
      <c r="S674" s="3"/>
      <c r="T674" s="3"/>
      <c r="U674" s="3"/>
      <c r="V674" s="3"/>
      <c r="W674" s="3"/>
      <c r="X674" s="3"/>
      <c r="Y674" s="3"/>
      <c r="Z674" s="3"/>
    </row>
    <row r="675" ht="11.25" customHeight="1">
      <c r="A675" s="136" t="s">
        <v>9747</v>
      </c>
      <c r="B675" s="136" t="s">
        <v>1709</v>
      </c>
      <c r="C675" s="241" t="s">
        <v>135</v>
      </c>
      <c r="D675" s="136" t="s">
        <v>9710</v>
      </c>
      <c r="E675" s="136" t="s">
        <v>9708</v>
      </c>
      <c r="F675" s="136" t="s">
        <v>9709</v>
      </c>
      <c r="G675" s="241">
        <v>8.0</v>
      </c>
      <c r="H675" s="241">
        <v>8.0</v>
      </c>
      <c r="I675" s="5">
        <v>8.0</v>
      </c>
      <c r="J675" s="5">
        <v>20.0</v>
      </c>
      <c r="K675" s="5">
        <v>2.5</v>
      </c>
      <c r="L675" s="330" t="s">
        <v>142</v>
      </c>
      <c r="M675" s="3"/>
      <c r="N675" s="3"/>
      <c r="O675" s="3"/>
      <c r="P675" s="3"/>
      <c r="Q675" s="3"/>
      <c r="R675" s="3"/>
      <c r="S675" s="3"/>
      <c r="T675" s="3"/>
      <c r="U675" s="3"/>
      <c r="V675" s="3"/>
      <c r="W675" s="3"/>
      <c r="X675" s="3"/>
      <c r="Y675" s="3"/>
      <c r="Z675" s="3"/>
    </row>
    <row r="676" ht="11.25" customHeight="1">
      <c r="A676" s="136" t="s">
        <v>5877</v>
      </c>
      <c r="B676" s="136" t="s">
        <v>5878</v>
      </c>
      <c r="C676" s="241" t="s">
        <v>135</v>
      </c>
      <c r="D676" s="136" t="s">
        <v>9710</v>
      </c>
      <c r="E676" s="136" t="s">
        <v>9708</v>
      </c>
      <c r="F676" s="136" t="s">
        <v>9709</v>
      </c>
      <c r="G676" s="241">
        <v>4.0</v>
      </c>
      <c r="H676" s="241">
        <v>3.0</v>
      </c>
      <c r="I676" s="5">
        <v>4.0</v>
      </c>
      <c r="J676" s="5">
        <v>20.0</v>
      </c>
      <c r="K676" s="5">
        <v>6.666666666666667</v>
      </c>
      <c r="L676" s="330" t="s">
        <v>142</v>
      </c>
      <c r="M676" s="3"/>
      <c r="N676" s="3"/>
      <c r="O676" s="3"/>
      <c r="P676" s="3"/>
      <c r="Q676" s="3"/>
      <c r="R676" s="3"/>
      <c r="S676" s="3"/>
      <c r="T676" s="3"/>
      <c r="U676" s="3"/>
      <c r="V676" s="3"/>
      <c r="W676" s="3"/>
      <c r="X676" s="3"/>
      <c r="Y676" s="3"/>
      <c r="Z676" s="3"/>
    </row>
    <row r="677" ht="11.25" customHeight="1">
      <c r="A677" s="136" t="s">
        <v>9868</v>
      </c>
      <c r="B677" s="136" t="s">
        <v>6175</v>
      </c>
      <c r="C677" s="241" t="s">
        <v>135</v>
      </c>
      <c r="D677" s="136" t="s">
        <v>9794</v>
      </c>
      <c r="E677" s="136" t="s">
        <v>9795</v>
      </c>
      <c r="F677" s="136" t="s">
        <v>9014</v>
      </c>
      <c r="G677" s="241">
        <v>5.0</v>
      </c>
      <c r="H677" s="241">
        <v>4.0</v>
      </c>
      <c r="I677" s="5">
        <v>5.0</v>
      </c>
      <c r="J677" s="5">
        <v>10.0</v>
      </c>
      <c r="K677" s="5">
        <v>2.5</v>
      </c>
      <c r="L677" s="330" t="s">
        <v>142</v>
      </c>
      <c r="M677" s="3"/>
      <c r="N677" s="3"/>
      <c r="O677" s="3"/>
      <c r="P677" s="3"/>
      <c r="Q677" s="3"/>
      <c r="R677" s="3"/>
      <c r="S677" s="3"/>
      <c r="T677" s="3"/>
      <c r="U677" s="3"/>
      <c r="V677" s="3"/>
      <c r="W677" s="3"/>
      <c r="X677" s="3"/>
      <c r="Y677" s="3"/>
      <c r="Z677" s="3"/>
    </row>
    <row r="678" ht="11.25" customHeight="1">
      <c r="A678" s="136" t="s">
        <v>9739</v>
      </c>
      <c r="B678" s="136" t="s">
        <v>9740</v>
      </c>
      <c r="C678" s="241" t="s">
        <v>135</v>
      </c>
      <c r="D678" s="136" t="s">
        <v>9741</v>
      </c>
      <c r="E678" s="136" t="s">
        <v>9742</v>
      </c>
      <c r="F678" s="136" t="s">
        <v>7623</v>
      </c>
      <c r="G678" s="241">
        <v>5.0</v>
      </c>
      <c r="H678" s="241">
        <v>5.0</v>
      </c>
      <c r="I678" s="5">
        <v>5.0</v>
      </c>
      <c r="J678" s="5">
        <v>20.0</v>
      </c>
      <c r="K678" s="5">
        <v>4.0</v>
      </c>
      <c r="L678" s="330" t="s">
        <v>142</v>
      </c>
      <c r="M678" s="3"/>
      <c r="N678" s="3"/>
      <c r="O678" s="3"/>
      <c r="P678" s="3"/>
      <c r="Q678" s="3"/>
      <c r="R678" s="3"/>
      <c r="S678" s="3"/>
      <c r="T678" s="3"/>
      <c r="U678" s="3"/>
      <c r="V678" s="3"/>
      <c r="W678" s="3"/>
      <c r="X678" s="3"/>
      <c r="Y678" s="3"/>
      <c r="Z678" s="3"/>
    </row>
    <row r="679" ht="11.25" customHeight="1">
      <c r="A679" s="136" t="s">
        <v>6301</v>
      </c>
      <c r="B679" s="136" t="s">
        <v>6302</v>
      </c>
      <c r="C679" s="241" t="s">
        <v>135</v>
      </c>
      <c r="D679" s="136" t="s">
        <v>9869</v>
      </c>
      <c r="E679" s="136" t="s">
        <v>9870</v>
      </c>
      <c r="F679" s="136" t="s">
        <v>9871</v>
      </c>
      <c r="G679" s="241">
        <v>4.0</v>
      </c>
      <c r="H679" s="241">
        <v>4.0</v>
      </c>
      <c r="I679" s="5">
        <v>4.0</v>
      </c>
      <c r="J679" s="5">
        <v>10.0</v>
      </c>
      <c r="K679" s="5">
        <v>2.5</v>
      </c>
      <c r="L679" s="330" t="s">
        <v>143</v>
      </c>
      <c r="M679" s="3"/>
      <c r="N679" s="3"/>
      <c r="O679" s="3"/>
      <c r="P679" s="3"/>
      <c r="Q679" s="3"/>
      <c r="R679" s="3"/>
      <c r="S679" s="3"/>
      <c r="T679" s="3"/>
      <c r="U679" s="3"/>
      <c r="V679" s="3"/>
      <c r="W679" s="3"/>
      <c r="X679" s="3"/>
      <c r="Y679" s="3"/>
      <c r="Z679" s="3"/>
    </row>
    <row r="680" ht="11.25" customHeight="1">
      <c r="A680" s="136" t="s">
        <v>9872</v>
      </c>
      <c r="B680" s="136" t="s">
        <v>9740</v>
      </c>
      <c r="C680" s="241" t="s">
        <v>135</v>
      </c>
      <c r="D680" s="136" t="s">
        <v>9873</v>
      </c>
      <c r="E680" s="136" t="s">
        <v>9874</v>
      </c>
      <c r="F680" s="136" t="s">
        <v>9875</v>
      </c>
      <c r="G680" s="241">
        <v>5.0</v>
      </c>
      <c r="H680" s="241">
        <v>5.0</v>
      </c>
      <c r="I680" s="5">
        <v>5.0</v>
      </c>
      <c r="J680" s="5">
        <v>20.0</v>
      </c>
      <c r="K680" s="5">
        <v>4.0</v>
      </c>
      <c r="L680" s="330" t="s">
        <v>143</v>
      </c>
      <c r="M680" s="3"/>
      <c r="N680" s="3"/>
      <c r="O680" s="3"/>
      <c r="P680" s="3"/>
      <c r="Q680" s="3"/>
      <c r="R680" s="3"/>
      <c r="S680" s="3"/>
      <c r="T680" s="3"/>
      <c r="U680" s="3"/>
      <c r="V680" s="3"/>
      <c r="W680" s="3"/>
      <c r="X680" s="3"/>
      <c r="Y680" s="3"/>
      <c r="Z680" s="3"/>
    </row>
    <row r="681" ht="11.25" customHeight="1">
      <c r="A681" s="136" t="s">
        <v>6319</v>
      </c>
      <c r="B681" s="136" t="s">
        <v>6320</v>
      </c>
      <c r="C681" s="241" t="s">
        <v>135</v>
      </c>
      <c r="D681" s="136" t="s">
        <v>9876</v>
      </c>
      <c r="E681" s="136" t="s">
        <v>9877</v>
      </c>
      <c r="F681" s="136" t="s">
        <v>9878</v>
      </c>
      <c r="G681" s="241">
        <v>7.0</v>
      </c>
      <c r="H681" s="241">
        <v>7.0</v>
      </c>
      <c r="I681" s="5">
        <v>7.0</v>
      </c>
      <c r="J681" s="5">
        <v>20.0</v>
      </c>
      <c r="K681" s="5">
        <v>2.857142857142857</v>
      </c>
      <c r="L681" s="330" t="s">
        <v>143</v>
      </c>
      <c r="M681" s="3"/>
      <c r="N681" s="3"/>
      <c r="O681" s="3"/>
      <c r="P681" s="3"/>
      <c r="Q681" s="3"/>
      <c r="R681" s="3"/>
      <c r="S681" s="3"/>
      <c r="T681" s="3"/>
      <c r="U681" s="3"/>
      <c r="V681" s="3"/>
      <c r="W681" s="3"/>
      <c r="X681" s="3"/>
      <c r="Y681" s="3"/>
      <c r="Z681" s="3"/>
    </row>
    <row r="682" ht="11.25" customHeight="1">
      <c r="A682" s="136" t="s">
        <v>9879</v>
      </c>
      <c r="B682" s="136" t="s">
        <v>9880</v>
      </c>
      <c r="C682" s="241" t="s">
        <v>135</v>
      </c>
      <c r="D682" s="136" t="s">
        <v>9881</v>
      </c>
      <c r="E682" s="136" t="s">
        <v>9882</v>
      </c>
      <c r="F682" s="136" t="s">
        <v>9883</v>
      </c>
      <c r="G682" s="241">
        <v>3.0</v>
      </c>
      <c r="H682" s="241">
        <v>3.0</v>
      </c>
      <c r="I682" s="5">
        <v>3.0</v>
      </c>
      <c r="J682" s="5">
        <v>10.0</v>
      </c>
      <c r="K682" s="5">
        <v>3.333333333333333</v>
      </c>
      <c r="L682" s="330" t="s">
        <v>143</v>
      </c>
      <c r="M682" s="3"/>
      <c r="N682" s="3"/>
      <c r="O682" s="3"/>
      <c r="P682" s="3"/>
      <c r="Q682" s="3"/>
      <c r="R682" s="3"/>
      <c r="S682" s="3"/>
      <c r="T682" s="3"/>
      <c r="U682" s="3"/>
      <c r="V682" s="3"/>
      <c r="W682" s="3"/>
      <c r="X682" s="3"/>
      <c r="Y682" s="3"/>
      <c r="Z682" s="3"/>
    </row>
    <row r="683" ht="11.25" customHeight="1">
      <c r="A683" s="136" t="s">
        <v>9879</v>
      </c>
      <c r="B683" s="136" t="s">
        <v>9880</v>
      </c>
      <c r="C683" s="241" t="s">
        <v>7880</v>
      </c>
      <c r="D683" s="136" t="s">
        <v>9884</v>
      </c>
      <c r="E683" s="136" t="s">
        <v>9885</v>
      </c>
      <c r="F683" s="136" t="s">
        <v>9886</v>
      </c>
      <c r="G683" s="241">
        <v>3.0</v>
      </c>
      <c r="H683" s="241">
        <v>3.0</v>
      </c>
      <c r="I683" s="5">
        <v>3.0</v>
      </c>
      <c r="J683" s="5">
        <v>20.0</v>
      </c>
      <c r="K683" s="5">
        <v>6.666666666666667</v>
      </c>
      <c r="L683" s="330" t="s">
        <v>143</v>
      </c>
      <c r="M683" s="3"/>
      <c r="N683" s="3"/>
      <c r="O683" s="3"/>
      <c r="P683" s="3"/>
      <c r="Q683" s="3"/>
      <c r="R683" s="3"/>
      <c r="S683" s="3"/>
      <c r="T683" s="3"/>
      <c r="U683" s="3"/>
      <c r="V683" s="3"/>
      <c r="W683" s="3"/>
      <c r="X683" s="3"/>
      <c r="Y683" s="3"/>
      <c r="Z683" s="3"/>
    </row>
    <row r="684" ht="11.25" customHeight="1">
      <c r="A684" s="136" t="s">
        <v>9887</v>
      </c>
      <c r="B684" s="136" t="s">
        <v>9888</v>
      </c>
      <c r="C684" s="241" t="s">
        <v>135</v>
      </c>
      <c r="D684" s="136" t="s">
        <v>6481</v>
      </c>
      <c r="E684" s="136" t="s">
        <v>9889</v>
      </c>
      <c r="F684" s="136" t="s">
        <v>9890</v>
      </c>
      <c r="G684" s="241">
        <v>8.0</v>
      </c>
      <c r="H684" s="241">
        <v>6.0</v>
      </c>
      <c r="I684" s="5">
        <v>8.0</v>
      </c>
      <c r="J684" s="5">
        <v>20.0</v>
      </c>
      <c r="K684" s="5">
        <v>2.5</v>
      </c>
      <c r="L684" s="330" t="s">
        <v>143</v>
      </c>
      <c r="M684" s="3"/>
      <c r="N684" s="3"/>
      <c r="O684" s="3"/>
      <c r="P684" s="3"/>
      <c r="Q684" s="3"/>
      <c r="R684" s="3"/>
      <c r="S684" s="3"/>
      <c r="T684" s="3"/>
      <c r="U684" s="3"/>
      <c r="V684" s="3"/>
      <c r="W684" s="3"/>
      <c r="X684" s="3"/>
      <c r="Y684" s="3"/>
      <c r="Z684" s="3"/>
    </row>
    <row r="685" ht="11.25" customHeight="1">
      <c r="A685" s="136" t="s">
        <v>6356</v>
      </c>
      <c r="B685" s="136" t="s">
        <v>6357</v>
      </c>
      <c r="C685" s="241" t="s">
        <v>135</v>
      </c>
      <c r="D685" s="136" t="s">
        <v>9891</v>
      </c>
      <c r="E685" s="136" t="s">
        <v>9892</v>
      </c>
      <c r="F685" s="136" t="s">
        <v>9849</v>
      </c>
      <c r="G685" s="241">
        <v>6.0</v>
      </c>
      <c r="H685" s="241">
        <v>3.0</v>
      </c>
      <c r="I685" s="5">
        <v>6.0</v>
      </c>
      <c r="J685" s="5">
        <v>20.0</v>
      </c>
      <c r="K685" s="5">
        <v>3.333333333333333</v>
      </c>
      <c r="L685" s="330" t="s">
        <v>143</v>
      </c>
      <c r="M685" s="3"/>
      <c r="N685" s="3"/>
      <c r="O685" s="3"/>
      <c r="P685" s="3"/>
      <c r="Q685" s="3"/>
      <c r="R685" s="3"/>
      <c r="S685" s="3"/>
      <c r="T685" s="3"/>
      <c r="U685" s="3"/>
      <c r="V685" s="3"/>
      <c r="W685" s="3"/>
      <c r="X685" s="3"/>
      <c r="Y685" s="3"/>
      <c r="Z685" s="3"/>
    </row>
    <row r="686" ht="11.25" customHeight="1">
      <c r="A686" s="136" t="s">
        <v>6356</v>
      </c>
      <c r="B686" s="136" t="s">
        <v>6357</v>
      </c>
      <c r="C686" s="241" t="s">
        <v>135</v>
      </c>
      <c r="D686" s="136" t="s">
        <v>9893</v>
      </c>
      <c r="E686" s="136" t="s">
        <v>9894</v>
      </c>
      <c r="F686" s="136" t="s">
        <v>9895</v>
      </c>
      <c r="G686" s="241">
        <v>6.0</v>
      </c>
      <c r="H686" s="241">
        <v>3.0</v>
      </c>
      <c r="I686" s="5">
        <v>6.0</v>
      </c>
      <c r="J686" s="5">
        <v>10.0</v>
      </c>
      <c r="K686" s="5">
        <v>1.666666666666667</v>
      </c>
      <c r="L686" s="330" t="s">
        <v>143</v>
      </c>
      <c r="M686" s="3"/>
      <c r="N686" s="3"/>
      <c r="O686" s="3"/>
      <c r="P686" s="3"/>
      <c r="Q686" s="3"/>
      <c r="R686" s="3"/>
      <c r="S686" s="3"/>
      <c r="T686" s="3"/>
      <c r="U686" s="3"/>
      <c r="V686" s="3"/>
      <c r="W686" s="3"/>
      <c r="X686" s="3"/>
      <c r="Y686" s="3"/>
      <c r="Z686" s="3"/>
    </row>
    <row r="687" ht="11.25" customHeight="1">
      <c r="A687" s="136" t="s">
        <v>9896</v>
      </c>
      <c r="B687" s="136" t="s">
        <v>9897</v>
      </c>
      <c r="C687" s="241" t="s">
        <v>135</v>
      </c>
      <c r="D687" s="136" t="s">
        <v>9898</v>
      </c>
      <c r="E687" s="136" t="s">
        <v>9899</v>
      </c>
      <c r="F687" s="136" t="s">
        <v>9849</v>
      </c>
      <c r="G687" s="241">
        <v>4.0</v>
      </c>
      <c r="H687" s="241">
        <v>4.0</v>
      </c>
      <c r="I687" s="5">
        <v>5.0</v>
      </c>
      <c r="J687" s="5">
        <v>20.0</v>
      </c>
      <c r="K687" s="5">
        <v>5.0</v>
      </c>
      <c r="L687" s="330" t="s">
        <v>143</v>
      </c>
      <c r="M687" s="3"/>
      <c r="N687" s="3"/>
      <c r="O687" s="3"/>
      <c r="P687" s="3"/>
      <c r="Q687" s="3"/>
      <c r="R687" s="3"/>
      <c r="S687" s="3"/>
      <c r="T687" s="3"/>
      <c r="U687" s="3"/>
      <c r="V687" s="3"/>
      <c r="W687" s="3"/>
      <c r="X687" s="3"/>
      <c r="Y687" s="3"/>
      <c r="Z687" s="3"/>
    </row>
    <row r="688" ht="11.25" customHeight="1">
      <c r="A688" s="136" t="s">
        <v>6399</v>
      </c>
      <c r="B688" s="136" t="s">
        <v>6400</v>
      </c>
      <c r="C688" s="241" t="s">
        <v>135</v>
      </c>
      <c r="D688" s="136" t="s">
        <v>9900</v>
      </c>
      <c r="E688" s="136" t="s">
        <v>9761</v>
      </c>
      <c r="F688" s="136" t="s">
        <v>9901</v>
      </c>
      <c r="G688" s="241">
        <v>2.0</v>
      </c>
      <c r="H688" s="241">
        <v>2.0</v>
      </c>
      <c r="I688" s="5">
        <v>2.0</v>
      </c>
      <c r="J688" s="5">
        <v>10.0</v>
      </c>
      <c r="K688" s="5">
        <v>5.0</v>
      </c>
      <c r="L688" s="330" t="s">
        <v>143</v>
      </c>
      <c r="M688" s="3"/>
      <c r="N688" s="3"/>
      <c r="O688" s="3"/>
      <c r="P688" s="3"/>
      <c r="Q688" s="3"/>
      <c r="R688" s="3"/>
      <c r="S688" s="3"/>
      <c r="T688" s="3"/>
      <c r="U688" s="3"/>
      <c r="V688" s="3"/>
      <c r="W688" s="3"/>
      <c r="X688" s="3"/>
      <c r="Y688" s="3"/>
      <c r="Z688" s="3"/>
    </row>
    <row r="689" ht="11.25" customHeight="1">
      <c r="A689" s="136" t="s">
        <v>9902</v>
      </c>
      <c r="B689" s="136" t="s">
        <v>9903</v>
      </c>
      <c r="C689" s="241" t="s">
        <v>135</v>
      </c>
      <c r="D689" s="136" t="s">
        <v>9904</v>
      </c>
      <c r="E689" s="136" t="s">
        <v>9851</v>
      </c>
      <c r="F689" s="136" t="s">
        <v>9852</v>
      </c>
      <c r="G689" s="241">
        <v>8.0</v>
      </c>
      <c r="H689" s="241">
        <v>6.0</v>
      </c>
      <c r="I689" s="5">
        <v>8.0</v>
      </c>
      <c r="J689" s="5">
        <v>20.0</v>
      </c>
      <c r="K689" s="5">
        <v>2.5</v>
      </c>
      <c r="L689" s="330" t="s">
        <v>143</v>
      </c>
      <c r="M689" s="3"/>
      <c r="N689" s="3"/>
      <c r="O689" s="3"/>
      <c r="P689" s="3"/>
      <c r="Q689" s="3"/>
      <c r="R689" s="3"/>
      <c r="S689" s="3"/>
      <c r="T689" s="3"/>
      <c r="U689" s="3"/>
      <c r="V689" s="3"/>
      <c r="W689" s="3"/>
      <c r="X689" s="3"/>
      <c r="Y689" s="3"/>
      <c r="Z689" s="3"/>
    </row>
    <row r="690" ht="11.25" customHeight="1">
      <c r="A690" s="136" t="s">
        <v>9902</v>
      </c>
      <c r="B690" s="136" t="s">
        <v>9903</v>
      </c>
      <c r="C690" s="241" t="s">
        <v>135</v>
      </c>
      <c r="D690" s="136" t="s">
        <v>9847</v>
      </c>
      <c r="E690" s="136" t="s">
        <v>9848</v>
      </c>
      <c r="F690" s="136" t="s">
        <v>9849</v>
      </c>
      <c r="G690" s="241">
        <v>8.0</v>
      </c>
      <c r="H690" s="241">
        <v>6.0</v>
      </c>
      <c r="I690" s="5">
        <v>8.0</v>
      </c>
      <c r="J690" s="5">
        <v>20.0</v>
      </c>
      <c r="K690" s="5">
        <v>2.5</v>
      </c>
      <c r="L690" s="330" t="s">
        <v>143</v>
      </c>
      <c r="M690" s="3"/>
      <c r="N690" s="3"/>
      <c r="O690" s="3"/>
      <c r="P690" s="3"/>
      <c r="Q690" s="3"/>
      <c r="R690" s="3"/>
      <c r="S690" s="3"/>
      <c r="T690" s="3"/>
      <c r="U690" s="3"/>
      <c r="V690" s="3"/>
      <c r="W690" s="3"/>
      <c r="X690" s="3"/>
      <c r="Y690" s="3"/>
      <c r="Z690" s="3"/>
    </row>
    <row r="691" ht="11.25" customHeight="1">
      <c r="A691" s="136" t="s">
        <v>6330</v>
      </c>
      <c r="B691" s="136" t="s">
        <v>5939</v>
      </c>
      <c r="C691" s="241" t="s">
        <v>135</v>
      </c>
      <c r="D691" s="136" t="s">
        <v>9905</v>
      </c>
      <c r="E691" s="136" t="s">
        <v>9854</v>
      </c>
      <c r="F691" s="136" t="s">
        <v>9849</v>
      </c>
      <c r="G691" s="241">
        <v>8.0</v>
      </c>
      <c r="H691" s="241">
        <v>8.0</v>
      </c>
      <c r="I691" s="5">
        <v>8.0</v>
      </c>
      <c r="J691" s="5">
        <v>20.0</v>
      </c>
      <c r="K691" s="5">
        <v>2.5</v>
      </c>
      <c r="L691" s="330" t="s">
        <v>143</v>
      </c>
      <c r="M691" s="3"/>
      <c r="N691" s="3"/>
      <c r="O691" s="3"/>
      <c r="P691" s="3"/>
      <c r="Q691" s="3"/>
      <c r="R691" s="3"/>
      <c r="S691" s="3"/>
      <c r="T691" s="3"/>
      <c r="U691" s="3"/>
      <c r="V691" s="3"/>
      <c r="W691" s="3"/>
      <c r="X691" s="3"/>
      <c r="Y691" s="3"/>
      <c r="Z691" s="3"/>
    </row>
    <row r="692" ht="11.25" customHeight="1">
      <c r="A692" s="136" t="s">
        <v>6330</v>
      </c>
      <c r="B692" s="136" t="s">
        <v>5939</v>
      </c>
      <c r="C692" s="241" t="s">
        <v>135</v>
      </c>
      <c r="D692" s="136" t="s">
        <v>9855</v>
      </c>
      <c r="E692" s="136" t="s">
        <v>9856</v>
      </c>
      <c r="F692" s="136" t="s">
        <v>9857</v>
      </c>
      <c r="G692" s="241">
        <v>8.0</v>
      </c>
      <c r="H692" s="241">
        <v>8.0</v>
      </c>
      <c r="I692" s="5">
        <v>8.0</v>
      </c>
      <c r="J692" s="5">
        <v>20.0</v>
      </c>
      <c r="K692" s="5">
        <v>2.5</v>
      </c>
      <c r="L692" s="330" t="s">
        <v>143</v>
      </c>
      <c r="M692" s="3"/>
      <c r="N692" s="3"/>
      <c r="O692" s="3"/>
      <c r="P692" s="3"/>
      <c r="Q692" s="3"/>
      <c r="R692" s="3"/>
      <c r="S692" s="3"/>
      <c r="T692" s="3"/>
      <c r="U692" s="3"/>
      <c r="V692" s="3"/>
      <c r="W692" s="3"/>
      <c r="X692" s="3"/>
      <c r="Y692" s="3"/>
      <c r="Z692" s="3"/>
    </row>
    <row r="693" ht="11.25" customHeight="1">
      <c r="A693" s="136" t="s">
        <v>6430</v>
      </c>
      <c r="B693" s="136" t="s">
        <v>1441</v>
      </c>
      <c r="C693" s="241" t="s">
        <v>135</v>
      </c>
      <c r="D693" s="136" t="s">
        <v>9906</v>
      </c>
      <c r="E693" s="136" t="s">
        <v>9907</v>
      </c>
      <c r="F693" s="136" t="s">
        <v>9908</v>
      </c>
      <c r="G693" s="241">
        <v>7.0</v>
      </c>
      <c r="H693" s="241">
        <v>7.0</v>
      </c>
      <c r="I693" s="5">
        <v>7.0</v>
      </c>
      <c r="J693" s="5">
        <v>20.0</v>
      </c>
      <c r="K693" s="5">
        <v>2.857142857142857</v>
      </c>
      <c r="L693" s="330" t="s">
        <v>143</v>
      </c>
      <c r="M693" s="3"/>
      <c r="N693" s="3"/>
      <c r="O693" s="3"/>
      <c r="P693" s="3"/>
      <c r="Q693" s="3"/>
      <c r="R693" s="3"/>
      <c r="S693" s="3"/>
      <c r="T693" s="3"/>
      <c r="U693" s="3"/>
      <c r="V693" s="3"/>
      <c r="W693" s="3"/>
      <c r="X693" s="3"/>
      <c r="Y693" s="3"/>
      <c r="Z693" s="3"/>
    </row>
    <row r="694" ht="11.25" customHeight="1">
      <c r="A694" s="136" t="s">
        <v>6581</v>
      </c>
      <c r="B694" s="136" t="s">
        <v>6436</v>
      </c>
      <c r="C694" s="241" t="s">
        <v>135</v>
      </c>
      <c r="D694" s="136" t="s">
        <v>9909</v>
      </c>
      <c r="E694" s="136" t="s">
        <v>9910</v>
      </c>
      <c r="F694" s="136" t="s">
        <v>9835</v>
      </c>
      <c r="G694" s="241">
        <v>5.0</v>
      </c>
      <c r="H694" s="241">
        <v>4.0</v>
      </c>
      <c r="I694" s="5">
        <v>5.0</v>
      </c>
      <c r="J694" s="5">
        <v>20.0</v>
      </c>
      <c r="K694" s="5">
        <v>4.0</v>
      </c>
      <c r="L694" s="330" t="s">
        <v>145</v>
      </c>
      <c r="M694" s="3"/>
      <c r="N694" s="3"/>
      <c r="O694" s="3"/>
      <c r="P694" s="3"/>
      <c r="Q694" s="3"/>
      <c r="R694" s="3"/>
      <c r="S694" s="3"/>
      <c r="T694" s="3"/>
      <c r="U694" s="3"/>
      <c r="V694" s="3"/>
      <c r="W694" s="3"/>
      <c r="X694" s="3"/>
      <c r="Y694" s="3"/>
      <c r="Z694" s="3"/>
    </row>
    <row r="695" ht="11.25" customHeight="1">
      <c r="A695" s="136" t="s">
        <v>6581</v>
      </c>
      <c r="B695" s="136" t="s">
        <v>6436</v>
      </c>
      <c r="C695" s="241" t="s">
        <v>135</v>
      </c>
      <c r="D695" s="136" t="s">
        <v>9911</v>
      </c>
      <c r="E695" s="136" t="s">
        <v>9912</v>
      </c>
      <c r="F695" s="136" t="s">
        <v>9835</v>
      </c>
      <c r="G695" s="241">
        <v>5.0</v>
      </c>
      <c r="H695" s="241">
        <v>4.0</v>
      </c>
      <c r="I695" s="5">
        <v>5.0</v>
      </c>
      <c r="J695" s="5">
        <v>20.0</v>
      </c>
      <c r="K695" s="5">
        <v>4.0</v>
      </c>
      <c r="L695" s="330" t="s">
        <v>145</v>
      </c>
      <c r="M695" s="3"/>
      <c r="N695" s="3"/>
      <c r="O695" s="3"/>
      <c r="P695" s="3"/>
      <c r="Q695" s="3"/>
      <c r="R695" s="3"/>
      <c r="S695" s="3"/>
      <c r="T695" s="3"/>
      <c r="U695" s="3"/>
      <c r="V695" s="3"/>
      <c r="W695" s="3"/>
      <c r="X695" s="3"/>
      <c r="Y695" s="3"/>
      <c r="Z695" s="3"/>
    </row>
    <row r="696" ht="11.25" customHeight="1">
      <c r="A696" s="136" t="s">
        <v>5871</v>
      </c>
      <c r="B696" s="136" t="s">
        <v>5872</v>
      </c>
      <c r="C696" s="241" t="s">
        <v>135</v>
      </c>
      <c r="D696" s="136" t="s">
        <v>9704</v>
      </c>
      <c r="E696" s="136" t="s">
        <v>9705</v>
      </c>
      <c r="F696" s="136" t="s">
        <v>9706</v>
      </c>
      <c r="G696" s="241">
        <v>4.0</v>
      </c>
      <c r="H696" s="241">
        <v>4.0</v>
      </c>
      <c r="I696" s="5">
        <v>4.0</v>
      </c>
      <c r="J696" s="5">
        <v>10.0</v>
      </c>
      <c r="K696" s="5">
        <v>2.5</v>
      </c>
      <c r="L696" s="330" t="s">
        <v>145</v>
      </c>
      <c r="M696" s="3"/>
      <c r="N696" s="3"/>
      <c r="O696" s="3"/>
      <c r="P696" s="3"/>
      <c r="Q696" s="3"/>
      <c r="R696" s="3"/>
      <c r="S696" s="3"/>
      <c r="T696" s="3"/>
      <c r="U696" s="3"/>
      <c r="V696" s="3"/>
      <c r="W696" s="3"/>
      <c r="X696" s="3"/>
      <c r="Y696" s="3"/>
      <c r="Z696" s="3"/>
    </row>
    <row r="697" ht="11.25" customHeight="1">
      <c r="A697" s="136" t="s">
        <v>9753</v>
      </c>
      <c r="B697" s="136" t="s">
        <v>9754</v>
      </c>
      <c r="C697" s="241" t="s">
        <v>135</v>
      </c>
      <c r="D697" s="136" t="s">
        <v>9755</v>
      </c>
      <c r="E697" s="136" t="s">
        <v>9756</v>
      </c>
      <c r="F697" s="136" t="s">
        <v>9709</v>
      </c>
      <c r="G697" s="241">
        <v>6.0</v>
      </c>
      <c r="H697" s="241">
        <v>6.0</v>
      </c>
      <c r="I697" s="5">
        <v>6.0</v>
      </c>
      <c r="J697" s="5">
        <v>20.0</v>
      </c>
      <c r="K697" s="5">
        <v>3.33</v>
      </c>
      <c r="L697" s="330" t="s">
        <v>145</v>
      </c>
      <c r="M697" s="3"/>
      <c r="N697" s="3"/>
      <c r="O697" s="3"/>
      <c r="P697" s="3"/>
      <c r="Q697" s="3"/>
      <c r="R697" s="3"/>
      <c r="S697" s="3"/>
      <c r="T697" s="3"/>
      <c r="U697" s="3"/>
      <c r="V697" s="3"/>
      <c r="W697" s="3"/>
      <c r="X697" s="3"/>
      <c r="Y697" s="3"/>
      <c r="Z697" s="3"/>
    </row>
    <row r="698" ht="11.25" customHeight="1">
      <c r="A698" s="136" t="s">
        <v>9913</v>
      </c>
      <c r="B698" s="136" t="s">
        <v>9914</v>
      </c>
      <c r="C698" s="241" t="s">
        <v>135</v>
      </c>
      <c r="D698" s="136" t="s">
        <v>9915</v>
      </c>
      <c r="E698" s="136" t="s">
        <v>9916</v>
      </c>
      <c r="F698" s="136" t="s">
        <v>9835</v>
      </c>
      <c r="G698" s="241">
        <v>4.0</v>
      </c>
      <c r="H698" s="241">
        <v>4.0</v>
      </c>
      <c r="I698" s="5">
        <v>4.0</v>
      </c>
      <c r="J698" s="5">
        <v>20.0</v>
      </c>
      <c r="K698" s="5">
        <v>5.0</v>
      </c>
      <c r="L698" s="330" t="s">
        <v>145</v>
      </c>
      <c r="M698" s="3"/>
      <c r="N698" s="3"/>
      <c r="O698" s="3"/>
      <c r="P698" s="3"/>
      <c r="Q698" s="3"/>
      <c r="R698" s="3"/>
      <c r="S698" s="3"/>
      <c r="T698" s="3"/>
      <c r="U698" s="3"/>
      <c r="V698" s="3"/>
      <c r="W698" s="3"/>
      <c r="X698" s="3"/>
      <c r="Y698" s="3"/>
      <c r="Z698" s="3"/>
    </row>
    <row r="699" ht="11.25" customHeight="1">
      <c r="A699" s="136" t="s">
        <v>5881</v>
      </c>
      <c r="B699" s="136" t="s">
        <v>5882</v>
      </c>
      <c r="C699" s="241" t="s">
        <v>135</v>
      </c>
      <c r="D699" s="136" t="s">
        <v>9720</v>
      </c>
      <c r="E699" s="136" t="s">
        <v>9721</v>
      </c>
      <c r="F699" s="136" t="s">
        <v>9706</v>
      </c>
      <c r="G699" s="241">
        <v>4.0</v>
      </c>
      <c r="H699" s="241">
        <v>4.0</v>
      </c>
      <c r="I699" s="5">
        <v>4.0</v>
      </c>
      <c r="J699" s="5">
        <v>10.0</v>
      </c>
      <c r="K699" s="5">
        <v>2.5</v>
      </c>
      <c r="L699" s="330" t="s">
        <v>145</v>
      </c>
      <c r="M699" s="3"/>
      <c r="N699" s="3"/>
      <c r="O699" s="3"/>
      <c r="P699" s="3"/>
      <c r="Q699" s="3"/>
      <c r="R699" s="3"/>
      <c r="S699" s="3"/>
      <c r="T699" s="3"/>
      <c r="U699" s="3"/>
      <c r="V699" s="3"/>
      <c r="W699" s="3"/>
      <c r="X699" s="3"/>
      <c r="Y699" s="3"/>
      <c r="Z699" s="3"/>
    </row>
    <row r="700" ht="11.25" customHeight="1">
      <c r="A700" s="136" t="s">
        <v>7332</v>
      </c>
      <c r="B700" s="136" t="s">
        <v>7333</v>
      </c>
      <c r="C700" s="241" t="s">
        <v>135</v>
      </c>
      <c r="D700" s="136" t="s">
        <v>9833</v>
      </c>
      <c r="E700" s="136" t="s">
        <v>9834</v>
      </c>
      <c r="F700" s="136" t="s">
        <v>9835</v>
      </c>
      <c r="G700" s="241">
        <v>4.0</v>
      </c>
      <c r="H700" s="241">
        <v>4.0</v>
      </c>
      <c r="I700" s="5">
        <v>4.0</v>
      </c>
      <c r="J700" s="5">
        <v>20.0</v>
      </c>
      <c r="K700" s="5">
        <v>5.0</v>
      </c>
      <c r="L700" s="330" t="s">
        <v>145</v>
      </c>
      <c r="M700" s="3"/>
      <c r="N700" s="3"/>
      <c r="O700" s="3"/>
      <c r="P700" s="3"/>
      <c r="Q700" s="3"/>
      <c r="R700" s="3"/>
      <c r="S700" s="3"/>
      <c r="T700" s="3"/>
      <c r="U700" s="3"/>
      <c r="V700" s="3"/>
      <c r="W700" s="3"/>
      <c r="X700" s="3"/>
      <c r="Y700" s="3"/>
      <c r="Z700" s="3"/>
    </row>
    <row r="701" ht="11.25" customHeight="1">
      <c r="A701" s="136" t="s">
        <v>7314</v>
      </c>
      <c r="B701" s="136" t="s">
        <v>7315</v>
      </c>
      <c r="C701" s="241" t="s">
        <v>135</v>
      </c>
      <c r="D701" s="136" t="s">
        <v>9836</v>
      </c>
      <c r="E701" s="136" t="s">
        <v>9837</v>
      </c>
      <c r="F701" s="136" t="s">
        <v>9835</v>
      </c>
      <c r="G701" s="241">
        <v>4.0</v>
      </c>
      <c r="H701" s="241">
        <v>4.0</v>
      </c>
      <c r="I701" s="5">
        <v>4.0</v>
      </c>
      <c r="J701" s="5">
        <v>20.0</v>
      </c>
      <c r="K701" s="5">
        <v>5.0</v>
      </c>
      <c r="L701" s="330" t="s">
        <v>145</v>
      </c>
      <c r="M701" s="3"/>
      <c r="N701" s="3"/>
      <c r="O701" s="3"/>
      <c r="P701" s="3"/>
      <c r="Q701" s="3"/>
      <c r="R701" s="3"/>
      <c r="S701" s="3"/>
      <c r="T701" s="3"/>
      <c r="U701" s="3"/>
      <c r="V701" s="3"/>
      <c r="W701" s="3"/>
      <c r="X701" s="3"/>
      <c r="Y701" s="3"/>
      <c r="Z701" s="3"/>
    </row>
    <row r="702" ht="11.25" customHeight="1">
      <c r="A702" s="136" t="s">
        <v>5901</v>
      </c>
      <c r="B702" s="136" t="s">
        <v>1331</v>
      </c>
      <c r="C702" s="241" t="s">
        <v>135</v>
      </c>
      <c r="D702" s="136" t="s">
        <v>9748</v>
      </c>
      <c r="E702" s="136" t="s">
        <v>9749</v>
      </c>
      <c r="F702" s="136" t="s">
        <v>9709</v>
      </c>
      <c r="G702" s="241">
        <v>7.0</v>
      </c>
      <c r="H702" s="241">
        <v>7.0</v>
      </c>
      <c r="I702" s="5">
        <v>7.0</v>
      </c>
      <c r="J702" s="5">
        <v>20.0</v>
      </c>
      <c r="K702" s="5">
        <v>2.86</v>
      </c>
      <c r="L702" s="330" t="s">
        <v>145</v>
      </c>
      <c r="M702" s="3"/>
      <c r="N702" s="3"/>
      <c r="O702" s="3"/>
      <c r="P702" s="3"/>
      <c r="Q702" s="3"/>
      <c r="R702" s="3"/>
      <c r="S702" s="3"/>
      <c r="T702" s="3"/>
      <c r="U702" s="3"/>
      <c r="V702" s="3"/>
      <c r="W702" s="3"/>
      <c r="X702" s="3"/>
      <c r="Y702" s="3"/>
      <c r="Z702" s="3"/>
    </row>
    <row r="703" ht="11.25" customHeight="1">
      <c r="A703" s="136" t="s">
        <v>5906</v>
      </c>
      <c r="B703" s="136" t="s">
        <v>5907</v>
      </c>
      <c r="C703" s="241" t="s">
        <v>135</v>
      </c>
      <c r="D703" s="136" t="s">
        <v>9718</v>
      </c>
      <c r="E703" s="136" t="s">
        <v>9719</v>
      </c>
      <c r="F703" s="136" t="s">
        <v>7623</v>
      </c>
      <c r="G703" s="241">
        <v>7.0</v>
      </c>
      <c r="H703" s="241">
        <v>7.0</v>
      </c>
      <c r="I703" s="5">
        <v>7.0</v>
      </c>
      <c r="J703" s="5">
        <v>20.0</v>
      </c>
      <c r="K703" s="5">
        <v>2.86</v>
      </c>
      <c r="L703" s="330" t="s">
        <v>145</v>
      </c>
      <c r="M703" s="3"/>
      <c r="N703" s="3"/>
      <c r="O703" s="3"/>
      <c r="P703" s="3"/>
      <c r="Q703" s="3"/>
      <c r="R703" s="3"/>
      <c r="S703" s="3"/>
      <c r="T703" s="3"/>
      <c r="U703" s="3"/>
      <c r="V703" s="3"/>
      <c r="W703" s="3"/>
      <c r="X703" s="3"/>
      <c r="Y703" s="3"/>
      <c r="Z703" s="3"/>
    </row>
    <row r="704" ht="11.25" customHeight="1">
      <c r="A704" s="136" t="s">
        <v>9917</v>
      </c>
      <c r="B704" s="136" t="s">
        <v>9918</v>
      </c>
      <c r="C704" s="241" t="s">
        <v>135</v>
      </c>
      <c r="D704" s="136" t="s">
        <v>9833</v>
      </c>
      <c r="E704" s="136" t="s">
        <v>9834</v>
      </c>
      <c r="F704" s="136" t="s">
        <v>9835</v>
      </c>
      <c r="G704" s="241">
        <v>7.0</v>
      </c>
      <c r="H704" s="241">
        <v>7.0</v>
      </c>
      <c r="I704" s="5">
        <v>7.0</v>
      </c>
      <c r="J704" s="5">
        <v>20.0</v>
      </c>
      <c r="K704" s="409">
        <v>2.8552380952439465</v>
      </c>
      <c r="L704" s="330" t="s">
        <v>145</v>
      </c>
      <c r="M704" s="3"/>
      <c r="N704" s="3"/>
      <c r="O704" s="3"/>
      <c r="P704" s="3"/>
      <c r="Q704" s="3"/>
      <c r="R704" s="3"/>
      <c r="S704" s="3"/>
      <c r="T704" s="3"/>
      <c r="U704" s="3"/>
      <c r="V704" s="3"/>
      <c r="W704" s="3"/>
      <c r="X704" s="3"/>
      <c r="Y704" s="3"/>
      <c r="Z704" s="3"/>
    </row>
    <row r="705" ht="11.25" customHeight="1">
      <c r="A705" s="136" t="s">
        <v>9917</v>
      </c>
      <c r="B705" s="136" t="s">
        <v>9918</v>
      </c>
      <c r="C705" s="241" t="s">
        <v>135</v>
      </c>
      <c r="D705" s="136" t="s">
        <v>9919</v>
      </c>
      <c r="E705" s="136" t="s">
        <v>9920</v>
      </c>
      <c r="F705" s="136" t="s">
        <v>9835</v>
      </c>
      <c r="G705" s="241">
        <v>7.0</v>
      </c>
      <c r="H705" s="241">
        <v>7.0</v>
      </c>
      <c r="I705" s="5">
        <v>7.0</v>
      </c>
      <c r="J705" s="5">
        <v>20.0</v>
      </c>
      <c r="K705" s="409">
        <v>2.857142857142857</v>
      </c>
      <c r="L705" s="330" t="s">
        <v>145</v>
      </c>
      <c r="M705" s="3"/>
      <c r="N705" s="3"/>
      <c r="O705" s="3"/>
      <c r="P705" s="3"/>
      <c r="Q705" s="3"/>
      <c r="R705" s="3"/>
      <c r="S705" s="3"/>
      <c r="T705" s="3"/>
      <c r="U705" s="3"/>
      <c r="V705" s="3"/>
      <c r="W705" s="3"/>
      <c r="X705" s="3"/>
      <c r="Y705" s="3"/>
      <c r="Z705" s="3"/>
    </row>
    <row r="706" ht="11.25" customHeight="1">
      <c r="A706" s="136" t="s">
        <v>9711</v>
      </c>
      <c r="B706" s="136" t="s">
        <v>9712</v>
      </c>
      <c r="C706" s="241" t="s">
        <v>135</v>
      </c>
      <c r="D706" s="136" t="s">
        <v>5992</v>
      </c>
      <c r="E706" s="136" t="s">
        <v>9713</v>
      </c>
      <c r="F706" s="136" t="s">
        <v>9714</v>
      </c>
      <c r="G706" s="241">
        <v>4.0</v>
      </c>
      <c r="H706" s="241">
        <v>4.0</v>
      </c>
      <c r="I706" s="5">
        <v>4.0</v>
      </c>
      <c r="J706" s="5">
        <v>20.0</v>
      </c>
      <c r="K706" s="5">
        <v>5.0</v>
      </c>
      <c r="L706" s="330" t="s">
        <v>145</v>
      </c>
      <c r="M706" s="3"/>
      <c r="N706" s="3"/>
      <c r="O706" s="3"/>
      <c r="P706" s="3"/>
      <c r="Q706" s="3"/>
      <c r="R706" s="3"/>
      <c r="S706" s="3"/>
      <c r="T706" s="3"/>
      <c r="U706" s="3"/>
      <c r="V706" s="3"/>
      <c r="W706" s="3"/>
      <c r="X706" s="3"/>
      <c r="Y706" s="3"/>
      <c r="Z706" s="3"/>
    </row>
    <row r="707" ht="11.25" customHeight="1">
      <c r="A707" s="136" t="s">
        <v>6588</v>
      </c>
      <c r="B707" s="136" t="s">
        <v>6589</v>
      </c>
      <c r="C707" s="241" t="s">
        <v>135</v>
      </c>
      <c r="D707" s="136" t="s">
        <v>9921</v>
      </c>
      <c r="E707" s="136" t="s">
        <v>9922</v>
      </c>
      <c r="F707" s="136" t="s">
        <v>9923</v>
      </c>
      <c r="G707" s="241">
        <v>8.0</v>
      </c>
      <c r="H707" s="241">
        <v>8.0</v>
      </c>
      <c r="I707" s="5">
        <v>8.0</v>
      </c>
      <c r="J707" s="5">
        <v>20.0</v>
      </c>
      <c r="K707" s="5">
        <v>2.5</v>
      </c>
      <c r="L707" s="330" t="s">
        <v>145</v>
      </c>
      <c r="M707" s="3"/>
      <c r="N707" s="3"/>
      <c r="O707" s="3"/>
      <c r="P707" s="3"/>
      <c r="Q707" s="3"/>
      <c r="R707" s="3"/>
      <c r="S707" s="3"/>
      <c r="T707" s="3"/>
      <c r="U707" s="3"/>
      <c r="V707" s="3"/>
      <c r="W707" s="3"/>
      <c r="X707" s="3"/>
      <c r="Y707" s="3"/>
      <c r="Z707" s="3"/>
    </row>
    <row r="708" ht="11.25" customHeight="1">
      <c r="A708" s="136" t="s">
        <v>5910</v>
      </c>
      <c r="B708" s="136" t="s">
        <v>5911</v>
      </c>
      <c r="C708" s="241" t="s">
        <v>135</v>
      </c>
      <c r="D708" s="136" t="s">
        <v>9733</v>
      </c>
      <c r="E708" s="136" t="s">
        <v>9734</v>
      </c>
      <c r="F708" s="136" t="s">
        <v>7623</v>
      </c>
      <c r="G708" s="241">
        <v>4.0</v>
      </c>
      <c r="H708" s="241">
        <v>4.0</v>
      </c>
      <c r="I708" s="5">
        <v>4.0</v>
      </c>
      <c r="J708" s="5">
        <v>20.0</v>
      </c>
      <c r="K708" s="5">
        <v>5.0</v>
      </c>
      <c r="L708" s="330" t="s">
        <v>145</v>
      </c>
      <c r="M708" s="3"/>
      <c r="N708" s="3"/>
      <c r="O708" s="3"/>
      <c r="P708" s="3"/>
      <c r="Q708" s="3"/>
      <c r="R708" s="3"/>
      <c r="S708" s="3"/>
      <c r="T708" s="3"/>
      <c r="U708" s="3"/>
      <c r="V708" s="3"/>
      <c r="W708" s="3"/>
      <c r="X708" s="3"/>
      <c r="Y708" s="3"/>
      <c r="Z708" s="3"/>
    </row>
    <row r="709" ht="11.25" customHeight="1">
      <c r="A709" s="136" t="s">
        <v>9650</v>
      </c>
      <c r="B709" s="136" t="s">
        <v>9651</v>
      </c>
      <c r="C709" s="241" t="s">
        <v>1075</v>
      </c>
      <c r="D709" s="136" t="s">
        <v>9652</v>
      </c>
      <c r="E709" s="136" t="s">
        <v>9653</v>
      </c>
      <c r="F709" s="136" t="s">
        <v>9158</v>
      </c>
      <c r="G709" s="241">
        <v>3.0</v>
      </c>
      <c r="H709" s="241">
        <v>3.0</v>
      </c>
      <c r="I709" s="5">
        <v>3.0</v>
      </c>
      <c r="J709" s="5">
        <v>20.0</v>
      </c>
      <c r="K709" s="5">
        <v>6.66</v>
      </c>
      <c r="L709" s="330" t="s">
        <v>146</v>
      </c>
      <c r="M709" s="3"/>
      <c r="N709" s="3"/>
      <c r="O709" s="3"/>
      <c r="P709" s="3"/>
      <c r="Q709" s="3"/>
      <c r="R709" s="3"/>
      <c r="S709" s="3"/>
      <c r="T709" s="3"/>
      <c r="U709" s="3"/>
      <c r="V709" s="3"/>
      <c r="W709" s="3"/>
      <c r="X709" s="3"/>
      <c r="Y709" s="3"/>
      <c r="Z709" s="3"/>
    </row>
    <row r="710" ht="11.25" customHeight="1">
      <c r="A710" s="136" t="s">
        <v>9735</v>
      </c>
      <c r="B710" s="136" t="s">
        <v>5987</v>
      </c>
      <c r="C710" s="241" t="s">
        <v>135</v>
      </c>
      <c r="D710" s="136" t="s">
        <v>5988</v>
      </c>
      <c r="E710" s="136" t="s">
        <v>9736</v>
      </c>
      <c r="F710" s="136" t="s">
        <v>9714</v>
      </c>
      <c r="G710" s="241">
        <v>4.0</v>
      </c>
      <c r="H710" s="241">
        <v>4.0</v>
      </c>
      <c r="I710" s="5">
        <v>4.0</v>
      </c>
      <c r="J710" s="5">
        <v>20.0</v>
      </c>
      <c r="K710" s="5">
        <v>5.0</v>
      </c>
      <c r="L710" s="330" t="s">
        <v>146</v>
      </c>
      <c r="M710" s="3"/>
      <c r="N710" s="3"/>
      <c r="O710" s="3"/>
      <c r="P710" s="3"/>
      <c r="Q710" s="3"/>
      <c r="R710" s="3"/>
      <c r="S710" s="3"/>
      <c r="T710" s="3"/>
      <c r="U710" s="3"/>
      <c r="V710" s="3"/>
      <c r="W710" s="3"/>
      <c r="X710" s="3"/>
      <c r="Y710" s="3"/>
      <c r="Z710" s="3"/>
    </row>
    <row r="711" ht="11.25" customHeight="1">
      <c r="A711" s="136" t="s">
        <v>9747</v>
      </c>
      <c r="B711" s="136" t="s">
        <v>1709</v>
      </c>
      <c r="C711" s="241" t="s">
        <v>135</v>
      </c>
      <c r="D711" s="136" t="s">
        <v>9710</v>
      </c>
      <c r="E711" s="136" t="s">
        <v>9708</v>
      </c>
      <c r="F711" s="136" t="s">
        <v>9709</v>
      </c>
      <c r="G711" s="241">
        <v>8.0</v>
      </c>
      <c r="H711" s="241">
        <v>8.0</v>
      </c>
      <c r="I711" s="5">
        <v>8.0</v>
      </c>
      <c r="J711" s="5">
        <v>20.0</v>
      </c>
      <c r="K711" s="5">
        <v>2.5</v>
      </c>
      <c r="L711" s="330" t="s">
        <v>146</v>
      </c>
      <c r="M711" s="3"/>
      <c r="N711" s="3"/>
      <c r="O711" s="3"/>
      <c r="P711" s="3"/>
      <c r="Q711" s="3"/>
      <c r="R711" s="3"/>
      <c r="S711" s="3"/>
      <c r="T711" s="3"/>
      <c r="U711" s="3"/>
      <c r="V711" s="3"/>
      <c r="W711" s="3"/>
      <c r="X711" s="3"/>
      <c r="Y711" s="3"/>
      <c r="Z711" s="3"/>
    </row>
    <row r="712" ht="11.25" customHeight="1">
      <c r="A712" s="136" t="s">
        <v>9913</v>
      </c>
      <c r="B712" s="136" t="s">
        <v>9914</v>
      </c>
      <c r="C712" s="241" t="s">
        <v>135</v>
      </c>
      <c r="D712" s="136" t="s">
        <v>9915</v>
      </c>
      <c r="E712" s="136" t="s">
        <v>9916</v>
      </c>
      <c r="F712" s="136" t="s">
        <v>9835</v>
      </c>
      <c r="G712" s="241">
        <v>4.0</v>
      </c>
      <c r="H712" s="241">
        <v>4.0</v>
      </c>
      <c r="I712" s="5">
        <v>4.0</v>
      </c>
      <c r="J712" s="5">
        <v>20.0</v>
      </c>
      <c r="K712" s="5">
        <v>5.0</v>
      </c>
      <c r="L712" s="330" t="s">
        <v>146</v>
      </c>
      <c r="M712" s="3"/>
      <c r="N712" s="3"/>
      <c r="O712" s="3"/>
      <c r="P712" s="3"/>
      <c r="Q712" s="3"/>
      <c r="R712" s="3"/>
      <c r="S712" s="3"/>
      <c r="T712" s="3"/>
      <c r="U712" s="3"/>
      <c r="V712" s="3"/>
      <c r="W712" s="3"/>
      <c r="X712" s="3"/>
      <c r="Y712" s="3"/>
      <c r="Z712" s="3"/>
    </row>
    <row r="713" ht="11.25" customHeight="1">
      <c r="A713" s="136" t="s">
        <v>6479</v>
      </c>
      <c r="B713" s="136" t="s">
        <v>6480</v>
      </c>
      <c r="C713" s="241" t="s">
        <v>135</v>
      </c>
      <c r="D713" s="136" t="s">
        <v>9924</v>
      </c>
      <c r="E713" s="136" t="s">
        <v>9925</v>
      </c>
      <c r="F713" s="136" t="s">
        <v>9926</v>
      </c>
      <c r="G713" s="241">
        <v>8.0</v>
      </c>
      <c r="H713" s="241">
        <v>6.0</v>
      </c>
      <c r="I713" s="5">
        <v>8.0</v>
      </c>
      <c r="J713" s="5">
        <v>20.0</v>
      </c>
      <c r="K713" s="5">
        <v>2.5</v>
      </c>
      <c r="L713" s="330" t="s">
        <v>146</v>
      </c>
      <c r="M713" s="3"/>
      <c r="N713" s="3"/>
      <c r="O713" s="3"/>
      <c r="P713" s="3"/>
      <c r="Q713" s="3"/>
      <c r="R713" s="3"/>
      <c r="S713" s="3"/>
      <c r="T713" s="3"/>
      <c r="U713" s="3"/>
      <c r="V713" s="3"/>
      <c r="W713" s="3"/>
      <c r="X713" s="3"/>
      <c r="Y713" s="3"/>
      <c r="Z713" s="3"/>
    </row>
    <row r="714" ht="11.25" customHeight="1">
      <c r="A714" s="136" t="s">
        <v>6479</v>
      </c>
      <c r="B714" s="136" t="s">
        <v>6480</v>
      </c>
      <c r="C714" s="241" t="s">
        <v>135</v>
      </c>
      <c r="D714" s="136" t="s">
        <v>9921</v>
      </c>
      <c r="E714" s="136" t="s">
        <v>9922</v>
      </c>
      <c r="F714" s="136" t="s">
        <v>9923</v>
      </c>
      <c r="G714" s="241">
        <v>8.0</v>
      </c>
      <c r="H714" s="241">
        <v>6.0</v>
      </c>
      <c r="I714" s="5">
        <v>8.0</v>
      </c>
      <c r="J714" s="5">
        <v>20.0</v>
      </c>
      <c r="K714" s="5">
        <v>2.5</v>
      </c>
      <c r="L714" s="330" t="s">
        <v>146</v>
      </c>
      <c r="M714" s="3"/>
      <c r="N714" s="3"/>
      <c r="O714" s="3"/>
      <c r="P714" s="3"/>
      <c r="Q714" s="3"/>
      <c r="R714" s="3"/>
      <c r="S714" s="3"/>
      <c r="T714" s="3"/>
      <c r="U714" s="3"/>
      <c r="V714" s="3"/>
      <c r="W714" s="3"/>
      <c r="X714" s="3"/>
      <c r="Y714" s="3"/>
      <c r="Z714" s="3"/>
    </row>
    <row r="715" ht="11.25" customHeight="1">
      <c r="A715" s="136" t="s">
        <v>6559</v>
      </c>
      <c r="B715" s="136" t="s">
        <v>6560</v>
      </c>
      <c r="C715" s="241" t="s">
        <v>135</v>
      </c>
      <c r="D715" s="136" t="s">
        <v>9927</v>
      </c>
      <c r="E715" s="136" t="s">
        <v>9928</v>
      </c>
      <c r="F715" s="136" t="s">
        <v>9929</v>
      </c>
      <c r="G715" s="241">
        <v>4.0</v>
      </c>
      <c r="H715" s="241">
        <v>4.0</v>
      </c>
      <c r="I715" s="5">
        <v>4.0</v>
      </c>
      <c r="J715" s="5">
        <v>20.0</v>
      </c>
      <c r="K715" s="5">
        <v>5.0</v>
      </c>
      <c r="L715" s="330" t="s">
        <v>147</v>
      </c>
      <c r="M715" s="3"/>
      <c r="N715" s="3"/>
      <c r="O715" s="3"/>
      <c r="P715" s="3"/>
      <c r="Q715" s="3"/>
      <c r="R715" s="3"/>
      <c r="S715" s="3"/>
      <c r="T715" s="3"/>
      <c r="U715" s="3"/>
      <c r="V715" s="3"/>
      <c r="W715" s="3"/>
      <c r="X715" s="3"/>
      <c r="Y715" s="3"/>
      <c r="Z715" s="3"/>
    </row>
    <row r="716" ht="11.25" customHeight="1">
      <c r="A716" s="136" t="s">
        <v>6524</v>
      </c>
      <c r="B716" s="136" t="s">
        <v>6525</v>
      </c>
      <c r="C716" s="241" t="s">
        <v>135</v>
      </c>
      <c r="D716" s="136" t="s">
        <v>9930</v>
      </c>
      <c r="E716" s="136" t="s">
        <v>9931</v>
      </c>
      <c r="F716" s="136" t="s">
        <v>7623</v>
      </c>
      <c r="G716" s="241">
        <v>3.0</v>
      </c>
      <c r="H716" s="241">
        <v>3.0</v>
      </c>
      <c r="I716" s="5">
        <v>3.0</v>
      </c>
      <c r="J716" s="5">
        <v>10.0</v>
      </c>
      <c r="K716" s="5">
        <v>3.33</v>
      </c>
      <c r="L716" s="330" t="s">
        <v>147</v>
      </c>
      <c r="M716" s="3"/>
      <c r="N716" s="3"/>
      <c r="O716" s="3"/>
      <c r="P716" s="3"/>
      <c r="Q716" s="3"/>
      <c r="R716" s="3"/>
      <c r="S716" s="3"/>
      <c r="T716" s="3"/>
      <c r="U716" s="3"/>
      <c r="V716" s="3"/>
      <c r="W716" s="3"/>
      <c r="X716" s="3"/>
      <c r="Y716" s="3"/>
      <c r="Z716" s="3"/>
    </row>
    <row r="717" ht="11.25" customHeight="1">
      <c r="A717" s="136" t="s">
        <v>6524</v>
      </c>
      <c r="B717" s="136" t="s">
        <v>6525</v>
      </c>
      <c r="C717" s="241" t="s">
        <v>135</v>
      </c>
      <c r="D717" s="136" t="s">
        <v>9932</v>
      </c>
      <c r="E717" s="136" t="s">
        <v>9933</v>
      </c>
      <c r="F717" s="136" t="s">
        <v>7623</v>
      </c>
      <c r="G717" s="241">
        <v>3.0</v>
      </c>
      <c r="H717" s="241">
        <v>3.0</v>
      </c>
      <c r="I717" s="5">
        <v>3.0</v>
      </c>
      <c r="J717" s="5">
        <v>10.0</v>
      </c>
      <c r="K717" s="5">
        <v>3.33</v>
      </c>
      <c r="L717" s="330" t="s">
        <v>147</v>
      </c>
      <c r="M717" s="3"/>
      <c r="N717" s="3"/>
      <c r="O717" s="3"/>
      <c r="P717" s="3"/>
      <c r="Q717" s="3"/>
      <c r="R717" s="3"/>
      <c r="S717" s="3"/>
      <c r="T717" s="3"/>
      <c r="U717" s="3"/>
      <c r="V717" s="3"/>
      <c r="W717" s="3"/>
      <c r="X717" s="3"/>
      <c r="Y717" s="3"/>
      <c r="Z717" s="3"/>
    </row>
    <row r="718" ht="11.25" customHeight="1">
      <c r="A718" s="136" t="s">
        <v>9934</v>
      </c>
      <c r="B718" s="136" t="s">
        <v>9935</v>
      </c>
      <c r="C718" s="241" t="s">
        <v>135</v>
      </c>
      <c r="D718" s="136" t="s">
        <v>9936</v>
      </c>
      <c r="E718" s="136" t="s">
        <v>9937</v>
      </c>
      <c r="F718" s="136" t="s">
        <v>9938</v>
      </c>
      <c r="G718" s="241">
        <v>2.0</v>
      </c>
      <c r="H718" s="241">
        <v>2.0</v>
      </c>
      <c r="I718" s="5">
        <v>2.0</v>
      </c>
      <c r="J718" s="5">
        <v>20.0</v>
      </c>
      <c r="K718" s="5">
        <v>10.0</v>
      </c>
      <c r="L718" s="330" t="s">
        <v>147</v>
      </c>
      <c r="M718" s="3"/>
      <c r="N718" s="3"/>
      <c r="O718" s="3"/>
      <c r="P718" s="3"/>
      <c r="Q718" s="3"/>
      <c r="R718" s="3"/>
      <c r="S718" s="3"/>
      <c r="T718" s="3"/>
      <c r="U718" s="3"/>
      <c r="V718" s="3"/>
      <c r="W718" s="3"/>
      <c r="X718" s="3"/>
      <c r="Y718" s="3"/>
      <c r="Z718" s="3"/>
    </row>
    <row r="719" ht="11.25" customHeight="1">
      <c r="A719" s="136" t="s">
        <v>6573</v>
      </c>
      <c r="B719" s="136" t="s">
        <v>6574</v>
      </c>
      <c r="C719" s="241" t="s">
        <v>135</v>
      </c>
      <c r="D719" s="136" t="s">
        <v>9939</v>
      </c>
      <c r="E719" s="136" t="s">
        <v>9940</v>
      </c>
      <c r="F719" s="136" t="s">
        <v>7623</v>
      </c>
      <c r="G719" s="241">
        <v>12.0</v>
      </c>
      <c r="H719" s="241">
        <v>2.0</v>
      </c>
      <c r="I719" s="5">
        <v>12.0</v>
      </c>
      <c r="J719" s="5">
        <v>10.0</v>
      </c>
      <c r="K719" s="5">
        <v>0.83</v>
      </c>
      <c r="L719" s="330" t="s">
        <v>147</v>
      </c>
      <c r="M719" s="3"/>
      <c r="N719" s="3"/>
      <c r="O719" s="3"/>
      <c r="P719" s="3"/>
      <c r="Q719" s="3"/>
      <c r="R719" s="3"/>
      <c r="S719" s="3"/>
      <c r="T719" s="3"/>
      <c r="U719" s="3"/>
      <c r="V719" s="3"/>
      <c r="W719" s="3"/>
      <c r="X719" s="3"/>
      <c r="Y719" s="3"/>
      <c r="Z719" s="3"/>
    </row>
    <row r="720" ht="11.25" customHeight="1">
      <c r="A720" s="136" t="s">
        <v>9941</v>
      </c>
      <c r="B720" s="136" t="s">
        <v>9942</v>
      </c>
      <c r="C720" s="241" t="s">
        <v>135</v>
      </c>
      <c r="D720" s="136" t="s">
        <v>9943</v>
      </c>
      <c r="E720" s="431" t="s">
        <v>9944</v>
      </c>
      <c r="F720" s="432" t="s">
        <v>9945</v>
      </c>
      <c r="G720" s="241"/>
      <c r="H720" s="241"/>
      <c r="I720" s="241"/>
      <c r="J720" s="241"/>
      <c r="K720" s="241"/>
      <c r="L720" s="136" t="s">
        <v>1474</v>
      </c>
      <c r="M720" s="3"/>
      <c r="N720" s="3"/>
      <c r="O720" s="3"/>
      <c r="P720" s="3"/>
      <c r="Q720" s="3"/>
      <c r="R720" s="3"/>
      <c r="S720" s="3"/>
      <c r="T720" s="3"/>
      <c r="U720" s="3"/>
      <c r="V720" s="3"/>
      <c r="W720" s="3"/>
      <c r="X720" s="3"/>
      <c r="Y720" s="3"/>
      <c r="Z720" s="3"/>
    </row>
    <row r="721" ht="11.25" customHeight="1">
      <c r="A721" s="136" t="s">
        <v>9896</v>
      </c>
      <c r="B721" s="136" t="s">
        <v>9897</v>
      </c>
      <c r="C721" s="241" t="s">
        <v>135</v>
      </c>
      <c r="D721" s="136" t="s">
        <v>9898</v>
      </c>
      <c r="E721" s="136" t="s">
        <v>9899</v>
      </c>
      <c r="F721" s="136" t="s">
        <v>9849</v>
      </c>
      <c r="G721" s="241">
        <v>4.0</v>
      </c>
      <c r="H721" s="241">
        <v>4.0</v>
      </c>
      <c r="I721" s="241">
        <v>5.0</v>
      </c>
      <c r="J721" s="241">
        <v>20.0</v>
      </c>
      <c r="K721" s="241">
        <f>J721/G721</f>
        <v>5</v>
      </c>
      <c r="L721" s="136" t="s">
        <v>1474</v>
      </c>
      <c r="M721" s="3"/>
      <c r="N721" s="3"/>
      <c r="O721" s="3"/>
      <c r="P721" s="3"/>
      <c r="Q721" s="3"/>
      <c r="R721" s="3"/>
      <c r="S721" s="3"/>
      <c r="T721" s="3"/>
      <c r="U721" s="3"/>
      <c r="V721" s="3"/>
      <c r="W721" s="3"/>
      <c r="X721" s="3"/>
      <c r="Y721" s="3"/>
      <c r="Z721" s="3"/>
    </row>
    <row r="722" ht="11.25" customHeight="1">
      <c r="A722" s="136" t="s">
        <v>9887</v>
      </c>
      <c r="B722" s="136" t="s">
        <v>9888</v>
      </c>
      <c r="C722" s="241" t="s">
        <v>135</v>
      </c>
      <c r="D722" s="136" t="s">
        <v>6481</v>
      </c>
      <c r="E722" s="431" t="s">
        <v>9889</v>
      </c>
      <c r="F722" s="136" t="s">
        <v>9890</v>
      </c>
      <c r="G722" s="241">
        <v>8.0</v>
      </c>
      <c r="H722" s="241">
        <v>6.0</v>
      </c>
      <c r="I722" s="241">
        <v>8.0</v>
      </c>
      <c r="J722" s="241">
        <v>20.0</v>
      </c>
      <c r="K722" s="241">
        <f t="shared" ref="K722:K724" si="17">J722/I722</f>
        <v>2.5</v>
      </c>
      <c r="L722" s="136" t="s">
        <v>1474</v>
      </c>
      <c r="M722" s="3"/>
      <c r="N722" s="3"/>
      <c r="O722" s="3"/>
      <c r="P722" s="3"/>
      <c r="Q722" s="3"/>
      <c r="R722" s="3"/>
      <c r="S722" s="3"/>
      <c r="T722" s="3"/>
      <c r="U722" s="3"/>
      <c r="V722" s="3"/>
      <c r="W722" s="3"/>
      <c r="X722" s="3"/>
      <c r="Y722" s="3"/>
      <c r="Z722" s="3"/>
    </row>
    <row r="723" ht="11.25" customHeight="1">
      <c r="A723" s="136" t="s">
        <v>6581</v>
      </c>
      <c r="B723" s="136" t="s">
        <v>6436</v>
      </c>
      <c r="C723" s="241" t="s">
        <v>135</v>
      </c>
      <c r="D723" s="136" t="s">
        <v>9909</v>
      </c>
      <c r="E723" s="431" t="s">
        <v>9910</v>
      </c>
      <c r="F723" s="136" t="s">
        <v>9835</v>
      </c>
      <c r="G723" s="241">
        <v>5.0</v>
      </c>
      <c r="H723" s="241">
        <v>4.0</v>
      </c>
      <c r="I723" s="241">
        <v>5.0</v>
      </c>
      <c r="J723" s="241">
        <v>20.0</v>
      </c>
      <c r="K723" s="241">
        <f t="shared" si="17"/>
        <v>4</v>
      </c>
      <c r="L723" s="136" t="s">
        <v>1474</v>
      </c>
      <c r="M723" s="3"/>
      <c r="N723" s="3"/>
      <c r="O723" s="3"/>
      <c r="P723" s="3"/>
      <c r="Q723" s="3"/>
      <c r="R723" s="3"/>
      <c r="S723" s="3"/>
      <c r="T723" s="3"/>
      <c r="U723" s="3"/>
      <c r="V723" s="3"/>
      <c r="W723" s="3"/>
      <c r="X723" s="3"/>
      <c r="Y723" s="3"/>
      <c r="Z723" s="3"/>
    </row>
    <row r="724" ht="11.25" customHeight="1">
      <c r="A724" s="136" t="s">
        <v>6581</v>
      </c>
      <c r="B724" s="136" t="s">
        <v>6436</v>
      </c>
      <c r="C724" s="241" t="s">
        <v>135</v>
      </c>
      <c r="D724" s="136" t="s">
        <v>9911</v>
      </c>
      <c r="E724" s="431" t="s">
        <v>9912</v>
      </c>
      <c r="F724" s="136" t="s">
        <v>9835</v>
      </c>
      <c r="G724" s="241">
        <v>5.0</v>
      </c>
      <c r="H724" s="241">
        <v>4.0</v>
      </c>
      <c r="I724" s="241">
        <v>5.0</v>
      </c>
      <c r="J724" s="241">
        <v>20.0</v>
      </c>
      <c r="K724" s="241">
        <f t="shared" si="17"/>
        <v>4</v>
      </c>
      <c r="L724" s="136" t="s">
        <v>1474</v>
      </c>
      <c r="M724" s="3"/>
      <c r="N724" s="3"/>
      <c r="O724" s="3"/>
      <c r="P724" s="3"/>
      <c r="Q724" s="3"/>
      <c r="R724" s="3"/>
      <c r="S724" s="3"/>
      <c r="T724" s="3"/>
      <c r="U724" s="3"/>
      <c r="V724" s="3"/>
      <c r="W724" s="3"/>
      <c r="X724" s="3"/>
      <c r="Y724" s="3"/>
      <c r="Z724" s="3"/>
    </row>
    <row r="725" ht="11.25" customHeight="1">
      <c r="A725" s="136" t="s">
        <v>9753</v>
      </c>
      <c r="B725" s="136" t="s">
        <v>9754</v>
      </c>
      <c r="C725" s="241" t="s">
        <v>135</v>
      </c>
      <c r="D725" s="136" t="s">
        <v>9755</v>
      </c>
      <c r="E725" s="136" t="s">
        <v>9756</v>
      </c>
      <c r="F725" s="136" t="s">
        <v>9709</v>
      </c>
      <c r="G725" s="241">
        <v>6.0</v>
      </c>
      <c r="H725" s="241">
        <v>6.0</v>
      </c>
      <c r="I725" s="241">
        <v>6.0</v>
      </c>
      <c r="J725" s="241">
        <v>20.0</v>
      </c>
      <c r="K725" s="241">
        <v>3.33</v>
      </c>
      <c r="L725" s="136" t="s">
        <v>1474</v>
      </c>
      <c r="M725" s="3"/>
      <c r="N725" s="3"/>
      <c r="O725" s="3"/>
      <c r="P725" s="3"/>
      <c r="Q725" s="3"/>
      <c r="R725" s="3"/>
      <c r="S725" s="3"/>
      <c r="T725" s="3"/>
      <c r="U725" s="3"/>
      <c r="V725" s="3"/>
      <c r="W725" s="3"/>
      <c r="X725" s="3"/>
      <c r="Y725" s="3"/>
      <c r="Z725" s="3"/>
    </row>
    <row r="726" ht="11.25" customHeight="1">
      <c r="A726" s="136" t="s">
        <v>6301</v>
      </c>
      <c r="B726" s="136" t="s">
        <v>6302</v>
      </c>
      <c r="C726" s="241" t="s">
        <v>135</v>
      </c>
      <c r="D726" s="136" t="s">
        <v>9869</v>
      </c>
      <c r="E726" s="431" t="s">
        <v>9870</v>
      </c>
      <c r="F726" s="136" t="s">
        <v>9871</v>
      </c>
      <c r="G726" s="241">
        <v>4.0</v>
      </c>
      <c r="H726" s="241">
        <v>4.0</v>
      </c>
      <c r="I726" s="241">
        <v>4.0</v>
      </c>
      <c r="J726" s="241">
        <v>10.0</v>
      </c>
      <c r="K726" s="241">
        <f t="shared" ref="K726:K727" si="18">J726/I726</f>
        <v>2.5</v>
      </c>
      <c r="L726" s="136" t="s">
        <v>1474</v>
      </c>
      <c r="M726" s="3"/>
      <c r="N726" s="3"/>
      <c r="O726" s="3"/>
      <c r="P726" s="3"/>
      <c r="Q726" s="3"/>
      <c r="R726" s="3"/>
      <c r="S726" s="3"/>
      <c r="T726" s="3"/>
      <c r="U726" s="3"/>
      <c r="V726" s="3"/>
      <c r="W726" s="3"/>
      <c r="X726" s="3"/>
      <c r="Y726" s="3"/>
      <c r="Z726" s="3"/>
    </row>
    <row r="727" ht="11.25" customHeight="1">
      <c r="A727" s="136" t="s">
        <v>9946</v>
      </c>
      <c r="B727" s="136" t="s">
        <v>1441</v>
      </c>
      <c r="C727" s="241" t="s">
        <v>135</v>
      </c>
      <c r="D727" s="136" t="s">
        <v>9906</v>
      </c>
      <c r="E727" s="431" t="s">
        <v>9907</v>
      </c>
      <c r="F727" s="136" t="s">
        <v>9908</v>
      </c>
      <c r="G727" s="241">
        <v>7.0</v>
      </c>
      <c r="H727" s="241">
        <v>7.0</v>
      </c>
      <c r="I727" s="241">
        <v>7.0</v>
      </c>
      <c r="J727" s="241">
        <v>20.0</v>
      </c>
      <c r="K727" s="241">
        <f t="shared" si="18"/>
        <v>2.857142857</v>
      </c>
      <c r="L727" s="136" t="s">
        <v>1474</v>
      </c>
      <c r="M727" s="3"/>
      <c r="N727" s="3"/>
      <c r="O727" s="3"/>
      <c r="P727" s="3"/>
      <c r="Q727" s="3"/>
      <c r="R727" s="3"/>
      <c r="S727" s="3"/>
      <c r="T727" s="3"/>
      <c r="U727" s="3"/>
      <c r="V727" s="3"/>
      <c r="W727" s="3"/>
      <c r="X727" s="3"/>
      <c r="Y727" s="3"/>
      <c r="Z727" s="3"/>
    </row>
    <row r="728" ht="11.25" customHeight="1">
      <c r="A728" s="136" t="s">
        <v>5906</v>
      </c>
      <c r="B728" s="136" t="s">
        <v>5907</v>
      </c>
      <c r="C728" s="241" t="s">
        <v>135</v>
      </c>
      <c r="D728" s="136" t="s">
        <v>9718</v>
      </c>
      <c r="E728" s="136" t="s">
        <v>9719</v>
      </c>
      <c r="F728" s="136" t="s">
        <v>7623</v>
      </c>
      <c r="G728" s="241">
        <v>7.0</v>
      </c>
      <c r="H728" s="241">
        <v>7.0</v>
      </c>
      <c r="I728" s="241">
        <v>7.0</v>
      </c>
      <c r="J728" s="241">
        <v>20.0</v>
      </c>
      <c r="K728" s="241">
        <v>2.86</v>
      </c>
      <c r="L728" s="136" t="s">
        <v>1474</v>
      </c>
      <c r="M728" s="3"/>
      <c r="N728" s="3"/>
      <c r="O728" s="3"/>
      <c r="P728" s="3"/>
      <c r="Q728" s="3"/>
      <c r="R728" s="3"/>
      <c r="S728" s="3"/>
      <c r="T728" s="3"/>
      <c r="U728" s="3"/>
      <c r="V728" s="3"/>
      <c r="W728" s="3"/>
      <c r="X728" s="3"/>
      <c r="Y728" s="3"/>
      <c r="Z728" s="3"/>
    </row>
    <row r="729" ht="11.25" customHeight="1">
      <c r="A729" s="136" t="s">
        <v>9917</v>
      </c>
      <c r="B729" s="136" t="s">
        <v>9918</v>
      </c>
      <c r="C729" s="241" t="s">
        <v>135</v>
      </c>
      <c r="D729" s="136" t="s">
        <v>9833</v>
      </c>
      <c r="E729" s="136" t="s">
        <v>9834</v>
      </c>
      <c r="F729" s="136" t="s">
        <v>9835</v>
      </c>
      <c r="G729" s="241">
        <v>7.0</v>
      </c>
      <c r="H729" s="241">
        <v>7.0</v>
      </c>
      <c r="I729" s="241">
        <v>7.0</v>
      </c>
      <c r="J729" s="241">
        <v>20.0</v>
      </c>
      <c r="K729" s="241">
        <f t="shared" ref="K729:K731" si="19">J729/I729</f>
        <v>2.857142857</v>
      </c>
      <c r="L729" s="136" t="s">
        <v>1474</v>
      </c>
      <c r="M729" s="3"/>
      <c r="N729" s="3"/>
      <c r="O729" s="3"/>
      <c r="P729" s="3"/>
      <c r="Q729" s="3"/>
      <c r="R729" s="3"/>
      <c r="S729" s="3"/>
      <c r="T729" s="3"/>
      <c r="U729" s="3"/>
      <c r="V729" s="3"/>
      <c r="W729" s="3"/>
      <c r="X729" s="3"/>
      <c r="Y729" s="3"/>
      <c r="Z729" s="3"/>
    </row>
    <row r="730" ht="11.25" customHeight="1">
      <c r="A730" s="136" t="s">
        <v>9917</v>
      </c>
      <c r="B730" s="136" t="s">
        <v>9918</v>
      </c>
      <c r="C730" s="241" t="s">
        <v>135</v>
      </c>
      <c r="D730" s="136" t="s">
        <v>9919</v>
      </c>
      <c r="E730" s="431" t="s">
        <v>9920</v>
      </c>
      <c r="F730" s="136" t="s">
        <v>9835</v>
      </c>
      <c r="G730" s="241">
        <v>7.0</v>
      </c>
      <c r="H730" s="241">
        <v>7.0</v>
      </c>
      <c r="I730" s="241">
        <v>7.0</v>
      </c>
      <c r="J730" s="241">
        <v>20.0</v>
      </c>
      <c r="K730" s="241">
        <f t="shared" si="19"/>
        <v>2.857142857</v>
      </c>
      <c r="L730" s="136" t="s">
        <v>1474</v>
      </c>
      <c r="M730" s="3"/>
      <c r="N730" s="3"/>
      <c r="O730" s="3"/>
      <c r="P730" s="3"/>
      <c r="Q730" s="3"/>
      <c r="R730" s="3"/>
      <c r="S730" s="3"/>
      <c r="T730" s="3"/>
      <c r="U730" s="3"/>
      <c r="V730" s="3"/>
      <c r="W730" s="3"/>
      <c r="X730" s="3"/>
      <c r="Y730" s="3"/>
      <c r="Z730" s="3"/>
    </row>
    <row r="731" ht="11.25" customHeight="1">
      <c r="A731" s="136" t="s">
        <v>6319</v>
      </c>
      <c r="B731" s="136" t="s">
        <v>6320</v>
      </c>
      <c r="C731" s="241" t="s">
        <v>135</v>
      </c>
      <c r="D731" s="136" t="s">
        <v>9876</v>
      </c>
      <c r="E731" s="431" t="s">
        <v>9877</v>
      </c>
      <c r="F731" s="136" t="s">
        <v>9878</v>
      </c>
      <c r="G731" s="241">
        <v>7.0</v>
      </c>
      <c r="H731" s="241">
        <v>7.0</v>
      </c>
      <c r="I731" s="241">
        <v>7.0</v>
      </c>
      <c r="J731" s="241">
        <v>20.0</v>
      </c>
      <c r="K731" s="241">
        <f t="shared" si="19"/>
        <v>2.857142857</v>
      </c>
      <c r="L731" s="136" t="s">
        <v>1474</v>
      </c>
      <c r="M731" s="3"/>
      <c r="N731" s="3"/>
      <c r="O731" s="3"/>
      <c r="P731" s="3"/>
      <c r="Q731" s="3"/>
      <c r="R731" s="3"/>
      <c r="S731" s="3"/>
      <c r="T731" s="3"/>
      <c r="U731" s="3"/>
      <c r="V731" s="3"/>
      <c r="W731" s="3"/>
      <c r="X731" s="3"/>
      <c r="Y731" s="3"/>
      <c r="Z731" s="3"/>
    </row>
    <row r="732" ht="11.25" customHeight="1">
      <c r="A732" s="136" t="s">
        <v>9879</v>
      </c>
      <c r="B732" s="136" t="s">
        <v>9880</v>
      </c>
      <c r="C732" s="241" t="s">
        <v>135</v>
      </c>
      <c r="D732" s="136" t="s">
        <v>9881</v>
      </c>
      <c r="E732" s="136" t="s">
        <v>9882</v>
      </c>
      <c r="F732" s="136" t="s">
        <v>9883</v>
      </c>
      <c r="G732" s="241">
        <v>3.0</v>
      </c>
      <c r="H732" s="241">
        <v>3.0</v>
      </c>
      <c r="I732" s="241">
        <v>3.0</v>
      </c>
      <c r="J732" s="241">
        <v>10.0</v>
      </c>
      <c r="K732" s="241">
        <v>0.0</v>
      </c>
      <c r="L732" s="136" t="s">
        <v>1474</v>
      </c>
      <c r="M732" s="3"/>
      <c r="N732" s="3"/>
      <c r="O732" s="3"/>
      <c r="P732" s="3"/>
      <c r="Q732" s="3"/>
      <c r="R732" s="3"/>
      <c r="S732" s="3"/>
      <c r="T732" s="3"/>
      <c r="U732" s="3"/>
      <c r="V732" s="3"/>
      <c r="W732" s="3"/>
      <c r="X732" s="3"/>
      <c r="Y732" s="3"/>
      <c r="Z732" s="3"/>
    </row>
    <row r="733" ht="11.25" customHeight="1">
      <c r="A733" s="136" t="s">
        <v>6330</v>
      </c>
      <c r="B733" s="136" t="s">
        <v>5939</v>
      </c>
      <c r="C733" s="241" t="s">
        <v>135</v>
      </c>
      <c r="D733" s="136" t="s">
        <v>9847</v>
      </c>
      <c r="E733" s="136" t="s">
        <v>9848</v>
      </c>
      <c r="F733" s="136" t="s">
        <v>9849</v>
      </c>
      <c r="G733" s="241">
        <v>8.0</v>
      </c>
      <c r="H733" s="241">
        <v>8.0</v>
      </c>
      <c r="I733" s="241">
        <v>8.0</v>
      </c>
      <c r="J733" s="241">
        <v>20.0</v>
      </c>
      <c r="K733" s="241">
        <f t="shared" ref="K733:K740" si="20">J733/I733</f>
        <v>2.5</v>
      </c>
      <c r="L733" s="136" t="s">
        <v>1474</v>
      </c>
      <c r="M733" s="3"/>
      <c r="N733" s="3"/>
      <c r="O733" s="3"/>
      <c r="P733" s="3"/>
      <c r="Q733" s="3"/>
      <c r="R733" s="3"/>
      <c r="S733" s="3"/>
      <c r="T733" s="3"/>
      <c r="U733" s="3"/>
      <c r="V733" s="3"/>
      <c r="W733" s="3"/>
      <c r="X733" s="3"/>
      <c r="Y733" s="3"/>
      <c r="Z733" s="3"/>
    </row>
    <row r="734" ht="11.25" customHeight="1">
      <c r="A734" s="136" t="s">
        <v>6330</v>
      </c>
      <c r="B734" s="136" t="s">
        <v>5939</v>
      </c>
      <c r="C734" s="241" t="s">
        <v>135</v>
      </c>
      <c r="D734" s="136" t="s">
        <v>9850</v>
      </c>
      <c r="E734" s="431" t="s">
        <v>9851</v>
      </c>
      <c r="F734" s="136" t="s">
        <v>9852</v>
      </c>
      <c r="G734" s="241">
        <v>8.0</v>
      </c>
      <c r="H734" s="241">
        <v>8.0</v>
      </c>
      <c r="I734" s="241">
        <v>8.0</v>
      </c>
      <c r="J734" s="241">
        <v>20.0</v>
      </c>
      <c r="K734" s="241">
        <f t="shared" si="20"/>
        <v>2.5</v>
      </c>
      <c r="L734" s="136" t="s">
        <v>1474</v>
      </c>
      <c r="M734" s="3"/>
      <c r="N734" s="3"/>
      <c r="O734" s="3"/>
      <c r="P734" s="3"/>
      <c r="Q734" s="3"/>
      <c r="R734" s="3"/>
      <c r="S734" s="3"/>
      <c r="T734" s="3"/>
      <c r="U734" s="3"/>
      <c r="V734" s="3"/>
      <c r="W734" s="3"/>
      <c r="X734" s="3"/>
      <c r="Y734" s="3"/>
      <c r="Z734" s="3"/>
    </row>
    <row r="735" ht="11.25" customHeight="1">
      <c r="A735" s="136" t="s">
        <v>6330</v>
      </c>
      <c r="B735" s="136" t="s">
        <v>5939</v>
      </c>
      <c r="C735" s="241" t="s">
        <v>135</v>
      </c>
      <c r="D735" s="136" t="s">
        <v>9853</v>
      </c>
      <c r="E735" s="136" t="s">
        <v>9854</v>
      </c>
      <c r="F735" s="136" t="s">
        <v>9849</v>
      </c>
      <c r="G735" s="241">
        <v>8.0</v>
      </c>
      <c r="H735" s="241">
        <v>8.0</v>
      </c>
      <c r="I735" s="241">
        <v>8.0</v>
      </c>
      <c r="J735" s="241">
        <v>20.0</v>
      </c>
      <c r="K735" s="241">
        <f t="shared" si="20"/>
        <v>2.5</v>
      </c>
      <c r="L735" s="136" t="s">
        <v>1474</v>
      </c>
      <c r="M735" s="3"/>
      <c r="N735" s="3"/>
      <c r="O735" s="3"/>
      <c r="P735" s="3"/>
      <c r="Q735" s="3"/>
      <c r="R735" s="3"/>
      <c r="S735" s="3"/>
      <c r="T735" s="3"/>
      <c r="U735" s="3"/>
      <c r="V735" s="3"/>
      <c r="W735" s="3"/>
      <c r="X735" s="3"/>
      <c r="Y735" s="3"/>
      <c r="Z735" s="3"/>
    </row>
    <row r="736" ht="11.25" customHeight="1">
      <c r="A736" s="136" t="s">
        <v>6330</v>
      </c>
      <c r="B736" s="136" t="s">
        <v>5939</v>
      </c>
      <c r="C736" s="241" t="s">
        <v>135</v>
      </c>
      <c r="D736" s="136" t="s">
        <v>9855</v>
      </c>
      <c r="E736" s="136" t="s">
        <v>9856</v>
      </c>
      <c r="F736" s="136" t="s">
        <v>9857</v>
      </c>
      <c r="G736" s="241">
        <v>8.0</v>
      </c>
      <c r="H736" s="241">
        <v>8.0</v>
      </c>
      <c r="I736" s="241">
        <v>8.0</v>
      </c>
      <c r="J736" s="241">
        <v>20.0</v>
      </c>
      <c r="K736" s="241">
        <f t="shared" si="20"/>
        <v>2.5</v>
      </c>
      <c r="L736" s="136" t="s">
        <v>1474</v>
      </c>
      <c r="M736" s="3"/>
      <c r="N736" s="3"/>
      <c r="O736" s="3"/>
      <c r="P736" s="3"/>
      <c r="Q736" s="3"/>
      <c r="R736" s="3"/>
      <c r="S736" s="3"/>
      <c r="T736" s="3"/>
      <c r="U736" s="3"/>
      <c r="V736" s="3"/>
      <c r="W736" s="3"/>
      <c r="X736" s="3"/>
      <c r="Y736" s="3"/>
      <c r="Z736" s="3"/>
    </row>
    <row r="737" ht="11.25" customHeight="1">
      <c r="A737" s="136" t="s">
        <v>9902</v>
      </c>
      <c r="B737" s="136" t="s">
        <v>9903</v>
      </c>
      <c r="C737" s="241" t="s">
        <v>135</v>
      </c>
      <c r="D737" s="136" t="s">
        <v>9850</v>
      </c>
      <c r="E737" s="431" t="s">
        <v>9851</v>
      </c>
      <c r="F737" s="136" t="s">
        <v>9852</v>
      </c>
      <c r="G737" s="241">
        <v>8.0</v>
      </c>
      <c r="H737" s="241">
        <v>6.0</v>
      </c>
      <c r="I737" s="241">
        <v>8.0</v>
      </c>
      <c r="J737" s="241">
        <v>20.0</v>
      </c>
      <c r="K737" s="241">
        <f t="shared" si="20"/>
        <v>2.5</v>
      </c>
      <c r="L737" s="136" t="s">
        <v>1474</v>
      </c>
      <c r="M737" s="3"/>
      <c r="N737" s="3"/>
      <c r="O737" s="3"/>
      <c r="P737" s="3"/>
      <c r="Q737" s="3"/>
      <c r="R737" s="3"/>
      <c r="S737" s="3"/>
      <c r="T737" s="3"/>
      <c r="U737" s="3"/>
      <c r="V737" s="3"/>
      <c r="W737" s="3"/>
      <c r="X737" s="3"/>
      <c r="Y737" s="3"/>
      <c r="Z737" s="3"/>
    </row>
    <row r="738" ht="11.25" customHeight="1">
      <c r="A738" s="136" t="s">
        <v>9902</v>
      </c>
      <c r="B738" s="136" t="s">
        <v>9903</v>
      </c>
      <c r="C738" s="241" t="s">
        <v>135</v>
      </c>
      <c r="D738" s="136" t="s">
        <v>9847</v>
      </c>
      <c r="E738" s="136" t="s">
        <v>9848</v>
      </c>
      <c r="F738" s="136" t="s">
        <v>9849</v>
      </c>
      <c r="G738" s="241">
        <v>8.0</v>
      </c>
      <c r="H738" s="241">
        <v>6.0</v>
      </c>
      <c r="I738" s="241">
        <v>8.0</v>
      </c>
      <c r="J738" s="241">
        <v>20.0</v>
      </c>
      <c r="K738" s="241">
        <f t="shared" si="20"/>
        <v>2.5</v>
      </c>
      <c r="L738" s="136" t="s">
        <v>1474</v>
      </c>
      <c r="M738" s="3"/>
      <c r="N738" s="3"/>
      <c r="O738" s="3"/>
      <c r="P738" s="3"/>
      <c r="Q738" s="3"/>
      <c r="R738" s="3"/>
      <c r="S738" s="3"/>
      <c r="T738" s="3"/>
      <c r="U738" s="3"/>
      <c r="V738" s="3"/>
      <c r="W738" s="3"/>
      <c r="X738" s="3"/>
      <c r="Y738" s="3"/>
      <c r="Z738" s="3"/>
    </row>
    <row r="739" ht="11.25" customHeight="1">
      <c r="A739" s="136" t="s">
        <v>9947</v>
      </c>
      <c r="B739" s="136" t="s">
        <v>8201</v>
      </c>
      <c r="C739" s="241" t="s">
        <v>135</v>
      </c>
      <c r="D739" s="136"/>
      <c r="E739" s="136"/>
      <c r="F739" s="136"/>
      <c r="G739" s="241"/>
      <c r="H739" s="241"/>
      <c r="I739" s="241">
        <v>6.0</v>
      </c>
      <c r="J739" s="241">
        <v>20.0</v>
      </c>
      <c r="K739" s="241">
        <f t="shared" si="20"/>
        <v>3.333333333</v>
      </c>
      <c r="L739" s="136" t="s">
        <v>1474</v>
      </c>
      <c r="M739" s="3"/>
      <c r="N739" s="3"/>
      <c r="O739" s="3"/>
      <c r="P739" s="3"/>
      <c r="Q739" s="3"/>
      <c r="R739" s="3"/>
      <c r="S739" s="3"/>
      <c r="T739" s="3"/>
      <c r="U739" s="3"/>
      <c r="V739" s="3"/>
      <c r="W739" s="3"/>
      <c r="X739" s="3"/>
      <c r="Y739" s="3"/>
      <c r="Z739" s="3"/>
    </row>
    <row r="740" ht="11.25" customHeight="1">
      <c r="A740" s="136" t="s">
        <v>9872</v>
      </c>
      <c r="B740" s="136" t="s">
        <v>9740</v>
      </c>
      <c r="C740" s="241" t="s">
        <v>135</v>
      </c>
      <c r="D740" s="136" t="s">
        <v>9873</v>
      </c>
      <c r="E740" s="431" t="s">
        <v>9874</v>
      </c>
      <c r="F740" s="136" t="s">
        <v>9948</v>
      </c>
      <c r="G740" s="241">
        <v>5.0</v>
      </c>
      <c r="H740" s="241">
        <v>5.0</v>
      </c>
      <c r="I740" s="241">
        <v>5.0</v>
      </c>
      <c r="J740" s="241">
        <v>20.0</v>
      </c>
      <c r="K740" s="241">
        <f t="shared" si="20"/>
        <v>4</v>
      </c>
      <c r="L740" s="136" t="s">
        <v>1474</v>
      </c>
      <c r="M740" s="3"/>
      <c r="N740" s="3"/>
      <c r="O740" s="3"/>
      <c r="P740" s="3"/>
      <c r="Q740" s="3"/>
      <c r="R740" s="3"/>
      <c r="S740" s="3"/>
      <c r="T740" s="3"/>
      <c r="U740" s="3"/>
      <c r="V740" s="3"/>
      <c r="W740" s="3"/>
      <c r="X740" s="3"/>
      <c r="Y740" s="3"/>
      <c r="Z740" s="3"/>
    </row>
    <row r="741" ht="11.25" customHeight="1">
      <c r="A741" s="136" t="s">
        <v>9949</v>
      </c>
      <c r="B741" s="136" t="s">
        <v>1480</v>
      </c>
      <c r="C741" s="241" t="s">
        <v>135</v>
      </c>
      <c r="D741" s="136" t="s">
        <v>9950</v>
      </c>
      <c r="E741" s="136" t="s">
        <v>9951</v>
      </c>
      <c r="F741" s="136" t="s">
        <v>8067</v>
      </c>
      <c r="G741" s="241">
        <v>8.0</v>
      </c>
      <c r="H741" s="241">
        <v>7.0</v>
      </c>
      <c r="I741" s="5">
        <v>8.0</v>
      </c>
      <c r="J741" s="5">
        <v>20.0</v>
      </c>
      <c r="K741" s="5">
        <v>2.5</v>
      </c>
      <c r="L741" s="330" t="s">
        <v>149</v>
      </c>
      <c r="M741" s="3"/>
      <c r="N741" s="3"/>
      <c r="O741" s="3"/>
      <c r="P741" s="3"/>
      <c r="Q741" s="3"/>
      <c r="R741" s="3"/>
      <c r="S741" s="3"/>
      <c r="T741" s="3"/>
      <c r="U741" s="3"/>
      <c r="V741" s="3"/>
      <c r="W741" s="3"/>
      <c r="X741" s="3"/>
      <c r="Y741" s="3"/>
      <c r="Z741" s="3"/>
    </row>
    <row r="742" ht="11.25" customHeight="1">
      <c r="A742" s="136" t="s">
        <v>6630</v>
      </c>
      <c r="B742" s="136" t="s">
        <v>6631</v>
      </c>
      <c r="C742" s="241" t="s">
        <v>135</v>
      </c>
      <c r="D742" s="136" t="s">
        <v>9952</v>
      </c>
      <c r="E742" s="136" t="s">
        <v>9953</v>
      </c>
      <c r="F742" s="136" t="s">
        <v>9954</v>
      </c>
      <c r="G742" s="241">
        <v>2.0</v>
      </c>
      <c r="H742" s="241">
        <v>2.0</v>
      </c>
      <c r="I742" s="5">
        <v>2.0</v>
      </c>
      <c r="J742" s="5">
        <v>20.0</v>
      </c>
      <c r="K742" s="5">
        <v>10.0</v>
      </c>
      <c r="L742" s="330" t="s">
        <v>150</v>
      </c>
      <c r="M742" s="3"/>
      <c r="N742" s="3"/>
      <c r="O742" s="3"/>
      <c r="P742" s="3"/>
      <c r="Q742" s="3"/>
      <c r="R742" s="3"/>
      <c r="S742" s="3"/>
      <c r="T742" s="3"/>
      <c r="U742" s="3"/>
      <c r="V742" s="3"/>
      <c r="W742" s="3"/>
      <c r="X742" s="3"/>
      <c r="Y742" s="3"/>
      <c r="Z742" s="3"/>
    </row>
    <row r="743" ht="11.25" customHeight="1">
      <c r="A743" s="136" t="s">
        <v>6630</v>
      </c>
      <c r="B743" s="136" t="s">
        <v>6631</v>
      </c>
      <c r="C743" s="241" t="s">
        <v>135</v>
      </c>
      <c r="D743" s="136" t="s">
        <v>9955</v>
      </c>
      <c r="E743" s="136" t="s">
        <v>9956</v>
      </c>
      <c r="F743" s="136" t="s">
        <v>9954</v>
      </c>
      <c r="G743" s="241">
        <v>2.0</v>
      </c>
      <c r="H743" s="241">
        <v>2.0</v>
      </c>
      <c r="I743" s="5">
        <v>2.0</v>
      </c>
      <c r="J743" s="5">
        <v>10.0</v>
      </c>
      <c r="K743" s="5">
        <v>5.0</v>
      </c>
      <c r="L743" s="330" t="s">
        <v>150</v>
      </c>
      <c r="M743" s="3"/>
      <c r="N743" s="3"/>
      <c r="O743" s="3"/>
      <c r="P743" s="3"/>
      <c r="Q743" s="3"/>
      <c r="R743" s="3"/>
      <c r="S743" s="3"/>
      <c r="T743" s="3"/>
      <c r="U743" s="3"/>
      <c r="V743" s="3"/>
      <c r="W743" s="3"/>
      <c r="X743" s="3"/>
      <c r="Y743" s="3"/>
      <c r="Z743" s="3"/>
    </row>
    <row r="744" ht="11.25" customHeight="1">
      <c r="A744" s="136" t="s">
        <v>9957</v>
      </c>
      <c r="B744" s="136" t="s">
        <v>9958</v>
      </c>
      <c r="C744" s="241" t="s">
        <v>135</v>
      </c>
      <c r="D744" s="136" t="s">
        <v>9959</v>
      </c>
      <c r="E744" s="136" t="s">
        <v>9960</v>
      </c>
      <c r="F744" s="136" t="s">
        <v>8036</v>
      </c>
      <c r="G744" s="241">
        <v>1.0</v>
      </c>
      <c r="H744" s="241">
        <v>1.0</v>
      </c>
      <c r="I744" s="5">
        <v>1.0</v>
      </c>
      <c r="J744" s="5">
        <v>20.0</v>
      </c>
      <c r="K744" s="5">
        <v>20.0</v>
      </c>
      <c r="L744" s="330" t="s">
        <v>151</v>
      </c>
      <c r="M744" s="3"/>
      <c r="N744" s="3"/>
      <c r="O744" s="3"/>
      <c r="P744" s="3"/>
      <c r="Q744" s="3"/>
      <c r="R744" s="3"/>
      <c r="S744" s="3"/>
      <c r="T744" s="3"/>
      <c r="U744" s="3"/>
      <c r="V744" s="3"/>
      <c r="W744" s="3"/>
      <c r="X744" s="3"/>
      <c r="Y744" s="3"/>
      <c r="Z744" s="3"/>
    </row>
    <row r="745" ht="11.25" customHeight="1">
      <c r="A745" s="136" t="s">
        <v>2002</v>
      </c>
      <c r="B745" s="136" t="s">
        <v>2003</v>
      </c>
      <c r="C745" s="241" t="s">
        <v>135</v>
      </c>
      <c r="D745" s="136" t="s">
        <v>8502</v>
      </c>
      <c r="E745" s="136" t="s">
        <v>8503</v>
      </c>
      <c r="F745" s="136" t="s">
        <v>8483</v>
      </c>
      <c r="G745" s="241">
        <v>2.0</v>
      </c>
      <c r="H745" s="241">
        <v>2.0</v>
      </c>
      <c r="I745" s="5">
        <v>3.0</v>
      </c>
      <c r="J745" s="5">
        <v>10.0</v>
      </c>
      <c r="K745" s="5">
        <v>5.0</v>
      </c>
      <c r="L745" s="330" t="s">
        <v>151</v>
      </c>
      <c r="M745" s="3"/>
      <c r="N745" s="3"/>
      <c r="O745" s="3"/>
      <c r="P745" s="3"/>
      <c r="Q745" s="3"/>
      <c r="R745" s="3"/>
      <c r="S745" s="3"/>
      <c r="T745" s="3"/>
      <c r="U745" s="3"/>
      <c r="V745" s="3"/>
      <c r="W745" s="3"/>
      <c r="X745" s="3"/>
      <c r="Y745" s="3"/>
      <c r="Z745" s="3"/>
    </row>
    <row r="746" ht="11.25" customHeight="1">
      <c r="A746" s="136" t="s">
        <v>2002</v>
      </c>
      <c r="B746" s="136" t="s">
        <v>2003</v>
      </c>
      <c r="C746" s="241" t="s">
        <v>135</v>
      </c>
      <c r="D746" s="136" t="s">
        <v>8504</v>
      </c>
      <c r="E746" s="136" t="s">
        <v>8505</v>
      </c>
      <c r="F746" s="136" t="s">
        <v>7623</v>
      </c>
      <c r="G746" s="241">
        <v>2.0</v>
      </c>
      <c r="H746" s="241">
        <v>2.0</v>
      </c>
      <c r="I746" s="5">
        <v>3.0</v>
      </c>
      <c r="J746" s="5">
        <v>10.0</v>
      </c>
      <c r="K746" s="5">
        <v>5.0</v>
      </c>
      <c r="L746" s="330" t="s">
        <v>151</v>
      </c>
      <c r="M746" s="3"/>
      <c r="N746" s="3"/>
      <c r="O746" s="3"/>
      <c r="P746" s="3"/>
      <c r="Q746" s="3"/>
      <c r="R746" s="3"/>
      <c r="S746" s="3"/>
      <c r="T746" s="3"/>
      <c r="U746" s="3"/>
      <c r="V746" s="3"/>
      <c r="W746" s="3"/>
      <c r="X746" s="3"/>
      <c r="Y746" s="3"/>
      <c r="Z746" s="3"/>
    </row>
    <row r="747" ht="11.25" customHeight="1">
      <c r="A747" s="136" t="s">
        <v>1495</v>
      </c>
      <c r="B747" s="136" t="s">
        <v>750</v>
      </c>
      <c r="C747" s="241" t="s">
        <v>1496</v>
      </c>
      <c r="D747" s="136" t="s">
        <v>9961</v>
      </c>
      <c r="E747" s="136" t="s">
        <v>9962</v>
      </c>
      <c r="F747" s="136" t="s">
        <v>9963</v>
      </c>
      <c r="G747" s="241">
        <v>4.0</v>
      </c>
      <c r="H747" s="241">
        <v>4.0</v>
      </c>
      <c r="I747" s="5">
        <v>4.0</v>
      </c>
      <c r="J747" s="5">
        <v>20.0</v>
      </c>
      <c r="K747" s="5">
        <v>5.0</v>
      </c>
      <c r="L747" s="330" t="s">
        <v>153</v>
      </c>
      <c r="M747" s="3"/>
      <c r="N747" s="3"/>
      <c r="O747" s="3"/>
      <c r="P747" s="3"/>
      <c r="Q747" s="3"/>
      <c r="R747" s="3"/>
      <c r="S747" s="3"/>
      <c r="T747" s="3"/>
      <c r="U747" s="3"/>
      <c r="V747" s="3"/>
      <c r="W747" s="3"/>
      <c r="X747" s="3"/>
      <c r="Y747" s="3"/>
      <c r="Z747" s="3"/>
    </row>
    <row r="748" ht="11.25" customHeight="1">
      <c r="A748" s="136" t="s">
        <v>1495</v>
      </c>
      <c r="B748" s="136" t="s">
        <v>750</v>
      </c>
      <c r="C748" s="241" t="s">
        <v>1496</v>
      </c>
      <c r="D748" s="136" t="s">
        <v>9964</v>
      </c>
      <c r="E748" s="136" t="s">
        <v>9965</v>
      </c>
      <c r="F748" s="136" t="s">
        <v>9966</v>
      </c>
      <c r="G748" s="241">
        <v>4.0</v>
      </c>
      <c r="H748" s="241">
        <v>4.0</v>
      </c>
      <c r="I748" s="5">
        <v>4.0</v>
      </c>
      <c r="J748" s="5">
        <v>20.0</v>
      </c>
      <c r="K748" s="5">
        <v>5.0</v>
      </c>
      <c r="L748" s="330" t="s">
        <v>153</v>
      </c>
      <c r="M748" s="3"/>
      <c r="N748" s="3"/>
      <c r="O748" s="3"/>
      <c r="P748" s="3"/>
      <c r="Q748" s="3"/>
      <c r="R748" s="3"/>
      <c r="S748" s="3"/>
      <c r="T748" s="3"/>
      <c r="U748" s="3"/>
      <c r="V748" s="3"/>
      <c r="W748" s="3"/>
      <c r="X748" s="3"/>
      <c r="Y748" s="3"/>
      <c r="Z748" s="3"/>
    </row>
    <row r="749" ht="11.25" customHeight="1">
      <c r="A749" s="136" t="s">
        <v>6677</v>
      </c>
      <c r="B749" s="136" t="s">
        <v>3843</v>
      </c>
      <c r="C749" s="241" t="s">
        <v>1496</v>
      </c>
      <c r="D749" s="136" t="s">
        <v>9967</v>
      </c>
      <c r="E749" s="136" t="s">
        <v>8941</v>
      </c>
      <c r="F749" s="136" t="s">
        <v>9968</v>
      </c>
      <c r="G749" s="241">
        <v>4.0</v>
      </c>
      <c r="H749" s="241">
        <v>4.0</v>
      </c>
      <c r="I749" s="5">
        <v>4.0</v>
      </c>
      <c r="J749" s="5">
        <v>20.0</v>
      </c>
      <c r="K749" s="5">
        <v>5.0</v>
      </c>
      <c r="L749" s="330" t="s">
        <v>153</v>
      </c>
      <c r="M749" s="3"/>
      <c r="N749" s="3"/>
      <c r="O749" s="3"/>
      <c r="P749" s="3"/>
      <c r="Q749" s="3"/>
      <c r="R749" s="3"/>
      <c r="S749" s="3"/>
      <c r="T749" s="3"/>
      <c r="U749" s="3"/>
      <c r="V749" s="3"/>
      <c r="W749" s="3"/>
      <c r="X749" s="3"/>
      <c r="Y749" s="3"/>
      <c r="Z749" s="3"/>
    </row>
    <row r="750" ht="11.25" customHeight="1">
      <c r="A750" s="136" t="s">
        <v>9969</v>
      </c>
      <c r="B750" s="136" t="s">
        <v>9970</v>
      </c>
      <c r="C750" s="241" t="s">
        <v>1496</v>
      </c>
      <c r="D750" s="136" t="s">
        <v>9971</v>
      </c>
      <c r="E750" s="136" t="s">
        <v>9972</v>
      </c>
      <c r="F750" s="136" t="s">
        <v>9973</v>
      </c>
      <c r="G750" s="241">
        <v>2.0</v>
      </c>
      <c r="H750" s="241">
        <v>2.0</v>
      </c>
      <c r="I750" s="5">
        <v>3.0</v>
      </c>
      <c r="J750" s="5">
        <v>10.0</v>
      </c>
      <c r="K750" s="5">
        <v>5.0</v>
      </c>
      <c r="L750" s="330" t="s">
        <v>153</v>
      </c>
      <c r="M750" s="3"/>
      <c r="N750" s="3"/>
      <c r="O750" s="3"/>
      <c r="P750" s="3"/>
      <c r="Q750" s="3"/>
      <c r="R750" s="3"/>
      <c r="S750" s="3"/>
      <c r="T750" s="3"/>
      <c r="U750" s="3"/>
      <c r="V750" s="3"/>
      <c r="W750" s="3"/>
      <c r="X750" s="3"/>
      <c r="Y750" s="3"/>
      <c r="Z750" s="3"/>
    </row>
    <row r="751" ht="11.25" customHeight="1">
      <c r="A751" s="136" t="s">
        <v>9974</v>
      </c>
      <c r="B751" s="136" t="s">
        <v>9975</v>
      </c>
      <c r="C751" s="241" t="s">
        <v>1496</v>
      </c>
      <c r="D751" s="136" t="s">
        <v>9976</v>
      </c>
      <c r="E751" s="136" t="s">
        <v>9977</v>
      </c>
      <c r="F751" s="136" t="s">
        <v>9978</v>
      </c>
      <c r="G751" s="241">
        <v>5.0</v>
      </c>
      <c r="H751" s="241">
        <v>5.0</v>
      </c>
      <c r="I751" s="5">
        <v>5.0</v>
      </c>
      <c r="J751" s="5">
        <v>10.0</v>
      </c>
      <c r="K751" s="5">
        <v>2.0</v>
      </c>
      <c r="L751" s="330" t="s">
        <v>153</v>
      </c>
      <c r="M751" s="3"/>
      <c r="N751" s="3"/>
      <c r="O751" s="3"/>
      <c r="P751" s="3"/>
      <c r="Q751" s="3"/>
      <c r="R751" s="3"/>
      <c r="S751" s="3"/>
      <c r="T751" s="3"/>
      <c r="U751" s="3"/>
      <c r="V751" s="3"/>
      <c r="W751" s="3"/>
      <c r="X751" s="3"/>
      <c r="Y751" s="3"/>
      <c r="Z751" s="3"/>
    </row>
    <row r="752" ht="11.25" customHeight="1">
      <c r="A752" s="136" t="s">
        <v>9979</v>
      </c>
      <c r="B752" s="136" t="s">
        <v>6695</v>
      </c>
      <c r="C752" s="241" t="s">
        <v>135</v>
      </c>
      <c r="D752" s="136" t="s">
        <v>9980</v>
      </c>
      <c r="E752" s="136" t="s">
        <v>9981</v>
      </c>
      <c r="F752" s="136" t="s">
        <v>9982</v>
      </c>
      <c r="G752" s="241">
        <v>2.0</v>
      </c>
      <c r="H752" s="241">
        <v>2.0</v>
      </c>
      <c r="I752" s="5">
        <v>2.0</v>
      </c>
      <c r="J752" s="5">
        <v>20.0</v>
      </c>
      <c r="K752" s="5">
        <v>10.0</v>
      </c>
      <c r="L752" s="330" t="s">
        <v>159</v>
      </c>
      <c r="M752" s="3"/>
      <c r="N752" s="3"/>
      <c r="O752" s="3"/>
      <c r="P752" s="3"/>
      <c r="Q752" s="3"/>
      <c r="R752" s="3"/>
      <c r="S752" s="3"/>
      <c r="T752" s="3"/>
      <c r="U752" s="3"/>
      <c r="V752" s="3"/>
      <c r="W752" s="3"/>
      <c r="X752" s="3"/>
      <c r="Y752" s="3"/>
      <c r="Z752" s="3"/>
    </row>
    <row r="753" ht="11.25" customHeight="1">
      <c r="A753" s="136" t="s">
        <v>9979</v>
      </c>
      <c r="B753" s="136" t="s">
        <v>6695</v>
      </c>
      <c r="C753" s="241" t="s">
        <v>135</v>
      </c>
      <c r="D753" s="136" t="s">
        <v>9983</v>
      </c>
      <c r="E753" s="136" t="s">
        <v>9761</v>
      </c>
      <c r="F753" s="136" t="s">
        <v>9984</v>
      </c>
      <c r="G753" s="241">
        <v>2.0</v>
      </c>
      <c r="H753" s="241">
        <v>2.0</v>
      </c>
      <c r="I753" s="5">
        <v>2.0</v>
      </c>
      <c r="J753" s="5">
        <v>10.0</v>
      </c>
      <c r="K753" s="5">
        <v>5.0</v>
      </c>
      <c r="L753" s="330" t="s">
        <v>159</v>
      </c>
      <c r="M753" s="3"/>
      <c r="N753" s="3"/>
      <c r="O753" s="3"/>
      <c r="P753" s="3"/>
      <c r="Q753" s="3"/>
      <c r="R753" s="3"/>
      <c r="S753" s="3"/>
      <c r="T753" s="3"/>
      <c r="U753" s="3"/>
      <c r="V753" s="3"/>
      <c r="W753" s="3"/>
      <c r="X753" s="3"/>
      <c r="Y753" s="3"/>
      <c r="Z753" s="3"/>
    </row>
    <row r="754" ht="11.25" customHeight="1">
      <c r="A754" s="136" t="s">
        <v>9985</v>
      </c>
      <c r="B754" s="136" t="s">
        <v>6302</v>
      </c>
      <c r="C754" s="241" t="s">
        <v>7880</v>
      </c>
      <c r="D754" s="136" t="s">
        <v>9986</v>
      </c>
      <c r="E754" s="136" t="s">
        <v>9870</v>
      </c>
      <c r="F754" s="136" t="s">
        <v>9987</v>
      </c>
      <c r="G754" s="241">
        <v>4.0</v>
      </c>
      <c r="H754" s="241">
        <v>4.0</v>
      </c>
      <c r="I754" s="5">
        <v>4.0</v>
      </c>
      <c r="J754" s="5">
        <v>20.0</v>
      </c>
      <c r="K754" s="5">
        <v>5.0</v>
      </c>
      <c r="L754" s="330" t="s">
        <v>159</v>
      </c>
      <c r="M754" s="3"/>
      <c r="N754" s="3"/>
      <c r="O754" s="3"/>
      <c r="P754" s="3"/>
      <c r="Q754" s="3"/>
      <c r="R754" s="3"/>
      <c r="S754" s="3"/>
      <c r="T754" s="3"/>
      <c r="U754" s="3"/>
      <c r="V754" s="3"/>
      <c r="W754" s="3"/>
      <c r="X754" s="3"/>
      <c r="Y754" s="3"/>
      <c r="Z754" s="3"/>
    </row>
    <row r="755" ht="11.25" customHeight="1">
      <c r="A755" s="136" t="s">
        <v>9985</v>
      </c>
      <c r="B755" s="136" t="s">
        <v>6302</v>
      </c>
      <c r="C755" s="241" t="s">
        <v>135</v>
      </c>
      <c r="D755" s="136" t="s">
        <v>9988</v>
      </c>
      <c r="E755" s="136" t="s">
        <v>9989</v>
      </c>
      <c r="F755" s="136" t="s">
        <v>9987</v>
      </c>
      <c r="G755" s="241">
        <v>4.0</v>
      </c>
      <c r="H755" s="241">
        <v>4.0</v>
      </c>
      <c r="I755" s="5">
        <v>4.0</v>
      </c>
      <c r="J755" s="5">
        <v>20.0</v>
      </c>
      <c r="K755" s="5">
        <v>5.0</v>
      </c>
      <c r="L755" s="330" t="s">
        <v>159</v>
      </c>
      <c r="M755" s="3"/>
      <c r="N755" s="3"/>
      <c r="O755" s="3"/>
      <c r="P755" s="3"/>
      <c r="Q755" s="3"/>
      <c r="R755" s="3"/>
      <c r="S755" s="3"/>
      <c r="T755" s="3"/>
      <c r="U755" s="3"/>
      <c r="V755" s="3"/>
      <c r="W755" s="3"/>
      <c r="X755" s="3"/>
      <c r="Y755" s="3"/>
      <c r="Z755" s="3"/>
    </row>
    <row r="756" ht="11.25" customHeight="1">
      <c r="A756" s="136" t="s">
        <v>9913</v>
      </c>
      <c r="B756" s="136" t="s">
        <v>9914</v>
      </c>
      <c r="C756" s="241" t="s">
        <v>135</v>
      </c>
      <c r="D756" s="136" t="s">
        <v>9990</v>
      </c>
      <c r="E756" s="136" t="s">
        <v>9916</v>
      </c>
      <c r="F756" s="136" t="s">
        <v>9987</v>
      </c>
      <c r="G756" s="241">
        <v>4.0</v>
      </c>
      <c r="H756" s="241">
        <v>4.0</v>
      </c>
      <c r="I756" s="5">
        <v>4.0</v>
      </c>
      <c r="J756" s="5">
        <v>20.0</v>
      </c>
      <c r="K756" s="5">
        <v>5.0</v>
      </c>
      <c r="L756" s="330" t="s">
        <v>159</v>
      </c>
      <c r="M756" s="3"/>
      <c r="N756" s="3"/>
      <c r="O756" s="3"/>
      <c r="P756" s="3"/>
      <c r="Q756" s="3"/>
      <c r="R756" s="3"/>
      <c r="S756" s="3"/>
      <c r="T756" s="3"/>
      <c r="U756" s="3"/>
      <c r="V756" s="3"/>
      <c r="W756" s="3"/>
      <c r="X756" s="3"/>
      <c r="Y756" s="3"/>
      <c r="Z756" s="3"/>
    </row>
    <row r="757" ht="11.25" customHeight="1">
      <c r="A757" s="136" t="s">
        <v>6707</v>
      </c>
      <c r="B757" s="136" t="s">
        <v>5907</v>
      </c>
      <c r="C757" s="241" t="s">
        <v>135</v>
      </c>
      <c r="D757" s="136" t="s">
        <v>9722</v>
      </c>
      <c r="E757" s="136" t="s">
        <v>9991</v>
      </c>
      <c r="F757" s="136" t="s">
        <v>9987</v>
      </c>
      <c r="G757" s="241">
        <v>7.0</v>
      </c>
      <c r="H757" s="241">
        <v>7.0</v>
      </c>
      <c r="I757" s="5">
        <v>7.0</v>
      </c>
      <c r="J757" s="5">
        <v>20.0</v>
      </c>
      <c r="K757" s="5">
        <v>2.857142857142857</v>
      </c>
      <c r="L757" s="330" t="s">
        <v>159</v>
      </c>
      <c r="M757" s="3"/>
      <c r="N757" s="3"/>
      <c r="O757" s="3"/>
      <c r="P757" s="3"/>
      <c r="Q757" s="3"/>
      <c r="R757" s="3"/>
      <c r="S757" s="3"/>
      <c r="T757" s="3"/>
      <c r="U757" s="3"/>
      <c r="V757" s="3"/>
      <c r="W757" s="3"/>
      <c r="X757" s="3"/>
      <c r="Y757" s="3"/>
      <c r="Z757" s="3"/>
    </row>
    <row r="758" ht="11.25" customHeight="1">
      <c r="A758" s="136" t="s">
        <v>5906</v>
      </c>
      <c r="B758" s="136" t="s">
        <v>5907</v>
      </c>
      <c r="C758" s="241" t="s">
        <v>135</v>
      </c>
      <c r="D758" s="136" t="s">
        <v>9718</v>
      </c>
      <c r="E758" s="136" t="s">
        <v>9719</v>
      </c>
      <c r="F758" s="136" t="s">
        <v>7623</v>
      </c>
      <c r="G758" s="241">
        <v>7.0</v>
      </c>
      <c r="H758" s="241">
        <v>7.0</v>
      </c>
      <c r="I758" s="5">
        <v>7.0</v>
      </c>
      <c r="J758" s="5">
        <v>20.0</v>
      </c>
      <c r="K758" s="5">
        <v>2.86</v>
      </c>
      <c r="L758" s="330" t="s">
        <v>159</v>
      </c>
      <c r="M758" s="3"/>
      <c r="N758" s="3"/>
      <c r="O758" s="3"/>
      <c r="P758" s="3"/>
      <c r="Q758" s="3"/>
      <c r="R758" s="3"/>
      <c r="S758" s="3"/>
      <c r="T758" s="3"/>
      <c r="U758" s="3"/>
      <c r="V758" s="3"/>
      <c r="W758" s="3"/>
      <c r="X758" s="3"/>
      <c r="Y758" s="3"/>
      <c r="Z758" s="3"/>
    </row>
    <row r="759" ht="11.25" customHeight="1">
      <c r="A759" s="136" t="s">
        <v>5906</v>
      </c>
      <c r="B759" s="136" t="s">
        <v>5907</v>
      </c>
      <c r="C759" s="241" t="s">
        <v>135</v>
      </c>
      <c r="D759" s="136" t="s">
        <v>9715</v>
      </c>
      <c r="E759" s="136" t="s">
        <v>9716</v>
      </c>
      <c r="F759" s="136" t="s">
        <v>9717</v>
      </c>
      <c r="G759" s="241">
        <v>7.0</v>
      </c>
      <c r="H759" s="241">
        <v>7.0</v>
      </c>
      <c r="I759" s="5">
        <v>7.0</v>
      </c>
      <c r="J759" s="5">
        <v>20.0</v>
      </c>
      <c r="K759" s="5">
        <v>2.86</v>
      </c>
      <c r="L759" s="330" t="s">
        <v>159</v>
      </c>
      <c r="M759" s="3"/>
      <c r="N759" s="3"/>
      <c r="O759" s="3"/>
      <c r="P759" s="3"/>
      <c r="Q759" s="3"/>
      <c r="R759" s="3"/>
      <c r="S759" s="3"/>
      <c r="T759" s="3"/>
      <c r="U759" s="3"/>
      <c r="V759" s="3"/>
      <c r="W759" s="3"/>
      <c r="X759" s="3"/>
      <c r="Y759" s="3"/>
      <c r="Z759" s="3"/>
    </row>
    <row r="760" ht="11.25" customHeight="1">
      <c r="A760" s="136" t="s">
        <v>6707</v>
      </c>
      <c r="B760" s="136" t="s">
        <v>5907</v>
      </c>
      <c r="C760" s="241" t="s">
        <v>135</v>
      </c>
      <c r="D760" s="136" t="s">
        <v>9992</v>
      </c>
      <c r="E760" s="136" t="s">
        <v>9877</v>
      </c>
      <c r="F760" s="136" t="s">
        <v>9987</v>
      </c>
      <c r="G760" s="241">
        <v>7.0</v>
      </c>
      <c r="H760" s="241">
        <v>7.0</v>
      </c>
      <c r="I760" s="5">
        <v>7.0</v>
      </c>
      <c r="J760" s="5">
        <v>20.0</v>
      </c>
      <c r="K760" s="5">
        <v>2.857142857142857</v>
      </c>
      <c r="L760" s="330" t="s">
        <v>159</v>
      </c>
      <c r="M760" s="3"/>
      <c r="N760" s="3"/>
      <c r="O760" s="3"/>
      <c r="P760" s="3"/>
      <c r="Q760" s="3"/>
      <c r="R760" s="3"/>
      <c r="S760" s="3"/>
      <c r="T760" s="3"/>
      <c r="U760" s="3"/>
      <c r="V760" s="3"/>
      <c r="W760" s="3"/>
      <c r="X760" s="3"/>
      <c r="Y760" s="3"/>
      <c r="Z760" s="3"/>
    </row>
    <row r="761" ht="11.25" customHeight="1">
      <c r="A761" s="136" t="s">
        <v>6707</v>
      </c>
      <c r="B761" s="136" t="s">
        <v>5907</v>
      </c>
      <c r="C761" s="241" t="s">
        <v>135</v>
      </c>
      <c r="D761" s="136" t="s">
        <v>9993</v>
      </c>
      <c r="E761" s="136" t="s">
        <v>9920</v>
      </c>
      <c r="F761" s="136" t="s">
        <v>9987</v>
      </c>
      <c r="G761" s="241">
        <v>7.0</v>
      </c>
      <c r="H761" s="241">
        <v>7.0</v>
      </c>
      <c r="I761" s="5">
        <v>7.0</v>
      </c>
      <c r="J761" s="5">
        <v>20.0</v>
      </c>
      <c r="K761" s="5">
        <v>2.857142857142857</v>
      </c>
      <c r="L761" s="330" t="s">
        <v>159</v>
      </c>
      <c r="M761" s="3"/>
      <c r="N761" s="3"/>
      <c r="O761" s="3"/>
      <c r="P761" s="3"/>
      <c r="Q761" s="3"/>
      <c r="R761" s="3"/>
      <c r="S761" s="3"/>
      <c r="T761" s="3"/>
      <c r="U761" s="3"/>
      <c r="V761" s="3"/>
      <c r="W761" s="3"/>
      <c r="X761" s="3"/>
      <c r="Y761" s="3"/>
      <c r="Z761" s="3"/>
    </row>
    <row r="762" ht="11.25" customHeight="1">
      <c r="A762" s="136" t="s">
        <v>5952</v>
      </c>
      <c r="B762" s="136" t="s">
        <v>5953</v>
      </c>
      <c r="C762" s="241" t="s">
        <v>135</v>
      </c>
      <c r="D762" s="136" t="s">
        <v>9994</v>
      </c>
      <c r="E762" s="136" t="s">
        <v>9995</v>
      </c>
      <c r="F762" s="136" t="s">
        <v>9996</v>
      </c>
      <c r="G762" s="241">
        <v>4.0</v>
      </c>
      <c r="H762" s="241">
        <v>4.0</v>
      </c>
      <c r="I762" s="5">
        <v>4.0</v>
      </c>
      <c r="J762" s="5">
        <v>20.0</v>
      </c>
      <c r="K762" s="5">
        <v>5.0</v>
      </c>
      <c r="L762" s="330" t="s">
        <v>159</v>
      </c>
      <c r="M762" s="3"/>
      <c r="N762" s="3"/>
      <c r="O762" s="3"/>
      <c r="P762" s="3"/>
      <c r="Q762" s="3"/>
      <c r="R762" s="3"/>
      <c r="S762" s="3"/>
      <c r="T762" s="3"/>
      <c r="U762" s="3"/>
      <c r="V762" s="3"/>
      <c r="W762" s="3"/>
      <c r="X762" s="3"/>
      <c r="Y762" s="3"/>
      <c r="Z762" s="3"/>
    </row>
    <row r="763" ht="11.25" customHeight="1">
      <c r="A763" s="136" t="s">
        <v>5952</v>
      </c>
      <c r="B763" s="136" t="s">
        <v>5953</v>
      </c>
      <c r="C763" s="241" t="s">
        <v>135</v>
      </c>
      <c r="D763" s="136" t="s">
        <v>9997</v>
      </c>
      <c r="E763" s="136" t="s">
        <v>9998</v>
      </c>
      <c r="F763" s="136" t="s">
        <v>9987</v>
      </c>
      <c r="G763" s="241">
        <v>4.0</v>
      </c>
      <c r="H763" s="241">
        <v>4.0</v>
      </c>
      <c r="I763" s="5">
        <v>4.0</v>
      </c>
      <c r="J763" s="5">
        <v>20.0</v>
      </c>
      <c r="K763" s="5">
        <v>5.0</v>
      </c>
      <c r="L763" s="330" t="s">
        <v>159</v>
      </c>
      <c r="M763" s="3"/>
      <c r="N763" s="3"/>
      <c r="O763" s="3"/>
      <c r="P763" s="3"/>
      <c r="Q763" s="3"/>
      <c r="R763" s="3"/>
      <c r="S763" s="3"/>
      <c r="T763" s="3"/>
      <c r="U763" s="3"/>
      <c r="V763" s="3"/>
      <c r="W763" s="3"/>
      <c r="X763" s="3"/>
      <c r="Y763" s="3"/>
      <c r="Z763" s="3"/>
    </row>
    <row r="764" ht="11.25" customHeight="1">
      <c r="A764" s="136" t="s">
        <v>9726</v>
      </c>
      <c r="B764" s="136" t="s">
        <v>9727</v>
      </c>
      <c r="C764" s="241" t="s">
        <v>135</v>
      </c>
      <c r="D764" s="136" t="s">
        <v>9728</v>
      </c>
      <c r="E764" s="136" t="s">
        <v>9729</v>
      </c>
      <c r="F764" s="136" t="s">
        <v>9730</v>
      </c>
      <c r="G764" s="241">
        <v>4.0</v>
      </c>
      <c r="H764" s="241">
        <v>4.0</v>
      </c>
      <c r="I764" s="5">
        <v>4.0</v>
      </c>
      <c r="J764" s="5">
        <v>20.0</v>
      </c>
      <c r="K764" s="5">
        <v>5.0</v>
      </c>
      <c r="L764" s="330" t="s">
        <v>159</v>
      </c>
      <c r="M764" s="3"/>
      <c r="N764" s="3"/>
      <c r="O764" s="3"/>
      <c r="P764" s="3"/>
      <c r="Q764" s="3"/>
      <c r="R764" s="3"/>
      <c r="S764" s="3"/>
      <c r="T764" s="3"/>
      <c r="U764" s="3"/>
      <c r="V764" s="3"/>
      <c r="W764" s="3"/>
      <c r="X764" s="3"/>
      <c r="Y764" s="3"/>
      <c r="Z764" s="3"/>
    </row>
    <row r="765" ht="11.25" customHeight="1">
      <c r="A765" s="136" t="s">
        <v>5928</v>
      </c>
      <c r="B765" s="136" t="s">
        <v>5878</v>
      </c>
      <c r="C765" s="241" t="s">
        <v>135</v>
      </c>
      <c r="D765" s="136" t="s">
        <v>9999</v>
      </c>
      <c r="E765" s="136" t="s">
        <v>9795</v>
      </c>
      <c r="F765" s="136" t="s">
        <v>9987</v>
      </c>
      <c r="G765" s="241">
        <v>5.0</v>
      </c>
      <c r="H765" s="241">
        <v>5.0</v>
      </c>
      <c r="I765" s="5">
        <v>5.0</v>
      </c>
      <c r="J765" s="5">
        <v>20.0</v>
      </c>
      <c r="K765" s="5">
        <v>4.0</v>
      </c>
      <c r="L765" s="330" t="s">
        <v>159</v>
      </c>
      <c r="M765" s="3"/>
      <c r="N765" s="3"/>
      <c r="O765" s="3"/>
      <c r="P765" s="3"/>
      <c r="Q765" s="3"/>
      <c r="R765" s="3"/>
      <c r="S765" s="3"/>
      <c r="T765" s="3"/>
      <c r="U765" s="3"/>
      <c r="V765" s="3"/>
      <c r="W765" s="3"/>
      <c r="X765" s="3"/>
      <c r="Y765" s="3"/>
      <c r="Z765" s="3"/>
    </row>
    <row r="766" ht="11.25" customHeight="1">
      <c r="A766" s="136" t="s">
        <v>5928</v>
      </c>
      <c r="B766" s="136" t="s">
        <v>5878</v>
      </c>
      <c r="C766" s="241" t="s">
        <v>135</v>
      </c>
      <c r="D766" s="136" t="s">
        <v>10000</v>
      </c>
      <c r="E766" s="136" t="s">
        <v>10001</v>
      </c>
      <c r="F766" s="136" t="s">
        <v>9987</v>
      </c>
      <c r="G766" s="241">
        <v>5.0</v>
      </c>
      <c r="H766" s="241">
        <v>5.0</v>
      </c>
      <c r="I766" s="5">
        <v>5.0</v>
      </c>
      <c r="J766" s="5">
        <v>20.0</v>
      </c>
      <c r="K766" s="5">
        <v>4.0</v>
      </c>
      <c r="L766" s="330" t="s">
        <v>159</v>
      </c>
      <c r="M766" s="3"/>
      <c r="N766" s="3"/>
      <c r="O766" s="3"/>
      <c r="P766" s="3"/>
      <c r="Q766" s="3"/>
      <c r="R766" s="3"/>
      <c r="S766" s="3"/>
      <c r="T766" s="3"/>
      <c r="U766" s="3"/>
      <c r="V766" s="3"/>
      <c r="W766" s="3"/>
      <c r="X766" s="3"/>
      <c r="Y766" s="3"/>
      <c r="Z766" s="3"/>
    </row>
    <row r="767" ht="11.25" customHeight="1">
      <c r="A767" s="136" t="s">
        <v>10002</v>
      </c>
      <c r="B767" s="136" t="s">
        <v>9740</v>
      </c>
      <c r="C767" s="241" t="s">
        <v>135</v>
      </c>
      <c r="D767" s="136" t="s">
        <v>10003</v>
      </c>
      <c r="E767" s="136" t="s">
        <v>10004</v>
      </c>
      <c r="F767" s="136" t="s">
        <v>9987</v>
      </c>
      <c r="G767" s="241">
        <v>5.0</v>
      </c>
      <c r="H767" s="241">
        <v>5.0</v>
      </c>
      <c r="I767" s="5">
        <v>5.0</v>
      </c>
      <c r="J767" s="5">
        <v>10.0</v>
      </c>
      <c r="K767" s="5">
        <v>2.0</v>
      </c>
      <c r="L767" s="330" t="s">
        <v>159</v>
      </c>
      <c r="M767" s="3"/>
      <c r="N767" s="3"/>
      <c r="O767" s="3"/>
      <c r="P767" s="3"/>
      <c r="Q767" s="3"/>
      <c r="R767" s="3"/>
      <c r="S767" s="3"/>
      <c r="T767" s="3"/>
      <c r="U767" s="3"/>
      <c r="V767" s="3"/>
      <c r="W767" s="3"/>
      <c r="X767" s="3"/>
      <c r="Y767" s="3"/>
      <c r="Z767" s="3"/>
    </row>
    <row r="768" ht="11.25" customHeight="1">
      <c r="A768" s="136" t="s">
        <v>10005</v>
      </c>
      <c r="B768" s="136" t="s">
        <v>10006</v>
      </c>
      <c r="C768" s="241" t="s">
        <v>135</v>
      </c>
      <c r="D768" s="136" t="s">
        <v>10007</v>
      </c>
      <c r="E768" s="136" t="s">
        <v>10008</v>
      </c>
      <c r="F768" s="136" t="s">
        <v>7623</v>
      </c>
      <c r="G768" s="241">
        <v>2.0</v>
      </c>
      <c r="H768" s="241">
        <v>2.0</v>
      </c>
      <c r="I768" s="5">
        <v>2.0</v>
      </c>
      <c r="J768" s="5">
        <v>20.0</v>
      </c>
      <c r="K768" s="5">
        <v>10.0</v>
      </c>
      <c r="L768" s="330" t="s">
        <v>160</v>
      </c>
      <c r="M768" s="3"/>
      <c r="N768" s="3"/>
      <c r="O768" s="3"/>
      <c r="P768" s="3"/>
      <c r="Q768" s="3"/>
      <c r="R768" s="3"/>
      <c r="S768" s="3"/>
      <c r="T768" s="3"/>
      <c r="U768" s="3"/>
      <c r="V768" s="3"/>
      <c r="W768" s="3"/>
      <c r="X768" s="3"/>
      <c r="Y768" s="3"/>
      <c r="Z768" s="3"/>
    </row>
    <row r="769" ht="11.25" customHeight="1">
      <c r="A769" s="136" t="s">
        <v>10005</v>
      </c>
      <c r="B769" s="136" t="s">
        <v>10006</v>
      </c>
      <c r="C769" s="241" t="s">
        <v>135</v>
      </c>
      <c r="D769" s="136" t="s">
        <v>10009</v>
      </c>
      <c r="E769" s="136" t="s">
        <v>10010</v>
      </c>
      <c r="F769" s="136" t="s">
        <v>7623</v>
      </c>
      <c r="G769" s="241">
        <v>2.0</v>
      </c>
      <c r="H769" s="241">
        <v>2.0</v>
      </c>
      <c r="I769" s="5">
        <v>2.0</v>
      </c>
      <c r="J769" s="5">
        <v>20.0</v>
      </c>
      <c r="K769" s="5">
        <v>10.0</v>
      </c>
      <c r="L769" s="330" t="s">
        <v>160</v>
      </c>
      <c r="M769" s="3"/>
      <c r="N769" s="3"/>
      <c r="O769" s="3"/>
      <c r="P769" s="3"/>
      <c r="Q769" s="3"/>
      <c r="R769" s="3"/>
      <c r="S769" s="3"/>
      <c r="T769" s="3"/>
      <c r="U769" s="3"/>
      <c r="V769" s="3"/>
      <c r="W769" s="3"/>
      <c r="X769" s="3"/>
      <c r="Y769" s="3"/>
      <c r="Z769" s="3"/>
    </row>
    <row r="770" ht="11.25" customHeight="1">
      <c r="A770" s="136" t="s">
        <v>10011</v>
      </c>
      <c r="B770" s="136" t="s">
        <v>10012</v>
      </c>
      <c r="C770" s="241" t="s">
        <v>135</v>
      </c>
      <c r="D770" s="136" t="s">
        <v>10013</v>
      </c>
      <c r="E770" s="136" t="s">
        <v>10014</v>
      </c>
      <c r="F770" s="136" t="s">
        <v>7623</v>
      </c>
      <c r="G770" s="241">
        <v>2.0</v>
      </c>
      <c r="H770" s="241">
        <v>2.0</v>
      </c>
      <c r="I770" s="5">
        <v>2.0</v>
      </c>
      <c r="J770" s="5">
        <v>20.0</v>
      </c>
      <c r="K770" s="5">
        <v>10.0</v>
      </c>
      <c r="L770" s="330" t="s">
        <v>160</v>
      </c>
      <c r="M770" s="3"/>
      <c r="N770" s="3"/>
      <c r="O770" s="3"/>
      <c r="P770" s="3"/>
      <c r="Q770" s="3"/>
      <c r="R770" s="3"/>
      <c r="S770" s="3"/>
      <c r="T770" s="3"/>
      <c r="U770" s="3"/>
      <c r="V770" s="3"/>
      <c r="W770" s="3"/>
      <c r="X770" s="3"/>
      <c r="Y770" s="3"/>
      <c r="Z770" s="3"/>
    </row>
    <row r="771" ht="11.25" customHeight="1">
      <c r="A771" s="136" t="s">
        <v>10015</v>
      </c>
      <c r="B771" s="136" t="s">
        <v>7306</v>
      </c>
      <c r="C771" s="241" t="s">
        <v>135</v>
      </c>
      <c r="D771" s="136" t="s">
        <v>10016</v>
      </c>
      <c r="E771" s="136" t="s">
        <v>10017</v>
      </c>
      <c r="F771" s="136" t="s">
        <v>9835</v>
      </c>
      <c r="G771" s="241">
        <v>1.0</v>
      </c>
      <c r="H771" s="241">
        <v>1.0</v>
      </c>
      <c r="I771" s="5">
        <v>1.0</v>
      </c>
      <c r="J771" s="5">
        <v>20.0</v>
      </c>
      <c r="K771" s="5">
        <v>20.0</v>
      </c>
      <c r="L771" s="330" t="s">
        <v>162</v>
      </c>
      <c r="M771" s="3"/>
      <c r="N771" s="3"/>
      <c r="O771" s="3"/>
      <c r="P771" s="3"/>
      <c r="Q771" s="3"/>
      <c r="R771" s="3"/>
      <c r="S771" s="3"/>
      <c r="T771" s="3"/>
      <c r="U771" s="3"/>
      <c r="V771" s="3"/>
      <c r="W771" s="3"/>
      <c r="X771" s="3"/>
      <c r="Y771" s="3"/>
      <c r="Z771" s="3"/>
    </row>
    <row r="772" ht="11.25" customHeight="1">
      <c r="A772" s="136" t="s">
        <v>6581</v>
      </c>
      <c r="B772" s="136" t="s">
        <v>6436</v>
      </c>
      <c r="C772" s="241" t="s">
        <v>135</v>
      </c>
      <c r="D772" s="136" t="s">
        <v>9909</v>
      </c>
      <c r="E772" s="136" t="s">
        <v>9910</v>
      </c>
      <c r="F772" s="136" t="s">
        <v>9835</v>
      </c>
      <c r="G772" s="241">
        <v>5.0</v>
      </c>
      <c r="H772" s="241">
        <v>4.0</v>
      </c>
      <c r="I772" s="5">
        <v>5.0</v>
      </c>
      <c r="J772" s="5">
        <v>20.0</v>
      </c>
      <c r="K772" s="5">
        <v>4.0</v>
      </c>
      <c r="L772" s="330" t="s">
        <v>162</v>
      </c>
      <c r="M772" s="3"/>
      <c r="N772" s="3"/>
      <c r="O772" s="3"/>
      <c r="P772" s="3"/>
      <c r="Q772" s="3"/>
      <c r="R772" s="3"/>
      <c r="S772" s="3"/>
      <c r="T772" s="3"/>
      <c r="U772" s="3"/>
      <c r="V772" s="3"/>
      <c r="W772" s="3"/>
      <c r="X772" s="3"/>
      <c r="Y772" s="3"/>
      <c r="Z772" s="3"/>
    </row>
    <row r="773" ht="11.25" customHeight="1">
      <c r="A773" s="136" t="s">
        <v>6581</v>
      </c>
      <c r="B773" s="136" t="s">
        <v>6436</v>
      </c>
      <c r="C773" s="241" t="s">
        <v>135</v>
      </c>
      <c r="D773" s="136" t="s">
        <v>9911</v>
      </c>
      <c r="E773" s="136" t="s">
        <v>9912</v>
      </c>
      <c r="F773" s="136" t="s">
        <v>9835</v>
      </c>
      <c r="G773" s="241">
        <v>5.0</v>
      </c>
      <c r="H773" s="241">
        <v>4.0</v>
      </c>
      <c r="I773" s="5">
        <v>5.0</v>
      </c>
      <c r="J773" s="5">
        <v>20.0</v>
      </c>
      <c r="K773" s="5">
        <v>4.0</v>
      </c>
      <c r="L773" s="330" t="s">
        <v>162</v>
      </c>
      <c r="M773" s="3"/>
      <c r="N773" s="3"/>
      <c r="O773" s="3"/>
      <c r="P773" s="3"/>
      <c r="Q773" s="3"/>
      <c r="R773" s="3"/>
      <c r="S773" s="3"/>
      <c r="T773" s="3"/>
      <c r="U773" s="3"/>
      <c r="V773" s="3"/>
      <c r="W773" s="3"/>
      <c r="X773" s="3"/>
      <c r="Y773" s="3"/>
      <c r="Z773" s="3"/>
    </row>
    <row r="774" ht="11.25" customHeight="1">
      <c r="A774" s="136" t="s">
        <v>9913</v>
      </c>
      <c r="B774" s="136" t="s">
        <v>9914</v>
      </c>
      <c r="C774" s="241" t="s">
        <v>135</v>
      </c>
      <c r="D774" s="136" t="s">
        <v>9915</v>
      </c>
      <c r="E774" s="136" t="s">
        <v>9916</v>
      </c>
      <c r="F774" s="136" t="s">
        <v>9835</v>
      </c>
      <c r="G774" s="241">
        <v>4.0</v>
      </c>
      <c r="H774" s="241">
        <v>4.0</v>
      </c>
      <c r="I774" s="5">
        <v>4.0</v>
      </c>
      <c r="J774" s="5">
        <v>20.0</v>
      </c>
      <c r="K774" s="5">
        <v>5.0</v>
      </c>
      <c r="L774" s="330" t="s">
        <v>162</v>
      </c>
      <c r="M774" s="3"/>
      <c r="N774" s="3"/>
      <c r="O774" s="3"/>
      <c r="P774" s="3"/>
      <c r="Q774" s="3"/>
      <c r="R774" s="3"/>
      <c r="S774" s="3"/>
      <c r="T774" s="3"/>
      <c r="U774" s="3"/>
      <c r="V774" s="3"/>
      <c r="W774" s="3"/>
      <c r="X774" s="3"/>
      <c r="Y774" s="3"/>
      <c r="Z774" s="3"/>
    </row>
    <row r="775" ht="11.25" customHeight="1">
      <c r="A775" s="136" t="s">
        <v>7332</v>
      </c>
      <c r="B775" s="136" t="s">
        <v>7333</v>
      </c>
      <c r="C775" s="241" t="s">
        <v>135</v>
      </c>
      <c r="D775" s="136" t="s">
        <v>9833</v>
      </c>
      <c r="E775" s="136" t="s">
        <v>9834</v>
      </c>
      <c r="F775" s="136" t="s">
        <v>9835</v>
      </c>
      <c r="G775" s="241">
        <v>4.0</v>
      </c>
      <c r="H775" s="241">
        <v>4.0</v>
      </c>
      <c r="I775" s="5">
        <v>4.0</v>
      </c>
      <c r="J775" s="5">
        <v>20.0</v>
      </c>
      <c r="K775" s="5">
        <v>5.0</v>
      </c>
      <c r="L775" s="330" t="s">
        <v>162</v>
      </c>
      <c r="M775" s="3"/>
      <c r="N775" s="3"/>
      <c r="O775" s="3"/>
      <c r="P775" s="3"/>
      <c r="Q775" s="3"/>
      <c r="R775" s="3"/>
      <c r="S775" s="3"/>
      <c r="T775" s="3"/>
      <c r="U775" s="3"/>
      <c r="V775" s="3"/>
      <c r="W775" s="3"/>
      <c r="X775" s="3"/>
      <c r="Y775" s="3"/>
      <c r="Z775" s="3"/>
    </row>
    <row r="776" ht="11.25" customHeight="1">
      <c r="A776" s="136" t="s">
        <v>7314</v>
      </c>
      <c r="B776" s="136" t="s">
        <v>7315</v>
      </c>
      <c r="C776" s="241" t="s">
        <v>135</v>
      </c>
      <c r="D776" s="136" t="s">
        <v>9836</v>
      </c>
      <c r="E776" s="136" t="s">
        <v>9837</v>
      </c>
      <c r="F776" s="136" t="s">
        <v>9835</v>
      </c>
      <c r="G776" s="241">
        <v>4.0</v>
      </c>
      <c r="H776" s="241">
        <v>4.0</v>
      </c>
      <c r="I776" s="5">
        <v>4.0</v>
      </c>
      <c r="J776" s="5">
        <v>20.0</v>
      </c>
      <c r="K776" s="5">
        <v>5.0</v>
      </c>
      <c r="L776" s="330" t="s">
        <v>162</v>
      </c>
      <c r="M776" s="3"/>
      <c r="N776" s="3"/>
      <c r="O776" s="3"/>
      <c r="P776" s="3"/>
      <c r="Q776" s="3"/>
      <c r="R776" s="3"/>
      <c r="S776" s="3"/>
      <c r="T776" s="3"/>
      <c r="U776" s="3"/>
      <c r="V776" s="3"/>
      <c r="W776" s="3"/>
      <c r="X776" s="3"/>
      <c r="Y776" s="3"/>
      <c r="Z776" s="3"/>
    </row>
    <row r="777" ht="11.25" customHeight="1">
      <c r="A777" s="136" t="s">
        <v>7339</v>
      </c>
      <c r="B777" s="136" t="s">
        <v>7340</v>
      </c>
      <c r="C777" s="241" t="s">
        <v>135</v>
      </c>
      <c r="D777" s="136" t="s">
        <v>9748</v>
      </c>
      <c r="E777" s="136" t="s">
        <v>10018</v>
      </c>
      <c r="F777" s="136" t="s">
        <v>9835</v>
      </c>
      <c r="G777" s="241">
        <v>7.0</v>
      </c>
      <c r="H777" s="241">
        <v>7.0</v>
      </c>
      <c r="I777" s="5">
        <v>7.0</v>
      </c>
      <c r="J777" s="5">
        <v>20.0</v>
      </c>
      <c r="K777" s="5">
        <v>2.857142857142857</v>
      </c>
      <c r="L777" s="330" t="s">
        <v>162</v>
      </c>
      <c r="M777" s="3"/>
      <c r="N777" s="3"/>
      <c r="O777" s="3"/>
      <c r="P777" s="3"/>
      <c r="Q777" s="3"/>
      <c r="R777" s="3"/>
      <c r="S777" s="3"/>
      <c r="T777" s="3"/>
      <c r="U777" s="3"/>
      <c r="V777" s="3"/>
      <c r="W777" s="3"/>
      <c r="X777" s="3"/>
      <c r="Y777" s="3"/>
      <c r="Z777" s="3"/>
    </row>
    <row r="778" ht="11.25" customHeight="1">
      <c r="A778" s="136" t="s">
        <v>9917</v>
      </c>
      <c r="B778" s="136" t="s">
        <v>9918</v>
      </c>
      <c r="C778" s="241" t="s">
        <v>135</v>
      </c>
      <c r="D778" s="136" t="s">
        <v>10019</v>
      </c>
      <c r="E778" s="136" t="s">
        <v>9877</v>
      </c>
      <c r="F778" s="136" t="s">
        <v>9835</v>
      </c>
      <c r="G778" s="241">
        <v>7.0</v>
      </c>
      <c r="H778" s="241">
        <v>7.0</v>
      </c>
      <c r="I778" s="5">
        <v>7.0</v>
      </c>
      <c r="J778" s="5">
        <v>20.0</v>
      </c>
      <c r="K778" s="5">
        <v>2.857142857142857</v>
      </c>
      <c r="L778" s="330" t="s">
        <v>162</v>
      </c>
      <c r="M778" s="3"/>
      <c r="N778" s="3"/>
      <c r="O778" s="3"/>
      <c r="P778" s="3"/>
      <c r="Q778" s="3"/>
      <c r="R778" s="3"/>
      <c r="S778" s="3"/>
      <c r="T778" s="3"/>
      <c r="U778" s="3"/>
      <c r="V778" s="3"/>
      <c r="W778" s="3"/>
      <c r="X778" s="3"/>
      <c r="Y778" s="3"/>
      <c r="Z778" s="3"/>
    </row>
    <row r="779" ht="11.25" customHeight="1">
      <c r="A779" s="136" t="s">
        <v>9917</v>
      </c>
      <c r="B779" s="136" t="s">
        <v>9918</v>
      </c>
      <c r="C779" s="241" t="s">
        <v>135</v>
      </c>
      <c r="D779" s="136" t="s">
        <v>10020</v>
      </c>
      <c r="E779" s="136" t="s">
        <v>10021</v>
      </c>
      <c r="F779" s="136" t="s">
        <v>9835</v>
      </c>
      <c r="G779" s="241">
        <v>7.0</v>
      </c>
      <c r="H779" s="241">
        <v>7.0</v>
      </c>
      <c r="I779" s="5">
        <v>7.0</v>
      </c>
      <c r="J779" s="5">
        <v>20.0</v>
      </c>
      <c r="K779" s="5">
        <v>2.857142857142857</v>
      </c>
      <c r="L779" s="330" t="s">
        <v>162</v>
      </c>
      <c r="M779" s="3"/>
      <c r="N779" s="3"/>
      <c r="O779" s="3"/>
      <c r="P779" s="3"/>
      <c r="Q779" s="3"/>
      <c r="R779" s="3"/>
      <c r="S779" s="3"/>
      <c r="T779" s="3"/>
      <c r="U779" s="3"/>
      <c r="V779" s="3"/>
      <c r="W779" s="3"/>
      <c r="X779" s="3"/>
      <c r="Y779" s="3"/>
      <c r="Z779" s="3"/>
    </row>
    <row r="780" ht="11.25" customHeight="1">
      <c r="A780" s="136" t="s">
        <v>9917</v>
      </c>
      <c r="B780" s="136" t="s">
        <v>9918</v>
      </c>
      <c r="C780" s="241" t="s">
        <v>135</v>
      </c>
      <c r="D780" s="136" t="s">
        <v>9833</v>
      </c>
      <c r="E780" s="136" t="s">
        <v>9834</v>
      </c>
      <c r="F780" s="136" t="s">
        <v>9835</v>
      </c>
      <c r="G780" s="241">
        <v>7.0</v>
      </c>
      <c r="H780" s="241">
        <v>7.0</v>
      </c>
      <c r="I780" s="5">
        <v>7.0</v>
      </c>
      <c r="J780" s="5">
        <v>20.0</v>
      </c>
      <c r="K780" s="5">
        <v>2.857142857142857</v>
      </c>
      <c r="L780" s="330" t="s">
        <v>162</v>
      </c>
      <c r="M780" s="3"/>
      <c r="N780" s="3"/>
      <c r="O780" s="3"/>
      <c r="P780" s="3"/>
      <c r="Q780" s="3"/>
      <c r="R780" s="3"/>
      <c r="S780" s="3"/>
      <c r="T780" s="3"/>
      <c r="U780" s="3"/>
      <c r="V780" s="3"/>
      <c r="W780" s="3"/>
      <c r="X780" s="3"/>
      <c r="Y780" s="3"/>
      <c r="Z780" s="3"/>
    </row>
    <row r="781" ht="11.25" customHeight="1">
      <c r="A781" s="136" t="s">
        <v>9917</v>
      </c>
      <c r="B781" s="136" t="s">
        <v>9918</v>
      </c>
      <c r="C781" s="241" t="s">
        <v>135</v>
      </c>
      <c r="D781" s="136" t="s">
        <v>9919</v>
      </c>
      <c r="E781" s="136" t="s">
        <v>9920</v>
      </c>
      <c r="F781" s="136" t="s">
        <v>9835</v>
      </c>
      <c r="G781" s="241">
        <v>7.0</v>
      </c>
      <c r="H781" s="241">
        <v>7.0</v>
      </c>
      <c r="I781" s="5">
        <v>7.0</v>
      </c>
      <c r="J781" s="5">
        <v>20.0</v>
      </c>
      <c r="K781" s="5">
        <v>2.857142857142857</v>
      </c>
      <c r="L781" s="330" t="s">
        <v>162</v>
      </c>
      <c r="M781" s="3"/>
      <c r="N781" s="3"/>
      <c r="O781" s="3"/>
      <c r="P781" s="3"/>
      <c r="Q781" s="3"/>
      <c r="R781" s="3"/>
      <c r="S781" s="3"/>
      <c r="T781" s="3"/>
      <c r="U781" s="3"/>
      <c r="V781" s="3"/>
      <c r="W781" s="3"/>
      <c r="X781" s="3"/>
      <c r="Y781" s="3"/>
      <c r="Z781" s="3"/>
    </row>
    <row r="782" ht="11.25" customHeight="1">
      <c r="A782" s="136" t="s">
        <v>6588</v>
      </c>
      <c r="B782" s="136" t="s">
        <v>6589</v>
      </c>
      <c r="C782" s="241" t="s">
        <v>135</v>
      </c>
      <c r="D782" s="136" t="s">
        <v>9924</v>
      </c>
      <c r="E782" s="136" t="s">
        <v>9925</v>
      </c>
      <c r="F782" s="136" t="s">
        <v>9926</v>
      </c>
      <c r="G782" s="241">
        <v>8.0</v>
      </c>
      <c r="H782" s="241">
        <v>8.0</v>
      </c>
      <c r="I782" s="5">
        <v>8.0</v>
      </c>
      <c r="J782" s="5">
        <v>20.0</v>
      </c>
      <c r="K782" s="5">
        <v>2.5</v>
      </c>
      <c r="L782" s="330" t="s">
        <v>162</v>
      </c>
      <c r="M782" s="3"/>
      <c r="N782" s="3"/>
      <c r="O782" s="3"/>
      <c r="P782" s="3"/>
      <c r="Q782" s="3"/>
      <c r="R782" s="3"/>
      <c r="S782" s="3"/>
      <c r="T782" s="3"/>
      <c r="U782" s="3"/>
      <c r="V782" s="3"/>
      <c r="W782" s="3"/>
      <c r="X782" s="3"/>
      <c r="Y782" s="3"/>
      <c r="Z782" s="3"/>
    </row>
    <row r="783" ht="11.25" customHeight="1">
      <c r="A783" s="136" t="s">
        <v>6588</v>
      </c>
      <c r="B783" s="136" t="s">
        <v>6589</v>
      </c>
      <c r="C783" s="241" t="s">
        <v>135</v>
      </c>
      <c r="D783" s="136" t="s">
        <v>10022</v>
      </c>
      <c r="E783" s="136" t="s">
        <v>8212</v>
      </c>
      <c r="F783" s="136" t="s">
        <v>9926</v>
      </c>
      <c r="G783" s="241">
        <v>8.0</v>
      </c>
      <c r="H783" s="241">
        <v>8.0</v>
      </c>
      <c r="I783" s="5">
        <v>8.0</v>
      </c>
      <c r="J783" s="5">
        <v>20.0</v>
      </c>
      <c r="K783" s="5">
        <v>2.5</v>
      </c>
      <c r="L783" s="330" t="s">
        <v>162</v>
      </c>
      <c r="M783" s="3"/>
      <c r="N783" s="3"/>
      <c r="O783" s="3"/>
      <c r="P783" s="3"/>
      <c r="Q783" s="3"/>
      <c r="R783" s="3"/>
      <c r="S783" s="3"/>
      <c r="T783" s="3"/>
      <c r="U783" s="3"/>
      <c r="V783" s="3"/>
      <c r="W783" s="3"/>
      <c r="X783" s="3"/>
      <c r="Y783" s="3"/>
      <c r="Z783" s="3"/>
    </row>
    <row r="784" ht="11.25" customHeight="1">
      <c r="A784" s="136" t="s">
        <v>6588</v>
      </c>
      <c r="B784" s="136" t="s">
        <v>6589</v>
      </c>
      <c r="C784" s="241" t="s">
        <v>135</v>
      </c>
      <c r="D784" s="136" t="s">
        <v>9921</v>
      </c>
      <c r="E784" s="136" t="s">
        <v>9922</v>
      </c>
      <c r="F784" s="136" t="s">
        <v>9923</v>
      </c>
      <c r="G784" s="241">
        <v>8.0</v>
      </c>
      <c r="H784" s="241">
        <v>8.0</v>
      </c>
      <c r="I784" s="5">
        <v>8.0</v>
      </c>
      <c r="J784" s="5">
        <v>20.0</v>
      </c>
      <c r="K784" s="5">
        <v>2.5</v>
      </c>
      <c r="L784" s="330" t="s">
        <v>162</v>
      </c>
      <c r="M784" s="3"/>
      <c r="N784" s="3"/>
      <c r="O784" s="3"/>
      <c r="P784" s="3"/>
      <c r="Q784" s="3"/>
      <c r="R784" s="3"/>
      <c r="S784" s="3"/>
      <c r="T784" s="3"/>
      <c r="U784" s="3"/>
      <c r="V784" s="3"/>
      <c r="W784" s="3"/>
      <c r="X784" s="3"/>
      <c r="Y784" s="3"/>
      <c r="Z784" s="3"/>
    </row>
    <row r="785" ht="11.25" customHeight="1">
      <c r="A785" s="136" t="s">
        <v>6479</v>
      </c>
      <c r="B785" s="136" t="s">
        <v>6480</v>
      </c>
      <c r="C785" s="241" t="s">
        <v>135</v>
      </c>
      <c r="D785" s="136" t="s">
        <v>9924</v>
      </c>
      <c r="E785" s="136" t="s">
        <v>9925</v>
      </c>
      <c r="F785" s="136" t="s">
        <v>9926</v>
      </c>
      <c r="G785" s="241">
        <v>8.0</v>
      </c>
      <c r="H785" s="241">
        <v>6.0</v>
      </c>
      <c r="I785" s="5">
        <v>8.0</v>
      </c>
      <c r="J785" s="5">
        <v>20.0</v>
      </c>
      <c r="K785" s="5">
        <v>2.5</v>
      </c>
      <c r="L785" s="330" t="s">
        <v>162</v>
      </c>
      <c r="M785" s="3"/>
      <c r="N785" s="3"/>
      <c r="O785" s="3"/>
      <c r="P785" s="3"/>
      <c r="Q785" s="3"/>
      <c r="R785" s="3"/>
      <c r="S785" s="3"/>
      <c r="T785" s="3"/>
      <c r="U785" s="3"/>
      <c r="V785" s="3"/>
      <c r="W785" s="3"/>
      <c r="X785" s="3"/>
      <c r="Y785" s="3"/>
      <c r="Z785" s="3"/>
    </row>
    <row r="786" ht="11.25" customHeight="1">
      <c r="A786" s="136" t="s">
        <v>6479</v>
      </c>
      <c r="B786" s="136" t="s">
        <v>6480</v>
      </c>
      <c r="C786" s="241" t="s">
        <v>135</v>
      </c>
      <c r="D786" s="136" t="s">
        <v>10023</v>
      </c>
      <c r="E786" s="136" t="s">
        <v>10024</v>
      </c>
      <c r="F786" s="136" t="s">
        <v>7963</v>
      </c>
      <c r="G786" s="241">
        <v>8.0</v>
      </c>
      <c r="H786" s="241">
        <v>6.0</v>
      </c>
      <c r="I786" s="5">
        <v>8.0</v>
      </c>
      <c r="J786" s="5">
        <v>20.0</v>
      </c>
      <c r="K786" s="5">
        <v>2.5</v>
      </c>
      <c r="L786" s="330" t="s">
        <v>162</v>
      </c>
      <c r="M786" s="3"/>
      <c r="N786" s="3"/>
      <c r="O786" s="3"/>
      <c r="P786" s="3"/>
      <c r="Q786" s="3"/>
      <c r="R786" s="3"/>
      <c r="S786" s="3"/>
      <c r="T786" s="3"/>
      <c r="U786" s="3"/>
      <c r="V786" s="3"/>
      <c r="W786" s="3"/>
      <c r="X786" s="3"/>
      <c r="Y786" s="3"/>
      <c r="Z786" s="3"/>
    </row>
    <row r="787" ht="11.25" customHeight="1">
      <c r="A787" s="136" t="s">
        <v>6479</v>
      </c>
      <c r="B787" s="136" t="s">
        <v>6480</v>
      </c>
      <c r="C787" s="241" t="s">
        <v>135</v>
      </c>
      <c r="D787" s="136" t="s">
        <v>9921</v>
      </c>
      <c r="E787" s="136" t="s">
        <v>9922</v>
      </c>
      <c r="F787" s="136" t="s">
        <v>9923</v>
      </c>
      <c r="G787" s="241">
        <v>8.0</v>
      </c>
      <c r="H787" s="241">
        <v>6.0</v>
      </c>
      <c r="I787" s="5">
        <v>8.0</v>
      </c>
      <c r="J787" s="5">
        <v>20.0</v>
      </c>
      <c r="K787" s="5">
        <v>2.5</v>
      </c>
      <c r="L787" s="330" t="s">
        <v>162</v>
      </c>
      <c r="M787" s="3"/>
      <c r="N787" s="3"/>
      <c r="O787" s="3"/>
      <c r="P787" s="3"/>
      <c r="Q787" s="3"/>
      <c r="R787" s="3"/>
      <c r="S787" s="3"/>
      <c r="T787" s="3"/>
      <c r="U787" s="3"/>
      <c r="V787" s="3"/>
      <c r="W787" s="3"/>
      <c r="X787" s="3"/>
      <c r="Y787" s="3"/>
      <c r="Z787" s="3"/>
    </row>
    <row r="788" ht="11.25" customHeight="1">
      <c r="A788" s="136" t="s">
        <v>7305</v>
      </c>
      <c r="B788" s="136" t="s">
        <v>7309</v>
      </c>
      <c r="C788" s="241" t="s">
        <v>135</v>
      </c>
      <c r="D788" s="136" t="s">
        <v>10025</v>
      </c>
      <c r="E788" s="136" t="s">
        <v>10026</v>
      </c>
      <c r="F788" s="136" t="s">
        <v>9835</v>
      </c>
      <c r="G788" s="241">
        <v>1.0</v>
      </c>
      <c r="H788" s="241">
        <v>1.0</v>
      </c>
      <c r="I788" s="5">
        <v>1.0</v>
      </c>
      <c r="J788" s="5">
        <v>20.0</v>
      </c>
      <c r="K788" s="5">
        <v>20.0</v>
      </c>
      <c r="L788" s="330" t="s">
        <v>162</v>
      </c>
      <c r="M788" s="3"/>
      <c r="N788" s="3"/>
      <c r="O788" s="3"/>
      <c r="P788" s="3"/>
      <c r="Q788" s="3"/>
      <c r="R788" s="3"/>
      <c r="S788" s="3"/>
      <c r="T788" s="3"/>
      <c r="U788" s="3"/>
      <c r="V788" s="3"/>
      <c r="W788" s="3"/>
      <c r="X788" s="3"/>
      <c r="Y788" s="3"/>
      <c r="Z788" s="3"/>
    </row>
    <row r="789" ht="11.25" customHeight="1">
      <c r="A789" s="136" t="s">
        <v>7305</v>
      </c>
      <c r="B789" s="136" t="s">
        <v>7309</v>
      </c>
      <c r="C789" s="241" t="s">
        <v>135</v>
      </c>
      <c r="D789" s="136" t="s">
        <v>10027</v>
      </c>
      <c r="E789" s="136" t="s">
        <v>10028</v>
      </c>
      <c r="F789" s="136" t="s">
        <v>9835</v>
      </c>
      <c r="G789" s="241">
        <v>1.0</v>
      </c>
      <c r="H789" s="241">
        <v>1.0</v>
      </c>
      <c r="I789" s="5">
        <v>1.0</v>
      </c>
      <c r="J789" s="5">
        <v>20.0</v>
      </c>
      <c r="K789" s="5">
        <v>20.0</v>
      </c>
      <c r="L789" s="330" t="s">
        <v>162</v>
      </c>
      <c r="M789" s="3"/>
      <c r="N789" s="3"/>
      <c r="O789" s="3"/>
      <c r="P789" s="3"/>
      <c r="Q789" s="3"/>
      <c r="R789" s="3"/>
      <c r="S789" s="3"/>
      <c r="T789" s="3"/>
      <c r="U789" s="3"/>
      <c r="V789" s="3"/>
      <c r="W789" s="3"/>
      <c r="X789" s="3"/>
      <c r="Y789" s="3"/>
      <c r="Z789" s="3"/>
    </row>
    <row r="790" ht="11.25" customHeight="1">
      <c r="A790" s="330" t="s">
        <v>7386</v>
      </c>
      <c r="B790" s="330" t="s">
        <v>7387</v>
      </c>
      <c r="C790" s="5" t="s">
        <v>135</v>
      </c>
      <c r="D790" s="330" t="s">
        <v>10029</v>
      </c>
      <c r="E790" s="407" t="s">
        <v>9761</v>
      </c>
      <c r="F790" s="330" t="s">
        <v>10030</v>
      </c>
      <c r="G790" s="5">
        <v>4.0</v>
      </c>
      <c r="H790" s="317">
        <v>4.0</v>
      </c>
      <c r="I790" s="241">
        <v>4.0</v>
      </c>
      <c r="J790" s="241">
        <v>10.0</v>
      </c>
      <c r="K790" s="241">
        <f t="shared" ref="K790:K801" si="21">J790/I790</f>
        <v>2.5</v>
      </c>
      <c r="L790" s="403" t="s">
        <v>163</v>
      </c>
      <c r="M790" s="3"/>
      <c r="N790" s="3"/>
      <c r="O790" s="3"/>
      <c r="P790" s="3"/>
      <c r="Q790" s="3"/>
      <c r="R790" s="3"/>
      <c r="S790" s="3"/>
      <c r="T790" s="3"/>
      <c r="U790" s="3"/>
      <c r="V790" s="3"/>
      <c r="W790" s="3"/>
      <c r="X790" s="3"/>
      <c r="Y790" s="3"/>
      <c r="Z790" s="3"/>
    </row>
    <row r="791" ht="11.25" customHeight="1">
      <c r="A791" s="330" t="s">
        <v>7386</v>
      </c>
      <c r="B791" s="330" t="s">
        <v>7387</v>
      </c>
      <c r="C791" s="5" t="s">
        <v>135</v>
      </c>
      <c r="D791" s="403" t="s">
        <v>10031</v>
      </c>
      <c r="E791" s="407" t="s">
        <v>10032</v>
      </c>
      <c r="F791" s="330" t="s">
        <v>10033</v>
      </c>
      <c r="G791" s="404">
        <v>4.0</v>
      </c>
      <c r="H791" s="404">
        <v>4.0</v>
      </c>
      <c r="I791" s="5">
        <v>4.0</v>
      </c>
      <c r="J791" s="5">
        <v>10.0</v>
      </c>
      <c r="K791" s="241">
        <f t="shared" si="21"/>
        <v>2.5</v>
      </c>
      <c r="L791" s="403" t="s">
        <v>163</v>
      </c>
      <c r="M791" s="3"/>
      <c r="N791" s="3"/>
      <c r="O791" s="3"/>
      <c r="P791" s="3"/>
      <c r="Q791" s="3"/>
      <c r="R791" s="3"/>
      <c r="S791" s="3"/>
      <c r="T791" s="3"/>
      <c r="U791" s="3"/>
      <c r="V791" s="3"/>
      <c r="W791" s="3"/>
      <c r="X791" s="3"/>
      <c r="Y791" s="3"/>
      <c r="Z791" s="3"/>
    </row>
    <row r="792" ht="11.25" customHeight="1">
      <c r="A792" s="136" t="s">
        <v>10034</v>
      </c>
      <c r="B792" s="136" t="s">
        <v>10035</v>
      </c>
      <c r="C792" s="5" t="s">
        <v>135</v>
      </c>
      <c r="D792" s="403" t="s">
        <v>10031</v>
      </c>
      <c r="E792" s="407" t="s">
        <v>10032</v>
      </c>
      <c r="F792" s="330" t="s">
        <v>10033</v>
      </c>
      <c r="G792" s="317">
        <v>4.0</v>
      </c>
      <c r="H792" s="317">
        <v>4.0</v>
      </c>
      <c r="I792" s="5">
        <v>4.0</v>
      </c>
      <c r="J792" s="5">
        <v>10.0</v>
      </c>
      <c r="K792" s="241">
        <f t="shared" si="21"/>
        <v>2.5</v>
      </c>
      <c r="L792" s="403" t="s">
        <v>163</v>
      </c>
      <c r="M792" s="3"/>
      <c r="N792" s="3"/>
      <c r="O792" s="3"/>
      <c r="P792" s="3"/>
      <c r="Q792" s="3"/>
      <c r="R792" s="3"/>
      <c r="S792" s="3"/>
      <c r="T792" s="3"/>
      <c r="U792" s="3"/>
      <c r="V792" s="3"/>
      <c r="W792" s="3"/>
      <c r="X792" s="3"/>
      <c r="Y792" s="3"/>
      <c r="Z792" s="3"/>
    </row>
    <row r="793" ht="11.25" customHeight="1">
      <c r="A793" s="136" t="s">
        <v>10036</v>
      </c>
      <c r="B793" s="136" t="s">
        <v>6480</v>
      </c>
      <c r="C793" s="241" t="s">
        <v>135</v>
      </c>
      <c r="D793" s="330" t="s">
        <v>10037</v>
      </c>
      <c r="E793" s="407" t="s">
        <v>10038</v>
      </c>
      <c r="F793" s="330" t="s">
        <v>8281</v>
      </c>
      <c r="G793" s="317">
        <v>7.0</v>
      </c>
      <c r="H793" s="409">
        <v>5.0</v>
      </c>
      <c r="I793" s="5">
        <v>7.0</v>
      </c>
      <c r="J793" s="5">
        <v>20.0</v>
      </c>
      <c r="K793" s="433">
        <f t="shared" si="21"/>
        <v>2.857142857</v>
      </c>
      <c r="L793" s="403" t="s">
        <v>163</v>
      </c>
      <c r="M793" s="3"/>
      <c r="N793" s="3"/>
      <c r="O793" s="3"/>
      <c r="P793" s="3"/>
      <c r="Q793" s="3"/>
      <c r="R793" s="3"/>
      <c r="S793" s="3"/>
      <c r="T793" s="3"/>
      <c r="U793" s="3"/>
      <c r="V793" s="3"/>
      <c r="W793" s="3"/>
      <c r="X793" s="3"/>
      <c r="Y793" s="3"/>
      <c r="Z793" s="3"/>
    </row>
    <row r="794" ht="11.25" customHeight="1">
      <c r="A794" s="136" t="s">
        <v>6479</v>
      </c>
      <c r="B794" s="330" t="s">
        <v>6480</v>
      </c>
      <c r="C794" s="5" t="s">
        <v>135</v>
      </c>
      <c r="D794" s="330" t="s">
        <v>9921</v>
      </c>
      <c r="E794" s="407" t="s">
        <v>9922</v>
      </c>
      <c r="F794" s="330" t="s">
        <v>9923</v>
      </c>
      <c r="G794" s="5">
        <v>8.0</v>
      </c>
      <c r="H794" s="5">
        <v>6.0</v>
      </c>
      <c r="I794" s="241">
        <v>8.0</v>
      </c>
      <c r="J794" s="241">
        <v>20.0</v>
      </c>
      <c r="K794" s="241">
        <f t="shared" si="21"/>
        <v>2.5</v>
      </c>
      <c r="L794" s="403" t="s">
        <v>163</v>
      </c>
      <c r="M794" s="3"/>
      <c r="N794" s="3"/>
      <c r="O794" s="3"/>
      <c r="P794" s="3"/>
      <c r="Q794" s="3"/>
      <c r="R794" s="3"/>
      <c r="S794" s="3"/>
      <c r="T794" s="3"/>
      <c r="U794" s="3"/>
      <c r="V794" s="3"/>
      <c r="W794" s="3"/>
      <c r="X794" s="3"/>
      <c r="Y794" s="3"/>
      <c r="Z794" s="3"/>
    </row>
    <row r="795" ht="11.25" customHeight="1">
      <c r="A795" s="403" t="s">
        <v>7367</v>
      </c>
      <c r="B795" s="403" t="s">
        <v>5939</v>
      </c>
      <c r="C795" s="5" t="s">
        <v>135</v>
      </c>
      <c r="D795" s="136" t="s">
        <v>10039</v>
      </c>
      <c r="E795" s="407" t="s">
        <v>10038</v>
      </c>
      <c r="F795" s="330" t="s">
        <v>8281</v>
      </c>
      <c r="G795" s="422">
        <v>8.0</v>
      </c>
      <c r="H795" s="256">
        <v>8.0</v>
      </c>
      <c r="I795" s="5">
        <v>8.0</v>
      </c>
      <c r="J795" s="5">
        <v>20.0</v>
      </c>
      <c r="K795" s="5">
        <f t="shared" si="21"/>
        <v>2.5</v>
      </c>
      <c r="L795" s="403" t="s">
        <v>163</v>
      </c>
      <c r="M795" s="3"/>
      <c r="N795" s="3"/>
      <c r="O795" s="3"/>
      <c r="P795" s="3"/>
      <c r="Q795" s="3"/>
      <c r="R795" s="3"/>
      <c r="S795" s="3"/>
      <c r="T795" s="3"/>
      <c r="U795" s="3"/>
      <c r="V795" s="3"/>
      <c r="W795" s="3"/>
      <c r="X795" s="3"/>
      <c r="Y795" s="3"/>
      <c r="Z795" s="3"/>
    </row>
    <row r="796" ht="11.25" customHeight="1">
      <c r="A796" s="403" t="s">
        <v>7367</v>
      </c>
      <c r="B796" s="403" t="s">
        <v>5939</v>
      </c>
      <c r="C796" s="5" t="s">
        <v>135</v>
      </c>
      <c r="D796" s="136" t="s">
        <v>10040</v>
      </c>
      <c r="E796" s="407" t="s">
        <v>9854</v>
      </c>
      <c r="F796" s="330" t="s">
        <v>8281</v>
      </c>
      <c r="G796" s="422">
        <v>8.0</v>
      </c>
      <c r="H796" s="256">
        <v>8.0</v>
      </c>
      <c r="I796" s="5">
        <v>8.0</v>
      </c>
      <c r="J796" s="5">
        <v>20.0</v>
      </c>
      <c r="K796" s="5">
        <f t="shared" si="21"/>
        <v>2.5</v>
      </c>
      <c r="L796" s="403" t="s">
        <v>163</v>
      </c>
      <c r="M796" s="3"/>
      <c r="N796" s="3"/>
      <c r="O796" s="3"/>
      <c r="P796" s="3"/>
      <c r="Q796" s="3"/>
      <c r="R796" s="3"/>
      <c r="S796" s="3"/>
      <c r="T796" s="3"/>
      <c r="U796" s="3"/>
      <c r="V796" s="3"/>
      <c r="W796" s="3"/>
      <c r="X796" s="3"/>
      <c r="Y796" s="3"/>
      <c r="Z796" s="3"/>
    </row>
    <row r="797" ht="11.25" customHeight="1">
      <c r="A797" s="330" t="s">
        <v>7353</v>
      </c>
      <c r="B797" s="330" t="s">
        <v>6436</v>
      </c>
      <c r="C797" s="5" t="s">
        <v>135</v>
      </c>
      <c r="D797" s="136" t="s">
        <v>10041</v>
      </c>
      <c r="E797" s="407" t="s">
        <v>9912</v>
      </c>
      <c r="F797" s="330" t="s">
        <v>10042</v>
      </c>
      <c r="G797" s="422">
        <v>5.0</v>
      </c>
      <c r="H797" s="256">
        <v>4.0</v>
      </c>
      <c r="I797" s="5">
        <v>5.0</v>
      </c>
      <c r="J797" s="5">
        <v>20.0</v>
      </c>
      <c r="K797" s="5">
        <f t="shared" si="21"/>
        <v>4</v>
      </c>
      <c r="L797" s="403" t="s">
        <v>163</v>
      </c>
      <c r="M797" s="3"/>
      <c r="N797" s="3"/>
      <c r="O797" s="3"/>
      <c r="P797" s="3"/>
      <c r="Q797" s="3"/>
      <c r="R797" s="3"/>
      <c r="S797" s="3"/>
      <c r="T797" s="3"/>
      <c r="U797" s="3"/>
      <c r="V797" s="3"/>
      <c r="W797" s="3"/>
      <c r="X797" s="3"/>
      <c r="Y797" s="3"/>
      <c r="Z797" s="3"/>
    </row>
    <row r="798" ht="11.25" customHeight="1">
      <c r="A798" s="136" t="s">
        <v>6581</v>
      </c>
      <c r="B798" s="330" t="s">
        <v>6436</v>
      </c>
      <c r="C798" s="5" t="s">
        <v>135</v>
      </c>
      <c r="D798" s="330" t="s">
        <v>9909</v>
      </c>
      <c r="E798" s="407" t="s">
        <v>9910</v>
      </c>
      <c r="F798" s="330" t="s">
        <v>9835</v>
      </c>
      <c r="G798" s="5">
        <v>5.0</v>
      </c>
      <c r="H798" s="5">
        <v>4.0</v>
      </c>
      <c r="I798" s="241">
        <v>5.0</v>
      </c>
      <c r="J798" s="241">
        <v>20.0</v>
      </c>
      <c r="K798" s="256">
        <f t="shared" si="21"/>
        <v>4</v>
      </c>
      <c r="L798" s="403" t="s">
        <v>163</v>
      </c>
      <c r="M798" s="3"/>
      <c r="N798" s="3"/>
      <c r="O798" s="3"/>
      <c r="P798" s="3"/>
      <c r="Q798" s="3"/>
      <c r="R798" s="3"/>
      <c r="S798" s="3"/>
      <c r="T798" s="3"/>
      <c r="U798" s="3"/>
      <c r="V798" s="3"/>
      <c r="W798" s="3"/>
      <c r="X798" s="3"/>
      <c r="Y798" s="3"/>
      <c r="Z798" s="3"/>
    </row>
    <row r="799" ht="11.25" customHeight="1">
      <c r="A799" s="330" t="s">
        <v>7362</v>
      </c>
      <c r="B799" s="330" t="s">
        <v>7340</v>
      </c>
      <c r="C799" s="5" t="s">
        <v>135</v>
      </c>
      <c r="D799" s="136" t="s">
        <v>10043</v>
      </c>
      <c r="E799" s="407" t="s">
        <v>9907</v>
      </c>
      <c r="F799" s="330" t="s">
        <v>10044</v>
      </c>
      <c r="G799" s="422">
        <v>7.0</v>
      </c>
      <c r="H799" s="256">
        <v>7.0</v>
      </c>
      <c r="I799" s="5">
        <v>7.0</v>
      </c>
      <c r="J799" s="5">
        <v>20.0</v>
      </c>
      <c r="K799" s="434">
        <f t="shared" si="21"/>
        <v>2.857142857</v>
      </c>
      <c r="L799" s="403" t="s">
        <v>163</v>
      </c>
      <c r="M799" s="3"/>
      <c r="N799" s="3"/>
      <c r="O799" s="3"/>
      <c r="P799" s="3"/>
      <c r="Q799" s="3"/>
      <c r="R799" s="3"/>
      <c r="S799" s="3"/>
      <c r="T799" s="3"/>
      <c r="U799" s="3"/>
      <c r="V799" s="3"/>
      <c r="W799" s="3"/>
      <c r="X799" s="3"/>
      <c r="Y799" s="3"/>
      <c r="Z799" s="3"/>
    </row>
    <row r="800" ht="11.25" customHeight="1">
      <c r="A800" s="330" t="s">
        <v>7378</v>
      </c>
      <c r="B800" s="330" t="s">
        <v>7379</v>
      </c>
      <c r="C800" s="5" t="s">
        <v>135</v>
      </c>
      <c r="D800" s="136" t="s">
        <v>10045</v>
      </c>
      <c r="E800" s="407" t="s">
        <v>10046</v>
      </c>
      <c r="F800" s="330" t="s">
        <v>10047</v>
      </c>
      <c r="G800" s="422">
        <v>5.0</v>
      </c>
      <c r="H800" s="256">
        <v>4.0</v>
      </c>
      <c r="I800" s="5">
        <v>5.0</v>
      </c>
      <c r="J800" s="5">
        <v>20.0</v>
      </c>
      <c r="K800" s="5">
        <f t="shared" si="21"/>
        <v>4</v>
      </c>
      <c r="L800" s="403" t="s">
        <v>163</v>
      </c>
      <c r="M800" s="3"/>
      <c r="N800" s="3"/>
      <c r="O800" s="3"/>
      <c r="P800" s="3"/>
      <c r="Q800" s="3"/>
      <c r="R800" s="3"/>
      <c r="S800" s="3"/>
      <c r="T800" s="3"/>
      <c r="U800" s="3"/>
      <c r="V800" s="3"/>
      <c r="W800" s="3"/>
      <c r="X800" s="3"/>
      <c r="Y800" s="3"/>
      <c r="Z800" s="3"/>
    </row>
    <row r="801" ht="11.25" customHeight="1">
      <c r="A801" s="330" t="s">
        <v>7378</v>
      </c>
      <c r="B801" s="330" t="s">
        <v>7379</v>
      </c>
      <c r="C801" s="5" t="s">
        <v>135</v>
      </c>
      <c r="D801" s="136" t="s">
        <v>10048</v>
      </c>
      <c r="E801" s="407" t="s">
        <v>10049</v>
      </c>
      <c r="F801" s="330" t="s">
        <v>10050</v>
      </c>
      <c r="G801" s="422">
        <v>5.0</v>
      </c>
      <c r="H801" s="256">
        <v>4.0</v>
      </c>
      <c r="I801" s="5">
        <v>5.0</v>
      </c>
      <c r="J801" s="5">
        <v>20.0</v>
      </c>
      <c r="K801" s="5">
        <f t="shared" si="21"/>
        <v>4</v>
      </c>
      <c r="L801" s="403" t="s">
        <v>163</v>
      </c>
      <c r="M801" s="3"/>
      <c r="N801" s="3"/>
      <c r="O801" s="3"/>
      <c r="P801" s="3"/>
      <c r="Q801" s="3"/>
      <c r="R801" s="3"/>
      <c r="S801" s="3"/>
      <c r="T801" s="3"/>
      <c r="U801" s="3"/>
      <c r="V801" s="3"/>
      <c r="W801" s="3"/>
      <c r="X801" s="3"/>
      <c r="Y801" s="3"/>
      <c r="Z801" s="3"/>
    </row>
    <row r="802" ht="11.25" customHeight="1">
      <c r="A802" s="136" t="s">
        <v>9830</v>
      </c>
      <c r="B802" s="136" t="s">
        <v>9831</v>
      </c>
      <c r="C802" s="241" t="s">
        <v>135</v>
      </c>
      <c r="D802" s="136" t="s">
        <v>9832</v>
      </c>
      <c r="E802" s="136" t="s">
        <v>6051</v>
      </c>
      <c r="F802" s="136" t="s">
        <v>8067</v>
      </c>
      <c r="G802" s="241">
        <v>4.0</v>
      </c>
      <c r="H802" s="241">
        <v>4.0</v>
      </c>
      <c r="I802" s="5">
        <v>4.0</v>
      </c>
      <c r="J802" s="5">
        <v>20.0</v>
      </c>
      <c r="K802" s="5">
        <v>5.0</v>
      </c>
      <c r="L802" s="330" t="s">
        <v>164</v>
      </c>
      <c r="M802" s="3"/>
      <c r="N802" s="3"/>
      <c r="O802" s="3"/>
      <c r="P802" s="3"/>
      <c r="Q802" s="3"/>
      <c r="R802" s="3"/>
      <c r="S802" s="3"/>
      <c r="T802" s="3"/>
      <c r="U802" s="3"/>
      <c r="V802" s="3"/>
      <c r="W802" s="3"/>
      <c r="X802" s="3"/>
      <c r="Y802" s="3"/>
      <c r="Z802" s="3"/>
    </row>
    <row r="803" ht="11.25" customHeight="1">
      <c r="A803" s="136" t="s">
        <v>10051</v>
      </c>
      <c r="B803" s="136" t="s">
        <v>7343</v>
      </c>
      <c r="C803" s="241" t="s">
        <v>135</v>
      </c>
      <c r="D803" s="136" t="s">
        <v>10052</v>
      </c>
      <c r="E803" s="136" t="s">
        <v>10053</v>
      </c>
      <c r="F803" s="136" t="s">
        <v>8067</v>
      </c>
      <c r="G803" s="241">
        <v>4.0</v>
      </c>
      <c r="H803" s="241">
        <v>4.0</v>
      </c>
      <c r="I803" s="5">
        <v>4.0</v>
      </c>
      <c r="J803" s="5">
        <v>20.0</v>
      </c>
      <c r="K803" s="5">
        <v>5.0</v>
      </c>
      <c r="L803" s="330" t="s">
        <v>164</v>
      </c>
      <c r="M803" s="3"/>
      <c r="N803" s="3"/>
      <c r="O803" s="3"/>
      <c r="P803" s="3"/>
      <c r="Q803" s="3"/>
      <c r="R803" s="3"/>
      <c r="S803" s="3"/>
      <c r="T803" s="3"/>
      <c r="U803" s="3"/>
      <c r="V803" s="3"/>
      <c r="W803" s="3"/>
      <c r="X803" s="3"/>
      <c r="Y803" s="3"/>
      <c r="Z803" s="3"/>
    </row>
    <row r="804" ht="11.25" customHeight="1">
      <c r="A804" s="136" t="s">
        <v>7392</v>
      </c>
      <c r="B804" s="136" t="s">
        <v>5890</v>
      </c>
      <c r="C804" s="241" t="s">
        <v>135</v>
      </c>
      <c r="D804" s="136" t="s">
        <v>9843</v>
      </c>
      <c r="E804" s="136" t="s">
        <v>9844</v>
      </c>
      <c r="F804" s="136" t="s">
        <v>8067</v>
      </c>
      <c r="G804" s="241">
        <v>5.0</v>
      </c>
      <c r="H804" s="241">
        <v>5.0</v>
      </c>
      <c r="I804" s="5">
        <v>5.0</v>
      </c>
      <c r="J804" s="5">
        <v>20.0</v>
      </c>
      <c r="K804" s="5">
        <v>4.0</v>
      </c>
      <c r="L804" s="330" t="s">
        <v>164</v>
      </c>
      <c r="M804" s="3"/>
      <c r="N804" s="3"/>
      <c r="O804" s="3"/>
      <c r="P804" s="3"/>
      <c r="Q804" s="3"/>
      <c r="R804" s="3"/>
      <c r="S804" s="3"/>
      <c r="T804" s="3"/>
      <c r="U804" s="3"/>
      <c r="V804" s="3"/>
      <c r="W804" s="3"/>
      <c r="X804" s="3"/>
      <c r="Y804" s="3"/>
      <c r="Z804" s="3"/>
    </row>
    <row r="805" ht="11.25" customHeight="1">
      <c r="A805" s="136" t="s">
        <v>7392</v>
      </c>
      <c r="B805" s="136" t="s">
        <v>5890</v>
      </c>
      <c r="C805" s="241" t="s">
        <v>135</v>
      </c>
      <c r="D805" s="136" t="s">
        <v>9845</v>
      </c>
      <c r="E805" s="136" t="s">
        <v>5334</v>
      </c>
      <c r="F805" s="136" t="s">
        <v>8067</v>
      </c>
      <c r="G805" s="241">
        <v>5.0</v>
      </c>
      <c r="H805" s="241">
        <v>5.0</v>
      </c>
      <c r="I805" s="5">
        <v>5.0</v>
      </c>
      <c r="J805" s="5">
        <v>20.0</v>
      </c>
      <c r="K805" s="5">
        <v>4.0</v>
      </c>
      <c r="L805" s="330" t="s">
        <v>164</v>
      </c>
      <c r="M805" s="3"/>
      <c r="N805" s="3"/>
      <c r="O805" s="3"/>
      <c r="P805" s="3"/>
      <c r="Q805" s="3"/>
      <c r="R805" s="3"/>
      <c r="S805" s="3"/>
      <c r="T805" s="3"/>
      <c r="U805" s="3"/>
      <c r="V805" s="3"/>
      <c r="W805" s="3"/>
      <c r="X805" s="3"/>
      <c r="Y805" s="3"/>
      <c r="Z805" s="3"/>
    </row>
    <row r="806" ht="11.25" customHeight="1">
      <c r="A806" s="136" t="s">
        <v>7394</v>
      </c>
      <c r="B806" s="136" t="s">
        <v>7387</v>
      </c>
      <c r="C806" s="241" t="s">
        <v>135</v>
      </c>
      <c r="D806" s="136" t="s">
        <v>10054</v>
      </c>
      <c r="E806" s="136" t="s">
        <v>9761</v>
      </c>
      <c r="F806" s="136" t="s">
        <v>10055</v>
      </c>
      <c r="G806" s="241">
        <v>4.0</v>
      </c>
      <c r="H806" s="241">
        <v>4.0</v>
      </c>
      <c r="I806" s="5">
        <v>4.0</v>
      </c>
      <c r="J806" s="5">
        <v>10.0</v>
      </c>
      <c r="K806" s="5">
        <v>2.5</v>
      </c>
      <c r="L806" s="330" t="s">
        <v>164</v>
      </c>
      <c r="M806" s="3"/>
      <c r="N806" s="3"/>
      <c r="O806" s="3"/>
      <c r="P806" s="3"/>
      <c r="Q806" s="3"/>
      <c r="R806" s="3"/>
      <c r="S806" s="3"/>
      <c r="T806" s="3"/>
      <c r="U806" s="3"/>
      <c r="V806" s="3"/>
      <c r="W806" s="3"/>
      <c r="X806" s="3"/>
      <c r="Y806" s="3"/>
      <c r="Z806" s="3"/>
    </row>
    <row r="807" ht="11.25" customHeight="1">
      <c r="A807" s="330" t="s">
        <v>1710</v>
      </c>
      <c r="B807" s="330" t="s">
        <v>1709</v>
      </c>
      <c r="C807" s="5" t="s">
        <v>135</v>
      </c>
      <c r="D807" s="330" t="s">
        <v>10056</v>
      </c>
      <c r="E807" s="330" t="s">
        <v>9951</v>
      </c>
      <c r="F807" s="330" t="s">
        <v>8067</v>
      </c>
      <c r="G807" s="5">
        <v>8.0</v>
      </c>
      <c r="H807" s="5">
        <v>7.0</v>
      </c>
      <c r="I807" s="5">
        <v>8.0</v>
      </c>
      <c r="J807" s="5">
        <v>20.0</v>
      </c>
      <c r="K807" s="5">
        <v>2.5</v>
      </c>
      <c r="L807" s="330" t="s">
        <v>164</v>
      </c>
      <c r="M807" s="3"/>
      <c r="N807" s="3"/>
      <c r="O807" s="3"/>
      <c r="P807" s="3"/>
      <c r="Q807" s="3"/>
      <c r="R807" s="3"/>
      <c r="S807" s="3"/>
      <c r="T807" s="3"/>
      <c r="U807" s="3"/>
      <c r="V807" s="3"/>
      <c r="W807" s="3"/>
      <c r="X807" s="3"/>
      <c r="Y807" s="3"/>
      <c r="Z807" s="3"/>
    </row>
    <row r="808" ht="11.25" customHeight="1">
      <c r="A808" s="330" t="s">
        <v>1710</v>
      </c>
      <c r="B808" s="330" t="s">
        <v>1709</v>
      </c>
      <c r="C808" s="5" t="s">
        <v>135</v>
      </c>
      <c r="D808" s="330" t="s">
        <v>10056</v>
      </c>
      <c r="E808" s="330" t="s">
        <v>9951</v>
      </c>
      <c r="F808" s="330" t="s">
        <v>8067</v>
      </c>
      <c r="G808" s="5">
        <v>8.0</v>
      </c>
      <c r="H808" s="5">
        <v>7.0</v>
      </c>
      <c r="I808" s="5">
        <v>8.0</v>
      </c>
      <c r="J808" s="5">
        <v>20.0</v>
      </c>
      <c r="K808" s="5">
        <v>2.5</v>
      </c>
      <c r="L808" s="330" t="s">
        <v>165</v>
      </c>
      <c r="M808" s="3"/>
      <c r="N808" s="3"/>
      <c r="O808" s="3"/>
      <c r="P808" s="3"/>
      <c r="Q808" s="3"/>
      <c r="R808" s="3"/>
      <c r="S808" s="3"/>
      <c r="T808" s="3"/>
      <c r="U808" s="3"/>
      <c r="V808" s="3"/>
      <c r="W808" s="3"/>
      <c r="X808" s="3"/>
      <c r="Y808" s="3"/>
      <c r="Z808" s="3"/>
    </row>
    <row r="809" ht="11.25" customHeight="1">
      <c r="A809" s="330" t="s">
        <v>7392</v>
      </c>
      <c r="B809" s="330" t="s">
        <v>5890</v>
      </c>
      <c r="C809" s="5" t="s">
        <v>135</v>
      </c>
      <c r="D809" s="330" t="s">
        <v>9845</v>
      </c>
      <c r="E809" s="330" t="s">
        <v>5334</v>
      </c>
      <c r="F809" s="330" t="s">
        <v>8067</v>
      </c>
      <c r="G809" s="5">
        <v>5.0</v>
      </c>
      <c r="H809" s="5">
        <v>5.0</v>
      </c>
      <c r="I809" s="5">
        <v>5.0</v>
      </c>
      <c r="J809" s="5">
        <v>20.0</v>
      </c>
      <c r="K809" s="5">
        <v>4.0</v>
      </c>
      <c r="L809" s="330" t="s">
        <v>165</v>
      </c>
      <c r="M809" s="3"/>
      <c r="N809" s="3"/>
      <c r="O809" s="3"/>
      <c r="P809" s="3"/>
      <c r="Q809" s="3"/>
      <c r="R809" s="3"/>
      <c r="S809" s="3"/>
      <c r="T809" s="3"/>
      <c r="U809" s="3"/>
      <c r="V809" s="3"/>
      <c r="W809" s="3"/>
      <c r="X809" s="3"/>
      <c r="Y809" s="3"/>
      <c r="Z809" s="3"/>
    </row>
    <row r="810" ht="11.25" customHeight="1">
      <c r="A810" s="330" t="s">
        <v>7392</v>
      </c>
      <c r="B810" s="330" t="s">
        <v>5890</v>
      </c>
      <c r="C810" s="5" t="s">
        <v>135</v>
      </c>
      <c r="D810" s="330" t="s">
        <v>9843</v>
      </c>
      <c r="E810" s="330" t="s">
        <v>9844</v>
      </c>
      <c r="F810" s="330" t="s">
        <v>8067</v>
      </c>
      <c r="G810" s="5">
        <v>5.0</v>
      </c>
      <c r="H810" s="5">
        <v>5.0</v>
      </c>
      <c r="I810" s="5">
        <v>5.0</v>
      </c>
      <c r="J810" s="5">
        <v>20.0</v>
      </c>
      <c r="K810" s="5">
        <v>4.0</v>
      </c>
      <c r="L810" s="330" t="s">
        <v>165</v>
      </c>
      <c r="M810" s="3"/>
      <c r="N810" s="3"/>
      <c r="O810" s="3"/>
      <c r="P810" s="3"/>
      <c r="Q810" s="3"/>
      <c r="R810" s="3"/>
      <c r="S810" s="3"/>
      <c r="T810" s="3"/>
      <c r="U810" s="3"/>
      <c r="V810" s="3"/>
      <c r="W810" s="3"/>
      <c r="X810" s="3"/>
      <c r="Y810" s="3"/>
      <c r="Z810" s="3"/>
    </row>
    <row r="811" ht="11.25" customHeight="1">
      <c r="A811" s="330" t="s">
        <v>9830</v>
      </c>
      <c r="B811" s="330" t="s">
        <v>9831</v>
      </c>
      <c r="C811" s="5" t="s">
        <v>135</v>
      </c>
      <c r="D811" s="330" t="s">
        <v>9832</v>
      </c>
      <c r="E811" s="330" t="s">
        <v>6051</v>
      </c>
      <c r="F811" s="330" t="s">
        <v>8067</v>
      </c>
      <c r="G811" s="5">
        <v>4.0</v>
      </c>
      <c r="H811" s="5">
        <v>4.0</v>
      </c>
      <c r="I811" s="5">
        <v>4.0</v>
      </c>
      <c r="J811" s="5">
        <v>20.0</v>
      </c>
      <c r="K811" s="5">
        <v>5.0</v>
      </c>
      <c r="L811" s="330" t="s">
        <v>165</v>
      </c>
      <c r="M811" s="3"/>
      <c r="N811" s="3"/>
      <c r="O811" s="3"/>
      <c r="P811" s="3"/>
      <c r="Q811" s="3"/>
      <c r="R811" s="3"/>
      <c r="S811" s="3"/>
      <c r="T811" s="3"/>
      <c r="U811" s="3"/>
      <c r="V811" s="3"/>
      <c r="W811" s="3"/>
      <c r="X811" s="3"/>
      <c r="Y811" s="3"/>
      <c r="Z811" s="3"/>
    </row>
    <row r="812" ht="11.25" customHeight="1">
      <c r="A812" s="330" t="s">
        <v>7394</v>
      </c>
      <c r="B812" s="330" t="s">
        <v>7387</v>
      </c>
      <c r="C812" s="5" t="s">
        <v>135</v>
      </c>
      <c r="D812" s="330" t="s">
        <v>10054</v>
      </c>
      <c r="E812" s="330" t="s">
        <v>9761</v>
      </c>
      <c r="F812" s="330" t="s">
        <v>10055</v>
      </c>
      <c r="G812" s="5">
        <v>4.0</v>
      </c>
      <c r="H812" s="5">
        <v>4.0</v>
      </c>
      <c r="I812" s="5">
        <v>4.0</v>
      </c>
      <c r="J812" s="5">
        <v>10.0</v>
      </c>
      <c r="K812" s="5">
        <v>2.5</v>
      </c>
      <c r="L812" s="330" t="s">
        <v>165</v>
      </c>
      <c r="M812" s="3"/>
      <c r="N812" s="3"/>
      <c r="O812" s="3"/>
      <c r="P812" s="3"/>
      <c r="Q812" s="3"/>
      <c r="R812" s="3"/>
      <c r="S812" s="3"/>
      <c r="T812" s="3"/>
      <c r="U812" s="3"/>
      <c r="V812" s="3"/>
      <c r="W812" s="3"/>
      <c r="X812" s="3"/>
      <c r="Y812" s="3"/>
      <c r="Z812" s="3"/>
    </row>
    <row r="813" ht="11.25" customHeight="1">
      <c r="A813" s="330" t="s">
        <v>10051</v>
      </c>
      <c r="B813" s="330" t="s">
        <v>7343</v>
      </c>
      <c r="C813" s="5" t="s">
        <v>135</v>
      </c>
      <c r="D813" s="330" t="s">
        <v>10052</v>
      </c>
      <c r="E813" s="330" t="s">
        <v>10053</v>
      </c>
      <c r="F813" s="330" t="s">
        <v>8067</v>
      </c>
      <c r="G813" s="5">
        <v>4.0</v>
      </c>
      <c r="H813" s="5">
        <v>4.0</v>
      </c>
      <c r="I813" s="5">
        <v>4.0</v>
      </c>
      <c r="J813" s="5">
        <v>20.0</v>
      </c>
      <c r="K813" s="5">
        <v>5.0</v>
      </c>
      <c r="L813" s="330" t="s">
        <v>165</v>
      </c>
      <c r="M813" s="3"/>
      <c r="N813" s="3"/>
      <c r="O813" s="3"/>
      <c r="P813" s="3"/>
      <c r="Q813" s="3"/>
      <c r="R813" s="3"/>
      <c r="S813" s="3"/>
      <c r="T813" s="3"/>
      <c r="U813" s="3"/>
      <c r="V813" s="3"/>
      <c r="W813" s="3"/>
      <c r="X813" s="3"/>
      <c r="Y813" s="3"/>
      <c r="Z813" s="3"/>
    </row>
    <row r="814" ht="11.25" customHeight="1">
      <c r="A814" s="330" t="s">
        <v>6356</v>
      </c>
      <c r="B814" s="330" t="s">
        <v>6357</v>
      </c>
      <c r="C814" s="5" t="s">
        <v>135</v>
      </c>
      <c r="D814" s="330" t="s">
        <v>9891</v>
      </c>
      <c r="E814" s="330" t="s">
        <v>9892</v>
      </c>
      <c r="F814" s="330" t="s">
        <v>9849</v>
      </c>
      <c r="G814" s="5">
        <v>6.0</v>
      </c>
      <c r="H814" s="5">
        <v>3.0</v>
      </c>
      <c r="I814" s="5">
        <v>6.0</v>
      </c>
      <c r="J814" s="5">
        <v>20.0</v>
      </c>
      <c r="K814" s="5">
        <v>3.333333333333333</v>
      </c>
      <c r="L814" s="330" t="s">
        <v>166</v>
      </c>
      <c r="M814" s="3"/>
      <c r="N814" s="3"/>
      <c r="O814" s="3"/>
      <c r="P814" s="3"/>
      <c r="Q814" s="3"/>
      <c r="R814" s="3"/>
      <c r="S814" s="3"/>
      <c r="T814" s="3"/>
      <c r="U814" s="3"/>
      <c r="V814" s="3"/>
      <c r="W814" s="3"/>
      <c r="X814" s="3"/>
      <c r="Y814" s="3"/>
      <c r="Z814" s="3"/>
    </row>
    <row r="815" ht="11.25" customHeight="1">
      <c r="A815" s="330" t="s">
        <v>6356</v>
      </c>
      <c r="B815" s="330" t="s">
        <v>6357</v>
      </c>
      <c r="C815" s="5" t="s">
        <v>135</v>
      </c>
      <c r="D815" s="330" t="s">
        <v>9893</v>
      </c>
      <c r="E815" s="330" t="s">
        <v>9894</v>
      </c>
      <c r="F815" s="330" t="s">
        <v>9895</v>
      </c>
      <c r="G815" s="5">
        <v>6.0</v>
      </c>
      <c r="H815" s="5">
        <v>3.0</v>
      </c>
      <c r="I815" s="5">
        <v>6.0</v>
      </c>
      <c r="J815" s="5">
        <v>10.0</v>
      </c>
      <c r="K815" s="5">
        <v>1.666666666666667</v>
      </c>
      <c r="L815" s="330" t="s">
        <v>166</v>
      </c>
      <c r="M815" s="3"/>
      <c r="N815" s="3"/>
      <c r="O815" s="3"/>
      <c r="P815" s="3"/>
      <c r="Q815" s="3"/>
      <c r="R815" s="3"/>
      <c r="S815" s="3"/>
      <c r="T815" s="3"/>
      <c r="U815" s="3"/>
      <c r="V815" s="3"/>
      <c r="W815" s="3"/>
      <c r="X815" s="3"/>
      <c r="Y815" s="3"/>
      <c r="Z815" s="3"/>
    </row>
    <row r="816" ht="11.25" customHeight="1">
      <c r="A816" s="330" t="s">
        <v>9858</v>
      </c>
      <c r="B816" s="330" t="s">
        <v>9859</v>
      </c>
      <c r="C816" s="5" t="s">
        <v>135</v>
      </c>
      <c r="D816" s="330" t="s">
        <v>9860</v>
      </c>
      <c r="E816" s="330" t="s">
        <v>9861</v>
      </c>
      <c r="F816" s="330" t="s">
        <v>9862</v>
      </c>
      <c r="G816" s="5">
        <v>3.0</v>
      </c>
      <c r="H816" s="5">
        <v>3.0</v>
      </c>
      <c r="I816" s="5">
        <v>3.0</v>
      </c>
      <c r="J816" s="5">
        <v>20.0</v>
      </c>
      <c r="K816" s="5">
        <v>6.666666666666667</v>
      </c>
      <c r="L816" s="330" t="s">
        <v>166</v>
      </c>
      <c r="M816" s="3"/>
      <c r="N816" s="3"/>
      <c r="O816" s="3"/>
      <c r="P816" s="3"/>
      <c r="Q816" s="3"/>
      <c r="R816" s="3"/>
      <c r="S816" s="3"/>
      <c r="T816" s="3"/>
      <c r="U816" s="3"/>
      <c r="V816" s="3"/>
      <c r="W816" s="3"/>
      <c r="X816" s="3"/>
      <c r="Y816" s="3"/>
      <c r="Z816" s="3"/>
    </row>
    <row r="817" ht="11.25" customHeight="1">
      <c r="A817" s="330" t="s">
        <v>9858</v>
      </c>
      <c r="B817" s="330" t="s">
        <v>9859</v>
      </c>
      <c r="C817" s="5" t="s">
        <v>135</v>
      </c>
      <c r="D817" s="330" t="s">
        <v>9863</v>
      </c>
      <c r="E817" s="330" t="s">
        <v>9864</v>
      </c>
      <c r="F817" s="330" t="s">
        <v>9862</v>
      </c>
      <c r="G817" s="5">
        <v>3.0</v>
      </c>
      <c r="H817" s="5">
        <v>3.0</v>
      </c>
      <c r="I817" s="5">
        <v>3.0</v>
      </c>
      <c r="J817" s="5">
        <v>20.0</v>
      </c>
      <c r="K817" s="5">
        <v>6.666666666666667</v>
      </c>
      <c r="L817" s="330" t="s">
        <v>166</v>
      </c>
      <c r="M817" s="3"/>
      <c r="N817" s="3"/>
      <c r="O817" s="3"/>
      <c r="P817" s="3"/>
      <c r="Q817" s="3"/>
      <c r="R817" s="3"/>
      <c r="S817" s="3"/>
      <c r="T817" s="3"/>
      <c r="U817" s="3"/>
      <c r="V817" s="3"/>
      <c r="W817" s="3"/>
      <c r="X817" s="3"/>
      <c r="Y817" s="3"/>
      <c r="Z817" s="3"/>
    </row>
    <row r="818" ht="11.25" customHeight="1">
      <c r="A818" s="330" t="s">
        <v>9858</v>
      </c>
      <c r="B818" s="330" t="s">
        <v>9859</v>
      </c>
      <c r="C818" s="5" t="s">
        <v>135</v>
      </c>
      <c r="D818" s="330" t="s">
        <v>9865</v>
      </c>
      <c r="E818" s="330" t="s">
        <v>9866</v>
      </c>
      <c r="F818" s="330" t="s">
        <v>9867</v>
      </c>
      <c r="G818" s="5">
        <v>3.0</v>
      </c>
      <c r="H818" s="5">
        <v>3.0</v>
      </c>
      <c r="I818" s="5">
        <v>3.0</v>
      </c>
      <c r="J818" s="5">
        <v>10.0</v>
      </c>
      <c r="K818" s="5">
        <v>3.333333333333333</v>
      </c>
      <c r="L818" s="330" t="s">
        <v>166</v>
      </c>
      <c r="M818" s="3"/>
      <c r="N818" s="3"/>
      <c r="O818" s="3"/>
      <c r="P818" s="3"/>
      <c r="Q818" s="3"/>
      <c r="R818" s="3"/>
      <c r="S818" s="3"/>
      <c r="T818" s="3"/>
      <c r="U818" s="3"/>
      <c r="V818" s="3"/>
      <c r="W818" s="3"/>
      <c r="X818" s="3"/>
      <c r="Y818" s="3"/>
      <c r="Z818" s="3"/>
    </row>
    <row r="819" ht="11.25" customHeight="1">
      <c r="A819" s="403" t="s">
        <v>10057</v>
      </c>
      <c r="B819" s="330" t="s">
        <v>6357</v>
      </c>
      <c r="C819" s="5" t="s">
        <v>135</v>
      </c>
      <c r="D819" s="330" t="s">
        <v>9891</v>
      </c>
      <c r="E819" s="427" t="s">
        <v>9892</v>
      </c>
      <c r="F819" s="435" t="s">
        <v>9849</v>
      </c>
      <c r="G819" s="404">
        <v>6.0</v>
      </c>
      <c r="H819" s="404">
        <v>3.0</v>
      </c>
      <c r="I819" s="5">
        <v>6.0</v>
      </c>
      <c r="J819" s="5">
        <v>20.0</v>
      </c>
      <c r="K819" s="409">
        <f t="shared" ref="K819:K821" si="22">J819/I819</f>
        <v>3.333333333</v>
      </c>
      <c r="L819" s="403" t="s">
        <v>168</v>
      </c>
      <c r="M819" s="3"/>
      <c r="N819" s="3"/>
      <c r="O819" s="3"/>
      <c r="P819" s="3"/>
      <c r="Q819" s="3"/>
      <c r="R819" s="3"/>
      <c r="S819" s="3"/>
      <c r="T819" s="3"/>
      <c r="U819" s="3"/>
      <c r="V819" s="3"/>
      <c r="W819" s="3"/>
      <c r="X819" s="3"/>
      <c r="Y819" s="3"/>
      <c r="Z819" s="3"/>
    </row>
    <row r="820" ht="11.25" customHeight="1">
      <c r="A820" s="403" t="s">
        <v>10058</v>
      </c>
      <c r="B820" s="330" t="s">
        <v>6357</v>
      </c>
      <c r="C820" s="5" t="s">
        <v>135</v>
      </c>
      <c r="D820" s="330" t="s">
        <v>9893</v>
      </c>
      <c r="E820" s="407" t="s">
        <v>9894</v>
      </c>
      <c r="F820" s="435" t="s">
        <v>9895</v>
      </c>
      <c r="G820" s="404">
        <v>6.0</v>
      </c>
      <c r="H820" s="404">
        <v>3.0</v>
      </c>
      <c r="I820" s="5">
        <v>6.0</v>
      </c>
      <c r="J820" s="5">
        <v>10.0</v>
      </c>
      <c r="K820" s="409">
        <f t="shared" si="22"/>
        <v>1.666666667</v>
      </c>
      <c r="L820" s="403" t="s">
        <v>168</v>
      </c>
      <c r="M820" s="3"/>
      <c r="N820" s="3"/>
      <c r="O820" s="3"/>
      <c r="P820" s="3"/>
      <c r="Q820" s="3"/>
      <c r="R820" s="3"/>
      <c r="S820" s="3"/>
      <c r="T820" s="3"/>
      <c r="U820" s="3"/>
      <c r="V820" s="3"/>
      <c r="W820" s="3"/>
      <c r="X820" s="3"/>
      <c r="Y820" s="3"/>
      <c r="Z820" s="3"/>
    </row>
    <row r="821" ht="11.25" customHeight="1">
      <c r="A821" s="330" t="s">
        <v>7413</v>
      </c>
      <c r="B821" s="330" t="s">
        <v>7414</v>
      </c>
      <c r="C821" s="5" t="s">
        <v>135</v>
      </c>
      <c r="D821" s="330" t="s">
        <v>10059</v>
      </c>
      <c r="E821" s="407" t="s">
        <v>10060</v>
      </c>
      <c r="F821" s="435" t="s">
        <v>9762</v>
      </c>
      <c r="G821" s="404">
        <v>2.0</v>
      </c>
      <c r="H821" s="404">
        <v>2.0</v>
      </c>
      <c r="I821" s="5">
        <v>3.0</v>
      </c>
      <c r="J821" s="5">
        <v>20.0</v>
      </c>
      <c r="K821" s="409">
        <f t="shared" si="22"/>
        <v>6.666666667</v>
      </c>
      <c r="L821" s="403" t="s">
        <v>168</v>
      </c>
      <c r="M821" s="3"/>
      <c r="N821" s="3"/>
      <c r="O821" s="3"/>
      <c r="P821" s="3"/>
      <c r="Q821" s="3"/>
      <c r="R821" s="3"/>
      <c r="S821" s="3"/>
      <c r="T821" s="3"/>
      <c r="U821" s="3"/>
      <c r="V821" s="3"/>
      <c r="W821" s="3"/>
      <c r="X821" s="3"/>
      <c r="Y821" s="3"/>
      <c r="Z821" s="3"/>
    </row>
    <row r="822" ht="11.25" customHeight="1">
      <c r="A822" s="330" t="s">
        <v>7453</v>
      </c>
      <c r="B822" s="330" t="s">
        <v>10061</v>
      </c>
      <c r="C822" s="5" t="s">
        <v>135</v>
      </c>
      <c r="D822" s="330" t="s">
        <v>10062</v>
      </c>
      <c r="E822" s="330" t="s">
        <v>10063</v>
      </c>
      <c r="F822" s="330" t="s">
        <v>7623</v>
      </c>
      <c r="G822" s="5"/>
      <c r="H822" s="5">
        <v>2.0</v>
      </c>
      <c r="I822" s="5">
        <v>2.0</v>
      </c>
      <c r="J822" s="5">
        <v>20.0</v>
      </c>
      <c r="K822" s="5">
        <v>10.0</v>
      </c>
      <c r="L822" s="330" t="s">
        <v>169</v>
      </c>
      <c r="M822" s="3"/>
      <c r="N822" s="3"/>
      <c r="O822" s="3"/>
      <c r="P822" s="3"/>
      <c r="Q822" s="3"/>
      <c r="R822" s="3"/>
      <c r="S822" s="3"/>
      <c r="T822" s="3"/>
      <c r="U822" s="3"/>
      <c r="V822" s="3"/>
      <c r="W822" s="3"/>
      <c r="X822" s="3"/>
      <c r="Y822" s="3"/>
      <c r="Z822" s="3"/>
    </row>
    <row r="823" ht="11.25" customHeight="1">
      <c r="A823" s="330" t="s">
        <v>7435</v>
      </c>
      <c r="B823" s="330" t="s">
        <v>7436</v>
      </c>
      <c r="C823" s="5" t="s">
        <v>135</v>
      </c>
      <c r="D823" s="330" t="s">
        <v>10064</v>
      </c>
      <c r="E823" s="330" t="s">
        <v>10065</v>
      </c>
      <c r="F823" s="330" t="s">
        <v>7569</v>
      </c>
      <c r="G823" s="5">
        <v>2.0</v>
      </c>
      <c r="H823" s="5">
        <v>1.0</v>
      </c>
      <c r="I823" s="5">
        <v>6.0</v>
      </c>
      <c r="J823" s="5">
        <v>20.0</v>
      </c>
      <c r="K823" s="5">
        <v>10.0</v>
      </c>
      <c r="L823" s="330" t="s">
        <v>171</v>
      </c>
      <c r="M823" s="3"/>
      <c r="N823" s="3"/>
      <c r="O823" s="3"/>
      <c r="P823" s="3"/>
      <c r="Q823" s="3"/>
      <c r="R823" s="3"/>
      <c r="S823" s="3"/>
      <c r="T823" s="3"/>
      <c r="U823" s="3"/>
      <c r="V823" s="3"/>
      <c r="W823" s="3"/>
      <c r="X823" s="3"/>
      <c r="Y823" s="3"/>
      <c r="Z823" s="3"/>
    </row>
    <row r="824" ht="11.25" customHeight="1">
      <c r="A824" s="330" t="s">
        <v>7453</v>
      </c>
      <c r="B824" s="330" t="s">
        <v>10061</v>
      </c>
      <c r="C824" s="5" t="s">
        <v>135</v>
      </c>
      <c r="D824" s="330" t="s">
        <v>10062</v>
      </c>
      <c r="E824" s="330" t="s">
        <v>10063</v>
      </c>
      <c r="F824" s="330" t="s">
        <v>7623</v>
      </c>
      <c r="G824" s="5"/>
      <c r="H824" s="5">
        <v>2.0</v>
      </c>
      <c r="I824" s="5">
        <v>2.0</v>
      </c>
      <c r="J824" s="5">
        <v>20.0</v>
      </c>
      <c r="K824" s="5">
        <v>10.0</v>
      </c>
      <c r="L824" s="330" t="s">
        <v>171</v>
      </c>
      <c r="M824" s="3"/>
      <c r="N824" s="3"/>
      <c r="O824" s="3"/>
      <c r="P824" s="3"/>
      <c r="Q824" s="3"/>
      <c r="R824" s="3"/>
      <c r="S824" s="3"/>
      <c r="T824" s="3"/>
      <c r="U824" s="3"/>
      <c r="V824" s="3"/>
      <c r="W824" s="3"/>
      <c r="X824" s="3"/>
      <c r="Y824" s="3"/>
      <c r="Z824" s="3"/>
    </row>
    <row r="825" ht="11.25" customHeight="1">
      <c r="A825" s="330" t="s">
        <v>7435</v>
      </c>
      <c r="B825" s="330" t="s">
        <v>7436</v>
      </c>
      <c r="C825" s="5" t="s">
        <v>135</v>
      </c>
      <c r="D825" s="330" t="s">
        <v>10066</v>
      </c>
      <c r="E825" s="330" t="s">
        <v>10067</v>
      </c>
      <c r="F825" s="330" t="s">
        <v>7569</v>
      </c>
      <c r="G825" s="5">
        <v>2.0</v>
      </c>
      <c r="H825" s="5">
        <v>1.0</v>
      </c>
      <c r="I825" s="5">
        <v>6.0</v>
      </c>
      <c r="J825" s="5">
        <v>20.0</v>
      </c>
      <c r="K825" s="5">
        <v>10.0</v>
      </c>
      <c r="L825" s="330" t="s">
        <v>171</v>
      </c>
      <c r="M825" s="3"/>
      <c r="N825" s="3"/>
      <c r="O825" s="3"/>
      <c r="P825" s="3"/>
      <c r="Q825" s="3"/>
      <c r="R825" s="3"/>
      <c r="S825" s="3"/>
      <c r="T825" s="3"/>
      <c r="U825" s="3"/>
      <c r="V825" s="3"/>
      <c r="W825" s="3"/>
      <c r="X825" s="3"/>
      <c r="Y825" s="3"/>
      <c r="Z825" s="3"/>
    </row>
    <row r="826" ht="11.25" customHeight="1">
      <c r="A826" s="330" t="s">
        <v>7435</v>
      </c>
      <c r="B826" s="330" t="s">
        <v>7436</v>
      </c>
      <c r="C826" s="5" t="s">
        <v>135</v>
      </c>
      <c r="D826" s="330" t="s">
        <v>10068</v>
      </c>
      <c r="E826" s="330" t="s">
        <v>10069</v>
      </c>
      <c r="F826" s="330" t="s">
        <v>7569</v>
      </c>
      <c r="G826" s="5">
        <v>2.0</v>
      </c>
      <c r="H826" s="5">
        <v>1.0</v>
      </c>
      <c r="I826" s="5">
        <v>6.0</v>
      </c>
      <c r="J826" s="5">
        <v>20.0</v>
      </c>
      <c r="K826" s="5">
        <v>10.0</v>
      </c>
      <c r="L826" s="330" t="s">
        <v>171</v>
      </c>
      <c r="M826" s="3"/>
      <c r="N826" s="3"/>
      <c r="O826" s="3"/>
      <c r="P826" s="3"/>
      <c r="Q826" s="3"/>
      <c r="R826" s="3"/>
      <c r="S826" s="3"/>
      <c r="T826" s="3"/>
      <c r="U826" s="3"/>
      <c r="V826" s="3"/>
      <c r="W826" s="3"/>
      <c r="X826" s="3"/>
      <c r="Y826" s="3"/>
      <c r="Z826" s="3"/>
    </row>
    <row r="827" ht="11.25" customHeight="1">
      <c r="A827" s="436"/>
      <c r="B827" s="437"/>
      <c r="C827" s="437"/>
      <c r="D827" s="438"/>
      <c r="E827" s="438"/>
      <c r="F827" s="438"/>
      <c r="G827" s="439"/>
      <c r="H827" s="440"/>
      <c r="I827" s="441"/>
      <c r="J827" s="441"/>
      <c r="K827" s="441"/>
      <c r="L827" s="442"/>
      <c r="M827" s="3"/>
      <c r="N827" s="3"/>
      <c r="O827" s="3"/>
      <c r="P827" s="3"/>
      <c r="Q827" s="3"/>
      <c r="R827" s="3"/>
      <c r="S827" s="3"/>
      <c r="T827" s="3"/>
      <c r="U827" s="3"/>
      <c r="V827" s="3"/>
      <c r="W827" s="3"/>
      <c r="X827" s="3"/>
      <c r="Y827" s="3"/>
      <c r="Z827" s="3"/>
    </row>
    <row r="828" ht="11.25" customHeight="1">
      <c r="A828" s="443"/>
      <c r="B828" s="177"/>
      <c r="C828" s="177"/>
      <c r="D828" s="444"/>
      <c r="E828" s="444"/>
      <c r="F828" s="444"/>
      <c r="G828" s="445"/>
      <c r="H828" s="446"/>
      <c r="I828" s="447"/>
      <c r="J828" s="447"/>
      <c r="K828" s="447"/>
      <c r="L828" s="442"/>
      <c r="M828" s="3"/>
      <c r="N828" s="3"/>
      <c r="O828" s="3"/>
      <c r="P828" s="3"/>
      <c r="Q828" s="3"/>
      <c r="R828" s="3"/>
      <c r="S828" s="3"/>
      <c r="T828" s="3"/>
      <c r="U828" s="3"/>
      <c r="V828" s="3"/>
      <c r="W828" s="3"/>
      <c r="X828" s="3"/>
      <c r="Y828" s="3"/>
      <c r="Z828" s="3"/>
    </row>
    <row r="829" ht="11.25" customHeight="1">
      <c r="A829" s="443"/>
      <c r="B829" s="177"/>
      <c r="C829" s="177"/>
      <c r="D829" s="345"/>
      <c r="E829" s="345"/>
      <c r="F829" s="345"/>
      <c r="G829" s="139"/>
      <c r="H829" s="394"/>
      <c r="I829" s="447"/>
      <c r="J829" s="447"/>
      <c r="K829" s="447"/>
      <c r="L829" s="442"/>
      <c r="M829" s="3"/>
      <c r="N829" s="3"/>
      <c r="O829" s="3"/>
      <c r="P829" s="3"/>
      <c r="Q829" s="3"/>
      <c r="R829" s="3"/>
      <c r="S829" s="3"/>
      <c r="T829" s="3"/>
      <c r="U829" s="3"/>
      <c r="V829" s="3"/>
      <c r="W829" s="3"/>
      <c r="X829" s="3"/>
      <c r="Y829" s="3"/>
      <c r="Z829" s="3"/>
    </row>
    <row r="830" ht="11.25" customHeight="1">
      <c r="A830" s="443"/>
      <c r="B830" s="177"/>
      <c r="C830" s="177"/>
      <c r="D830" s="345"/>
      <c r="E830" s="345"/>
      <c r="F830" s="345"/>
      <c r="G830" s="139"/>
      <c r="H830" s="394"/>
      <c r="I830" s="447"/>
      <c r="J830" s="447"/>
      <c r="K830" s="447"/>
      <c r="L830" s="442"/>
      <c r="M830" s="3"/>
      <c r="N830" s="3"/>
      <c r="O830" s="3"/>
      <c r="P830" s="3"/>
      <c r="Q830" s="3"/>
      <c r="R830" s="3"/>
      <c r="S830" s="3"/>
      <c r="T830" s="3"/>
      <c r="U830" s="3"/>
      <c r="V830" s="3"/>
      <c r="W830" s="3"/>
      <c r="X830" s="3"/>
      <c r="Y830" s="3"/>
      <c r="Z830" s="3"/>
    </row>
    <row r="831" ht="11.25" customHeight="1">
      <c r="A831" s="443"/>
      <c r="B831" s="177"/>
      <c r="C831" s="177"/>
      <c r="D831" s="175"/>
      <c r="E831" s="175"/>
      <c r="F831" s="175"/>
      <c r="G831" s="448"/>
      <c r="H831" s="449"/>
      <c r="I831" s="447"/>
      <c r="J831" s="447"/>
      <c r="K831" s="447"/>
      <c r="L831" s="442"/>
      <c r="M831" s="3"/>
      <c r="N831" s="3"/>
      <c r="O831" s="3"/>
      <c r="P831" s="3"/>
      <c r="Q831" s="3"/>
      <c r="R831" s="3"/>
      <c r="S831" s="3"/>
      <c r="T831" s="3"/>
      <c r="U831" s="3"/>
      <c r="V831" s="3"/>
      <c r="W831" s="3"/>
      <c r="X831" s="3"/>
      <c r="Y831" s="3"/>
      <c r="Z831" s="3"/>
    </row>
    <row r="832" ht="11.25" customHeight="1">
      <c r="A832" s="443"/>
      <c r="B832" s="177"/>
      <c r="C832" s="175"/>
      <c r="D832" s="175"/>
      <c r="E832" s="175"/>
      <c r="F832" s="175"/>
      <c r="G832" s="448"/>
      <c r="H832" s="449"/>
      <c r="I832" s="5"/>
      <c r="J832" s="5"/>
      <c r="K832" s="5"/>
      <c r="L832" s="330"/>
      <c r="M832" s="3"/>
      <c r="N832" s="3"/>
      <c r="O832" s="3"/>
      <c r="P832" s="3"/>
      <c r="Q832" s="3"/>
      <c r="R832" s="3"/>
      <c r="S832" s="3"/>
      <c r="T832" s="3"/>
      <c r="U832" s="3"/>
      <c r="V832" s="3"/>
      <c r="W832" s="3"/>
      <c r="X832" s="3"/>
      <c r="Y832" s="3"/>
      <c r="Z832" s="3"/>
    </row>
    <row r="833" ht="15.75" customHeight="1">
      <c r="A833" s="114" t="s">
        <v>172</v>
      </c>
      <c r="B833" s="67"/>
      <c r="C833" s="67"/>
      <c r="D833" s="67"/>
      <c r="E833" s="67"/>
      <c r="F833" s="67"/>
      <c r="G833" s="77"/>
      <c r="H833" s="3"/>
      <c r="I833" s="3"/>
      <c r="J833" s="3"/>
      <c r="K833" s="396">
        <f>SUM(K15:K832)</f>
        <v>5128.073728</v>
      </c>
      <c r="L833" s="3"/>
      <c r="M833" s="3"/>
      <c r="N833" s="3"/>
      <c r="O833" s="3"/>
      <c r="P833" s="3"/>
      <c r="Q833" s="3"/>
      <c r="R833" s="3"/>
      <c r="S833" s="3"/>
      <c r="T833" s="3"/>
      <c r="U833" s="3"/>
      <c r="V833" s="3"/>
      <c r="W833" s="3"/>
      <c r="X833" s="3"/>
      <c r="Y833" s="3"/>
      <c r="Z833" s="3"/>
    </row>
    <row r="834" ht="15.75" customHeight="1">
      <c r="A834" s="66"/>
      <c r="B834" s="67"/>
      <c r="C834" s="67"/>
      <c r="D834" s="67"/>
      <c r="E834" s="67"/>
      <c r="F834" s="67"/>
      <c r="G834" s="67"/>
      <c r="H834" s="1"/>
      <c r="I834" s="3"/>
      <c r="J834" s="3"/>
      <c r="K834" s="3"/>
      <c r="L834" s="3"/>
      <c r="M834" s="3"/>
      <c r="N834" s="3"/>
      <c r="O834" s="3"/>
      <c r="P834" s="3"/>
      <c r="Q834" s="3"/>
      <c r="R834" s="3"/>
      <c r="S834" s="3"/>
      <c r="T834" s="3"/>
      <c r="U834" s="3"/>
      <c r="V834" s="3"/>
      <c r="W834" s="3"/>
      <c r="X834" s="3"/>
      <c r="Y834" s="3"/>
      <c r="Z834" s="3"/>
    </row>
    <row r="835" ht="15.75" customHeight="1">
      <c r="A835" s="397" t="s">
        <v>1743</v>
      </c>
      <c r="B835" s="117"/>
      <c r="C835" s="117"/>
      <c r="D835" s="117"/>
      <c r="E835" s="117"/>
      <c r="F835" s="117"/>
      <c r="G835" s="117"/>
      <c r="H835" s="117"/>
      <c r="I835" s="3"/>
      <c r="J835" s="3"/>
      <c r="K835" s="3"/>
      <c r="L835" s="3"/>
      <c r="M835" s="3"/>
      <c r="N835" s="3"/>
      <c r="O835" s="3"/>
      <c r="P835" s="3"/>
      <c r="Q835" s="3"/>
      <c r="R835" s="3"/>
      <c r="S835" s="3"/>
      <c r="T835" s="3"/>
      <c r="U835" s="3"/>
      <c r="V835" s="3"/>
      <c r="W835" s="3"/>
      <c r="X835" s="3"/>
      <c r="Y835" s="3"/>
      <c r="Z835" s="3"/>
    </row>
    <row r="836" ht="15.75" customHeight="1">
      <c r="A836" s="66"/>
      <c r="B836" s="67"/>
      <c r="C836" s="67"/>
      <c r="D836" s="67"/>
      <c r="E836" s="67"/>
      <c r="F836" s="67"/>
      <c r="G836" s="67"/>
      <c r="H836" s="1"/>
      <c r="I836" s="3"/>
      <c r="J836" s="3"/>
      <c r="K836" s="3"/>
      <c r="L836" s="3"/>
      <c r="M836" s="3"/>
      <c r="N836" s="3"/>
      <c r="O836" s="3"/>
      <c r="P836" s="3"/>
      <c r="Q836" s="3"/>
      <c r="R836" s="3"/>
      <c r="S836" s="3"/>
      <c r="T836" s="3"/>
      <c r="U836" s="3"/>
      <c r="V836" s="3"/>
      <c r="W836" s="3"/>
      <c r="X836" s="3"/>
      <c r="Y836" s="3"/>
      <c r="Z836" s="3"/>
    </row>
    <row r="837" ht="15.75" customHeight="1">
      <c r="A837" s="66"/>
      <c r="B837" s="67"/>
      <c r="C837" s="67"/>
      <c r="D837" s="67"/>
      <c r="E837" s="67"/>
      <c r="F837" s="67"/>
      <c r="G837" s="67"/>
      <c r="H837" s="1"/>
      <c r="I837" s="3"/>
      <c r="J837" s="3"/>
      <c r="K837" s="3"/>
      <c r="L837" s="3"/>
      <c r="M837" s="3"/>
      <c r="N837" s="3"/>
      <c r="O837" s="3"/>
      <c r="P837" s="3"/>
      <c r="Q837" s="3"/>
      <c r="R837" s="3"/>
      <c r="S837" s="3"/>
      <c r="T837" s="3"/>
      <c r="U837" s="3"/>
      <c r="V837" s="3"/>
      <c r="W837" s="3"/>
      <c r="X837" s="3"/>
      <c r="Y837" s="3"/>
      <c r="Z837" s="3"/>
    </row>
    <row r="838" ht="15.75" customHeight="1">
      <c r="A838" s="66"/>
      <c r="B838" s="67"/>
      <c r="C838" s="67"/>
      <c r="D838" s="67"/>
      <c r="E838" s="67"/>
      <c r="F838" s="67"/>
      <c r="G838" s="67"/>
      <c r="H838" s="1"/>
      <c r="I838" s="3"/>
      <c r="J838" s="3"/>
      <c r="K838" s="3"/>
      <c r="L838" s="3"/>
      <c r="M838" s="3"/>
      <c r="N838" s="3"/>
      <c r="O838" s="3"/>
      <c r="P838" s="3"/>
      <c r="Q838" s="3"/>
      <c r="R838" s="3"/>
      <c r="S838" s="3"/>
      <c r="T838" s="3"/>
      <c r="U838" s="3"/>
      <c r="V838" s="3"/>
      <c r="W838" s="3"/>
      <c r="X838" s="3"/>
      <c r="Y838" s="3"/>
      <c r="Z838" s="3"/>
    </row>
    <row r="839" ht="15.75" customHeight="1">
      <c r="A839" s="66"/>
      <c r="B839" s="67"/>
      <c r="C839" s="67"/>
      <c r="D839" s="67"/>
      <c r="E839" s="67"/>
      <c r="F839" s="67"/>
      <c r="G839" s="67"/>
      <c r="H839" s="1"/>
      <c r="I839" s="3"/>
      <c r="J839" s="3"/>
      <c r="K839" s="3"/>
      <c r="L839" s="3"/>
      <c r="M839" s="3"/>
      <c r="N839" s="3"/>
      <c r="O839" s="3"/>
      <c r="P839" s="3"/>
      <c r="Q839" s="3"/>
      <c r="R839" s="3"/>
      <c r="S839" s="3"/>
      <c r="T839" s="3"/>
      <c r="U839" s="3"/>
      <c r="V839" s="3"/>
      <c r="W839" s="3"/>
      <c r="X839" s="3"/>
      <c r="Y839" s="3"/>
      <c r="Z839" s="3"/>
    </row>
    <row r="840" ht="15.75" customHeight="1">
      <c r="A840" s="66"/>
      <c r="B840" s="67"/>
      <c r="C840" s="67"/>
      <c r="D840" s="67"/>
      <c r="E840" s="67"/>
      <c r="F840" s="67"/>
      <c r="G840" s="67"/>
      <c r="H840" s="1"/>
      <c r="I840" s="3"/>
      <c r="J840" s="3"/>
      <c r="K840" s="3"/>
      <c r="L840" s="3"/>
      <c r="M840" s="3"/>
      <c r="N840" s="3"/>
      <c r="O840" s="3"/>
      <c r="P840" s="3"/>
      <c r="Q840" s="3"/>
      <c r="R840" s="3"/>
      <c r="S840" s="3"/>
      <c r="T840" s="3"/>
      <c r="U840" s="3"/>
      <c r="V840" s="3"/>
      <c r="W840" s="3"/>
      <c r="X840" s="3"/>
      <c r="Y840" s="3"/>
      <c r="Z840" s="3"/>
    </row>
    <row r="841" ht="15.75" customHeight="1">
      <c r="A841" s="66"/>
      <c r="B841" s="67"/>
      <c r="C841" s="67"/>
      <c r="D841" s="67"/>
      <c r="E841" s="67"/>
      <c r="F841" s="67"/>
      <c r="G841" s="67"/>
      <c r="H841" s="1"/>
      <c r="I841" s="3"/>
      <c r="J841" s="3"/>
      <c r="K841" s="3"/>
      <c r="L841" s="3"/>
      <c r="M841" s="3"/>
      <c r="N841" s="3"/>
      <c r="O841" s="3"/>
      <c r="P841" s="3"/>
      <c r="Q841" s="3"/>
      <c r="R841" s="3"/>
      <c r="S841" s="3"/>
      <c r="T841" s="3"/>
      <c r="U841" s="3"/>
      <c r="V841" s="3"/>
      <c r="W841" s="3"/>
      <c r="X841" s="3"/>
      <c r="Y841" s="3"/>
      <c r="Z841" s="3"/>
    </row>
    <row r="842" ht="15.75" customHeight="1">
      <c r="A842" s="66"/>
      <c r="B842" s="67"/>
      <c r="C842" s="67"/>
      <c r="D842" s="67"/>
      <c r="E842" s="67"/>
      <c r="F842" s="67"/>
      <c r="G842" s="67"/>
      <c r="H842" s="1"/>
      <c r="I842" s="3"/>
      <c r="J842" s="3"/>
      <c r="K842" s="3"/>
      <c r="L842" s="3"/>
      <c r="M842" s="3"/>
      <c r="N842" s="3"/>
      <c r="O842" s="3"/>
      <c r="P842" s="3"/>
      <c r="Q842" s="3"/>
      <c r="R842" s="3"/>
      <c r="S842" s="3"/>
      <c r="T842" s="3"/>
      <c r="U842" s="3"/>
      <c r="V842" s="3"/>
      <c r="W842" s="3"/>
      <c r="X842" s="3"/>
      <c r="Y842" s="3"/>
      <c r="Z842" s="3"/>
    </row>
    <row r="843" ht="15.75" customHeight="1">
      <c r="A843" s="66"/>
      <c r="B843" s="67"/>
      <c r="C843" s="67"/>
      <c r="D843" s="67"/>
      <c r="E843" s="67"/>
      <c r="F843" s="67"/>
      <c r="G843" s="67"/>
      <c r="H843" s="1"/>
      <c r="I843" s="3"/>
      <c r="J843" s="3"/>
      <c r="K843" s="3"/>
      <c r="L843" s="3"/>
      <c r="M843" s="3"/>
      <c r="N843" s="3"/>
      <c r="O843" s="3"/>
      <c r="P843" s="3"/>
      <c r="Q843" s="3"/>
      <c r="R843" s="3"/>
      <c r="S843" s="3"/>
      <c r="T843" s="3"/>
      <c r="U843" s="3"/>
      <c r="V843" s="3"/>
      <c r="W843" s="3"/>
      <c r="X843" s="3"/>
      <c r="Y843" s="3"/>
      <c r="Z843" s="3"/>
    </row>
    <row r="844" ht="15.75" customHeight="1">
      <c r="A844" s="66"/>
      <c r="B844" s="67"/>
      <c r="C844" s="67"/>
      <c r="D844" s="67"/>
      <c r="E844" s="67"/>
      <c r="F844" s="67"/>
      <c r="G844" s="67"/>
      <c r="H844" s="1"/>
      <c r="I844" s="3"/>
      <c r="J844" s="3"/>
      <c r="K844" s="3"/>
      <c r="L844" s="3"/>
      <c r="M844" s="3"/>
      <c r="N844" s="3"/>
      <c r="O844" s="3"/>
      <c r="P844" s="3"/>
      <c r="Q844" s="3"/>
      <c r="R844" s="3"/>
      <c r="S844" s="3"/>
      <c r="T844" s="3"/>
      <c r="U844" s="3"/>
      <c r="V844" s="3"/>
      <c r="W844" s="3"/>
      <c r="X844" s="3"/>
      <c r="Y844" s="3"/>
      <c r="Z844" s="3"/>
    </row>
    <row r="845" ht="15.75" customHeight="1">
      <c r="A845" s="66"/>
      <c r="B845" s="67"/>
      <c r="C845" s="67"/>
      <c r="D845" s="67"/>
      <c r="E845" s="67"/>
      <c r="F845" s="67"/>
      <c r="G845" s="67"/>
      <c r="H845" s="1"/>
      <c r="I845" s="3"/>
      <c r="J845" s="3"/>
      <c r="K845" s="3"/>
      <c r="L845" s="3"/>
      <c r="M845" s="3"/>
      <c r="N845" s="3"/>
      <c r="O845" s="3"/>
      <c r="P845" s="3"/>
      <c r="Q845" s="3"/>
      <c r="R845" s="3"/>
      <c r="S845" s="3"/>
      <c r="T845" s="3"/>
      <c r="U845" s="3"/>
      <c r="V845" s="3"/>
      <c r="W845" s="3"/>
      <c r="X845" s="3"/>
      <c r="Y845" s="3"/>
      <c r="Z845" s="3"/>
    </row>
    <row r="846" ht="15.75" customHeight="1">
      <c r="A846" s="66"/>
      <c r="B846" s="67"/>
      <c r="C846" s="67"/>
      <c r="D846" s="67"/>
      <c r="E846" s="67"/>
      <c r="F846" s="67"/>
      <c r="G846" s="67"/>
      <c r="H846" s="1"/>
      <c r="I846" s="3"/>
      <c r="J846" s="3"/>
      <c r="K846" s="3"/>
      <c r="L846" s="3"/>
      <c r="M846" s="3"/>
      <c r="N846" s="3"/>
      <c r="O846" s="3"/>
      <c r="P846" s="3"/>
      <c r="Q846" s="3"/>
      <c r="R846" s="3"/>
      <c r="S846" s="3"/>
      <c r="T846" s="3"/>
      <c r="U846" s="3"/>
      <c r="V846" s="3"/>
      <c r="W846" s="3"/>
      <c r="X846" s="3"/>
      <c r="Y846" s="3"/>
      <c r="Z846" s="3"/>
    </row>
    <row r="847" ht="15.75" customHeight="1">
      <c r="A847" s="66"/>
      <c r="B847" s="67"/>
      <c r="C847" s="67"/>
      <c r="D847" s="67"/>
      <c r="E847" s="67"/>
      <c r="F847" s="67"/>
      <c r="G847" s="67"/>
      <c r="H847" s="1"/>
      <c r="I847" s="3"/>
      <c r="J847" s="3"/>
      <c r="K847" s="3"/>
      <c r="L847" s="3"/>
      <c r="M847" s="3"/>
      <c r="N847" s="3"/>
      <c r="O847" s="3"/>
      <c r="P847" s="3"/>
      <c r="Q847" s="3"/>
      <c r="R847" s="3"/>
      <c r="S847" s="3"/>
      <c r="T847" s="3"/>
      <c r="U847" s="3"/>
      <c r="V847" s="3"/>
      <c r="W847" s="3"/>
      <c r="X847" s="3"/>
      <c r="Y847" s="3"/>
      <c r="Z847" s="3"/>
    </row>
    <row r="848" ht="15.75" customHeight="1">
      <c r="A848" s="66"/>
      <c r="B848" s="67"/>
      <c r="C848" s="67"/>
      <c r="D848" s="67"/>
      <c r="E848" s="67"/>
      <c r="F848" s="67"/>
      <c r="G848" s="67"/>
      <c r="H848" s="1"/>
      <c r="I848" s="3"/>
      <c r="J848" s="3"/>
      <c r="K848" s="3"/>
      <c r="L848" s="3"/>
      <c r="M848" s="3"/>
      <c r="N848" s="3"/>
      <c r="O848" s="3"/>
      <c r="P848" s="3"/>
      <c r="Q848" s="3"/>
      <c r="R848" s="3"/>
      <c r="S848" s="3"/>
      <c r="T848" s="3"/>
      <c r="U848" s="3"/>
      <c r="V848" s="3"/>
      <c r="W848" s="3"/>
      <c r="X848" s="3"/>
      <c r="Y848" s="3"/>
      <c r="Z848" s="3"/>
    </row>
    <row r="849" ht="15.75" customHeight="1">
      <c r="A849" s="66"/>
      <c r="B849" s="67"/>
      <c r="C849" s="67"/>
      <c r="D849" s="67"/>
      <c r="E849" s="67"/>
      <c r="F849" s="67"/>
      <c r="G849" s="67"/>
      <c r="H849" s="1"/>
      <c r="I849" s="3"/>
      <c r="J849" s="3"/>
      <c r="K849" s="3"/>
      <c r="L849" s="3"/>
      <c r="M849" s="3"/>
      <c r="N849" s="3"/>
      <c r="O849" s="3"/>
      <c r="P849" s="3"/>
      <c r="Q849" s="3"/>
      <c r="R849" s="3"/>
      <c r="S849" s="3"/>
      <c r="T849" s="3"/>
      <c r="U849" s="3"/>
      <c r="V849" s="3"/>
      <c r="W849" s="3"/>
      <c r="X849" s="3"/>
      <c r="Y849" s="3"/>
      <c r="Z849" s="3"/>
    </row>
    <row r="850" ht="15.75" customHeight="1">
      <c r="A850" s="66"/>
      <c r="B850" s="67"/>
      <c r="C850" s="67"/>
      <c r="D850" s="67"/>
      <c r="E850" s="67"/>
      <c r="F850" s="67"/>
      <c r="G850" s="67"/>
      <c r="H850" s="1"/>
      <c r="I850" s="3"/>
      <c r="J850" s="3"/>
      <c r="K850" s="3"/>
      <c r="L850" s="3"/>
      <c r="M850" s="3"/>
      <c r="N850" s="3"/>
      <c r="O850" s="3"/>
      <c r="P850" s="3"/>
      <c r="Q850" s="3"/>
      <c r="R850" s="3"/>
      <c r="S850" s="3"/>
      <c r="T850" s="3"/>
      <c r="U850" s="3"/>
      <c r="V850" s="3"/>
      <c r="W850" s="3"/>
      <c r="X850" s="3"/>
      <c r="Y850" s="3"/>
      <c r="Z850" s="3"/>
    </row>
    <row r="851" ht="15.75" customHeight="1">
      <c r="A851" s="66"/>
      <c r="B851" s="67"/>
      <c r="C851" s="67"/>
      <c r="D851" s="67"/>
      <c r="E851" s="67"/>
      <c r="F851" s="67"/>
      <c r="G851" s="67"/>
      <c r="H851" s="1"/>
      <c r="I851" s="3"/>
      <c r="J851" s="3"/>
      <c r="K851" s="3"/>
      <c r="L851" s="3"/>
      <c r="M851" s="3"/>
      <c r="N851" s="3"/>
      <c r="O851" s="3"/>
      <c r="P851" s="3"/>
      <c r="Q851" s="3"/>
      <c r="R851" s="3"/>
      <c r="S851" s="3"/>
      <c r="T851" s="3"/>
      <c r="U851" s="3"/>
      <c r="V851" s="3"/>
      <c r="W851" s="3"/>
      <c r="X851" s="3"/>
      <c r="Y851" s="3"/>
      <c r="Z851" s="3"/>
    </row>
    <row r="852" ht="15.75" customHeight="1">
      <c r="A852" s="66"/>
      <c r="B852" s="67"/>
      <c r="C852" s="67"/>
      <c r="D852" s="67"/>
      <c r="E852" s="67"/>
      <c r="F852" s="67"/>
      <c r="G852" s="67"/>
      <c r="H852" s="1"/>
      <c r="I852" s="3"/>
      <c r="J852" s="3"/>
      <c r="K852" s="3"/>
      <c r="L852" s="3"/>
      <c r="M852" s="3"/>
      <c r="N852" s="3"/>
      <c r="O852" s="3"/>
      <c r="P852" s="3"/>
      <c r="Q852" s="3"/>
      <c r="R852" s="3"/>
      <c r="S852" s="3"/>
      <c r="T852" s="3"/>
      <c r="U852" s="3"/>
      <c r="V852" s="3"/>
      <c r="W852" s="3"/>
      <c r="X852" s="3"/>
      <c r="Y852" s="3"/>
      <c r="Z852" s="3"/>
    </row>
    <row r="853" ht="15.75" customHeight="1">
      <c r="A853" s="66"/>
      <c r="B853" s="67"/>
      <c r="C853" s="67"/>
      <c r="D853" s="67"/>
      <c r="E853" s="67"/>
      <c r="F853" s="67"/>
      <c r="G853" s="67"/>
      <c r="H853" s="1"/>
      <c r="I853" s="3"/>
      <c r="J853" s="3"/>
      <c r="K853" s="3"/>
      <c r="L853" s="3"/>
      <c r="M853" s="3"/>
      <c r="N853" s="3"/>
      <c r="O853" s="3"/>
      <c r="P853" s="3"/>
      <c r="Q853" s="3"/>
      <c r="R853" s="3"/>
      <c r="S853" s="3"/>
      <c r="T853" s="3"/>
      <c r="U853" s="3"/>
      <c r="V853" s="3"/>
      <c r="W853" s="3"/>
      <c r="X853" s="3"/>
      <c r="Y853" s="3"/>
      <c r="Z853" s="3"/>
    </row>
    <row r="854" ht="15.75" customHeight="1">
      <c r="A854" s="66"/>
      <c r="B854" s="67"/>
      <c r="C854" s="67"/>
      <c r="D854" s="67"/>
      <c r="E854" s="67"/>
      <c r="F854" s="67"/>
      <c r="G854" s="67"/>
      <c r="H854" s="1"/>
      <c r="I854" s="3"/>
      <c r="J854" s="3"/>
      <c r="K854" s="3"/>
      <c r="L854" s="3"/>
      <c r="M854" s="3"/>
      <c r="N854" s="3"/>
      <c r="O854" s="3"/>
      <c r="P854" s="3"/>
      <c r="Q854" s="3"/>
      <c r="R854" s="3"/>
      <c r="S854" s="3"/>
      <c r="T854" s="3"/>
      <c r="U854" s="3"/>
      <c r="V854" s="3"/>
      <c r="W854" s="3"/>
      <c r="X854" s="3"/>
      <c r="Y854" s="3"/>
      <c r="Z854" s="3"/>
    </row>
    <row r="855" ht="15.75" customHeight="1">
      <c r="A855" s="66"/>
      <c r="B855" s="67"/>
      <c r="C855" s="67"/>
      <c r="D855" s="67"/>
      <c r="E855" s="67"/>
      <c r="F855" s="67"/>
      <c r="G855" s="67"/>
      <c r="H855" s="1"/>
      <c r="I855" s="3"/>
      <c r="J855" s="3"/>
      <c r="K855" s="3"/>
      <c r="L855" s="3"/>
      <c r="M855" s="3"/>
      <c r="N855" s="3"/>
      <c r="O855" s="3"/>
      <c r="P855" s="3"/>
      <c r="Q855" s="3"/>
      <c r="R855" s="3"/>
      <c r="S855" s="3"/>
      <c r="T855" s="3"/>
      <c r="U855" s="3"/>
      <c r="V855" s="3"/>
      <c r="W855" s="3"/>
      <c r="X855" s="3"/>
      <c r="Y855" s="3"/>
      <c r="Z855" s="3"/>
    </row>
    <row r="856" ht="15.75" customHeight="1">
      <c r="A856" s="66"/>
      <c r="B856" s="67"/>
      <c r="C856" s="67"/>
      <c r="D856" s="67"/>
      <c r="E856" s="67"/>
      <c r="F856" s="67"/>
      <c r="G856" s="67"/>
      <c r="H856" s="1"/>
      <c r="I856" s="3"/>
      <c r="J856" s="3"/>
      <c r="K856" s="3"/>
      <c r="L856" s="3"/>
      <c r="M856" s="3"/>
      <c r="N856" s="3"/>
      <c r="O856" s="3"/>
      <c r="P856" s="3"/>
      <c r="Q856" s="3"/>
      <c r="R856" s="3"/>
      <c r="S856" s="3"/>
      <c r="T856" s="3"/>
      <c r="U856" s="3"/>
      <c r="V856" s="3"/>
      <c r="W856" s="3"/>
      <c r="X856" s="3"/>
      <c r="Y856" s="3"/>
      <c r="Z856" s="3"/>
    </row>
    <row r="857" ht="15.75" customHeight="1">
      <c r="A857" s="66"/>
      <c r="B857" s="67"/>
      <c r="C857" s="67"/>
      <c r="D857" s="67"/>
      <c r="E857" s="67"/>
      <c r="F857" s="67"/>
      <c r="G857" s="67"/>
      <c r="H857" s="1"/>
      <c r="I857" s="3"/>
      <c r="J857" s="3"/>
      <c r="K857" s="3"/>
      <c r="L857" s="3"/>
      <c r="M857" s="3"/>
      <c r="N857" s="3"/>
      <c r="O857" s="3"/>
      <c r="P857" s="3"/>
      <c r="Q857" s="3"/>
      <c r="R857" s="3"/>
      <c r="S857" s="3"/>
      <c r="T857" s="3"/>
      <c r="U857" s="3"/>
      <c r="V857" s="3"/>
      <c r="W857" s="3"/>
      <c r="X857" s="3"/>
      <c r="Y857" s="3"/>
      <c r="Z857" s="3"/>
    </row>
    <row r="858" ht="15.75" customHeight="1">
      <c r="A858" s="66"/>
      <c r="B858" s="67"/>
      <c r="C858" s="67"/>
      <c r="D858" s="67"/>
      <c r="E858" s="67"/>
      <c r="F858" s="67"/>
      <c r="G858" s="67"/>
      <c r="H858" s="1"/>
      <c r="I858" s="3"/>
      <c r="J858" s="3"/>
      <c r="K858" s="3"/>
      <c r="L858" s="3"/>
      <c r="M858" s="3"/>
      <c r="N858" s="3"/>
      <c r="O858" s="3"/>
      <c r="P858" s="3"/>
      <c r="Q858" s="3"/>
      <c r="R858" s="3"/>
      <c r="S858" s="3"/>
      <c r="T858" s="3"/>
      <c r="U858" s="3"/>
      <c r="V858" s="3"/>
      <c r="W858" s="3"/>
      <c r="X858" s="3"/>
      <c r="Y858" s="3"/>
      <c r="Z858" s="3"/>
    </row>
    <row r="859" ht="15.75" customHeight="1">
      <c r="A859" s="66"/>
      <c r="B859" s="67"/>
      <c r="C859" s="67"/>
      <c r="D859" s="67"/>
      <c r="E859" s="67"/>
      <c r="F859" s="67"/>
      <c r="G859" s="67"/>
      <c r="H859" s="1"/>
      <c r="I859" s="3"/>
      <c r="J859" s="3"/>
      <c r="K859" s="3"/>
      <c r="L859" s="3"/>
      <c r="M859" s="3"/>
      <c r="N859" s="3"/>
      <c r="O859" s="3"/>
      <c r="P859" s="3"/>
      <c r="Q859" s="3"/>
      <c r="R859" s="3"/>
      <c r="S859" s="3"/>
      <c r="T859" s="3"/>
      <c r="U859" s="3"/>
      <c r="V859" s="3"/>
      <c r="W859" s="3"/>
      <c r="X859" s="3"/>
      <c r="Y859" s="3"/>
      <c r="Z859" s="3"/>
    </row>
    <row r="860" ht="15.75" customHeight="1">
      <c r="A860" s="66"/>
      <c r="B860" s="67"/>
      <c r="C860" s="67"/>
      <c r="D860" s="67"/>
      <c r="E860" s="67"/>
      <c r="F860" s="67"/>
      <c r="G860" s="67"/>
      <c r="H860" s="1"/>
      <c r="I860" s="3"/>
      <c r="J860" s="3"/>
      <c r="K860" s="3"/>
      <c r="L860" s="3"/>
      <c r="M860" s="3"/>
      <c r="N860" s="3"/>
      <c r="O860" s="3"/>
      <c r="P860" s="3"/>
      <c r="Q860" s="3"/>
      <c r="R860" s="3"/>
      <c r="S860" s="3"/>
      <c r="T860" s="3"/>
      <c r="U860" s="3"/>
      <c r="V860" s="3"/>
      <c r="W860" s="3"/>
      <c r="X860" s="3"/>
      <c r="Y860" s="3"/>
      <c r="Z860" s="3"/>
    </row>
    <row r="861" ht="15.75" customHeight="1">
      <c r="A861" s="66"/>
      <c r="B861" s="67"/>
      <c r="C861" s="67"/>
      <c r="D861" s="67"/>
      <c r="E861" s="67"/>
      <c r="F861" s="67"/>
      <c r="G861" s="67"/>
      <c r="H861" s="1"/>
      <c r="I861" s="3"/>
      <c r="J861" s="3"/>
      <c r="K861" s="3"/>
      <c r="L861" s="3"/>
      <c r="M861" s="3"/>
      <c r="N861" s="3"/>
      <c r="O861" s="3"/>
      <c r="P861" s="3"/>
      <c r="Q861" s="3"/>
      <c r="R861" s="3"/>
      <c r="S861" s="3"/>
      <c r="T861" s="3"/>
      <c r="U861" s="3"/>
      <c r="V861" s="3"/>
      <c r="W861" s="3"/>
      <c r="X861" s="3"/>
      <c r="Y861" s="3"/>
      <c r="Z861" s="3"/>
    </row>
    <row r="862" ht="15.75" customHeight="1">
      <c r="A862" s="66"/>
      <c r="B862" s="67"/>
      <c r="C862" s="67"/>
      <c r="D862" s="67"/>
      <c r="E862" s="67"/>
      <c r="F862" s="67"/>
      <c r="G862" s="67"/>
      <c r="H862" s="1"/>
      <c r="I862" s="3"/>
      <c r="J862" s="3"/>
      <c r="K862" s="3"/>
      <c r="L862" s="3"/>
      <c r="M862" s="3"/>
      <c r="N862" s="3"/>
      <c r="O862" s="3"/>
      <c r="P862" s="3"/>
      <c r="Q862" s="3"/>
      <c r="R862" s="3"/>
      <c r="S862" s="3"/>
      <c r="T862" s="3"/>
      <c r="U862" s="3"/>
      <c r="V862" s="3"/>
      <c r="W862" s="3"/>
      <c r="X862" s="3"/>
      <c r="Y862" s="3"/>
      <c r="Z862" s="3"/>
    </row>
    <row r="863" ht="15.75" customHeight="1">
      <c r="A863" s="66"/>
      <c r="B863" s="67"/>
      <c r="C863" s="67"/>
      <c r="D863" s="67"/>
      <c r="E863" s="67"/>
      <c r="F863" s="67"/>
      <c r="G863" s="67"/>
      <c r="H863" s="1"/>
      <c r="I863" s="3"/>
      <c r="J863" s="3"/>
      <c r="K863" s="3"/>
      <c r="L863" s="3"/>
      <c r="M863" s="3"/>
      <c r="N863" s="3"/>
      <c r="O863" s="3"/>
      <c r="P863" s="3"/>
      <c r="Q863" s="3"/>
      <c r="R863" s="3"/>
      <c r="S863" s="3"/>
      <c r="T863" s="3"/>
      <c r="U863" s="3"/>
      <c r="V863" s="3"/>
      <c r="W863" s="3"/>
      <c r="X863" s="3"/>
      <c r="Y863" s="3"/>
      <c r="Z863" s="3"/>
    </row>
    <row r="864" ht="15.75" customHeight="1">
      <c r="A864" s="66"/>
      <c r="B864" s="67"/>
      <c r="C864" s="67"/>
      <c r="D864" s="67"/>
      <c r="E864" s="67"/>
      <c r="F864" s="67"/>
      <c r="G864" s="67"/>
      <c r="H864" s="1"/>
      <c r="I864" s="3"/>
      <c r="J864" s="3"/>
      <c r="K864" s="3"/>
      <c r="L864" s="3"/>
      <c r="M864" s="3"/>
      <c r="N864" s="3"/>
      <c r="O864" s="3"/>
      <c r="P864" s="3"/>
      <c r="Q864" s="3"/>
      <c r="R864" s="3"/>
      <c r="S864" s="3"/>
      <c r="T864" s="3"/>
      <c r="U864" s="3"/>
      <c r="V864" s="3"/>
      <c r="W864" s="3"/>
      <c r="X864" s="3"/>
      <c r="Y864" s="3"/>
      <c r="Z864" s="3"/>
    </row>
    <row r="865" ht="15.75" customHeight="1">
      <c r="A865" s="66"/>
      <c r="B865" s="67"/>
      <c r="C865" s="67"/>
      <c r="D865" s="67"/>
      <c r="E865" s="67"/>
      <c r="F865" s="67"/>
      <c r="G865" s="67"/>
      <c r="H865" s="1"/>
      <c r="I865" s="3"/>
      <c r="J865" s="3"/>
      <c r="K865" s="3"/>
      <c r="L865" s="3"/>
      <c r="M865" s="3"/>
      <c r="N865" s="3"/>
      <c r="O865" s="3"/>
      <c r="P865" s="3"/>
      <c r="Q865" s="3"/>
      <c r="R865" s="3"/>
      <c r="S865" s="3"/>
      <c r="T865" s="3"/>
      <c r="U865" s="3"/>
      <c r="V865" s="3"/>
      <c r="W865" s="3"/>
      <c r="X865" s="3"/>
      <c r="Y865" s="3"/>
      <c r="Z865" s="3"/>
    </row>
    <row r="866" ht="15.75" customHeight="1">
      <c r="A866" s="66"/>
      <c r="B866" s="67"/>
      <c r="C866" s="67"/>
      <c r="D866" s="67"/>
      <c r="E866" s="67"/>
      <c r="F866" s="67"/>
      <c r="G866" s="67"/>
      <c r="H866" s="1"/>
      <c r="I866" s="3"/>
      <c r="J866" s="3"/>
      <c r="K866" s="3"/>
      <c r="L866" s="3"/>
      <c r="M866" s="3"/>
      <c r="N866" s="3"/>
      <c r="O866" s="3"/>
      <c r="P866" s="3"/>
      <c r="Q866" s="3"/>
      <c r="R866" s="3"/>
      <c r="S866" s="3"/>
      <c r="T866" s="3"/>
      <c r="U866" s="3"/>
      <c r="V866" s="3"/>
      <c r="W866" s="3"/>
      <c r="X866" s="3"/>
      <c r="Y866" s="3"/>
      <c r="Z866" s="3"/>
    </row>
    <row r="867" ht="15.75" customHeight="1">
      <c r="A867" s="66"/>
      <c r="B867" s="67"/>
      <c r="C867" s="67"/>
      <c r="D867" s="67"/>
      <c r="E867" s="67"/>
      <c r="F867" s="67"/>
      <c r="G867" s="67"/>
      <c r="H867" s="1"/>
      <c r="I867" s="3"/>
      <c r="J867" s="3"/>
      <c r="K867" s="3"/>
      <c r="L867" s="3"/>
      <c r="M867" s="3"/>
      <c r="N867" s="3"/>
      <c r="O867" s="3"/>
      <c r="P867" s="3"/>
      <c r="Q867" s="3"/>
      <c r="R867" s="3"/>
      <c r="S867" s="3"/>
      <c r="T867" s="3"/>
      <c r="U867" s="3"/>
      <c r="V867" s="3"/>
      <c r="W867" s="3"/>
      <c r="X867" s="3"/>
      <c r="Y867" s="3"/>
      <c r="Z867" s="3"/>
    </row>
    <row r="868" ht="15.75" customHeight="1">
      <c r="A868" s="66"/>
      <c r="B868" s="67"/>
      <c r="C868" s="67"/>
      <c r="D868" s="67"/>
      <c r="E868" s="67"/>
      <c r="F868" s="67"/>
      <c r="G868" s="67"/>
      <c r="H868" s="1"/>
      <c r="I868" s="3"/>
      <c r="J868" s="3"/>
      <c r="K868" s="3"/>
      <c r="L868" s="3"/>
      <c r="M868" s="3"/>
      <c r="N868" s="3"/>
      <c r="O868" s="3"/>
      <c r="P868" s="3"/>
      <c r="Q868" s="3"/>
      <c r="R868" s="3"/>
      <c r="S868" s="3"/>
      <c r="T868" s="3"/>
      <c r="U868" s="3"/>
      <c r="V868" s="3"/>
      <c r="W868" s="3"/>
      <c r="X868" s="3"/>
      <c r="Y868" s="3"/>
      <c r="Z868" s="3"/>
    </row>
    <row r="869" ht="15.75" customHeight="1">
      <c r="A869" s="66"/>
      <c r="B869" s="67"/>
      <c r="C869" s="67"/>
      <c r="D869" s="67"/>
      <c r="E869" s="67"/>
      <c r="F869" s="67"/>
      <c r="G869" s="67"/>
      <c r="H869" s="1"/>
      <c r="I869" s="3"/>
      <c r="J869" s="3"/>
      <c r="K869" s="3"/>
      <c r="L869" s="3"/>
      <c r="M869" s="3"/>
      <c r="N869" s="3"/>
      <c r="O869" s="3"/>
      <c r="P869" s="3"/>
      <c r="Q869" s="3"/>
      <c r="R869" s="3"/>
      <c r="S869" s="3"/>
      <c r="T869" s="3"/>
      <c r="U869" s="3"/>
      <c r="V869" s="3"/>
      <c r="W869" s="3"/>
      <c r="X869" s="3"/>
      <c r="Y869" s="3"/>
      <c r="Z869" s="3"/>
    </row>
    <row r="870" ht="15.75" customHeight="1">
      <c r="A870" s="66"/>
      <c r="B870" s="67"/>
      <c r="C870" s="67"/>
      <c r="D870" s="67"/>
      <c r="E870" s="67"/>
      <c r="F870" s="67"/>
      <c r="G870" s="67"/>
      <c r="H870" s="1"/>
      <c r="I870" s="3"/>
      <c r="J870" s="3"/>
      <c r="K870" s="3"/>
      <c r="L870" s="3"/>
      <c r="M870" s="3"/>
      <c r="N870" s="3"/>
      <c r="O870" s="3"/>
      <c r="P870" s="3"/>
      <c r="Q870" s="3"/>
      <c r="R870" s="3"/>
      <c r="S870" s="3"/>
      <c r="T870" s="3"/>
      <c r="U870" s="3"/>
      <c r="V870" s="3"/>
      <c r="W870" s="3"/>
      <c r="X870" s="3"/>
      <c r="Y870" s="3"/>
      <c r="Z870" s="3"/>
    </row>
    <row r="871" ht="15.75" customHeight="1">
      <c r="A871" s="66"/>
      <c r="B871" s="67"/>
      <c r="C871" s="67"/>
      <c r="D871" s="67"/>
      <c r="E871" s="67"/>
      <c r="F871" s="67"/>
      <c r="G871" s="67"/>
      <c r="H871" s="1"/>
      <c r="I871" s="3"/>
      <c r="J871" s="3"/>
      <c r="K871" s="3"/>
      <c r="L871" s="3"/>
      <c r="M871" s="3"/>
      <c r="N871" s="3"/>
      <c r="O871" s="3"/>
      <c r="P871" s="3"/>
      <c r="Q871" s="3"/>
      <c r="R871" s="3"/>
      <c r="S871" s="3"/>
      <c r="T871" s="3"/>
      <c r="U871" s="3"/>
      <c r="V871" s="3"/>
      <c r="W871" s="3"/>
      <c r="X871" s="3"/>
      <c r="Y871" s="3"/>
      <c r="Z871" s="3"/>
    </row>
    <row r="872" ht="15.75" customHeight="1">
      <c r="A872" s="66"/>
      <c r="B872" s="67"/>
      <c r="C872" s="67"/>
      <c r="D872" s="67"/>
      <c r="E872" s="67"/>
      <c r="F872" s="67"/>
      <c r="G872" s="67"/>
      <c r="H872" s="1"/>
      <c r="I872" s="3"/>
      <c r="J872" s="3"/>
      <c r="K872" s="3"/>
      <c r="L872" s="3"/>
      <c r="M872" s="3"/>
      <c r="N872" s="3"/>
      <c r="O872" s="3"/>
      <c r="P872" s="3"/>
      <c r="Q872" s="3"/>
      <c r="R872" s="3"/>
      <c r="S872" s="3"/>
      <c r="T872" s="3"/>
      <c r="U872" s="3"/>
      <c r="V872" s="3"/>
      <c r="W872" s="3"/>
      <c r="X872" s="3"/>
      <c r="Y872" s="3"/>
      <c r="Z872" s="3"/>
    </row>
    <row r="873" ht="15.75" customHeight="1">
      <c r="A873" s="66"/>
      <c r="B873" s="67"/>
      <c r="C873" s="67"/>
      <c r="D873" s="67"/>
      <c r="E873" s="67"/>
      <c r="F873" s="67"/>
      <c r="G873" s="67"/>
      <c r="H873" s="1"/>
      <c r="I873" s="3"/>
      <c r="J873" s="3"/>
      <c r="K873" s="3"/>
      <c r="L873" s="3"/>
      <c r="M873" s="3"/>
      <c r="N873" s="3"/>
      <c r="O873" s="3"/>
      <c r="P873" s="3"/>
      <c r="Q873" s="3"/>
      <c r="R873" s="3"/>
      <c r="S873" s="3"/>
      <c r="T873" s="3"/>
      <c r="U873" s="3"/>
      <c r="V873" s="3"/>
      <c r="W873" s="3"/>
      <c r="X873" s="3"/>
      <c r="Y873" s="3"/>
      <c r="Z873" s="3"/>
    </row>
    <row r="874" ht="15.75" customHeight="1">
      <c r="A874" s="66"/>
      <c r="B874" s="67"/>
      <c r="C874" s="67"/>
      <c r="D874" s="67"/>
      <c r="E874" s="67"/>
      <c r="F874" s="67"/>
      <c r="G874" s="67"/>
      <c r="H874" s="1"/>
      <c r="I874" s="3"/>
      <c r="J874" s="3"/>
      <c r="K874" s="3"/>
      <c r="L874" s="3"/>
      <c r="M874" s="3"/>
      <c r="N874" s="3"/>
      <c r="O874" s="3"/>
      <c r="P874" s="3"/>
      <c r="Q874" s="3"/>
      <c r="R874" s="3"/>
      <c r="S874" s="3"/>
      <c r="T874" s="3"/>
      <c r="U874" s="3"/>
      <c r="V874" s="3"/>
      <c r="W874" s="3"/>
      <c r="X874" s="3"/>
      <c r="Y874" s="3"/>
      <c r="Z874" s="3"/>
    </row>
    <row r="875" ht="15.75" customHeight="1">
      <c r="A875" s="66"/>
      <c r="B875" s="67"/>
      <c r="C875" s="67"/>
      <c r="D875" s="67"/>
      <c r="E875" s="67"/>
      <c r="F875" s="67"/>
      <c r="G875" s="67"/>
      <c r="H875" s="1"/>
      <c r="I875" s="3"/>
      <c r="J875" s="3"/>
      <c r="K875" s="3"/>
      <c r="L875" s="3"/>
      <c r="M875" s="3"/>
      <c r="N875" s="3"/>
      <c r="O875" s="3"/>
      <c r="P875" s="3"/>
      <c r="Q875" s="3"/>
      <c r="R875" s="3"/>
      <c r="S875" s="3"/>
      <c r="T875" s="3"/>
      <c r="U875" s="3"/>
      <c r="V875" s="3"/>
      <c r="W875" s="3"/>
      <c r="X875" s="3"/>
      <c r="Y875" s="3"/>
      <c r="Z875" s="3"/>
    </row>
    <row r="876" ht="15.75" customHeight="1">
      <c r="A876" s="66"/>
      <c r="B876" s="67"/>
      <c r="C876" s="67"/>
      <c r="D876" s="67"/>
      <c r="E876" s="67"/>
      <c r="F876" s="67"/>
      <c r="G876" s="67"/>
      <c r="H876" s="1"/>
      <c r="I876" s="3"/>
      <c r="J876" s="3"/>
      <c r="K876" s="3"/>
      <c r="L876" s="3"/>
      <c r="M876" s="3"/>
      <c r="N876" s="3"/>
      <c r="O876" s="3"/>
      <c r="P876" s="3"/>
      <c r="Q876" s="3"/>
      <c r="R876" s="3"/>
      <c r="S876" s="3"/>
      <c r="T876" s="3"/>
      <c r="U876" s="3"/>
      <c r="V876" s="3"/>
      <c r="W876" s="3"/>
      <c r="X876" s="3"/>
      <c r="Y876" s="3"/>
      <c r="Z876" s="3"/>
    </row>
    <row r="877" ht="15.75" customHeight="1">
      <c r="A877" s="66"/>
      <c r="B877" s="67"/>
      <c r="C877" s="67"/>
      <c r="D877" s="67"/>
      <c r="E877" s="67"/>
      <c r="F877" s="67"/>
      <c r="G877" s="67"/>
      <c r="H877" s="1"/>
      <c r="I877" s="3"/>
      <c r="J877" s="3"/>
      <c r="K877" s="3"/>
      <c r="L877" s="3"/>
      <c r="M877" s="3"/>
      <c r="N877" s="3"/>
      <c r="O877" s="3"/>
      <c r="P877" s="3"/>
      <c r="Q877" s="3"/>
      <c r="R877" s="3"/>
      <c r="S877" s="3"/>
      <c r="T877" s="3"/>
      <c r="U877" s="3"/>
      <c r="V877" s="3"/>
      <c r="W877" s="3"/>
      <c r="X877" s="3"/>
      <c r="Y877" s="3"/>
      <c r="Z877" s="3"/>
    </row>
    <row r="878" ht="15.75" customHeight="1">
      <c r="A878" s="66"/>
      <c r="B878" s="67"/>
      <c r="C878" s="67"/>
      <c r="D878" s="67"/>
      <c r="E878" s="67"/>
      <c r="F878" s="67"/>
      <c r="G878" s="67"/>
      <c r="H878" s="1"/>
      <c r="I878" s="3"/>
      <c r="J878" s="3"/>
      <c r="K878" s="3"/>
      <c r="L878" s="3"/>
      <c r="M878" s="3"/>
      <c r="N878" s="3"/>
      <c r="O878" s="3"/>
      <c r="P878" s="3"/>
      <c r="Q878" s="3"/>
      <c r="R878" s="3"/>
      <c r="S878" s="3"/>
      <c r="T878" s="3"/>
      <c r="U878" s="3"/>
      <c r="V878" s="3"/>
      <c r="W878" s="3"/>
      <c r="X878" s="3"/>
      <c r="Y878" s="3"/>
      <c r="Z878" s="3"/>
    </row>
    <row r="879" ht="15.75" customHeight="1">
      <c r="A879" s="66"/>
      <c r="B879" s="67"/>
      <c r="C879" s="67"/>
      <c r="D879" s="67"/>
      <c r="E879" s="67"/>
      <c r="F879" s="67"/>
      <c r="G879" s="67"/>
      <c r="H879" s="1"/>
      <c r="I879" s="3"/>
      <c r="J879" s="3"/>
      <c r="K879" s="3"/>
      <c r="L879" s="3"/>
      <c r="M879" s="3"/>
      <c r="N879" s="3"/>
      <c r="O879" s="3"/>
      <c r="P879" s="3"/>
      <c r="Q879" s="3"/>
      <c r="R879" s="3"/>
      <c r="S879" s="3"/>
      <c r="T879" s="3"/>
      <c r="U879" s="3"/>
      <c r="V879" s="3"/>
      <c r="W879" s="3"/>
      <c r="X879" s="3"/>
      <c r="Y879" s="3"/>
      <c r="Z879" s="3"/>
    </row>
    <row r="880" ht="15.75" customHeight="1">
      <c r="A880" s="66"/>
      <c r="B880" s="67"/>
      <c r="C880" s="67"/>
      <c r="D880" s="67"/>
      <c r="E880" s="67"/>
      <c r="F880" s="67"/>
      <c r="G880" s="67"/>
      <c r="H880" s="1"/>
      <c r="I880" s="3"/>
      <c r="J880" s="3"/>
      <c r="K880" s="3"/>
      <c r="L880" s="3"/>
      <c r="M880" s="3"/>
      <c r="N880" s="3"/>
      <c r="O880" s="3"/>
      <c r="P880" s="3"/>
      <c r="Q880" s="3"/>
      <c r="R880" s="3"/>
      <c r="S880" s="3"/>
      <c r="T880" s="3"/>
      <c r="U880" s="3"/>
      <c r="V880" s="3"/>
      <c r="W880" s="3"/>
      <c r="X880" s="3"/>
      <c r="Y880" s="3"/>
      <c r="Z880" s="3"/>
    </row>
    <row r="881" ht="15.75" customHeight="1">
      <c r="A881" s="66"/>
      <c r="B881" s="67"/>
      <c r="C881" s="67"/>
      <c r="D881" s="67"/>
      <c r="E881" s="67"/>
      <c r="F881" s="67"/>
      <c r="G881" s="67"/>
      <c r="H881" s="1"/>
      <c r="I881" s="3"/>
      <c r="J881" s="3"/>
      <c r="K881" s="3"/>
      <c r="L881" s="3"/>
      <c r="M881" s="3"/>
      <c r="N881" s="3"/>
      <c r="O881" s="3"/>
      <c r="P881" s="3"/>
      <c r="Q881" s="3"/>
      <c r="R881" s="3"/>
      <c r="S881" s="3"/>
      <c r="T881" s="3"/>
      <c r="U881" s="3"/>
      <c r="V881" s="3"/>
      <c r="W881" s="3"/>
      <c r="X881" s="3"/>
      <c r="Y881" s="3"/>
      <c r="Z881" s="3"/>
    </row>
    <row r="882" ht="15.75" customHeight="1">
      <c r="A882" s="66"/>
      <c r="B882" s="67"/>
      <c r="C882" s="67"/>
      <c r="D882" s="67"/>
      <c r="E882" s="67"/>
      <c r="F882" s="67"/>
      <c r="G882" s="67"/>
      <c r="H882" s="1"/>
      <c r="I882" s="3"/>
      <c r="J882" s="3"/>
      <c r="K882" s="3"/>
      <c r="L882" s="3"/>
      <c r="M882" s="3"/>
      <c r="N882" s="3"/>
      <c r="O882" s="3"/>
      <c r="P882" s="3"/>
      <c r="Q882" s="3"/>
      <c r="R882" s="3"/>
      <c r="S882" s="3"/>
      <c r="T882" s="3"/>
      <c r="U882" s="3"/>
      <c r="V882" s="3"/>
      <c r="W882" s="3"/>
      <c r="X882" s="3"/>
      <c r="Y882" s="3"/>
      <c r="Z882" s="3"/>
    </row>
    <row r="883" ht="15.75" customHeight="1">
      <c r="A883" s="66"/>
      <c r="B883" s="67"/>
      <c r="C883" s="67"/>
      <c r="D883" s="67"/>
      <c r="E883" s="67"/>
      <c r="F883" s="67"/>
      <c r="G883" s="67"/>
      <c r="H883" s="1"/>
      <c r="I883" s="3"/>
      <c r="J883" s="3"/>
      <c r="K883" s="3"/>
      <c r="L883" s="3"/>
      <c r="M883" s="3"/>
      <c r="N883" s="3"/>
      <c r="O883" s="3"/>
      <c r="P883" s="3"/>
      <c r="Q883" s="3"/>
      <c r="R883" s="3"/>
      <c r="S883" s="3"/>
      <c r="T883" s="3"/>
      <c r="U883" s="3"/>
      <c r="V883" s="3"/>
      <c r="W883" s="3"/>
      <c r="X883" s="3"/>
      <c r="Y883" s="3"/>
      <c r="Z883" s="3"/>
    </row>
    <row r="884" ht="15.75" customHeight="1">
      <c r="A884" s="66"/>
      <c r="B884" s="67"/>
      <c r="C884" s="67"/>
      <c r="D884" s="67"/>
      <c r="E884" s="67"/>
      <c r="F884" s="67"/>
      <c r="G884" s="67"/>
      <c r="H884" s="1"/>
      <c r="I884" s="3"/>
      <c r="J884" s="3"/>
      <c r="K884" s="3"/>
      <c r="L884" s="3"/>
      <c r="M884" s="3"/>
      <c r="N884" s="3"/>
      <c r="O884" s="3"/>
      <c r="P884" s="3"/>
      <c r="Q884" s="3"/>
      <c r="R884" s="3"/>
      <c r="S884" s="3"/>
      <c r="T884" s="3"/>
      <c r="U884" s="3"/>
      <c r="V884" s="3"/>
      <c r="W884" s="3"/>
      <c r="X884" s="3"/>
      <c r="Y884" s="3"/>
      <c r="Z884" s="3"/>
    </row>
    <row r="885" ht="15.75" customHeight="1">
      <c r="A885" s="66"/>
      <c r="B885" s="67"/>
      <c r="C885" s="67"/>
      <c r="D885" s="67"/>
      <c r="E885" s="67"/>
      <c r="F885" s="67"/>
      <c r="G885" s="67"/>
      <c r="H885" s="1"/>
      <c r="I885" s="3"/>
      <c r="J885" s="3"/>
      <c r="K885" s="3"/>
      <c r="L885" s="3"/>
      <c r="M885" s="3"/>
      <c r="N885" s="3"/>
      <c r="O885" s="3"/>
      <c r="P885" s="3"/>
      <c r="Q885" s="3"/>
      <c r="R885" s="3"/>
      <c r="S885" s="3"/>
      <c r="T885" s="3"/>
      <c r="U885" s="3"/>
      <c r="V885" s="3"/>
      <c r="W885" s="3"/>
      <c r="X885" s="3"/>
      <c r="Y885" s="3"/>
      <c r="Z885" s="3"/>
    </row>
    <row r="886" ht="15.75" customHeight="1">
      <c r="A886" s="66"/>
      <c r="B886" s="67"/>
      <c r="C886" s="67"/>
      <c r="D886" s="67"/>
      <c r="E886" s="67"/>
      <c r="F886" s="67"/>
      <c r="G886" s="67"/>
      <c r="H886" s="1"/>
      <c r="I886" s="3"/>
      <c r="J886" s="3"/>
      <c r="K886" s="3"/>
      <c r="L886" s="3"/>
      <c r="M886" s="3"/>
      <c r="N886" s="3"/>
      <c r="O886" s="3"/>
      <c r="P886" s="3"/>
      <c r="Q886" s="3"/>
      <c r="R886" s="3"/>
      <c r="S886" s="3"/>
      <c r="T886" s="3"/>
      <c r="U886" s="3"/>
      <c r="V886" s="3"/>
      <c r="W886" s="3"/>
      <c r="X886" s="3"/>
      <c r="Y886" s="3"/>
      <c r="Z886" s="3"/>
    </row>
    <row r="887" ht="15.75" customHeight="1">
      <c r="A887" s="66"/>
      <c r="B887" s="67"/>
      <c r="C887" s="67"/>
      <c r="D887" s="67"/>
      <c r="E887" s="67"/>
      <c r="F887" s="67"/>
      <c r="G887" s="67"/>
      <c r="H887" s="1"/>
      <c r="I887" s="3"/>
      <c r="J887" s="3"/>
      <c r="K887" s="3"/>
      <c r="L887" s="3"/>
      <c r="M887" s="3"/>
      <c r="N887" s="3"/>
      <c r="O887" s="3"/>
      <c r="P887" s="3"/>
      <c r="Q887" s="3"/>
      <c r="R887" s="3"/>
      <c r="S887" s="3"/>
      <c r="T887" s="3"/>
      <c r="U887" s="3"/>
      <c r="V887" s="3"/>
      <c r="W887" s="3"/>
      <c r="X887" s="3"/>
      <c r="Y887" s="3"/>
      <c r="Z887" s="3"/>
    </row>
    <row r="888" ht="15.75" customHeight="1">
      <c r="A888" s="66"/>
      <c r="B888" s="67"/>
      <c r="C888" s="67"/>
      <c r="D888" s="67"/>
      <c r="E888" s="67"/>
      <c r="F888" s="67"/>
      <c r="G888" s="67"/>
      <c r="H888" s="1"/>
      <c r="I888" s="3"/>
      <c r="J888" s="3"/>
      <c r="K888" s="3"/>
      <c r="L888" s="3"/>
      <c r="M888" s="3"/>
      <c r="N888" s="3"/>
      <c r="O888" s="3"/>
      <c r="P888" s="3"/>
      <c r="Q888" s="3"/>
      <c r="R888" s="3"/>
      <c r="S888" s="3"/>
      <c r="T888" s="3"/>
      <c r="U888" s="3"/>
      <c r="V888" s="3"/>
      <c r="W888" s="3"/>
      <c r="X888" s="3"/>
      <c r="Y888" s="3"/>
      <c r="Z888" s="3"/>
    </row>
    <row r="889" ht="15.75" customHeight="1">
      <c r="A889" s="66"/>
      <c r="B889" s="67"/>
      <c r="C889" s="67"/>
      <c r="D889" s="67"/>
      <c r="E889" s="67"/>
      <c r="F889" s="67"/>
      <c r="G889" s="67"/>
      <c r="H889" s="1"/>
      <c r="I889" s="3"/>
      <c r="J889" s="3"/>
      <c r="K889" s="3"/>
      <c r="L889" s="3"/>
      <c r="M889" s="3"/>
      <c r="N889" s="3"/>
      <c r="O889" s="3"/>
      <c r="P889" s="3"/>
      <c r="Q889" s="3"/>
      <c r="R889" s="3"/>
      <c r="S889" s="3"/>
      <c r="T889" s="3"/>
      <c r="U889" s="3"/>
      <c r="V889" s="3"/>
      <c r="W889" s="3"/>
      <c r="X889" s="3"/>
      <c r="Y889" s="3"/>
      <c r="Z889" s="3"/>
    </row>
    <row r="890" ht="15.75" customHeight="1">
      <c r="A890" s="66"/>
      <c r="B890" s="67"/>
      <c r="C890" s="67"/>
      <c r="D890" s="67"/>
      <c r="E890" s="67"/>
      <c r="F890" s="67"/>
      <c r="G890" s="67"/>
      <c r="H890" s="1"/>
      <c r="I890" s="3"/>
      <c r="J890" s="3"/>
      <c r="K890" s="3"/>
      <c r="L890" s="3"/>
      <c r="M890" s="3"/>
      <c r="N890" s="3"/>
      <c r="O890" s="3"/>
      <c r="P890" s="3"/>
      <c r="Q890" s="3"/>
      <c r="R890" s="3"/>
      <c r="S890" s="3"/>
      <c r="T890" s="3"/>
      <c r="U890" s="3"/>
      <c r="V890" s="3"/>
      <c r="W890" s="3"/>
      <c r="X890" s="3"/>
      <c r="Y890" s="3"/>
      <c r="Z890" s="3"/>
    </row>
    <row r="891" ht="15.75" customHeight="1">
      <c r="A891" s="66"/>
      <c r="B891" s="67"/>
      <c r="C891" s="67"/>
      <c r="D891" s="67"/>
      <c r="E891" s="67"/>
      <c r="F891" s="67"/>
      <c r="G891" s="67"/>
      <c r="H891" s="1"/>
      <c r="I891" s="3"/>
      <c r="J891" s="3"/>
      <c r="K891" s="3"/>
      <c r="L891" s="3"/>
      <c r="M891" s="3"/>
      <c r="N891" s="3"/>
      <c r="O891" s="3"/>
      <c r="P891" s="3"/>
      <c r="Q891" s="3"/>
      <c r="R891" s="3"/>
      <c r="S891" s="3"/>
      <c r="T891" s="3"/>
      <c r="U891" s="3"/>
      <c r="V891" s="3"/>
      <c r="W891" s="3"/>
      <c r="X891" s="3"/>
      <c r="Y891" s="3"/>
      <c r="Z891" s="3"/>
    </row>
    <row r="892" ht="15.75" customHeight="1">
      <c r="A892" s="66"/>
      <c r="B892" s="67"/>
      <c r="C892" s="67"/>
      <c r="D892" s="67"/>
      <c r="E892" s="67"/>
      <c r="F892" s="67"/>
      <c r="G892" s="67"/>
      <c r="H892" s="1"/>
      <c r="I892" s="3"/>
      <c r="J892" s="3"/>
      <c r="K892" s="3"/>
      <c r="L892" s="3"/>
      <c r="M892" s="3"/>
      <c r="N892" s="3"/>
      <c r="O892" s="3"/>
      <c r="P892" s="3"/>
      <c r="Q892" s="3"/>
      <c r="R892" s="3"/>
      <c r="S892" s="3"/>
      <c r="T892" s="3"/>
      <c r="U892" s="3"/>
      <c r="V892" s="3"/>
      <c r="W892" s="3"/>
      <c r="X892" s="3"/>
      <c r="Y892" s="3"/>
      <c r="Z892" s="3"/>
    </row>
    <row r="893" ht="15.75" customHeight="1">
      <c r="A893" s="66"/>
      <c r="B893" s="67"/>
      <c r="C893" s="67"/>
      <c r="D893" s="67"/>
      <c r="E893" s="67"/>
      <c r="F893" s="67"/>
      <c r="G893" s="67"/>
      <c r="H893" s="1"/>
      <c r="I893" s="3"/>
      <c r="J893" s="3"/>
      <c r="K893" s="3"/>
      <c r="L893" s="3"/>
      <c r="M893" s="3"/>
      <c r="N893" s="3"/>
      <c r="O893" s="3"/>
      <c r="P893" s="3"/>
      <c r="Q893" s="3"/>
      <c r="R893" s="3"/>
      <c r="S893" s="3"/>
      <c r="T893" s="3"/>
      <c r="U893" s="3"/>
      <c r="V893" s="3"/>
      <c r="W893" s="3"/>
      <c r="X893" s="3"/>
      <c r="Y893" s="3"/>
      <c r="Z893" s="3"/>
    </row>
    <row r="894" ht="15.75" customHeight="1">
      <c r="A894" s="66"/>
      <c r="B894" s="67"/>
      <c r="C894" s="67"/>
      <c r="D894" s="67"/>
      <c r="E894" s="67"/>
      <c r="F894" s="67"/>
      <c r="G894" s="67"/>
      <c r="H894" s="1"/>
      <c r="I894" s="3"/>
      <c r="J894" s="3"/>
      <c r="K894" s="3"/>
      <c r="L894" s="3"/>
      <c r="M894" s="3"/>
      <c r="N894" s="3"/>
      <c r="O894" s="3"/>
      <c r="P894" s="3"/>
      <c r="Q894" s="3"/>
      <c r="R894" s="3"/>
      <c r="S894" s="3"/>
      <c r="T894" s="3"/>
      <c r="U894" s="3"/>
      <c r="V894" s="3"/>
      <c r="W894" s="3"/>
      <c r="X894" s="3"/>
      <c r="Y894" s="3"/>
      <c r="Z894" s="3"/>
    </row>
    <row r="895" ht="15.75" customHeight="1">
      <c r="A895" s="66"/>
      <c r="B895" s="67"/>
      <c r="C895" s="67"/>
      <c r="D895" s="67"/>
      <c r="E895" s="67"/>
      <c r="F895" s="67"/>
      <c r="G895" s="67"/>
      <c r="H895" s="1"/>
      <c r="I895" s="3"/>
      <c r="J895" s="3"/>
      <c r="K895" s="3"/>
      <c r="L895" s="3"/>
      <c r="M895" s="3"/>
      <c r="N895" s="3"/>
      <c r="O895" s="3"/>
      <c r="P895" s="3"/>
      <c r="Q895" s="3"/>
      <c r="R895" s="3"/>
      <c r="S895" s="3"/>
      <c r="T895" s="3"/>
      <c r="U895" s="3"/>
      <c r="V895" s="3"/>
      <c r="W895" s="3"/>
      <c r="X895" s="3"/>
      <c r="Y895" s="3"/>
      <c r="Z895" s="3"/>
    </row>
    <row r="896" ht="15.75" customHeight="1">
      <c r="A896" s="66"/>
      <c r="B896" s="67"/>
      <c r="C896" s="67"/>
      <c r="D896" s="67"/>
      <c r="E896" s="67"/>
      <c r="F896" s="67"/>
      <c r="G896" s="67"/>
      <c r="H896" s="1"/>
      <c r="I896" s="3"/>
      <c r="J896" s="3"/>
      <c r="K896" s="3"/>
      <c r="L896" s="3"/>
      <c r="M896" s="3"/>
      <c r="N896" s="3"/>
      <c r="O896" s="3"/>
      <c r="P896" s="3"/>
      <c r="Q896" s="3"/>
      <c r="R896" s="3"/>
      <c r="S896" s="3"/>
      <c r="T896" s="3"/>
      <c r="U896" s="3"/>
      <c r="V896" s="3"/>
      <c r="W896" s="3"/>
      <c r="X896" s="3"/>
      <c r="Y896" s="3"/>
      <c r="Z896" s="3"/>
    </row>
    <row r="897" ht="15.75" customHeight="1">
      <c r="A897" s="66"/>
      <c r="B897" s="67"/>
      <c r="C897" s="67"/>
      <c r="D897" s="67"/>
      <c r="E897" s="67"/>
      <c r="F897" s="67"/>
      <c r="G897" s="67"/>
      <c r="H897" s="1"/>
      <c r="I897" s="3"/>
      <c r="J897" s="3"/>
      <c r="K897" s="3"/>
      <c r="L897" s="3"/>
      <c r="M897" s="3"/>
      <c r="N897" s="3"/>
      <c r="O897" s="3"/>
      <c r="P897" s="3"/>
      <c r="Q897" s="3"/>
      <c r="R897" s="3"/>
      <c r="S897" s="3"/>
      <c r="T897" s="3"/>
      <c r="U897" s="3"/>
      <c r="V897" s="3"/>
      <c r="W897" s="3"/>
      <c r="X897" s="3"/>
      <c r="Y897" s="3"/>
      <c r="Z897" s="3"/>
    </row>
    <row r="898" ht="15.75" customHeight="1">
      <c r="A898" s="66"/>
      <c r="B898" s="67"/>
      <c r="C898" s="67"/>
      <c r="D898" s="67"/>
      <c r="E898" s="67"/>
      <c r="F898" s="67"/>
      <c r="G898" s="67"/>
      <c r="H898" s="1"/>
      <c r="I898" s="3"/>
      <c r="J898" s="3"/>
      <c r="K898" s="3"/>
      <c r="L898" s="3"/>
      <c r="M898" s="3"/>
      <c r="N898" s="3"/>
      <c r="O898" s="3"/>
      <c r="P898" s="3"/>
      <c r="Q898" s="3"/>
      <c r="R898" s="3"/>
      <c r="S898" s="3"/>
      <c r="T898" s="3"/>
      <c r="U898" s="3"/>
      <c r="V898" s="3"/>
      <c r="W898" s="3"/>
      <c r="X898" s="3"/>
      <c r="Y898" s="3"/>
      <c r="Z898" s="3"/>
    </row>
    <row r="899" ht="15.75" customHeight="1">
      <c r="A899" s="66"/>
      <c r="B899" s="67"/>
      <c r="C899" s="67"/>
      <c r="D899" s="67"/>
      <c r="E899" s="67"/>
      <c r="F899" s="67"/>
      <c r="G899" s="67"/>
      <c r="H899" s="1"/>
      <c r="I899" s="3"/>
      <c r="J899" s="3"/>
      <c r="K899" s="3"/>
      <c r="L899" s="3"/>
      <c r="M899" s="3"/>
      <c r="N899" s="3"/>
      <c r="O899" s="3"/>
      <c r="P899" s="3"/>
      <c r="Q899" s="3"/>
      <c r="R899" s="3"/>
      <c r="S899" s="3"/>
      <c r="T899" s="3"/>
      <c r="U899" s="3"/>
      <c r="V899" s="3"/>
      <c r="W899" s="3"/>
      <c r="X899" s="3"/>
      <c r="Y899" s="3"/>
      <c r="Z899" s="3"/>
    </row>
    <row r="900" ht="15.75" customHeight="1">
      <c r="A900" s="66"/>
      <c r="B900" s="67"/>
      <c r="C900" s="67"/>
      <c r="D900" s="67"/>
      <c r="E900" s="67"/>
      <c r="F900" s="67"/>
      <c r="G900" s="67"/>
      <c r="H900" s="1"/>
      <c r="I900" s="3"/>
      <c r="J900" s="3"/>
      <c r="K900" s="3"/>
      <c r="L900" s="3"/>
      <c r="M900" s="3"/>
      <c r="N900" s="3"/>
      <c r="O900" s="3"/>
      <c r="P900" s="3"/>
      <c r="Q900" s="3"/>
      <c r="R900" s="3"/>
      <c r="S900" s="3"/>
      <c r="T900" s="3"/>
      <c r="U900" s="3"/>
      <c r="V900" s="3"/>
      <c r="W900" s="3"/>
      <c r="X900" s="3"/>
      <c r="Y900" s="3"/>
      <c r="Z900" s="3"/>
    </row>
    <row r="901" ht="15.75" customHeight="1">
      <c r="A901" s="66"/>
      <c r="B901" s="67"/>
      <c r="C901" s="67"/>
      <c r="D901" s="67"/>
      <c r="E901" s="67"/>
      <c r="F901" s="67"/>
      <c r="G901" s="67"/>
      <c r="H901" s="1"/>
      <c r="I901" s="3"/>
      <c r="J901" s="3"/>
      <c r="K901" s="3"/>
      <c r="L901" s="3"/>
      <c r="M901" s="3"/>
      <c r="N901" s="3"/>
      <c r="O901" s="3"/>
      <c r="P901" s="3"/>
      <c r="Q901" s="3"/>
      <c r="R901" s="3"/>
      <c r="S901" s="3"/>
      <c r="T901" s="3"/>
      <c r="U901" s="3"/>
      <c r="V901" s="3"/>
      <c r="W901" s="3"/>
      <c r="X901" s="3"/>
      <c r="Y901" s="3"/>
      <c r="Z901" s="3"/>
    </row>
    <row r="902" ht="15.75" customHeight="1">
      <c r="A902" s="66"/>
      <c r="B902" s="67"/>
      <c r="C902" s="67"/>
      <c r="D902" s="67"/>
      <c r="E902" s="67"/>
      <c r="F902" s="67"/>
      <c r="G902" s="67"/>
      <c r="H902" s="1"/>
      <c r="I902" s="3"/>
      <c r="J902" s="3"/>
      <c r="K902" s="3"/>
      <c r="L902" s="3"/>
      <c r="M902" s="3"/>
      <c r="N902" s="3"/>
      <c r="O902" s="3"/>
      <c r="P902" s="3"/>
      <c r="Q902" s="3"/>
      <c r="R902" s="3"/>
      <c r="S902" s="3"/>
      <c r="T902" s="3"/>
      <c r="U902" s="3"/>
      <c r="V902" s="3"/>
      <c r="W902" s="3"/>
      <c r="X902" s="3"/>
      <c r="Y902" s="3"/>
      <c r="Z902" s="3"/>
    </row>
    <row r="903" ht="15.75" customHeight="1">
      <c r="A903" s="66"/>
      <c r="B903" s="67"/>
      <c r="C903" s="67"/>
      <c r="D903" s="67"/>
      <c r="E903" s="67"/>
      <c r="F903" s="67"/>
      <c r="G903" s="67"/>
      <c r="H903" s="1"/>
      <c r="I903" s="3"/>
      <c r="J903" s="3"/>
      <c r="K903" s="3"/>
      <c r="L903" s="3"/>
      <c r="M903" s="3"/>
      <c r="N903" s="3"/>
      <c r="O903" s="3"/>
      <c r="P903" s="3"/>
      <c r="Q903" s="3"/>
      <c r="R903" s="3"/>
      <c r="S903" s="3"/>
      <c r="T903" s="3"/>
      <c r="U903" s="3"/>
      <c r="V903" s="3"/>
      <c r="W903" s="3"/>
      <c r="X903" s="3"/>
      <c r="Y903" s="3"/>
      <c r="Z903" s="3"/>
    </row>
    <row r="904" ht="15.75" customHeight="1">
      <c r="A904" s="66"/>
      <c r="B904" s="67"/>
      <c r="C904" s="67"/>
      <c r="D904" s="67"/>
      <c r="E904" s="67"/>
      <c r="F904" s="67"/>
      <c r="G904" s="67"/>
      <c r="H904" s="1"/>
      <c r="I904" s="3"/>
      <c r="J904" s="3"/>
      <c r="K904" s="3"/>
      <c r="L904" s="3"/>
      <c r="M904" s="3"/>
      <c r="N904" s="3"/>
      <c r="O904" s="3"/>
      <c r="P904" s="3"/>
      <c r="Q904" s="3"/>
      <c r="R904" s="3"/>
      <c r="S904" s="3"/>
      <c r="T904" s="3"/>
      <c r="U904" s="3"/>
      <c r="V904" s="3"/>
      <c r="W904" s="3"/>
      <c r="X904" s="3"/>
      <c r="Y904" s="3"/>
      <c r="Z904" s="3"/>
    </row>
    <row r="905" ht="15.75" customHeight="1">
      <c r="A905" s="66"/>
      <c r="B905" s="67"/>
      <c r="C905" s="67"/>
      <c r="D905" s="67"/>
      <c r="E905" s="67"/>
      <c r="F905" s="67"/>
      <c r="G905" s="67"/>
      <c r="H905" s="1"/>
      <c r="I905" s="3"/>
      <c r="J905" s="3"/>
      <c r="K905" s="3"/>
      <c r="L905" s="3"/>
      <c r="M905" s="3"/>
      <c r="N905" s="3"/>
      <c r="O905" s="3"/>
      <c r="P905" s="3"/>
      <c r="Q905" s="3"/>
      <c r="R905" s="3"/>
      <c r="S905" s="3"/>
      <c r="T905" s="3"/>
      <c r="U905" s="3"/>
      <c r="V905" s="3"/>
      <c r="W905" s="3"/>
      <c r="X905" s="3"/>
      <c r="Y905" s="3"/>
      <c r="Z905" s="3"/>
    </row>
    <row r="906" ht="15.75" customHeight="1">
      <c r="A906" s="66"/>
      <c r="B906" s="67"/>
      <c r="C906" s="67"/>
      <c r="D906" s="67"/>
      <c r="E906" s="67"/>
      <c r="F906" s="67"/>
      <c r="G906" s="67"/>
      <c r="H906" s="1"/>
      <c r="I906" s="3"/>
      <c r="J906" s="3"/>
      <c r="K906" s="3"/>
      <c r="L906" s="3"/>
      <c r="M906" s="3"/>
      <c r="N906" s="3"/>
      <c r="O906" s="3"/>
      <c r="P906" s="3"/>
      <c r="Q906" s="3"/>
      <c r="R906" s="3"/>
      <c r="S906" s="3"/>
      <c r="T906" s="3"/>
      <c r="U906" s="3"/>
      <c r="V906" s="3"/>
      <c r="W906" s="3"/>
      <c r="X906" s="3"/>
      <c r="Y906" s="3"/>
      <c r="Z906" s="3"/>
    </row>
    <row r="907" ht="15.75" customHeight="1">
      <c r="A907" s="66"/>
      <c r="B907" s="67"/>
      <c r="C907" s="67"/>
      <c r="D907" s="67"/>
      <c r="E907" s="67"/>
      <c r="F907" s="67"/>
      <c r="G907" s="67"/>
      <c r="H907" s="1"/>
      <c r="I907" s="3"/>
      <c r="J907" s="3"/>
      <c r="K907" s="3"/>
      <c r="L907" s="3"/>
      <c r="M907" s="3"/>
      <c r="N907" s="3"/>
      <c r="O907" s="3"/>
      <c r="P907" s="3"/>
      <c r="Q907" s="3"/>
      <c r="R907" s="3"/>
      <c r="S907" s="3"/>
      <c r="T907" s="3"/>
      <c r="U907" s="3"/>
      <c r="V907" s="3"/>
      <c r="W907" s="3"/>
      <c r="X907" s="3"/>
      <c r="Y907" s="3"/>
      <c r="Z907" s="3"/>
    </row>
    <row r="908" ht="15.75" customHeight="1">
      <c r="A908" s="66"/>
      <c r="B908" s="67"/>
      <c r="C908" s="67"/>
      <c r="D908" s="67"/>
      <c r="E908" s="67"/>
      <c r="F908" s="67"/>
      <c r="G908" s="67"/>
      <c r="H908" s="1"/>
      <c r="I908" s="3"/>
      <c r="J908" s="3"/>
      <c r="K908" s="3"/>
      <c r="L908" s="3"/>
      <c r="M908" s="3"/>
      <c r="N908" s="3"/>
      <c r="O908" s="3"/>
      <c r="P908" s="3"/>
      <c r="Q908" s="3"/>
      <c r="R908" s="3"/>
      <c r="S908" s="3"/>
      <c r="T908" s="3"/>
      <c r="U908" s="3"/>
      <c r="V908" s="3"/>
      <c r="W908" s="3"/>
      <c r="X908" s="3"/>
      <c r="Y908" s="3"/>
      <c r="Z908" s="3"/>
    </row>
    <row r="909" ht="15.75" customHeight="1">
      <c r="A909" s="66"/>
      <c r="B909" s="67"/>
      <c r="C909" s="67"/>
      <c r="D909" s="67"/>
      <c r="E909" s="67"/>
      <c r="F909" s="67"/>
      <c r="G909" s="67"/>
      <c r="H909" s="1"/>
      <c r="I909" s="3"/>
      <c r="J909" s="3"/>
      <c r="K909" s="3"/>
      <c r="L909" s="3"/>
      <c r="M909" s="3"/>
      <c r="N909" s="3"/>
      <c r="O909" s="3"/>
      <c r="P909" s="3"/>
      <c r="Q909" s="3"/>
      <c r="R909" s="3"/>
      <c r="S909" s="3"/>
      <c r="T909" s="3"/>
      <c r="U909" s="3"/>
      <c r="V909" s="3"/>
      <c r="W909" s="3"/>
      <c r="X909" s="3"/>
      <c r="Y909" s="3"/>
      <c r="Z909" s="3"/>
    </row>
    <row r="910" ht="15.75" customHeight="1">
      <c r="A910" s="66"/>
      <c r="B910" s="67"/>
      <c r="C910" s="67"/>
      <c r="D910" s="67"/>
      <c r="E910" s="67"/>
      <c r="F910" s="67"/>
      <c r="G910" s="67"/>
      <c r="H910" s="1"/>
      <c r="I910" s="3"/>
      <c r="J910" s="3"/>
      <c r="K910" s="3"/>
      <c r="L910" s="3"/>
      <c r="M910" s="3"/>
      <c r="N910" s="3"/>
      <c r="O910" s="3"/>
      <c r="P910" s="3"/>
      <c r="Q910" s="3"/>
      <c r="R910" s="3"/>
      <c r="S910" s="3"/>
      <c r="T910" s="3"/>
      <c r="U910" s="3"/>
      <c r="V910" s="3"/>
      <c r="W910" s="3"/>
      <c r="X910" s="3"/>
      <c r="Y910" s="3"/>
      <c r="Z910" s="3"/>
    </row>
    <row r="911" ht="15.75" customHeight="1">
      <c r="A911" s="66"/>
      <c r="B911" s="67"/>
      <c r="C911" s="67"/>
      <c r="D911" s="67"/>
      <c r="E911" s="67"/>
      <c r="F911" s="67"/>
      <c r="G911" s="67"/>
      <c r="H911" s="1"/>
      <c r="I911" s="3"/>
      <c r="J911" s="3"/>
      <c r="K911" s="3"/>
      <c r="L911" s="3"/>
      <c r="M911" s="3"/>
      <c r="N911" s="3"/>
      <c r="O911" s="3"/>
      <c r="P911" s="3"/>
      <c r="Q911" s="3"/>
      <c r="R911" s="3"/>
      <c r="S911" s="3"/>
      <c r="T911" s="3"/>
      <c r="U911" s="3"/>
      <c r="V911" s="3"/>
      <c r="W911" s="3"/>
      <c r="X911" s="3"/>
      <c r="Y911" s="3"/>
      <c r="Z911" s="3"/>
    </row>
    <row r="912" ht="15.75" customHeight="1">
      <c r="A912" s="66"/>
      <c r="B912" s="67"/>
      <c r="C912" s="67"/>
      <c r="D912" s="67"/>
      <c r="E912" s="67"/>
      <c r="F912" s="67"/>
      <c r="G912" s="67"/>
      <c r="H912" s="1"/>
      <c r="I912" s="3"/>
      <c r="J912" s="3"/>
      <c r="K912" s="3"/>
      <c r="L912" s="3"/>
      <c r="M912" s="3"/>
      <c r="N912" s="3"/>
      <c r="O912" s="3"/>
      <c r="P912" s="3"/>
      <c r="Q912" s="3"/>
      <c r="R912" s="3"/>
      <c r="S912" s="3"/>
      <c r="T912" s="3"/>
      <c r="U912" s="3"/>
      <c r="V912" s="3"/>
      <c r="W912" s="3"/>
      <c r="X912" s="3"/>
      <c r="Y912" s="3"/>
      <c r="Z912" s="3"/>
    </row>
    <row r="913" ht="15.75" customHeight="1">
      <c r="A913" s="66"/>
      <c r="B913" s="67"/>
      <c r="C913" s="67"/>
      <c r="D913" s="67"/>
      <c r="E913" s="67"/>
      <c r="F913" s="67"/>
      <c r="G913" s="67"/>
      <c r="H913" s="1"/>
      <c r="I913" s="3"/>
      <c r="J913" s="3"/>
      <c r="K913" s="3"/>
      <c r="L913" s="3"/>
      <c r="M913" s="3"/>
      <c r="N913" s="3"/>
      <c r="O913" s="3"/>
      <c r="P913" s="3"/>
      <c r="Q913" s="3"/>
      <c r="R913" s="3"/>
      <c r="S913" s="3"/>
      <c r="T913" s="3"/>
      <c r="U913" s="3"/>
      <c r="V913" s="3"/>
      <c r="W913" s="3"/>
      <c r="X913" s="3"/>
      <c r="Y913" s="3"/>
      <c r="Z913" s="3"/>
    </row>
    <row r="914" ht="15.75" customHeight="1">
      <c r="A914" s="66"/>
      <c r="B914" s="67"/>
      <c r="C914" s="67"/>
      <c r="D914" s="67"/>
      <c r="E914" s="67"/>
      <c r="F914" s="67"/>
      <c r="G914" s="67"/>
      <c r="H914" s="1"/>
      <c r="I914" s="3"/>
      <c r="J914" s="3"/>
      <c r="K914" s="3"/>
      <c r="L914" s="3"/>
      <c r="M914" s="3"/>
      <c r="N914" s="3"/>
      <c r="O914" s="3"/>
      <c r="P914" s="3"/>
      <c r="Q914" s="3"/>
      <c r="R914" s="3"/>
      <c r="S914" s="3"/>
      <c r="T914" s="3"/>
      <c r="U914" s="3"/>
      <c r="V914" s="3"/>
      <c r="W914" s="3"/>
      <c r="X914" s="3"/>
      <c r="Y914" s="3"/>
      <c r="Z914" s="3"/>
    </row>
    <row r="915" ht="15.75" customHeight="1">
      <c r="A915" s="66"/>
      <c r="B915" s="67"/>
      <c r="C915" s="67"/>
      <c r="D915" s="67"/>
      <c r="E915" s="67"/>
      <c r="F915" s="67"/>
      <c r="G915" s="67"/>
      <c r="H915" s="1"/>
      <c r="I915" s="3"/>
      <c r="J915" s="3"/>
      <c r="K915" s="3"/>
      <c r="L915" s="3"/>
      <c r="M915" s="3"/>
      <c r="N915" s="3"/>
      <c r="O915" s="3"/>
      <c r="P915" s="3"/>
      <c r="Q915" s="3"/>
      <c r="R915" s="3"/>
      <c r="S915" s="3"/>
      <c r="T915" s="3"/>
      <c r="U915" s="3"/>
      <c r="V915" s="3"/>
      <c r="W915" s="3"/>
      <c r="X915" s="3"/>
      <c r="Y915" s="3"/>
      <c r="Z915" s="3"/>
    </row>
    <row r="916" ht="15.75" customHeight="1">
      <c r="A916" s="66"/>
      <c r="B916" s="67"/>
      <c r="C916" s="67"/>
      <c r="D916" s="67"/>
      <c r="E916" s="67"/>
      <c r="F916" s="67"/>
      <c r="G916" s="67"/>
      <c r="H916" s="1"/>
      <c r="I916" s="3"/>
      <c r="J916" s="3"/>
      <c r="K916" s="3"/>
      <c r="L916" s="3"/>
      <c r="M916" s="3"/>
      <c r="N916" s="3"/>
      <c r="O916" s="3"/>
      <c r="P916" s="3"/>
      <c r="Q916" s="3"/>
      <c r="R916" s="3"/>
      <c r="S916" s="3"/>
      <c r="T916" s="3"/>
      <c r="U916" s="3"/>
      <c r="V916" s="3"/>
      <c r="W916" s="3"/>
      <c r="X916" s="3"/>
      <c r="Y916" s="3"/>
      <c r="Z916" s="3"/>
    </row>
    <row r="917" ht="15.75" customHeight="1">
      <c r="A917" s="66"/>
      <c r="B917" s="67"/>
      <c r="C917" s="67"/>
      <c r="D917" s="67"/>
      <c r="E917" s="67"/>
      <c r="F917" s="67"/>
      <c r="G917" s="67"/>
      <c r="H917" s="1"/>
      <c r="I917" s="3"/>
      <c r="J917" s="3"/>
      <c r="K917" s="3"/>
      <c r="L917" s="3"/>
      <c r="M917" s="3"/>
      <c r="N917" s="3"/>
      <c r="O917" s="3"/>
      <c r="P917" s="3"/>
      <c r="Q917" s="3"/>
      <c r="R917" s="3"/>
      <c r="S917" s="3"/>
      <c r="T917" s="3"/>
      <c r="U917" s="3"/>
      <c r="V917" s="3"/>
      <c r="W917" s="3"/>
      <c r="X917" s="3"/>
      <c r="Y917" s="3"/>
      <c r="Z917" s="3"/>
    </row>
    <row r="918" ht="15.75" customHeight="1">
      <c r="A918" s="66"/>
      <c r="B918" s="67"/>
      <c r="C918" s="67"/>
      <c r="D918" s="67"/>
      <c r="E918" s="67"/>
      <c r="F918" s="67"/>
      <c r="G918" s="67"/>
      <c r="H918" s="1"/>
      <c r="I918" s="3"/>
      <c r="J918" s="3"/>
      <c r="K918" s="3"/>
      <c r="L918" s="3"/>
      <c r="M918" s="3"/>
      <c r="N918" s="3"/>
      <c r="O918" s="3"/>
      <c r="P918" s="3"/>
      <c r="Q918" s="3"/>
      <c r="R918" s="3"/>
      <c r="S918" s="3"/>
      <c r="T918" s="3"/>
      <c r="U918" s="3"/>
      <c r="V918" s="3"/>
      <c r="W918" s="3"/>
      <c r="X918" s="3"/>
      <c r="Y918" s="3"/>
      <c r="Z918" s="3"/>
    </row>
    <row r="919" ht="15.75" customHeight="1">
      <c r="A919" s="66"/>
      <c r="B919" s="67"/>
      <c r="C919" s="67"/>
      <c r="D919" s="67"/>
      <c r="E919" s="67"/>
      <c r="F919" s="67"/>
      <c r="G919" s="67"/>
      <c r="H919" s="1"/>
      <c r="I919" s="3"/>
      <c r="J919" s="3"/>
      <c r="K919" s="3"/>
      <c r="L919" s="3"/>
      <c r="M919" s="3"/>
      <c r="N919" s="3"/>
      <c r="O919" s="3"/>
      <c r="P919" s="3"/>
      <c r="Q919" s="3"/>
      <c r="R919" s="3"/>
      <c r="S919" s="3"/>
      <c r="T919" s="3"/>
      <c r="U919" s="3"/>
      <c r="V919" s="3"/>
      <c r="W919" s="3"/>
      <c r="X919" s="3"/>
      <c r="Y919" s="3"/>
      <c r="Z919" s="3"/>
    </row>
    <row r="920" ht="15.75" customHeight="1">
      <c r="A920" s="66"/>
      <c r="B920" s="67"/>
      <c r="C920" s="67"/>
      <c r="D920" s="67"/>
      <c r="E920" s="67"/>
      <c r="F920" s="67"/>
      <c r="G920" s="67"/>
      <c r="H920" s="1"/>
      <c r="I920" s="3"/>
      <c r="J920" s="3"/>
      <c r="K920" s="3"/>
      <c r="L920" s="3"/>
      <c r="M920" s="3"/>
      <c r="N920" s="3"/>
      <c r="O920" s="3"/>
      <c r="P920" s="3"/>
      <c r="Q920" s="3"/>
      <c r="R920" s="3"/>
      <c r="S920" s="3"/>
      <c r="T920" s="3"/>
      <c r="U920" s="3"/>
      <c r="V920" s="3"/>
      <c r="W920" s="3"/>
      <c r="X920" s="3"/>
      <c r="Y920" s="3"/>
      <c r="Z920" s="3"/>
    </row>
    <row r="921" ht="15.75" customHeight="1">
      <c r="A921" s="66"/>
      <c r="B921" s="67"/>
      <c r="C921" s="67"/>
      <c r="D921" s="67"/>
      <c r="E921" s="67"/>
      <c r="F921" s="67"/>
      <c r="G921" s="67"/>
      <c r="H921" s="1"/>
      <c r="I921" s="3"/>
      <c r="J921" s="3"/>
      <c r="K921" s="3"/>
      <c r="L921" s="3"/>
      <c r="M921" s="3"/>
      <c r="N921" s="3"/>
      <c r="O921" s="3"/>
      <c r="P921" s="3"/>
      <c r="Q921" s="3"/>
      <c r="R921" s="3"/>
      <c r="S921" s="3"/>
      <c r="T921" s="3"/>
      <c r="U921" s="3"/>
      <c r="V921" s="3"/>
      <c r="W921" s="3"/>
      <c r="X921" s="3"/>
      <c r="Y921" s="3"/>
      <c r="Z921" s="3"/>
    </row>
    <row r="922" ht="15.75" customHeight="1">
      <c r="A922" s="66"/>
      <c r="B922" s="67"/>
      <c r="C922" s="67"/>
      <c r="D922" s="67"/>
      <c r="E922" s="67"/>
      <c r="F922" s="67"/>
      <c r="G922" s="67"/>
      <c r="H922" s="1"/>
      <c r="I922" s="3"/>
      <c r="J922" s="3"/>
      <c r="K922" s="3"/>
      <c r="L922" s="3"/>
      <c r="M922" s="3"/>
      <c r="N922" s="3"/>
      <c r="O922" s="3"/>
      <c r="P922" s="3"/>
      <c r="Q922" s="3"/>
      <c r="R922" s="3"/>
      <c r="S922" s="3"/>
      <c r="T922" s="3"/>
      <c r="U922" s="3"/>
      <c r="V922" s="3"/>
      <c r="W922" s="3"/>
      <c r="X922" s="3"/>
      <c r="Y922" s="3"/>
      <c r="Z922" s="3"/>
    </row>
    <row r="923" ht="15.75" customHeight="1">
      <c r="A923" s="66"/>
      <c r="B923" s="67"/>
      <c r="C923" s="67"/>
      <c r="D923" s="67"/>
      <c r="E923" s="67"/>
      <c r="F923" s="67"/>
      <c r="G923" s="67"/>
      <c r="H923" s="1"/>
      <c r="I923" s="3"/>
      <c r="J923" s="3"/>
      <c r="K923" s="3"/>
      <c r="L923" s="3"/>
      <c r="M923" s="3"/>
      <c r="N923" s="3"/>
      <c r="O923" s="3"/>
      <c r="P923" s="3"/>
      <c r="Q923" s="3"/>
      <c r="R923" s="3"/>
      <c r="S923" s="3"/>
      <c r="T923" s="3"/>
      <c r="U923" s="3"/>
      <c r="V923" s="3"/>
      <c r="W923" s="3"/>
      <c r="X923" s="3"/>
      <c r="Y923" s="3"/>
      <c r="Z923" s="3"/>
    </row>
    <row r="924" ht="15.75" customHeight="1">
      <c r="A924" s="66"/>
      <c r="B924" s="67"/>
      <c r="C924" s="67"/>
      <c r="D924" s="67"/>
      <c r="E924" s="67"/>
      <c r="F924" s="67"/>
      <c r="G924" s="67"/>
      <c r="H924" s="1"/>
      <c r="I924" s="3"/>
      <c r="J924" s="3"/>
      <c r="K924" s="3"/>
      <c r="L924" s="3"/>
      <c r="M924" s="3"/>
      <c r="N924" s="3"/>
      <c r="O924" s="3"/>
      <c r="P924" s="3"/>
      <c r="Q924" s="3"/>
      <c r="R924" s="3"/>
      <c r="S924" s="3"/>
      <c r="T924" s="3"/>
      <c r="U924" s="3"/>
      <c r="V924" s="3"/>
      <c r="W924" s="3"/>
      <c r="X924" s="3"/>
      <c r="Y924" s="3"/>
      <c r="Z924" s="3"/>
    </row>
    <row r="925" ht="15.75" customHeight="1">
      <c r="A925" s="66"/>
      <c r="B925" s="67"/>
      <c r="C925" s="67"/>
      <c r="D925" s="67"/>
      <c r="E925" s="67"/>
      <c r="F925" s="67"/>
      <c r="G925" s="67"/>
      <c r="H925" s="1"/>
      <c r="I925" s="3"/>
      <c r="J925" s="3"/>
      <c r="K925" s="3"/>
      <c r="L925" s="3"/>
      <c r="M925" s="3"/>
      <c r="N925" s="3"/>
      <c r="O925" s="3"/>
      <c r="P925" s="3"/>
      <c r="Q925" s="3"/>
      <c r="R925" s="3"/>
      <c r="S925" s="3"/>
      <c r="T925" s="3"/>
      <c r="U925" s="3"/>
      <c r="V925" s="3"/>
      <c r="W925" s="3"/>
      <c r="X925" s="3"/>
      <c r="Y925" s="3"/>
      <c r="Z925" s="3"/>
    </row>
    <row r="926" ht="15.75" customHeight="1">
      <c r="A926" s="66"/>
      <c r="B926" s="67"/>
      <c r="C926" s="67"/>
      <c r="D926" s="67"/>
      <c r="E926" s="67"/>
      <c r="F926" s="67"/>
      <c r="G926" s="67"/>
      <c r="H926" s="1"/>
      <c r="I926" s="3"/>
      <c r="J926" s="3"/>
      <c r="K926" s="3"/>
      <c r="L926" s="3"/>
      <c r="M926" s="3"/>
      <c r="N926" s="3"/>
      <c r="O926" s="3"/>
      <c r="P926" s="3"/>
      <c r="Q926" s="3"/>
      <c r="R926" s="3"/>
      <c r="S926" s="3"/>
      <c r="T926" s="3"/>
      <c r="U926" s="3"/>
      <c r="V926" s="3"/>
      <c r="W926" s="3"/>
      <c r="X926" s="3"/>
      <c r="Y926" s="3"/>
      <c r="Z926" s="3"/>
    </row>
    <row r="927" ht="15.75" customHeight="1">
      <c r="A927" s="66"/>
      <c r="B927" s="67"/>
      <c r="C927" s="67"/>
      <c r="D927" s="67"/>
      <c r="E927" s="67"/>
      <c r="F927" s="67"/>
      <c r="G927" s="67"/>
      <c r="H927" s="1"/>
      <c r="I927" s="3"/>
      <c r="J927" s="3"/>
      <c r="K927" s="3"/>
      <c r="L927" s="3"/>
      <c r="M927" s="3"/>
      <c r="N927" s="3"/>
      <c r="O927" s="3"/>
      <c r="P927" s="3"/>
      <c r="Q927" s="3"/>
      <c r="R927" s="3"/>
      <c r="S927" s="3"/>
      <c r="T927" s="3"/>
      <c r="U927" s="3"/>
      <c r="V927" s="3"/>
      <c r="W927" s="3"/>
      <c r="X927" s="3"/>
      <c r="Y927" s="3"/>
      <c r="Z927" s="3"/>
    </row>
    <row r="928" ht="15.75" customHeight="1">
      <c r="A928" s="66"/>
      <c r="B928" s="67"/>
      <c r="C928" s="67"/>
      <c r="D928" s="67"/>
      <c r="E928" s="67"/>
      <c r="F928" s="67"/>
      <c r="G928" s="67"/>
      <c r="H928" s="1"/>
      <c r="I928" s="3"/>
      <c r="J928" s="3"/>
      <c r="K928" s="3"/>
      <c r="L928" s="3"/>
      <c r="M928" s="3"/>
      <c r="N928" s="3"/>
      <c r="O928" s="3"/>
      <c r="P928" s="3"/>
      <c r="Q928" s="3"/>
      <c r="R928" s="3"/>
      <c r="S928" s="3"/>
      <c r="T928" s="3"/>
      <c r="U928" s="3"/>
      <c r="V928" s="3"/>
      <c r="W928" s="3"/>
      <c r="X928" s="3"/>
      <c r="Y928" s="3"/>
      <c r="Z928" s="3"/>
    </row>
    <row r="929" ht="15.75" customHeight="1">
      <c r="A929" s="66"/>
      <c r="B929" s="67"/>
      <c r="C929" s="67"/>
      <c r="D929" s="67"/>
      <c r="E929" s="67"/>
      <c r="F929" s="67"/>
      <c r="G929" s="67"/>
      <c r="H929" s="1"/>
      <c r="I929" s="3"/>
      <c r="J929" s="3"/>
      <c r="K929" s="3"/>
      <c r="L929" s="3"/>
      <c r="M929" s="3"/>
      <c r="N929" s="3"/>
      <c r="O929" s="3"/>
      <c r="P929" s="3"/>
      <c r="Q929" s="3"/>
      <c r="R929" s="3"/>
      <c r="S929" s="3"/>
      <c r="T929" s="3"/>
      <c r="U929" s="3"/>
      <c r="V929" s="3"/>
      <c r="W929" s="3"/>
      <c r="X929" s="3"/>
      <c r="Y929" s="3"/>
      <c r="Z929" s="3"/>
    </row>
    <row r="930" ht="15.75" customHeight="1">
      <c r="A930" s="66"/>
      <c r="B930" s="67"/>
      <c r="C930" s="67"/>
      <c r="D930" s="67"/>
      <c r="E930" s="67"/>
      <c r="F930" s="67"/>
      <c r="G930" s="67"/>
      <c r="H930" s="1"/>
      <c r="I930" s="3"/>
      <c r="J930" s="3"/>
      <c r="K930" s="3"/>
      <c r="L930" s="3"/>
      <c r="M930" s="3"/>
      <c r="N930" s="3"/>
      <c r="O930" s="3"/>
      <c r="P930" s="3"/>
      <c r="Q930" s="3"/>
      <c r="R930" s="3"/>
      <c r="S930" s="3"/>
      <c r="T930" s="3"/>
      <c r="U930" s="3"/>
      <c r="V930" s="3"/>
      <c r="W930" s="3"/>
      <c r="X930" s="3"/>
      <c r="Y930" s="3"/>
      <c r="Z930" s="3"/>
    </row>
    <row r="931" ht="15.75" customHeight="1">
      <c r="A931" s="66"/>
      <c r="B931" s="67"/>
      <c r="C931" s="67"/>
      <c r="D931" s="67"/>
      <c r="E931" s="67"/>
      <c r="F931" s="67"/>
      <c r="G931" s="67"/>
      <c r="H931" s="1"/>
      <c r="I931" s="3"/>
      <c r="J931" s="3"/>
      <c r="K931" s="3"/>
      <c r="L931" s="3"/>
      <c r="M931" s="3"/>
      <c r="N931" s="3"/>
      <c r="O931" s="3"/>
      <c r="P931" s="3"/>
      <c r="Q931" s="3"/>
      <c r="R931" s="3"/>
      <c r="S931" s="3"/>
      <c r="T931" s="3"/>
      <c r="U931" s="3"/>
      <c r="V931" s="3"/>
      <c r="W931" s="3"/>
      <c r="X931" s="3"/>
      <c r="Y931" s="3"/>
      <c r="Z931" s="3"/>
    </row>
    <row r="932" ht="15.75" customHeight="1">
      <c r="A932" s="66"/>
      <c r="B932" s="67"/>
      <c r="C932" s="67"/>
      <c r="D932" s="67"/>
      <c r="E932" s="67"/>
      <c r="F932" s="67"/>
      <c r="G932" s="67"/>
      <c r="H932" s="1"/>
      <c r="I932" s="3"/>
      <c r="J932" s="3"/>
      <c r="K932" s="3"/>
      <c r="L932" s="3"/>
      <c r="M932" s="3"/>
      <c r="N932" s="3"/>
      <c r="O932" s="3"/>
      <c r="P932" s="3"/>
      <c r="Q932" s="3"/>
      <c r="R932" s="3"/>
      <c r="S932" s="3"/>
      <c r="T932" s="3"/>
      <c r="U932" s="3"/>
      <c r="V932" s="3"/>
      <c r="W932" s="3"/>
      <c r="X932" s="3"/>
      <c r="Y932" s="3"/>
      <c r="Z932" s="3"/>
    </row>
    <row r="933" ht="15.75" customHeight="1">
      <c r="A933" s="66"/>
      <c r="B933" s="67"/>
      <c r="C933" s="67"/>
      <c r="D933" s="67"/>
      <c r="E933" s="67"/>
      <c r="F933" s="67"/>
      <c r="G933" s="67"/>
      <c r="H933" s="1"/>
      <c r="I933" s="3"/>
      <c r="J933" s="3"/>
      <c r="K933" s="3"/>
      <c r="L933" s="3"/>
      <c r="M933" s="3"/>
      <c r="N933" s="3"/>
      <c r="O933" s="3"/>
      <c r="P933" s="3"/>
      <c r="Q933" s="3"/>
      <c r="R933" s="3"/>
      <c r="S933" s="3"/>
      <c r="T933" s="3"/>
      <c r="U933" s="3"/>
      <c r="V933" s="3"/>
      <c r="W933" s="3"/>
      <c r="X933" s="3"/>
      <c r="Y933" s="3"/>
      <c r="Z933" s="3"/>
    </row>
    <row r="934" ht="15.75" customHeight="1">
      <c r="A934" s="66"/>
      <c r="B934" s="67"/>
      <c r="C934" s="67"/>
      <c r="D934" s="67"/>
      <c r="E934" s="67"/>
      <c r="F934" s="67"/>
      <c r="G934" s="67"/>
      <c r="H934" s="1"/>
      <c r="I934" s="3"/>
      <c r="J934" s="3"/>
      <c r="K934" s="3"/>
      <c r="L934" s="3"/>
      <c r="M934" s="3"/>
      <c r="N934" s="3"/>
      <c r="O934" s="3"/>
      <c r="P934" s="3"/>
      <c r="Q934" s="3"/>
      <c r="R934" s="3"/>
      <c r="S934" s="3"/>
      <c r="T934" s="3"/>
      <c r="U934" s="3"/>
      <c r="V934" s="3"/>
      <c r="W934" s="3"/>
      <c r="X934" s="3"/>
      <c r="Y934" s="3"/>
      <c r="Z934" s="3"/>
    </row>
    <row r="935" ht="15.75" customHeight="1">
      <c r="A935" s="66"/>
      <c r="B935" s="67"/>
      <c r="C935" s="67"/>
      <c r="D935" s="67"/>
      <c r="E935" s="67"/>
      <c r="F935" s="67"/>
      <c r="G935" s="67"/>
      <c r="H935" s="1"/>
      <c r="I935" s="3"/>
      <c r="J935" s="3"/>
      <c r="K935" s="3"/>
      <c r="L935" s="3"/>
      <c r="M935" s="3"/>
      <c r="N935" s="3"/>
      <c r="O935" s="3"/>
      <c r="P935" s="3"/>
      <c r="Q935" s="3"/>
      <c r="R935" s="3"/>
      <c r="S935" s="3"/>
      <c r="T935" s="3"/>
      <c r="U935" s="3"/>
      <c r="V935" s="3"/>
      <c r="W935" s="3"/>
      <c r="X935" s="3"/>
      <c r="Y935" s="3"/>
      <c r="Z935" s="3"/>
    </row>
    <row r="936" ht="15.75" customHeight="1">
      <c r="A936" s="66"/>
      <c r="B936" s="67"/>
      <c r="C936" s="67"/>
      <c r="D936" s="67"/>
      <c r="E936" s="67"/>
      <c r="F936" s="67"/>
      <c r="G936" s="67"/>
      <c r="H936" s="1"/>
      <c r="I936" s="3"/>
      <c r="J936" s="3"/>
      <c r="K936" s="3"/>
      <c r="L936" s="3"/>
      <c r="M936" s="3"/>
      <c r="N936" s="3"/>
      <c r="O936" s="3"/>
      <c r="P936" s="3"/>
      <c r="Q936" s="3"/>
      <c r="R936" s="3"/>
      <c r="S936" s="3"/>
      <c r="T936" s="3"/>
      <c r="U936" s="3"/>
      <c r="V936" s="3"/>
      <c r="W936" s="3"/>
      <c r="X936" s="3"/>
      <c r="Y936" s="3"/>
      <c r="Z936" s="3"/>
    </row>
    <row r="937" ht="15.75" customHeight="1">
      <c r="A937" s="66"/>
      <c r="B937" s="67"/>
      <c r="C937" s="67"/>
      <c r="D937" s="67"/>
      <c r="E937" s="67"/>
      <c r="F937" s="67"/>
      <c r="G937" s="67"/>
      <c r="H937" s="1"/>
      <c r="I937" s="3"/>
      <c r="J937" s="3"/>
      <c r="K937" s="3"/>
      <c r="L937" s="3"/>
      <c r="M937" s="3"/>
      <c r="N937" s="3"/>
      <c r="O937" s="3"/>
      <c r="P937" s="3"/>
      <c r="Q937" s="3"/>
      <c r="R937" s="3"/>
      <c r="S937" s="3"/>
      <c r="T937" s="3"/>
      <c r="U937" s="3"/>
      <c r="V937" s="3"/>
      <c r="W937" s="3"/>
      <c r="X937" s="3"/>
      <c r="Y937" s="3"/>
      <c r="Z937" s="3"/>
    </row>
    <row r="938" ht="15.75" customHeight="1">
      <c r="A938" s="66"/>
      <c r="B938" s="67"/>
      <c r="C938" s="67"/>
      <c r="D938" s="67"/>
      <c r="E938" s="67"/>
      <c r="F938" s="67"/>
      <c r="G938" s="67"/>
      <c r="H938" s="1"/>
      <c r="I938" s="3"/>
      <c r="J938" s="3"/>
      <c r="K938" s="3"/>
      <c r="L938" s="3"/>
      <c r="M938" s="3"/>
      <c r="N938" s="3"/>
      <c r="O938" s="3"/>
      <c r="P938" s="3"/>
      <c r="Q938" s="3"/>
      <c r="R938" s="3"/>
      <c r="S938" s="3"/>
      <c r="T938" s="3"/>
      <c r="U938" s="3"/>
      <c r="V938" s="3"/>
      <c r="W938" s="3"/>
      <c r="X938" s="3"/>
      <c r="Y938" s="3"/>
      <c r="Z938" s="3"/>
    </row>
    <row r="939" ht="15.75" customHeight="1">
      <c r="A939" s="66"/>
      <c r="B939" s="67"/>
      <c r="C939" s="67"/>
      <c r="D939" s="67"/>
      <c r="E939" s="67"/>
      <c r="F939" s="67"/>
      <c r="G939" s="67"/>
      <c r="H939" s="1"/>
      <c r="I939" s="3"/>
      <c r="J939" s="3"/>
      <c r="K939" s="3"/>
      <c r="L939" s="3"/>
      <c r="M939" s="3"/>
      <c r="N939" s="3"/>
      <c r="O939" s="3"/>
      <c r="P939" s="3"/>
      <c r="Q939" s="3"/>
      <c r="R939" s="3"/>
      <c r="S939" s="3"/>
      <c r="T939" s="3"/>
      <c r="U939" s="3"/>
      <c r="V939" s="3"/>
      <c r="W939" s="3"/>
      <c r="X939" s="3"/>
      <c r="Y939" s="3"/>
      <c r="Z939" s="3"/>
    </row>
    <row r="940" ht="15.75" customHeight="1">
      <c r="A940" s="66"/>
      <c r="B940" s="67"/>
      <c r="C940" s="67"/>
      <c r="D940" s="67"/>
      <c r="E940" s="67"/>
      <c r="F940" s="67"/>
      <c r="G940" s="67"/>
      <c r="H940" s="1"/>
      <c r="I940" s="3"/>
      <c r="J940" s="3"/>
      <c r="K940" s="3"/>
      <c r="L940" s="3"/>
      <c r="M940" s="3"/>
      <c r="N940" s="3"/>
      <c r="O940" s="3"/>
      <c r="P940" s="3"/>
      <c r="Q940" s="3"/>
      <c r="R940" s="3"/>
      <c r="S940" s="3"/>
      <c r="T940" s="3"/>
      <c r="U940" s="3"/>
      <c r="V940" s="3"/>
      <c r="W940" s="3"/>
      <c r="X940" s="3"/>
      <c r="Y940" s="3"/>
      <c r="Z940" s="3"/>
    </row>
    <row r="941" ht="15.75" customHeight="1">
      <c r="A941" s="66"/>
      <c r="B941" s="67"/>
      <c r="C941" s="67"/>
      <c r="D941" s="67"/>
      <c r="E941" s="67"/>
      <c r="F941" s="67"/>
      <c r="G941" s="67"/>
      <c r="H941" s="1"/>
      <c r="I941" s="3"/>
      <c r="J941" s="3"/>
      <c r="K941" s="3"/>
      <c r="L941" s="3"/>
      <c r="M941" s="3"/>
      <c r="N941" s="3"/>
      <c r="O941" s="3"/>
      <c r="P941" s="3"/>
      <c r="Q941" s="3"/>
      <c r="R941" s="3"/>
      <c r="S941" s="3"/>
      <c r="T941" s="3"/>
      <c r="U941" s="3"/>
      <c r="V941" s="3"/>
      <c r="W941" s="3"/>
      <c r="X941" s="3"/>
      <c r="Y941" s="3"/>
      <c r="Z941" s="3"/>
    </row>
    <row r="942" ht="15.75" customHeight="1">
      <c r="A942" s="66"/>
      <c r="B942" s="67"/>
      <c r="C942" s="67"/>
      <c r="D942" s="67"/>
      <c r="E942" s="67"/>
      <c r="F942" s="67"/>
      <c r="G942" s="67"/>
      <c r="H942" s="1"/>
      <c r="I942" s="3"/>
      <c r="J942" s="3"/>
      <c r="K942" s="3"/>
      <c r="L942" s="3"/>
      <c r="M942" s="3"/>
      <c r="N942" s="3"/>
      <c r="O942" s="3"/>
      <c r="P942" s="3"/>
      <c r="Q942" s="3"/>
      <c r="R942" s="3"/>
      <c r="S942" s="3"/>
      <c r="T942" s="3"/>
      <c r="U942" s="3"/>
      <c r="V942" s="3"/>
      <c r="W942" s="3"/>
      <c r="X942" s="3"/>
      <c r="Y942" s="3"/>
      <c r="Z942" s="3"/>
    </row>
    <row r="943" ht="15.75" customHeight="1">
      <c r="A943" s="66"/>
      <c r="B943" s="67"/>
      <c r="C943" s="67"/>
      <c r="D943" s="67"/>
      <c r="E943" s="67"/>
      <c r="F943" s="67"/>
      <c r="G943" s="67"/>
      <c r="H943" s="1"/>
      <c r="I943" s="3"/>
      <c r="J943" s="3"/>
      <c r="K943" s="3"/>
      <c r="L943" s="3"/>
      <c r="M943" s="3"/>
      <c r="N943" s="3"/>
      <c r="O943" s="3"/>
      <c r="P943" s="3"/>
      <c r="Q943" s="3"/>
      <c r="R943" s="3"/>
      <c r="S943" s="3"/>
      <c r="T943" s="3"/>
      <c r="U943" s="3"/>
      <c r="V943" s="3"/>
      <c r="W943" s="3"/>
      <c r="X943" s="3"/>
      <c r="Y943" s="3"/>
      <c r="Z943" s="3"/>
    </row>
    <row r="944" ht="15.75" customHeight="1">
      <c r="A944" s="66"/>
      <c r="B944" s="67"/>
      <c r="C944" s="67"/>
      <c r="D944" s="67"/>
      <c r="E944" s="67"/>
      <c r="F944" s="67"/>
      <c r="G944" s="67"/>
      <c r="H944" s="1"/>
      <c r="I944" s="3"/>
      <c r="J944" s="3"/>
      <c r="K944" s="3"/>
      <c r="L944" s="3"/>
      <c r="M944" s="3"/>
      <c r="N944" s="3"/>
      <c r="O944" s="3"/>
      <c r="P944" s="3"/>
      <c r="Q944" s="3"/>
      <c r="R944" s="3"/>
      <c r="S944" s="3"/>
      <c r="T944" s="3"/>
      <c r="U944" s="3"/>
      <c r="V944" s="3"/>
      <c r="W944" s="3"/>
      <c r="X944" s="3"/>
      <c r="Y944" s="3"/>
      <c r="Z944" s="3"/>
    </row>
    <row r="945" ht="15.75" customHeight="1">
      <c r="A945" s="66"/>
      <c r="B945" s="67"/>
      <c r="C945" s="67"/>
      <c r="D945" s="67"/>
      <c r="E945" s="67"/>
      <c r="F945" s="67"/>
      <c r="G945" s="67"/>
      <c r="H945" s="1"/>
      <c r="I945" s="3"/>
      <c r="J945" s="3"/>
      <c r="K945" s="3"/>
      <c r="L945" s="3"/>
      <c r="M945" s="3"/>
      <c r="N945" s="3"/>
      <c r="O945" s="3"/>
      <c r="P945" s="3"/>
      <c r="Q945" s="3"/>
      <c r="R945" s="3"/>
      <c r="S945" s="3"/>
      <c r="T945" s="3"/>
      <c r="U945" s="3"/>
      <c r="V945" s="3"/>
      <c r="W945" s="3"/>
      <c r="X945" s="3"/>
      <c r="Y945" s="3"/>
      <c r="Z945" s="3"/>
    </row>
    <row r="946" ht="15.75" customHeight="1">
      <c r="A946" s="66"/>
      <c r="B946" s="67"/>
      <c r="C946" s="67"/>
      <c r="D946" s="67"/>
      <c r="E946" s="67"/>
      <c r="F946" s="67"/>
      <c r="G946" s="67"/>
      <c r="H946" s="1"/>
      <c r="I946" s="3"/>
      <c r="J946" s="3"/>
      <c r="K946" s="3"/>
      <c r="L946" s="3"/>
      <c r="M946" s="3"/>
      <c r="N946" s="3"/>
      <c r="O946" s="3"/>
      <c r="P946" s="3"/>
      <c r="Q946" s="3"/>
      <c r="R946" s="3"/>
      <c r="S946" s="3"/>
      <c r="T946" s="3"/>
      <c r="U946" s="3"/>
      <c r="V946" s="3"/>
      <c r="W946" s="3"/>
      <c r="X946" s="3"/>
      <c r="Y946" s="3"/>
      <c r="Z946" s="3"/>
    </row>
    <row r="947" ht="15.75" customHeight="1">
      <c r="A947" s="66"/>
      <c r="B947" s="67"/>
      <c r="C947" s="67"/>
      <c r="D947" s="67"/>
      <c r="E947" s="67"/>
      <c r="F947" s="67"/>
      <c r="G947" s="67"/>
      <c r="H947" s="1"/>
      <c r="I947" s="3"/>
      <c r="J947" s="3"/>
      <c r="K947" s="3"/>
      <c r="L947" s="3"/>
      <c r="M947" s="3"/>
      <c r="N947" s="3"/>
      <c r="O947" s="3"/>
      <c r="P947" s="3"/>
      <c r="Q947" s="3"/>
      <c r="R947" s="3"/>
      <c r="S947" s="3"/>
      <c r="T947" s="3"/>
      <c r="U947" s="3"/>
      <c r="V947" s="3"/>
      <c r="W947" s="3"/>
      <c r="X947" s="3"/>
      <c r="Y947" s="3"/>
      <c r="Z947" s="3"/>
    </row>
    <row r="948" ht="15.75" customHeight="1">
      <c r="A948" s="66"/>
      <c r="B948" s="67"/>
      <c r="C948" s="67"/>
      <c r="D948" s="67"/>
      <c r="E948" s="67"/>
      <c r="F948" s="67"/>
      <c r="G948" s="67"/>
      <c r="H948" s="1"/>
      <c r="I948" s="3"/>
      <c r="J948" s="3"/>
      <c r="K948" s="3"/>
      <c r="L948" s="3"/>
      <c r="M948" s="3"/>
      <c r="N948" s="3"/>
      <c r="O948" s="3"/>
      <c r="P948" s="3"/>
      <c r="Q948" s="3"/>
      <c r="R948" s="3"/>
      <c r="S948" s="3"/>
      <c r="T948" s="3"/>
      <c r="U948" s="3"/>
      <c r="V948" s="3"/>
      <c r="W948" s="3"/>
      <c r="X948" s="3"/>
      <c r="Y948" s="3"/>
      <c r="Z948" s="3"/>
    </row>
    <row r="949" ht="15.75" customHeight="1">
      <c r="A949" s="66"/>
      <c r="B949" s="67"/>
      <c r="C949" s="67"/>
      <c r="D949" s="67"/>
      <c r="E949" s="67"/>
      <c r="F949" s="67"/>
      <c r="G949" s="67"/>
      <c r="H949" s="1"/>
      <c r="I949" s="3"/>
      <c r="J949" s="3"/>
      <c r="K949" s="3"/>
      <c r="L949" s="3"/>
      <c r="M949" s="3"/>
      <c r="N949" s="3"/>
      <c r="O949" s="3"/>
      <c r="P949" s="3"/>
      <c r="Q949" s="3"/>
      <c r="R949" s="3"/>
      <c r="S949" s="3"/>
      <c r="T949" s="3"/>
      <c r="U949" s="3"/>
      <c r="V949" s="3"/>
      <c r="W949" s="3"/>
      <c r="X949" s="3"/>
      <c r="Y949" s="3"/>
      <c r="Z949" s="3"/>
    </row>
    <row r="950" ht="15.75" customHeight="1">
      <c r="A950" s="66"/>
      <c r="B950" s="67"/>
      <c r="C950" s="67"/>
      <c r="D950" s="67"/>
      <c r="E950" s="67"/>
      <c r="F950" s="67"/>
      <c r="G950" s="67"/>
      <c r="H950" s="1"/>
      <c r="I950" s="3"/>
      <c r="J950" s="3"/>
      <c r="K950" s="3"/>
      <c r="L950" s="3"/>
      <c r="M950" s="3"/>
      <c r="N950" s="3"/>
      <c r="O950" s="3"/>
      <c r="P950" s="3"/>
      <c r="Q950" s="3"/>
      <c r="R950" s="3"/>
      <c r="S950" s="3"/>
      <c r="T950" s="3"/>
      <c r="U950" s="3"/>
      <c r="V950" s="3"/>
      <c r="W950" s="3"/>
      <c r="X950" s="3"/>
      <c r="Y950" s="3"/>
      <c r="Z950" s="3"/>
    </row>
    <row r="951" ht="15.75" customHeight="1">
      <c r="A951" s="66"/>
      <c r="B951" s="67"/>
      <c r="C951" s="67"/>
      <c r="D951" s="67"/>
      <c r="E951" s="67"/>
      <c r="F951" s="67"/>
      <c r="G951" s="67"/>
      <c r="H951" s="1"/>
      <c r="I951" s="3"/>
      <c r="J951" s="3"/>
      <c r="K951" s="3"/>
      <c r="L951" s="3"/>
      <c r="M951" s="3"/>
      <c r="N951" s="3"/>
      <c r="O951" s="3"/>
      <c r="P951" s="3"/>
      <c r="Q951" s="3"/>
      <c r="R951" s="3"/>
      <c r="S951" s="3"/>
      <c r="T951" s="3"/>
      <c r="U951" s="3"/>
      <c r="V951" s="3"/>
      <c r="W951" s="3"/>
      <c r="X951" s="3"/>
      <c r="Y951" s="3"/>
      <c r="Z951" s="3"/>
    </row>
    <row r="952" ht="15.75" customHeight="1">
      <c r="A952" s="66"/>
      <c r="B952" s="67"/>
      <c r="C952" s="67"/>
      <c r="D952" s="67"/>
      <c r="E952" s="67"/>
      <c r="F952" s="67"/>
      <c r="G952" s="67"/>
      <c r="H952" s="1"/>
      <c r="I952" s="3"/>
      <c r="J952" s="3"/>
      <c r="K952" s="3"/>
      <c r="L952" s="3"/>
      <c r="M952" s="3"/>
      <c r="N952" s="3"/>
      <c r="O952" s="3"/>
      <c r="P952" s="3"/>
      <c r="Q952" s="3"/>
      <c r="R952" s="3"/>
      <c r="S952" s="3"/>
      <c r="T952" s="3"/>
      <c r="U952" s="3"/>
      <c r="V952" s="3"/>
      <c r="W952" s="3"/>
      <c r="X952" s="3"/>
      <c r="Y952" s="3"/>
      <c r="Z952" s="3"/>
    </row>
    <row r="953" ht="15.75" customHeight="1">
      <c r="A953" s="66"/>
      <c r="B953" s="67"/>
      <c r="C953" s="67"/>
      <c r="D953" s="67"/>
      <c r="E953" s="67"/>
      <c r="F953" s="67"/>
      <c r="G953" s="67"/>
      <c r="H953" s="1"/>
      <c r="I953" s="3"/>
      <c r="J953" s="3"/>
      <c r="K953" s="3"/>
      <c r="L953" s="3"/>
      <c r="M953" s="3"/>
      <c r="N953" s="3"/>
      <c r="O953" s="3"/>
      <c r="P953" s="3"/>
      <c r="Q953" s="3"/>
      <c r="R953" s="3"/>
      <c r="S953" s="3"/>
      <c r="T953" s="3"/>
      <c r="U953" s="3"/>
      <c r="V953" s="3"/>
      <c r="W953" s="3"/>
      <c r="X953" s="3"/>
      <c r="Y953" s="3"/>
      <c r="Z953" s="3"/>
    </row>
    <row r="954" ht="15.75" customHeight="1">
      <c r="A954" s="66"/>
      <c r="B954" s="67"/>
      <c r="C954" s="67"/>
      <c r="D954" s="67"/>
      <c r="E954" s="67"/>
      <c r="F954" s="67"/>
      <c r="G954" s="67"/>
      <c r="H954" s="1"/>
      <c r="I954" s="3"/>
      <c r="J954" s="3"/>
      <c r="K954" s="3"/>
      <c r="L954" s="3"/>
      <c r="M954" s="3"/>
      <c r="N954" s="3"/>
      <c r="O954" s="3"/>
      <c r="P954" s="3"/>
      <c r="Q954" s="3"/>
      <c r="R954" s="3"/>
      <c r="S954" s="3"/>
      <c r="T954" s="3"/>
      <c r="U954" s="3"/>
      <c r="V954" s="3"/>
      <c r="W954" s="3"/>
      <c r="X954" s="3"/>
      <c r="Y954" s="3"/>
      <c r="Z954" s="3"/>
    </row>
    <row r="955" ht="15.75" customHeight="1">
      <c r="A955" s="66"/>
      <c r="B955" s="67"/>
      <c r="C955" s="67"/>
      <c r="D955" s="67"/>
      <c r="E955" s="67"/>
      <c r="F955" s="67"/>
      <c r="G955" s="67"/>
      <c r="H955" s="1"/>
      <c r="I955" s="3"/>
      <c r="J955" s="3"/>
      <c r="K955" s="3"/>
      <c r="L955" s="3"/>
      <c r="M955" s="3"/>
      <c r="N955" s="3"/>
      <c r="O955" s="3"/>
      <c r="P955" s="3"/>
      <c r="Q955" s="3"/>
      <c r="R955" s="3"/>
      <c r="S955" s="3"/>
      <c r="T955" s="3"/>
      <c r="U955" s="3"/>
      <c r="V955" s="3"/>
      <c r="W955" s="3"/>
      <c r="X955" s="3"/>
      <c r="Y955" s="3"/>
      <c r="Z955" s="3"/>
    </row>
    <row r="956" ht="15.75" customHeight="1">
      <c r="A956" s="66"/>
      <c r="B956" s="67"/>
      <c r="C956" s="67"/>
      <c r="D956" s="67"/>
      <c r="E956" s="67"/>
      <c r="F956" s="67"/>
      <c r="G956" s="67"/>
      <c r="H956" s="1"/>
      <c r="I956" s="3"/>
      <c r="J956" s="3"/>
      <c r="K956" s="3"/>
      <c r="L956" s="3"/>
      <c r="M956" s="3"/>
      <c r="N956" s="3"/>
      <c r="O956" s="3"/>
      <c r="P956" s="3"/>
      <c r="Q956" s="3"/>
      <c r="R956" s="3"/>
      <c r="S956" s="3"/>
      <c r="T956" s="3"/>
      <c r="U956" s="3"/>
      <c r="V956" s="3"/>
      <c r="W956" s="3"/>
      <c r="X956" s="3"/>
      <c r="Y956" s="3"/>
      <c r="Z956" s="3"/>
    </row>
    <row r="957" ht="15.75" customHeight="1">
      <c r="A957" s="66"/>
      <c r="B957" s="67"/>
      <c r="C957" s="67"/>
      <c r="D957" s="67"/>
      <c r="E957" s="67"/>
      <c r="F957" s="67"/>
      <c r="G957" s="67"/>
      <c r="H957" s="1"/>
      <c r="I957" s="3"/>
      <c r="J957" s="3"/>
      <c r="K957" s="3"/>
      <c r="L957" s="3"/>
      <c r="M957" s="3"/>
      <c r="N957" s="3"/>
      <c r="O957" s="3"/>
      <c r="P957" s="3"/>
      <c r="Q957" s="3"/>
      <c r="R957" s="3"/>
      <c r="S957" s="3"/>
      <c r="T957" s="3"/>
      <c r="U957" s="3"/>
      <c r="V957" s="3"/>
      <c r="W957" s="3"/>
      <c r="X957" s="3"/>
      <c r="Y957" s="3"/>
      <c r="Z957" s="3"/>
    </row>
    <row r="958" ht="15.75" customHeight="1">
      <c r="A958" s="66"/>
      <c r="B958" s="67"/>
      <c r="C958" s="67"/>
      <c r="D958" s="67"/>
      <c r="E958" s="67"/>
      <c r="F958" s="67"/>
      <c r="G958" s="67"/>
      <c r="H958" s="1"/>
      <c r="I958" s="3"/>
      <c r="J958" s="3"/>
      <c r="K958" s="3"/>
      <c r="L958" s="3"/>
      <c r="M958" s="3"/>
      <c r="N958" s="3"/>
      <c r="O958" s="3"/>
      <c r="P958" s="3"/>
      <c r="Q958" s="3"/>
      <c r="R958" s="3"/>
      <c r="S958" s="3"/>
      <c r="T958" s="3"/>
      <c r="U958" s="3"/>
      <c r="V958" s="3"/>
      <c r="W958" s="3"/>
      <c r="X958" s="3"/>
      <c r="Y958" s="3"/>
      <c r="Z958" s="3"/>
    </row>
    <row r="959" ht="15.75" customHeight="1">
      <c r="A959" s="66"/>
      <c r="B959" s="67"/>
      <c r="C959" s="67"/>
      <c r="D959" s="67"/>
      <c r="E959" s="67"/>
      <c r="F959" s="67"/>
      <c r="G959" s="67"/>
      <c r="H959" s="1"/>
      <c r="I959" s="3"/>
      <c r="J959" s="3"/>
      <c r="K959" s="3"/>
      <c r="L959" s="3"/>
      <c r="M959" s="3"/>
      <c r="N959" s="3"/>
      <c r="O959" s="3"/>
      <c r="P959" s="3"/>
      <c r="Q959" s="3"/>
      <c r="R959" s="3"/>
      <c r="S959" s="3"/>
      <c r="T959" s="3"/>
      <c r="U959" s="3"/>
      <c r="V959" s="3"/>
      <c r="W959" s="3"/>
      <c r="X959" s="3"/>
      <c r="Y959" s="3"/>
      <c r="Z959" s="3"/>
    </row>
    <row r="960" ht="15.75" customHeight="1">
      <c r="A960" s="66"/>
      <c r="B960" s="67"/>
      <c r="C960" s="67"/>
      <c r="D960" s="67"/>
      <c r="E960" s="67"/>
      <c r="F960" s="67"/>
      <c r="G960" s="67"/>
      <c r="H960" s="1"/>
      <c r="I960" s="3"/>
      <c r="J960" s="3"/>
      <c r="K960" s="3"/>
      <c r="L960" s="3"/>
      <c r="M960" s="3"/>
      <c r="N960" s="3"/>
      <c r="O960" s="3"/>
      <c r="P960" s="3"/>
      <c r="Q960" s="3"/>
      <c r="R960" s="3"/>
      <c r="S960" s="3"/>
      <c r="T960" s="3"/>
      <c r="U960" s="3"/>
      <c r="V960" s="3"/>
      <c r="W960" s="3"/>
      <c r="X960" s="3"/>
      <c r="Y960" s="3"/>
      <c r="Z960" s="3"/>
    </row>
    <row r="961" ht="15.75" customHeight="1">
      <c r="A961" s="66"/>
      <c r="B961" s="67"/>
      <c r="C961" s="67"/>
      <c r="D961" s="67"/>
      <c r="E961" s="67"/>
      <c r="F961" s="67"/>
      <c r="G961" s="67"/>
      <c r="H961" s="1"/>
      <c r="I961" s="3"/>
      <c r="J961" s="3"/>
      <c r="K961" s="3"/>
      <c r="L961" s="3"/>
      <c r="M961" s="3"/>
      <c r="N961" s="3"/>
      <c r="O961" s="3"/>
      <c r="P961" s="3"/>
      <c r="Q961" s="3"/>
      <c r="R961" s="3"/>
      <c r="S961" s="3"/>
      <c r="T961" s="3"/>
      <c r="U961" s="3"/>
      <c r="V961" s="3"/>
      <c r="W961" s="3"/>
      <c r="X961" s="3"/>
      <c r="Y961" s="3"/>
      <c r="Z961" s="3"/>
    </row>
    <row r="962" ht="15.75" customHeight="1">
      <c r="A962" s="66"/>
      <c r="B962" s="67"/>
      <c r="C962" s="67"/>
      <c r="D962" s="67"/>
      <c r="E962" s="67"/>
      <c r="F962" s="67"/>
      <c r="G962" s="67"/>
      <c r="H962" s="1"/>
      <c r="I962" s="3"/>
      <c r="J962" s="3"/>
      <c r="K962" s="3"/>
      <c r="L962" s="3"/>
      <c r="M962" s="3"/>
      <c r="N962" s="3"/>
      <c r="O962" s="3"/>
      <c r="P962" s="3"/>
      <c r="Q962" s="3"/>
      <c r="R962" s="3"/>
      <c r="S962" s="3"/>
      <c r="T962" s="3"/>
      <c r="U962" s="3"/>
      <c r="V962" s="3"/>
      <c r="W962" s="3"/>
      <c r="X962" s="3"/>
      <c r="Y962" s="3"/>
      <c r="Z962" s="3"/>
    </row>
    <row r="963" ht="15.75" customHeight="1">
      <c r="A963" s="66"/>
      <c r="B963" s="67"/>
      <c r="C963" s="67"/>
      <c r="D963" s="67"/>
      <c r="E963" s="67"/>
      <c r="F963" s="67"/>
      <c r="G963" s="67"/>
      <c r="H963" s="1"/>
      <c r="I963" s="3"/>
      <c r="J963" s="3"/>
      <c r="K963" s="3"/>
      <c r="L963" s="3"/>
      <c r="M963" s="3"/>
      <c r="N963" s="3"/>
      <c r="O963" s="3"/>
      <c r="P963" s="3"/>
      <c r="Q963" s="3"/>
      <c r="R963" s="3"/>
      <c r="S963" s="3"/>
      <c r="T963" s="3"/>
      <c r="U963" s="3"/>
      <c r="V963" s="3"/>
      <c r="W963" s="3"/>
      <c r="X963" s="3"/>
      <c r="Y963" s="3"/>
      <c r="Z963" s="3"/>
    </row>
    <row r="964" ht="15.75" customHeight="1">
      <c r="A964" s="66"/>
      <c r="B964" s="67"/>
      <c r="C964" s="67"/>
      <c r="D964" s="67"/>
      <c r="E964" s="67"/>
      <c r="F964" s="67"/>
      <c r="G964" s="67"/>
      <c r="H964" s="1"/>
      <c r="I964" s="3"/>
      <c r="J964" s="3"/>
      <c r="K964" s="3"/>
      <c r="L964" s="3"/>
      <c r="M964" s="3"/>
      <c r="N964" s="3"/>
      <c r="O964" s="3"/>
      <c r="P964" s="3"/>
      <c r="Q964" s="3"/>
      <c r="R964" s="3"/>
      <c r="S964" s="3"/>
      <c r="T964" s="3"/>
      <c r="U964" s="3"/>
      <c r="V964" s="3"/>
      <c r="W964" s="3"/>
      <c r="X964" s="3"/>
      <c r="Y964" s="3"/>
      <c r="Z964" s="3"/>
    </row>
    <row r="965" ht="15.75" customHeight="1">
      <c r="A965" s="66"/>
      <c r="B965" s="67"/>
      <c r="C965" s="67"/>
      <c r="D965" s="67"/>
      <c r="E965" s="67"/>
      <c r="F965" s="67"/>
      <c r="G965" s="67"/>
      <c r="H965" s="1"/>
      <c r="I965" s="3"/>
      <c r="J965" s="3"/>
      <c r="K965" s="3"/>
      <c r="L965" s="3"/>
      <c r="M965" s="3"/>
      <c r="N965" s="3"/>
      <c r="O965" s="3"/>
      <c r="P965" s="3"/>
      <c r="Q965" s="3"/>
      <c r="R965" s="3"/>
      <c r="S965" s="3"/>
      <c r="T965" s="3"/>
      <c r="U965" s="3"/>
      <c r="V965" s="3"/>
      <c r="W965" s="3"/>
      <c r="X965" s="3"/>
      <c r="Y965" s="3"/>
      <c r="Z965" s="3"/>
    </row>
    <row r="966" ht="15.75" customHeight="1">
      <c r="A966" s="66"/>
      <c r="B966" s="67"/>
      <c r="C966" s="67"/>
      <c r="D966" s="67"/>
      <c r="E966" s="67"/>
      <c r="F966" s="67"/>
      <c r="G966" s="67"/>
      <c r="H966" s="1"/>
      <c r="I966" s="3"/>
      <c r="J966" s="3"/>
      <c r="K966" s="3"/>
      <c r="L966" s="3"/>
      <c r="M966" s="3"/>
      <c r="N966" s="3"/>
      <c r="O966" s="3"/>
      <c r="P966" s="3"/>
      <c r="Q966" s="3"/>
      <c r="R966" s="3"/>
      <c r="S966" s="3"/>
      <c r="T966" s="3"/>
      <c r="U966" s="3"/>
      <c r="V966" s="3"/>
      <c r="W966" s="3"/>
      <c r="X966" s="3"/>
      <c r="Y966" s="3"/>
      <c r="Z966" s="3"/>
    </row>
    <row r="967" ht="15.75" customHeight="1">
      <c r="A967" s="66"/>
      <c r="B967" s="67"/>
      <c r="C967" s="67"/>
      <c r="D967" s="67"/>
      <c r="E967" s="67"/>
      <c r="F967" s="67"/>
      <c r="G967" s="67"/>
      <c r="H967" s="1"/>
      <c r="I967" s="3"/>
      <c r="J967" s="3"/>
      <c r="K967" s="3"/>
      <c r="L967" s="3"/>
      <c r="M967" s="3"/>
      <c r="N967" s="3"/>
      <c r="O967" s="3"/>
      <c r="P967" s="3"/>
      <c r="Q967" s="3"/>
      <c r="R967" s="3"/>
      <c r="S967" s="3"/>
      <c r="T967" s="3"/>
      <c r="U967" s="3"/>
      <c r="V967" s="3"/>
      <c r="W967" s="3"/>
      <c r="X967" s="3"/>
      <c r="Y967" s="3"/>
      <c r="Z967" s="3"/>
    </row>
    <row r="968" ht="15.75" customHeight="1">
      <c r="A968" s="66"/>
      <c r="B968" s="67"/>
      <c r="C968" s="67"/>
      <c r="D968" s="67"/>
      <c r="E968" s="67"/>
      <c r="F968" s="67"/>
      <c r="G968" s="67"/>
      <c r="H968" s="1"/>
      <c r="I968" s="3"/>
      <c r="J968" s="3"/>
      <c r="K968" s="3"/>
      <c r="L968" s="3"/>
      <c r="M968" s="3"/>
      <c r="N968" s="3"/>
      <c r="O968" s="3"/>
      <c r="P968" s="3"/>
      <c r="Q968" s="3"/>
      <c r="R968" s="3"/>
      <c r="S968" s="3"/>
      <c r="T968" s="3"/>
      <c r="U968" s="3"/>
      <c r="V968" s="3"/>
      <c r="W968" s="3"/>
      <c r="X968" s="3"/>
      <c r="Y968" s="3"/>
      <c r="Z968" s="3"/>
    </row>
    <row r="969" ht="15.75" customHeight="1">
      <c r="A969" s="66"/>
      <c r="B969" s="67"/>
      <c r="C969" s="67"/>
      <c r="D969" s="67"/>
      <c r="E969" s="67"/>
      <c r="F969" s="67"/>
      <c r="G969" s="67"/>
      <c r="H969" s="1"/>
      <c r="I969" s="3"/>
      <c r="J969" s="3"/>
      <c r="K969" s="3"/>
      <c r="L969" s="3"/>
      <c r="M969" s="3"/>
      <c r="N969" s="3"/>
      <c r="O969" s="3"/>
      <c r="P969" s="3"/>
      <c r="Q969" s="3"/>
      <c r="R969" s="3"/>
      <c r="S969" s="3"/>
      <c r="T969" s="3"/>
      <c r="U969" s="3"/>
      <c r="V969" s="3"/>
      <c r="W969" s="3"/>
      <c r="X969" s="3"/>
      <c r="Y969" s="3"/>
      <c r="Z969" s="3"/>
    </row>
    <row r="970" ht="15.75" customHeight="1">
      <c r="A970" s="66"/>
      <c r="B970" s="67"/>
      <c r="C970" s="67"/>
      <c r="D970" s="67"/>
      <c r="E970" s="67"/>
      <c r="F970" s="67"/>
      <c r="G970" s="67"/>
      <c r="H970" s="1"/>
      <c r="I970" s="3"/>
      <c r="J970" s="3"/>
      <c r="K970" s="3"/>
      <c r="L970" s="3"/>
      <c r="M970" s="3"/>
      <c r="N970" s="3"/>
      <c r="O970" s="3"/>
      <c r="P970" s="3"/>
      <c r="Q970" s="3"/>
      <c r="R970" s="3"/>
      <c r="S970" s="3"/>
      <c r="T970" s="3"/>
      <c r="U970" s="3"/>
      <c r="V970" s="3"/>
      <c r="W970" s="3"/>
      <c r="X970" s="3"/>
      <c r="Y970" s="3"/>
      <c r="Z970" s="3"/>
    </row>
    <row r="971" ht="15.75" customHeight="1">
      <c r="A971" s="66"/>
      <c r="B971" s="67"/>
      <c r="C971" s="67"/>
      <c r="D971" s="67"/>
      <c r="E971" s="67"/>
      <c r="F971" s="67"/>
      <c r="G971" s="67"/>
      <c r="H971" s="1"/>
      <c r="I971" s="3"/>
      <c r="J971" s="3"/>
      <c r="K971" s="3"/>
      <c r="L971" s="3"/>
      <c r="M971" s="3"/>
      <c r="N971" s="3"/>
      <c r="O971" s="3"/>
      <c r="P971" s="3"/>
      <c r="Q971" s="3"/>
      <c r="R971" s="3"/>
      <c r="S971" s="3"/>
      <c r="T971" s="3"/>
      <c r="U971" s="3"/>
      <c r="V971" s="3"/>
      <c r="W971" s="3"/>
      <c r="X971" s="3"/>
      <c r="Y971" s="3"/>
      <c r="Z971" s="3"/>
    </row>
    <row r="972" ht="15.75" customHeight="1">
      <c r="A972" s="66"/>
      <c r="B972" s="67"/>
      <c r="C972" s="67"/>
      <c r="D972" s="67"/>
      <c r="E972" s="67"/>
      <c r="F972" s="67"/>
      <c r="G972" s="67"/>
      <c r="H972" s="1"/>
      <c r="I972" s="3"/>
      <c r="J972" s="3"/>
      <c r="K972" s="3"/>
      <c r="L972" s="3"/>
      <c r="M972" s="3"/>
      <c r="N972" s="3"/>
      <c r="O972" s="3"/>
      <c r="P972" s="3"/>
      <c r="Q972" s="3"/>
      <c r="R972" s="3"/>
      <c r="S972" s="3"/>
      <c r="T972" s="3"/>
      <c r="U972" s="3"/>
      <c r="V972" s="3"/>
      <c r="W972" s="3"/>
      <c r="X972" s="3"/>
      <c r="Y972" s="3"/>
      <c r="Z972" s="3"/>
    </row>
    <row r="973" ht="15.75" customHeight="1">
      <c r="A973" s="66"/>
      <c r="B973" s="67"/>
      <c r="C973" s="67"/>
      <c r="D973" s="67"/>
      <c r="E973" s="67"/>
      <c r="F973" s="67"/>
      <c r="G973" s="67"/>
      <c r="H973" s="1"/>
      <c r="I973" s="3"/>
      <c r="J973" s="3"/>
      <c r="K973" s="3"/>
      <c r="L973" s="3"/>
      <c r="M973" s="3"/>
      <c r="N973" s="3"/>
      <c r="O973" s="3"/>
      <c r="P973" s="3"/>
      <c r="Q973" s="3"/>
      <c r="R973" s="3"/>
      <c r="S973" s="3"/>
      <c r="T973" s="3"/>
      <c r="U973" s="3"/>
      <c r="V973" s="3"/>
      <c r="W973" s="3"/>
      <c r="X973" s="3"/>
      <c r="Y973" s="3"/>
      <c r="Z973" s="3"/>
    </row>
    <row r="974" ht="15.75" customHeight="1">
      <c r="A974" s="66"/>
      <c r="B974" s="67"/>
      <c r="C974" s="67"/>
      <c r="D974" s="67"/>
      <c r="E974" s="67"/>
      <c r="F974" s="67"/>
      <c r="G974" s="67"/>
      <c r="H974" s="1"/>
      <c r="I974" s="3"/>
      <c r="J974" s="3"/>
      <c r="K974" s="3"/>
      <c r="L974" s="3"/>
      <c r="M974" s="3"/>
      <c r="N974" s="3"/>
      <c r="O974" s="3"/>
      <c r="P974" s="3"/>
      <c r="Q974" s="3"/>
      <c r="R974" s="3"/>
      <c r="S974" s="3"/>
      <c r="T974" s="3"/>
      <c r="U974" s="3"/>
      <c r="V974" s="3"/>
      <c r="W974" s="3"/>
      <c r="X974" s="3"/>
      <c r="Y974" s="3"/>
      <c r="Z974" s="3"/>
    </row>
    <row r="975" ht="15.75" customHeight="1">
      <c r="A975" s="66"/>
      <c r="B975" s="67"/>
      <c r="C975" s="67"/>
      <c r="D975" s="67"/>
      <c r="E975" s="67"/>
      <c r="F975" s="67"/>
      <c r="G975" s="67"/>
      <c r="H975" s="1"/>
      <c r="I975" s="3"/>
      <c r="J975" s="3"/>
      <c r="K975" s="3"/>
      <c r="L975" s="3"/>
      <c r="M975" s="3"/>
      <c r="N975" s="3"/>
      <c r="O975" s="3"/>
      <c r="P975" s="3"/>
      <c r="Q975" s="3"/>
      <c r="R975" s="3"/>
      <c r="S975" s="3"/>
      <c r="T975" s="3"/>
      <c r="U975" s="3"/>
      <c r="V975" s="3"/>
      <c r="W975" s="3"/>
      <c r="X975" s="3"/>
      <c r="Y975" s="3"/>
      <c r="Z975" s="3"/>
    </row>
    <row r="976" ht="15.75" customHeight="1">
      <c r="A976" s="66"/>
      <c r="B976" s="67"/>
      <c r="C976" s="67"/>
      <c r="D976" s="67"/>
      <c r="E976" s="67"/>
      <c r="F976" s="67"/>
      <c r="G976" s="67"/>
      <c r="H976" s="1"/>
      <c r="I976" s="3"/>
      <c r="J976" s="3"/>
      <c r="K976" s="3"/>
      <c r="L976" s="3"/>
      <c r="M976" s="3"/>
      <c r="N976" s="3"/>
      <c r="O976" s="3"/>
      <c r="P976" s="3"/>
      <c r="Q976" s="3"/>
      <c r="R976" s="3"/>
      <c r="S976" s="3"/>
      <c r="T976" s="3"/>
      <c r="U976" s="3"/>
      <c r="V976" s="3"/>
      <c r="W976" s="3"/>
      <c r="X976" s="3"/>
      <c r="Y976" s="3"/>
      <c r="Z976" s="3"/>
    </row>
    <row r="977" ht="15.75" customHeight="1">
      <c r="A977" s="66"/>
      <c r="B977" s="67"/>
      <c r="C977" s="67"/>
      <c r="D977" s="67"/>
      <c r="E977" s="67"/>
      <c r="F977" s="67"/>
      <c r="G977" s="67"/>
      <c r="H977" s="1"/>
      <c r="I977" s="3"/>
      <c r="J977" s="3"/>
      <c r="K977" s="3"/>
      <c r="L977" s="3"/>
      <c r="M977" s="3"/>
      <c r="N977" s="3"/>
      <c r="O977" s="3"/>
      <c r="P977" s="3"/>
      <c r="Q977" s="3"/>
      <c r="R977" s="3"/>
      <c r="S977" s="3"/>
      <c r="T977" s="3"/>
      <c r="U977" s="3"/>
      <c r="V977" s="3"/>
      <c r="W977" s="3"/>
      <c r="X977" s="3"/>
      <c r="Y977" s="3"/>
      <c r="Z977" s="3"/>
    </row>
    <row r="978" ht="15.75" customHeight="1">
      <c r="A978" s="66"/>
      <c r="B978" s="67"/>
      <c r="C978" s="67"/>
      <c r="D978" s="67"/>
      <c r="E978" s="67"/>
      <c r="F978" s="67"/>
      <c r="G978" s="67"/>
      <c r="H978" s="1"/>
      <c r="I978" s="3"/>
      <c r="J978" s="3"/>
      <c r="K978" s="3"/>
      <c r="L978" s="3"/>
      <c r="M978" s="3"/>
      <c r="N978" s="3"/>
      <c r="O978" s="3"/>
      <c r="P978" s="3"/>
      <c r="Q978" s="3"/>
      <c r="R978" s="3"/>
      <c r="S978" s="3"/>
      <c r="T978" s="3"/>
      <c r="U978" s="3"/>
      <c r="V978" s="3"/>
      <c r="W978" s="3"/>
      <c r="X978" s="3"/>
      <c r="Y978" s="3"/>
      <c r="Z978" s="3"/>
    </row>
    <row r="979" ht="15.75" customHeight="1">
      <c r="A979" s="66"/>
      <c r="B979" s="67"/>
      <c r="C979" s="67"/>
      <c r="D979" s="67"/>
      <c r="E979" s="67"/>
      <c r="F979" s="67"/>
      <c r="G979" s="67"/>
      <c r="H979" s="1"/>
      <c r="I979" s="3"/>
      <c r="J979" s="3"/>
      <c r="K979" s="3"/>
      <c r="L979" s="3"/>
      <c r="M979" s="3"/>
      <c r="N979" s="3"/>
      <c r="O979" s="3"/>
      <c r="P979" s="3"/>
      <c r="Q979" s="3"/>
      <c r="R979" s="3"/>
      <c r="S979" s="3"/>
      <c r="T979" s="3"/>
      <c r="U979" s="3"/>
      <c r="V979" s="3"/>
      <c r="W979" s="3"/>
      <c r="X979" s="3"/>
      <c r="Y979" s="3"/>
      <c r="Z979" s="3"/>
    </row>
    <row r="980" ht="15.75" customHeight="1">
      <c r="A980" s="66"/>
      <c r="B980" s="67"/>
      <c r="C980" s="67"/>
      <c r="D980" s="67"/>
      <c r="E980" s="67"/>
      <c r="F980" s="67"/>
      <c r="G980" s="67"/>
      <c r="H980" s="1"/>
      <c r="I980" s="3"/>
      <c r="J980" s="3"/>
      <c r="K980" s="3"/>
      <c r="L980" s="3"/>
      <c r="M980" s="3"/>
      <c r="N980" s="3"/>
      <c r="O980" s="3"/>
      <c r="P980" s="3"/>
      <c r="Q980" s="3"/>
      <c r="R980" s="3"/>
      <c r="S980" s="3"/>
      <c r="T980" s="3"/>
      <c r="U980" s="3"/>
      <c r="V980" s="3"/>
      <c r="W980" s="3"/>
      <c r="X980" s="3"/>
      <c r="Y980" s="3"/>
      <c r="Z980" s="3"/>
    </row>
    <row r="981" ht="15.75" customHeight="1">
      <c r="A981" s="66"/>
      <c r="B981" s="67"/>
      <c r="C981" s="67"/>
      <c r="D981" s="67"/>
      <c r="E981" s="67"/>
      <c r="F981" s="67"/>
      <c r="G981" s="67"/>
      <c r="H981" s="1"/>
      <c r="I981" s="3"/>
      <c r="J981" s="3"/>
      <c r="K981" s="3"/>
      <c r="L981" s="3"/>
      <c r="M981" s="3"/>
      <c r="N981" s="3"/>
      <c r="O981" s="3"/>
      <c r="P981" s="3"/>
      <c r="Q981" s="3"/>
      <c r="R981" s="3"/>
      <c r="S981" s="3"/>
      <c r="T981" s="3"/>
      <c r="U981" s="3"/>
      <c r="V981" s="3"/>
      <c r="W981" s="3"/>
      <c r="X981" s="3"/>
      <c r="Y981" s="3"/>
      <c r="Z981" s="3"/>
    </row>
    <row r="982" ht="15.75" customHeight="1">
      <c r="A982" s="66"/>
      <c r="B982" s="67"/>
      <c r="C982" s="67"/>
      <c r="D982" s="67"/>
      <c r="E982" s="67"/>
      <c r="F982" s="67"/>
      <c r="G982" s="67"/>
      <c r="H982" s="1"/>
      <c r="I982" s="3"/>
      <c r="J982" s="3"/>
      <c r="K982" s="3"/>
      <c r="L982" s="3"/>
      <c r="M982" s="3"/>
      <c r="N982" s="3"/>
      <c r="O982" s="3"/>
      <c r="P982" s="3"/>
      <c r="Q982" s="3"/>
      <c r="R982" s="3"/>
      <c r="S982" s="3"/>
      <c r="T982" s="3"/>
      <c r="U982" s="3"/>
      <c r="V982" s="3"/>
      <c r="W982" s="3"/>
      <c r="X982" s="3"/>
      <c r="Y982" s="3"/>
      <c r="Z982" s="3"/>
    </row>
    <row r="983" ht="15.75" customHeight="1">
      <c r="A983" s="66"/>
      <c r="B983" s="67"/>
      <c r="C983" s="67"/>
      <c r="D983" s="67"/>
      <c r="E983" s="67"/>
      <c r="F983" s="67"/>
      <c r="G983" s="67"/>
      <c r="H983" s="1"/>
      <c r="I983" s="3"/>
      <c r="J983" s="3"/>
      <c r="K983" s="3"/>
      <c r="L983" s="3"/>
      <c r="M983" s="3"/>
      <c r="N983" s="3"/>
      <c r="O983" s="3"/>
      <c r="P983" s="3"/>
      <c r="Q983" s="3"/>
      <c r="R983" s="3"/>
      <c r="S983" s="3"/>
      <c r="T983" s="3"/>
      <c r="U983" s="3"/>
      <c r="V983" s="3"/>
      <c r="W983" s="3"/>
      <c r="X983" s="3"/>
      <c r="Y983" s="3"/>
      <c r="Z983" s="3"/>
    </row>
    <row r="984" ht="15.75" customHeight="1">
      <c r="A984" s="66"/>
      <c r="B984" s="67"/>
      <c r="C984" s="67"/>
      <c r="D984" s="67"/>
      <c r="E984" s="67"/>
      <c r="F984" s="67"/>
      <c r="G984" s="67"/>
      <c r="H984" s="1"/>
      <c r="I984" s="3"/>
      <c r="J984" s="3"/>
      <c r="K984" s="3"/>
      <c r="L984" s="3"/>
      <c r="M984" s="3"/>
      <c r="N984" s="3"/>
      <c r="O984" s="3"/>
      <c r="P984" s="3"/>
      <c r="Q984" s="3"/>
      <c r="R984" s="3"/>
      <c r="S984" s="3"/>
      <c r="T984" s="3"/>
      <c r="U984" s="3"/>
      <c r="V984" s="3"/>
      <c r="W984" s="3"/>
      <c r="X984" s="3"/>
      <c r="Y984" s="3"/>
      <c r="Z984" s="3"/>
    </row>
    <row r="985" ht="15.75" customHeight="1">
      <c r="A985" s="66"/>
      <c r="B985" s="67"/>
      <c r="C985" s="67"/>
      <c r="D985" s="67"/>
      <c r="E985" s="67"/>
      <c r="F985" s="67"/>
      <c r="G985" s="67"/>
      <c r="H985" s="1"/>
      <c r="I985" s="3"/>
      <c r="J985" s="3"/>
      <c r="K985" s="3"/>
      <c r="L985" s="3"/>
      <c r="M985" s="3"/>
      <c r="N985" s="3"/>
      <c r="O985" s="3"/>
      <c r="P985" s="3"/>
      <c r="Q985" s="3"/>
      <c r="R985" s="3"/>
      <c r="S985" s="3"/>
      <c r="T985" s="3"/>
      <c r="U985" s="3"/>
      <c r="V985" s="3"/>
      <c r="W985" s="3"/>
      <c r="X985" s="3"/>
      <c r="Y985" s="3"/>
      <c r="Z985" s="3"/>
    </row>
    <row r="986" ht="15.75" customHeight="1">
      <c r="A986" s="66"/>
      <c r="B986" s="67"/>
      <c r="C986" s="67"/>
      <c r="D986" s="67"/>
      <c r="E986" s="67"/>
      <c r="F986" s="67"/>
      <c r="G986" s="67"/>
      <c r="H986" s="1"/>
      <c r="I986" s="3"/>
      <c r="J986" s="3"/>
      <c r="K986" s="3"/>
      <c r="L986" s="3"/>
      <c r="M986" s="3"/>
      <c r="N986" s="3"/>
      <c r="O986" s="3"/>
      <c r="P986" s="3"/>
      <c r="Q986" s="3"/>
      <c r="R986" s="3"/>
      <c r="S986" s="3"/>
      <c r="T986" s="3"/>
      <c r="U986" s="3"/>
      <c r="V986" s="3"/>
      <c r="W986" s="3"/>
      <c r="X986" s="3"/>
      <c r="Y986" s="3"/>
      <c r="Z986" s="3"/>
    </row>
    <row r="987" ht="15.75" customHeight="1">
      <c r="A987" s="66"/>
      <c r="B987" s="67"/>
      <c r="C987" s="67"/>
      <c r="D987" s="67"/>
      <c r="E987" s="67"/>
      <c r="F987" s="67"/>
      <c r="G987" s="67"/>
      <c r="H987" s="1"/>
      <c r="I987" s="3"/>
      <c r="J987" s="3"/>
      <c r="K987" s="3"/>
      <c r="L987" s="3"/>
      <c r="M987" s="3"/>
      <c r="N987" s="3"/>
      <c r="O987" s="3"/>
      <c r="P987" s="3"/>
      <c r="Q987" s="3"/>
      <c r="R987" s="3"/>
      <c r="S987" s="3"/>
      <c r="T987" s="3"/>
      <c r="U987" s="3"/>
      <c r="V987" s="3"/>
      <c r="W987" s="3"/>
      <c r="X987" s="3"/>
      <c r="Y987" s="3"/>
      <c r="Z987" s="3"/>
    </row>
    <row r="988" ht="15.75" customHeight="1">
      <c r="A988" s="66"/>
      <c r="B988" s="67"/>
      <c r="C988" s="67"/>
      <c r="D988" s="67"/>
      <c r="E988" s="67"/>
      <c r="F988" s="67"/>
      <c r="G988" s="67"/>
      <c r="H988" s="1"/>
      <c r="I988" s="3"/>
      <c r="J988" s="3"/>
      <c r="K988" s="3"/>
      <c r="L988" s="3"/>
      <c r="M988" s="3"/>
      <c r="N988" s="3"/>
      <c r="O988" s="3"/>
      <c r="P988" s="3"/>
      <c r="Q988" s="3"/>
      <c r="R988" s="3"/>
      <c r="S988" s="3"/>
      <c r="T988" s="3"/>
      <c r="U988" s="3"/>
      <c r="V988" s="3"/>
      <c r="W988" s="3"/>
      <c r="X988" s="3"/>
      <c r="Y988" s="3"/>
      <c r="Z988" s="3"/>
    </row>
    <row r="989" ht="15.75" customHeight="1">
      <c r="A989" s="66"/>
      <c r="B989" s="67"/>
      <c r="C989" s="67"/>
      <c r="D989" s="67"/>
      <c r="E989" s="67"/>
      <c r="F989" s="67"/>
      <c r="G989" s="67"/>
      <c r="H989" s="1"/>
      <c r="I989" s="3"/>
      <c r="J989" s="3"/>
      <c r="K989" s="3"/>
      <c r="L989" s="3"/>
      <c r="M989" s="3"/>
      <c r="N989" s="3"/>
      <c r="O989" s="3"/>
      <c r="P989" s="3"/>
      <c r="Q989" s="3"/>
      <c r="R989" s="3"/>
      <c r="S989" s="3"/>
      <c r="T989" s="3"/>
      <c r="U989" s="3"/>
      <c r="V989" s="3"/>
      <c r="W989" s="3"/>
      <c r="X989" s="3"/>
      <c r="Y989" s="3"/>
      <c r="Z989" s="3"/>
    </row>
    <row r="990" ht="15.75" customHeight="1">
      <c r="A990" s="66"/>
      <c r="B990" s="67"/>
      <c r="C990" s="67"/>
      <c r="D990" s="67"/>
      <c r="E990" s="67"/>
      <c r="F990" s="67"/>
      <c r="G990" s="67"/>
      <c r="H990" s="1"/>
      <c r="I990" s="3"/>
      <c r="J990" s="3"/>
      <c r="K990" s="3"/>
      <c r="L990" s="3"/>
      <c r="M990" s="3"/>
      <c r="N990" s="3"/>
      <c r="O990" s="3"/>
      <c r="P990" s="3"/>
      <c r="Q990" s="3"/>
      <c r="R990" s="3"/>
      <c r="S990" s="3"/>
      <c r="T990" s="3"/>
      <c r="U990" s="3"/>
      <c r="V990" s="3"/>
      <c r="W990" s="3"/>
      <c r="X990" s="3"/>
      <c r="Y990" s="3"/>
      <c r="Z990" s="3"/>
    </row>
    <row r="991" ht="15.75" customHeight="1">
      <c r="A991" s="66"/>
      <c r="B991" s="67"/>
      <c r="C991" s="67"/>
      <c r="D991" s="67"/>
      <c r="E991" s="67"/>
      <c r="F991" s="67"/>
      <c r="G991" s="67"/>
      <c r="H991" s="1"/>
      <c r="I991" s="3"/>
      <c r="J991" s="3"/>
      <c r="K991" s="3"/>
      <c r="L991" s="3"/>
      <c r="M991" s="3"/>
      <c r="N991" s="3"/>
      <c r="O991" s="3"/>
      <c r="P991" s="3"/>
      <c r="Q991" s="3"/>
      <c r="R991" s="3"/>
      <c r="S991" s="3"/>
      <c r="T991" s="3"/>
      <c r="U991" s="3"/>
      <c r="V991" s="3"/>
      <c r="W991" s="3"/>
      <c r="X991" s="3"/>
      <c r="Y991" s="3"/>
      <c r="Z991" s="3"/>
    </row>
    <row r="992" ht="15.75" customHeight="1">
      <c r="A992" s="66"/>
      <c r="B992" s="67"/>
      <c r="C992" s="67"/>
      <c r="D992" s="67"/>
      <c r="E992" s="67"/>
      <c r="F992" s="67"/>
      <c r="G992" s="67"/>
      <c r="H992" s="1"/>
      <c r="I992" s="3"/>
      <c r="J992" s="3"/>
      <c r="K992" s="3"/>
      <c r="L992" s="3"/>
      <c r="M992" s="3"/>
      <c r="N992" s="3"/>
      <c r="O992" s="3"/>
      <c r="P992" s="3"/>
      <c r="Q992" s="3"/>
      <c r="R992" s="3"/>
      <c r="S992" s="3"/>
      <c r="T992" s="3"/>
      <c r="U992" s="3"/>
      <c r="V992" s="3"/>
      <c r="W992" s="3"/>
      <c r="X992" s="3"/>
      <c r="Y992" s="3"/>
      <c r="Z992" s="3"/>
    </row>
    <row r="993" ht="15.75" customHeight="1">
      <c r="A993" s="66"/>
      <c r="B993" s="67"/>
      <c r="C993" s="67"/>
      <c r="D993" s="67"/>
      <c r="E993" s="67"/>
      <c r="F993" s="67"/>
      <c r="G993" s="67"/>
      <c r="H993" s="1"/>
      <c r="I993" s="3"/>
      <c r="J993" s="3"/>
      <c r="K993" s="3"/>
      <c r="L993" s="3"/>
      <c r="M993" s="3"/>
      <c r="N993" s="3"/>
      <c r="O993" s="3"/>
      <c r="P993" s="3"/>
      <c r="Q993" s="3"/>
      <c r="R993" s="3"/>
      <c r="S993" s="3"/>
      <c r="T993" s="3"/>
      <c r="U993" s="3"/>
      <c r="V993" s="3"/>
      <c r="W993" s="3"/>
      <c r="X993" s="3"/>
      <c r="Y993" s="3"/>
      <c r="Z993" s="3"/>
    </row>
    <row r="994" ht="15.75" customHeight="1">
      <c r="A994" s="66"/>
      <c r="B994" s="67"/>
      <c r="C994" s="67"/>
      <c r="D994" s="67"/>
      <c r="E994" s="67"/>
      <c r="F994" s="67"/>
      <c r="G994" s="67"/>
      <c r="H994" s="1"/>
      <c r="I994" s="3"/>
      <c r="J994" s="3"/>
      <c r="K994" s="3"/>
      <c r="L994" s="3"/>
      <c r="M994" s="3"/>
      <c r="N994" s="3"/>
      <c r="O994" s="3"/>
      <c r="P994" s="3"/>
      <c r="Q994" s="3"/>
      <c r="R994" s="3"/>
      <c r="S994" s="3"/>
      <c r="T994" s="3"/>
      <c r="U994" s="3"/>
      <c r="V994" s="3"/>
      <c r="W994" s="3"/>
      <c r="X994" s="3"/>
      <c r="Y994" s="3"/>
      <c r="Z994" s="3"/>
    </row>
    <row r="995" ht="15.75" customHeight="1">
      <c r="A995" s="66"/>
      <c r="B995" s="67"/>
      <c r="C995" s="67"/>
      <c r="D995" s="67"/>
      <c r="E995" s="67"/>
      <c r="F995" s="67"/>
      <c r="G995" s="67"/>
      <c r="H995" s="1"/>
      <c r="I995" s="3"/>
      <c r="J995" s="3"/>
      <c r="K995" s="3"/>
      <c r="L995" s="3"/>
      <c r="M995" s="3"/>
      <c r="N995" s="3"/>
      <c r="O995" s="3"/>
      <c r="P995" s="3"/>
      <c r="Q995" s="3"/>
      <c r="R995" s="3"/>
      <c r="S995" s="3"/>
      <c r="T995" s="3"/>
      <c r="U995" s="3"/>
      <c r="V995" s="3"/>
      <c r="W995" s="3"/>
      <c r="X995" s="3"/>
      <c r="Y995" s="3"/>
      <c r="Z995" s="3"/>
    </row>
    <row r="996" ht="15.75" customHeight="1">
      <c r="A996" s="66"/>
      <c r="B996" s="67"/>
      <c r="C996" s="67"/>
      <c r="D996" s="67"/>
      <c r="E996" s="67"/>
      <c r="F996" s="67"/>
      <c r="G996" s="67"/>
      <c r="H996" s="1"/>
      <c r="I996" s="3"/>
      <c r="J996" s="3"/>
      <c r="K996" s="3"/>
      <c r="L996" s="3"/>
      <c r="M996" s="3"/>
      <c r="N996" s="3"/>
      <c r="O996" s="3"/>
      <c r="P996" s="3"/>
      <c r="Q996" s="3"/>
      <c r="R996" s="3"/>
      <c r="S996" s="3"/>
      <c r="T996" s="3"/>
      <c r="U996" s="3"/>
      <c r="V996" s="3"/>
      <c r="W996" s="3"/>
      <c r="X996" s="3"/>
      <c r="Y996" s="3"/>
      <c r="Z996" s="3"/>
    </row>
    <row r="997" ht="15.75" customHeight="1">
      <c r="A997" s="66"/>
      <c r="B997" s="67"/>
      <c r="C997" s="67"/>
      <c r="D997" s="67"/>
      <c r="E997" s="67"/>
      <c r="F997" s="67"/>
      <c r="G997" s="67"/>
      <c r="H997" s="1"/>
      <c r="I997" s="3"/>
      <c r="J997" s="3"/>
      <c r="K997" s="3"/>
      <c r="L997" s="3"/>
      <c r="M997" s="3"/>
      <c r="N997" s="3"/>
      <c r="O997" s="3"/>
      <c r="P997" s="3"/>
      <c r="Q997" s="3"/>
      <c r="R997" s="3"/>
      <c r="S997" s="3"/>
      <c r="T997" s="3"/>
      <c r="U997" s="3"/>
      <c r="V997" s="3"/>
      <c r="W997" s="3"/>
      <c r="X997" s="3"/>
      <c r="Y997" s="3"/>
      <c r="Z997" s="3"/>
    </row>
    <row r="998" ht="15.75" customHeight="1">
      <c r="A998" s="66"/>
      <c r="B998" s="67"/>
      <c r="C998" s="67"/>
      <c r="D998" s="67"/>
      <c r="E998" s="67"/>
      <c r="F998" s="67"/>
      <c r="G998" s="67"/>
      <c r="H998" s="1"/>
      <c r="I998" s="3"/>
      <c r="J998" s="3"/>
      <c r="K998" s="3"/>
      <c r="L998" s="3"/>
      <c r="M998" s="3"/>
      <c r="N998" s="3"/>
      <c r="O998" s="3"/>
      <c r="P998" s="3"/>
      <c r="Q998" s="3"/>
      <c r="R998" s="3"/>
      <c r="S998" s="3"/>
      <c r="T998" s="3"/>
      <c r="U998" s="3"/>
      <c r="V998" s="3"/>
      <c r="W998" s="3"/>
      <c r="X998" s="3"/>
      <c r="Y998" s="3"/>
      <c r="Z998" s="3"/>
    </row>
    <row r="999" ht="15.75" customHeight="1">
      <c r="A999" s="66"/>
      <c r="B999" s="67"/>
      <c r="C999" s="67"/>
      <c r="D999" s="67"/>
      <c r="E999" s="67"/>
      <c r="F999" s="67"/>
      <c r="G999" s="67"/>
      <c r="H999" s="1"/>
      <c r="I999" s="3"/>
      <c r="J999" s="3"/>
      <c r="K999" s="3"/>
      <c r="L999" s="3"/>
      <c r="M999" s="3"/>
      <c r="N999" s="3"/>
      <c r="O999" s="3"/>
      <c r="P999" s="3"/>
      <c r="Q999" s="3"/>
      <c r="R999" s="3"/>
      <c r="S999" s="3"/>
      <c r="T999" s="3"/>
      <c r="U999" s="3"/>
      <c r="V999" s="3"/>
      <c r="W999" s="3"/>
      <c r="X999" s="3"/>
      <c r="Y999" s="3"/>
      <c r="Z999" s="3"/>
    </row>
    <row r="1000" ht="15.75" customHeight="1">
      <c r="A1000" s="66"/>
      <c r="B1000" s="67"/>
      <c r="C1000" s="67"/>
      <c r="D1000" s="67"/>
      <c r="E1000" s="67"/>
      <c r="F1000" s="67"/>
      <c r="G1000" s="67"/>
      <c r="H1000" s="1"/>
      <c r="I1000" s="3"/>
      <c r="J1000" s="3"/>
      <c r="K1000" s="3"/>
      <c r="L1000" s="3"/>
      <c r="M1000" s="3"/>
      <c r="N1000" s="3"/>
      <c r="O1000" s="3"/>
      <c r="P1000" s="3"/>
      <c r="Q1000" s="3"/>
      <c r="R1000" s="3"/>
      <c r="S1000" s="3"/>
      <c r="T1000" s="3"/>
      <c r="U1000" s="3"/>
      <c r="V1000" s="3"/>
      <c r="W1000" s="3"/>
      <c r="X1000" s="3"/>
      <c r="Y1000" s="3"/>
      <c r="Z1000" s="3"/>
    </row>
    <row r="1001" ht="15.75" customHeight="1">
      <c r="A1001" s="66"/>
      <c r="B1001" s="67"/>
      <c r="C1001" s="67"/>
      <c r="D1001" s="67"/>
      <c r="E1001" s="67"/>
      <c r="F1001" s="67"/>
      <c r="G1001" s="67"/>
      <c r="H1001" s="1"/>
      <c r="I1001" s="3"/>
      <c r="J1001" s="3"/>
      <c r="K1001" s="3"/>
      <c r="L1001" s="3"/>
      <c r="M1001" s="3"/>
      <c r="N1001" s="3"/>
      <c r="O1001" s="3"/>
      <c r="P1001" s="3"/>
      <c r="Q1001" s="3"/>
      <c r="R1001" s="3"/>
      <c r="S1001" s="3"/>
      <c r="T1001" s="3"/>
      <c r="U1001" s="3"/>
      <c r="V1001" s="3"/>
      <c r="W1001" s="3"/>
      <c r="X1001" s="3"/>
      <c r="Y1001" s="3"/>
      <c r="Z1001" s="3"/>
    </row>
    <row r="1002" ht="15.75" customHeight="1">
      <c r="A1002" s="66"/>
      <c r="B1002" s="67"/>
      <c r="C1002" s="67"/>
      <c r="D1002" s="67"/>
      <c r="E1002" s="67"/>
      <c r="F1002" s="67"/>
      <c r="G1002" s="67"/>
      <c r="H1002" s="1"/>
      <c r="I1002" s="3"/>
      <c r="J1002" s="3"/>
      <c r="K1002" s="3"/>
      <c r="L1002" s="3"/>
      <c r="M1002" s="3"/>
      <c r="N1002" s="3"/>
      <c r="O1002" s="3"/>
      <c r="P1002" s="3"/>
      <c r="Q1002" s="3"/>
      <c r="R1002" s="3"/>
      <c r="S1002" s="3"/>
      <c r="T1002" s="3"/>
      <c r="U1002" s="3"/>
      <c r="V1002" s="3"/>
      <c r="W1002" s="3"/>
      <c r="X1002" s="3"/>
      <c r="Y1002" s="3"/>
      <c r="Z1002" s="3"/>
    </row>
    <row r="1003" ht="15.75" customHeight="1">
      <c r="A1003" s="66"/>
      <c r="B1003" s="67"/>
      <c r="C1003" s="67"/>
      <c r="D1003" s="67"/>
      <c r="E1003" s="67"/>
      <c r="F1003" s="67"/>
      <c r="G1003" s="67"/>
      <c r="H1003" s="1"/>
      <c r="I1003" s="3"/>
      <c r="J1003" s="3"/>
      <c r="K1003" s="3"/>
      <c r="L1003" s="3"/>
      <c r="M1003" s="3"/>
      <c r="N1003" s="3"/>
      <c r="O1003" s="3"/>
      <c r="P1003" s="3"/>
      <c r="Q1003" s="3"/>
      <c r="R1003" s="3"/>
      <c r="S1003" s="3"/>
      <c r="T1003" s="3"/>
      <c r="U1003" s="3"/>
      <c r="V1003" s="3"/>
      <c r="W1003" s="3"/>
      <c r="X1003" s="3"/>
      <c r="Y1003" s="3"/>
      <c r="Z1003" s="3"/>
    </row>
    <row r="1004" ht="15.75" customHeight="1">
      <c r="A1004" s="66"/>
      <c r="B1004" s="67"/>
      <c r="C1004" s="67"/>
      <c r="D1004" s="67"/>
      <c r="E1004" s="67"/>
      <c r="F1004" s="67"/>
      <c r="G1004" s="67"/>
      <c r="H1004" s="1"/>
      <c r="I1004" s="3"/>
      <c r="J1004" s="3"/>
      <c r="K1004" s="3"/>
      <c r="L1004" s="3"/>
      <c r="M1004" s="3"/>
      <c r="N1004" s="3"/>
      <c r="O1004" s="3"/>
      <c r="P1004" s="3"/>
      <c r="Q1004" s="3"/>
      <c r="R1004" s="3"/>
      <c r="S1004" s="3"/>
      <c r="T1004" s="3"/>
      <c r="U1004" s="3"/>
      <c r="V1004" s="3"/>
      <c r="W1004" s="3"/>
      <c r="X1004" s="3"/>
      <c r="Y1004" s="3"/>
      <c r="Z1004" s="3"/>
    </row>
    <row r="1005" ht="15.75" customHeight="1">
      <c r="A1005" s="66"/>
      <c r="B1005" s="67"/>
      <c r="C1005" s="67"/>
      <c r="D1005" s="67"/>
      <c r="E1005" s="67"/>
      <c r="F1005" s="67"/>
      <c r="G1005" s="67"/>
      <c r="H1005" s="1"/>
      <c r="I1005" s="3"/>
      <c r="J1005" s="3"/>
      <c r="K1005" s="3"/>
      <c r="L1005" s="3"/>
      <c r="M1005" s="3"/>
      <c r="N1005" s="3"/>
      <c r="O1005" s="3"/>
      <c r="P1005" s="3"/>
      <c r="Q1005" s="3"/>
      <c r="R1005" s="3"/>
      <c r="S1005" s="3"/>
      <c r="T1005" s="3"/>
      <c r="U1005" s="3"/>
      <c r="V1005" s="3"/>
      <c r="W1005" s="3"/>
      <c r="X1005" s="3"/>
      <c r="Y1005" s="3"/>
      <c r="Z1005" s="3"/>
    </row>
    <row r="1006" ht="15.75" customHeight="1">
      <c r="A1006" s="66"/>
      <c r="B1006" s="67"/>
      <c r="C1006" s="67"/>
      <c r="D1006" s="67"/>
      <c r="E1006" s="67"/>
      <c r="F1006" s="67"/>
      <c r="G1006" s="67"/>
      <c r="H1006" s="1"/>
      <c r="I1006" s="3"/>
      <c r="J1006" s="3"/>
      <c r="K1006" s="3"/>
      <c r="L1006" s="3"/>
      <c r="M1006" s="3"/>
      <c r="N1006" s="3"/>
      <c r="O1006" s="3"/>
      <c r="P1006" s="3"/>
      <c r="Q1006" s="3"/>
      <c r="R1006" s="3"/>
      <c r="S1006" s="3"/>
      <c r="T1006" s="3"/>
      <c r="U1006" s="3"/>
      <c r="V1006" s="3"/>
      <c r="W1006" s="3"/>
      <c r="X1006" s="3"/>
      <c r="Y1006" s="3"/>
      <c r="Z1006" s="3"/>
    </row>
    <row r="1007" ht="15.75" customHeight="1">
      <c r="A1007" s="66"/>
      <c r="B1007" s="67"/>
      <c r="C1007" s="67"/>
      <c r="D1007" s="67"/>
      <c r="E1007" s="67"/>
      <c r="F1007" s="67"/>
      <c r="G1007" s="67"/>
      <c r="H1007" s="1"/>
      <c r="I1007" s="3"/>
      <c r="J1007" s="3"/>
      <c r="K1007" s="3"/>
      <c r="L1007" s="3"/>
      <c r="M1007" s="3"/>
      <c r="N1007" s="3"/>
      <c r="O1007" s="3"/>
      <c r="P1007" s="3"/>
      <c r="Q1007" s="3"/>
      <c r="R1007" s="3"/>
      <c r="S1007" s="3"/>
      <c r="T1007" s="3"/>
      <c r="U1007" s="3"/>
      <c r="V1007" s="3"/>
      <c r="W1007" s="3"/>
      <c r="X1007" s="3"/>
      <c r="Y1007" s="3"/>
      <c r="Z1007" s="3"/>
    </row>
    <row r="1008" ht="15.75" customHeight="1">
      <c r="A1008" s="66"/>
      <c r="B1008" s="67"/>
      <c r="C1008" s="67"/>
      <c r="D1008" s="67"/>
      <c r="E1008" s="67"/>
      <c r="F1008" s="67"/>
      <c r="G1008" s="67"/>
      <c r="H1008" s="1"/>
      <c r="I1008" s="3"/>
      <c r="J1008" s="3"/>
      <c r="K1008" s="3"/>
      <c r="L1008" s="3"/>
      <c r="M1008" s="3"/>
      <c r="N1008" s="3"/>
      <c r="O1008" s="3"/>
      <c r="P1008" s="3"/>
      <c r="Q1008" s="3"/>
      <c r="R1008" s="3"/>
      <c r="S1008" s="3"/>
      <c r="T1008" s="3"/>
      <c r="U1008" s="3"/>
      <c r="V1008" s="3"/>
      <c r="W1008" s="3"/>
      <c r="X1008" s="3"/>
      <c r="Y1008" s="3"/>
      <c r="Z1008" s="3"/>
    </row>
    <row r="1009" ht="15.75" customHeight="1">
      <c r="A1009" s="66"/>
      <c r="B1009" s="67"/>
      <c r="C1009" s="67"/>
      <c r="D1009" s="67"/>
      <c r="E1009" s="67"/>
      <c r="F1009" s="67"/>
      <c r="G1009" s="67"/>
      <c r="H1009" s="1"/>
      <c r="I1009" s="3"/>
      <c r="J1009" s="3"/>
      <c r="K1009" s="3"/>
      <c r="L1009" s="3"/>
      <c r="M1009" s="3"/>
      <c r="N1009" s="3"/>
      <c r="O1009" s="3"/>
      <c r="P1009" s="3"/>
      <c r="Q1009" s="3"/>
      <c r="R1009" s="3"/>
      <c r="S1009" s="3"/>
      <c r="T1009" s="3"/>
      <c r="U1009" s="3"/>
      <c r="V1009" s="3"/>
      <c r="W1009" s="3"/>
      <c r="X1009" s="3"/>
      <c r="Y1009" s="3"/>
      <c r="Z1009" s="3"/>
    </row>
    <row r="1010" ht="15.75" customHeight="1">
      <c r="A1010" s="66"/>
      <c r="B1010" s="67"/>
      <c r="C1010" s="67"/>
      <c r="D1010" s="67"/>
      <c r="E1010" s="67"/>
      <c r="F1010" s="67"/>
      <c r="G1010" s="67"/>
      <c r="H1010" s="1"/>
      <c r="I1010" s="3"/>
      <c r="J1010" s="3"/>
      <c r="K1010" s="3"/>
      <c r="L1010" s="3"/>
      <c r="M1010" s="3"/>
      <c r="N1010" s="3"/>
      <c r="O1010" s="3"/>
      <c r="P1010" s="3"/>
      <c r="Q1010" s="3"/>
      <c r="R1010" s="3"/>
      <c r="S1010" s="3"/>
      <c r="T1010" s="3"/>
      <c r="U1010" s="3"/>
      <c r="V1010" s="3"/>
      <c r="W1010" s="3"/>
      <c r="X1010" s="3"/>
      <c r="Y1010" s="3"/>
      <c r="Z1010" s="3"/>
    </row>
    <row r="1011" ht="15.75" customHeight="1">
      <c r="A1011" s="66"/>
      <c r="B1011" s="67"/>
      <c r="C1011" s="67"/>
      <c r="D1011" s="67"/>
      <c r="E1011" s="67"/>
      <c r="F1011" s="67"/>
      <c r="G1011" s="67"/>
      <c r="H1011" s="1"/>
      <c r="I1011" s="3"/>
      <c r="J1011" s="3"/>
      <c r="K1011" s="3"/>
      <c r="L1011" s="3"/>
      <c r="M1011" s="3"/>
      <c r="N1011" s="3"/>
      <c r="O1011" s="3"/>
      <c r="P1011" s="3"/>
      <c r="Q1011" s="3"/>
      <c r="R1011" s="3"/>
      <c r="S1011" s="3"/>
      <c r="T1011" s="3"/>
      <c r="U1011" s="3"/>
      <c r="V1011" s="3"/>
      <c r="W1011" s="3"/>
      <c r="X1011" s="3"/>
      <c r="Y1011" s="3"/>
      <c r="Z1011" s="3"/>
    </row>
    <row r="1012" ht="15.75" customHeight="1">
      <c r="A1012" s="66"/>
      <c r="B1012" s="67"/>
      <c r="C1012" s="67"/>
      <c r="D1012" s="67"/>
      <c r="E1012" s="67"/>
      <c r="F1012" s="67"/>
      <c r="G1012" s="67"/>
      <c r="H1012" s="1"/>
      <c r="I1012" s="3"/>
      <c r="J1012" s="3"/>
      <c r="K1012" s="3"/>
      <c r="L1012" s="3"/>
      <c r="M1012" s="3"/>
      <c r="N1012" s="3"/>
      <c r="O1012" s="3"/>
      <c r="P1012" s="3"/>
      <c r="Q1012" s="3"/>
      <c r="R1012" s="3"/>
      <c r="S1012" s="3"/>
      <c r="T1012" s="3"/>
      <c r="U1012" s="3"/>
      <c r="V1012" s="3"/>
      <c r="W1012" s="3"/>
      <c r="X1012" s="3"/>
      <c r="Y1012" s="3"/>
      <c r="Z1012" s="3"/>
    </row>
    <row r="1013" ht="15.75" customHeight="1">
      <c r="A1013" s="66"/>
      <c r="B1013" s="67"/>
      <c r="C1013" s="67"/>
      <c r="D1013" s="67"/>
      <c r="E1013" s="67"/>
      <c r="F1013" s="67"/>
      <c r="G1013" s="67"/>
      <c r="H1013" s="1"/>
      <c r="I1013" s="3"/>
      <c r="J1013" s="3"/>
      <c r="K1013" s="3"/>
      <c r="L1013" s="3"/>
      <c r="M1013" s="3"/>
      <c r="N1013" s="3"/>
      <c r="O1013" s="3"/>
      <c r="P1013" s="3"/>
      <c r="Q1013" s="3"/>
      <c r="R1013" s="3"/>
      <c r="S1013" s="3"/>
      <c r="T1013" s="3"/>
      <c r="U1013" s="3"/>
      <c r="V1013" s="3"/>
      <c r="W1013" s="3"/>
      <c r="X1013" s="3"/>
      <c r="Y1013" s="3"/>
      <c r="Z1013" s="3"/>
    </row>
    <row r="1014" ht="15.75" customHeight="1">
      <c r="A1014" s="66"/>
      <c r="B1014" s="67"/>
      <c r="C1014" s="67"/>
      <c r="D1014" s="67"/>
      <c r="E1014" s="67"/>
      <c r="F1014" s="67"/>
      <c r="G1014" s="67"/>
      <c r="H1014" s="1"/>
      <c r="I1014" s="3"/>
      <c r="J1014" s="3"/>
      <c r="K1014" s="3"/>
      <c r="L1014" s="3"/>
      <c r="M1014" s="3"/>
      <c r="N1014" s="3"/>
      <c r="O1014" s="3"/>
      <c r="P1014" s="3"/>
      <c r="Q1014" s="3"/>
      <c r="R1014" s="3"/>
      <c r="S1014" s="3"/>
      <c r="T1014" s="3"/>
      <c r="U1014" s="3"/>
      <c r="V1014" s="3"/>
      <c r="W1014" s="3"/>
      <c r="X1014" s="3"/>
      <c r="Y1014" s="3"/>
      <c r="Z1014" s="3"/>
    </row>
    <row r="1015" ht="15.75" customHeight="1">
      <c r="A1015" s="66"/>
      <c r="B1015" s="67"/>
      <c r="C1015" s="67"/>
      <c r="D1015" s="67"/>
      <c r="E1015" s="67"/>
      <c r="F1015" s="67"/>
      <c r="G1015" s="67"/>
      <c r="H1015" s="1"/>
      <c r="I1015" s="3"/>
      <c r="J1015" s="3"/>
      <c r="K1015" s="3"/>
      <c r="L1015" s="3"/>
      <c r="M1015" s="3"/>
      <c r="N1015" s="3"/>
      <c r="O1015" s="3"/>
      <c r="P1015" s="3"/>
      <c r="Q1015" s="3"/>
      <c r="R1015" s="3"/>
      <c r="S1015" s="3"/>
      <c r="T1015" s="3"/>
      <c r="U1015" s="3"/>
      <c r="V1015" s="3"/>
      <c r="W1015" s="3"/>
      <c r="X1015" s="3"/>
      <c r="Y1015" s="3"/>
      <c r="Z1015" s="3"/>
    </row>
    <row r="1016" ht="15.75" customHeight="1">
      <c r="A1016" s="66"/>
      <c r="B1016" s="67"/>
      <c r="C1016" s="67"/>
      <c r="D1016" s="67"/>
      <c r="E1016" s="67"/>
      <c r="F1016" s="67"/>
      <c r="G1016" s="67"/>
      <c r="H1016" s="1"/>
      <c r="I1016" s="3"/>
      <c r="J1016" s="3"/>
      <c r="K1016" s="3"/>
      <c r="L1016" s="3"/>
      <c r="M1016" s="3"/>
      <c r="N1016" s="3"/>
      <c r="O1016" s="3"/>
      <c r="P1016" s="3"/>
      <c r="Q1016" s="3"/>
      <c r="R1016" s="3"/>
      <c r="S1016" s="3"/>
      <c r="T1016" s="3"/>
      <c r="U1016" s="3"/>
      <c r="V1016" s="3"/>
      <c r="W1016" s="3"/>
      <c r="X1016" s="3"/>
      <c r="Y1016" s="3"/>
      <c r="Z1016" s="3"/>
    </row>
    <row r="1017" ht="15.75" customHeight="1">
      <c r="A1017" s="66"/>
      <c r="B1017" s="67"/>
      <c r="C1017" s="67"/>
      <c r="D1017" s="67"/>
      <c r="E1017" s="67"/>
      <c r="F1017" s="67"/>
      <c r="G1017" s="67"/>
      <c r="H1017" s="1"/>
      <c r="I1017" s="3"/>
      <c r="J1017" s="3"/>
      <c r="K1017" s="3"/>
      <c r="L1017" s="3"/>
      <c r="M1017" s="3"/>
      <c r="N1017" s="3"/>
      <c r="O1017" s="3"/>
      <c r="P1017" s="3"/>
      <c r="Q1017" s="3"/>
      <c r="R1017" s="3"/>
      <c r="S1017" s="3"/>
      <c r="T1017" s="3"/>
      <c r="U1017" s="3"/>
      <c r="V1017" s="3"/>
      <c r="W1017" s="3"/>
      <c r="X1017" s="3"/>
      <c r="Y1017" s="3"/>
      <c r="Z1017" s="3"/>
    </row>
    <row r="1018" ht="15.75" customHeight="1">
      <c r="A1018" s="66"/>
      <c r="B1018" s="67"/>
      <c r="C1018" s="67"/>
      <c r="D1018" s="67"/>
      <c r="E1018" s="67"/>
      <c r="F1018" s="67"/>
      <c r="G1018" s="67"/>
      <c r="H1018" s="1"/>
      <c r="I1018" s="3"/>
      <c r="J1018" s="3"/>
      <c r="K1018" s="3"/>
      <c r="L1018" s="3"/>
      <c r="M1018" s="3"/>
      <c r="N1018" s="3"/>
      <c r="O1018" s="3"/>
      <c r="P1018" s="3"/>
      <c r="Q1018" s="3"/>
      <c r="R1018" s="3"/>
      <c r="S1018" s="3"/>
      <c r="T1018" s="3"/>
      <c r="U1018" s="3"/>
      <c r="V1018" s="3"/>
      <c r="W1018" s="3"/>
      <c r="X1018" s="3"/>
      <c r="Y1018" s="3"/>
      <c r="Z1018" s="3"/>
    </row>
    <row r="1019" ht="15.75" customHeight="1">
      <c r="A1019" s="66"/>
      <c r="B1019" s="67"/>
      <c r="C1019" s="67"/>
      <c r="D1019" s="67"/>
      <c r="E1019" s="67"/>
      <c r="F1019" s="67"/>
      <c r="G1019" s="67"/>
      <c r="H1019" s="1"/>
      <c r="I1019" s="3"/>
      <c r="J1019" s="3"/>
      <c r="K1019" s="3"/>
      <c r="L1019" s="3"/>
      <c r="M1019" s="3"/>
      <c r="N1019" s="3"/>
      <c r="O1019" s="3"/>
      <c r="P1019" s="3"/>
      <c r="Q1019" s="3"/>
      <c r="R1019" s="3"/>
      <c r="S1019" s="3"/>
      <c r="T1019" s="3"/>
      <c r="U1019" s="3"/>
      <c r="V1019" s="3"/>
      <c r="W1019" s="3"/>
      <c r="X1019" s="3"/>
      <c r="Y1019" s="3"/>
      <c r="Z1019" s="3"/>
    </row>
    <row r="1020" ht="15.75" customHeight="1">
      <c r="A1020" s="66"/>
      <c r="B1020" s="67"/>
      <c r="C1020" s="67"/>
      <c r="D1020" s="67"/>
      <c r="E1020" s="67"/>
      <c r="F1020" s="67"/>
      <c r="G1020" s="67"/>
      <c r="H1020" s="1"/>
      <c r="I1020" s="3"/>
      <c r="J1020" s="3"/>
      <c r="K1020" s="3"/>
      <c r="L1020" s="3"/>
      <c r="M1020" s="3"/>
      <c r="N1020" s="3"/>
      <c r="O1020" s="3"/>
      <c r="P1020" s="3"/>
      <c r="Q1020" s="3"/>
      <c r="R1020" s="3"/>
      <c r="S1020" s="3"/>
      <c r="T1020" s="3"/>
      <c r="U1020" s="3"/>
      <c r="V1020" s="3"/>
      <c r="W1020" s="3"/>
      <c r="X1020" s="3"/>
      <c r="Y1020" s="3"/>
      <c r="Z1020" s="3"/>
    </row>
    <row r="1021" ht="15.75" customHeight="1">
      <c r="A1021" s="66"/>
      <c r="B1021" s="67"/>
      <c r="C1021" s="67"/>
      <c r="D1021" s="67"/>
      <c r="E1021" s="67"/>
      <c r="F1021" s="67"/>
      <c r="G1021" s="67"/>
      <c r="H1021" s="1"/>
      <c r="I1021" s="3"/>
      <c r="J1021" s="3"/>
      <c r="K1021" s="3"/>
      <c r="L1021" s="3"/>
      <c r="M1021" s="3"/>
      <c r="N1021" s="3"/>
      <c r="O1021" s="3"/>
      <c r="P1021" s="3"/>
      <c r="Q1021" s="3"/>
      <c r="R1021" s="3"/>
      <c r="S1021" s="3"/>
      <c r="T1021" s="3"/>
      <c r="U1021" s="3"/>
      <c r="V1021" s="3"/>
      <c r="W1021" s="3"/>
      <c r="X1021" s="3"/>
      <c r="Y1021" s="3"/>
      <c r="Z1021" s="3"/>
    </row>
    <row r="1022" ht="15.75" customHeight="1">
      <c r="A1022" s="66"/>
      <c r="B1022" s="67"/>
      <c r="C1022" s="67"/>
      <c r="D1022" s="67"/>
      <c r="E1022" s="67"/>
      <c r="F1022" s="67"/>
      <c r="G1022" s="67"/>
      <c r="H1022" s="1"/>
      <c r="I1022" s="3"/>
      <c r="J1022" s="3"/>
      <c r="K1022" s="3"/>
      <c r="L1022" s="3"/>
      <c r="M1022" s="3"/>
      <c r="N1022" s="3"/>
      <c r="O1022" s="3"/>
      <c r="P1022" s="3"/>
      <c r="Q1022" s="3"/>
      <c r="R1022" s="3"/>
      <c r="S1022" s="3"/>
      <c r="T1022" s="3"/>
      <c r="U1022" s="3"/>
      <c r="V1022" s="3"/>
      <c r="W1022" s="3"/>
      <c r="X1022" s="3"/>
      <c r="Y1022" s="3"/>
      <c r="Z1022" s="3"/>
    </row>
    <row r="1023" ht="15.75" customHeight="1">
      <c r="A1023" s="66"/>
      <c r="B1023" s="67"/>
      <c r="C1023" s="67"/>
      <c r="D1023" s="67"/>
      <c r="E1023" s="67"/>
      <c r="F1023" s="67"/>
      <c r="G1023" s="67"/>
      <c r="H1023" s="1"/>
      <c r="I1023" s="3"/>
      <c r="J1023" s="3"/>
      <c r="K1023" s="3"/>
      <c r="L1023" s="3"/>
      <c r="M1023" s="3"/>
      <c r="N1023" s="3"/>
      <c r="O1023" s="3"/>
      <c r="P1023" s="3"/>
      <c r="Q1023" s="3"/>
      <c r="R1023" s="3"/>
      <c r="S1023" s="3"/>
      <c r="T1023" s="3"/>
      <c r="U1023" s="3"/>
      <c r="V1023" s="3"/>
      <c r="W1023" s="3"/>
      <c r="X1023" s="3"/>
      <c r="Y1023" s="3"/>
      <c r="Z1023" s="3"/>
    </row>
    <row r="1024" ht="15.75" customHeight="1">
      <c r="A1024" s="66"/>
      <c r="B1024" s="67"/>
      <c r="C1024" s="67"/>
      <c r="D1024" s="67"/>
      <c r="E1024" s="67"/>
      <c r="F1024" s="67"/>
      <c r="G1024" s="67"/>
      <c r="H1024" s="1"/>
      <c r="I1024" s="3"/>
      <c r="J1024" s="3"/>
      <c r="K1024" s="3"/>
      <c r="L1024" s="3"/>
      <c r="M1024" s="3"/>
      <c r="N1024" s="3"/>
      <c r="O1024" s="3"/>
      <c r="P1024" s="3"/>
      <c r="Q1024" s="3"/>
      <c r="R1024" s="3"/>
      <c r="S1024" s="3"/>
      <c r="T1024" s="3"/>
      <c r="U1024" s="3"/>
      <c r="V1024" s="3"/>
      <c r="W1024" s="3"/>
      <c r="X1024" s="3"/>
      <c r="Y1024" s="3"/>
      <c r="Z1024" s="3"/>
    </row>
    <row r="1025" ht="15.75" customHeight="1">
      <c r="A1025" s="66"/>
      <c r="B1025" s="67"/>
      <c r="C1025" s="67"/>
      <c r="D1025" s="67"/>
      <c r="E1025" s="67"/>
      <c r="F1025" s="67"/>
      <c r="G1025" s="67"/>
      <c r="H1025" s="1"/>
      <c r="I1025" s="3"/>
      <c r="J1025" s="3"/>
      <c r="K1025" s="3"/>
      <c r="L1025" s="3"/>
      <c r="M1025" s="3"/>
      <c r="N1025" s="3"/>
      <c r="O1025" s="3"/>
      <c r="P1025" s="3"/>
      <c r="Q1025" s="3"/>
      <c r="R1025" s="3"/>
      <c r="S1025" s="3"/>
      <c r="T1025" s="3"/>
      <c r="U1025" s="3"/>
      <c r="V1025" s="3"/>
      <c r="W1025" s="3"/>
      <c r="X1025" s="3"/>
      <c r="Y1025" s="3"/>
      <c r="Z1025" s="3"/>
    </row>
    <row r="1026" ht="15.75" customHeight="1">
      <c r="A1026" s="66"/>
      <c r="B1026" s="67"/>
      <c r="C1026" s="67"/>
      <c r="D1026" s="67"/>
      <c r="E1026" s="67"/>
      <c r="F1026" s="67"/>
      <c r="G1026" s="67"/>
      <c r="H1026" s="1"/>
      <c r="I1026" s="3"/>
      <c r="J1026" s="3"/>
      <c r="K1026" s="3"/>
      <c r="L1026" s="3"/>
      <c r="M1026" s="3"/>
      <c r="N1026" s="3"/>
      <c r="O1026" s="3"/>
      <c r="P1026" s="3"/>
      <c r="Q1026" s="3"/>
      <c r="R1026" s="3"/>
      <c r="S1026" s="3"/>
      <c r="T1026" s="3"/>
      <c r="U1026" s="3"/>
      <c r="V1026" s="3"/>
      <c r="W1026" s="3"/>
      <c r="X1026" s="3"/>
      <c r="Y1026" s="3"/>
      <c r="Z1026" s="3"/>
    </row>
    <row r="1027" ht="15.75" customHeight="1">
      <c r="A1027" s="66"/>
      <c r="B1027" s="67"/>
      <c r="C1027" s="67"/>
      <c r="D1027" s="67"/>
      <c r="E1027" s="67"/>
      <c r="F1027" s="67"/>
      <c r="G1027" s="67"/>
      <c r="H1027" s="1"/>
      <c r="I1027" s="3"/>
      <c r="J1027" s="3"/>
      <c r="K1027" s="3"/>
      <c r="L1027" s="3"/>
      <c r="M1027" s="3"/>
      <c r="N1027" s="3"/>
      <c r="O1027" s="3"/>
      <c r="P1027" s="3"/>
      <c r="Q1027" s="3"/>
      <c r="R1027" s="3"/>
      <c r="S1027" s="3"/>
      <c r="T1027" s="3"/>
      <c r="U1027" s="3"/>
      <c r="V1027" s="3"/>
      <c r="W1027" s="3"/>
      <c r="X1027" s="3"/>
      <c r="Y1027" s="3"/>
      <c r="Z1027" s="3"/>
    </row>
    <row r="1028" ht="15.75" customHeight="1">
      <c r="A1028" s="66"/>
      <c r="B1028" s="67"/>
      <c r="C1028" s="67"/>
      <c r="D1028" s="67"/>
      <c r="E1028" s="67"/>
      <c r="F1028" s="67"/>
      <c r="G1028" s="67"/>
      <c r="H1028" s="1"/>
      <c r="I1028" s="3"/>
      <c r="J1028" s="3"/>
      <c r="K1028" s="3"/>
      <c r="L1028" s="3"/>
      <c r="M1028" s="3"/>
      <c r="N1028" s="3"/>
      <c r="O1028" s="3"/>
      <c r="P1028" s="3"/>
      <c r="Q1028" s="3"/>
      <c r="R1028" s="3"/>
      <c r="S1028" s="3"/>
      <c r="T1028" s="3"/>
      <c r="U1028" s="3"/>
      <c r="V1028" s="3"/>
      <c r="W1028" s="3"/>
      <c r="X1028" s="3"/>
      <c r="Y1028" s="3"/>
      <c r="Z1028" s="3"/>
    </row>
    <row r="1029" ht="15.75" customHeight="1">
      <c r="A1029" s="66"/>
      <c r="B1029" s="67"/>
      <c r="C1029" s="67"/>
      <c r="D1029" s="67"/>
      <c r="E1029" s="67"/>
      <c r="F1029" s="67"/>
      <c r="G1029" s="67"/>
      <c r="H1029" s="1"/>
      <c r="I1029" s="3"/>
      <c r="J1029" s="3"/>
      <c r="K1029" s="3"/>
      <c r="L1029" s="3"/>
      <c r="M1029" s="3"/>
      <c r="N1029" s="3"/>
      <c r="O1029" s="3"/>
      <c r="P1029" s="3"/>
      <c r="Q1029" s="3"/>
      <c r="R1029" s="3"/>
      <c r="S1029" s="3"/>
      <c r="T1029" s="3"/>
      <c r="U1029" s="3"/>
      <c r="V1029" s="3"/>
      <c r="W1029" s="3"/>
      <c r="X1029" s="3"/>
      <c r="Y1029" s="3"/>
      <c r="Z1029" s="3"/>
    </row>
    <row r="1030" ht="15.75" customHeight="1">
      <c r="A1030" s="66"/>
      <c r="B1030" s="67"/>
      <c r="C1030" s="67"/>
      <c r="D1030" s="67"/>
      <c r="E1030" s="67"/>
      <c r="F1030" s="67"/>
      <c r="G1030" s="67"/>
      <c r="H1030" s="1"/>
      <c r="I1030" s="3"/>
      <c r="J1030" s="3"/>
      <c r="K1030" s="3"/>
      <c r="L1030" s="3"/>
      <c r="M1030" s="3"/>
      <c r="N1030" s="3"/>
      <c r="O1030" s="3"/>
      <c r="P1030" s="3"/>
      <c r="Q1030" s="3"/>
      <c r="R1030" s="3"/>
      <c r="S1030" s="3"/>
      <c r="T1030" s="3"/>
      <c r="U1030" s="3"/>
      <c r="V1030" s="3"/>
      <c r="W1030" s="3"/>
      <c r="X1030" s="3"/>
      <c r="Y1030" s="3"/>
      <c r="Z1030" s="3"/>
    </row>
    <row r="1031" ht="15.75" customHeight="1">
      <c r="A1031" s="66"/>
      <c r="B1031" s="67"/>
      <c r="C1031" s="67"/>
      <c r="D1031" s="67"/>
      <c r="E1031" s="67"/>
      <c r="F1031" s="67"/>
      <c r="G1031" s="67"/>
      <c r="H1031" s="1"/>
      <c r="I1031" s="3"/>
      <c r="J1031" s="3"/>
      <c r="K1031" s="3"/>
      <c r="L1031" s="3"/>
      <c r="M1031" s="3"/>
      <c r="N1031" s="3"/>
      <c r="O1031" s="3"/>
      <c r="P1031" s="3"/>
      <c r="Q1031" s="3"/>
      <c r="R1031" s="3"/>
      <c r="S1031" s="3"/>
      <c r="T1031" s="3"/>
      <c r="U1031" s="3"/>
      <c r="V1031" s="3"/>
      <c r="W1031" s="3"/>
      <c r="X1031" s="3"/>
      <c r="Y1031" s="3"/>
      <c r="Z1031" s="3"/>
    </row>
    <row r="1032" ht="15.75" customHeight="1">
      <c r="A1032" s="66"/>
      <c r="B1032" s="67"/>
      <c r="C1032" s="67"/>
      <c r="D1032" s="67"/>
      <c r="E1032" s="67"/>
      <c r="F1032" s="67"/>
      <c r="G1032" s="67"/>
      <c r="H1032" s="1"/>
      <c r="I1032" s="3"/>
      <c r="J1032" s="3"/>
      <c r="K1032" s="3"/>
      <c r="L1032" s="3"/>
      <c r="M1032" s="3"/>
      <c r="N1032" s="3"/>
      <c r="O1032" s="3"/>
      <c r="P1032" s="3"/>
      <c r="Q1032" s="3"/>
      <c r="R1032" s="3"/>
      <c r="S1032" s="3"/>
      <c r="T1032" s="3"/>
      <c r="U1032" s="3"/>
      <c r="V1032" s="3"/>
      <c r="W1032" s="3"/>
      <c r="X1032" s="3"/>
      <c r="Y1032" s="3"/>
      <c r="Z1032" s="3"/>
    </row>
    <row r="1033" ht="15.75" customHeight="1">
      <c r="A1033" s="66"/>
      <c r="B1033" s="67"/>
      <c r="C1033" s="67"/>
      <c r="D1033" s="67"/>
      <c r="E1033" s="67"/>
      <c r="F1033" s="67"/>
      <c r="G1033" s="67"/>
      <c r="H1033" s="1"/>
      <c r="I1033" s="3"/>
      <c r="J1033" s="3"/>
      <c r="K1033" s="3"/>
      <c r="L1033" s="3"/>
      <c r="M1033" s="3"/>
      <c r="N1033" s="3"/>
      <c r="O1033" s="3"/>
      <c r="P1033" s="3"/>
      <c r="Q1033" s="3"/>
      <c r="R1033" s="3"/>
      <c r="S1033" s="3"/>
      <c r="T1033" s="3"/>
      <c r="U1033" s="3"/>
      <c r="V1033" s="3"/>
      <c r="W1033" s="3"/>
      <c r="X1033" s="3"/>
      <c r="Y1033" s="3"/>
      <c r="Z1033" s="3"/>
    </row>
    <row r="1034" ht="15.75" customHeight="1">
      <c r="A1034" s="66"/>
      <c r="B1034" s="67"/>
      <c r="C1034" s="67"/>
      <c r="D1034" s="67"/>
      <c r="E1034" s="67"/>
      <c r="F1034" s="67"/>
      <c r="G1034" s="67"/>
      <c r="H1034" s="1"/>
      <c r="I1034" s="3"/>
      <c r="J1034" s="3"/>
      <c r="K1034" s="3"/>
      <c r="L1034" s="3"/>
      <c r="M1034" s="3"/>
      <c r="N1034" s="3"/>
      <c r="O1034" s="3"/>
      <c r="P1034" s="3"/>
      <c r="Q1034" s="3"/>
      <c r="R1034" s="3"/>
      <c r="S1034" s="3"/>
      <c r="T1034" s="3"/>
      <c r="U1034" s="3"/>
      <c r="V1034" s="3"/>
      <c r="W1034" s="3"/>
      <c r="X1034" s="3"/>
      <c r="Y1034" s="3"/>
      <c r="Z1034" s="3"/>
    </row>
    <row r="1035" ht="15.75" customHeight="1">
      <c r="A1035" s="66"/>
      <c r="B1035" s="67"/>
      <c r="C1035" s="67"/>
      <c r="D1035" s="67"/>
      <c r="E1035" s="67"/>
      <c r="F1035" s="67"/>
      <c r="G1035" s="67"/>
      <c r="H1035" s="1"/>
      <c r="I1035" s="3"/>
      <c r="J1035" s="3"/>
      <c r="K1035" s="3"/>
      <c r="L1035" s="3"/>
      <c r="M1035" s="3"/>
      <c r="N1035" s="3"/>
      <c r="O1035" s="3"/>
      <c r="P1035" s="3"/>
      <c r="Q1035" s="3"/>
      <c r="R1035" s="3"/>
      <c r="S1035" s="3"/>
      <c r="T1035" s="3"/>
      <c r="U1035" s="3"/>
      <c r="V1035" s="3"/>
      <c r="W1035" s="3"/>
      <c r="X1035" s="3"/>
      <c r="Y1035" s="3"/>
      <c r="Z1035" s="3"/>
    </row>
  </sheetData>
  <mergeCells count="11">
    <mergeCell ref="A10:K10"/>
    <mergeCell ref="A11:K11"/>
    <mergeCell ref="A12:K12"/>
    <mergeCell ref="A835:H835"/>
    <mergeCell ref="A2:K2"/>
    <mergeCell ref="A4:K4"/>
    <mergeCell ref="A5:K5"/>
    <mergeCell ref="A6:K6"/>
    <mergeCell ref="A7:K7"/>
    <mergeCell ref="A8:K8"/>
    <mergeCell ref="A9:K9"/>
  </mergeCells>
  <hyperlinks>
    <hyperlink r:id="rId1" ref="E168"/>
    <hyperlink r:id="rId2" ref="E169"/>
    <hyperlink r:id="rId3" ref="E170"/>
    <hyperlink r:id="rId4" ref="E172"/>
    <hyperlink r:id="rId5" ref="E173"/>
    <hyperlink r:id="rId6" ref="E174"/>
    <hyperlink r:id="rId7" ref="E175"/>
    <hyperlink r:id="rId8" ref="E176"/>
    <hyperlink r:id="rId9" ref="E181"/>
    <hyperlink r:id="rId10" ref="E182"/>
    <hyperlink r:id="rId11" ref="E183"/>
    <hyperlink r:id="rId12" ref="E184"/>
    <hyperlink r:id="rId13" ref="E185"/>
    <hyperlink r:id="rId14" ref="E186"/>
    <hyperlink r:id="rId15" ref="E187"/>
    <hyperlink r:id="rId16" location="page=63" ref="E188"/>
    <hyperlink r:id="rId17" ref="E189"/>
    <hyperlink r:id="rId18" ref="E190"/>
    <hyperlink r:id="rId19" ref="E191"/>
    <hyperlink r:id="rId20" ref="E192"/>
    <hyperlink r:id="rId21" ref="E193"/>
    <hyperlink r:id="rId22" ref="E194"/>
    <hyperlink r:id="rId23" ref="E195"/>
    <hyperlink r:id="rId24" ref="E196"/>
    <hyperlink r:id="rId25" ref="E197"/>
    <hyperlink r:id="rId26" ref="E198"/>
    <hyperlink r:id="rId27" ref="E199"/>
    <hyperlink r:id="rId28" ref="E200"/>
    <hyperlink r:id="rId29" ref="E201"/>
    <hyperlink r:id="rId30" ref="E202"/>
    <hyperlink r:id="rId31" ref="E203"/>
    <hyperlink r:id="rId32" ref="E204"/>
    <hyperlink r:id="rId33" ref="E205"/>
    <hyperlink r:id="rId34" ref="E206"/>
    <hyperlink r:id="rId35" ref="E207"/>
    <hyperlink r:id="rId36" ref="E208"/>
    <hyperlink r:id="rId37" ref="E209"/>
    <hyperlink r:id="rId38" ref="E210"/>
    <hyperlink r:id="rId39" ref="E211"/>
    <hyperlink r:id="rId40" ref="E212"/>
    <hyperlink r:id="rId41" ref="E213"/>
    <hyperlink r:id="rId42" ref="E214"/>
    <hyperlink r:id="rId43" ref="E215"/>
    <hyperlink r:id="rId44" ref="E216"/>
    <hyperlink r:id="rId45" ref="E217"/>
    <hyperlink r:id="rId46" ref="E218"/>
    <hyperlink r:id="rId47" ref="E219"/>
    <hyperlink r:id="rId48" ref="E220"/>
    <hyperlink r:id="rId49" ref="E221"/>
    <hyperlink r:id="rId50" ref="E222"/>
    <hyperlink r:id="rId51" ref="E223"/>
    <hyperlink r:id="rId52" ref="E224"/>
    <hyperlink r:id="rId53" ref="E225"/>
    <hyperlink r:id="rId54" ref="E226"/>
    <hyperlink r:id="rId55" ref="E227"/>
    <hyperlink r:id="rId56" ref="E228"/>
    <hyperlink r:id="rId57" ref="E229"/>
    <hyperlink r:id="rId58" ref="E230"/>
    <hyperlink r:id="rId59" ref="E231"/>
    <hyperlink r:id="rId60" ref="E232"/>
    <hyperlink r:id="rId61" ref="E233"/>
    <hyperlink r:id="rId62" ref="E234"/>
    <hyperlink r:id="rId63" ref="E235"/>
    <hyperlink r:id="rId64" ref="E236"/>
    <hyperlink r:id="rId65" ref="E237"/>
    <hyperlink r:id="rId66" ref="E238"/>
    <hyperlink r:id="rId67" ref="E239"/>
    <hyperlink r:id="rId68" ref="E240"/>
    <hyperlink r:id="rId69" ref="E241"/>
    <hyperlink r:id="rId70" ref="E243"/>
    <hyperlink r:id="rId71" ref="E244"/>
    <hyperlink r:id="rId72" ref="E245"/>
    <hyperlink r:id="rId73" ref="E246"/>
    <hyperlink r:id="rId74" ref="E250"/>
    <hyperlink r:id="rId75" ref="E252"/>
    <hyperlink r:id="rId76" ref="E253"/>
    <hyperlink r:id="rId77" ref="E254"/>
    <hyperlink r:id="rId78" ref="E256"/>
    <hyperlink r:id="rId79" ref="E257"/>
    <hyperlink r:id="rId80" ref="E258"/>
    <hyperlink r:id="rId81" ref="E259"/>
    <hyperlink r:id="rId82" ref="E260"/>
    <hyperlink r:id="rId83" ref="E261"/>
    <hyperlink r:id="rId84" ref="E262"/>
    <hyperlink r:id="rId85" ref="E263"/>
    <hyperlink r:id="rId86" ref="E264"/>
    <hyperlink r:id="rId87" ref="E265"/>
    <hyperlink r:id="rId88" ref="E266"/>
    <hyperlink r:id="rId89" ref="E267"/>
    <hyperlink r:id="rId90" ref="E268"/>
    <hyperlink r:id="rId91" ref="E269"/>
    <hyperlink r:id="rId92" ref="E270"/>
    <hyperlink r:id="rId93" ref="E271"/>
    <hyperlink r:id="rId94" ref="E272"/>
    <hyperlink r:id="rId95" ref="E273"/>
    <hyperlink r:id="rId96" ref="E274"/>
    <hyperlink r:id="rId97" ref="E275"/>
    <hyperlink r:id="rId98" ref="E276"/>
    <hyperlink r:id="rId99" ref="E277"/>
    <hyperlink r:id="rId100" ref="E278"/>
    <hyperlink r:id="rId101" ref="E279"/>
    <hyperlink r:id="rId102" ref="E280"/>
    <hyperlink r:id="rId103" ref="E282"/>
    <hyperlink r:id="rId104" ref="E283"/>
    <hyperlink r:id="rId105" ref="E284"/>
    <hyperlink r:id="rId106" ref="E285"/>
    <hyperlink r:id="rId107" ref="E286"/>
    <hyperlink r:id="rId108" ref="E287"/>
    <hyperlink r:id="rId109" ref="E288"/>
    <hyperlink r:id="rId110" ref="E289"/>
    <hyperlink r:id="rId111" ref="E290"/>
    <hyperlink r:id="rId112" ref="E291"/>
    <hyperlink r:id="rId113" ref="E292"/>
    <hyperlink r:id="rId114" ref="E293"/>
    <hyperlink r:id="rId115" ref="E297"/>
    <hyperlink r:id="rId116" location="fullTextFileContent" ref="E298"/>
    <hyperlink r:id="rId117" ref="E299"/>
    <hyperlink r:id="rId118" ref="E302"/>
    <hyperlink r:id="rId119" ref="E303"/>
    <hyperlink r:id="rId120" ref="E304"/>
    <hyperlink r:id="rId121" ref="E305"/>
    <hyperlink r:id="rId122" ref="E306"/>
    <hyperlink r:id="rId123" ref="E307"/>
    <hyperlink r:id="rId124" ref="E308"/>
    <hyperlink r:id="rId125" ref="E309"/>
    <hyperlink r:id="rId126" ref="E310"/>
    <hyperlink r:id="rId127" ref="E311"/>
    <hyperlink r:id="rId128" ref="E312"/>
    <hyperlink r:id="rId129" ref="E313"/>
    <hyperlink r:id="rId130" ref="E314"/>
    <hyperlink r:id="rId131" ref="E315"/>
    <hyperlink r:id="rId132" ref="E316"/>
    <hyperlink r:id="rId133" ref="E320"/>
    <hyperlink r:id="rId134" ref="E321"/>
    <hyperlink r:id="rId135" ref="E322"/>
    <hyperlink r:id="rId136" ref="E323"/>
    <hyperlink r:id="rId137" ref="E325"/>
    <hyperlink r:id="rId138" ref="E326"/>
    <hyperlink r:id="rId139" ref="E327"/>
    <hyperlink r:id="rId140" ref="E328"/>
    <hyperlink r:id="rId141" ref="E329"/>
    <hyperlink r:id="rId142" ref="E334"/>
    <hyperlink r:id="rId143" ref="E335"/>
    <hyperlink r:id="rId144" ref="E336"/>
    <hyperlink r:id="rId145" ref="E338"/>
    <hyperlink r:id="rId146" ref="E339"/>
    <hyperlink r:id="rId147" ref="E340"/>
    <hyperlink r:id="rId148" ref="E341"/>
    <hyperlink r:id="rId149" ref="E342"/>
    <hyperlink r:id="rId150" ref="E343"/>
    <hyperlink r:id="rId151" ref="E344"/>
    <hyperlink r:id="rId152" ref="E345"/>
    <hyperlink r:id="rId153" ref="E346"/>
    <hyperlink r:id="rId154" ref="E347"/>
    <hyperlink r:id="rId155" ref="E348"/>
    <hyperlink r:id="rId156" ref="E349"/>
    <hyperlink r:id="rId157" ref="E350"/>
    <hyperlink r:id="rId158" ref="E351"/>
    <hyperlink r:id="rId159" ref="F351"/>
    <hyperlink r:id="rId160" ref="E352"/>
    <hyperlink r:id="rId161" ref="F352"/>
    <hyperlink r:id="rId162" ref="E353"/>
    <hyperlink r:id="rId163" ref="F353"/>
    <hyperlink r:id="rId164" ref="E354"/>
    <hyperlink r:id="rId165" ref="F354"/>
    <hyperlink r:id="rId166" ref="E355"/>
    <hyperlink r:id="rId167" ref="F355"/>
    <hyperlink r:id="rId168" ref="E356"/>
    <hyperlink r:id="rId169" ref="F356"/>
    <hyperlink r:id="rId170" ref="B357"/>
    <hyperlink r:id="rId171" ref="E357"/>
    <hyperlink r:id="rId172" ref="F357"/>
    <hyperlink r:id="rId173" ref="B358"/>
    <hyperlink r:id="rId174" ref="E358"/>
    <hyperlink r:id="rId175" ref="B359"/>
    <hyperlink r:id="rId176" ref="B360"/>
    <hyperlink r:id="rId177" ref="E360"/>
    <hyperlink r:id="rId178" ref="F360"/>
    <hyperlink r:id="rId179" ref="B361"/>
    <hyperlink r:id="rId180" ref="D361"/>
    <hyperlink r:id="rId181" ref="E361"/>
    <hyperlink r:id="rId182" ref="F361"/>
    <hyperlink r:id="rId183" ref="B362"/>
    <hyperlink r:id="rId184" ref="F362"/>
    <hyperlink r:id="rId185" ref="E363"/>
    <hyperlink r:id="rId186" ref="B364"/>
    <hyperlink r:id="rId187" ref="E364"/>
    <hyperlink r:id="rId188" ref="E365"/>
    <hyperlink r:id="rId189" ref="E366"/>
    <hyperlink r:id="rId190" ref="E367"/>
    <hyperlink r:id="rId191" ref="E368"/>
    <hyperlink r:id="rId192" ref="E369"/>
    <hyperlink r:id="rId193" ref="E370"/>
    <hyperlink r:id="rId194" ref="E371"/>
    <hyperlink r:id="rId195" ref="E372"/>
    <hyperlink r:id="rId196" ref="E373"/>
    <hyperlink r:id="rId197" ref="E374"/>
    <hyperlink r:id="rId198" ref="E375"/>
    <hyperlink r:id="rId199" ref="E376"/>
    <hyperlink r:id="rId200" ref="E377"/>
    <hyperlink r:id="rId201" ref="E378"/>
    <hyperlink r:id="rId202" ref="E379"/>
    <hyperlink r:id="rId203" ref="E380"/>
    <hyperlink r:id="rId204" ref="E381"/>
    <hyperlink r:id="rId205" ref="E382"/>
    <hyperlink r:id="rId206" ref="E383"/>
    <hyperlink r:id="rId207" ref="E384"/>
    <hyperlink r:id="rId208" ref="E385"/>
    <hyperlink r:id="rId209" ref="E386"/>
    <hyperlink r:id="rId210" ref="E387"/>
    <hyperlink r:id="rId211" ref="E388"/>
    <hyperlink r:id="rId212" ref="E389"/>
    <hyperlink r:id="rId213" ref="E390"/>
    <hyperlink r:id="rId214" ref="E391"/>
    <hyperlink r:id="rId215" ref="E392"/>
    <hyperlink r:id="rId216" ref="E393"/>
    <hyperlink r:id="rId217" ref="E394"/>
    <hyperlink r:id="rId218" ref="E395"/>
    <hyperlink r:id="rId219" ref="E396"/>
    <hyperlink r:id="rId220" ref="E397"/>
    <hyperlink r:id="rId221" ref="E398"/>
    <hyperlink r:id="rId222" ref="E399"/>
    <hyperlink r:id="rId223" ref="E400"/>
    <hyperlink r:id="rId224" ref="E401"/>
    <hyperlink r:id="rId225" ref="E402"/>
    <hyperlink r:id="rId226" ref="E403"/>
    <hyperlink r:id="rId227" ref="E405"/>
    <hyperlink r:id="rId228" ref="E406"/>
    <hyperlink r:id="rId229" ref="E407"/>
    <hyperlink r:id="rId230" ref="E408"/>
    <hyperlink r:id="rId231" ref="E410"/>
    <hyperlink r:id="rId232" ref="E411"/>
    <hyperlink r:id="rId233" ref="E412"/>
    <hyperlink r:id="rId234" ref="E413"/>
    <hyperlink r:id="rId235" ref="E414"/>
    <hyperlink r:id="rId236" ref="E415"/>
    <hyperlink r:id="rId237" ref="E416"/>
    <hyperlink r:id="rId238" ref="E417"/>
    <hyperlink r:id="rId239" ref="E418"/>
    <hyperlink r:id="rId240" ref="E419"/>
    <hyperlink r:id="rId241" ref="E420"/>
    <hyperlink r:id="rId242" ref="E421"/>
    <hyperlink r:id="rId243" ref="E422"/>
    <hyperlink r:id="rId244" ref="E423"/>
    <hyperlink r:id="rId245" ref="E424"/>
    <hyperlink r:id="rId246" ref="E425"/>
    <hyperlink r:id="rId247" ref="E426"/>
    <hyperlink r:id="rId248" ref="E427"/>
    <hyperlink r:id="rId249" ref="E428"/>
    <hyperlink r:id="rId250" ref="E429"/>
    <hyperlink r:id="rId251" ref="E430"/>
    <hyperlink r:id="rId252" ref="E431"/>
    <hyperlink r:id="rId253" ref="E432"/>
    <hyperlink r:id="rId254" ref="E433"/>
    <hyperlink r:id="rId255" ref="E436"/>
    <hyperlink r:id="rId256" ref="E437"/>
    <hyperlink r:id="rId257" ref="E438"/>
    <hyperlink r:id="rId258" ref="E439"/>
    <hyperlink r:id="rId259" ref="E440"/>
    <hyperlink r:id="rId260" ref="E441"/>
    <hyperlink r:id="rId261" ref="E442"/>
    <hyperlink r:id="rId262" ref="E452"/>
    <hyperlink r:id="rId263" ref="E454"/>
    <hyperlink r:id="rId264" ref="E455"/>
    <hyperlink r:id="rId265" ref="F455"/>
    <hyperlink r:id="rId266" ref="F457"/>
    <hyperlink r:id="rId267" ref="D460"/>
    <hyperlink r:id="rId268" ref="E461"/>
    <hyperlink r:id="rId269" ref="E463"/>
    <hyperlink r:id="rId270" ref="E465"/>
    <hyperlink r:id="rId271" ref="E466"/>
    <hyperlink r:id="rId272" ref="E467"/>
    <hyperlink r:id="rId273" ref="E468"/>
    <hyperlink r:id="rId274" ref="D475"/>
    <hyperlink r:id="rId275" location="custom-3" ref="F475"/>
    <hyperlink r:id="rId276" ref="D477"/>
    <hyperlink r:id="rId277" location="custom-3" ref="F477"/>
    <hyperlink r:id="rId278" ref="F479"/>
    <hyperlink r:id="rId279" ref="E482"/>
    <hyperlink r:id="rId280" ref="F482"/>
    <hyperlink r:id="rId281" ref="E483"/>
    <hyperlink r:id="rId282" ref="E484"/>
    <hyperlink r:id="rId283" ref="E485"/>
    <hyperlink r:id="rId284" ref="E492"/>
    <hyperlink r:id="rId285" ref="E493"/>
    <hyperlink r:id="rId286" ref="E494"/>
    <hyperlink r:id="rId287" ref="E495"/>
    <hyperlink r:id="rId288" ref="E496"/>
    <hyperlink r:id="rId289" ref="E497"/>
    <hyperlink r:id="rId290" ref="E498"/>
    <hyperlink r:id="rId291" ref="E499"/>
    <hyperlink r:id="rId292" ref="E500"/>
    <hyperlink r:id="rId293" ref="E502"/>
    <hyperlink r:id="rId294" ref="E503"/>
    <hyperlink r:id="rId295" ref="E504"/>
    <hyperlink r:id="rId296" ref="E505"/>
    <hyperlink r:id="rId297" ref="E506"/>
    <hyperlink r:id="rId298" ref="E507"/>
    <hyperlink r:id="rId299" ref="E508"/>
    <hyperlink r:id="rId300" ref="E509"/>
    <hyperlink r:id="rId301" ref="E510"/>
    <hyperlink r:id="rId302" ref="E511"/>
    <hyperlink r:id="rId303" ref="E512"/>
    <hyperlink r:id="rId304" ref="E513"/>
    <hyperlink r:id="rId305" ref="E514"/>
    <hyperlink r:id="rId306" ref="E515"/>
    <hyperlink r:id="rId307" ref="E516"/>
    <hyperlink r:id="rId308" ref="E517"/>
    <hyperlink r:id="rId309" ref="E518"/>
    <hyperlink r:id="rId310" ref="E525"/>
    <hyperlink r:id="rId311" ref="E526"/>
    <hyperlink r:id="rId312" ref="E527"/>
    <hyperlink r:id="rId313" ref="E528"/>
    <hyperlink r:id="rId314" ref="E529"/>
    <hyperlink r:id="rId315" ref="E530"/>
    <hyperlink r:id="rId316" ref="E531"/>
    <hyperlink r:id="rId317" ref="E532"/>
    <hyperlink r:id="rId318" ref="E536"/>
    <hyperlink r:id="rId319" ref="E537"/>
    <hyperlink r:id="rId320" ref="E538"/>
    <hyperlink r:id="rId321" ref="E539"/>
    <hyperlink r:id="rId322" ref="E540"/>
    <hyperlink r:id="rId323" ref="E541"/>
    <hyperlink r:id="rId324" ref="E543"/>
    <hyperlink r:id="rId325" ref="E544"/>
    <hyperlink r:id="rId326" ref="E545"/>
    <hyperlink r:id="rId327" ref="E546"/>
    <hyperlink r:id="rId328" ref="E547"/>
    <hyperlink r:id="rId329" ref="E548"/>
    <hyperlink r:id="rId330" ref="E549"/>
    <hyperlink r:id="rId331" ref="E550"/>
    <hyperlink r:id="rId332" ref="E551"/>
    <hyperlink r:id="rId333" ref="E552"/>
    <hyperlink r:id="rId334" ref="E553"/>
    <hyperlink r:id="rId335" ref="E554"/>
    <hyperlink r:id="rId336" ref="E556"/>
    <hyperlink r:id="rId337" ref="E557"/>
    <hyperlink r:id="rId338" ref="E558"/>
    <hyperlink r:id="rId339" ref="E559"/>
    <hyperlink r:id="rId340" ref="E560"/>
    <hyperlink r:id="rId341" ref="E561"/>
    <hyperlink r:id="rId342" ref="E562"/>
    <hyperlink r:id="rId343" ref="E563"/>
    <hyperlink r:id="rId344" ref="E564"/>
    <hyperlink r:id="rId345" ref="E565"/>
    <hyperlink r:id="rId346" ref="E566"/>
    <hyperlink r:id="rId347" ref="E567"/>
    <hyperlink r:id="rId348" ref="E568"/>
    <hyperlink r:id="rId349" ref="E569"/>
    <hyperlink r:id="rId350" ref="E570"/>
    <hyperlink r:id="rId351" ref="E571"/>
    <hyperlink r:id="rId352" ref="E572"/>
    <hyperlink r:id="rId353" ref="E573"/>
    <hyperlink r:id="rId354" ref="E720"/>
    <hyperlink r:id="rId355" ref="E722"/>
    <hyperlink r:id="rId356" ref="E723"/>
    <hyperlink r:id="rId357" ref="E724"/>
    <hyperlink r:id="rId358" ref="E726"/>
    <hyperlink r:id="rId359" ref="E727"/>
    <hyperlink r:id="rId360" ref="E730"/>
    <hyperlink r:id="rId361" ref="E731"/>
    <hyperlink r:id="rId362" ref="E734"/>
    <hyperlink r:id="rId363" ref="E737"/>
    <hyperlink r:id="rId364" ref="E740"/>
    <hyperlink r:id="rId365" ref="E790"/>
    <hyperlink r:id="rId366" ref="E791"/>
    <hyperlink r:id="rId367" ref="E792"/>
    <hyperlink r:id="rId368" ref="E793"/>
    <hyperlink r:id="rId369" ref="E795"/>
    <hyperlink r:id="rId370" ref="E796"/>
    <hyperlink r:id="rId371" ref="E797"/>
    <hyperlink r:id="rId372" ref="E798"/>
    <hyperlink r:id="rId373" ref="E799"/>
    <hyperlink r:id="rId374" ref="E800"/>
    <hyperlink r:id="rId375" ref="E801"/>
    <hyperlink r:id="rId376" ref="E820"/>
  </hyperlinks>
  <printOptions/>
  <pageMargins bottom="1.0" footer="0.0" header="0.0" left="0.75" right="0.75" top="1.0"/>
  <pageSetup orientation="landscape"/>
  <drawing r:id="rId377"/>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1.43"/>
    <col customWidth="1" min="9" max="9" width="8.0"/>
    <col customWidth="1" min="10" max="10" width="9.57"/>
    <col customWidth="1" min="11" max="26" width="8.0"/>
  </cols>
  <sheetData>
    <row r="1">
      <c r="A1" s="66"/>
      <c r="B1" s="67"/>
      <c r="C1" s="67"/>
      <c r="D1" s="67"/>
      <c r="E1" s="67"/>
      <c r="F1" s="1"/>
      <c r="G1" s="1"/>
      <c r="H1" s="3"/>
      <c r="I1" s="3"/>
      <c r="J1" s="3"/>
      <c r="K1" s="3"/>
      <c r="L1" s="3"/>
      <c r="M1" s="3"/>
      <c r="N1" s="3"/>
      <c r="O1" s="3"/>
      <c r="P1" s="3"/>
      <c r="Q1" s="3"/>
      <c r="R1" s="3"/>
      <c r="S1" s="3"/>
      <c r="T1" s="3"/>
      <c r="U1" s="3"/>
      <c r="V1" s="3"/>
      <c r="W1" s="3"/>
      <c r="X1" s="3"/>
      <c r="Y1" s="3"/>
      <c r="Z1" s="3"/>
    </row>
    <row r="2" ht="14.25" customHeight="1">
      <c r="A2" s="381" t="s">
        <v>10070</v>
      </c>
      <c r="B2" s="117"/>
      <c r="C2" s="117"/>
      <c r="D2" s="117"/>
      <c r="E2" s="117"/>
      <c r="F2" s="117"/>
      <c r="G2" s="117"/>
      <c r="H2" s="117"/>
      <c r="I2" s="117"/>
      <c r="J2" s="15"/>
      <c r="K2" s="15"/>
      <c r="L2" s="15"/>
      <c r="M2" s="15"/>
      <c r="N2" s="15"/>
      <c r="O2" s="15"/>
      <c r="P2" s="15"/>
      <c r="Q2" s="15"/>
      <c r="R2" s="15"/>
      <c r="S2" s="15"/>
      <c r="T2" s="15"/>
      <c r="U2" s="15"/>
      <c r="V2" s="15"/>
      <c r="W2" s="15"/>
      <c r="X2" s="15"/>
      <c r="Y2" s="15"/>
      <c r="Z2" s="15"/>
    </row>
    <row r="3">
      <c r="A3" s="173"/>
      <c r="B3" s="173"/>
      <c r="C3" s="173"/>
      <c r="D3" s="173"/>
      <c r="E3" s="173"/>
      <c r="F3" s="173"/>
      <c r="G3" s="71"/>
      <c r="H3" s="15"/>
      <c r="I3" s="15"/>
      <c r="J3" s="15"/>
      <c r="K3" s="15"/>
      <c r="L3" s="15"/>
      <c r="M3" s="15"/>
      <c r="N3" s="15"/>
      <c r="O3" s="15"/>
      <c r="P3" s="15"/>
      <c r="Q3" s="15"/>
      <c r="R3" s="15"/>
      <c r="S3" s="15"/>
      <c r="T3" s="15"/>
      <c r="U3" s="15"/>
      <c r="V3" s="15"/>
      <c r="W3" s="15"/>
      <c r="X3" s="15"/>
      <c r="Y3" s="15"/>
      <c r="Z3" s="15"/>
    </row>
    <row r="4" ht="14.25" customHeight="1">
      <c r="A4" s="72" t="s">
        <v>10071</v>
      </c>
      <c r="B4" s="69"/>
      <c r="C4" s="69"/>
      <c r="D4" s="69"/>
      <c r="E4" s="69"/>
      <c r="F4" s="69"/>
      <c r="G4" s="69"/>
      <c r="H4" s="69"/>
      <c r="I4" s="70"/>
      <c r="J4" s="15"/>
      <c r="K4" s="15"/>
      <c r="L4" s="15"/>
      <c r="M4" s="15"/>
      <c r="N4" s="15"/>
      <c r="O4" s="15"/>
      <c r="P4" s="15"/>
      <c r="Q4" s="15"/>
      <c r="R4" s="15"/>
      <c r="S4" s="15"/>
      <c r="T4" s="15"/>
      <c r="U4" s="15"/>
      <c r="V4" s="15"/>
      <c r="W4" s="15"/>
      <c r="X4" s="15"/>
      <c r="Y4" s="15"/>
      <c r="Z4" s="15"/>
    </row>
    <row r="5" ht="27.0" customHeight="1">
      <c r="A5" s="72" t="s">
        <v>10072</v>
      </c>
      <c r="B5" s="69"/>
      <c r="C5" s="69"/>
      <c r="D5" s="69"/>
      <c r="E5" s="69"/>
      <c r="F5" s="69"/>
      <c r="G5" s="69"/>
      <c r="H5" s="69"/>
      <c r="I5" s="70"/>
      <c r="J5" s="15"/>
      <c r="K5" s="15"/>
      <c r="L5" s="15"/>
      <c r="M5" s="15"/>
      <c r="N5" s="15"/>
      <c r="O5" s="15"/>
      <c r="P5" s="15"/>
      <c r="Q5" s="15"/>
      <c r="R5" s="15"/>
      <c r="S5" s="15"/>
      <c r="T5" s="15"/>
      <c r="U5" s="15"/>
      <c r="V5" s="15"/>
      <c r="W5" s="15"/>
      <c r="X5" s="15"/>
      <c r="Y5" s="15"/>
      <c r="Z5" s="15"/>
    </row>
    <row r="6" ht="14.25" customHeight="1">
      <c r="A6" s="72" t="s">
        <v>10073</v>
      </c>
      <c r="B6" s="69"/>
      <c r="C6" s="69"/>
      <c r="D6" s="69"/>
      <c r="E6" s="69"/>
      <c r="F6" s="69"/>
      <c r="G6" s="69"/>
      <c r="H6" s="69"/>
      <c r="I6" s="70"/>
      <c r="J6" s="15"/>
      <c r="K6" s="15"/>
      <c r="L6" s="15"/>
      <c r="M6" s="15"/>
      <c r="N6" s="15"/>
      <c r="O6" s="15"/>
      <c r="P6" s="15"/>
      <c r="Q6" s="15"/>
      <c r="R6" s="15"/>
      <c r="S6" s="15"/>
      <c r="T6" s="15"/>
      <c r="U6" s="15"/>
      <c r="V6" s="15"/>
      <c r="W6" s="15"/>
      <c r="X6" s="15"/>
      <c r="Y6" s="15"/>
      <c r="Z6" s="15"/>
    </row>
    <row r="7" ht="17.25" customHeight="1">
      <c r="A7" s="72" t="s">
        <v>10074</v>
      </c>
      <c r="B7" s="69"/>
      <c r="C7" s="69"/>
      <c r="D7" s="69"/>
      <c r="E7" s="69"/>
      <c r="F7" s="69"/>
      <c r="G7" s="69"/>
      <c r="H7" s="69"/>
      <c r="I7" s="70"/>
      <c r="J7" s="15"/>
      <c r="K7" s="15"/>
      <c r="L7" s="15"/>
      <c r="M7" s="15"/>
      <c r="N7" s="15"/>
      <c r="O7" s="15"/>
      <c r="P7" s="15"/>
      <c r="Q7" s="15"/>
      <c r="R7" s="15"/>
      <c r="S7" s="15"/>
      <c r="T7" s="15"/>
      <c r="U7" s="15"/>
      <c r="V7" s="15"/>
      <c r="W7" s="15"/>
      <c r="X7" s="15"/>
      <c r="Y7" s="15"/>
      <c r="Z7" s="15"/>
    </row>
    <row r="8" ht="30.0" customHeight="1">
      <c r="A8" s="72" t="s">
        <v>10075</v>
      </c>
      <c r="B8" s="69"/>
      <c r="C8" s="69"/>
      <c r="D8" s="69"/>
      <c r="E8" s="69"/>
      <c r="F8" s="69"/>
      <c r="G8" s="69"/>
      <c r="H8" s="69"/>
      <c r="I8" s="70"/>
      <c r="J8" s="15"/>
      <c r="K8" s="15"/>
      <c r="L8" s="15"/>
      <c r="M8" s="15"/>
      <c r="N8" s="15"/>
      <c r="O8" s="15"/>
      <c r="P8" s="15"/>
      <c r="Q8" s="15"/>
      <c r="R8" s="15"/>
      <c r="S8" s="15"/>
      <c r="T8" s="15"/>
      <c r="U8" s="15"/>
      <c r="V8" s="15"/>
      <c r="W8" s="15"/>
      <c r="X8" s="15"/>
      <c r="Y8" s="15"/>
      <c r="Z8" s="15"/>
    </row>
    <row r="9" ht="15.0" customHeight="1">
      <c r="A9" s="72" t="s">
        <v>10076</v>
      </c>
      <c r="B9" s="69"/>
      <c r="C9" s="69"/>
      <c r="D9" s="69"/>
      <c r="E9" s="69"/>
      <c r="F9" s="69"/>
      <c r="G9" s="69"/>
      <c r="H9" s="69"/>
      <c r="I9" s="70"/>
      <c r="J9" s="15"/>
      <c r="K9" s="15"/>
      <c r="L9" s="15"/>
      <c r="M9" s="15"/>
      <c r="N9" s="15"/>
      <c r="O9" s="15"/>
      <c r="P9" s="15"/>
      <c r="Q9" s="15"/>
      <c r="R9" s="15"/>
      <c r="S9" s="15"/>
      <c r="T9" s="15"/>
      <c r="U9" s="15"/>
      <c r="V9" s="15"/>
      <c r="W9" s="15"/>
      <c r="X9" s="15"/>
      <c r="Y9" s="15"/>
      <c r="Z9" s="15"/>
    </row>
    <row r="10" ht="24.75" customHeight="1">
      <c r="A10" s="72" t="s">
        <v>10077</v>
      </c>
      <c r="B10" s="69"/>
      <c r="C10" s="69"/>
      <c r="D10" s="69"/>
      <c r="E10" s="69"/>
      <c r="F10" s="69"/>
      <c r="G10" s="69"/>
      <c r="H10" s="69"/>
      <c r="I10" s="70"/>
      <c r="J10" s="15"/>
      <c r="K10" s="15"/>
      <c r="L10" s="15"/>
      <c r="M10" s="15"/>
      <c r="N10" s="15"/>
      <c r="O10" s="15"/>
      <c r="P10" s="15"/>
      <c r="Q10" s="15"/>
      <c r="R10" s="15"/>
      <c r="S10" s="15"/>
      <c r="T10" s="15"/>
      <c r="U10" s="15"/>
      <c r="V10" s="15"/>
      <c r="W10" s="15"/>
      <c r="X10" s="15"/>
      <c r="Y10" s="15"/>
      <c r="Z10" s="15"/>
    </row>
    <row r="11" ht="14.25" customHeight="1">
      <c r="A11" s="72" t="s">
        <v>10078</v>
      </c>
      <c r="B11" s="69"/>
      <c r="C11" s="69"/>
      <c r="D11" s="69"/>
      <c r="E11" s="69"/>
      <c r="F11" s="69"/>
      <c r="G11" s="69"/>
      <c r="H11" s="69"/>
      <c r="I11" s="70"/>
      <c r="J11" s="15"/>
      <c r="K11" s="15"/>
      <c r="L11" s="15"/>
      <c r="M11" s="15"/>
      <c r="N11" s="15"/>
      <c r="O11" s="15"/>
      <c r="P11" s="15"/>
      <c r="Q11" s="15"/>
      <c r="R11" s="15"/>
      <c r="S11" s="15"/>
      <c r="T11" s="15"/>
      <c r="U11" s="15"/>
      <c r="V11" s="15"/>
      <c r="W11" s="15"/>
      <c r="X11" s="15"/>
      <c r="Y11" s="15"/>
      <c r="Z11" s="15"/>
    </row>
    <row r="12" ht="15.75" customHeight="1">
      <c r="A12" s="72" t="s">
        <v>10079</v>
      </c>
      <c r="B12" s="69"/>
      <c r="C12" s="69"/>
      <c r="D12" s="69"/>
      <c r="E12" s="69"/>
      <c r="F12" s="69"/>
      <c r="G12" s="69"/>
      <c r="H12" s="69"/>
      <c r="I12" s="70"/>
      <c r="J12" s="15"/>
      <c r="K12" s="15"/>
      <c r="L12" s="15"/>
      <c r="M12" s="15"/>
      <c r="N12" s="15"/>
      <c r="O12" s="15"/>
      <c r="P12" s="15"/>
      <c r="Q12" s="15"/>
      <c r="R12" s="15"/>
      <c r="S12" s="15"/>
      <c r="T12" s="15"/>
      <c r="U12" s="15"/>
      <c r="V12" s="15"/>
      <c r="W12" s="15"/>
      <c r="X12" s="15"/>
      <c r="Y12" s="15"/>
      <c r="Z12" s="15"/>
    </row>
    <row r="13" ht="213.0" customHeight="1">
      <c r="A13" s="75" t="s">
        <v>10080</v>
      </c>
      <c r="B13" s="69"/>
      <c r="C13" s="69"/>
      <c r="D13" s="69"/>
      <c r="E13" s="69"/>
      <c r="F13" s="69"/>
      <c r="G13" s="69"/>
      <c r="H13" s="69"/>
      <c r="I13" s="70"/>
      <c r="J13" s="15"/>
      <c r="K13" s="15"/>
      <c r="L13" s="15"/>
      <c r="M13" s="15"/>
      <c r="N13" s="15"/>
      <c r="O13" s="15"/>
      <c r="P13" s="15"/>
      <c r="Q13" s="15"/>
      <c r="R13" s="15"/>
      <c r="S13" s="15"/>
      <c r="T13" s="15"/>
      <c r="U13" s="15"/>
      <c r="V13" s="15"/>
      <c r="W13" s="15"/>
      <c r="X13" s="15"/>
      <c r="Y13" s="15"/>
      <c r="Z13" s="15"/>
    </row>
    <row r="14">
      <c r="A14" s="76"/>
      <c r="B14" s="77"/>
      <c r="C14" s="77"/>
      <c r="D14" s="77"/>
      <c r="E14" s="77"/>
      <c r="F14" s="76"/>
      <c r="G14" s="71"/>
      <c r="H14" s="15"/>
      <c r="I14" s="15"/>
      <c r="J14" s="15"/>
      <c r="K14" s="15"/>
      <c r="L14" s="15"/>
      <c r="M14" s="15"/>
      <c r="N14" s="15"/>
      <c r="O14" s="15"/>
      <c r="P14" s="15"/>
      <c r="Q14" s="15"/>
      <c r="R14" s="15"/>
      <c r="S14" s="15"/>
      <c r="T14" s="15"/>
      <c r="U14" s="15"/>
      <c r="V14" s="15"/>
      <c r="W14" s="15"/>
      <c r="X14" s="15"/>
      <c r="Y14" s="15"/>
      <c r="Z14" s="15"/>
    </row>
    <row r="15" ht="45.0" customHeight="1">
      <c r="A15" s="147" t="s">
        <v>7</v>
      </c>
      <c r="B15" s="80" t="s">
        <v>8</v>
      </c>
      <c r="C15" s="147" t="s">
        <v>10081</v>
      </c>
      <c r="D15" s="450" t="s">
        <v>10082</v>
      </c>
      <c r="E15" s="78" t="s">
        <v>10083</v>
      </c>
      <c r="F15" s="147" t="s">
        <v>10084</v>
      </c>
      <c r="G15" s="147" t="s">
        <v>10085</v>
      </c>
      <c r="H15" s="147" t="s">
        <v>10086</v>
      </c>
      <c r="I15" s="147" t="s">
        <v>208</v>
      </c>
      <c r="J15" s="82" t="s">
        <v>209</v>
      </c>
      <c r="K15" s="3"/>
      <c r="L15" s="3"/>
      <c r="M15" s="3"/>
      <c r="N15" s="3"/>
      <c r="O15" s="3"/>
      <c r="P15" s="3"/>
      <c r="Q15" s="3"/>
      <c r="R15" s="3"/>
      <c r="S15" s="3"/>
      <c r="T15" s="3"/>
      <c r="U15" s="3"/>
      <c r="V15" s="3"/>
      <c r="W15" s="3"/>
      <c r="X15" s="3"/>
      <c r="Y15" s="3"/>
      <c r="Z15" s="3"/>
    </row>
    <row r="16" ht="11.25" customHeight="1">
      <c r="A16" s="442" t="s">
        <v>1835</v>
      </c>
      <c r="B16" s="447" t="s">
        <v>52</v>
      </c>
      <c r="C16" s="442" t="s">
        <v>10087</v>
      </c>
      <c r="D16" s="447" t="s">
        <v>1967</v>
      </c>
      <c r="E16" s="442" t="s">
        <v>10088</v>
      </c>
      <c r="F16" s="447"/>
      <c r="G16" s="447">
        <v>150.0</v>
      </c>
      <c r="H16" s="447" t="s">
        <v>10089</v>
      </c>
      <c r="I16" s="447">
        <v>150.0</v>
      </c>
      <c r="J16" s="442" t="s">
        <v>51</v>
      </c>
      <c r="K16" s="99"/>
      <c r="L16" s="99"/>
      <c r="M16" s="99"/>
      <c r="N16" s="99"/>
      <c r="O16" s="99"/>
      <c r="P16" s="99"/>
      <c r="Q16" s="99"/>
      <c r="R16" s="99"/>
      <c r="S16" s="99"/>
      <c r="T16" s="99"/>
      <c r="U16" s="99"/>
      <c r="V16" s="99"/>
      <c r="W16" s="99"/>
      <c r="X16" s="99"/>
      <c r="Y16" s="99"/>
      <c r="Z16" s="99"/>
    </row>
    <row r="17" ht="11.25" customHeight="1">
      <c r="A17" s="432" t="s">
        <v>1835</v>
      </c>
      <c r="B17" s="194" t="s">
        <v>52</v>
      </c>
      <c r="C17" s="432" t="s">
        <v>10090</v>
      </c>
      <c r="D17" s="451" t="s">
        <v>1967</v>
      </c>
      <c r="E17" s="452"/>
      <c r="F17" s="451" t="s">
        <v>10091</v>
      </c>
      <c r="G17" s="453">
        <v>50.0</v>
      </c>
      <c r="H17" s="454"/>
      <c r="I17" s="447">
        <v>50.0</v>
      </c>
      <c r="J17" s="442" t="s">
        <v>51</v>
      </c>
      <c r="K17" s="99"/>
      <c r="L17" s="99"/>
      <c r="M17" s="99"/>
      <c r="N17" s="99"/>
      <c r="O17" s="99"/>
      <c r="P17" s="99"/>
      <c r="Q17" s="99"/>
      <c r="R17" s="99"/>
      <c r="S17" s="99"/>
      <c r="T17" s="99"/>
      <c r="U17" s="99"/>
      <c r="V17" s="99"/>
      <c r="W17" s="99"/>
      <c r="X17" s="99"/>
      <c r="Y17" s="99"/>
      <c r="Z17" s="99"/>
    </row>
    <row r="18" ht="11.25" customHeight="1">
      <c r="A18" s="432" t="s">
        <v>1835</v>
      </c>
      <c r="B18" s="194" t="s">
        <v>52</v>
      </c>
      <c r="C18" s="432" t="s">
        <v>10092</v>
      </c>
      <c r="D18" s="451" t="s">
        <v>1967</v>
      </c>
      <c r="E18" s="452"/>
      <c r="F18" s="451" t="s">
        <v>10093</v>
      </c>
      <c r="G18" s="453">
        <v>50.0</v>
      </c>
      <c r="H18" s="454"/>
      <c r="I18" s="447">
        <v>50.0</v>
      </c>
      <c r="J18" s="442" t="s">
        <v>51</v>
      </c>
      <c r="K18" s="99"/>
      <c r="L18" s="99"/>
      <c r="M18" s="99"/>
      <c r="N18" s="99"/>
      <c r="O18" s="99"/>
      <c r="P18" s="99"/>
      <c r="Q18" s="99"/>
      <c r="R18" s="99"/>
      <c r="S18" s="99"/>
      <c r="T18" s="99"/>
      <c r="U18" s="99"/>
      <c r="V18" s="99"/>
      <c r="W18" s="99"/>
      <c r="X18" s="99"/>
      <c r="Y18" s="99"/>
      <c r="Z18" s="99"/>
    </row>
    <row r="19" ht="11.25" customHeight="1">
      <c r="A19" s="432" t="s">
        <v>1835</v>
      </c>
      <c r="B19" s="194" t="s">
        <v>52</v>
      </c>
      <c r="C19" s="432" t="s">
        <v>10094</v>
      </c>
      <c r="D19" s="451" t="s">
        <v>1967</v>
      </c>
      <c r="E19" s="452"/>
      <c r="F19" s="451" t="s">
        <v>10095</v>
      </c>
      <c r="G19" s="453">
        <v>50.0</v>
      </c>
      <c r="H19" s="454"/>
      <c r="I19" s="447">
        <v>50.0</v>
      </c>
      <c r="J19" s="442" t="s">
        <v>51</v>
      </c>
      <c r="K19" s="99"/>
      <c r="L19" s="99"/>
      <c r="M19" s="99"/>
      <c r="N19" s="99"/>
      <c r="O19" s="99"/>
      <c r="P19" s="99"/>
      <c r="Q19" s="99"/>
      <c r="R19" s="99"/>
      <c r="S19" s="99"/>
      <c r="T19" s="99"/>
      <c r="U19" s="99"/>
      <c r="V19" s="99"/>
      <c r="W19" s="99"/>
      <c r="X19" s="99"/>
      <c r="Y19" s="99"/>
      <c r="Z19" s="99"/>
    </row>
    <row r="20" ht="11.25" customHeight="1">
      <c r="A20" s="432" t="s">
        <v>1835</v>
      </c>
      <c r="B20" s="194" t="s">
        <v>52</v>
      </c>
      <c r="C20" s="432" t="s">
        <v>10096</v>
      </c>
      <c r="D20" s="451" t="s">
        <v>1967</v>
      </c>
      <c r="E20" s="452"/>
      <c r="F20" s="451" t="s">
        <v>10097</v>
      </c>
      <c r="G20" s="453">
        <v>50.0</v>
      </c>
      <c r="H20" s="454"/>
      <c r="I20" s="447">
        <v>50.0</v>
      </c>
      <c r="J20" s="442" t="s">
        <v>51</v>
      </c>
      <c r="K20" s="99"/>
      <c r="L20" s="99"/>
      <c r="M20" s="99"/>
      <c r="N20" s="99"/>
      <c r="O20" s="99"/>
      <c r="P20" s="99"/>
      <c r="Q20" s="99"/>
      <c r="R20" s="99"/>
      <c r="S20" s="99"/>
      <c r="T20" s="99"/>
      <c r="U20" s="99"/>
      <c r="V20" s="99"/>
      <c r="W20" s="99"/>
      <c r="X20" s="99"/>
      <c r="Y20" s="99"/>
      <c r="Z20" s="99"/>
    </row>
    <row r="21" ht="11.25" customHeight="1">
      <c r="A21" s="432" t="s">
        <v>1835</v>
      </c>
      <c r="B21" s="194" t="s">
        <v>52</v>
      </c>
      <c r="C21" s="432" t="s">
        <v>10098</v>
      </c>
      <c r="D21" s="451" t="s">
        <v>1967</v>
      </c>
      <c r="E21" s="452"/>
      <c r="F21" s="451" t="s">
        <v>10099</v>
      </c>
      <c r="G21" s="453">
        <v>50.0</v>
      </c>
      <c r="H21" s="454"/>
      <c r="I21" s="447">
        <v>50.0</v>
      </c>
      <c r="J21" s="442" t="s">
        <v>51</v>
      </c>
      <c r="K21" s="99"/>
      <c r="L21" s="99"/>
      <c r="M21" s="99"/>
      <c r="N21" s="99"/>
      <c r="O21" s="99"/>
      <c r="P21" s="99"/>
      <c r="Q21" s="99"/>
      <c r="R21" s="99"/>
      <c r="S21" s="99"/>
      <c r="T21" s="99"/>
      <c r="U21" s="99"/>
      <c r="V21" s="99"/>
      <c r="W21" s="99"/>
      <c r="X21" s="99"/>
      <c r="Y21" s="99"/>
      <c r="Z21" s="99"/>
    </row>
    <row r="22" ht="11.25" customHeight="1">
      <c r="A22" s="432" t="s">
        <v>1835</v>
      </c>
      <c r="B22" s="194" t="s">
        <v>52</v>
      </c>
      <c r="C22" s="432" t="s">
        <v>10100</v>
      </c>
      <c r="D22" s="451" t="s">
        <v>1967</v>
      </c>
      <c r="E22" s="452"/>
      <c r="F22" s="451" t="s">
        <v>10101</v>
      </c>
      <c r="G22" s="453">
        <v>50.0</v>
      </c>
      <c r="H22" s="454"/>
      <c r="I22" s="447">
        <v>50.0</v>
      </c>
      <c r="J22" s="442" t="s">
        <v>51</v>
      </c>
      <c r="K22" s="99"/>
      <c r="L22" s="99"/>
      <c r="M22" s="99"/>
      <c r="N22" s="99"/>
      <c r="O22" s="99"/>
      <c r="P22" s="99"/>
      <c r="Q22" s="99"/>
      <c r="R22" s="99"/>
      <c r="S22" s="99"/>
      <c r="T22" s="99"/>
      <c r="U22" s="99"/>
      <c r="V22" s="99"/>
      <c r="W22" s="99"/>
      <c r="X22" s="99"/>
      <c r="Y22" s="99"/>
      <c r="Z22" s="99"/>
    </row>
    <row r="23" ht="11.25" customHeight="1">
      <c r="A23" s="432" t="s">
        <v>1835</v>
      </c>
      <c r="B23" s="194" t="s">
        <v>52</v>
      </c>
      <c r="C23" s="432" t="s">
        <v>10100</v>
      </c>
      <c r="D23" s="451" t="s">
        <v>1967</v>
      </c>
      <c r="E23" s="452"/>
      <c r="F23" s="451" t="s">
        <v>10102</v>
      </c>
      <c r="G23" s="453">
        <v>50.0</v>
      </c>
      <c r="H23" s="454"/>
      <c r="I23" s="447">
        <v>50.0</v>
      </c>
      <c r="J23" s="442" t="s">
        <v>51</v>
      </c>
      <c r="K23" s="99"/>
      <c r="L23" s="99"/>
      <c r="M23" s="99"/>
      <c r="N23" s="99"/>
      <c r="O23" s="99"/>
      <c r="P23" s="99"/>
      <c r="Q23" s="99"/>
      <c r="R23" s="99"/>
      <c r="S23" s="99"/>
      <c r="T23" s="99"/>
      <c r="U23" s="99"/>
      <c r="V23" s="99"/>
      <c r="W23" s="99"/>
      <c r="X23" s="99"/>
      <c r="Y23" s="99"/>
      <c r="Z23" s="99"/>
    </row>
    <row r="24" ht="11.25" customHeight="1">
      <c r="A24" s="432" t="s">
        <v>1835</v>
      </c>
      <c r="B24" s="194" t="s">
        <v>52</v>
      </c>
      <c r="C24" s="432" t="s">
        <v>10100</v>
      </c>
      <c r="D24" s="451" t="s">
        <v>1967</v>
      </c>
      <c r="E24" s="452"/>
      <c r="F24" s="451" t="s">
        <v>10103</v>
      </c>
      <c r="G24" s="453">
        <v>50.0</v>
      </c>
      <c r="H24" s="454"/>
      <c r="I24" s="447">
        <v>50.0</v>
      </c>
      <c r="J24" s="442" t="s">
        <v>51</v>
      </c>
      <c r="K24" s="99"/>
      <c r="L24" s="99"/>
      <c r="M24" s="99"/>
      <c r="N24" s="99"/>
      <c r="O24" s="99"/>
      <c r="P24" s="99"/>
      <c r="Q24" s="99"/>
      <c r="R24" s="99"/>
      <c r="S24" s="99"/>
      <c r="T24" s="99"/>
      <c r="U24" s="99"/>
      <c r="V24" s="99"/>
      <c r="W24" s="99"/>
      <c r="X24" s="99"/>
      <c r="Y24" s="99"/>
      <c r="Z24" s="99"/>
    </row>
    <row r="25" ht="11.25" customHeight="1">
      <c r="A25" s="432" t="s">
        <v>1835</v>
      </c>
      <c r="B25" s="194" t="s">
        <v>52</v>
      </c>
      <c r="C25" s="432" t="s">
        <v>10104</v>
      </c>
      <c r="D25" s="451" t="s">
        <v>1967</v>
      </c>
      <c r="E25" s="452"/>
      <c r="F25" s="451" t="s">
        <v>10105</v>
      </c>
      <c r="G25" s="453">
        <v>50.0</v>
      </c>
      <c r="H25" s="454"/>
      <c r="I25" s="447">
        <v>50.0</v>
      </c>
      <c r="J25" s="442" t="s">
        <v>51</v>
      </c>
      <c r="K25" s="99"/>
      <c r="L25" s="99"/>
      <c r="M25" s="99"/>
      <c r="N25" s="99"/>
      <c r="O25" s="99"/>
      <c r="P25" s="99"/>
      <c r="Q25" s="99"/>
      <c r="R25" s="99"/>
      <c r="S25" s="99"/>
      <c r="T25" s="99"/>
      <c r="U25" s="99"/>
      <c r="V25" s="99"/>
      <c r="W25" s="99"/>
      <c r="X25" s="99"/>
      <c r="Y25" s="99"/>
      <c r="Z25" s="99"/>
    </row>
    <row r="26" ht="11.25" customHeight="1">
      <c r="A26" s="432" t="s">
        <v>1835</v>
      </c>
      <c r="B26" s="194" t="s">
        <v>52</v>
      </c>
      <c r="C26" s="432" t="s">
        <v>10104</v>
      </c>
      <c r="D26" s="451" t="s">
        <v>1967</v>
      </c>
      <c r="E26" s="452"/>
      <c r="F26" s="451" t="s">
        <v>10106</v>
      </c>
      <c r="G26" s="453">
        <v>50.0</v>
      </c>
      <c r="H26" s="454"/>
      <c r="I26" s="447">
        <v>50.0</v>
      </c>
      <c r="J26" s="442" t="s">
        <v>51</v>
      </c>
      <c r="K26" s="99"/>
      <c r="L26" s="99"/>
      <c r="M26" s="99"/>
      <c r="N26" s="99"/>
      <c r="O26" s="99"/>
      <c r="P26" s="99"/>
      <c r="Q26" s="99"/>
      <c r="R26" s="99"/>
      <c r="S26" s="99"/>
      <c r="T26" s="99"/>
      <c r="U26" s="99"/>
      <c r="V26" s="99"/>
      <c r="W26" s="99"/>
      <c r="X26" s="99"/>
      <c r="Y26" s="99"/>
      <c r="Z26" s="99"/>
    </row>
    <row r="27" ht="11.25" customHeight="1">
      <c r="A27" s="432" t="s">
        <v>1835</v>
      </c>
      <c r="B27" s="194" t="s">
        <v>52</v>
      </c>
      <c r="C27" s="432" t="s">
        <v>10107</v>
      </c>
      <c r="D27" s="451" t="s">
        <v>1967</v>
      </c>
      <c r="E27" s="452"/>
      <c r="F27" s="455">
        <v>45601.0</v>
      </c>
      <c r="G27" s="453">
        <v>50.0</v>
      </c>
      <c r="H27" s="454"/>
      <c r="I27" s="447">
        <v>50.0</v>
      </c>
      <c r="J27" s="442" t="s">
        <v>51</v>
      </c>
      <c r="K27" s="99"/>
      <c r="L27" s="99"/>
      <c r="M27" s="99"/>
      <c r="N27" s="99"/>
      <c r="O27" s="99"/>
      <c r="P27" s="99"/>
      <c r="Q27" s="99"/>
      <c r="R27" s="99"/>
      <c r="S27" s="99"/>
      <c r="T27" s="99"/>
      <c r="U27" s="99"/>
      <c r="V27" s="99"/>
      <c r="W27" s="99"/>
      <c r="X27" s="99"/>
      <c r="Y27" s="99"/>
      <c r="Z27" s="99"/>
    </row>
    <row r="28" ht="11.25" customHeight="1">
      <c r="A28" s="432" t="s">
        <v>1835</v>
      </c>
      <c r="B28" s="194" t="s">
        <v>52</v>
      </c>
      <c r="C28" s="432" t="s">
        <v>10100</v>
      </c>
      <c r="D28" s="451" t="s">
        <v>1967</v>
      </c>
      <c r="E28" s="452"/>
      <c r="F28" s="455">
        <v>45628.0</v>
      </c>
      <c r="G28" s="453">
        <v>50.0</v>
      </c>
      <c r="H28" s="454"/>
      <c r="I28" s="447">
        <v>50.0</v>
      </c>
      <c r="J28" s="442" t="s">
        <v>51</v>
      </c>
      <c r="K28" s="99"/>
      <c r="L28" s="99"/>
      <c r="M28" s="99"/>
      <c r="N28" s="99"/>
      <c r="O28" s="99"/>
      <c r="P28" s="99"/>
      <c r="Q28" s="99"/>
      <c r="R28" s="99"/>
      <c r="S28" s="99"/>
      <c r="T28" s="99"/>
      <c r="U28" s="99"/>
      <c r="V28" s="99"/>
      <c r="W28" s="99"/>
      <c r="X28" s="99"/>
      <c r="Y28" s="99"/>
      <c r="Z28" s="99"/>
    </row>
    <row r="29" ht="11.25" customHeight="1">
      <c r="A29" s="432" t="s">
        <v>1835</v>
      </c>
      <c r="B29" s="194" t="s">
        <v>52</v>
      </c>
      <c r="C29" s="432" t="s">
        <v>10100</v>
      </c>
      <c r="D29" s="451" t="s">
        <v>1967</v>
      </c>
      <c r="E29" s="452"/>
      <c r="F29" s="455">
        <v>45635.0</v>
      </c>
      <c r="G29" s="453">
        <v>50.0</v>
      </c>
      <c r="H29" s="454"/>
      <c r="I29" s="447">
        <v>50.0</v>
      </c>
      <c r="J29" s="442" t="s">
        <v>51</v>
      </c>
      <c r="K29" s="99"/>
      <c r="L29" s="99"/>
      <c r="M29" s="99"/>
      <c r="N29" s="99"/>
      <c r="O29" s="99"/>
      <c r="P29" s="99"/>
      <c r="Q29" s="99"/>
      <c r="R29" s="99"/>
      <c r="S29" s="99"/>
      <c r="T29" s="99"/>
      <c r="U29" s="99"/>
      <c r="V29" s="99"/>
      <c r="W29" s="99"/>
      <c r="X29" s="99"/>
      <c r="Y29" s="99"/>
      <c r="Z29" s="99"/>
    </row>
    <row r="30" ht="11.25" customHeight="1">
      <c r="A30" s="432" t="s">
        <v>1855</v>
      </c>
      <c r="B30" s="194" t="s">
        <v>52</v>
      </c>
      <c r="C30" s="432" t="s">
        <v>10108</v>
      </c>
      <c r="D30" s="451" t="s">
        <v>10109</v>
      </c>
      <c r="E30" s="452" t="s">
        <v>10110</v>
      </c>
      <c r="F30" s="451"/>
      <c r="G30" s="453">
        <v>100.0</v>
      </c>
      <c r="H30" s="454" t="s">
        <v>10111</v>
      </c>
      <c r="I30" s="447">
        <v>100.0</v>
      </c>
      <c r="J30" s="442" t="s">
        <v>57</v>
      </c>
      <c r="K30" s="99"/>
      <c r="L30" s="99"/>
      <c r="M30" s="99"/>
      <c r="N30" s="99"/>
      <c r="O30" s="99"/>
      <c r="P30" s="99"/>
      <c r="Q30" s="99"/>
      <c r="R30" s="99"/>
      <c r="S30" s="99"/>
      <c r="T30" s="99"/>
      <c r="U30" s="99"/>
      <c r="V30" s="99"/>
      <c r="W30" s="99"/>
      <c r="X30" s="99"/>
      <c r="Y30" s="99"/>
      <c r="Z30" s="99"/>
    </row>
    <row r="31" ht="11.25" customHeight="1">
      <c r="A31" s="432" t="s">
        <v>1855</v>
      </c>
      <c r="B31" s="194" t="s">
        <v>52</v>
      </c>
      <c r="C31" s="432" t="s">
        <v>10112</v>
      </c>
      <c r="D31" s="451" t="s">
        <v>10113</v>
      </c>
      <c r="E31" s="452" t="s">
        <v>10114</v>
      </c>
      <c r="F31" s="451"/>
      <c r="G31" s="453">
        <v>50.0</v>
      </c>
      <c r="H31" s="454" t="s">
        <v>10115</v>
      </c>
      <c r="I31" s="447">
        <v>50.0</v>
      </c>
      <c r="J31" s="442" t="s">
        <v>57</v>
      </c>
      <c r="K31" s="99"/>
      <c r="L31" s="99"/>
      <c r="M31" s="99"/>
      <c r="N31" s="99"/>
      <c r="O31" s="99"/>
      <c r="P31" s="99"/>
      <c r="Q31" s="99"/>
      <c r="R31" s="99"/>
      <c r="S31" s="99"/>
      <c r="T31" s="99"/>
      <c r="U31" s="99"/>
      <c r="V31" s="99"/>
      <c r="W31" s="99"/>
      <c r="X31" s="99"/>
      <c r="Y31" s="99"/>
      <c r="Z31" s="99"/>
    </row>
    <row r="32" ht="11.25" customHeight="1">
      <c r="A32" s="432" t="s">
        <v>1855</v>
      </c>
      <c r="B32" s="194" t="s">
        <v>52</v>
      </c>
      <c r="C32" s="432" t="s">
        <v>7599</v>
      </c>
      <c r="D32" s="451" t="s">
        <v>10116</v>
      </c>
      <c r="E32" s="452" t="s">
        <v>10117</v>
      </c>
      <c r="F32" s="451"/>
      <c r="G32" s="453">
        <v>50.0</v>
      </c>
      <c r="H32" s="454" t="s">
        <v>10115</v>
      </c>
      <c r="I32" s="447">
        <v>50.0</v>
      </c>
      <c r="J32" s="442" t="s">
        <v>57</v>
      </c>
      <c r="K32" s="99"/>
      <c r="L32" s="99"/>
      <c r="M32" s="99"/>
      <c r="N32" s="99"/>
      <c r="O32" s="99"/>
      <c r="P32" s="99"/>
      <c r="Q32" s="99"/>
      <c r="R32" s="99"/>
      <c r="S32" s="99"/>
      <c r="T32" s="99"/>
      <c r="U32" s="99"/>
      <c r="V32" s="99"/>
      <c r="W32" s="99"/>
      <c r="X32" s="99"/>
      <c r="Y32" s="99"/>
      <c r="Z32" s="99"/>
    </row>
    <row r="33" ht="11.25" customHeight="1">
      <c r="A33" s="432" t="s">
        <v>1855</v>
      </c>
      <c r="B33" s="194" t="s">
        <v>52</v>
      </c>
      <c r="C33" s="432" t="s">
        <v>10118</v>
      </c>
      <c r="D33" s="451" t="s">
        <v>7541</v>
      </c>
      <c r="E33" s="452" t="s">
        <v>10119</v>
      </c>
      <c r="F33" s="451"/>
      <c r="G33" s="453">
        <v>200.0</v>
      </c>
      <c r="H33" s="454" t="s">
        <v>10111</v>
      </c>
      <c r="I33" s="447">
        <v>200.0</v>
      </c>
      <c r="J33" s="442" t="s">
        <v>57</v>
      </c>
      <c r="K33" s="99"/>
      <c r="L33" s="99"/>
      <c r="M33" s="99"/>
      <c r="N33" s="99"/>
      <c r="O33" s="99"/>
      <c r="P33" s="99"/>
      <c r="Q33" s="99"/>
      <c r="R33" s="99"/>
      <c r="S33" s="99"/>
      <c r="T33" s="99"/>
      <c r="U33" s="99"/>
      <c r="V33" s="99"/>
      <c r="W33" s="99"/>
      <c r="X33" s="99"/>
      <c r="Y33" s="99"/>
      <c r="Z33" s="99"/>
    </row>
    <row r="34" ht="11.25" customHeight="1">
      <c r="A34" s="432" t="s">
        <v>1855</v>
      </c>
      <c r="B34" s="194" t="s">
        <v>52</v>
      </c>
      <c r="C34" s="432" t="s">
        <v>7545</v>
      </c>
      <c r="D34" s="451" t="s">
        <v>10120</v>
      </c>
      <c r="E34" s="452" t="s">
        <v>10121</v>
      </c>
      <c r="F34" s="451"/>
      <c r="G34" s="453">
        <v>50.0</v>
      </c>
      <c r="H34" s="454" t="s">
        <v>10115</v>
      </c>
      <c r="I34" s="447">
        <v>50.0</v>
      </c>
      <c r="J34" s="442" t="s">
        <v>57</v>
      </c>
      <c r="K34" s="99"/>
      <c r="L34" s="99"/>
      <c r="M34" s="99"/>
      <c r="N34" s="99"/>
      <c r="O34" s="99"/>
      <c r="P34" s="99"/>
      <c r="Q34" s="99"/>
      <c r="R34" s="99"/>
      <c r="S34" s="99"/>
      <c r="T34" s="99"/>
      <c r="U34" s="99"/>
      <c r="V34" s="99"/>
      <c r="W34" s="99"/>
      <c r="X34" s="99"/>
      <c r="Y34" s="99"/>
      <c r="Z34" s="99"/>
    </row>
    <row r="35" ht="11.25" customHeight="1">
      <c r="A35" s="432" t="s">
        <v>1855</v>
      </c>
      <c r="B35" s="194" t="s">
        <v>52</v>
      </c>
      <c r="C35" s="432" t="s">
        <v>10122</v>
      </c>
      <c r="D35" s="451" t="s">
        <v>1967</v>
      </c>
      <c r="E35" s="452" t="s">
        <v>10123</v>
      </c>
      <c r="F35" s="451" t="s">
        <v>10124</v>
      </c>
      <c r="G35" s="453">
        <v>50.0</v>
      </c>
      <c r="H35" s="454"/>
      <c r="I35" s="447">
        <v>50.0</v>
      </c>
      <c r="J35" s="442" t="s">
        <v>57</v>
      </c>
      <c r="K35" s="99"/>
      <c r="L35" s="99"/>
      <c r="M35" s="99"/>
      <c r="N35" s="99"/>
      <c r="O35" s="99"/>
      <c r="P35" s="99"/>
      <c r="Q35" s="99"/>
      <c r="R35" s="99"/>
      <c r="S35" s="99"/>
      <c r="T35" s="99"/>
      <c r="U35" s="99"/>
      <c r="V35" s="99"/>
      <c r="W35" s="99"/>
      <c r="X35" s="99"/>
      <c r="Y35" s="99"/>
      <c r="Z35" s="99"/>
    </row>
    <row r="36" ht="11.25" customHeight="1">
      <c r="A36" s="432" t="s">
        <v>1855</v>
      </c>
      <c r="B36" s="194" t="s">
        <v>52</v>
      </c>
      <c r="C36" s="432" t="s">
        <v>10125</v>
      </c>
      <c r="D36" s="451" t="s">
        <v>10126</v>
      </c>
      <c r="E36" s="452" t="s">
        <v>10127</v>
      </c>
      <c r="F36" s="451" t="s">
        <v>10128</v>
      </c>
      <c r="G36" s="453">
        <v>10.0</v>
      </c>
      <c r="H36" s="454"/>
      <c r="I36" s="447">
        <v>10.0</v>
      </c>
      <c r="J36" s="442" t="s">
        <v>57</v>
      </c>
      <c r="K36" s="99"/>
      <c r="L36" s="99"/>
      <c r="M36" s="99"/>
      <c r="N36" s="99"/>
      <c r="O36" s="99"/>
      <c r="P36" s="99"/>
      <c r="Q36" s="99"/>
      <c r="R36" s="99"/>
      <c r="S36" s="99"/>
      <c r="T36" s="99"/>
      <c r="U36" s="99"/>
      <c r="V36" s="99"/>
      <c r="W36" s="99"/>
      <c r="X36" s="99"/>
      <c r="Y36" s="99"/>
      <c r="Z36" s="99"/>
    </row>
    <row r="37" ht="11.25" customHeight="1">
      <c r="A37" s="432" t="s">
        <v>10129</v>
      </c>
      <c r="B37" s="194" t="s">
        <v>52</v>
      </c>
      <c r="C37" s="432" t="s">
        <v>335</v>
      </c>
      <c r="D37" s="451" t="s">
        <v>1967</v>
      </c>
      <c r="E37" s="452" t="s">
        <v>10130</v>
      </c>
      <c r="F37" s="451" t="s">
        <v>10131</v>
      </c>
      <c r="G37" s="453">
        <v>50.0</v>
      </c>
      <c r="H37" s="454"/>
      <c r="I37" s="447">
        <v>50.0</v>
      </c>
      <c r="J37" s="442" t="s">
        <v>57</v>
      </c>
      <c r="K37" s="99"/>
      <c r="L37" s="99"/>
      <c r="M37" s="99"/>
      <c r="N37" s="99"/>
      <c r="O37" s="99"/>
      <c r="P37" s="99"/>
      <c r="Q37" s="99"/>
      <c r="R37" s="99"/>
      <c r="S37" s="99"/>
      <c r="T37" s="99"/>
      <c r="U37" s="99"/>
      <c r="V37" s="99"/>
      <c r="W37" s="99"/>
      <c r="X37" s="99"/>
      <c r="Y37" s="99"/>
      <c r="Z37" s="99"/>
    </row>
    <row r="38" ht="11.25" customHeight="1">
      <c r="A38" s="432" t="s">
        <v>10129</v>
      </c>
      <c r="B38" s="194" t="s">
        <v>52</v>
      </c>
      <c r="C38" s="432" t="s">
        <v>1098</v>
      </c>
      <c r="D38" s="451" t="s">
        <v>1967</v>
      </c>
      <c r="E38" s="452" t="s">
        <v>10132</v>
      </c>
      <c r="F38" s="451" t="s">
        <v>10133</v>
      </c>
      <c r="G38" s="453">
        <v>50.0</v>
      </c>
      <c r="H38" s="454"/>
      <c r="I38" s="447">
        <v>50.0</v>
      </c>
      <c r="J38" s="442" t="s">
        <v>57</v>
      </c>
      <c r="K38" s="99"/>
      <c r="L38" s="99"/>
      <c r="M38" s="99"/>
      <c r="N38" s="99"/>
      <c r="O38" s="99"/>
      <c r="P38" s="99"/>
      <c r="Q38" s="99"/>
      <c r="R38" s="99"/>
      <c r="S38" s="99"/>
      <c r="T38" s="99"/>
      <c r="U38" s="99"/>
      <c r="V38" s="99"/>
      <c r="W38" s="99"/>
      <c r="X38" s="99"/>
      <c r="Y38" s="99"/>
      <c r="Z38" s="99"/>
    </row>
    <row r="39" ht="11.25" customHeight="1">
      <c r="A39" s="432" t="s">
        <v>10129</v>
      </c>
      <c r="B39" s="194" t="s">
        <v>52</v>
      </c>
      <c r="C39" s="432" t="s">
        <v>10134</v>
      </c>
      <c r="D39" s="451" t="s">
        <v>1967</v>
      </c>
      <c r="E39" s="452" t="s">
        <v>10135</v>
      </c>
      <c r="F39" s="451" t="s">
        <v>10136</v>
      </c>
      <c r="G39" s="453">
        <v>50.0</v>
      </c>
      <c r="H39" s="454"/>
      <c r="I39" s="447">
        <v>50.0</v>
      </c>
      <c r="J39" s="442" t="s">
        <v>57</v>
      </c>
      <c r="K39" s="99"/>
      <c r="L39" s="99"/>
      <c r="M39" s="99"/>
      <c r="N39" s="99"/>
      <c r="O39" s="99"/>
      <c r="P39" s="99"/>
      <c r="Q39" s="99"/>
      <c r="R39" s="99"/>
      <c r="S39" s="99"/>
      <c r="T39" s="99"/>
      <c r="U39" s="99"/>
      <c r="V39" s="99"/>
      <c r="W39" s="99"/>
      <c r="X39" s="99"/>
      <c r="Y39" s="99"/>
      <c r="Z39" s="99"/>
    </row>
    <row r="40" ht="11.25" customHeight="1">
      <c r="A40" s="432" t="s">
        <v>10129</v>
      </c>
      <c r="B40" s="194" t="s">
        <v>52</v>
      </c>
      <c r="C40" s="432" t="s">
        <v>10137</v>
      </c>
      <c r="D40" s="451" t="s">
        <v>1967</v>
      </c>
      <c r="E40" s="452" t="s">
        <v>10138</v>
      </c>
      <c r="F40" s="451" t="s">
        <v>10139</v>
      </c>
      <c r="G40" s="453">
        <v>50.0</v>
      </c>
      <c r="H40" s="454"/>
      <c r="I40" s="447">
        <v>50.0</v>
      </c>
      <c r="J40" s="442" t="s">
        <v>57</v>
      </c>
      <c r="K40" s="99"/>
      <c r="L40" s="99"/>
      <c r="M40" s="99"/>
      <c r="N40" s="99"/>
      <c r="O40" s="99"/>
      <c r="P40" s="99"/>
      <c r="Q40" s="99"/>
      <c r="R40" s="99"/>
      <c r="S40" s="99"/>
      <c r="T40" s="99"/>
      <c r="U40" s="99"/>
      <c r="V40" s="99"/>
      <c r="W40" s="99"/>
      <c r="X40" s="99"/>
      <c r="Y40" s="99"/>
      <c r="Z40" s="99"/>
    </row>
    <row r="41" ht="11.25" customHeight="1">
      <c r="A41" s="432" t="s">
        <v>10129</v>
      </c>
      <c r="B41" s="194" t="s">
        <v>52</v>
      </c>
      <c r="C41" s="432" t="s">
        <v>10140</v>
      </c>
      <c r="D41" s="451" t="s">
        <v>505</v>
      </c>
      <c r="E41" s="452" t="s">
        <v>10141</v>
      </c>
      <c r="F41" s="451" t="s">
        <v>10142</v>
      </c>
      <c r="G41" s="453">
        <v>50.0</v>
      </c>
      <c r="H41" s="454"/>
      <c r="I41" s="447">
        <v>50.0</v>
      </c>
      <c r="J41" s="442" t="s">
        <v>57</v>
      </c>
      <c r="K41" s="99"/>
      <c r="L41" s="99"/>
      <c r="M41" s="99"/>
      <c r="N41" s="99"/>
      <c r="O41" s="99"/>
      <c r="P41" s="99"/>
      <c r="Q41" s="99"/>
      <c r="R41" s="99"/>
      <c r="S41" s="99"/>
      <c r="T41" s="99"/>
      <c r="U41" s="99"/>
      <c r="V41" s="99"/>
      <c r="W41" s="99"/>
      <c r="X41" s="99"/>
      <c r="Y41" s="99"/>
      <c r="Z41" s="99"/>
    </row>
    <row r="42" ht="11.25" customHeight="1">
      <c r="A42" s="432" t="s">
        <v>61</v>
      </c>
      <c r="B42" s="194" t="s">
        <v>52</v>
      </c>
      <c r="C42" s="432" t="s">
        <v>7545</v>
      </c>
      <c r="D42" s="451" t="s">
        <v>7549</v>
      </c>
      <c r="E42" s="452" t="s">
        <v>10143</v>
      </c>
      <c r="F42" s="451"/>
      <c r="G42" s="453">
        <v>50.0</v>
      </c>
      <c r="H42" s="454">
        <v>1.0</v>
      </c>
      <c r="I42" s="447">
        <v>50.0</v>
      </c>
      <c r="J42" s="442" t="s">
        <v>61</v>
      </c>
      <c r="K42" s="99"/>
      <c r="L42" s="99"/>
      <c r="M42" s="99"/>
      <c r="N42" s="99"/>
      <c r="O42" s="99"/>
      <c r="P42" s="99"/>
      <c r="Q42" s="99"/>
      <c r="R42" s="99"/>
      <c r="S42" s="99"/>
      <c r="T42" s="99"/>
      <c r="U42" s="99"/>
      <c r="V42" s="99"/>
      <c r="W42" s="99"/>
      <c r="X42" s="99"/>
      <c r="Y42" s="99"/>
      <c r="Z42" s="99"/>
    </row>
    <row r="43" ht="11.25" customHeight="1">
      <c r="A43" s="432" t="s">
        <v>10144</v>
      </c>
      <c r="B43" s="194" t="s">
        <v>52</v>
      </c>
      <c r="C43" s="432" t="s">
        <v>7545</v>
      </c>
      <c r="D43" s="451" t="s">
        <v>10145</v>
      </c>
      <c r="E43" s="452" t="s">
        <v>10146</v>
      </c>
      <c r="F43" s="451"/>
      <c r="G43" s="453">
        <v>100.0</v>
      </c>
      <c r="H43" s="454">
        <v>1.0</v>
      </c>
      <c r="I43" s="447">
        <v>100.0</v>
      </c>
      <c r="J43" s="442" t="s">
        <v>62</v>
      </c>
      <c r="K43" s="99"/>
      <c r="L43" s="99"/>
      <c r="M43" s="99"/>
      <c r="N43" s="99"/>
      <c r="O43" s="99"/>
      <c r="P43" s="99"/>
      <c r="Q43" s="99"/>
      <c r="R43" s="99"/>
      <c r="S43" s="99"/>
      <c r="T43" s="99"/>
      <c r="U43" s="99"/>
      <c r="V43" s="99"/>
      <c r="W43" s="99"/>
      <c r="X43" s="99"/>
      <c r="Y43" s="99"/>
      <c r="Z43" s="99"/>
    </row>
    <row r="44" ht="11.25" customHeight="1">
      <c r="A44" s="432" t="s">
        <v>10144</v>
      </c>
      <c r="B44" s="194" t="s">
        <v>52</v>
      </c>
      <c r="C44" s="432" t="s">
        <v>10147</v>
      </c>
      <c r="D44" s="451" t="s">
        <v>1758</v>
      </c>
      <c r="E44" s="452" t="s">
        <v>10148</v>
      </c>
      <c r="F44" s="451" t="s">
        <v>10149</v>
      </c>
      <c r="G44" s="453">
        <v>10.0</v>
      </c>
      <c r="H44" s="454"/>
      <c r="I44" s="447">
        <v>10.0</v>
      </c>
      <c r="J44" s="442" t="s">
        <v>62</v>
      </c>
      <c r="K44" s="99"/>
      <c r="L44" s="99"/>
      <c r="M44" s="99"/>
      <c r="N44" s="99"/>
      <c r="O44" s="99"/>
      <c r="P44" s="99"/>
      <c r="Q44" s="99"/>
      <c r="R44" s="99"/>
      <c r="S44" s="99"/>
      <c r="T44" s="99"/>
      <c r="U44" s="99"/>
      <c r="V44" s="99"/>
      <c r="W44" s="99"/>
      <c r="X44" s="99"/>
      <c r="Y44" s="99"/>
      <c r="Z44" s="99"/>
    </row>
    <row r="45" ht="11.25" customHeight="1">
      <c r="A45" s="432" t="s">
        <v>10144</v>
      </c>
      <c r="B45" s="194" t="s">
        <v>52</v>
      </c>
      <c r="C45" s="432" t="s">
        <v>10150</v>
      </c>
      <c r="D45" s="451"/>
      <c r="E45" s="452" t="s">
        <v>10151</v>
      </c>
      <c r="F45" s="451" t="s">
        <v>10152</v>
      </c>
      <c r="G45" s="453">
        <v>10.0</v>
      </c>
      <c r="H45" s="454"/>
      <c r="I45" s="447">
        <v>10.0</v>
      </c>
      <c r="J45" s="442" t="s">
        <v>62</v>
      </c>
      <c r="K45" s="99"/>
      <c r="L45" s="99"/>
      <c r="M45" s="99"/>
      <c r="N45" s="99"/>
      <c r="O45" s="99"/>
      <c r="P45" s="99"/>
      <c r="Q45" s="99"/>
      <c r="R45" s="99"/>
      <c r="S45" s="99"/>
      <c r="T45" s="99"/>
      <c r="U45" s="99"/>
      <c r="V45" s="99"/>
      <c r="W45" s="99"/>
      <c r="X45" s="99"/>
      <c r="Y45" s="99"/>
      <c r="Z45" s="99"/>
    </row>
    <row r="46" ht="11.25" customHeight="1">
      <c r="A46" s="432" t="s">
        <v>10153</v>
      </c>
      <c r="B46" s="194" t="s">
        <v>52</v>
      </c>
      <c r="C46" s="432" t="s">
        <v>7545</v>
      </c>
      <c r="D46" s="451" t="s">
        <v>10145</v>
      </c>
      <c r="E46" s="452" t="s">
        <v>10146</v>
      </c>
      <c r="F46" s="451"/>
      <c r="G46" s="453">
        <v>50.0</v>
      </c>
      <c r="H46" s="454">
        <v>1.0</v>
      </c>
      <c r="I46" s="447">
        <v>50.0</v>
      </c>
      <c r="J46" s="442" t="s">
        <v>63</v>
      </c>
      <c r="K46" s="99"/>
      <c r="L46" s="99"/>
      <c r="M46" s="99"/>
      <c r="N46" s="99"/>
      <c r="O46" s="99"/>
      <c r="P46" s="99"/>
      <c r="Q46" s="99"/>
      <c r="R46" s="99"/>
      <c r="S46" s="99"/>
      <c r="T46" s="99"/>
      <c r="U46" s="99"/>
      <c r="V46" s="99"/>
      <c r="W46" s="99"/>
      <c r="X46" s="99"/>
      <c r="Y46" s="99"/>
      <c r="Z46" s="99"/>
    </row>
    <row r="47" ht="11.25" customHeight="1">
      <c r="A47" s="432" t="s">
        <v>10153</v>
      </c>
      <c r="B47" s="194" t="s">
        <v>52</v>
      </c>
      <c r="C47" s="432" t="s">
        <v>10154</v>
      </c>
      <c r="D47" s="451" t="s">
        <v>10155</v>
      </c>
      <c r="E47" s="452" t="s">
        <v>10156</v>
      </c>
      <c r="F47" s="451" t="s">
        <v>10157</v>
      </c>
      <c r="G47" s="453">
        <v>10.0</v>
      </c>
      <c r="H47" s="454"/>
      <c r="I47" s="447">
        <v>10.0</v>
      </c>
      <c r="J47" s="442" t="s">
        <v>63</v>
      </c>
      <c r="K47" s="99"/>
      <c r="L47" s="99"/>
      <c r="M47" s="99"/>
      <c r="N47" s="99"/>
      <c r="O47" s="99"/>
      <c r="P47" s="99"/>
      <c r="Q47" s="99"/>
      <c r="R47" s="99"/>
      <c r="S47" s="99"/>
      <c r="T47" s="99"/>
      <c r="U47" s="99"/>
      <c r="V47" s="99"/>
      <c r="W47" s="99"/>
      <c r="X47" s="99"/>
      <c r="Y47" s="99"/>
      <c r="Z47" s="99"/>
    </row>
    <row r="48" ht="11.25" customHeight="1">
      <c r="A48" s="432" t="s">
        <v>10153</v>
      </c>
      <c r="B48" s="194" t="s">
        <v>52</v>
      </c>
      <c r="C48" s="432" t="s">
        <v>10154</v>
      </c>
      <c r="D48" s="451" t="s">
        <v>10155</v>
      </c>
      <c r="E48" s="452" t="s">
        <v>10156</v>
      </c>
      <c r="F48" s="451" t="s">
        <v>10158</v>
      </c>
      <c r="G48" s="453">
        <v>10.0</v>
      </c>
      <c r="H48" s="454"/>
      <c r="I48" s="447">
        <v>10.0</v>
      </c>
      <c r="J48" s="442" t="s">
        <v>63</v>
      </c>
      <c r="K48" s="99"/>
      <c r="L48" s="99"/>
      <c r="M48" s="99"/>
      <c r="N48" s="99"/>
      <c r="O48" s="99"/>
      <c r="P48" s="99"/>
      <c r="Q48" s="99"/>
      <c r="R48" s="99"/>
      <c r="S48" s="99"/>
      <c r="T48" s="99"/>
      <c r="U48" s="99"/>
      <c r="V48" s="99"/>
      <c r="W48" s="99"/>
      <c r="X48" s="99"/>
      <c r="Y48" s="99"/>
      <c r="Z48" s="99"/>
    </row>
    <row r="49" ht="11.25" customHeight="1">
      <c r="A49" s="432" t="s">
        <v>10153</v>
      </c>
      <c r="B49" s="194" t="s">
        <v>52</v>
      </c>
      <c r="C49" s="432" t="s">
        <v>10154</v>
      </c>
      <c r="D49" s="451" t="s">
        <v>10155</v>
      </c>
      <c r="E49" s="452" t="s">
        <v>10156</v>
      </c>
      <c r="F49" s="451" t="s">
        <v>10159</v>
      </c>
      <c r="G49" s="453">
        <v>10.0</v>
      </c>
      <c r="H49" s="454"/>
      <c r="I49" s="447">
        <v>10.0</v>
      </c>
      <c r="J49" s="442" t="s">
        <v>63</v>
      </c>
      <c r="K49" s="99"/>
      <c r="L49" s="99"/>
      <c r="M49" s="99"/>
      <c r="N49" s="99"/>
      <c r="O49" s="99"/>
      <c r="P49" s="99"/>
      <c r="Q49" s="99"/>
      <c r="R49" s="99"/>
      <c r="S49" s="99"/>
      <c r="T49" s="99"/>
      <c r="U49" s="99"/>
      <c r="V49" s="99"/>
      <c r="W49" s="99"/>
      <c r="X49" s="99"/>
      <c r="Y49" s="99"/>
      <c r="Z49" s="99"/>
    </row>
    <row r="50" ht="11.25" customHeight="1">
      <c r="A50" s="432" t="s">
        <v>10153</v>
      </c>
      <c r="B50" s="194" t="s">
        <v>52</v>
      </c>
      <c r="C50" s="432" t="s">
        <v>10147</v>
      </c>
      <c r="D50" s="451" t="s">
        <v>1758</v>
      </c>
      <c r="E50" s="452" t="s">
        <v>10148</v>
      </c>
      <c r="F50" s="451" t="s">
        <v>10160</v>
      </c>
      <c r="G50" s="453">
        <v>10.0</v>
      </c>
      <c r="H50" s="454"/>
      <c r="I50" s="447">
        <v>10.0</v>
      </c>
      <c r="J50" s="442" t="s">
        <v>63</v>
      </c>
      <c r="K50" s="99"/>
      <c r="L50" s="99"/>
      <c r="M50" s="99"/>
      <c r="N50" s="99"/>
      <c r="O50" s="99"/>
      <c r="P50" s="99"/>
      <c r="Q50" s="99"/>
      <c r="R50" s="99"/>
      <c r="S50" s="99"/>
      <c r="T50" s="99"/>
      <c r="U50" s="99"/>
      <c r="V50" s="99"/>
      <c r="W50" s="99"/>
      <c r="X50" s="99"/>
      <c r="Y50" s="99"/>
      <c r="Z50" s="99"/>
    </row>
    <row r="51" ht="11.25" customHeight="1">
      <c r="A51" s="432" t="s">
        <v>10153</v>
      </c>
      <c r="B51" s="194" t="s">
        <v>52</v>
      </c>
      <c r="C51" s="432" t="s">
        <v>10147</v>
      </c>
      <c r="D51" s="451" t="s">
        <v>1758</v>
      </c>
      <c r="E51" s="452" t="s">
        <v>10148</v>
      </c>
      <c r="F51" s="451" t="s">
        <v>10161</v>
      </c>
      <c r="G51" s="453">
        <v>10.0</v>
      </c>
      <c r="H51" s="454"/>
      <c r="I51" s="447">
        <v>10.0</v>
      </c>
      <c r="J51" s="442" t="s">
        <v>63</v>
      </c>
      <c r="K51" s="99"/>
      <c r="L51" s="99"/>
      <c r="M51" s="99"/>
      <c r="N51" s="99"/>
      <c r="O51" s="99"/>
      <c r="P51" s="99"/>
      <c r="Q51" s="99"/>
      <c r="R51" s="99"/>
      <c r="S51" s="99"/>
      <c r="T51" s="99"/>
      <c r="U51" s="99"/>
      <c r="V51" s="99"/>
      <c r="W51" s="99"/>
      <c r="X51" s="99"/>
      <c r="Y51" s="99"/>
      <c r="Z51" s="99"/>
    </row>
    <row r="52" ht="11.25" customHeight="1">
      <c r="A52" s="432" t="s">
        <v>10153</v>
      </c>
      <c r="B52" s="194" t="s">
        <v>52</v>
      </c>
      <c r="C52" s="432" t="s">
        <v>10147</v>
      </c>
      <c r="D52" s="451" t="s">
        <v>1758</v>
      </c>
      <c r="E52" s="452" t="s">
        <v>10148</v>
      </c>
      <c r="F52" s="451" t="s">
        <v>10162</v>
      </c>
      <c r="G52" s="453">
        <v>10.0</v>
      </c>
      <c r="H52" s="454"/>
      <c r="I52" s="447">
        <v>10.0</v>
      </c>
      <c r="J52" s="442" t="s">
        <v>63</v>
      </c>
      <c r="K52" s="99"/>
      <c r="L52" s="99"/>
      <c r="M52" s="99"/>
      <c r="N52" s="99"/>
      <c r="O52" s="99"/>
      <c r="P52" s="99"/>
      <c r="Q52" s="99"/>
      <c r="R52" s="99"/>
      <c r="S52" s="99"/>
      <c r="T52" s="99"/>
      <c r="U52" s="99"/>
      <c r="V52" s="99"/>
      <c r="W52" s="99"/>
      <c r="X52" s="99"/>
      <c r="Y52" s="99"/>
      <c r="Z52" s="99"/>
    </row>
    <row r="53" ht="11.25" customHeight="1">
      <c r="A53" s="432" t="s">
        <v>10153</v>
      </c>
      <c r="B53" s="194" t="s">
        <v>52</v>
      </c>
      <c r="C53" s="432" t="s">
        <v>10150</v>
      </c>
      <c r="D53" s="451"/>
      <c r="E53" s="452" t="s">
        <v>10151</v>
      </c>
      <c r="F53" s="451" t="s">
        <v>10163</v>
      </c>
      <c r="G53" s="453">
        <v>10.0</v>
      </c>
      <c r="H53" s="454"/>
      <c r="I53" s="447">
        <v>10.0</v>
      </c>
      <c r="J53" s="442" t="s">
        <v>63</v>
      </c>
      <c r="K53" s="99"/>
      <c r="L53" s="99"/>
      <c r="M53" s="99"/>
      <c r="N53" s="99"/>
      <c r="O53" s="99"/>
      <c r="P53" s="99"/>
      <c r="Q53" s="99"/>
      <c r="R53" s="99"/>
      <c r="S53" s="99"/>
      <c r="T53" s="99"/>
      <c r="U53" s="99"/>
      <c r="V53" s="99"/>
      <c r="W53" s="99"/>
      <c r="X53" s="99"/>
      <c r="Y53" s="99"/>
      <c r="Z53" s="99"/>
    </row>
    <row r="54" ht="11.25" customHeight="1">
      <c r="A54" s="432" t="s">
        <v>1850</v>
      </c>
      <c r="B54" s="194" t="s">
        <v>52</v>
      </c>
      <c r="C54" s="432" t="s">
        <v>10164</v>
      </c>
      <c r="D54" s="451" t="s">
        <v>10165</v>
      </c>
      <c r="E54" s="452" t="s">
        <v>10110</v>
      </c>
      <c r="F54" s="451">
        <v>2024.0</v>
      </c>
      <c r="G54" s="453" t="s">
        <v>10166</v>
      </c>
      <c r="H54" s="454" t="s">
        <v>10167</v>
      </c>
      <c r="I54" s="447">
        <v>100.0</v>
      </c>
      <c r="J54" s="442" t="s">
        <v>64</v>
      </c>
      <c r="K54" s="99"/>
      <c r="L54" s="99"/>
      <c r="M54" s="99"/>
      <c r="N54" s="99"/>
      <c r="O54" s="99"/>
      <c r="P54" s="99"/>
      <c r="Q54" s="99"/>
      <c r="R54" s="99"/>
      <c r="S54" s="99"/>
      <c r="T54" s="99"/>
      <c r="U54" s="99"/>
      <c r="V54" s="99"/>
      <c r="W54" s="99"/>
      <c r="X54" s="99"/>
      <c r="Y54" s="99"/>
      <c r="Z54" s="99"/>
    </row>
    <row r="55" ht="11.25" customHeight="1">
      <c r="A55" s="432" t="s">
        <v>1850</v>
      </c>
      <c r="B55" s="194" t="s">
        <v>52</v>
      </c>
      <c r="C55" s="432" t="s">
        <v>10168</v>
      </c>
      <c r="D55" s="451" t="s">
        <v>10169</v>
      </c>
      <c r="E55" s="452" t="s">
        <v>10170</v>
      </c>
      <c r="F55" s="451">
        <v>2024.0</v>
      </c>
      <c r="G55" s="453" t="s">
        <v>10166</v>
      </c>
      <c r="H55" s="454" t="s">
        <v>10167</v>
      </c>
      <c r="I55" s="447">
        <v>100.0</v>
      </c>
      <c r="J55" s="442" t="s">
        <v>64</v>
      </c>
      <c r="K55" s="99"/>
      <c r="L55" s="99"/>
      <c r="M55" s="99"/>
      <c r="N55" s="99"/>
      <c r="O55" s="99"/>
      <c r="P55" s="99"/>
      <c r="Q55" s="99"/>
      <c r="R55" s="99"/>
      <c r="S55" s="99"/>
      <c r="T55" s="99"/>
      <c r="U55" s="99"/>
      <c r="V55" s="99"/>
      <c r="W55" s="99"/>
      <c r="X55" s="99"/>
      <c r="Y55" s="99"/>
      <c r="Z55" s="99"/>
    </row>
    <row r="56" ht="11.25" customHeight="1">
      <c r="A56" s="432" t="s">
        <v>1850</v>
      </c>
      <c r="B56" s="194" t="s">
        <v>52</v>
      </c>
      <c r="C56" s="432" t="s">
        <v>10171</v>
      </c>
      <c r="D56" s="451" t="s">
        <v>10172</v>
      </c>
      <c r="E56" s="452" t="s">
        <v>10173</v>
      </c>
      <c r="F56" s="451">
        <v>2024.0</v>
      </c>
      <c r="G56" s="453" t="s">
        <v>10174</v>
      </c>
      <c r="H56" s="454" t="s">
        <v>10175</v>
      </c>
      <c r="I56" s="447">
        <v>300.0</v>
      </c>
      <c r="J56" s="442" t="s">
        <v>64</v>
      </c>
      <c r="K56" s="99"/>
      <c r="L56" s="99"/>
      <c r="M56" s="99"/>
      <c r="N56" s="99"/>
      <c r="O56" s="99"/>
      <c r="P56" s="99"/>
      <c r="Q56" s="99"/>
      <c r="R56" s="99"/>
      <c r="S56" s="99"/>
      <c r="T56" s="99"/>
      <c r="U56" s="99"/>
      <c r="V56" s="99"/>
      <c r="W56" s="99"/>
      <c r="X56" s="99"/>
      <c r="Y56" s="99"/>
      <c r="Z56" s="99"/>
    </row>
    <row r="57" ht="11.25" customHeight="1">
      <c r="A57" s="432" t="s">
        <v>1850</v>
      </c>
      <c r="B57" s="194" t="s">
        <v>52</v>
      </c>
      <c r="C57" s="432" t="s">
        <v>10176</v>
      </c>
      <c r="D57" s="451" t="s">
        <v>10169</v>
      </c>
      <c r="E57" s="452" t="s">
        <v>10177</v>
      </c>
      <c r="F57" s="451">
        <v>2024.0</v>
      </c>
      <c r="G57" s="453" t="s">
        <v>10166</v>
      </c>
      <c r="H57" s="454" t="s">
        <v>10167</v>
      </c>
      <c r="I57" s="447">
        <v>100.0</v>
      </c>
      <c r="J57" s="442" t="s">
        <v>64</v>
      </c>
      <c r="K57" s="99"/>
      <c r="L57" s="99"/>
      <c r="M57" s="99"/>
      <c r="N57" s="99"/>
      <c r="O57" s="99"/>
      <c r="P57" s="99"/>
      <c r="Q57" s="99"/>
      <c r="R57" s="99"/>
      <c r="S57" s="99"/>
      <c r="T57" s="99"/>
      <c r="U57" s="99"/>
      <c r="V57" s="99"/>
      <c r="W57" s="99"/>
      <c r="X57" s="99"/>
      <c r="Y57" s="99"/>
      <c r="Z57" s="99"/>
    </row>
    <row r="58" ht="11.25" customHeight="1">
      <c r="A58" s="432" t="s">
        <v>1850</v>
      </c>
      <c r="B58" s="194" t="s">
        <v>52</v>
      </c>
      <c r="C58" s="432" t="s">
        <v>446</v>
      </c>
      <c r="D58" s="451" t="s">
        <v>10178</v>
      </c>
      <c r="E58" s="452" t="s">
        <v>10179</v>
      </c>
      <c r="F58" s="451" t="s">
        <v>10180</v>
      </c>
      <c r="G58" s="453" t="s">
        <v>10181</v>
      </c>
      <c r="H58" s="454" t="s">
        <v>10175</v>
      </c>
      <c r="I58" s="447">
        <v>50.0</v>
      </c>
      <c r="J58" s="442" t="s">
        <v>64</v>
      </c>
      <c r="K58" s="99"/>
      <c r="L58" s="99"/>
      <c r="M58" s="99"/>
      <c r="N58" s="99"/>
      <c r="O58" s="99"/>
      <c r="P58" s="99"/>
      <c r="Q58" s="99"/>
      <c r="R58" s="99"/>
      <c r="S58" s="99"/>
      <c r="T58" s="99"/>
      <c r="U58" s="99"/>
      <c r="V58" s="99"/>
      <c r="W58" s="99"/>
      <c r="X58" s="99"/>
      <c r="Y58" s="99"/>
      <c r="Z58" s="99"/>
    </row>
    <row r="59" ht="11.25" customHeight="1">
      <c r="A59" s="432" t="s">
        <v>1850</v>
      </c>
      <c r="B59" s="194" t="s">
        <v>52</v>
      </c>
      <c r="C59" s="432" t="s">
        <v>10182</v>
      </c>
      <c r="D59" s="451" t="s">
        <v>1967</v>
      </c>
      <c r="E59" s="452" t="s">
        <v>10183</v>
      </c>
      <c r="F59" s="451" t="s">
        <v>10184</v>
      </c>
      <c r="G59" s="453" t="s">
        <v>10181</v>
      </c>
      <c r="H59" s="454" t="s">
        <v>10175</v>
      </c>
      <c r="I59" s="447">
        <v>50.0</v>
      </c>
      <c r="J59" s="442" t="s">
        <v>64</v>
      </c>
      <c r="K59" s="99"/>
      <c r="L59" s="99"/>
      <c r="M59" s="99"/>
      <c r="N59" s="99"/>
      <c r="O59" s="99"/>
      <c r="P59" s="99"/>
      <c r="Q59" s="99"/>
      <c r="R59" s="99"/>
      <c r="S59" s="99"/>
      <c r="T59" s="99"/>
      <c r="U59" s="99"/>
      <c r="V59" s="99"/>
      <c r="W59" s="99"/>
      <c r="X59" s="99"/>
      <c r="Y59" s="99"/>
      <c r="Z59" s="99"/>
    </row>
    <row r="60" ht="11.25" customHeight="1">
      <c r="A60" s="432" t="s">
        <v>1850</v>
      </c>
      <c r="B60" s="194" t="s">
        <v>52</v>
      </c>
      <c r="C60" s="432" t="s">
        <v>10185</v>
      </c>
      <c r="D60" s="451" t="s">
        <v>1967</v>
      </c>
      <c r="E60" s="452" t="s">
        <v>10130</v>
      </c>
      <c r="F60" s="451" t="s">
        <v>10186</v>
      </c>
      <c r="G60" s="453" t="s">
        <v>10181</v>
      </c>
      <c r="H60" s="454" t="s">
        <v>10175</v>
      </c>
      <c r="I60" s="447">
        <v>50.0</v>
      </c>
      <c r="J60" s="442" t="s">
        <v>64</v>
      </c>
      <c r="K60" s="99"/>
      <c r="L60" s="99"/>
      <c r="M60" s="99"/>
      <c r="N60" s="99"/>
      <c r="O60" s="99"/>
      <c r="P60" s="99"/>
      <c r="Q60" s="99"/>
      <c r="R60" s="99"/>
      <c r="S60" s="99"/>
      <c r="T60" s="99"/>
      <c r="U60" s="99"/>
      <c r="V60" s="99"/>
      <c r="W60" s="99"/>
      <c r="X60" s="99"/>
      <c r="Y60" s="99"/>
      <c r="Z60" s="99"/>
    </row>
    <row r="61" ht="11.25" customHeight="1">
      <c r="A61" s="432" t="s">
        <v>1850</v>
      </c>
      <c r="B61" s="194" t="s">
        <v>52</v>
      </c>
      <c r="C61" s="432" t="s">
        <v>10187</v>
      </c>
      <c r="D61" s="451" t="s">
        <v>1967</v>
      </c>
      <c r="E61" s="452" t="s">
        <v>10188</v>
      </c>
      <c r="F61" s="451" t="s">
        <v>10189</v>
      </c>
      <c r="G61" s="453" t="s">
        <v>10181</v>
      </c>
      <c r="H61" s="454" t="s">
        <v>10190</v>
      </c>
      <c r="I61" s="447">
        <v>50.0</v>
      </c>
      <c r="J61" s="442" t="s">
        <v>64</v>
      </c>
      <c r="K61" s="99"/>
      <c r="L61" s="99"/>
      <c r="M61" s="99"/>
      <c r="N61" s="99"/>
      <c r="O61" s="99"/>
      <c r="P61" s="99"/>
      <c r="Q61" s="99"/>
      <c r="R61" s="99"/>
      <c r="S61" s="99"/>
      <c r="T61" s="99"/>
      <c r="U61" s="99"/>
      <c r="V61" s="99"/>
      <c r="W61" s="99"/>
      <c r="X61" s="99"/>
      <c r="Y61" s="99"/>
      <c r="Z61" s="99"/>
    </row>
    <row r="62" ht="11.25" customHeight="1">
      <c r="A62" s="432" t="s">
        <v>1850</v>
      </c>
      <c r="B62" s="194" t="s">
        <v>52</v>
      </c>
      <c r="C62" s="432" t="s">
        <v>10191</v>
      </c>
      <c r="D62" s="451" t="s">
        <v>1967</v>
      </c>
      <c r="E62" s="452" t="s">
        <v>10192</v>
      </c>
      <c r="F62" s="451" t="s">
        <v>10193</v>
      </c>
      <c r="G62" s="453" t="s">
        <v>10181</v>
      </c>
      <c r="H62" s="454" t="s">
        <v>10175</v>
      </c>
      <c r="I62" s="447">
        <v>50.0</v>
      </c>
      <c r="J62" s="442" t="s">
        <v>64</v>
      </c>
      <c r="K62" s="99"/>
      <c r="L62" s="99"/>
      <c r="M62" s="99"/>
      <c r="N62" s="99"/>
      <c r="O62" s="99"/>
      <c r="P62" s="99"/>
      <c r="Q62" s="99"/>
      <c r="R62" s="99"/>
      <c r="S62" s="99"/>
      <c r="T62" s="99"/>
      <c r="U62" s="99"/>
      <c r="V62" s="99"/>
      <c r="W62" s="99"/>
      <c r="X62" s="99"/>
      <c r="Y62" s="99"/>
      <c r="Z62" s="99"/>
    </row>
    <row r="63" ht="11.25" customHeight="1">
      <c r="A63" s="432" t="s">
        <v>1850</v>
      </c>
      <c r="B63" s="194" t="s">
        <v>52</v>
      </c>
      <c r="C63" s="432" t="s">
        <v>10194</v>
      </c>
      <c r="D63" s="451" t="s">
        <v>1967</v>
      </c>
      <c r="E63" s="452" t="s">
        <v>10195</v>
      </c>
      <c r="F63" s="451" t="s">
        <v>10196</v>
      </c>
      <c r="G63" s="453" t="s">
        <v>10181</v>
      </c>
      <c r="H63" s="454" t="s">
        <v>10197</v>
      </c>
      <c r="I63" s="447">
        <v>50.0</v>
      </c>
      <c r="J63" s="442" t="s">
        <v>64</v>
      </c>
      <c r="K63" s="99"/>
      <c r="L63" s="99"/>
      <c r="M63" s="99"/>
      <c r="N63" s="99"/>
      <c r="O63" s="99"/>
      <c r="P63" s="99"/>
      <c r="Q63" s="99"/>
      <c r="R63" s="99"/>
      <c r="S63" s="99"/>
      <c r="T63" s="99"/>
      <c r="U63" s="99"/>
      <c r="V63" s="99"/>
      <c r="W63" s="99"/>
      <c r="X63" s="99"/>
      <c r="Y63" s="99"/>
      <c r="Z63" s="99"/>
    </row>
    <row r="64" ht="11.25" customHeight="1">
      <c r="A64" s="432" t="s">
        <v>1850</v>
      </c>
      <c r="B64" s="194" t="s">
        <v>52</v>
      </c>
      <c r="C64" s="432" t="s">
        <v>10198</v>
      </c>
      <c r="D64" s="451" t="s">
        <v>1967</v>
      </c>
      <c r="E64" s="452" t="s">
        <v>10199</v>
      </c>
      <c r="F64" s="451" t="s">
        <v>10200</v>
      </c>
      <c r="G64" s="453" t="s">
        <v>10181</v>
      </c>
      <c r="H64" s="454" t="s">
        <v>10175</v>
      </c>
      <c r="I64" s="447">
        <v>50.0</v>
      </c>
      <c r="J64" s="442" t="s">
        <v>64</v>
      </c>
      <c r="K64" s="99"/>
      <c r="L64" s="99"/>
      <c r="M64" s="99"/>
      <c r="N64" s="99"/>
      <c r="O64" s="99"/>
      <c r="P64" s="99"/>
      <c r="Q64" s="99"/>
      <c r="R64" s="99"/>
      <c r="S64" s="99"/>
      <c r="T64" s="99"/>
      <c r="U64" s="99"/>
      <c r="V64" s="99"/>
      <c r="W64" s="99"/>
      <c r="X64" s="99"/>
      <c r="Y64" s="99"/>
      <c r="Z64" s="99"/>
    </row>
    <row r="65" ht="11.25" customHeight="1">
      <c r="A65" s="432" t="s">
        <v>1850</v>
      </c>
      <c r="B65" s="194" t="s">
        <v>52</v>
      </c>
      <c r="C65" s="432" t="s">
        <v>10201</v>
      </c>
      <c r="D65" s="451" t="s">
        <v>1967</v>
      </c>
      <c r="E65" s="452" t="s">
        <v>10202</v>
      </c>
      <c r="F65" s="451" t="s">
        <v>10203</v>
      </c>
      <c r="G65" s="453" t="s">
        <v>10181</v>
      </c>
      <c r="H65" s="454" t="s">
        <v>10175</v>
      </c>
      <c r="I65" s="447">
        <v>50.0</v>
      </c>
      <c r="J65" s="442" t="s">
        <v>64</v>
      </c>
      <c r="K65" s="99"/>
      <c r="L65" s="99"/>
      <c r="M65" s="99"/>
      <c r="N65" s="99"/>
      <c r="O65" s="99"/>
      <c r="P65" s="99"/>
      <c r="Q65" s="99"/>
      <c r="R65" s="99"/>
      <c r="S65" s="99"/>
      <c r="T65" s="99"/>
      <c r="U65" s="99"/>
      <c r="V65" s="99"/>
      <c r="W65" s="99"/>
      <c r="X65" s="99"/>
      <c r="Y65" s="99"/>
      <c r="Z65" s="99"/>
    </row>
    <row r="66" ht="11.25" customHeight="1">
      <c r="A66" s="432" t="s">
        <v>10204</v>
      </c>
      <c r="B66" s="194" t="s">
        <v>52</v>
      </c>
      <c r="C66" s="432" t="s">
        <v>10205</v>
      </c>
      <c r="D66" s="451" t="s">
        <v>1085</v>
      </c>
      <c r="E66" s="452" t="s">
        <v>10206</v>
      </c>
      <c r="F66" s="455">
        <v>45292.0</v>
      </c>
      <c r="G66" s="453">
        <v>10.0</v>
      </c>
      <c r="H66" s="454">
        <v>1.0</v>
      </c>
      <c r="I66" s="447">
        <v>10.0</v>
      </c>
      <c r="J66" s="442" t="s">
        <v>69</v>
      </c>
      <c r="K66" s="99"/>
      <c r="L66" s="99"/>
      <c r="M66" s="99"/>
      <c r="N66" s="99"/>
      <c r="O66" s="99"/>
      <c r="P66" s="99"/>
      <c r="Q66" s="99"/>
      <c r="R66" s="99"/>
      <c r="S66" s="99"/>
      <c r="T66" s="99"/>
      <c r="U66" s="99"/>
      <c r="V66" s="99"/>
      <c r="W66" s="99"/>
      <c r="X66" s="99"/>
      <c r="Y66" s="99"/>
      <c r="Z66" s="99"/>
    </row>
    <row r="67" ht="11.25" customHeight="1">
      <c r="A67" s="432" t="s">
        <v>10204</v>
      </c>
      <c r="B67" s="194" t="s">
        <v>88</v>
      </c>
      <c r="C67" s="432" t="s">
        <v>10205</v>
      </c>
      <c r="D67" s="451" t="s">
        <v>1085</v>
      </c>
      <c r="E67" s="452" t="s">
        <v>10207</v>
      </c>
      <c r="F67" s="455">
        <v>45292.0</v>
      </c>
      <c r="G67" s="453">
        <v>10.0</v>
      </c>
      <c r="H67" s="454">
        <v>1.0</v>
      </c>
      <c r="I67" s="447">
        <v>10.0</v>
      </c>
      <c r="J67" s="442" t="s">
        <v>69</v>
      </c>
      <c r="K67" s="99"/>
      <c r="L67" s="99"/>
      <c r="M67" s="99"/>
      <c r="N67" s="99"/>
      <c r="O67" s="99"/>
      <c r="P67" s="99"/>
      <c r="Q67" s="99"/>
      <c r="R67" s="99"/>
      <c r="S67" s="99"/>
      <c r="T67" s="99"/>
      <c r="U67" s="99"/>
      <c r="V67" s="99"/>
      <c r="W67" s="99"/>
      <c r="X67" s="99"/>
      <c r="Y67" s="99"/>
      <c r="Z67" s="99"/>
    </row>
    <row r="68" ht="11.25" customHeight="1">
      <c r="A68" s="432" t="s">
        <v>1845</v>
      </c>
      <c r="B68" s="194" t="s">
        <v>52</v>
      </c>
      <c r="C68" s="432" t="s">
        <v>7599</v>
      </c>
      <c r="D68" s="451" t="s">
        <v>7596</v>
      </c>
      <c r="E68" s="452" t="s">
        <v>10208</v>
      </c>
      <c r="F68" s="451"/>
      <c r="G68" s="453">
        <v>50.0</v>
      </c>
      <c r="H68" s="454"/>
      <c r="I68" s="447">
        <v>50.0</v>
      </c>
      <c r="J68" s="442" t="s">
        <v>78</v>
      </c>
      <c r="K68" s="99"/>
      <c r="L68" s="99"/>
      <c r="M68" s="99"/>
      <c r="N68" s="99"/>
      <c r="O68" s="99"/>
      <c r="P68" s="99"/>
      <c r="Q68" s="99"/>
      <c r="R68" s="99"/>
      <c r="S68" s="99"/>
      <c r="T68" s="99"/>
      <c r="U68" s="99"/>
      <c r="V68" s="99"/>
      <c r="W68" s="99"/>
      <c r="X68" s="99"/>
      <c r="Y68" s="99"/>
      <c r="Z68" s="99"/>
    </row>
    <row r="69" ht="11.25" customHeight="1">
      <c r="A69" s="432" t="s">
        <v>1845</v>
      </c>
      <c r="B69" s="194" t="s">
        <v>52</v>
      </c>
      <c r="C69" s="432" t="s">
        <v>10185</v>
      </c>
      <c r="D69" s="451" t="s">
        <v>10209</v>
      </c>
      <c r="E69" s="452"/>
      <c r="F69" s="451" t="s">
        <v>10210</v>
      </c>
      <c r="G69" s="453" t="s">
        <v>10211</v>
      </c>
      <c r="H69" s="454"/>
      <c r="I69" s="447">
        <v>50.0</v>
      </c>
      <c r="J69" s="442" t="s">
        <v>78</v>
      </c>
      <c r="K69" s="99"/>
      <c r="L69" s="99"/>
      <c r="M69" s="99"/>
      <c r="N69" s="99"/>
      <c r="O69" s="99"/>
      <c r="P69" s="99"/>
      <c r="Q69" s="99"/>
      <c r="R69" s="99"/>
      <c r="S69" s="99"/>
      <c r="T69" s="99"/>
      <c r="U69" s="99"/>
      <c r="V69" s="99"/>
      <c r="W69" s="99"/>
      <c r="X69" s="99"/>
      <c r="Y69" s="99"/>
      <c r="Z69" s="99"/>
    </row>
    <row r="70" ht="11.25" customHeight="1">
      <c r="A70" s="432" t="s">
        <v>1904</v>
      </c>
      <c r="B70" s="194" t="s">
        <v>52</v>
      </c>
      <c r="C70" s="432" t="s">
        <v>10212</v>
      </c>
      <c r="D70" s="451" t="s">
        <v>1967</v>
      </c>
      <c r="E70" s="452" t="s">
        <v>10213</v>
      </c>
      <c r="F70" s="455">
        <v>45614.0</v>
      </c>
      <c r="G70" s="453">
        <v>50.0</v>
      </c>
      <c r="H70" s="454"/>
      <c r="I70" s="447">
        <v>50.0</v>
      </c>
      <c r="J70" s="442" t="s">
        <v>79</v>
      </c>
      <c r="K70" s="99"/>
      <c r="L70" s="99"/>
      <c r="M70" s="99"/>
      <c r="N70" s="99"/>
      <c r="O70" s="99"/>
      <c r="P70" s="99"/>
      <c r="Q70" s="99"/>
      <c r="R70" s="99"/>
      <c r="S70" s="99"/>
      <c r="T70" s="99"/>
      <c r="U70" s="99"/>
      <c r="V70" s="99"/>
      <c r="W70" s="99"/>
      <c r="X70" s="99"/>
      <c r="Y70" s="99"/>
      <c r="Z70" s="99"/>
    </row>
    <row r="71" ht="11.25" customHeight="1">
      <c r="A71" s="432" t="s">
        <v>10214</v>
      </c>
      <c r="B71" s="194" t="s">
        <v>52</v>
      </c>
      <c r="C71" s="432" t="s">
        <v>10215</v>
      </c>
      <c r="D71" s="451" t="s">
        <v>2106</v>
      </c>
      <c r="E71" s="452" t="s">
        <v>10216</v>
      </c>
      <c r="F71" s="456">
        <v>45557.0</v>
      </c>
      <c r="G71" s="453">
        <v>50.0</v>
      </c>
      <c r="H71" s="454" t="s">
        <v>10217</v>
      </c>
      <c r="I71" s="447">
        <v>50.0</v>
      </c>
      <c r="J71" s="442" t="s">
        <v>83</v>
      </c>
      <c r="K71" s="99"/>
      <c r="L71" s="99"/>
      <c r="M71" s="99"/>
      <c r="N71" s="99"/>
      <c r="O71" s="99"/>
      <c r="P71" s="99"/>
      <c r="Q71" s="99"/>
      <c r="R71" s="99"/>
      <c r="S71" s="99"/>
      <c r="T71" s="99"/>
      <c r="U71" s="99"/>
      <c r="V71" s="99"/>
      <c r="W71" s="99"/>
      <c r="X71" s="99"/>
      <c r="Y71" s="99"/>
      <c r="Z71" s="99"/>
    </row>
    <row r="72" ht="11.25" customHeight="1">
      <c r="A72" s="432" t="s">
        <v>1905</v>
      </c>
      <c r="B72" s="194" t="s">
        <v>52</v>
      </c>
      <c r="C72" s="432" t="s">
        <v>10218</v>
      </c>
      <c r="D72" s="451" t="s">
        <v>10219</v>
      </c>
      <c r="E72" s="452" t="s">
        <v>10220</v>
      </c>
      <c r="F72" s="455">
        <v>45357.0</v>
      </c>
      <c r="G72" s="453" t="s">
        <v>10221</v>
      </c>
      <c r="H72" s="454"/>
      <c r="I72" s="447">
        <v>50.0</v>
      </c>
      <c r="J72" s="442" t="s">
        <v>86</v>
      </c>
      <c r="K72" s="99"/>
      <c r="L72" s="99"/>
      <c r="M72" s="99"/>
      <c r="N72" s="99"/>
      <c r="O72" s="99"/>
      <c r="P72" s="99"/>
      <c r="Q72" s="99"/>
      <c r="R72" s="99"/>
      <c r="S72" s="99"/>
      <c r="T72" s="99"/>
      <c r="U72" s="99"/>
      <c r="V72" s="99"/>
      <c r="W72" s="99"/>
      <c r="X72" s="99"/>
      <c r="Y72" s="99"/>
      <c r="Z72" s="99"/>
    </row>
    <row r="73" ht="11.25" customHeight="1">
      <c r="A73" s="432" t="s">
        <v>1905</v>
      </c>
      <c r="B73" s="194" t="s">
        <v>52</v>
      </c>
      <c r="C73" s="432" t="s">
        <v>10222</v>
      </c>
      <c r="D73" s="451" t="s">
        <v>10223</v>
      </c>
      <c r="E73" s="452" t="s">
        <v>10224</v>
      </c>
      <c r="F73" s="451" t="s">
        <v>10225</v>
      </c>
      <c r="G73" s="453" t="s">
        <v>10221</v>
      </c>
      <c r="H73" s="454" t="s">
        <v>10226</v>
      </c>
      <c r="I73" s="447">
        <v>50.0</v>
      </c>
      <c r="J73" s="442" t="s">
        <v>86</v>
      </c>
      <c r="K73" s="99"/>
      <c r="L73" s="99"/>
      <c r="M73" s="99"/>
      <c r="N73" s="99"/>
      <c r="O73" s="99"/>
      <c r="P73" s="99"/>
      <c r="Q73" s="99"/>
      <c r="R73" s="99"/>
      <c r="S73" s="99"/>
      <c r="T73" s="99"/>
      <c r="U73" s="99"/>
      <c r="V73" s="99"/>
      <c r="W73" s="99"/>
      <c r="X73" s="99"/>
      <c r="Y73" s="99"/>
      <c r="Z73" s="99"/>
    </row>
    <row r="74" ht="11.25" customHeight="1">
      <c r="A74" s="432" t="s">
        <v>1905</v>
      </c>
      <c r="B74" s="194" t="s">
        <v>52</v>
      </c>
      <c r="C74" s="432" t="s">
        <v>10227</v>
      </c>
      <c r="D74" s="451" t="s">
        <v>10228</v>
      </c>
      <c r="E74" s="452" t="s">
        <v>10229</v>
      </c>
      <c r="F74" s="451" t="s">
        <v>10230</v>
      </c>
      <c r="G74" s="453" t="s">
        <v>10221</v>
      </c>
      <c r="H74" s="454" t="s">
        <v>10226</v>
      </c>
      <c r="I74" s="447">
        <v>50.0</v>
      </c>
      <c r="J74" s="442" t="s">
        <v>86</v>
      </c>
      <c r="K74" s="99"/>
      <c r="L74" s="99"/>
      <c r="M74" s="99"/>
      <c r="N74" s="99"/>
      <c r="O74" s="99"/>
      <c r="P74" s="99"/>
      <c r="Q74" s="99"/>
      <c r="R74" s="99"/>
      <c r="S74" s="99"/>
      <c r="T74" s="99"/>
      <c r="U74" s="99"/>
      <c r="V74" s="99"/>
      <c r="W74" s="99"/>
      <c r="X74" s="99"/>
      <c r="Y74" s="99"/>
      <c r="Z74" s="99"/>
    </row>
    <row r="75" ht="11.25" customHeight="1">
      <c r="A75" s="442" t="s">
        <v>10231</v>
      </c>
      <c r="B75" s="447" t="s">
        <v>88</v>
      </c>
      <c r="C75" s="442" t="s">
        <v>10232</v>
      </c>
      <c r="D75" s="447" t="s">
        <v>1967</v>
      </c>
      <c r="E75" s="442"/>
      <c r="F75" s="457">
        <v>45609.0</v>
      </c>
      <c r="G75" s="447">
        <v>50.0</v>
      </c>
      <c r="H75" s="447"/>
      <c r="I75" s="447">
        <v>50.0</v>
      </c>
      <c r="J75" s="442" t="s">
        <v>594</v>
      </c>
      <c r="K75" s="99"/>
      <c r="L75" s="99"/>
      <c r="M75" s="99"/>
      <c r="N75" s="99"/>
      <c r="O75" s="99"/>
      <c r="P75" s="99"/>
      <c r="Q75" s="99"/>
      <c r="R75" s="99"/>
      <c r="S75" s="99"/>
      <c r="T75" s="99"/>
      <c r="U75" s="99"/>
      <c r="V75" s="99"/>
      <c r="W75" s="99"/>
      <c r="X75" s="99"/>
      <c r="Y75" s="99"/>
      <c r="Z75" s="99"/>
    </row>
    <row r="76" ht="11.25" customHeight="1">
      <c r="A76" s="432" t="s">
        <v>10231</v>
      </c>
      <c r="B76" s="194" t="s">
        <v>88</v>
      </c>
      <c r="C76" s="432" t="s">
        <v>10233</v>
      </c>
      <c r="D76" s="451" t="s">
        <v>1967</v>
      </c>
      <c r="E76" s="452"/>
      <c r="F76" s="455">
        <v>45361.0</v>
      </c>
      <c r="G76" s="453">
        <v>50.0</v>
      </c>
      <c r="H76" s="454"/>
      <c r="I76" s="447">
        <v>50.0</v>
      </c>
      <c r="J76" s="442" t="s">
        <v>594</v>
      </c>
      <c r="K76" s="99"/>
      <c r="L76" s="99"/>
      <c r="M76" s="99"/>
      <c r="N76" s="99"/>
      <c r="O76" s="99"/>
      <c r="P76" s="99"/>
      <c r="Q76" s="99"/>
      <c r="R76" s="99"/>
      <c r="S76" s="99"/>
      <c r="T76" s="99"/>
      <c r="U76" s="99"/>
      <c r="V76" s="99"/>
      <c r="W76" s="99"/>
      <c r="X76" s="99"/>
      <c r="Y76" s="99"/>
      <c r="Z76" s="99"/>
    </row>
    <row r="77" ht="11.25" customHeight="1">
      <c r="A77" s="432" t="s">
        <v>10231</v>
      </c>
      <c r="B77" s="194" t="s">
        <v>88</v>
      </c>
      <c r="C77" s="432" t="s">
        <v>10234</v>
      </c>
      <c r="D77" s="447" t="s">
        <v>1085</v>
      </c>
      <c r="E77" s="442"/>
      <c r="F77" s="457">
        <v>45655.0</v>
      </c>
      <c r="G77" s="458">
        <v>50.0</v>
      </c>
      <c r="H77" s="459"/>
      <c r="I77" s="447">
        <v>50.0</v>
      </c>
      <c r="J77" s="442" t="s">
        <v>594</v>
      </c>
      <c r="K77" s="99"/>
      <c r="L77" s="99"/>
      <c r="M77" s="99"/>
      <c r="N77" s="99"/>
      <c r="O77" s="99"/>
      <c r="P77" s="99"/>
      <c r="Q77" s="99"/>
      <c r="R77" s="99"/>
      <c r="S77" s="99"/>
      <c r="T77" s="99"/>
      <c r="U77" s="99"/>
      <c r="V77" s="99"/>
      <c r="W77" s="99"/>
      <c r="X77" s="99"/>
      <c r="Y77" s="99"/>
      <c r="Z77" s="99"/>
    </row>
    <row r="78" ht="11.25" customHeight="1">
      <c r="A78" s="432" t="s">
        <v>10231</v>
      </c>
      <c r="B78" s="194" t="s">
        <v>88</v>
      </c>
      <c r="C78" s="432" t="s">
        <v>613</v>
      </c>
      <c r="D78" s="447" t="s">
        <v>1967</v>
      </c>
      <c r="E78" s="460" t="s">
        <v>10235</v>
      </c>
      <c r="F78" s="447"/>
      <c r="G78" s="458">
        <v>300.0</v>
      </c>
      <c r="H78" s="459" t="s">
        <v>10217</v>
      </c>
      <c r="I78" s="447">
        <v>300.0</v>
      </c>
      <c r="J78" s="442" t="s">
        <v>594</v>
      </c>
      <c r="K78" s="99"/>
      <c r="L78" s="99"/>
      <c r="M78" s="99"/>
      <c r="N78" s="99"/>
      <c r="O78" s="99"/>
      <c r="P78" s="99"/>
      <c r="Q78" s="99"/>
      <c r="R78" s="99"/>
      <c r="S78" s="99"/>
      <c r="T78" s="99"/>
      <c r="U78" s="99"/>
      <c r="V78" s="99"/>
      <c r="W78" s="99"/>
      <c r="X78" s="99"/>
      <c r="Y78" s="99"/>
      <c r="Z78" s="99"/>
    </row>
    <row r="79" ht="11.25" customHeight="1">
      <c r="A79" s="432" t="s">
        <v>10231</v>
      </c>
      <c r="B79" s="194" t="s">
        <v>88</v>
      </c>
      <c r="C79" s="432" t="s">
        <v>10234</v>
      </c>
      <c r="D79" s="194" t="s">
        <v>1967</v>
      </c>
      <c r="E79" s="460" t="s">
        <v>10236</v>
      </c>
      <c r="F79" s="194"/>
      <c r="G79" s="195">
        <v>200.0</v>
      </c>
      <c r="H79" s="461" t="s">
        <v>10237</v>
      </c>
      <c r="I79" s="447">
        <v>200.0</v>
      </c>
      <c r="J79" s="442" t="s">
        <v>594</v>
      </c>
      <c r="K79" s="99"/>
      <c r="L79" s="99"/>
      <c r="M79" s="99"/>
      <c r="N79" s="99"/>
      <c r="O79" s="99"/>
      <c r="P79" s="99"/>
      <c r="Q79" s="99"/>
      <c r="R79" s="99"/>
      <c r="S79" s="99"/>
      <c r="T79" s="99"/>
      <c r="U79" s="99"/>
      <c r="V79" s="99"/>
      <c r="W79" s="99"/>
      <c r="X79" s="99"/>
      <c r="Y79" s="99"/>
      <c r="Z79" s="99"/>
    </row>
    <row r="80" ht="11.25" customHeight="1">
      <c r="A80" s="432" t="s">
        <v>10231</v>
      </c>
      <c r="B80" s="194" t="s">
        <v>88</v>
      </c>
      <c r="C80" s="432" t="s">
        <v>351</v>
      </c>
      <c r="D80" s="194" t="s">
        <v>1967</v>
      </c>
      <c r="E80" s="432"/>
      <c r="F80" s="194"/>
      <c r="G80" s="195">
        <v>300.0</v>
      </c>
      <c r="H80" s="461" t="s">
        <v>10217</v>
      </c>
      <c r="I80" s="447">
        <v>300.0</v>
      </c>
      <c r="J80" s="442" t="s">
        <v>594</v>
      </c>
      <c r="K80" s="99"/>
      <c r="L80" s="99"/>
      <c r="M80" s="99"/>
      <c r="N80" s="99"/>
      <c r="O80" s="99"/>
      <c r="P80" s="99"/>
      <c r="Q80" s="99"/>
      <c r="R80" s="99"/>
      <c r="S80" s="99"/>
      <c r="T80" s="99"/>
      <c r="U80" s="99"/>
      <c r="V80" s="99"/>
      <c r="W80" s="99"/>
      <c r="X80" s="99"/>
      <c r="Y80" s="99"/>
      <c r="Z80" s="99"/>
    </row>
    <row r="81" ht="11.25" customHeight="1">
      <c r="A81" s="432" t="s">
        <v>10231</v>
      </c>
      <c r="B81" s="194" t="s">
        <v>88</v>
      </c>
      <c r="C81" s="432" t="s">
        <v>10238</v>
      </c>
      <c r="D81" s="194" t="s">
        <v>1967</v>
      </c>
      <c r="E81" s="460" t="s">
        <v>10239</v>
      </c>
      <c r="F81" s="194"/>
      <c r="G81" s="195">
        <v>200.0</v>
      </c>
      <c r="H81" s="461" t="s">
        <v>10240</v>
      </c>
      <c r="I81" s="447">
        <v>200.0</v>
      </c>
      <c r="J81" s="442" t="s">
        <v>594</v>
      </c>
      <c r="K81" s="99"/>
      <c r="L81" s="99"/>
      <c r="M81" s="99"/>
      <c r="N81" s="99"/>
      <c r="O81" s="99"/>
      <c r="P81" s="99"/>
      <c r="Q81" s="99"/>
      <c r="R81" s="99"/>
      <c r="S81" s="99"/>
      <c r="T81" s="99"/>
      <c r="U81" s="99"/>
      <c r="V81" s="99"/>
      <c r="W81" s="99"/>
      <c r="X81" s="99"/>
      <c r="Y81" s="99"/>
      <c r="Z81" s="99"/>
    </row>
    <row r="82" ht="11.25" customHeight="1">
      <c r="A82" s="432" t="s">
        <v>10231</v>
      </c>
      <c r="B82" s="194" t="s">
        <v>88</v>
      </c>
      <c r="C82" s="432" t="s">
        <v>10241</v>
      </c>
      <c r="D82" s="194" t="s">
        <v>1967</v>
      </c>
      <c r="E82" s="460" t="s">
        <v>10242</v>
      </c>
      <c r="F82" s="194"/>
      <c r="G82" s="195">
        <v>200.0</v>
      </c>
      <c r="H82" s="461" t="s">
        <v>10243</v>
      </c>
      <c r="I82" s="447">
        <v>200.0</v>
      </c>
      <c r="J82" s="442" t="s">
        <v>594</v>
      </c>
      <c r="K82" s="99"/>
      <c r="L82" s="99"/>
      <c r="M82" s="99"/>
      <c r="N82" s="99"/>
      <c r="O82" s="99"/>
      <c r="P82" s="99"/>
      <c r="Q82" s="99"/>
      <c r="R82" s="99"/>
      <c r="S82" s="99"/>
      <c r="T82" s="99"/>
      <c r="U82" s="99"/>
      <c r="V82" s="99"/>
      <c r="W82" s="99"/>
      <c r="X82" s="99"/>
      <c r="Y82" s="99"/>
      <c r="Z82" s="99"/>
    </row>
    <row r="83" ht="11.25" customHeight="1">
      <c r="A83" s="432" t="s">
        <v>10231</v>
      </c>
      <c r="B83" s="194" t="s">
        <v>88</v>
      </c>
      <c r="C83" s="432" t="s">
        <v>10234</v>
      </c>
      <c r="D83" s="194" t="s">
        <v>1967</v>
      </c>
      <c r="E83" s="460" t="s">
        <v>10244</v>
      </c>
      <c r="F83" s="194"/>
      <c r="G83" s="195">
        <v>200.0</v>
      </c>
      <c r="H83" s="461" t="s">
        <v>10243</v>
      </c>
      <c r="I83" s="447">
        <v>200.0</v>
      </c>
      <c r="J83" s="442" t="s">
        <v>594</v>
      </c>
      <c r="K83" s="99"/>
      <c r="L83" s="99"/>
      <c r="M83" s="99"/>
      <c r="N83" s="99"/>
      <c r="O83" s="99"/>
      <c r="P83" s="99"/>
      <c r="Q83" s="99"/>
      <c r="R83" s="99"/>
      <c r="S83" s="99"/>
      <c r="T83" s="99"/>
      <c r="U83" s="99"/>
      <c r="V83" s="99"/>
      <c r="W83" s="99"/>
      <c r="X83" s="99"/>
      <c r="Y83" s="99"/>
      <c r="Z83" s="99"/>
    </row>
    <row r="84" ht="11.25" customHeight="1">
      <c r="A84" s="432" t="s">
        <v>10231</v>
      </c>
      <c r="B84" s="194" t="s">
        <v>88</v>
      </c>
      <c r="C84" s="432" t="s">
        <v>613</v>
      </c>
      <c r="D84" s="194" t="s">
        <v>1967</v>
      </c>
      <c r="E84" s="460" t="s">
        <v>10245</v>
      </c>
      <c r="F84" s="194"/>
      <c r="G84" s="195">
        <v>300.0</v>
      </c>
      <c r="H84" s="461" t="s">
        <v>10217</v>
      </c>
      <c r="I84" s="447">
        <v>300.0</v>
      </c>
      <c r="J84" s="442" t="s">
        <v>594</v>
      </c>
      <c r="K84" s="99"/>
      <c r="L84" s="99"/>
      <c r="M84" s="99"/>
      <c r="N84" s="99"/>
      <c r="O84" s="99"/>
      <c r="P84" s="99"/>
      <c r="Q84" s="99"/>
      <c r="R84" s="99"/>
      <c r="S84" s="99"/>
      <c r="T84" s="99"/>
      <c r="U84" s="99"/>
      <c r="V84" s="99"/>
      <c r="W84" s="99"/>
      <c r="X84" s="99"/>
      <c r="Y84" s="99"/>
      <c r="Z84" s="99"/>
    </row>
    <row r="85" ht="11.25" customHeight="1">
      <c r="A85" s="432" t="s">
        <v>10231</v>
      </c>
      <c r="B85" s="194" t="s">
        <v>88</v>
      </c>
      <c r="C85" s="432" t="s">
        <v>351</v>
      </c>
      <c r="D85" s="194" t="s">
        <v>1967</v>
      </c>
      <c r="E85" s="460" t="s">
        <v>10246</v>
      </c>
      <c r="F85" s="194"/>
      <c r="G85" s="195">
        <v>300.0</v>
      </c>
      <c r="H85" s="461" t="s">
        <v>10217</v>
      </c>
      <c r="I85" s="447">
        <v>300.0</v>
      </c>
      <c r="J85" s="442" t="s">
        <v>594</v>
      </c>
      <c r="K85" s="99"/>
      <c r="L85" s="99"/>
      <c r="M85" s="99"/>
      <c r="N85" s="99"/>
      <c r="O85" s="99"/>
      <c r="P85" s="99"/>
      <c r="Q85" s="99"/>
      <c r="R85" s="99"/>
      <c r="S85" s="99"/>
      <c r="T85" s="99"/>
      <c r="U85" s="99"/>
      <c r="V85" s="99"/>
      <c r="W85" s="99"/>
      <c r="X85" s="99"/>
      <c r="Y85" s="99"/>
      <c r="Z85" s="99"/>
    </row>
    <row r="86" ht="11.25" customHeight="1">
      <c r="A86" s="432" t="s">
        <v>10231</v>
      </c>
      <c r="B86" s="194" t="s">
        <v>88</v>
      </c>
      <c r="C86" s="432" t="s">
        <v>351</v>
      </c>
      <c r="D86" s="194" t="s">
        <v>1967</v>
      </c>
      <c r="E86" s="460" t="s">
        <v>10247</v>
      </c>
      <c r="F86" s="194"/>
      <c r="G86" s="195">
        <v>300.0</v>
      </c>
      <c r="H86" s="461" t="s">
        <v>10217</v>
      </c>
      <c r="I86" s="447">
        <v>300.0</v>
      </c>
      <c r="J86" s="442" t="s">
        <v>594</v>
      </c>
      <c r="K86" s="99"/>
      <c r="L86" s="99"/>
      <c r="M86" s="99"/>
      <c r="N86" s="99"/>
      <c r="O86" s="99"/>
      <c r="P86" s="99"/>
      <c r="Q86" s="99"/>
      <c r="R86" s="99"/>
      <c r="S86" s="99"/>
      <c r="T86" s="99"/>
      <c r="U86" s="99"/>
      <c r="V86" s="99"/>
      <c r="W86" s="99"/>
      <c r="X86" s="99"/>
      <c r="Y86" s="99"/>
      <c r="Z86" s="99"/>
    </row>
    <row r="87" ht="11.25" customHeight="1">
      <c r="A87" s="432" t="s">
        <v>10231</v>
      </c>
      <c r="B87" s="194" t="s">
        <v>88</v>
      </c>
      <c r="C87" s="432" t="s">
        <v>613</v>
      </c>
      <c r="D87" s="194" t="s">
        <v>1967</v>
      </c>
      <c r="E87" s="460" t="s">
        <v>10248</v>
      </c>
      <c r="F87" s="194"/>
      <c r="G87" s="195">
        <v>300.0</v>
      </c>
      <c r="H87" s="461" t="s">
        <v>10217</v>
      </c>
      <c r="I87" s="447">
        <v>300.0</v>
      </c>
      <c r="J87" s="442" t="s">
        <v>594</v>
      </c>
      <c r="K87" s="99"/>
      <c r="L87" s="99"/>
      <c r="M87" s="99"/>
      <c r="N87" s="99"/>
      <c r="O87" s="99"/>
      <c r="P87" s="99"/>
      <c r="Q87" s="99"/>
      <c r="R87" s="99"/>
      <c r="S87" s="99"/>
      <c r="T87" s="99"/>
      <c r="U87" s="99"/>
      <c r="V87" s="99"/>
      <c r="W87" s="99"/>
      <c r="X87" s="99"/>
      <c r="Y87" s="99"/>
      <c r="Z87" s="99"/>
    </row>
    <row r="88" ht="11.25" customHeight="1">
      <c r="A88" s="442" t="s">
        <v>733</v>
      </c>
      <c r="B88" s="447" t="s">
        <v>88</v>
      </c>
      <c r="C88" s="442" t="s">
        <v>10249</v>
      </c>
      <c r="D88" s="447" t="s">
        <v>1967</v>
      </c>
      <c r="E88" s="460" t="s">
        <v>10250</v>
      </c>
      <c r="F88" s="447"/>
      <c r="G88" s="447">
        <v>50.0</v>
      </c>
      <c r="H88" s="447" t="s">
        <v>10251</v>
      </c>
      <c r="I88" s="447">
        <f t="shared" ref="I88:I89" si="1">G88*2*2.5</f>
        <v>250</v>
      </c>
      <c r="J88" s="442" t="s">
        <v>733</v>
      </c>
      <c r="K88" s="99"/>
      <c r="L88" s="99"/>
      <c r="M88" s="99"/>
      <c r="N88" s="99"/>
      <c r="O88" s="99"/>
      <c r="P88" s="99"/>
      <c r="Q88" s="99"/>
      <c r="R88" s="99"/>
      <c r="S88" s="99"/>
      <c r="T88" s="99"/>
      <c r="U88" s="99"/>
      <c r="V88" s="99"/>
      <c r="W88" s="99"/>
      <c r="X88" s="99"/>
      <c r="Y88" s="99"/>
      <c r="Z88" s="99"/>
    </row>
    <row r="89" ht="11.25" customHeight="1">
      <c r="A89" s="442" t="s">
        <v>733</v>
      </c>
      <c r="B89" s="447" t="s">
        <v>88</v>
      </c>
      <c r="C89" s="442" t="s">
        <v>613</v>
      </c>
      <c r="D89" s="447" t="s">
        <v>1967</v>
      </c>
      <c r="E89" s="462" t="s">
        <v>10252</v>
      </c>
      <c r="F89" s="451"/>
      <c r="G89" s="447">
        <v>50.0</v>
      </c>
      <c r="H89" s="447" t="s">
        <v>10251</v>
      </c>
      <c r="I89" s="447">
        <f t="shared" si="1"/>
        <v>250</v>
      </c>
      <c r="J89" s="442" t="s">
        <v>733</v>
      </c>
      <c r="K89" s="99"/>
      <c r="L89" s="99"/>
      <c r="M89" s="99"/>
      <c r="N89" s="99"/>
      <c r="O89" s="99"/>
      <c r="P89" s="99"/>
      <c r="Q89" s="99"/>
      <c r="R89" s="99"/>
      <c r="S89" s="99"/>
      <c r="T89" s="99"/>
      <c r="U89" s="99"/>
      <c r="V89" s="99"/>
      <c r="W89" s="99"/>
      <c r="X89" s="99"/>
      <c r="Y89" s="99"/>
      <c r="Z89" s="99"/>
    </row>
    <row r="90" ht="11.25" customHeight="1">
      <c r="A90" s="442" t="s">
        <v>733</v>
      </c>
      <c r="B90" s="447" t="s">
        <v>88</v>
      </c>
      <c r="C90" s="442" t="s">
        <v>613</v>
      </c>
      <c r="D90" s="447" t="s">
        <v>1967</v>
      </c>
      <c r="E90" s="442"/>
      <c r="F90" s="457">
        <v>45478.0</v>
      </c>
      <c r="G90" s="458">
        <v>10.0</v>
      </c>
      <c r="H90" s="459"/>
      <c r="I90" s="447">
        <f t="shared" ref="I90:I91" si="2">G90*5</f>
        <v>50</v>
      </c>
      <c r="J90" s="442" t="s">
        <v>733</v>
      </c>
      <c r="K90" s="99"/>
      <c r="L90" s="99"/>
      <c r="M90" s="99"/>
      <c r="N90" s="99"/>
      <c r="O90" s="99"/>
      <c r="P90" s="99"/>
      <c r="Q90" s="99"/>
      <c r="R90" s="99"/>
      <c r="S90" s="99"/>
      <c r="T90" s="99"/>
      <c r="U90" s="99"/>
      <c r="V90" s="99"/>
      <c r="W90" s="99"/>
      <c r="X90" s="99"/>
      <c r="Y90" s="99"/>
      <c r="Z90" s="99"/>
    </row>
    <row r="91" ht="11.25" customHeight="1">
      <c r="A91" s="442" t="s">
        <v>733</v>
      </c>
      <c r="B91" s="447" t="s">
        <v>88</v>
      </c>
      <c r="C91" s="442" t="s">
        <v>613</v>
      </c>
      <c r="D91" s="447" t="s">
        <v>1967</v>
      </c>
      <c r="E91" s="442"/>
      <c r="F91" s="457">
        <v>45398.0</v>
      </c>
      <c r="G91" s="458">
        <v>10.0</v>
      </c>
      <c r="H91" s="459"/>
      <c r="I91" s="447">
        <f t="shared" si="2"/>
        <v>50</v>
      </c>
      <c r="J91" s="442" t="s">
        <v>733</v>
      </c>
      <c r="K91" s="99"/>
      <c r="L91" s="99"/>
      <c r="M91" s="99"/>
      <c r="N91" s="99"/>
      <c r="O91" s="99"/>
      <c r="P91" s="99"/>
      <c r="Q91" s="99"/>
      <c r="R91" s="99"/>
      <c r="S91" s="99"/>
      <c r="T91" s="99"/>
      <c r="U91" s="99"/>
      <c r="V91" s="99"/>
      <c r="W91" s="99"/>
      <c r="X91" s="99"/>
      <c r="Y91" s="99"/>
      <c r="Z91" s="99"/>
    </row>
    <row r="92" ht="11.25" customHeight="1">
      <c r="A92" s="442" t="s">
        <v>733</v>
      </c>
      <c r="B92" s="447" t="s">
        <v>88</v>
      </c>
      <c r="C92" s="442" t="s">
        <v>10253</v>
      </c>
      <c r="D92" s="447" t="s">
        <v>1967</v>
      </c>
      <c r="E92" s="460" t="s">
        <v>10254</v>
      </c>
      <c r="F92" s="194"/>
      <c r="G92" s="195">
        <v>50.0</v>
      </c>
      <c r="H92" s="461" t="s">
        <v>10255</v>
      </c>
      <c r="I92" s="447">
        <f>G92*2*3</f>
        <v>300</v>
      </c>
      <c r="J92" s="442" t="s">
        <v>733</v>
      </c>
      <c r="K92" s="99"/>
      <c r="L92" s="99"/>
      <c r="M92" s="99"/>
      <c r="N92" s="99"/>
      <c r="O92" s="99"/>
      <c r="P92" s="99"/>
      <c r="Q92" s="99"/>
      <c r="R92" s="99"/>
      <c r="S92" s="99"/>
      <c r="T92" s="99"/>
      <c r="U92" s="99"/>
      <c r="V92" s="99"/>
      <c r="W92" s="99"/>
      <c r="X92" s="99"/>
      <c r="Y92" s="99"/>
      <c r="Z92" s="99"/>
    </row>
    <row r="93" ht="11.25" customHeight="1">
      <c r="A93" s="442" t="s">
        <v>3859</v>
      </c>
      <c r="B93" s="447" t="s">
        <v>88</v>
      </c>
      <c r="C93" s="442" t="s">
        <v>10256</v>
      </c>
      <c r="D93" s="463" t="s">
        <v>10257</v>
      </c>
      <c r="E93" s="460" t="s">
        <v>10258</v>
      </c>
      <c r="F93" s="447" t="s">
        <v>10259</v>
      </c>
      <c r="G93" s="447">
        <v>100.0</v>
      </c>
      <c r="H93" s="447" t="s">
        <v>10260</v>
      </c>
      <c r="I93" s="447">
        <v>100.0</v>
      </c>
      <c r="J93" s="442" t="s">
        <v>3859</v>
      </c>
      <c r="K93" s="99"/>
      <c r="L93" s="99"/>
      <c r="M93" s="99"/>
      <c r="N93" s="99"/>
      <c r="O93" s="99"/>
      <c r="P93" s="99"/>
      <c r="Q93" s="99"/>
      <c r="R93" s="99"/>
      <c r="S93" s="99"/>
      <c r="T93" s="99"/>
      <c r="U93" s="99"/>
      <c r="V93" s="99"/>
      <c r="W93" s="99"/>
      <c r="X93" s="99"/>
      <c r="Y93" s="99"/>
      <c r="Z93" s="99"/>
    </row>
    <row r="94" ht="11.25" customHeight="1">
      <c r="A94" s="442" t="s">
        <v>3859</v>
      </c>
      <c r="B94" s="447" t="s">
        <v>88</v>
      </c>
      <c r="C94" s="442" t="s">
        <v>10261</v>
      </c>
      <c r="D94" s="463" t="s">
        <v>10262</v>
      </c>
      <c r="E94" s="460" t="s">
        <v>10263</v>
      </c>
      <c r="F94" s="447" t="s">
        <v>10259</v>
      </c>
      <c r="G94" s="454">
        <v>150.0</v>
      </c>
      <c r="H94" s="454" t="s">
        <v>10264</v>
      </c>
      <c r="I94" s="447">
        <v>150.0</v>
      </c>
      <c r="J94" s="442" t="s">
        <v>3859</v>
      </c>
      <c r="K94" s="99"/>
      <c r="L94" s="99"/>
      <c r="M94" s="99"/>
      <c r="N94" s="99"/>
      <c r="O94" s="99"/>
      <c r="P94" s="99"/>
      <c r="Q94" s="99"/>
      <c r="R94" s="99"/>
      <c r="S94" s="99"/>
      <c r="T94" s="99"/>
      <c r="U94" s="99"/>
      <c r="V94" s="99"/>
      <c r="W94" s="99"/>
      <c r="X94" s="99"/>
      <c r="Y94" s="99"/>
      <c r="Z94" s="99"/>
    </row>
    <row r="95" ht="11.25" customHeight="1">
      <c r="A95" s="442" t="s">
        <v>3859</v>
      </c>
      <c r="B95" s="447" t="s">
        <v>88</v>
      </c>
      <c r="C95" s="432" t="s">
        <v>10265</v>
      </c>
      <c r="D95" s="463" t="s">
        <v>1967</v>
      </c>
      <c r="E95" s="460" t="s">
        <v>10266</v>
      </c>
      <c r="F95" s="457">
        <v>45437.0</v>
      </c>
      <c r="G95" s="459">
        <v>50.0</v>
      </c>
      <c r="H95" s="459"/>
      <c r="I95" s="447">
        <v>50.0</v>
      </c>
      <c r="J95" s="442" t="s">
        <v>3859</v>
      </c>
      <c r="K95" s="99"/>
      <c r="L95" s="99"/>
      <c r="M95" s="99"/>
      <c r="N95" s="99"/>
      <c r="O95" s="99"/>
      <c r="P95" s="99"/>
      <c r="Q95" s="99"/>
      <c r="R95" s="99"/>
      <c r="S95" s="99"/>
      <c r="T95" s="99"/>
      <c r="U95" s="99"/>
      <c r="V95" s="99"/>
      <c r="W95" s="99"/>
      <c r="X95" s="99"/>
      <c r="Y95" s="99"/>
      <c r="Z95" s="99"/>
    </row>
    <row r="96" ht="11.25" customHeight="1">
      <c r="A96" s="442" t="s">
        <v>3859</v>
      </c>
      <c r="B96" s="447" t="s">
        <v>88</v>
      </c>
      <c r="C96" s="432" t="s">
        <v>10265</v>
      </c>
      <c r="D96" s="463" t="s">
        <v>1967</v>
      </c>
      <c r="E96" s="460" t="s">
        <v>10266</v>
      </c>
      <c r="F96" s="457">
        <v>45462.0</v>
      </c>
      <c r="G96" s="459">
        <v>50.0</v>
      </c>
      <c r="H96" s="459"/>
      <c r="I96" s="447">
        <v>50.0</v>
      </c>
      <c r="J96" s="442" t="s">
        <v>3859</v>
      </c>
      <c r="K96" s="99"/>
      <c r="L96" s="99"/>
      <c r="M96" s="99"/>
      <c r="N96" s="99"/>
      <c r="O96" s="99"/>
      <c r="P96" s="99"/>
      <c r="Q96" s="99"/>
      <c r="R96" s="99"/>
      <c r="S96" s="99"/>
      <c r="T96" s="99"/>
      <c r="U96" s="99"/>
      <c r="V96" s="99"/>
      <c r="W96" s="99"/>
      <c r="X96" s="99"/>
      <c r="Y96" s="99"/>
      <c r="Z96" s="99"/>
    </row>
    <row r="97" ht="11.25" customHeight="1">
      <c r="A97" s="442" t="s">
        <v>3859</v>
      </c>
      <c r="B97" s="447" t="s">
        <v>88</v>
      </c>
      <c r="C97" s="432" t="s">
        <v>10265</v>
      </c>
      <c r="D97" s="463" t="s">
        <v>1967</v>
      </c>
      <c r="E97" s="460" t="s">
        <v>10266</v>
      </c>
      <c r="F97" s="457">
        <v>45481.0</v>
      </c>
      <c r="G97" s="459">
        <v>50.0</v>
      </c>
      <c r="H97" s="459"/>
      <c r="I97" s="447">
        <v>50.0</v>
      </c>
      <c r="J97" s="442" t="s">
        <v>3859</v>
      </c>
      <c r="K97" s="99"/>
      <c r="L97" s="99"/>
      <c r="M97" s="99"/>
      <c r="N97" s="99"/>
      <c r="O97" s="99"/>
      <c r="P97" s="99"/>
      <c r="Q97" s="99"/>
      <c r="R97" s="99"/>
      <c r="S97" s="99"/>
      <c r="T97" s="99"/>
      <c r="U97" s="99"/>
      <c r="V97" s="99"/>
      <c r="W97" s="99"/>
      <c r="X97" s="99"/>
      <c r="Y97" s="99"/>
      <c r="Z97" s="99"/>
    </row>
    <row r="98" ht="11.25" customHeight="1">
      <c r="A98" s="442" t="s">
        <v>3859</v>
      </c>
      <c r="B98" s="447" t="s">
        <v>88</v>
      </c>
      <c r="C98" s="432" t="s">
        <v>10265</v>
      </c>
      <c r="D98" s="463" t="s">
        <v>1967</v>
      </c>
      <c r="E98" s="460" t="s">
        <v>10266</v>
      </c>
      <c r="F98" s="457">
        <v>45511.0</v>
      </c>
      <c r="G98" s="459">
        <v>50.0</v>
      </c>
      <c r="H98" s="459"/>
      <c r="I98" s="447">
        <v>50.0</v>
      </c>
      <c r="J98" s="442" t="s">
        <v>3859</v>
      </c>
      <c r="K98" s="99"/>
      <c r="L98" s="99"/>
      <c r="M98" s="99"/>
      <c r="N98" s="99"/>
      <c r="O98" s="99"/>
      <c r="P98" s="99"/>
      <c r="Q98" s="99"/>
      <c r="R98" s="99"/>
      <c r="S98" s="99"/>
      <c r="T98" s="99"/>
      <c r="U98" s="99"/>
      <c r="V98" s="99"/>
      <c r="W98" s="99"/>
      <c r="X98" s="99"/>
      <c r="Y98" s="99"/>
      <c r="Z98" s="99"/>
    </row>
    <row r="99" ht="11.25" customHeight="1">
      <c r="A99" s="442" t="s">
        <v>3859</v>
      </c>
      <c r="B99" s="447" t="s">
        <v>88</v>
      </c>
      <c r="C99" s="432" t="s">
        <v>10267</v>
      </c>
      <c r="D99" s="463" t="s">
        <v>1967</v>
      </c>
      <c r="E99" s="460" t="s">
        <v>10268</v>
      </c>
      <c r="F99" s="457">
        <v>45511.0</v>
      </c>
      <c r="G99" s="459">
        <v>50.0</v>
      </c>
      <c r="H99" s="459"/>
      <c r="I99" s="447">
        <v>50.0</v>
      </c>
      <c r="J99" s="442" t="s">
        <v>3859</v>
      </c>
      <c r="K99" s="99"/>
      <c r="L99" s="99"/>
      <c r="M99" s="99"/>
      <c r="N99" s="99"/>
      <c r="O99" s="99"/>
      <c r="P99" s="99"/>
      <c r="Q99" s="99"/>
      <c r="R99" s="99"/>
      <c r="S99" s="99"/>
      <c r="T99" s="99"/>
      <c r="U99" s="99"/>
      <c r="V99" s="99"/>
      <c r="W99" s="99"/>
      <c r="X99" s="99"/>
      <c r="Y99" s="99"/>
      <c r="Z99" s="99"/>
    </row>
    <row r="100" ht="11.25" customHeight="1">
      <c r="A100" s="442" t="s">
        <v>3859</v>
      </c>
      <c r="B100" s="447" t="s">
        <v>88</v>
      </c>
      <c r="C100" s="442" t="s">
        <v>10269</v>
      </c>
      <c r="D100" s="463" t="s">
        <v>10257</v>
      </c>
      <c r="E100" s="460" t="s">
        <v>10258</v>
      </c>
      <c r="F100" s="457" t="s">
        <v>10270</v>
      </c>
      <c r="G100" s="459">
        <v>10.0</v>
      </c>
      <c r="H100" s="461"/>
      <c r="I100" s="447">
        <v>30.0</v>
      </c>
      <c r="J100" s="442" t="s">
        <v>3859</v>
      </c>
      <c r="K100" s="99"/>
      <c r="L100" s="99"/>
      <c r="M100" s="99"/>
      <c r="N100" s="99"/>
      <c r="O100" s="99"/>
      <c r="P100" s="99"/>
      <c r="Q100" s="99"/>
      <c r="R100" s="99"/>
      <c r="S100" s="99"/>
      <c r="T100" s="99"/>
      <c r="U100" s="99"/>
      <c r="V100" s="99"/>
      <c r="W100" s="99"/>
      <c r="X100" s="99"/>
      <c r="Y100" s="99"/>
      <c r="Z100" s="99"/>
    </row>
    <row r="101" ht="11.25" customHeight="1">
      <c r="A101" s="442" t="s">
        <v>776</v>
      </c>
      <c r="B101" s="447" t="s">
        <v>88</v>
      </c>
      <c r="C101" s="432" t="s">
        <v>10271</v>
      </c>
      <c r="D101" s="451" t="s">
        <v>1967</v>
      </c>
      <c r="E101" s="462" t="s">
        <v>10272</v>
      </c>
      <c r="F101" s="451" t="s">
        <v>10273</v>
      </c>
      <c r="G101" s="447">
        <v>50.0</v>
      </c>
      <c r="H101" s="447" t="s">
        <v>10274</v>
      </c>
      <c r="I101" s="447">
        <v>50.0</v>
      </c>
      <c r="J101" s="442" t="s">
        <v>776</v>
      </c>
      <c r="K101" s="99"/>
      <c r="L101" s="99"/>
      <c r="M101" s="99"/>
      <c r="N101" s="99"/>
      <c r="O101" s="99"/>
      <c r="P101" s="99"/>
      <c r="Q101" s="99"/>
      <c r="R101" s="99"/>
      <c r="S101" s="99"/>
      <c r="T101" s="99"/>
      <c r="U101" s="99"/>
      <c r="V101" s="99"/>
      <c r="W101" s="99"/>
      <c r="X101" s="99"/>
      <c r="Y101" s="99"/>
      <c r="Z101" s="99"/>
    </row>
    <row r="102" ht="11.25" customHeight="1">
      <c r="A102" s="442" t="s">
        <v>776</v>
      </c>
      <c r="B102" s="447" t="s">
        <v>88</v>
      </c>
      <c r="C102" s="432" t="s">
        <v>10275</v>
      </c>
      <c r="D102" s="451" t="s">
        <v>1967</v>
      </c>
      <c r="E102" s="462" t="s">
        <v>10276</v>
      </c>
      <c r="F102" s="451" t="s">
        <v>10277</v>
      </c>
      <c r="G102" s="447">
        <v>50.0</v>
      </c>
      <c r="H102" s="447" t="s">
        <v>10278</v>
      </c>
      <c r="I102" s="447">
        <v>50.0</v>
      </c>
      <c r="J102" s="442" t="s">
        <v>776</v>
      </c>
      <c r="K102" s="99"/>
      <c r="L102" s="99"/>
      <c r="M102" s="99"/>
      <c r="N102" s="99"/>
      <c r="O102" s="99"/>
      <c r="P102" s="99"/>
      <c r="Q102" s="99"/>
      <c r="R102" s="99"/>
      <c r="S102" s="99"/>
      <c r="T102" s="99"/>
      <c r="U102" s="99"/>
      <c r="V102" s="99"/>
      <c r="W102" s="99"/>
      <c r="X102" s="99"/>
      <c r="Y102" s="99"/>
      <c r="Z102" s="99"/>
    </row>
    <row r="103" ht="11.25" customHeight="1">
      <c r="A103" s="442" t="s">
        <v>776</v>
      </c>
      <c r="B103" s="447" t="s">
        <v>88</v>
      </c>
      <c r="C103" s="432" t="s">
        <v>10279</v>
      </c>
      <c r="D103" s="451" t="s">
        <v>1967</v>
      </c>
      <c r="E103" s="462" t="s">
        <v>10280</v>
      </c>
      <c r="F103" s="451" t="s">
        <v>10281</v>
      </c>
      <c r="G103" s="447">
        <v>50.0</v>
      </c>
      <c r="H103" s="447" t="s">
        <v>10278</v>
      </c>
      <c r="I103" s="447">
        <v>50.0</v>
      </c>
      <c r="J103" s="442" t="s">
        <v>776</v>
      </c>
      <c r="K103" s="99"/>
      <c r="L103" s="99"/>
      <c r="M103" s="99"/>
      <c r="N103" s="99"/>
      <c r="O103" s="99"/>
      <c r="P103" s="99"/>
      <c r="Q103" s="99"/>
      <c r="R103" s="99"/>
      <c r="S103" s="99"/>
      <c r="T103" s="99"/>
      <c r="U103" s="99"/>
      <c r="V103" s="99"/>
      <c r="W103" s="99"/>
      <c r="X103" s="99"/>
      <c r="Y103" s="99"/>
      <c r="Z103" s="99"/>
    </row>
    <row r="104" ht="11.25" customHeight="1">
      <c r="A104" s="442" t="s">
        <v>776</v>
      </c>
      <c r="B104" s="447" t="s">
        <v>88</v>
      </c>
      <c r="C104" s="432" t="s">
        <v>10282</v>
      </c>
      <c r="D104" s="451" t="s">
        <v>1967</v>
      </c>
      <c r="E104" s="462" t="s">
        <v>10283</v>
      </c>
      <c r="F104" s="451" t="s">
        <v>10093</v>
      </c>
      <c r="G104" s="447">
        <v>50.0</v>
      </c>
      <c r="H104" s="447" t="s">
        <v>10274</v>
      </c>
      <c r="I104" s="447">
        <v>50.0</v>
      </c>
      <c r="J104" s="442" t="s">
        <v>776</v>
      </c>
      <c r="K104" s="99"/>
      <c r="L104" s="99"/>
      <c r="M104" s="99"/>
      <c r="N104" s="99"/>
      <c r="O104" s="99"/>
      <c r="P104" s="99"/>
      <c r="Q104" s="99"/>
      <c r="R104" s="99"/>
      <c r="S104" s="99"/>
      <c r="T104" s="99"/>
      <c r="U104" s="99"/>
      <c r="V104" s="99"/>
      <c r="W104" s="99"/>
      <c r="X104" s="99"/>
      <c r="Y104" s="99"/>
      <c r="Z104" s="99"/>
    </row>
    <row r="105" ht="11.25" customHeight="1">
      <c r="A105" s="442" t="s">
        <v>776</v>
      </c>
      <c r="B105" s="447" t="s">
        <v>88</v>
      </c>
      <c r="C105" s="432" t="s">
        <v>10284</v>
      </c>
      <c r="D105" s="451" t="s">
        <v>1967</v>
      </c>
      <c r="E105" s="462" t="s">
        <v>10285</v>
      </c>
      <c r="F105" s="451" t="s">
        <v>10286</v>
      </c>
      <c r="G105" s="447">
        <v>50.0</v>
      </c>
      <c r="H105" s="447" t="s">
        <v>10111</v>
      </c>
      <c r="I105" s="447">
        <v>50.0</v>
      </c>
      <c r="J105" s="442" t="s">
        <v>776</v>
      </c>
      <c r="K105" s="99"/>
      <c r="L105" s="99"/>
      <c r="M105" s="99"/>
      <c r="N105" s="99"/>
      <c r="O105" s="99"/>
      <c r="P105" s="99"/>
      <c r="Q105" s="99"/>
      <c r="R105" s="99"/>
      <c r="S105" s="99"/>
      <c r="T105" s="99"/>
      <c r="U105" s="99"/>
      <c r="V105" s="99"/>
      <c r="W105" s="99"/>
      <c r="X105" s="99"/>
      <c r="Y105" s="99"/>
      <c r="Z105" s="99"/>
    </row>
    <row r="106" ht="11.25" customHeight="1">
      <c r="A106" s="442" t="s">
        <v>776</v>
      </c>
      <c r="B106" s="447" t="s">
        <v>88</v>
      </c>
      <c r="C106" s="432" t="s">
        <v>10287</v>
      </c>
      <c r="D106" s="451" t="s">
        <v>1967</v>
      </c>
      <c r="E106" s="462" t="s">
        <v>10288</v>
      </c>
      <c r="F106" s="451" t="s">
        <v>10289</v>
      </c>
      <c r="G106" s="447">
        <v>50.0</v>
      </c>
      <c r="H106" s="447" t="s">
        <v>10274</v>
      </c>
      <c r="I106" s="447">
        <v>50.0</v>
      </c>
      <c r="J106" s="442" t="s">
        <v>776</v>
      </c>
      <c r="K106" s="99"/>
      <c r="L106" s="99"/>
      <c r="M106" s="99"/>
      <c r="N106" s="99"/>
      <c r="O106" s="99"/>
      <c r="P106" s="99"/>
      <c r="Q106" s="99"/>
      <c r="R106" s="99"/>
      <c r="S106" s="99"/>
      <c r="T106" s="99"/>
      <c r="U106" s="99"/>
      <c r="V106" s="99"/>
      <c r="W106" s="99"/>
      <c r="X106" s="99"/>
      <c r="Y106" s="99"/>
      <c r="Z106" s="99"/>
    </row>
    <row r="107" ht="11.25" customHeight="1">
      <c r="A107" s="442" t="s">
        <v>776</v>
      </c>
      <c r="B107" s="447" t="s">
        <v>88</v>
      </c>
      <c r="C107" s="432" t="s">
        <v>10290</v>
      </c>
      <c r="D107" s="451" t="s">
        <v>1967</v>
      </c>
      <c r="E107" s="462" t="s">
        <v>10280</v>
      </c>
      <c r="F107" s="451" t="s">
        <v>10291</v>
      </c>
      <c r="G107" s="447">
        <v>50.0</v>
      </c>
      <c r="H107" s="447" t="s">
        <v>10292</v>
      </c>
      <c r="I107" s="447">
        <v>50.0</v>
      </c>
      <c r="J107" s="442" t="s">
        <v>776</v>
      </c>
      <c r="K107" s="99"/>
      <c r="L107" s="99"/>
      <c r="M107" s="99"/>
      <c r="N107" s="99"/>
      <c r="O107" s="99"/>
      <c r="P107" s="99"/>
      <c r="Q107" s="99"/>
      <c r="R107" s="99"/>
      <c r="S107" s="99"/>
      <c r="T107" s="99"/>
      <c r="U107" s="99"/>
      <c r="V107" s="99"/>
      <c r="W107" s="99"/>
      <c r="X107" s="99"/>
      <c r="Y107" s="99"/>
      <c r="Z107" s="99"/>
    </row>
    <row r="108" ht="11.25" customHeight="1">
      <c r="A108" s="432" t="s">
        <v>10293</v>
      </c>
      <c r="B108" s="194" t="s">
        <v>88</v>
      </c>
      <c r="C108" s="432" t="s">
        <v>10294</v>
      </c>
      <c r="D108" s="194" t="s">
        <v>2081</v>
      </c>
      <c r="E108" s="460" t="s">
        <v>10295</v>
      </c>
      <c r="F108" s="464" t="s">
        <v>10296</v>
      </c>
      <c r="G108" s="195" t="s">
        <v>10297</v>
      </c>
      <c r="H108" s="461" t="s">
        <v>10217</v>
      </c>
      <c r="I108" s="447">
        <v>300.0</v>
      </c>
      <c r="J108" s="442" t="s">
        <v>1086</v>
      </c>
      <c r="K108" s="99"/>
      <c r="L108" s="99"/>
      <c r="M108" s="99"/>
      <c r="N108" s="99"/>
      <c r="O108" s="99"/>
      <c r="P108" s="99"/>
      <c r="Q108" s="99"/>
      <c r="R108" s="99"/>
      <c r="S108" s="99"/>
      <c r="T108" s="99"/>
      <c r="U108" s="99"/>
      <c r="V108" s="99"/>
      <c r="W108" s="99"/>
      <c r="X108" s="99"/>
      <c r="Y108" s="99"/>
      <c r="Z108" s="99"/>
    </row>
    <row r="109" ht="11.25" customHeight="1">
      <c r="A109" s="442" t="s">
        <v>1086</v>
      </c>
      <c r="B109" s="447" t="s">
        <v>1075</v>
      </c>
      <c r="C109" s="442" t="s">
        <v>10298</v>
      </c>
      <c r="D109" s="447" t="s">
        <v>10299</v>
      </c>
      <c r="E109" s="442" t="s">
        <v>10300</v>
      </c>
      <c r="F109" s="465">
        <v>45573.0</v>
      </c>
      <c r="G109" s="458" t="s">
        <v>10301</v>
      </c>
      <c r="H109" s="459" t="s">
        <v>10302</v>
      </c>
      <c r="I109" s="447">
        <v>50.0</v>
      </c>
      <c r="J109" s="442" t="s">
        <v>1086</v>
      </c>
      <c r="K109" s="99"/>
      <c r="L109" s="99"/>
      <c r="M109" s="99"/>
      <c r="N109" s="99"/>
      <c r="O109" s="99"/>
      <c r="P109" s="99"/>
      <c r="Q109" s="99"/>
      <c r="R109" s="99"/>
      <c r="S109" s="99"/>
      <c r="T109" s="99"/>
      <c r="U109" s="99"/>
      <c r="V109" s="99"/>
      <c r="W109" s="99"/>
      <c r="X109" s="99"/>
      <c r="Y109" s="99"/>
      <c r="Z109" s="99"/>
    </row>
    <row r="110" ht="11.25" customHeight="1">
      <c r="A110" s="442" t="s">
        <v>1086</v>
      </c>
      <c r="B110" s="447" t="s">
        <v>1075</v>
      </c>
      <c r="C110" s="442" t="s">
        <v>10298</v>
      </c>
      <c r="D110" s="447" t="s">
        <v>10299</v>
      </c>
      <c r="E110" s="442" t="s">
        <v>10300</v>
      </c>
      <c r="F110" s="465">
        <v>45597.0</v>
      </c>
      <c r="G110" s="458" t="s">
        <v>10301</v>
      </c>
      <c r="H110" s="459" t="s">
        <v>10302</v>
      </c>
      <c r="I110" s="447">
        <v>50.0</v>
      </c>
      <c r="J110" s="442" t="s">
        <v>1086</v>
      </c>
      <c r="K110" s="99"/>
      <c r="L110" s="99"/>
      <c r="M110" s="99"/>
      <c r="N110" s="99"/>
      <c r="O110" s="99"/>
      <c r="P110" s="99"/>
      <c r="Q110" s="99"/>
      <c r="R110" s="99"/>
      <c r="S110" s="99"/>
      <c r="T110" s="99"/>
      <c r="U110" s="99"/>
      <c r="V110" s="99"/>
      <c r="W110" s="99"/>
      <c r="X110" s="99"/>
      <c r="Y110" s="99"/>
      <c r="Z110" s="99"/>
    </row>
    <row r="111" ht="11.25" customHeight="1">
      <c r="A111" s="432" t="s">
        <v>1086</v>
      </c>
      <c r="B111" s="194" t="s">
        <v>1075</v>
      </c>
      <c r="C111" s="432" t="s">
        <v>613</v>
      </c>
      <c r="D111" s="194" t="s">
        <v>1967</v>
      </c>
      <c r="E111" s="432" t="s">
        <v>10303</v>
      </c>
      <c r="F111" s="464">
        <v>45628.0</v>
      </c>
      <c r="G111" s="195" t="s">
        <v>10304</v>
      </c>
      <c r="H111" s="461" t="s">
        <v>10217</v>
      </c>
      <c r="I111" s="447">
        <v>50.0</v>
      </c>
      <c r="J111" s="442" t="s">
        <v>1086</v>
      </c>
      <c r="K111" s="99"/>
      <c r="L111" s="99"/>
      <c r="M111" s="99"/>
      <c r="N111" s="99"/>
      <c r="O111" s="99"/>
      <c r="P111" s="99"/>
      <c r="Q111" s="99"/>
      <c r="R111" s="99"/>
      <c r="S111" s="99"/>
      <c r="T111" s="99"/>
      <c r="U111" s="99"/>
      <c r="V111" s="99"/>
      <c r="W111" s="99"/>
      <c r="X111" s="99"/>
      <c r="Y111" s="99"/>
      <c r="Z111" s="99"/>
    </row>
    <row r="112" ht="11.25" customHeight="1">
      <c r="A112" s="442" t="s">
        <v>10305</v>
      </c>
      <c r="B112" s="466" t="s">
        <v>88</v>
      </c>
      <c r="C112" s="442" t="s">
        <v>10306</v>
      </c>
      <c r="D112" s="447" t="s">
        <v>1967</v>
      </c>
      <c r="E112" s="460" t="s">
        <v>10307</v>
      </c>
      <c r="F112" s="467">
        <v>45547.0</v>
      </c>
      <c r="G112" s="447">
        <v>50.0</v>
      </c>
      <c r="H112" s="447"/>
      <c r="I112" s="447">
        <v>50.0</v>
      </c>
      <c r="J112" s="442" t="s">
        <v>1805</v>
      </c>
      <c r="K112" s="99"/>
      <c r="L112" s="99"/>
      <c r="M112" s="99"/>
      <c r="N112" s="99"/>
      <c r="O112" s="99"/>
      <c r="P112" s="99"/>
      <c r="Q112" s="99"/>
      <c r="R112" s="99"/>
      <c r="S112" s="99"/>
      <c r="T112" s="99"/>
      <c r="U112" s="99"/>
      <c r="V112" s="99"/>
      <c r="W112" s="99"/>
      <c r="X112" s="99"/>
      <c r="Y112" s="99"/>
      <c r="Z112" s="99"/>
    </row>
    <row r="113" ht="11.25" customHeight="1">
      <c r="A113" s="442" t="s">
        <v>10305</v>
      </c>
      <c r="B113" s="466" t="s">
        <v>88</v>
      </c>
      <c r="C113" s="432" t="s">
        <v>613</v>
      </c>
      <c r="D113" s="447" t="s">
        <v>1967</v>
      </c>
      <c r="E113" s="462" t="s">
        <v>10308</v>
      </c>
      <c r="F113" s="467">
        <v>45525.0</v>
      </c>
      <c r="G113" s="447">
        <v>50.0</v>
      </c>
      <c r="H113" s="447"/>
      <c r="I113" s="447">
        <v>50.0</v>
      </c>
      <c r="J113" s="442" t="s">
        <v>1805</v>
      </c>
      <c r="K113" s="99"/>
      <c r="L113" s="99"/>
      <c r="M113" s="99"/>
      <c r="N113" s="99"/>
      <c r="O113" s="99"/>
      <c r="P113" s="99"/>
      <c r="Q113" s="99"/>
      <c r="R113" s="99"/>
      <c r="S113" s="99"/>
      <c r="T113" s="99"/>
      <c r="U113" s="99"/>
      <c r="V113" s="99"/>
      <c r="W113" s="99"/>
      <c r="X113" s="99"/>
      <c r="Y113" s="99"/>
      <c r="Z113" s="99"/>
    </row>
    <row r="114" ht="11.25" customHeight="1">
      <c r="A114" s="442" t="s">
        <v>10305</v>
      </c>
      <c r="B114" s="466" t="s">
        <v>88</v>
      </c>
      <c r="C114" s="432" t="s">
        <v>613</v>
      </c>
      <c r="D114" s="447" t="s">
        <v>1967</v>
      </c>
      <c r="E114" s="452" t="s">
        <v>10303</v>
      </c>
      <c r="F114" s="467">
        <v>45493.0</v>
      </c>
      <c r="G114" s="447">
        <v>50.0</v>
      </c>
      <c r="H114" s="447"/>
      <c r="I114" s="447">
        <v>50.0</v>
      </c>
      <c r="J114" s="442" t="s">
        <v>1805</v>
      </c>
      <c r="K114" s="99"/>
      <c r="L114" s="99"/>
      <c r="M114" s="99"/>
      <c r="N114" s="99"/>
      <c r="O114" s="99"/>
      <c r="P114" s="99"/>
      <c r="Q114" s="99"/>
      <c r="R114" s="99"/>
      <c r="S114" s="99"/>
      <c r="T114" s="99"/>
      <c r="U114" s="99"/>
      <c r="V114" s="99"/>
      <c r="W114" s="99"/>
      <c r="X114" s="99"/>
      <c r="Y114" s="99"/>
      <c r="Z114" s="99"/>
    </row>
    <row r="115" ht="11.25" customHeight="1">
      <c r="A115" s="442" t="s">
        <v>10305</v>
      </c>
      <c r="B115" s="466" t="s">
        <v>88</v>
      </c>
      <c r="C115" s="432" t="s">
        <v>613</v>
      </c>
      <c r="D115" s="447" t="s">
        <v>1967</v>
      </c>
      <c r="E115" s="452" t="s">
        <v>10309</v>
      </c>
      <c r="F115" s="467">
        <v>45437.0</v>
      </c>
      <c r="G115" s="447">
        <v>50.0</v>
      </c>
      <c r="H115" s="447"/>
      <c r="I115" s="447">
        <v>50.0</v>
      </c>
      <c r="J115" s="442" t="s">
        <v>1805</v>
      </c>
      <c r="K115" s="99"/>
      <c r="L115" s="99"/>
      <c r="M115" s="99"/>
      <c r="N115" s="99"/>
      <c r="O115" s="99"/>
      <c r="P115" s="99"/>
      <c r="Q115" s="99"/>
      <c r="R115" s="99"/>
      <c r="S115" s="99"/>
      <c r="T115" s="99"/>
      <c r="U115" s="99"/>
      <c r="V115" s="99"/>
      <c r="W115" s="99"/>
      <c r="X115" s="99"/>
      <c r="Y115" s="99"/>
      <c r="Z115" s="99"/>
    </row>
    <row r="116" ht="11.25" customHeight="1">
      <c r="A116" s="442" t="s">
        <v>10305</v>
      </c>
      <c r="B116" s="466" t="s">
        <v>88</v>
      </c>
      <c r="C116" s="432" t="s">
        <v>613</v>
      </c>
      <c r="D116" s="447" t="s">
        <v>1967</v>
      </c>
      <c r="E116" s="460" t="s">
        <v>10310</v>
      </c>
      <c r="F116" s="467">
        <v>45390.0</v>
      </c>
      <c r="G116" s="447">
        <v>50.0</v>
      </c>
      <c r="H116" s="447"/>
      <c r="I116" s="447">
        <v>50.0</v>
      </c>
      <c r="J116" s="442" t="s">
        <v>1805</v>
      </c>
      <c r="K116" s="99"/>
      <c r="L116" s="99"/>
      <c r="M116" s="99"/>
      <c r="N116" s="99"/>
      <c r="O116" s="99"/>
      <c r="P116" s="99"/>
      <c r="Q116" s="99"/>
      <c r="R116" s="99"/>
      <c r="S116" s="99"/>
      <c r="T116" s="99"/>
      <c r="U116" s="99"/>
      <c r="V116" s="99"/>
      <c r="W116" s="99"/>
      <c r="X116" s="99"/>
      <c r="Y116" s="99"/>
      <c r="Z116" s="99"/>
    </row>
    <row r="117" ht="11.25" customHeight="1">
      <c r="A117" s="442" t="s">
        <v>10305</v>
      </c>
      <c r="B117" s="466" t="s">
        <v>88</v>
      </c>
      <c r="C117" s="432" t="s">
        <v>10311</v>
      </c>
      <c r="D117" s="447" t="s">
        <v>1967</v>
      </c>
      <c r="E117" s="460" t="s">
        <v>10312</v>
      </c>
      <c r="F117" s="467">
        <v>45380.0</v>
      </c>
      <c r="G117" s="447">
        <v>50.0</v>
      </c>
      <c r="H117" s="447"/>
      <c r="I117" s="447">
        <v>50.0</v>
      </c>
      <c r="J117" s="442" t="s">
        <v>1805</v>
      </c>
      <c r="K117" s="99"/>
      <c r="L117" s="99"/>
      <c r="M117" s="99"/>
      <c r="N117" s="99"/>
      <c r="O117" s="99"/>
      <c r="P117" s="99"/>
      <c r="Q117" s="99"/>
      <c r="R117" s="99"/>
      <c r="S117" s="99"/>
      <c r="T117" s="99"/>
      <c r="U117" s="99"/>
      <c r="V117" s="99"/>
      <c r="W117" s="99"/>
      <c r="X117" s="99"/>
      <c r="Y117" s="99"/>
      <c r="Z117" s="99"/>
    </row>
    <row r="118" ht="11.25" customHeight="1">
      <c r="A118" s="442" t="s">
        <v>10305</v>
      </c>
      <c r="B118" s="466" t="s">
        <v>88</v>
      </c>
      <c r="C118" s="432" t="s">
        <v>10313</v>
      </c>
      <c r="D118" s="447" t="s">
        <v>1967</v>
      </c>
      <c r="E118" s="460" t="s">
        <v>10314</v>
      </c>
      <c r="F118" s="467">
        <v>45335.0</v>
      </c>
      <c r="G118" s="447">
        <v>50.0</v>
      </c>
      <c r="H118" s="447"/>
      <c r="I118" s="447">
        <v>50.0</v>
      </c>
      <c r="J118" s="442" t="s">
        <v>1805</v>
      </c>
      <c r="K118" s="99"/>
      <c r="L118" s="99"/>
      <c r="M118" s="99"/>
      <c r="N118" s="99"/>
      <c r="O118" s="99"/>
      <c r="P118" s="99"/>
      <c r="Q118" s="99"/>
      <c r="R118" s="99"/>
      <c r="S118" s="99"/>
      <c r="T118" s="99"/>
      <c r="U118" s="99"/>
      <c r="V118" s="99"/>
      <c r="W118" s="99"/>
      <c r="X118" s="99"/>
      <c r="Y118" s="99"/>
      <c r="Z118" s="99"/>
    </row>
    <row r="119" ht="11.25" customHeight="1">
      <c r="A119" s="442" t="s">
        <v>10305</v>
      </c>
      <c r="B119" s="466" t="s">
        <v>88</v>
      </c>
      <c r="C119" s="432" t="s">
        <v>613</v>
      </c>
      <c r="D119" s="447" t="s">
        <v>1967</v>
      </c>
      <c r="E119" s="460" t="s">
        <v>10315</v>
      </c>
      <c r="F119" s="467">
        <v>45321.0</v>
      </c>
      <c r="G119" s="447">
        <v>50.0</v>
      </c>
      <c r="H119" s="447"/>
      <c r="I119" s="447">
        <v>50.0</v>
      </c>
      <c r="J119" s="442" t="s">
        <v>1805</v>
      </c>
      <c r="K119" s="99"/>
      <c r="L119" s="99"/>
      <c r="M119" s="99"/>
      <c r="N119" s="99"/>
      <c r="O119" s="99"/>
      <c r="P119" s="99"/>
      <c r="Q119" s="99"/>
      <c r="R119" s="99"/>
      <c r="S119" s="99"/>
      <c r="T119" s="99"/>
      <c r="U119" s="99"/>
      <c r="V119" s="99"/>
      <c r="W119" s="99"/>
      <c r="X119" s="99"/>
      <c r="Y119" s="99"/>
      <c r="Z119" s="99"/>
    </row>
    <row r="120" ht="11.25" customHeight="1">
      <c r="A120" s="442" t="s">
        <v>10305</v>
      </c>
      <c r="B120" s="466" t="s">
        <v>88</v>
      </c>
      <c r="C120" s="432" t="s">
        <v>10316</v>
      </c>
      <c r="D120" s="447" t="s">
        <v>1967</v>
      </c>
      <c r="E120" s="432" t="s">
        <v>10317</v>
      </c>
      <c r="F120" s="467">
        <v>45316.0</v>
      </c>
      <c r="G120" s="447">
        <v>50.0</v>
      </c>
      <c r="H120" s="447"/>
      <c r="I120" s="447">
        <v>50.0</v>
      </c>
      <c r="J120" s="442" t="s">
        <v>1805</v>
      </c>
      <c r="K120" s="99"/>
      <c r="L120" s="99"/>
      <c r="M120" s="99"/>
      <c r="N120" s="99"/>
      <c r="O120" s="99"/>
      <c r="P120" s="99"/>
      <c r="Q120" s="99"/>
      <c r="R120" s="99"/>
      <c r="S120" s="99"/>
      <c r="T120" s="99"/>
      <c r="U120" s="99"/>
      <c r="V120" s="99"/>
      <c r="W120" s="99"/>
      <c r="X120" s="99"/>
      <c r="Y120" s="99"/>
      <c r="Z120" s="99"/>
    </row>
    <row r="121" ht="11.25" customHeight="1">
      <c r="A121" s="442" t="s">
        <v>10305</v>
      </c>
      <c r="B121" s="466" t="s">
        <v>88</v>
      </c>
      <c r="C121" s="432" t="s">
        <v>10318</v>
      </c>
      <c r="D121" s="447" t="s">
        <v>1967</v>
      </c>
      <c r="E121" s="460" t="s">
        <v>10319</v>
      </c>
      <c r="F121" s="467">
        <v>45299.0</v>
      </c>
      <c r="G121" s="447">
        <v>50.0</v>
      </c>
      <c r="H121" s="447"/>
      <c r="I121" s="447">
        <v>50.0</v>
      </c>
      <c r="J121" s="442" t="s">
        <v>1805</v>
      </c>
      <c r="K121" s="99"/>
      <c r="L121" s="99"/>
      <c r="M121" s="99"/>
      <c r="N121" s="99"/>
      <c r="O121" s="99"/>
      <c r="P121" s="99"/>
      <c r="Q121" s="99"/>
      <c r="R121" s="99"/>
      <c r="S121" s="99"/>
      <c r="T121" s="99"/>
      <c r="U121" s="99"/>
      <c r="V121" s="99"/>
      <c r="W121" s="99"/>
      <c r="X121" s="99"/>
      <c r="Y121" s="99"/>
      <c r="Z121" s="99"/>
    </row>
    <row r="122" ht="11.25" customHeight="1">
      <c r="A122" s="442" t="s">
        <v>10320</v>
      </c>
      <c r="B122" s="447" t="s">
        <v>1075</v>
      </c>
      <c r="C122" s="442" t="s">
        <v>10321</v>
      </c>
      <c r="D122" s="447" t="s">
        <v>10322</v>
      </c>
      <c r="E122" s="460" t="s">
        <v>10323</v>
      </c>
      <c r="F122" s="447"/>
      <c r="G122" s="447">
        <v>50.0</v>
      </c>
      <c r="H122" s="447"/>
      <c r="I122" s="447">
        <v>50.0</v>
      </c>
      <c r="J122" s="442" t="s">
        <v>4324</v>
      </c>
      <c r="K122" s="99"/>
      <c r="L122" s="99"/>
      <c r="M122" s="99"/>
      <c r="N122" s="99"/>
      <c r="O122" s="99"/>
      <c r="P122" s="99"/>
      <c r="Q122" s="99"/>
      <c r="R122" s="99"/>
      <c r="S122" s="99"/>
      <c r="T122" s="99"/>
      <c r="U122" s="99"/>
      <c r="V122" s="99"/>
      <c r="W122" s="99"/>
      <c r="X122" s="99"/>
      <c r="Y122" s="99"/>
      <c r="Z122" s="99"/>
    </row>
    <row r="123" ht="11.25" customHeight="1">
      <c r="A123" s="442" t="s">
        <v>10324</v>
      </c>
      <c r="B123" s="447" t="s">
        <v>88</v>
      </c>
      <c r="C123" s="442" t="s">
        <v>10321</v>
      </c>
      <c r="D123" s="459" t="s">
        <v>10325</v>
      </c>
      <c r="E123" s="460" t="s">
        <v>10326</v>
      </c>
      <c r="F123" s="457"/>
      <c r="G123" s="447">
        <v>50.0</v>
      </c>
      <c r="H123" s="447">
        <v>2.0</v>
      </c>
      <c r="I123" s="447">
        <f>G123*H123</f>
        <v>100</v>
      </c>
      <c r="J123" s="442" t="s">
        <v>4473</v>
      </c>
      <c r="K123" s="99"/>
      <c r="L123" s="99"/>
      <c r="M123" s="99"/>
      <c r="N123" s="99"/>
      <c r="O123" s="99"/>
      <c r="P123" s="99"/>
      <c r="Q123" s="99"/>
      <c r="R123" s="99"/>
      <c r="S123" s="99"/>
      <c r="T123" s="99"/>
      <c r="U123" s="99"/>
      <c r="V123" s="99"/>
      <c r="W123" s="99"/>
      <c r="X123" s="99"/>
      <c r="Y123" s="99"/>
      <c r="Z123" s="99"/>
    </row>
    <row r="124" ht="11.25" customHeight="1">
      <c r="A124" s="442" t="s">
        <v>10327</v>
      </c>
      <c r="B124" s="447" t="s">
        <v>88</v>
      </c>
      <c r="C124" s="442" t="s">
        <v>10328</v>
      </c>
      <c r="D124" s="447" t="s">
        <v>1967</v>
      </c>
      <c r="E124" s="442" t="s">
        <v>10329</v>
      </c>
      <c r="F124" s="468">
        <v>45641.75747685185</v>
      </c>
      <c r="G124" s="447">
        <v>50.0</v>
      </c>
      <c r="H124" s="447"/>
      <c r="I124" s="447">
        <v>50.0</v>
      </c>
      <c r="J124" s="442" t="s">
        <v>1141</v>
      </c>
      <c r="K124" s="99"/>
      <c r="L124" s="99"/>
      <c r="M124" s="99"/>
      <c r="N124" s="99"/>
      <c r="O124" s="99"/>
      <c r="P124" s="99"/>
      <c r="Q124" s="99"/>
      <c r="R124" s="99"/>
      <c r="S124" s="99"/>
      <c r="T124" s="99"/>
      <c r="U124" s="99"/>
      <c r="V124" s="99"/>
      <c r="W124" s="99"/>
      <c r="X124" s="99"/>
      <c r="Y124" s="99"/>
      <c r="Z124" s="99"/>
    </row>
    <row r="125" ht="11.25" customHeight="1">
      <c r="A125" s="442" t="s">
        <v>10327</v>
      </c>
      <c r="B125" s="447" t="s">
        <v>88</v>
      </c>
      <c r="C125" s="442" t="s">
        <v>10330</v>
      </c>
      <c r="D125" s="447" t="s">
        <v>1967</v>
      </c>
      <c r="E125" s="442" t="s">
        <v>10331</v>
      </c>
      <c r="F125" s="468">
        <v>45643.2924537037</v>
      </c>
      <c r="G125" s="447">
        <v>50.0</v>
      </c>
      <c r="H125" s="447"/>
      <c r="I125" s="447">
        <v>50.0</v>
      </c>
      <c r="J125" s="442" t="s">
        <v>1141</v>
      </c>
      <c r="K125" s="99"/>
      <c r="L125" s="99"/>
      <c r="M125" s="99"/>
      <c r="N125" s="99"/>
      <c r="O125" s="99"/>
      <c r="P125" s="99"/>
      <c r="Q125" s="99"/>
      <c r="R125" s="99"/>
      <c r="S125" s="99"/>
      <c r="T125" s="99"/>
      <c r="U125" s="99"/>
      <c r="V125" s="99"/>
      <c r="W125" s="99"/>
      <c r="X125" s="99"/>
      <c r="Y125" s="99"/>
      <c r="Z125" s="99"/>
    </row>
    <row r="126" ht="11.25" customHeight="1">
      <c r="A126" s="442" t="s">
        <v>10327</v>
      </c>
      <c r="B126" s="447" t="s">
        <v>88</v>
      </c>
      <c r="C126" s="442" t="s">
        <v>10328</v>
      </c>
      <c r="D126" s="447" t="s">
        <v>1967</v>
      </c>
      <c r="E126" s="442" t="s">
        <v>10329</v>
      </c>
      <c r="F126" s="468">
        <v>45604.281226851854</v>
      </c>
      <c r="G126" s="447">
        <v>50.0</v>
      </c>
      <c r="H126" s="447"/>
      <c r="I126" s="447">
        <v>50.0</v>
      </c>
      <c r="J126" s="442" t="s">
        <v>1141</v>
      </c>
      <c r="K126" s="99"/>
      <c r="L126" s="99"/>
      <c r="M126" s="99"/>
      <c r="N126" s="99"/>
      <c r="O126" s="99"/>
      <c r="P126" s="99"/>
      <c r="Q126" s="99"/>
      <c r="R126" s="99"/>
      <c r="S126" s="99"/>
      <c r="T126" s="99"/>
      <c r="U126" s="99"/>
      <c r="V126" s="99"/>
      <c r="W126" s="99"/>
      <c r="X126" s="99"/>
      <c r="Y126" s="99"/>
      <c r="Z126" s="99"/>
    </row>
    <row r="127" ht="11.25" customHeight="1">
      <c r="A127" s="442" t="s">
        <v>10327</v>
      </c>
      <c r="B127" s="447" t="s">
        <v>88</v>
      </c>
      <c r="C127" s="442" t="s">
        <v>10332</v>
      </c>
      <c r="D127" s="447" t="s">
        <v>1967</v>
      </c>
      <c r="E127" s="442" t="s">
        <v>10333</v>
      </c>
      <c r="F127" s="468">
        <v>45505.38414351852</v>
      </c>
      <c r="G127" s="447">
        <v>50.0</v>
      </c>
      <c r="H127" s="447"/>
      <c r="I127" s="447">
        <v>50.0</v>
      </c>
      <c r="J127" s="442" t="s">
        <v>1141</v>
      </c>
      <c r="K127" s="99"/>
      <c r="L127" s="99"/>
      <c r="M127" s="99"/>
      <c r="N127" s="99"/>
      <c r="O127" s="99"/>
      <c r="P127" s="99"/>
      <c r="Q127" s="99"/>
      <c r="R127" s="99"/>
      <c r="S127" s="99"/>
      <c r="T127" s="99"/>
      <c r="U127" s="99"/>
      <c r="V127" s="99"/>
      <c r="W127" s="99"/>
      <c r="X127" s="99"/>
      <c r="Y127" s="99"/>
      <c r="Z127" s="99"/>
    </row>
    <row r="128" ht="11.25" customHeight="1">
      <c r="A128" s="442" t="s">
        <v>10327</v>
      </c>
      <c r="B128" s="447" t="s">
        <v>88</v>
      </c>
      <c r="C128" s="442" t="s">
        <v>10334</v>
      </c>
      <c r="D128" s="447" t="s">
        <v>1967</v>
      </c>
      <c r="E128" s="442" t="s">
        <v>10272</v>
      </c>
      <c r="F128" s="468">
        <v>45483.50954861111</v>
      </c>
      <c r="G128" s="447">
        <v>50.0</v>
      </c>
      <c r="H128" s="447"/>
      <c r="I128" s="447">
        <v>50.0</v>
      </c>
      <c r="J128" s="442" t="s">
        <v>1141</v>
      </c>
      <c r="K128" s="99"/>
      <c r="L128" s="99"/>
      <c r="M128" s="99"/>
      <c r="N128" s="99"/>
      <c r="O128" s="99"/>
      <c r="P128" s="99"/>
      <c r="Q128" s="99"/>
      <c r="R128" s="99"/>
      <c r="S128" s="99"/>
      <c r="T128" s="99"/>
      <c r="U128" s="99"/>
      <c r="V128" s="99"/>
      <c r="W128" s="99"/>
      <c r="X128" s="99"/>
      <c r="Y128" s="99"/>
      <c r="Z128" s="99"/>
    </row>
    <row r="129" ht="11.25" customHeight="1">
      <c r="A129" s="442" t="s">
        <v>10327</v>
      </c>
      <c r="B129" s="447" t="s">
        <v>88</v>
      </c>
      <c r="C129" s="442" t="s">
        <v>10335</v>
      </c>
      <c r="D129" s="447" t="s">
        <v>1967</v>
      </c>
      <c r="E129" s="442" t="s">
        <v>10283</v>
      </c>
      <c r="F129" s="468">
        <v>45483.493993055556</v>
      </c>
      <c r="G129" s="447">
        <v>50.0</v>
      </c>
      <c r="H129" s="447"/>
      <c r="I129" s="447">
        <v>50.0</v>
      </c>
      <c r="J129" s="442" t="s">
        <v>1141</v>
      </c>
      <c r="K129" s="99"/>
      <c r="L129" s="99"/>
      <c r="M129" s="99"/>
      <c r="N129" s="99"/>
      <c r="O129" s="99"/>
      <c r="P129" s="99"/>
      <c r="Q129" s="99"/>
      <c r="R129" s="99"/>
      <c r="S129" s="99"/>
      <c r="T129" s="99"/>
      <c r="U129" s="99"/>
      <c r="V129" s="99"/>
      <c r="W129" s="99"/>
      <c r="X129" s="99"/>
      <c r="Y129" s="99"/>
      <c r="Z129" s="99"/>
    </row>
    <row r="130" ht="11.25" customHeight="1">
      <c r="A130" s="442" t="s">
        <v>10327</v>
      </c>
      <c r="B130" s="447" t="s">
        <v>88</v>
      </c>
      <c r="C130" s="442" t="s">
        <v>10328</v>
      </c>
      <c r="D130" s="447" t="s">
        <v>1967</v>
      </c>
      <c r="E130" s="442" t="s">
        <v>10329</v>
      </c>
      <c r="F130" s="468">
        <v>45472.614907407406</v>
      </c>
      <c r="G130" s="447">
        <v>50.0</v>
      </c>
      <c r="H130" s="447"/>
      <c r="I130" s="447">
        <v>50.0</v>
      </c>
      <c r="J130" s="442" t="s">
        <v>1141</v>
      </c>
      <c r="K130" s="99"/>
      <c r="L130" s="99"/>
      <c r="M130" s="99"/>
      <c r="N130" s="99"/>
      <c r="O130" s="99"/>
      <c r="P130" s="99"/>
      <c r="Q130" s="99"/>
      <c r="R130" s="99"/>
      <c r="S130" s="99"/>
      <c r="T130" s="99"/>
      <c r="U130" s="99"/>
      <c r="V130" s="99"/>
      <c r="W130" s="99"/>
      <c r="X130" s="99"/>
      <c r="Y130" s="99"/>
      <c r="Z130" s="99"/>
    </row>
    <row r="131" ht="11.25" customHeight="1">
      <c r="A131" s="442" t="s">
        <v>10327</v>
      </c>
      <c r="B131" s="447" t="s">
        <v>88</v>
      </c>
      <c r="C131" s="442" t="s">
        <v>10336</v>
      </c>
      <c r="D131" s="447" t="s">
        <v>1967</v>
      </c>
      <c r="E131" s="442" t="s">
        <v>10337</v>
      </c>
      <c r="F131" s="468">
        <v>45456.57914351852</v>
      </c>
      <c r="G131" s="447">
        <v>50.0</v>
      </c>
      <c r="H131" s="447"/>
      <c r="I131" s="447">
        <v>50.0</v>
      </c>
      <c r="J131" s="442" t="s">
        <v>1141</v>
      </c>
      <c r="K131" s="99"/>
      <c r="L131" s="99"/>
      <c r="M131" s="99"/>
      <c r="N131" s="99"/>
      <c r="O131" s="99"/>
      <c r="P131" s="99"/>
      <c r="Q131" s="99"/>
      <c r="R131" s="99"/>
      <c r="S131" s="99"/>
      <c r="T131" s="99"/>
      <c r="U131" s="99"/>
      <c r="V131" s="99"/>
      <c r="W131" s="99"/>
      <c r="X131" s="99"/>
      <c r="Y131" s="99"/>
      <c r="Z131" s="99"/>
    </row>
    <row r="132" ht="11.25" customHeight="1">
      <c r="A132" s="442" t="s">
        <v>10327</v>
      </c>
      <c r="B132" s="447" t="s">
        <v>88</v>
      </c>
      <c r="C132" s="442" t="s">
        <v>10338</v>
      </c>
      <c r="D132" s="447" t="s">
        <v>1967</v>
      </c>
      <c r="E132" s="442" t="s">
        <v>10339</v>
      </c>
      <c r="F132" s="468">
        <v>45413.54460648148</v>
      </c>
      <c r="G132" s="447">
        <v>50.0</v>
      </c>
      <c r="H132" s="447"/>
      <c r="I132" s="447">
        <v>50.0</v>
      </c>
      <c r="J132" s="442" t="s">
        <v>1141</v>
      </c>
      <c r="K132" s="99"/>
      <c r="L132" s="99"/>
      <c r="M132" s="99"/>
      <c r="N132" s="99"/>
      <c r="O132" s="99"/>
      <c r="P132" s="99"/>
      <c r="Q132" s="99"/>
      <c r="R132" s="99"/>
      <c r="S132" s="99"/>
      <c r="T132" s="99"/>
      <c r="U132" s="99"/>
      <c r="V132" s="99"/>
      <c r="W132" s="99"/>
      <c r="X132" s="99"/>
      <c r="Y132" s="99"/>
      <c r="Z132" s="99"/>
    </row>
    <row r="133" ht="11.25" customHeight="1">
      <c r="A133" s="442" t="s">
        <v>10327</v>
      </c>
      <c r="B133" s="447" t="s">
        <v>88</v>
      </c>
      <c r="C133" s="442" t="s">
        <v>10328</v>
      </c>
      <c r="D133" s="447" t="s">
        <v>1967</v>
      </c>
      <c r="E133" s="442" t="s">
        <v>10329</v>
      </c>
      <c r="F133" s="468">
        <v>45406.93178240741</v>
      </c>
      <c r="G133" s="447">
        <v>50.0</v>
      </c>
      <c r="H133" s="447"/>
      <c r="I133" s="447">
        <v>50.0</v>
      </c>
      <c r="J133" s="442" t="s">
        <v>1141</v>
      </c>
      <c r="K133" s="99"/>
      <c r="L133" s="99"/>
      <c r="M133" s="99"/>
      <c r="N133" s="99"/>
      <c r="O133" s="99"/>
      <c r="P133" s="99"/>
      <c r="Q133" s="99"/>
      <c r="R133" s="99"/>
      <c r="S133" s="99"/>
      <c r="T133" s="99"/>
      <c r="U133" s="99"/>
      <c r="V133" s="99"/>
      <c r="W133" s="99"/>
      <c r="X133" s="99"/>
      <c r="Y133" s="99"/>
      <c r="Z133" s="99"/>
    </row>
    <row r="134" ht="11.25" customHeight="1">
      <c r="A134" s="442" t="s">
        <v>10327</v>
      </c>
      <c r="B134" s="447" t="s">
        <v>88</v>
      </c>
      <c r="C134" s="442" t="s">
        <v>10328</v>
      </c>
      <c r="D134" s="447" t="s">
        <v>1967</v>
      </c>
      <c r="E134" s="442" t="s">
        <v>10329</v>
      </c>
      <c r="F134" s="468">
        <v>45390.4825462963</v>
      </c>
      <c r="G134" s="447">
        <v>50.0</v>
      </c>
      <c r="H134" s="447"/>
      <c r="I134" s="447">
        <v>50.0</v>
      </c>
      <c r="J134" s="442" t="s">
        <v>1141</v>
      </c>
      <c r="K134" s="99"/>
      <c r="L134" s="99"/>
      <c r="M134" s="99"/>
      <c r="N134" s="99"/>
      <c r="O134" s="99"/>
      <c r="P134" s="99"/>
      <c r="Q134" s="99"/>
      <c r="R134" s="99"/>
      <c r="S134" s="99"/>
      <c r="T134" s="99"/>
      <c r="U134" s="99"/>
      <c r="V134" s="99"/>
      <c r="W134" s="99"/>
      <c r="X134" s="99"/>
      <c r="Y134" s="99"/>
      <c r="Z134" s="99"/>
    </row>
    <row r="135" ht="11.25" customHeight="1">
      <c r="A135" s="442" t="s">
        <v>10327</v>
      </c>
      <c r="B135" s="447" t="s">
        <v>88</v>
      </c>
      <c r="C135" s="442" t="s">
        <v>10336</v>
      </c>
      <c r="D135" s="447" t="s">
        <v>1967</v>
      </c>
      <c r="E135" s="442" t="s">
        <v>10337</v>
      </c>
      <c r="F135" s="468">
        <v>45376.79728009259</v>
      </c>
      <c r="G135" s="447">
        <v>50.0</v>
      </c>
      <c r="H135" s="447"/>
      <c r="I135" s="447">
        <v>50.0</v>
      </c>
      <c r="J135" s="442" t="s">
        <v>1141</v>
      </c>
      <c r="K135" s="99"/>
      <c r="L135" s="99"/>
      <c r="M135" s="99"/>
      <c r="N135" s="99"/>
      <c r="O135" s="99"/>
      <c r="P135" s="99"/>
      <c r="Q135" s="99"/>
      <c r="R135" s="99"/>
      <c r="S135" s="99"/>
      <c r="T135" s="99"/>
      <c r="U135" s="99"/>
      <c r="V135" s="99"/>
      <c r="W135" s="99"/>
      <c r="X135" s="99"/>
      <c r="Y135" s="99"/>
      <c r="Z135" s="99"/>
    </row>
    <row r="136" ht="11.25" customHeight="1">
      <c r="A136" s="442" t="s">
        <v>10327</v>
      </c>
      <c r="B136" s="447" t="s">
        <v>88</v>
      </c>
      <c r="C136" s="442" t="s">
        <v>10328</v>
      </c>
      <c r="D136" s="447" t="s">
        <v>1967</v>
      </c>
      <c r="E136" s="442" t="s">
        <v>10329</v>
      </c>
      <c r="F136" s="468">
        <v>45358.52512731482</v>
      </c>
      <c r="G136" s="447">
        <v>50.0</v>
      </c>
      <c r="H136" s="447"/>
      <c r="I136" s="447">
        <v>50.0</v>
      </c>
      <c r="J136" s="442" t="s">
        <v>1141</v>
      </c>
      <c r="K136" s="99"/>
      <c r="L136" s="99"/>
      <c r="M136" s="99"/>
      <c r="N136" s="99"/>
      <c r="O136" s="99"/>
      <c r="P136" s="99"/>
      <c r="Q136" s="99"/>
      <c r="R136" s="99"/>
      <c r="S136" s="99"/>
      <c r="T136" s="99"/>
      <c r="U136" s="99"/>
      <c r="V136" s="99"/>
      <c r="W136" s="99"/>
      <c r="X136" s="99"/>
      <c r="Y136" s="99"/>
      <c r="Z136" s="99"/>
    </row>
    <row r="137" ht="11.25" customHeight="1">
      <c r="A137" s="442" t="s">
        <v>10327</v>
      </c>
      <c r="B137" s="447" t="s">
        <v>88</v>
      </c>
      <c r="C137" s="442" t="s">
        <v>10335</v>
      </c>
      <c r="D137" s="447" t="s">
        <v>1967</v>
      </c>
      <c r="E137" s="442" t="s">
        <v>10283</v>
      </c>
      <c r="F137" s="468">
        <v>45313.77303240741</v>
      </c>
      <c r="G137" s="447">
        <v>50.0</v>
      </c>
      <c r="H137" s="447"/>
      <c r="I137" s="447">
        <v>50.0</v>
      </c>
      <c r="J137" s="442" t="s">
        <v>1141</v>
      </c>
      <c r="K137" s="99"/>
      <c r="L137" s="99"/>
      <c r="M137" s="99"/>
      <c r="N137" s="99"/>
      <c r="O137" s="99"/>
      <c r="P137" s="99"/>
      <c r="Q137" s="99"/>
      <c r="R137" s="99"/>
      <c r="S137" s="99"/>
      <c r="T137" s="99"/>
      <c r="U137" s="99"/>
      <c r="V137" s="99"/>
      <c r="W137" s="99"/>
      <c r="X137" s="99"/>
      <c r="Y137" s="99"/>
      <c r="Z137" s="99"/>
    </row>
    <row r="138" ht="11.25" customHeight="1">
      <c r="A138" s="442" t="s">
        <v>10327</v>
      </c>
      <c r="B138" s="447" t="s">
        <v>88</v>
      </c>
      <c r="C138" s="442" t="s">
        <v>10340</v>
      </c>
      <c r="D138" s="447" t="s">
        <v>1967</v>
      </c>
      <c r="E138" s="442" t="s">
        <v>10341</v>
      </c>
      <c r="F138" s="467">
        <v>45638.0</v>
      </c>
      <c r="G138" s="447">
        <v>50.0</v>
      </c>
      <c r="H138" s="447"/>
      <c r="I138" s="447">
        <v>50.0</v>
      </c>
      <c r="J138" s="442" t="s">
        <v>1141</v>
      </c>
      <c r="K138" s="99"/>
      <c r="L138" s="99"/>
      <c r="M138" s="99"/>
      <c r="N138" s="99"/>
      <c r="O138" s="99"/>
      <c r="P138" s="99"/>
      <c r="Q138" s="99"/>
      <c r="R138" s="99"/>
      <c r="S138" s="99"/>
      <c r="T138" s="99"/>
      <c r="U138" s="99"/>
      <c r="V138" s="99"/>
      <c r="W138" s="99"/>
      <c r="X138" s="99"/>
      <c r="Y138" s="99"/>
      <c r="Z138" s="99"/>
    </row>
    <row r="139" ht="11.25" customHeight="1">
      <c r="A139" s="442" t="s">
        <v>10327</v>
      </c>
      <c r="B139" s="447" t="s">
        <v>88</v>
      </c>
      <c r="C139" s="442" t="s">
        <v>10342</v>
      </c>
      <c r="D139" s="447" t="s">
        <v>7569</v>
      </c>
      <c r="E139" s="460" t="s">
        <v>10343</v>
      </c>
      <c r="F139" s="447" t="s">
        <v>10344</v>
      </c>
      <c r="G139" s="447">
        <v>100.0</v>
      </c>
      <c r="H139" s="447" t="s">
        <v>10345</v>
      </c>
      <c r="I139" s="447">
        <v>100.0</v>
      </c>
      <c r="J139" s="442" t="s">
        <v>1141</v>
      </c>
      <c r="K139" s="99"/>
      <c r="L139" s="99"/>
      <c r="M139" s="99"/>
      <c r="N139" s="99"/>
      <c r="O139" s="99"/>
      <c r="P139" s="99"/>
      <c r="Q139" s="99"/>
      <c r="R139" s="99"/>
      <c r="S139" s="99"/>
      <c r="T139" s="99"/>
      <c r="U139" s="99"/>
      <c r="V139" s="99"/>
      <c r="W139" s="99"/>
      <c r="X139" s="99"/>
      <c r="Y139" s="99"/>
      <c r="Z139" s="99"/>
    </row>
    <row r="140" ht="11.25" customHeight="1">
      <c r="A140" s="442" t="s">
        <v>10346</v>
      </c>
      <c r="B140" s="447" t="s">
        <v>10347</v>
      </c>
      <c r="C140" s="460" t="s">
        <v>10348</v>
      </c>
      <c r="D140" s="447" t="s">
        <v>10349</v>
      </c>
      <c r="E140" s="442" t="s">
        <v>10350</v>
      </c>
      <c r="F140" s="447"/>
      <c r="G140" s="447">
        <v>50.0</v>
      </c>
      <c r="H140" s="447">
        <v>1.0</v>
      </c>
      <c r="I140" s="447">
        <v>50.0</v>
      </c>
      <c r="J140" s="442" t="s">
        <v>1141</v>
      </c>
      <c r="K140" s="99"/>
      <c r="L140" s="99"/>
      <c r="M140" s="99"/>
      <c r="N140" s="99"/>
      <c r="O140" s="99"/>
      <c r="P140" s="99"/>
      <c r="Q140" s="99"/>
      <c r="R140" s="99"/>
      <c r="S140" s="99"/>
      <c r="T140" s="99"/>
      <c r="U140" s="99"/>
      <c r="V140" s="99"/>
      <c r="W140" s="99"/>
      <c r="X140" s="99"/>
      <c r="Y140" s="99"/>
      <c r="Z140" s="99"/>
    </row>
    <row r="141" ht="11.25" customHeight="1">
      <c r="A141" s="442" t="s">
        <v>10351</v>
      </c>
      <c r="B141" s="447" t="s">
        <v>88</v>
      </c>
      <c r="C141" s="442" t="s">
        <v>10352</v>
      </c>
      <c r="D141" s="447" t="s">
        <v>10353</v>
      </c>
      <c r="E141" s="469" t="s">
        <v>10354</v>
      </c>
      <c r="F141" s="447"/>
      <c r="G141" s="447" t="s">
        <v>10355</v>
      </c>
      <c r="H141" s="447"/>
      <c r="I141" s="447">
        <v>100.0</v>
      </c>
      <c r="J141" s="442" t="s">
        <v>1172</v>
      </c>
      <c r="K141" s="99"/>
      <c r="L141" s="99"/>
      <c r="M141" s="99"/>
      <c r="N141" s="99"/>
      <c r="O141" s="99"/>
      <c r="P141" s="99"/>
      <c r="Q141" s="99"/>
      <c r="R141" s="99"/>
      <c r="S141" s="99"/>
      <c r="T141" s="99"/>
      <c r="U141" s="99"/>
      <c r="V141" s="99"/>
      <c r="W141" s="99"/>
      <c r="X141" s="99"/>
      <c r="Y141" s="99"/>
      <c r="Z141" s="99"/>
    </row>
    <row r="142" ht="11.25" customHeight="1">
      <c r="A142" s="442" t="s">
        <v>10356</v>
      </c>
      <c r="B142" s="447" t="s">
        <v>88</v>
      </c>
      <c r="C142" s="442" t="s">
        <v>7599</v>
      </c>
      <c r="D142" s="447" t="s">
        <v>10357</v>
      </c>
      <c r="E142" s="460" t="s">
        <v>10358</v>
      </c>
      <c r="F142" s="447"/>
      <c r="G142" s="447">
        <v>50.0</v>
      </c>
      <c r="H142" s="447">
        <v>1.0</v>
      </c>
      <c r="I142" s="447">
        <v>50.0</v>
      </c>
      <c r="J142" s="442" t="s">
        <v>1173</v>
      </c>
      <c r="K142" s="99"/>
      <c r="L142" s="99"/>
      <c r="M142" s="99"/>
      <c r="N142" s="99"/>
      <c r="O142" s="99"/>
      <c r="P142" s="99"/>
      <c r="Q142" s="99"/>
      <c r="R142" s="99"/>
      <c r="S142" s="99"/>
      <c r="T142" s="99"/>
      <c r="U142" s="99"/>
      <c r="V142" s="99"/>
      <c r="W142" s="99"/>
      <c r="X142" s="99"/>
      <c r="Y142" s="99"/>
      <c r="Z142" s="99"/>
    </row>
    <row r="143" ht="11.25" customHeight="1">
      <c r="A143" s="442" t="s">
        <v>10356</v>
      </c>
      <c r="B143" s="447" t="s">
        <v>88</v>
      </c>
      <c r="C143" s="432" t="s">
        <v>10359</v>
      </c>
      <c r="D143" s="451" t="s">
        <v>505</v>
      </c>
      <c r="E143" s="462" t="s">
        <v>10360</v>
      </c>
      <c r="F143" s="451"/>
      <c r="G143" s="453">
        <v>50.0</v>
      </c>
      <c r="H143" s="451">
        <v>4.0</v>
      </c>
      <c r="I143" s="447">
        <v>200.0</v>
      </c>
      <c r="J143" s="442" t="s">
        <v>1173</v>
      </c>
      <c r="K143" s="99"/>
      <c r="L143" s="99"/>
      <c r="M143" s="99"/>
      <c r="N143" s="99"/>
      <c r="O143" s="99"/>
      <c r="P143" s="99"/>
      <c r="Q143" s="99"/>
      <c r="R143" s="99"/>
      <c r="S143" s="99"/>
      <c r="T143" s="99"/>
      <c r="U143" s="99"/>
      <c r="V143" s="99"/>
      <c r="W143" s="99"/>
      <c r="X143" s="99"/>
      <c r="Y143" s="99"/>
      <c r="Z143" s="99"/>
    </row>
    <row r="144" ht="11.25" customHeight="1">
      <c r="A144" s="442" t="s">
        <v>10356</v>
      </c>
      <c r="B144" s="447" t="s">
        <v>88</v>
      </c>
      <c r="C144" s="442" t="s">
        <v>10361</v>
      </c>
      <c r="D144" s="447" t="s">
        <v>1967</v>
      </c>
      <c r="E144" s="460" t="s">
        <v>10362</v>
      </c>
      <c r="F144" s="468">
        <v>45590.45909722222</v>
      </c>
      <c r="G144" s="447">
        <v>50.0</v>
      </c>
      <c r="H144" s="447">
        <v>1.0</v>
      </c>
      <c r="I144" s="447">
        <v>50.0</v>
      </c>
      <c r="J144" s="442" t="s">
        <v>1173</v>
      </c>
      <c r="K144" s="99"/>
      <c r="L144" s="99"/>
      <c r="M144" s="99"/>
      <c r="N144" s="99"/>
      <c r="O144" s="99"/>
      <c r="P144" s="99"/>
      <c r="Q144" s="99"/>
      <c r="R144" s="99"/>
      <c r="S144" s="99"/>
      <c r="T144" s="99"/>
      <c r="U144" s="99"/>
      <c r="V144" s="99"/>
      <c r="W144" s="99"/>
      <c r="X144" s="99"/>
      <c r="Y144" s="99"/>
      <c r="Z144" s="99"/>
    </row>
    <row r="145" ht="11.25" customHeight="1">
      <c r="A145" s="442" t="s">
        <v>10356</v>
      </c>
      <c r="B145" s="447" t="s">
        <v>88</v>
      </c>
      <c r="C145" s="442" t="s">
        <v>10363</v>
      </c>
      <c r="D145" s="447" t="s">
        <v>1967</v>
      </c>
      <c r="E145" s="460" t="s">
        <v>10364</v>
      </c>
      <c r="F145" s="468">
        <v>45483.782222222224</v>
      </c>
      <c r="G145" s="447">
        <v>50.0</v>
      </c>
      <c r="H145" s="447">
        <v>1.0</v>
      </c>
      <c r="I145" s="447">
        <v>50.0</v>
      </c>
      <c r="J145" s="442" t="s">
        <v>1173</v>
      </c>
      <c r="K145" s="99"/>
      <c r="L145" s="99"/>
      <c r="M145" s="99"/>
      <c r="N145" s="99"/>
      <c r="O145" s="99"/>
      <c r="P145" s="99"/>
      <c r="Q145" s="99"/>
      <c r="R145" s="99"/>
      <c r="S145" s="99"/>
      <c r="T145" s="99"/>
      <c r="U145" s="99"/>
      <c r="V145" s="99"/>
      <c r="W145" s="99"/>
      <c r="X145" s="99"/>
      <c r="Y145" s="99"/>
      <c r="Z145" s="99"/>
    </row>
    <row r="146" ht="11.25" customHeight="1">
      <c r="A146" s="442" t="s">
        <v>10356</v>
      </c>
      <c r="B146" s="447" t="s">
        <v>88</v>
      </c>
      <c r="C146" s="442" t="s">
        <v>10365</v>
      </c>
      <c r="D146" s="447" t="s">
        <v>1967</v>
      </c>
      <c r="E146" s="460" t="s">
        <v>10366</v>
      </c>
      <c r="F146" s="468">
        <v>45463.490335648145</v>
      </c>
      <c r="G146" s="447">
        <v>50.0</v>
      </c>
      <c r="H146" s="447">
        <v>1.0</v>
      </c>
      <c r="I146" s="447">
        <v>50.0</v>
      </c>
      <c r="J146" s="442" t="s">
        <v>1173</v>
      </c>
      <c r="K146" s="99"/>
      <c r="L146" s="99"/>
      <c r="M146" s="99"/>
      <c r="N146" s="99"/>
      <c r="O146" s="99"/>
      <c r="P146" s="99"/>
      <c r="Q146" s="99"/>
      <c r="R146" s="99"/>
      <c r="S146" s="99"/>
      <c r="T146" s="99"/>
      <c r="U146" s="99"/>
      <c r="V146" s="99"/>
      <c r="W146" s="99"/>
      <c r="X146" s="99"/>
      <c r="Y146" s="99"/>
      <c r="Z146" s="99"/>
    </row>
    <row r="147" ht="11.25" customHeight="1">
      <c r="A147" s="442" t="s">
        <v>10356</v>
      </c>
      <c r="B147" s="447" t="s">
        <v>88</v>
      </c>
      <c r="C147" s="442" t="s">
        <v>10367</v>
      </c>
      <c r="D147" s="447" t="s">
        <v>1967</v>
      </c>
      <c r="E147" s="460" t="s">
        <v>10368</v>
      </c>
      <c r="F147" s="468">
        <v>45377.567766203705</v>
      </c>
      <c r="G147" s="447">
        <v>50.0</v>
      </c>
      <c r="H147" s="447">
        <v>1.0</v>
      </c>
      <c r="I147" s="447">
        <v>50.0</v>
      </c>
      <c r="J147" s="442" t="s">
        <v>1173</v>
      </c>
      <c r="K147" s="99"/>
      <c r="L147" s="99"/>
      <c r="M147" s="99"/>
      <c r="N147" s="99"/>
      <c r="O147" s="99"/>
      <c r="P147" s="99"/>
      <c r="Q147" s="99"/>
      <c r="R147" s="99"/>
      <c r="S147" s="99"/>
      <c r="T147" s="99"/>
      <c r="U147" s="99"/>
      <c r="V147" s="99"/>
      <c r="W147" s="99"/>
      <c r="X147" s="99"/>
      <c r="Y147" s="99"/>
      <c r="Z147" s="99"/>
    </row>
    <row r="148" ht="11.25" customHeight="1">
      <c r="A148" s="442" t="s">
        <v>10356</v>
      </c>
      <c r="B148" s="447" t="s">
        <v>88</v>
      </c>
      <c r="C148" s="460" t="s">
        <v>1394</v>
      </c>
      <c r="D148" s="451" t="s">
        <v>505</v>
      </c>
      <c r="E148" s="460" t="s">
        <v>10369</v>
      </c>
      <c r="F148" s="447" t="s">
        <v>10370</v>
      </c>
      <c r="G148" s="447">
        <v>50.0</v>
      </c>
      <c r="H148" s="447">
        <v>1.0</v>
      </c>
      <c r="I148" s="447">
        <v>50.0</v>
      </c>
      <c r="J148" s="442" t="s">
        <v>1173</v>
      </c>
      <c r="K148" s="99"/>
      <c r="L148" s="99"/>
      <c r="M148" s="99"/>
      <c r="N148" s="99"/>
      <c r="O148" s="99"/>
      <c r="P148" s="99"/>
      <c r="Q148" s="99"/>
      <c r="R148" s="99"/>
      <c r="S148" s="99"/>
      <c r="T148" s="99"/>
      <c r="U148" s="99"/>
      <c r="V148" s="99"/>
      <c r="W148" s="99"/>
      <c r="X148" s="99"/>
      <c r="Y148" s="99"/>
      <c r="Z148" s="99"/>
    </row>
    <row r="149" ht="11.25" customHeight="1">
      <c r="A149" s="442" t="s">
        <v>10356</v>
      </c>
      <c r="B149" s="447" t="s">
        <v>135</v>
      </c>
      <c r="C149" s="460" t="s">
        <v>10371</v>
      </c>
      <c r="D149" s="451" t="s">
        <v>505</v>
      </c>
      <c r="E149" s="460" t="s">
        <v>10369</v>
      </c>
      <c r="F149" s="447" t="s">
        <v>10372</v>
      </c>
      <c r="G149" s="447">
        <v>50.0</v>
      </c>
      <c r="H149" s="447">
        <v>1.0</v>
      </c>
      <c r="I149" s="447">
        <v>50.0</v>
      </c>
      <c r="J149" s="442" t="s">
        <v>1173</v>
      </c>
      <c r="K149" s="99"/>
      <c r="L149" s="99"/>
      <c r="M149" s="99"/>
      <c r="N149" s="99"/>
      <c r="O149" s="99"/>
      <c r="P149" s="99"/>
      <c r="Q149" s="99"/>
      <c r="R149" s="99"/>
      <c r="S149" s="99"/>
      <c r="T149" s="99"/>
      <c r="U149" s="99"/>
      <c r="V149" s="99"/>
      <c r="W149" s="99"/>
      <c r="X149" s="99"/>
      <c r="Y149" s="99"/>
      <c r="Z149" s="99"/>
    </row>
    <row r="150" ht="11.25" customHeight="1">
      <c r="A150" s="442" t="s">
        <v>10373</v>
      </c>
      <c r="B150" s="447" t="s">
        <v>1075</v>
      </c>
      <c r="C150" s="442" t="s">
        <v>761</v>
      </c>
      <c r="D150" s="470" t="s">
        <v>10374</v>
      </c>
      <c r="E150" s="442" t="s">
        <v>10375</v>
      </c>
      <c r="F150" s="467">
        <v>45288.0</v>
      </c>
      <c r="G150" s="447">
        <v>50.0</v>
      </c>
      <c r="H150" s="447" t="s">
        <v>10376</v>
      </c>
      <c r="I150" s="447">
        <v>50.0</v>
      </c>
      <c r="J150" s="442" t="s">
        <v>4565</v>
      </c>
      <c r="K150" s="99"/>
      <c r="L150" s="99"/>
      <c r="M150" s="99"/>
      <c r="N150" s="99"/>
      <c r="O150" s="99"/>
      <c r="P150" s="99"/>
      <c r="Q150" s="99"/>
      <c r="R150" s="99"/>
      <c r="S150" s="99"/>
      <c r="T150" s="99"/>
      <c r="U150" s="99"/>
      <c r="V150" s="99"/>
      <c r="W150" s="99"/>
      <c r="X150" s="99"/>
      <c r="Y150" s="99"/>
      <c r="Z150" s="99"/>
    </row>
    <row r="151" ht="11.25" customHeight="1">
      <c r="A151" s="442" t="s">
        <v>10373</v>
      </c>
      <c r="B151" s="447" t="s">
        <v>1075</v>
      </c>
      <c r="C151" s="442" t="s">
        <v>761</v>
      </c>
      <c r="D151" s="470" t="s">
        <v>10374</v>
      </c>
      <c r="E151" s="442" t="s">
        <v>10375</v>
      </c>
      <c r="F151" s="467">
        <v>45294.0</v>
      </c>
      <c r="G151" s="447">
        <v>50.0</v>
      </c>
      <c r="H151" s="447" t="s">
        <v>10376</v>
      </c>
      <c r="I151" s="447">
        <v>50.0</v>
      </c>
      <c r="J151" s="442" t="s">
        <v>4565</v>
      </c>
      <c r="K151" s="99"/>
      <c r="L151" s="99"/>
      <c r="M151" s="99"/>
      <c r="N151" s="99"/>
      <c r="O151" s="99"/>
      <c r="P151" s="99"/>
      <c r="Q151" s="99"/>
      <c r="R151" s="99"/>
      <c r="S151" s="99"/>
      <c r="T151" s="99"/>
      <c r="U151" s="99"/>
      <c r="V151" s="99"/>
      <c r="W151" s="99"/>
      <c r="X151" s="99"/>
      <c r="Y151" s="99"/>
      <c r="Z151" s="99"/>
    </row>
    <row r="152" ht="11.25" customHeight="1">
      <c r="A152" s="442" t="s">
        <v>10373</v>
      </c>
      <c r="B152" s="447" t="s">
        <v>1075</v>
      </c>
      <c r="C152" s="442" t="s">
        <v>761</v>
      </c>
      <c r="D152" s="470" t="s">
        <v>10374</v>
      </c>
      <c r="E152" s="442" t="s">
        <v>10375</v>
      </c>
      <c r="F152" s="467">
        <v>45301.0</v>
      </c>
      <c r="G152" s="447">
        <v>50.0</v>
      </c>
      <c r="H152" s="447" t="s">
        <v>10376</v>
      </c>
      <c r="I152" s="447">
        <v>50.0</v>
      </c>
      <c r="J152" s="442" t="s">
        <v>4565</v>
      </c>
      <c r="K152" s="99"/>
      <c r="L152" s="99"/>
      <c r="M152" s="99"/>
      <c r="N152" s="99"/>
      <c r="O152" s="99"/>
      <c r="P152" s="99"/>
      <c r="Q152" s="99"/>
      <c r="R152" s="99"/>
      <c r="S152" s="99"/>
      <c r="T152" s="99"/>
      <c r="U152" s="99"/>
      <c r="V152" s="99"/>
      <c r="W152" s="99"/>
      <c r="X152" s="99"/>
      <c r="Y152" s="99"/>
      <c r="Z152" s="99"/>
    </row>
    <row r="153" ht="11.25" customHeight="1">
      <c r="A153" s="442" t="s">
        <v>10373</v>
      </c>
      <c r="B153" s="447" t="s">
        <v>1075</v>
      </c>
      <c r="C153" s="442" t="s">
        <v>761</v>
      </c>
      <c r="D153" s="470" t="s">
        <v>10374</v>
      </c>
      <c r="E153" s="442" t="s">
        <v>10375</v>
      </c>
      <c r="F153" s="467">
        <v>45313.0</v>
      </c>
      <c r="G153" s="447">
        <v>50.0</v>
      </c>
      <c r="H153" s="447" t="s">
        <v>10376</v>
      </c>
      <c r="I153" s="447">
        <v>50.0</v>
      </c>
      <c r="J153" s="442" t="s">
        <v>4565</v>
      </c>
      <c r="K153" s="99"/>
      <c r="L153" s="99"/>
      <c r="M153" s="99"/>
      <c r="N153" s="99"/>
      <c r="O153" s="99"/>
      <c r="P153" s="99"/>
      <c r="Q153" s="99"/>
      <c r="R153" s="99"/>
      <c r="S153" s="99"/>
      <c r="T153" s="99"/>
      <c r="U153" s="99"/>
      <c r="V153" s="99"/>
      <c r="W153" s="99"/>
      <c r="X153" s="99"/>
      <c r="Y153" s="99"/>
      <c r="Z153" s="99"/>
    </row>
    <row r="154" ht="11.25" customHeight="1">
      <c r="A154" s="442" t="s">
        <v>10373</v>
      </c>
      <c r="B154" s="447" t="s">
        <v>1075</v>
      </c>
      <c r="C154" s="442" t="s">
        <v>761</v>
      </c>
      <c r="D154" s="470" t="s">
        <v>10374</v>
      </c>
      <c r="E154" s="442" t="s">
        <v>10375</v>
      </c>
      <c r="F154" s="467">
        <v>45316.0</v>
      </c>
      <c r="G154" s="447">
        <v>50.0</v>
      </c>
      <c r="H154" s="447" t="s">
        <v>10376</v>
      </c>
      <c r="I154" s="447">
        <v>50.0</v>
      </c>
      <c r="J154" s="442" t="s">
        <v>4565</v>
      </c>
      <c r="K154" s="99"/>
      <c r="L154" s="99"/>
      <c r="M154" s="99"/>
      <c r="N154" s="99"/>
      <c r="O154" s="99"/>
      <c r="P154" s="99"/>
      <c r="Q154" s="99"/>
      <c r="R154" s="99"/>
      <c r="S154" s="99"/>
      <c r="T154" s="99"/>
      <c r="U154" s="99"/>
      <c r="V154" s="99"/>
      <c r="W154" s="99"/>
      <c r="X154" s="99"/>
      <c r="Y154" s="99"/>
      <c r="Z154" s="99"/>
    </row>
    <row r="155" ht="11.25" customHeight="1">
      <c r="A155" s="442" t="s">
        <v>10373</v>
      </c>
      <c r="B155" s="447" t="s">
        <v>1075</v>
      </c>
      <c r="C155" s="442" t="s">
        <v>761</v>
      </c>
      <c r="D155" s="470" t="s">
        <v>10374</v>
      </c>
      <c r="E155" s="442" t="s">
        <v>10375</v>
      </c>
      <c r="F155" s="467">
        <v>45318.0</v>
      </c>
      <c r="G155" s="447">
        <v>50.0</v>
      </c>
      <c r="H155" s="447" t="s">
        <v>10376</v>
      </c>
      <c r="I155" s="447">
        <v>50.0</v>
      </c>
      <c r="J155" s="442" t="s">
        <v>4565</v>
      </c>
      <c r="K155" s="99"/>
      <c r="L155" s="99"/>
      <c r="M155" s="99"/>
      <c r="N155" s="99"/>
      <c r="O155" s="99"/>
      <c r="P155" s="99"/>
      <c r="Q155" s="99"/>
      <c r="R155" s="99"/>
      <c r="S155" s="99"/>
      <c r="T155" s="99"/>
      <c r="U155" s="99"/>
      <c r="V155" s="99"/>
      <c r="W155" s="99"/>
      <c r="X155" s="99"/>
      <c r="Y155" s="99"/>
      <c r="Z155" s="99"/>
    </row>
    <row r="156" ht="11.25" customHeight="1">
      <c r="A156" s="442" t="s">
        <v>10373</v>
      </c>
      <c r="B156" s="447" t="s">
        <v>1075</v>
      </c>
      <c r="C156" s="442" t="s">
        <v>761</v>
      </c>
      <c r="D156" s="470" t="s">
        <v>10374</v>
      </c>
      <c r="E156" s="442" t="s">
        <v>10375</v>
      </c>
      <c r="F156" s="467">
        <v>45329.0</v>
      </c>
      <c r="G156" s="447">
        <v>50.0</v>
      </c>
      <c r="H156" s="447" t="s">
        <v>10376</v>
      </c>
      <c r="I156" s="447">
        <v>50.0</v>
      </c>
      <c r="J156" s="442" t="s">
        <v>4565</v>
      </c>
      <c r="K156" s="99"/>
      <c r="L156" s="99"/>
      <c r="M156" s="99"/>
      <c r="N156" s="99"/>
      <c r="O156" s="99"/>
      <c r="P156" s="99"/>
      <c r="Q156" s="99"/>
      <c r="R156" s="99"/>
      <c r="S156" s="99"/>
      <c r="T156" s="99"/>
      <c r="U156" s="99"/>
      <c r="V156" s="99"/>
      <c r="W156" s="99"/>
      <c r="X156" s="99"/>
      <c r="Y156" s="99"/>
      <c r="Z156" s="99"/>
    </row>
    <row r="157" ht="11.25" customHeight="1">
      <c r="A157" s="442" t="s">
        <v>10373</v>
      </c>
      <c r="B157" s="447" t="s">
        <v>1075</v>
      </c>
      <c r="C157" s="442" t="s">
        <v>761</v>
      </c>
      <c r="D157" s="470" t="s">
        <v>10374</v>
      </c>
      <c r="E157" s="442" t="s">
        <v>10375</v>
      </c>
      <c r="F157" s="467">
        <v>45357.0</v>
      </c>
      <c r="G157" s="447">
        <v>50.0</v>
      </c>
      <c r="H157" s="447" t="s">
        <v>10376</v>
      </c>
      <c r="I157" s="447">
        <v>50.0</v>
      </c>
      <c r="J157" s="442" t="s">
        <v>4565</v>
      </c>
      <c r="K157" s="99"/>
      <c r="L157" s="99"/>
      <c r="M157" s="99"/>
      <c r="N157" s="99"/>
      <c r="O157" s="99"/>
      <c r="P157" s="99"/>
      <c r="Q157" s="99"/>
      <c r="R157" s="99"/>
      <c r="S157" s="99"/>
      <c r="T157" s="99"/>
      <c r="U157" s="99"/>
      <c r="V157" s="99"/>
      <c r="W157" s="99"/>
      <c r="X157" s="99"/>
      <c r="Y157" s="99"/>
      <c r="Z157" s="99"/>
    </row>
    <row r="158" ht="11.25" customHeight="1">
      <c r="A158" s="442" t="s">
        <v>10373</v>
      </c>
      <c r="B158" s="447" t="s">
        <v>1075</v>
      </c>
      <c r="C158" s="442" t="s">
        <v>10377</v>
      </c>
      <c r="D158" s="470" t="s">
        <v>10378</v>
      </c>
      <c r="E158" s="469" t="s">
        <v>10337</v>
      </c>
      <c r="F158" s="467">
        <v>45429.0</v>
      </c>
      <c r="G158" s="447">
        <v>50.0</v>
      </c>
      <c r="H158" s="447" t="s">
        <v>10376</v>
      </c>
      <c r="I158" s="447">
        <v>50.0</v>
      </c>
      <c r="J158" s="442" t="s">
        <v>4565</v>
      </c>
      <c r="K158" s="99"/>
      <c r="L158" s="99"/>
      <c r="M158" s="99"/>
      <c r="N158" s="99"/>
      <c r="O158" s="99"/>
      <c r="P158" s="99"/>
      <c r="Q158" s="99"/>
      <c r="R158" s="99"/>
      <c r="S158" s="99"/>
      <c r="T158" s="99"/>
      <c r="U158" s="99"/>
      <c r="V158" s="99"/>
      <c r="W158" s="99"/>
      <c r="X158" s="99"/>
      <c r="Y158" s="99"/>
      <c r="Z158" s="99"/>
    </row>
    <row r="159" ht="11.25" customHeight="1">
      <c r="A159" s="442" t="s">
        <v>10373</v>
      </c>
      <c r="B159" s="447" t="s">
        <v>1075</v>
      </c>
      <c r="C159" s="469" t="s">
        <v>10379</v>
      </c>
      <c r="D159" s="470" t="s">
        <v>10380</v>
      </c>
      <c r="E159" s="469" t="s">
        <v>10381</v>
      </c>
      <c r="F159" s="467">
        <v>45441.0</v>
      </c>
      <c r="G159" s="447">
        <v>50.0</v>
      </c>
      <c r="H159" s="447" t="s">
        <v>10376</v>
      </c>
      <c r="I159" s="447">
        <v>50.0</v>
      </c>
      <c r="J159" s="442" t="s">
        <v>4565</v>
      </c>
      <c r="K159" s="99"/>
      <c r="L159" s="99"/>
      <c r="M159" s="99"/>
      <c r="N159" s="99"/>
      <c r="O159" s="99"/>
      <c r="P159" s="99"/>
      <c r="Q159" s="99"/>
      <c r="R159" s="99"/>
      <c r="S159" s="99"/>
      <c r="T159" s="99"/>
      <c r="U159" s="99"/>
      <c r="V159" s="99"/>
      <c r="W159" s="99"/>
      <c r="X159" s="99"/>
      <c r="Y159" s="99"/>
      <c r="Z159" s="99"/>
    </row>
    <row r="160" ht="11.25" customHeight="1">
      <c r="A160" s="442" t="s">
        <v>10373</v>
      </c>
      <c r="B160" s="447" t="s">
        <v>1075</v>
      </c>
      <c r="C160" s="432" t="s">
        <v>10382</v>
      </c>
      <c r="D160" s="447" t="s">
        <v>10383</v>
      </c>
      <c r="E160" s="442" t="s">
        <v>10384</v>
      </c>
      <c r="F160" s="471">
        <v>45097.0</v>
      </c>
      <c r="G160" s="447">
        <v>50.0</v>
      </c>
      <c r="H160" s="447" t="s">
        <v>10376</v>
      </c>
      <c r="I160" s="447">
        <v>50.0</v>
      </c>
      <c r="J160" s="442" t="s">
        <v>4565</v>
      </c>
      <c r="K160" s="99"/>
      <c r="L160" s="99"/>
      <c r="M160" s="99"/>
      <c r="N160" s="99"/>
      <c r="O160" s="99"/>
      <c r="P160" s="99"/>
      <c r="Q160" s="99"/>
      <c r="R160" s="99"/>
      <c r="S160" s="99"/>
      <c r="T160" s="99"/>
      <c r="U160" s="99"/>
      <c r="V160" s="99"/>
      <c r="W160" s="99"/>
      <c r="X160" s="99"/>
      <c r="Y160" s="99"/>
      <c r="Z160" s="99"/>
    </row>
    <row r="161" ht="11.25" customHeight="1">
      <c r="A161" s="442" t="s">
        <v>10373</v>
      </c>
      <c r="B161" s="447" t="s">
        <v>1075</v>
      </c>
      <c r="C161" s="442" t="s">
        <v>761</v>
      </c>
      <c r="D161" s="470" t="s">
        <v>10374</v>
      </c>
      <c r="E161" s="442" t="s">
        <v>10375</v>
      </c>
      <c r="F161" s="467">
        <v>45468.0</v>
      </c>
      <c r="G161" s="447">
        <v>50.0</v>
      </c>
      <c r="H161" s="447" t="s">
        <v>10376</v>
      </c>
      <c r="I161" s="447">
        <v>50.0</v>
      </c>
      <c r="J161" s="442" t="s">
        <v>4565</v>
      </c>
      <c r="K161" s="99"/>
      <c r="L161" s="99"/>
      <c r="M161" s="99"/>
      <c r="N161" s="99"/>
      <c r="O161" s="99"/>
      <c r="P161" s="99"/>
      <c r="Q161" s="99"/>
      <c r="R161" s="99"/>
      <c r="S161" s="99"/>
      <c r="T161" s="99"/>
      <c r="U161" s="99"/>
      <c r="V161" s="99"/>
      <c r="W161" s="99"/>
      <c r="X161" s="99"/>
      <c r="Y161" s="99"/>
      <c r="Z161" s="99"/>
    </row>
    <row r="162" ht="11.25" customHeight="1">
      <c r="A162" s="442" t="s">
        <v>10373</v>
      </c>
      <c r="B162" s="447" t="s">
        <v>1075</v>
      </c>
      <c r="C162" s="432" t="s">
        <v>10382</v>
      </c>
      <c r="D162" s="447" t="s">
        <v>10383</v>
      </c>
      <c r="E162" s="442" t="s">
        <v>10384</v>
      </c>
      <c r="F162" s="471">
        <v>45582.0</v>
      </c>
      <c r="G162" s="447">
        <v>50.0</v>
      </c>
      <c r="H162" s="447" t="s">
        <v>10376</v>
      </c>
      <c r="I162" s="447">
        <v>50.0</v>
      </c>
      <c r="J162" s="442" t="s">
        <v>4565</v>
      </c>
      <c r="K162" s="99"/>
      <c r="L162" s="99"/>
      <c r="M162" s="99"/>
      <c r="N162" s="99"/>
      <c r="O162" s="99"/>
      <c r="P162" s="99"/>
      <c r="Q162" s="99"/>
      <c r="R162" s="99"/>
      <c r="S162" s="99"/>
      <c r="T162" s="99"/>
      <c r="U162" s="99"/>
      <c r="V162" s="99"/>
      <c r="W162" s="99"/>
      <c r="X162" s="99"/>
      <c r="Y162" s="99"/>
      <c r="Z162" s="99"/>
    </row>
    <row r="163" ht="11.25" customHeight="1">
      <c r="A163" s="442" t="s">
        <v>10373</v>
      </c>
      <c r="B163" s="447" t="s">
        <v>1075</v>
      </c>
      <c r="C163" s="432" t="s">
        <v>10382</v>
      </c>
      <c r="D163" s="447" t="s">
        <v>10383</v>
      </c>
      <c r="E163" s="442" t="s">
        <v>10384</v>
      </c>
      <c r="F163" s="471">
        <v>45615.0</v>
      </c>
      <c r="G163" s="447">
        <v>50.0</v>
      </c>
      <c r="H163" s="447" t="s">
        <v>10376</v>
      </c>
      <c r="I163" s="447">
        <v>50.0</v>
      </c>
      <c r="J163" s="442" t="s">
        <v>4565</v>
      </c>
      <c r="K163" s="99"/>
      <c r="L163" s="99"/>
      <c r="M163" s="99"/>
      <c r="N163" s="99"/>
      <c r="O163" s="99"/>
      <c r="P163" s="99"/>
      <c r="Q163" s="99"/>
      <c r="R163" s="99"/>
      <c r="S163" s="99"/>
      <c r="T163" s="99"/>
      <c r="U163" s="99"/>
      <c r="V163" s="99"/>
      <c r="W163" s="99"/>
      <c r="X163" s="99"/>
      <c r="Y163" s="99"/>
      <c r="Z163" s="99"/>
    </row>
    <row r="164" ht="11.25" customHeight="1">
      <c r="A164" s="442" t="s">
        <v>1198</v>
      </c>
      <c r="B164" s="447" t="s">
        <v>88</v>
      </c>
      <c r="C164" s="442" t="s">
        <v>10385</v>
      </c>
      <c r="D164" s="447" t="s">
        <v>1967</v>
      </c>
      <c r="E164" s="460" t="s">
        <v>10386</v>
      </c>
      <c r="F164" s="457" t="s">
        <v>10387</v>
      </c>
      <c r="G164" s="447">
        <v>50.0</v>
      </c>
      <c r="H164" s="461" t="s">
        <v>10388</v>
      </c>
      <c r="I164" s="447">
        <v>50.0</v>
      </c>
      <c r="J164" s="442" t="s">
        <v>1198</v>
      </c>
      <c r="K164" s="99"/>
      <c r="L164" s="99"/>
      <c r="M164" s="99"/>
      <c r="N164" s="99"/>
      <c r="O164" s="99"/>
      <c r="P164" s="99"/>
      <c r="Q164" s="99"/>
      <c r="R164" s="99"/>
      <c r="S164" s="99"/>
      <c r="T164" s="99"/>
      <c r="U164" s="99"/>
      <c r="V164" s="99"/>
      <c r="W164" s="99"/>
      <c r="X164" s="99"/>
      <c r="Y164" s="99"/>
      <c r="Z164" s="99"/>
    </row>
    <row r="165" ht="11.25" customHeight="1">
      <c r="A165" s="442" t="s">
        <v>1198</v>
      </c>
      <c r="B165" s="447" t="s">
        <v>88</v>
      </c>
      <c r="C165" s="442" t="s">
        <v>10389</v>
      </c>
      <c r="D165" s="447" t="s">
        <v>1085</v>
      </c>
      <c r="E165" s="460" t="s">
        <v>10390</v>
      </c>
      <c r="F165" s="457" t="s">
        <v>10391</v>
      </c>
      <c r="G165" s="447">
        <v>50.0</v>
      </c>
      <c r="H165" s="461" t="s">
        <v>10392</v>
      </c>
      <c r="I165" s="447">
        <v>50.0</v>
      </c>
      <c r="J165" s="442" t="s">
        <v>1198</v>
      </c>
      <c r="K165" s="99"/>
      <c r="L165" s="99"/>
      <c r="M165" s="99"/>
      <c r="N165" s="99"/>
      <c r="O165" s="99"/>
      <c r="P165" s="99"/>
      <c r="Q165" s="99"/>
      <c r="R165" s="99"/>
      <c r="S165" s="99"/>
      <c r="T165" s="99"/>
      <c r="U165" s="99"/>
      <c r="V165" s="99"/>
      <c r="W165" s="99"/>
      <c r="X165" s="99"/>
      <c r="Y165" s="99"/>
      <c r="Z165" s="99"/>
    </row>
    <row r="166" ht="11.25" customHeight="1">
      <c r="A166" s="442" t="s">
        <v>1198</v>
      </c>
      <c r="B166" s="447" t="s">
        <v>88</v>
      </c>
      <c r="C166" s="442" t="s">
        <v>613</v>
      </c>
      <c r="D166" s="447" t="s">
        <v>1967</v>
      </c>
      <c r="E166" s="460" t="s">
        <v>10303</v>
      </c>
      <c r="F166" s="194" t="s">
        <v>10393</v>
      </c>
      <c r="G166" s="195">
        <v>50.0</v>
      </c>
      <c r="H166" s="461" t="s">
        <v>10394</v>
      </c>
      <c r="I166" s="195">
        <v>50.0</v>
      </c>
      <c r="J166" s="442" t="s">
        <v>1198</v>
      </c>
      <c r="K166" s="99"/>
      <c r="L166" s="99"/>
      <c r="M166" s="99"/>
      <c r="N166" s="99"/>
      <c r="O166" s="99"/>
      <c r="P166" s="99"/>
      <c r="Q166" s="99"/>
      <c r="R166" s="99"/>
      <c r="S166" s="99"/>
      <c r="T166" s="99"/>
      <c r="U166" s="99"/>
      <c r="V166" s="99"/>
      <c r="W166" s="99"/>
      <c r="X166" s="99"/>
      <c r="Y166" s="99"/>
      <c r="Z166" s="99"/>
    </row>
    <row r="167" ht="11.25" customHeight="1">
      <c r="A167" s="442" t="s">
        <v>1198</v>
      </c>
      <c r="B167" s="447" t="s">
        <v>88</v>
      </c>
      <c r="C167" s="442" t="s">
        <v>613</v>
      </c>
      <c r="D167" s="447" t="s">
        <v>1967</v>
      </c>
      <c r="E167" s="432" t="s">
        <v>10303</v>
      </c>
      <c r="F167" s="194" t="s">
        <v>10395</v>
      </c>
      <c r="G167" s="195">
        <v>50.0</v>
      </c>
      <c r="H167" s="461" t="s">
        <v>10394</v>
      </c>
      <c r="I167" s="195">
        <v>50.0</v>
      </c>
      <c r="J167" s="442" t="s">
        <v>1198</v>
      </c>
      <c r="K167" s="99"/>
      <c r="L167" s="99"/>
      <c r="M167" s="99"/>
      <c r="N167" s="99"/>
      <c r="O167" s="99"/>
      <c r="P167" s="99"/>
      <c r="Q167" s="99"/>
      <c r="R167" s="99"/>
      <c r="S167" s="99"/>
      <c r="T167" s="99"/>
      <c r="U167" s="99"/>
      <c r="V167" s="99"/>
      <c r="W167" s="99"/>
      <c r="X167" s="99"/>
      <c r="Y167" s="99"/>
      <c r="Z167" s="99"/>
    </row>
    <row r="168" ht="11.25" customHeight="1">
      <c r="A168" s="442" t="s">
        <v>1198</v>
      </c>
      <c r="B168" s="447" t="s">
        <v>88</v>
      </c>
      <c r="C168" s="442" t="s">
        <v>613</v>
      </c>
      <c r="D168" s="447" t="s">
        <v>1967</v>
      </c>
      <c r="E168" s="432" t="s">
        <v>10303</v>
      </c>
      <c r="F168" s="194" t="s">
        <v>10396</v>
      </c>
      <c r="G168" s="195">
        <v>50.0</v>
      </c>
      <c r="H168" s="461" t="s">
        <v>10394</v>
      </c>
      <c r="I168" s="195">
        <v>50.0</v>
      </c>
      <c r="J168" s="442" t="s">
        <v>1198</v>
      </c>
      <c r="K168" s="99"/>
      <c r="L168" s="99"/>
      <c r="M168" s="99"/>
      <c r="N168" s="99"/>
      <c r="O168" s="99"/>
      <c r="P168" s="99"/>
      <c r="Q168" s="99"/>
      <c r="R168" s="99"/>
      <c r="S168" s="99"/>
      <c r="T168" s="99"/>
      <c r="U168" s="99"/>
      <c r="V168" s="99"/>
      <c r="W168" s="99"/>
      <c r="X168" s="99"/>
      <c r="Y168" s="99"/>
      <c r="Z168" s="99"/>
    </row>
    <row r="169" ht="11.25" customHeight="1">
      <c r="A169" s="442" t="s">
        <v>1198</v>
      </c>
      <c r="B169" s="447" t="s">
        <v>88</v>
      </c>
      <c r="C169" s="442" t="s">
        <v>10397</v>
      </c>
      <c r="D169" s="447" t="s">
        <v>1967</v>
      </c>
      <c r="E169" s="460" t="s">
        <v>10398</v>
      </c>
      <c r="F169" s="194" t="s">
        <v>10399</v>
      </c>
      <c r="G169" s="195">
        <v>50.0</v>
      </c>
      <c r="H169" s="461" t="s">
        <v>10392</v>
      </c>
      <c r="I169" s="195">
        <v>50.0</v>
      </c>
      <c r="J169" s="442" t="s">
        <v>1198</v>
      </c>
      <c r="K169" s="99"/>
      <c r="L169" s="99"/>
      <c r="M169" s="99"/>
      <c r="N169" s="99"/>
      <c r="O169" s="99"/>
      <c r="P169" s="99"/>
      <c r="Q169" s="99"/>
      <c r="R169" s="99"/>
      <c r="S169" s="99"/>
      <c r="T169" s="99"/>
      <c r="U169" s="99"/>
      <c r="V169" s="99"/>
      <c r="W169" s="99"/>
      <c r="X169" s="99"/>
      <c r="Y169" s="99"/>
      <c r="Z169" s="99"/>
    </row>
    <row r="170" ht="11.25" customHeight="1">
      <c r="A170" s="442" t="s">
        <v>1198</v>
      </c>
      <c r="B170" s="447" t="s">
        <v>88</v>
      </c>
      <c r="C170" s="442" t="s">
        <v>613</v>
      </c>
      <c r="D170" s="447" t="s">
        <v>1967</v>
      </c>
      <c r="E170" s="432" t="s">
        <v>10303</v>
      </c>
      <c r="F170" s="194" t="s">
        <v>10400</v>
      </c>
      <c r="G170" s="195">
        <v>50.0</v>
      </c>
      <c r="H170" s="461" t="s">
        <v>10394</v>
      </c>
      <c r="I170" s="195">
        <v>50.0</v>
      </c>
      <c r="J170" s="442" t="s">
        <v>1198</v>
      </c>
      <c r="K170" s="99"/>
      <c r="L170" s="99"/>
      <c r="M170" s="99"/>
      <c r="N170" s="99"/>
      <c r="O170" s="99"/>
      <c r="P170" s="99"/>
      <c r="Q170" s="99"/>
      <c r="R170" s="99"/>
      <c r="S170" s="99"/>
      <c r="T170" s="99"/>
      <c r="U170" s="99"/>
      <c r="V170" s="99"/>
      <c r="W170" s="99"/>
      <c r="X170" s="99"/>
      <c r="Y170" s="99"/>
      <c r="Z170" s="99"/>
    </row>
    <row r="171" ht="11.25" customHeight="1">
      <c r="A171" s="442" t="s">
        <v>1198</v>
      </c>
      <c r="B171" s="447" t="s">
        <v>88</v>
      </c>
      <c r="C171" s="442" t="s">
        <v>613</v>
      </c>
      <c r="D171" s="447" t="s">
        <v>1967</v>
      </c>
      <c r="E171" s="432" t="s">
        <v>10303</v>
      </c>
      <c r="F171" s="194" t="s">
        <v>10401</v>
      </c>
      <c r="G171" s="195">
        <v>50.0</v>
      </c>
      <c r="H171" s="461" t="s">
        <v>10394</v>
      </c>
      <c r="I171" s="195">
        <v>50.0</v>
      </c>
      <c r="J171" s="442" t="s">
        <v>1198</v>
      </c>
      <c r="K171" s="99"/>
      <c r="L171" s="99"/>
      <c r="M171" s="99"/>
      <c r="N171" s="99"/>
      <c r="O171" s="99"/>
      <c r="P171" s="99"/>
      <c r="Q171" s="99"/>
      <c r="R171" s="99"/>
      <c r="S171" s="99"/>
      <c r="T171" s="99"/>
      <c r="U171" s="99"/>
      <c r="V171" s="99"/>
      <c r="W171" s="99"/>
      <c r="X171" s="99"/>
      <c r="Y171" s="99"/>
      <c r="Z171" s="99"/>
    </row>
    <row r="172" ht="11.25" customHeight="1">
      <c r="A172" s="442" t="s">
        <v>1198</v>
      </c>
      <c r="B172" s="447" t="s">
        <v>88</v>
      </c>
      <c r="C172" s="442" t="s">
        <v>10311</v>
      </c>
      <c r="D172" s="447" t="s">
        <v>1967</v>
      </c>
      <c r="E172" s="460" t="s">
        <v>10398</v>
      </c>
      <c r="F172" s="194" t="s">
        <v>10402</v>
      </c>
      <c r="G172" s="195">
        <v>50.0</v>
      </c>
      <c r="H172" s="461" t="s">
        <v>10392</v>
      </c>
      <c r="I172" s="195">
        <v>50.0</v>
      </c>
      <c r="J172" s="442" t="s">
        <v>1198</v>
      </c>
      <c r="K172" s="99"/>
      <c r="L172" s="99"/>
      <c r="M172" s="99"/>
      <c r="N172" s="99"/>
      <c r="O172" s="99"/>
      <c r="P172" s="99"/>
      <c r="Q172" s="99"/>
      <c r="R172" s="99"/>
      <c r="S172" s="99"/>
      <c r="T172" s="99"/>
      <c r="U172" s="99"/>
      <c r="V172" s="99"/>
      <c r="W172" s="99"/>
      <c r="X172" s="99"/>
      <c r="Y172" s="99"/>
      <c r="Z172" s="99"/>
    </row>
    <row r="173" ht="11.25" customHeight="1">
      <c r="A173" s="442" t="s">
        <v>1198</v>
      </c>
      <c r="B173" s="447" t="s">
        <v>88</v>
      </c>
      <c r="C173" s="442" t="s">
        <v>10403</v>
      </c>
      <c r="D173" s="447" t="s">
        <v>1967</v>
      </c>
      <c r="E173" s="460" t="s">
        <v>10404</v>
      </c>
      <c r="F173" s="194" t="s">
        <v>10405</v>
      </c>
      <c r="G173" s="195">
        <v>50.0</v>
      </c>
      <c r="H173" s="461" t="s">
        <v>10392</v>
      </c>
      <c r="I173" s="195">
        <v>50.0</v>
      </c>
      <c r="J173" s="442" t="s">
        <v>1198</v>
      </c>
      <c r="K173" s="99"/>
      <c r="L173" s="99"/>
      <c r="M173" s="99"/>
      <c r="N173" s="99"/>
      <c r="O173" s="99"/>
      <c r="P173" s="99"/>
      <c r="Q173" s="99"/>
      <c r="R173" s="99"/>
      <c r="S173" s="99"/>
      <c r="T173" s="99"/>
      <c r="U173" s="99"/>
      <c r="V173" s="99"/>
      <c r="W173" s="99"/>
      <c r="X173" s="99"/>
      <c r="Y173" s="99"/>
      <c r="Z173" s="99"/>
    </row>
    <row r="174" ht="11.25" customHeight="1">
      <c r="A174" s="442" t="s">
        <v>1198</v>
      </c>
      <c r="B174" s="447" t="s">
        <v>88</v>
      </c>
      <c r="C174" s="442" t="s">
        <v>1098</v>
      </c>
      <c r="D174" s="447" t="s">
        <v>1967</v>
      </c>
      <c r="E174" s="460" t="s">
        <v>10132</v>
      </c>
      <c r="F174" s="194" t="s">
        <v>10406</v>
      </c>
      <c r="G174" s="195">
        <v>50.0</v>
      </c>
      <c r="H174" s="461" t="s">
        <v>10394</v>
      </c>
      <c r="I174" s="195">
        <v>50.0</v>
      </c>
      <c r="J174" s="442" t="s">
        <v>1198</v>
      </c>
      <c r="K174" s="99"/>
      <c r="L174" s="99"/>
      <c r="M174" s="99"/>
      <c r="N174" s="99"/>
      <c r="O174" s="99"/>
      <c r="P174" s="99"/>
      <c r="Q174" s="99"/>
      <c r="R174" s="99"/>
      <c r="S174" s="99"/>
      <c r="T174" s="99"/>
      <c r="U174" s="99"/>
      <c r="V174" s="99"/>
      <c r="W174" s="99"/>
      <c r="X174" s="99"/>
      <c r="Y174" s="99"/>
      <c r="Z174" s="99"/>
    </row>
    <row r="175" ht="11.25" customHeight="1">
      <c r="A175" s="442" t="s">
        <v>1198</v>
      </c>
      <c r="B175" s="447" t="s">
        <v>88</v>
      </c>
      <c r="C175" s="442" t="s">
        <v>613</v>
      </c>
      <c r="D175" s="447" t="s">
        <v>1967</v>
      </c>
      <c r="E175" s="432" t="s">
        <v>10303</v>
      </c>
      <c r="F175" s="194" t="s">
        <v>10406</v>
      </c>
      <c r="G175" s="195">
        <v>50.0</v>
      </c>
      <c r="H175" s="461" t="s">
        <v>10394</v>
      </c>
      <c r="I175" s="195">
        <v>50.0</v>
      </c>
      <c r="J175" s="442" t="s">
        <v>1198</v>
      </c>
      <c r="K175" s="99"/>
      <c r="L175" s="99"/>
      <c r="M175" s="99"/>
      <c r="N175" s="99"/>
      <c r="O175" s="99"/>
      <c r="P175" s="99"/>
      <c r="Q175" s="99"/>
      <c r="R175" s="99"/>
      <c r="S175" s="99"/>
      <c r="T175" s="99"/>
      <c r="U175" s="99"/>
      <c r="V175" s="99"/>
      <c r="W175" s="99"/>
      <c r="X175" s="99"/>
      <c r="Y175" s="99"/>
      <c r="Z175" s="99"/>
    </row>
    <row r="176" ht="11.25" customHeight="1">
      <c r="A176" s="442" t="s">
        <v>1198</v>
      </c>
      <c r="B176" s="447" t="s">
        <v>88</v>
      </c>
      <c r="C176" s="442" t="s">
        <v>10407</v>
      </c>
      <c r="D176" s="447" t="s">
        <v>1967</v>
      </c>
      <c r="E176" s="460" t="s">
        <v>10408</v>
      </c>
      <c r="F176" s="194" t="s">
        <v>10409</v>
      </c>
      <c r="G176" s="195">
        <v>50.0</v>
      </c>
      <c r="H176" s="461" t="s">
        <v>10410</v>
      </c>
      <c r="I176" s="195">
        <v>50.0</v>
      </c>
      <c r="J176" s="442" t="s">
        <v>1198</v>
      </c>
      <c r="K176" s="99"/>
      <c r="L176" s="99"/>
      <c r="M176" s="99"/>
      <c r="N176" s="99"/>
      <c r="O176" s="99"/>
      <c r="P176" s="99"/>
      <c r="Q176" s="99"/>
      <c r="R176" s="99"/>
      <c r="S176" s="99"/>
      <c r="T176" s="99"/>
      <c r="U176" s="99"/>
      <c r="V176" s="99"/>
      <c r="W176" s="99"/>
      <c r="X176" s="99"/>
      <c r="Y176" s="99"/>
      <c r="Z176" s="99"/>
    </row>
    <row r="177" ht="11.25" customHeight="1">
      <c r="A177" s="442" t="s">
        <v>1198</v>
      </c>
      <c r="B177" s="447" t="s">
        <v>88</v>
      </c>
      <c r="C177" s="442" t="s">
        <v>613</v>
      </c>
      <c r="D177" s="447" t="s">
        <v>1967</v>
      </c>
      <c r="E177" s="432" t="s">
        <v>10303</v>
      </c>
      <c r="F177" s="194" t="s">
        <v>10409</v>
      </c>
      <c r="G177" s="195">
        <v>50.0</v>
      </c>
      <c r="H177" s="461" t="s">
        <v>10394</v>
      </c>
      <c r="I177" s="195">
        <v>50.0</v>
      </c>
      <c r="J177" s="442" t="s">
        <v>1198</v>
      </c>
      <c r="K177" s="99"/>
      <c r="L177" s="99"/>
      <c r="M177" s="99"/>
      <c r="N177" s="99"/>
      <c r="O177" s="99"/>
      <c r="P177" s="99"/>
      <c r="Q177" s="99"/>
      <c r="R177" s="99"/>
      <c r="S177" s="99"/>
      <c r="T177" s="99"/>
      <c r="U177" s="99"/>
      <c r="V177" s="99"/>
      <c r="W177" s="99"/>
      <c r="X177" s="99"/>
      <c r="Y177" s="99"/>
      <c r="Z177" s="99"/>
    </row>
    <row r="178" ht="11.25" customHeight="1">
      <c r="A178" s="442" t="s">
        <v>1198</v>
      </c>
      <c r="B178" s="447" t="s">
        <v>88</v>
      </c>
      <c r="C178" s="442" t="s">
        <v>613</v>
      </c>
      <c r="D178" s="447" t="s">
        <v>1967</v>
      </c>
      <c r="E178" s="432" t="s">
        <v>10303</v>
      </c>
      <c r="F178" s="194" t="s">
        <v>10411</v>
      </c>
      <c r="G178" s="195">
        <v>50.0</v>
      </c>
      <c r="H178" s="461" t="s">
        <v>10394</v>
      </c>
      <c r="I178" s="195">
        <v>50.0</v>
      </c>
      <c r="J178" s="442" t="s">
        <v>1198</v>
      </c>
      <c r="K178" s="99"/>
      <c r="L178" s="99"/>
      <c r="M178" s="99"/>
      <c r="N178" s="99"/>
      <c r="O178" s="99"/>
      <c r="P178" s="99"/>
      <c r="Q178" s="99"/>
      <c r="R178" s="99"/>
      <c r="S178" s="99"/>
      <c r="T178" s="99"/>
      <c r="U178" s="99"/>
      <c r="V178" s="99"/>
      <c r="W178" s="99"/>
      <c r="X178" s="99"/>
      <c r="Y178" s="99"/>
      <c r="Z178" s="99"/>
    </row>
    <row r="179" ht="11.25" customHeight="1">
      <c r="A179" s="442" t="s">
        <v>1198</v>
      </c>
      <c r="B179" s="447" t="s">
        <v>88</v>
      </c>
      <c r="C179" s="442" t="s">
        <v>10389</v>
      </c>
      <c r="D179" s="447" t="s">
        <v>1085</v>
      </c>
      <c r="E179" s="460" t="s">
        <v>10390</v>
      </c>
      <c r="F179" s="457" t="s">
        <v>10412</v>
      </c>
      <c r="G179" s="447">
        <v>50.0</v>
      </c>
      <c r="H179" s="461" t="s">
        <v>10392</v>
      </c>
      <c r="I179" s="447">
        <v>50.0</v>
      </c>
      <c r="J179" s="442" t="s">
        <v>1198</v>
      </c>
      <c r="K179" s="99"/>
      <c r="L179" s="99"/>
      <c r="M179" s="99"/>
      <c r="N179" s="99"/>
      <c r="O179" s="99"/>
      <c r="P179" s="99"/>
      <c r="Q179" s="99"/>
      <c r="R179" s="99"/>
      <c r="S179" s="99"/>
      <c r="T179" s="99"/>
      <c r="U179" s="99"/>
      <c r="V179" s="99"/>
      <c r="W179" s="99"/>
      <c r="X179" s="99"/>
      <c r="Y179" s="99"/>
      <c r="Z179" s="99"/>
    </row>
    <row r="180" ht="11.25" customHeight="1">
      <c r="A180" s="442" t="s">
        <v>1198</v>
      </c>
      <c r="B180" s="447" t="s">
        <v>88</v>
      </c>
      <c r="C180" s="442" t="s">
        <v>10397</v>
      </c>
      <c r="D180" s="447" t="s">
        <v>1967</v>
      </c>
      <c r="E180" s="460" t="s">
        <v>10398</v>
      </c>
      <c r="F180" s="194" t="s">
        <v>10413</v>
      </c>
      <c r="G180" s="195">
        <v>50.0</v>
      </c>
      <c r="H180" s="461" t="s">
        <v>10392</v>
      </c>
      <c r="I180" s="195">
        <v>50.0</v>
      </c>
      <c r="J180" s="442" t="s">
        <v>1198</v>
      </c>
      <c r="K180" s="99"/>
      <c r="L180" s="99"/>
      <c r="M180" s="99"/>
      <c r="N180" s="99"/>
      <c r="O180" s="99"/>
      <c r="P180" s="99"/>
      <c r="Q180" s="99"/>
      <c r="R180" s="99"/>
      <c r="S180" s="99"/>
      <c r="T180" s="99"/>
      <c r="U180" s="99"/>
      <c r="V180" s="99"/>
      <c r="W180" s="99"/>
      <c r="X180" s="99"/>
      <c r="Y180" s="99"/>
      <c r="Z180" s="99"/>
    </row>
    <row r="181" ht="11.25" customHeight="1">
      <c r="A181" s="442" t="s">
        <v>4915</v>
      </c>
      <c r="B181" s="447" t="s">
        <v>88</v>
      </c>
      <c r="C181" s="442" t="s">
        <v>613</v>
      </c>
      <c r="D181" s="447" t="s">
        <v>1967</v>
      </c>
      <c r="E181" s="442" t="s">
        <v>10303</v>
      </c>
      <c r="F181" s="447" t="s">
        <v>10414</v>
      </c>
      <c r="G181" s="447">
        <v>50.0</v>
      </c>
      <c r="H181" s="447"/>
      <c r="I181" s="447">
        <v>50.0</v>
      </c>
      <c r="J181" s="442" t="s">
        <v>4915</v>
      </c>
      <c r="K181" s="99"/>
      <c r="L181" s="99"/>
      <c r="M181" s="99"/>
      <c r="N181" s="99"/>
      <c r="O181" s="99"/>
      <c r="P181" s="99"/>
      <c r="Q181" s="99"/>
      <c r="R181" s="99"/>
      <c r="S181" s="99"/>
      <c r="T181" s="99"/>
      <c r="U181" s="99"/>
      <c r="V181" s="99"/>
      <c r="W181" s="99"/>
      <c r="X181" s="99"/>
      <c r="Y181" s="99"/>
      <c r="Z181" s="99"/>
    </row>
    <row r="182" ht="11.25" customHeight="1">
      <c r="A182" s="442" t="s">
        <v>4915</v>
      </c>
      <c r="B182" s="447" t="s">
        <v>88</v>
      </c>
      <c r="C182" s="442" t="s">
        <v>10415</v>
      </c>
      <c r="D182" s="447" t="s">
        <v>1967</v>
      </c>
      <c r="E182" s="442" t="s">
        <v>10283</v>
      </c>
      <c r="F182" s="447" t="s">
        <v>10416</v>
      </c>
      <c r="G182" s="447">
        <v>50.0</v>
      </c>
      <c r="H182" s="447"/>
      <c r="I182" s="447">
        <v>50.0</v>
      </c>
      <c r="J182" s="442" t="s">
        <v>4915</v>
      </c>
      <c r="K182" s="99"/>
      <c r="L182" s="99"/>
      <c r="M182" s="99"/>
      <c r="N182" s="99"/>
      <c r="O182" s="99"/>
      <c r="P182" s="99"/>
      <c r="Q182" s="99"/>
      <c r="R182" s="99"/>
      <c r="S182" s="99"/>
      <c r="T182" s="99"/>
      <c r="U182" s="99"/>
      <c r="V182" s="99"/>
      <c r="W182" s="99"/>
      <c r="X182" s="99"/>
      <c r="Y182" s="99"/>
      <c r="Z182" s="99"/>
    </row>
    <row r="183" ht="11.25" customHeight="1">
      <c r="A183" s="442" t="s">
        <v>4915</v>
      </c>
      <c r="B183" s="447" t="s">
        <v>88</v>
      </c>
      <c r="C183" s="442" t="s">
        <v>10417</v>
      </c>
      <c r="D183" s="447" t="s">
        <v>1967</v>
      </c>
      <c r="E183" s="442" t="s">
        <v>10418</v>
      </c>
      <c r="F183" s="447" t="s">
        <v>10419</v>
      </c>
      <c r="G183" s="447">
        <v>50.0</v>
      </c>
      <c r="H183" s="447"/>
      <c r="I183" s="447">
        <v>50.0</v>
      </c>
      <c r="J183" s="442" t="s">
        <v>4915</v>
      </c>
      <c r="K183" s="99"/>
      <c r="L183" s="99"/>
      <c r="M183" s="99"/>
      <c r="N183" s="99"/>
      <c r="O183" s="99"/>
      <c r="P183" s="99"/>
      <c r="Q183" s="99"/>
      <c r="R183" s="99"/>
      <c r="S183" s="99"/>
      <c r="T183" s="99"/>
      <c r="U183" s="99"/>
      <c r="V183" s="99"/>
      <c r="W183" s="99"/>
      <c r="X183" s="99"/>
      <c r="Y183" s="99"/>
      <c r="Z183" s="99"/>
    </row>
    <row r="184" ht="11.25" customHeight="1">
      <c r="A184" s="442" t="s">
        <v>4915</v>
      </c>
      <c r="B184" s="447" t="s">
        <v>88</v>
      </c>
      <c r="C184" s="442" t="s">
        <v>761</v>
      </c>
      <c r="D184" s="447" t="s">
        <v>1967</v>
      </c>
      <c r="E184" s="442" t="s">
        <v>10283</v>
      </c>
      <c r="F184" s="447" t="s">
        <v>10420</v>
      </c>
      <c r="G184" s="447">
        <v>50.0</v>
      </c>
      <c r="H184" s="447"/>
      <c r="I184" s="447">
        <v>50.0</v>
      </c>
      <c r="J184" s="442" t="s">
        <v>4915</v>
      </c>
      <c r="K184" s="99"/>
      <c r="L184" s="99"/>
      <c r="M184" s="99"/>
      <c r="N184" s="99"/>
      <c r="O184" s="99"/>
      <c r="P184" s="99"/>
      <c r="Q184" s="99"/>
      <c r="R184" s="99"/>
      <c r="S184" s="99"/>
      <c r="T184" s="99"/>
      <c r="U184" s="99"/>
      <c r="V184" s="99"/>
      <c r="W184" s="99"/>
      <c r="X184" s="99"/>
      <c r="Y184" s="99"/>
      <c r="Z184" s="99"/>
    </row>
    <row r="185" ht="11.25" customHeight="1">
      <c r="A185" s="442" t="s">
        <v>4915</v>
      </c>
      <c r="B185" s="447" t="s">
        <v>88</v>
      </c>
      <c r="C185" s="442" t="s">
        <v>752</v>
      </c>
      <c r="D185" s="447" t="s">
        <v>1967</v>
      </c>
      <c r="E185" s="442" t="s">
        <v>10283</v>
      </c>
      <c r="F185" s="447" t="s">
        <v>10421</v>
      </c>
      <c r="G185" s="447">
        <v>50.0</v>
      </c>
      <c r="H185" s="447"/>
      <c r="I185" s="447">
        <v>50.0</v>
      </c>
      <c r="J185" s="442" t="s">
        <v>4915</v>
      </c>
      <c r="K185" s="99"/>
      <c r="L185" s="99"/>
      <c r="M185" s="99"/>
      <c r="N185" s="99"/>
      <c r="O185" s="99"/>
      <c r="P185" s="99"/>
      <c r="Q185" s="99"/>
      <c r="R185" s="99"/>
      <c r="S185" s="99"/>
      <c r="T185" s="99"/>
      <c r="U185" s="99"/>
      <c r="V185" s="99"/>
      <c r="W185" s="99"/>
      <c r="X185" s="99"/>
      <c r="Y185" s="99"/>
      <c r="Z185" s="99"/>
    </row>
    <row r="186" ht="11.25" customHeight="1">
      <c r="A186" s="442" t="s">
        <v>4915</v>
      </c>
      <c r="B186" s="447" t="s">
        <v>88</v>
      </c>
      <c r="C186" s="442" t="s">
        <v>761</v>
      </c>
      <c r="D186" s="447" t="s">
        <v>1967</v>
      </c>
      <c r="E186" s="442" t="s">
        <v>10283</v>
      </c>
      <c r="F186" s="447" t="s">
        <v>10422</v>
      </c>
      <c r="G186" s="447">
        <v>50.0</v>
      </c>
      <c r="H186" s="447"/>
      <c r="I186" s="447">
        <v>50.0</v>
      </c>
      <c r="J186" s="442" t="s">
        <v>4915</v>
      </c>
      <c r="K186" s="99"/>
      <c r="L186" s="99"/>
      <c r="M186" s="99"/>
      <c r="N186" s="99"/>
      <c r="O186" s="99"/>
      <c r="P186" s="99"/>
      <c r="Q186" s="99"/>
      <c r="R186" s="99"/>
      <c r="S186" s="99"/>
      <c r="T186" s="99"/>
      <c r="U186" s="99"/>
      <c r="V186" s="99"/>
      <c r="W186" s="99"/>
      <c r="X186" s="99"/>
      <c r="Y186" s="99"/>
      <c r="Z186" s="99"/>
    </row>
    <row r="187" ht="11.25" customHeight="1">
      <c r="A187" s="442" t="s">
        <v>4915</v>
      </c>
      <c r="B187" s="447" t="s">
        <v>88</v>
      </c>
      <c r="C187" s="442" t="s">
        <v>761</v>
      </c>
      <c r="D187" s="447" t="s">
        <v>1967</v>
      </c>
      <c r="E187" s="442" t="s">
        <v>10283</v>
      </c>
      <c r="F187" s="447" t="s">
        <v>10423</v>
      </c>
      <c r="G187" s="447">
        <v>50.0</v>
      </c>
      <c r="H187" s="447"/>
      <c r="I187" s="447">
        <v>50.0</v>
      </c>
      <c r="J187" s="442" t="s">
        <v>4915</v>
      </c>
      <c r="K187" s="99"/>
      <c r="L187" s="99"/>
      <c r="M187" s="99"/>
      <c r="N187" s="99"/>
      <c r="O187" s="99"/>
      <c r="P187" s="99"/>
      <c r="Q187" s="99"/>
      <c r="R187" s="99"/>
      <c r="S187" s="99"/>
      <c r="T187" s="99"/>
      <c r="U187" s="99"/>
      <c r="V187" s="99"/>
      <c r="W187" s="99"/>
      <c r="X187" s="99"/>
      <c r="Y187" s="99"/>
      <c r="Z187" s="99"/>
    </row>
    <row r="188" ht="11.25" customHeight="1">
      <c r="A188" s="442" t="s">
        <v>4915</v>
      </c>
      <c r="B188" s="447" t="s">
        <v>88</v>
      </c>
      <c r="C188" s="442" t="s">
        <v>613</v>
      </c>
      <c r="D188" s="447" t="s">
        <v>1967</v>
      </c>
      <c r="E188" s="442" t="s">
        <v>10303</v>
      </c>
      <c r="F188" s="447" t="s">
        <v>10424</v>
      </c>
      <c r="G188" s="447">
        <v>50.0</v>
      </c>
      <c r="H188" s="447"/>
      <c r="I188" s="447">
        <v>50.0</v>
      </c>
      <c r="J188" s="442" t="s">
        <v>4915</v>
      </c>
      <c r="K188" s="99"/>
      <c r="L188" s="99"/>
      <c r="M188" s="99"/>
      <c r="N188" s="99"/>
      <c r="O188" s="99"/>
      <c r="P188" s="99"/>
      <c r="Q188" s="99"/>
      <c r="R188" s="99"/>
      <c r="S188" s="99"/>
      <c r="T188" s="99"/>
      <c r="U188" s="99"/>
      <c r="V188" s="99"/>
      <c r="W188" s="99"/>
      <c r="X188" s="99"/>
      <c r="Y188" s="99"/>
      <c r="Z188" s="99"/>
    </row>
    <row r="189" ht="11.25" customHeight="1">
      <c r="A189" s="442" t="s">
        <v>4915</v>
      </c>
      <c r="B189" s="447" t="s">
        <v>88</v>
      </c>
      <c r="C189" s="442" t="s">
        <v>10249</v>
      </c>
      <c r="D189" s="447" t="s">
        <v>1967</v>
      </c>
      <c r="E189" s="442" t="s">
        <v>10329</v>
      </c>
      <c r="F189" s="447" t="s">
        <v>10425</v>
      </c>
      <c r="G189" s="447">
        <v>50.0</v>
      </c>
      <c r="H189" s="447"/>
      <c r="I189" s="447">
        <v>50.0</v>
      </c>
      <c r="J189" s="442" t="s">
        <v>4915</v>
      </c>
      <c r="K189" s="99"/>
      <c r="L189" s="99"/>
      <c r="M189" s="99"/>
      <c r="N189" s="99"/>
      <c r="O189" s="99"/>
      <c r="P189" s="99"/>
      <c r="Q189" s="99"/>
      <c r="R189" s="99"/>
      <c r="S189" s="99"/>
      <c r="T189" s="99"/>
      <c r="U189" s="99"/>
      <c r="V189" s="99"/>
      <c r="W189" s="99"/>
      <c r="X189" s="99"/>
      <c r="Y189" s="99"/>
      <c r="Z189" s="99"/>
    </row>
    <row r="190" ht="11.25" customHeight="1">
      <c r="A190" s="442" t="s">
        <v>4915</v>
      </c>
      <c r="B190" s="447" t="s">
        <v>88</v>
      </c>
      <c r="C190" s="442" t="s">
        <v>613</v>
      </c>
      <c r="D190" s="447" t="s">
        <v>1967</v>
      </c>
      <c r="E190" s="442" t="s">
        <v>10303</v>
      </c>
      <c r="F190" s="447" t="s">
        <v>10426</v>
      </c>
      <c r="G190" s="447">
        <v>50.0</v>
      </c>
      <c r="H190" s="447"/>
      <c r="I190" s="447">
        <v>50.0</v>
      </c>
      <c r="J190" s="442" t="s">
        <v>4915</v>
      </c>
      <c r="K190" s="99"/>
      <c r="L190" s="99"/>
      <c r="M190" s="99"/>
      <c r="N190" s="99"/>
      <c r="O190" s="99"/>
      <c r="P190" s="99"/>
      <c r="Q190" s="99"/>
      <c r="R190" s="99"/>
      <c r="S190" s="99"/>
      <c r="T190" s="99"/>
      <c r="U190" s="99"/>
      <c r="V190" s="99"/>
      <c r="W190" s="99"/>
      <c r="X190" s="99"/>
      <c r="Y190" s="99"/>
      <c r="Z190" s="99"/>
    </row>
    <row r="191" ht="11.25" customHeight="1">
      <c r="A191" s="442" t="s">
        <v>4915</v>
      </c>
      <c r="B191" s="447" t="s">
        <v>88</v>
      </c>
      <c r="C191" s="442" t="s">
        <v>761</v>
      </c>
      <c r="D191" s="447" t="s">
        <v>1967</v>
      </c>
      <c r="E191" s="442" t="s">
        <v>10283</v>
      </c>
      <c r="F191" s="447" t="s">
        <v>10427</v>
      </c>
      <c r="G191" s="447">
        <v>50.0</v>
      </c>
      <c r="H191" s="447"/>
      <c r="I191" s="447">
        <v>50.0</v>
      </c>
      <c r="J191" s="442" t="s">
        <v>4915</v>
      </c>
      <c r="K191" s="99"/>
      <c r="L191" s="99"/>
      <c r="M191" s="99"/>
      <c r="N191" s="99"/>
      <c r="O191" s="99"/>
      <c r="P191" s="99"/>
      <c r="Q191" s="99"/>
      <c r="R191" s="99"/>
      <c r="S191" s="99"/>
      <c r="T191" s="99"/>
      <c r="U191" s="99"/>
      <c r="V191" s="99"/>
      <c r="W191" s="99"/>
      <c r="X191" s="99"/>
      <c r="Y191" s="99"/>
      <c r="Z191" s="99"/>
    </row>
    <row r="192" ht="11.25" customHeight="1">
      <c r="A192" s="442" t="s">
        <v>4915</v>
      </c>
      <c r="B192" s="447" t="s">
        <v>88</v>
      </c>
      <c r="C192" s="442" t="s">
        <v>613</v>
      </c>
      <c r="D192" s="447" t="s">
        <v>1967</v>
      </c>
      <c r="E192" s="442" t="s">
        <v>10303</v>
      </c>
      <c r="F192" s="447" t="s">
        <v>10428</v>
      </c>
      <c r="G192" s="447">
        <v>50.0</v>
      </c>
      <c r="H192" s="447"/>
      <c r="I192" s="447">
        <v>50.0</v>
      </c>
      <c r="J192" s="442" t="s">
        <v>4915</v>
      </c>
      <c r="K192" s="99"/>
      <c r="L192" s="99"/>
      <c r="M192" s="99"/>
      <c r="N192" s="99"/>
      <c r="O192" s="99"/>
      <c r="P192" s="99"/>
      <c r="Q192" s="99"/>
      <c r="R192" s="99"/>
      <c r="S192" s="99"/>
      <c r="T192" s="99"/>
      <c r="U192" s="99"/>
      <c r="V192" s="99"/>
      <c r="W192" s="99"/>
      <c r="X192" s="99"/>
      <c r="Y192" s="99"/>
      <c r="Z192" s="99"/>
    </row>
    <row r="193" ht="11.25" customHeight="1">
      <c r="A193" s="442" t="s">
        <v>4915</v>
      </c>
      <c r="B193" s="447" t="s">
        <v>88</v>
      </c>
      <c r="C193" s="442" t="s">
        <v>761</v>
      </c>
      <c r="D193" s="447" t="s">
        <v>1967</v>
      </c>
      <c r="E193" s="442" t="s">
        <v>10283</v>
      </c>
      <c r="F193" s="447" t="s">
        <v>10429</v>
      </c>
      <c r="G193" s="447">
        <v>50.0</v>
      </c>
      <c r="H193" s="447"/>
      <c r="I193" s="447">
        <v>50.0</v>
      </c>
      <c r="J193" s="442" t="s">
        <v>4915</v>
      </c>
      <c r="K193" s="99"/>
      <c r="L193" s="99"/>
      <c r="M193" s="99"/>
      <c r="N193" s="99"/>
      <c r="O193" s="99"/>
      <c r="P193" s="99"/>
      <c r="Q193" s="99"/>
      <c r="R193" s="99"/>
      <c r="S193" s="99"/>
      <c r="T193" s="99"/>
      <c r="U193" s="99"/>
      <c r="V193" s="99"/>
      <c r="W193" s="99"/>
      <c r="X193" s="99"/>
      <c r="Y193" s="99"/>
      <c r="Z193" s="99"/>
    </row>
    <row r="194" ht="11.25" customHeight="1">
      <c r="A194" s="442" t="s">
        <v>4915</v>
      </c>
      <c r="B194" s="447" t="s">
        <v>88</v>
      </c>
      <c r="C194" s="442" t="s">
        <v>613</v>
      </c>
      <c r="D194" s="447" t="s">
        <v>1967</v>
      </c>
      <c r="E194" s="442" t="s">
        <v>10303</v>
      </c>
      <c r="F194" s="447" t="s">
        <v>10430</v>
      </c>
      <c r="G194" s="447">
        <v>50.0</v>
      </c>
      <c r="H194" s="447"/>
      <c r="I194" s="447">
        <v>50.0</v>
      </c>
      <c r="J194" s="442" t="s">
        <v>4915</v>
      </c>
      <c r="K194" s="99"/>
      <c r="L194" s="99"/>
      <c r="M194" s="99"/>
      <c r="N194" s="99"/>
      <c r="O194" s="99"/>
      <c r="P194" s="99"/>
      <c r="Q194" s="99"/>
      <c r="R194" s="99"/>
      <c r="S194" s="99"/>
      <c r="T194" s="99"/>
      <c r="U194" s="99"/>
      <c r="V194" s="99"/>
      <c r="W194" s="99"/>
      <c r="X194" s="99"/>
      <c r="Y194" s="99"/>
      <c r="Z194" s="99"/>
    </row>
    <row r="195" ht="11.25" customHeight="1">
      <c r="A195" s="442" t="s">
        <v>4915</v>
      </c>
      <c r="B195" s="447" t="s">
        <v>88</v>
      </c>
      <c r="C195" s="442" t="s">
        <v>761</v>
      </c>
      <c r="D195" s="447" t="s">
        <v>1967</v>
      </c>
      <c r="E195" s="442" t="s">
        <v>10283</v>
      </c>
      <c r="F195" s="447" t="s">
        <v>10291</v>
      </c>
      <c r="G195" s="447">
        <v>50.0</v>
      </c>
      <c r="H195" s="447"/>
      <c r="I195" s="447">
        <v>50.0</v>
      </c>
      <c r="J195" s="442" t="s">
        <v>4915</v>
      </c>
      <c r="K195" s="99"/>
      <c r="L195" s="99"/>
      <c r="M195" s="99"/>
      <c r="N195" s="99"/>
      <c r="O195" s="99"/>
      <c r="P195" s="99"/>
      <c r="Q195" s="99"/>
      <c r="R195" s="99"/>
      <c r="S195" s="99"/>
      <c r="T195" s="99"/>
      <c r="U195" s="99"/>
      <c r="V195" s="99"/>
      <c r="W195" s="99"/>
      <c r="X195" s="99"/>
      <c r="Y195" s="99"/>
      <c r="Z195" s="99"/>
    </row>
    <row r="196" ht="11.25" customHeight="1">
      <c r="A196" s="442" t="s">
        <v>4915</v>
      </c>
      <c r="B196" s="447" t="s">
        <v>88</v>
      </c>
      <c r="C196" s="442" t="s">
        <v>613</v>
      </c>
      <c r="D196" s="447" t="s">
        <v>1967</v>
      </c>
      <c r="E196" s="442" t="s">
        <v>10303</v>
      </c>
      <c r="F196" s="447" t="s">
        <v>10431</v>
      </c>
      <c r="G196" s="447">
        <v>50.0</v>
      </c>
      <c r="H196" s="447"/>
      <c r="I196" s="447">
        <v>50.0</v>
      </c>
      <c r="J196" s="442" t="s">
        <v>4915</v>
      </c>
      <c r="K196" s="99"/>
      <c r="L196" s="99"/>
      <c r="M196" s="99"/>
      <c r="N196" s="99"/>
      <c r="O196" s="99"/>
      <c r="P196" s="99"/>
      <c r="Q196" s="99"/>
      <c r="R196" s="99"/>
      <c r="S196" s="99"/>
      <c r="T196" s="99"/>
      <c r="U196" s="99"/>
      <c r="V196" s="99"/>
      <c r="W196" s="99"/>
      <c r="X196" s="99"/>
      <c r="Y196" s="99"/>
      <c r="Z196" s="99"/>
    </row>
    <row r="197" ht="11.25" customHeight="1">
      <c r="A197" s="442" t="s">
        <v>4915</v>
      </c>
      <c r="B197" s="447" t="s">
        <v>88</v>
      </c>
      <c r="C197" s="432" t="s">
        <v>10432</v>
      </c>
      <c r="D197" s="447" t="s">
        <v>1967</v>
      </c>
      <c r="E197" s="452" t="s">
        <v>10433</v>
      </c>
      <c r="F197" s="451" t="s">
        <v>10434</v>
      </c>
      <c r="G197" s="447">
        <v>50.0</v>
      </c>
      <c r="H197" s="447"/>
      <c r="I197" s="447">
        <v>50.0</v>
      </c>
      <c r="J197" s="442" t="s">
        <v>4915</v>
      </c>
      <c r="K197" s="99"/>
      <c r="L197" s="99"/>
      <c r="M197" s="99"/>
      <c r="N197" s="99"/>
      <c r="O197" s="99"/>
      <c r="P197" s="99"/>
      <c r="Q197" s="99"/>
      <c r="R197" s="99"/>
      <c r="S197" s="99"/>
      <c r="T197" s="99"/>
      <c r="U197" s="99"/>
      <c r="V197" s="99"/>
      <c r="W197" s="99"/>
      <c r="X197" s="99"/>
      <c r="Y197" s="99"/>
      <c r="Z197" s="99"/>
    </row>
    <row r="198" ht="11.25" customHeight="1">
      <c r="A198" s="442" t="s">
        <v>10435</v>
      </c>
      <c r="B198" s="447" t="s">
        <v>88</v>
      </c>
      <c r="C198" s="442" t="s">
        <v>7599</v>
      </c>
      <c r="D198" s="447" t="s">
        <v>10436</v>
      </c>
      <c r="E198" s="460" t="s">
        <v>10208</v>
      </c>
      <c r="F198" s="447"/>
      <c r="G198" s="447"/>
      <c r="H198" s="447"/>
      <c r="I198" s="447">
        <v>50.0</v>
      </c>
      <c r="J198" s="442" t="s">
        <v>1212</v>
      </c>
      <c r="K198" s="99"/>
      <c r="L198" s="99"/>
      <c r="M198" s="99"/>
      <c r="N198" s="99"/>
      <c r="O198" s="99"/>
      <c r="P198" s="99"/>
      <c r="Q198" s="99"/>
      <c r="R198" s="99"/>
      <c r="S198" s="99"/>
      <c r="T198" s="99"/>
      <c r="U198" s="99"/>
      <c r="V198" s="99"/>
      <c r="W198" s="99"/>
      <c r="X198" s="99"/>
      <c r="Y198" s="99"/>
      <c r="Z198" s="99"/>
    </row>
    <row r="199" ht="11.25" customHeight="1">
      <c r="A199" s="442" t="s">
        <v>10437</v>
      </c>
      <c r="B199" s="447" t="s">
        <v>88</v>
      </c>
      <c r="C199" s="442" t="s">
        <v>10352</v>
      </c>
      <c r="D199" s="459" t="s">
        <v>10353</v>
      </c>
      <c r="E199" s="460" t="s">
        <v>10354</v>
      </c>
      <c r="F199" s="447" t="s">
        <v>10438</v>
      </c>
      <c r="G199" s="453">
        <v>50.0</v>
      </c>
      <c r="H199" s="447" t="s">
        <v>10439</v>
      </c>
      <c r="I199" s="447">
        <v>50.0</v>
      </c>
      <c r="J199" s="442" t="s">
        <v>1235</v>
      </c>
      <c r="K199" s="99"/>
      <c r="L199" s="99"/>
      <c r="M199" s="99"/>
      <c r="N199" s="99"/>
      <c r="O199" s="99"/>
      <c r="P199" s="99"/>
      <c r="Q199" s="99"/>
      <c r="R199" s="99"/>
      <c r="S199" s="99"/>
      <c r="T199" s="99"/>
      <c r="U199" s="99"/>
      <c r="V199" s="99"/>
      <c r="W199" s="99"/>
      <c r="X199" s="99"/>
      <c r="Y199" s="99"/>
      <c r="Z199" s="99"/>
    </row>
    <row r="200" ht="11.25" customHeight="1">
      <c r="A200" s="442" t="s">
        <v>10437</v>
      </c>
      <c r="B200" s="447" t="s">
        <v>88</v>
      </c>
      <c r="C200" s="442" t="s">
        <v>10440</v>
      </c>
      <c r="D200" s="459" t="s">
        <v>1967</v>
      </c>
      <c r="E200" s="460" t="s">
        <v>10252</v>
      </c>
      <c r="F200" s="447" t="s">
        <v>10438</v>
      </c>
      <c r="G200" s="453">
        <v>250.0</v>
      </c>
      <c r="H200" s="447" t="s">
        <v>10439</v>
      </c>
      <c r="I200" s="447">
        <v>100.0</v>
      </c>
      <c r="J200" s="442" t="s">
        <v>1235</v>
      </c>
      <c r="K200" s="99"/>
      <c r="L200" s="99"/>
      <c r="M200" s="99"/>
      <c r="N200" s="99"/>
      <c r="O200" s="99"/>
      <c r="P200" s="99"/>
      <c r="Q200" s="99"/>
      <c r="R200" s="99"/>
      <c r="S200" s="99"/>
      <c r="T200" s="99"/>
      <c r="U200" s="99"/>
      <c r="V200" s="99"/>
      <c r="W200" s="99"/>
      <c r="X200" s="99"/>
      <c r="Y200" s="99"/>
      <c r="Z200" s="99"/>
    </row>
    <row r="201" ht="11.25" customHeight="1">
      <c r="A201" s="442" t="s">
        <v>10437</v>
      </c>
      <c r="B201" s="447" t="s">
        <v>88</v>
      </c>
      <c r="C201" s="472" t="s">
        <v>10441</v>
      </c>
      <c r="D201" s="451" t="s">
        <v>1967</v>
      </c>
      <c r="E201" s="452" t="s">
        <v>10442</v>
      </c>
      <c r="F201" s="473">
        <v>45645.41253472222</v>
      </c>
      <c r="G201" s="453">
        <v>50.0</v>
      </c>
      <c r="H201" s="454" t="s">
        <v>10439</v>
      </c>
      <c r="I201" s="447">
        <v>50.0</v>
      </c>
      <c r="J201" s="442" t="s">
        <v>1235</v>
      </c>
      <c r="K201" s="99"/>
      <c r="L201" s="99"/>
      <c r="M201" s="99"/>
      <c r="N201" s="99"/>
      <c r="O201" s="99"/>
      <c r="P201" s="99"/>
      <c r="Q201" s="99"/>
      <c r="R201" s="99"/>
      <c r="S201" s="99"/>
      <c r="T201" s="99"/>
      <c r="U201" s="99"/>
      <c r="V201" s="99"/>
      <c r="W201" s="99"/>
      <c r="X201" s="99"/>
      <c r="Y201" s="99"/>
      <c r="Z201" s="99"/>
    </row>
    <row r="202" ht="11.25" customHeight="1">
      <c r="A202" s="442" t="s">
        <v>10437</v>
      </c>
      <c r="B202" s="447" t="s">
        <v>135</v>
      </c>
      <c r="C202" s="472" t="s">
        <v>10443</v>
      </c>
      <c r="D202" s="451" t="s">
        <v>1967</v>
      </c>
      <c r="E202" s="452" t="s">
        <v>10442</v>
      </c>
      <c r="F202" s="473">
        <v>45625.41478009259</v>
      </c>
      <c r="G202" s="453">
        <v>50.0</v>
      </c>
      <c r="H202" s="454" t="s">
        <v>10439</v>
      </c>
      <c r="I202" s="447">
        <v>50.0</v>
      </c>
      <c r="J202" s="442" t="s">
        <v>1235</v>
      </c>
      <c r="K202" s="99"/>
      <c r="L202" s="99"/>
      <c r="M202" s="99"/>
      <c r="N202" s="99"/>
      <c r="O202" s="99"/>
      <c r="P202" s="99"/>
      <c r="Q202" s="99"/>
      <c r="R202" s="99"/>
      <c r="S202" s="99"/>
      <c r="T202" s="99"/>
      <c r="U202" s="99"/>
      <c r="V202" s="99"/>
      <c r="W202" s="99"/>
      <c r="X202" s="99"/>
      <c r="Y202" s="99"/>
      <c r="Z202" s="99"/>
    </row>
    <row r="203" ht="11.25" customHeight="1">
      <c r="A203" s="442" t="s">
        <v>10437</v>
      </c>
      <c r="B203" s="447" t="s">
        <v>7880</v>
      </c>
      <c r="C203" s="472" t="s">
        <v>10444</v>
      </c>
      <c r="D203" s="451" t="s">
        <v>1967</v>
      </c>
      <c r="E203" s="452" t="s">
        <v>10442</v>
      </c>
      <c r="F203" s="473">
        <v>45484.26226851852</v>
      </c>
      <c r="G203" s="453">
        <v>50.0</v>
      </c>
      <c r="H203" s="454" t="s">
        <v>10439</v>
      </c>
      <c r="I203" s="447">
        <v>50.0</v>
      </c>
      <c r="J203" s="442" t="s">
        <v>1235</v>
      </c>
      <c r="K203" s="99"/>
      <c r="L203" s="99"/>
      <c r="M203" s="99"/>
      <c r="N203" s="99"/>
      <c r="O203" s="99"/>
      <c r="P203" s="99"/>
      <c r="Q203" s="99"/>
      <c r="R203" s="99"/>
      <c r="S203" s="99"/>
      <c r="T203" s="99"/>
      <c r="U203" s="99"/>
      <c r="V203" s="99"/>
      <c r="W203" s="99"/>
      <c r="X203" s="99"/>
      <c r="Y203" s="99"/>
      <c r="Z203" s="99"/>
    </row>
    <row r="204" ht="11.25" customHeight="1">
      <c r="A204" s="442" t="s">
        <v>10437</v>
      </c>
      <c r="B204" s="447" t="s">
        <v>7886</v>
      </c>
      <c r="C204" s="472" t="s">
        <v>10335</v>
      </c>
      <c r="D204" s="451" t="s">
        <v>1967</v>
      </c>
      <c r="E204" s="452" t="s">
        <v>10442</v>
      </c>
      <c r="F204" s="473">
        <v>45445.296319444446</v>
      </c>
      <c r="G204" s="453">
        <v>50.0</v>
      </c>
      <c r="H204" s="454" t="s">
        <v>10439</v>
      </c>
      <c r="I204" s="447">
        <v>50.0</v>
      </c>
      <c r="J204" s="442" t="s">
        <v>1235</v>
      </c>
      <c r="K204" s="99"/>
      <c r="L204" s="99"/>
      <c r="M204" s="99"/>
      <c r="N204" s="99"/>
      <c r="O204" s="99"/>
      <c r="P204" s="99"/>
      <c r="Q204" s="99"/>
      <c r="R204" s="99"/>
      <c r="S204" s="99"/>
      <c r="T204" s="99"/>
      <c r="U204" s="99"/>
      <c r="V204" s="99"/>
      <c r="W204" s="99"/>
      <c r="X204" s="99"/>
      <c r="Y204" s="99"/>
      <c r="Z204" s="99"/>
    </row>
    <row r="205" ht="11.25" customHeight="1">
      <c r="A205" s="442" t="s">
        <v>10437</v>
      </c>
      <c r="B205" s="447" t="s">
        <v>7892</v>
      </c>
      <c r="C205" s="472" t="s">
        <v>10445</v>
      </c>
      <c r="D205" s="451" t="s">
        <v>1967</v>
      </c>
      <c r="E205" s="452" t="s">
        <v>10442</v>
      </c>
      <c r="F205" s="473">
        <v>45428.563206018516</v>
      </c>
      <c r="G205" s="453">
        <v>50.0</v>
      </c>
      <c r="H205" s="454" t="s">
        <v>10439</v>
      </c>
      <c r="I205" s="447">
        <v>50.0</v>
      </c>
      <c r="J205" s="442" t="s">
        <v>1235</v>
      </c>
      <c r="K205" s="99"/>
      <c r="L205" s="99"/>
      <c r="M205" s="99"/>
      <c r="N205" s="99"/>
      <c r="O205" s="99"/>
      <c r="P205" s="99"/>
      <c r="Q205" s="99"/>
      <c r="R205" s="99"/>
      <c r="S205" s="99"/>
      <c r="T205" s="99"/>
      <c r="U205" s="99"/>
      <c r="V205" s="99"/>
      <c r="W205" s="99"/>
      <c r="X205" s="99"/>
      <c r="Y205" s="99"/>
      <c r="Z205" s="99"/>
    </row>
    <row r="206" ht="11.25" customHeight="1">
      <c r="A206" s="442" t="s">
        <v>10437</v>
      </c>
      <c r="B206" s="447" t="s">
        <v>7899</v>
      </c>
      <c r="C206" s="472" t="s">
        <v>10328</v>
      </c>
      <c r="D206" s="451" t="s">
        <v>1967</v>
      </c>
      <c r="E206" s="452" t="s">
        <v>10442</v>
      </c>
      <c r="F206" s="473">
        <v>45347.815104166664</v>
      </c>
      <c r="G206" s="453">
        <v>50.0</v>
      </c>
      <c r="H206" s="454" t="s">
        <v>10439</v>
      </c>
      <c r="I206" s="447">
        <v>50.0</v>
      </c>
      <c r="J206" s="442" t="s">
        <v>1235</v>
      </c>
      <c r="K206" s="99"/>
      <c r="L206" s="99"/>
      <c r="M206" s="99"/>
      <c r="N206" s="99"/>
      <c r="O206" s="99"/>
      <c r="P206" s="99"/>
      <c r="Q206" s="99"/>
      <c r="R206" s="99"/>
      <c r="S206" s="99"/>
      <c r="T206" s="99"/>
      <c r="U206" s="99"/>
      <c r="V206" s="99"/>
      <c r="W206" s="99"/>
      <c r="X206" s="99"/>
      <c r="Y206" s="99"/>
      <c r="Z206" s="99"/>
    </row>
    <row r="207" ht="11.25" customHeight="1">
      <c r="A207" s="442" t="s">
        <v>10437</v>
      </c>
      <c r="B207" s="447" t="s">
        <v>7905</v>
      </c>
      <c r="C207" s="472" t="s">
        <v>10443</v>
      </c>
      <c r="D207" s="451" t="s">
        <v>1967</v>
      </c>
      <c r="E207" s="452" t="s">
        <v>10442</v>
      </c>
      <c r="F207" s="473">
        <v>45296.33144675926</v>
      </c>
      <c r="G207" s="453">
        <v>50.0</v>
      </c>
      <c r="H207" s="454" t="s">
        <v>10439</v>
      </c>
      <c r="I207" s="447">
        <v>50.0</v>
      </c>
      <c r="J207" s="442" t="s">
        <v>1235</v>
      </c>
      <c r="K207" s="99"/>
      <c r="L207" s="99"/>
      <c r="M207" s="99"/>
      <c r="N207" s="99"/>
      <c r="O207" s="99"/>
      <c r="P207" s="99"/>
      <c r="Q207" s="99"/>
      <c r="R207" s="99"/>
      <c r="S207" s="99"/>
      <c r="T207" s="99"/>
      <c r="U207" s="99"/>
      <c r="V207" s="99"/>
      <c r="W207" s="99"/>
      <c r="X207" s="99"/>
      <c r="Y207" s="99"/>
      <c r="Z207" s="99"/>
    </row>
    <row r="208" ht="11.25" customHeight="1">
      <c r="A208" s="442" t="s">
        <v>10437</v>
      </c>
      <c r="B208" s="447" t="s">
        <v>10446</v>
      </c>
      <c r="C208" s="432" t="s">
        <v>10447</v>
      </c>
      <c r="D208" s="451" t="s">
        <v>8067</v>
      </c>
      <c r="E208" s="452" t="s">
        <v>10448</v>
      </c>
      <c r="F208" s="455">
        <v>45480.0</v>
      </c>
      <c r="G208" s="453">
        <v>10.0</v>
      </c>
      <c r="H208" s="454"/>
      <c r="I208" s="447">
        <v>10.0</v>
      </c>
      <c r="J208" s="442" t="s">
        <v>1235</v>
      </c>
      <c r="K208" s="99"/>
      <c r="L208" s="99"/>
      <c r="M208" s="99"/>
      <c r="N208" s="99"/>
      <c r="O208" s="99"/>
      <c r="P208" s="99"/>
      <c r="Q208" s="99"/>
      <c r="R208" s="99"/>
      <c r="S208" s="99"/>
      <c r="T208" s="99"/>
      <c r="U208" s="99"/>
      <c r="V208" s="99"/>
      <c r="W208" s="99"/>
      <c r="X208" s="99"/>
      <c r="Y208" s="99"/>
      <c r="Z208" s="99"/>
    </row>
    <row r="209" ht="11.25" customHeight="1">
      <c r="A209" s="442" t="s">
        <v>10437</v>
      </c>
      <c r="B209" s="447" t="s">
        <v>10449</v>
      </c>
      <c r="C209" s="432" t="s">
        <v>10450</v>
      </c>
      <c r="D209" s="451" t="s">
        <v>1967</v>
      </c>
      <c r="E209" s="462" t="s">
        <v>10451</v>
      </c>
      <c r="F209" s="455">
        <v>45459.0</v>
      </c>
      <c r="G209" s="453">
        <v>50.0</v>
      </c>
      <c r="H209" s="454" t="s">
        <v>10452</v>
      </c>
      <c r="I209" s="447">
        <v>50.0</v>
      </c>
      <c r="J209" s="442" t="s">
        <v>1235</v>
      </c>
      <c r="K209" s="99"/>
      <c r="L209" s="99"/>
      <c r="M209" s="99"/>
      <c r="N209" s="99"/>
      <c r="O209" s="99"/>
      <c r="P209" s="99"/>
      <c r="Q209" s="99"/>
      <c r="R209" s="99"/>
      <c r="S209" s="99"/>
      <c r="T209" s="99"/>
      <c r="U209" s="99"/>
      <c r="V209" s="99"/>
      <c r="W209" s="99"/>
      <c r="X209" s="99"/>
      <c r="Y209" s="99"/>
      <c r="Z209" s="99"/>
    </row>
    <row r="210" ht="11.25" customHeight="1">
      <c r="A210" s="442" t="s">
        <v>10437</v>
      </c>
      <c r="B210" s="447" t="s">
        <v>10453</v>
      </c>
      <c r="C210" s="432" t="s">
        <v>10454</v>
      </c>
      <c r="D210" s="451" t="s">
        <v>1967</v>
      </c>
      <c r="E210" s="462" t="s">
        <v>10455</v>
      </c>
      <c r="F210" s="455">
        <v>45441.0</v>
      </c>
      <c r="G210" s="453">
        <v>50.0</v>
      </c>
      <c r="H210" s="454" t="s">
        <v>10456</v>
      </c>
      <c r="I210" s="447">
        <v>50.0</v>
      </c>
      <c r="J210" s="442" t="s">
        <v>1235</v>
      </c>
      <c r="K210" s="99"/>
      <c r="L210" s="99"/>
      <c r="M210" s="99"/>
      <c r="N210" s="99"/>
      <c r="O210" s="99"/>
      <c r="P210" s="99"/>
      <c r="Q210" s="99"/>
      <c r="R210" s="99"/>
      <c r="S210" s="99"/>
      <c r="T210" s="99"/>
      <c r="U210" s="99"/>
      <c r="V210" s="99"/>
      <c r="W210" s="99"/>
      <c r="X210" s="99"/>
      <c r="Y210" s="99"/>
      <c r="Z210" s="99"/>
    </row>
    <row r="211" ht="11.25" customHeight="1">
      <c r="A211" s="442" t="s">
        <v>10457</v>
      </c>
      <c r="B211" s="447" t="s">
        <v>1075</v>
      </c>
      <c r="C211" s="442" t="s">
        <v>10458</v>
      </c>
      <c r="D211" s="451"/>
      <c r="E211" s="460" t="s">
        <v>10459</v>
      </c>
      <c r="F211" s="451"/>
      <c r="G211" s="453">
        <v>100.0</v>
      </c>
      <c r="H211" s="454" t="s">
        <v>10460</v>
      </c>
      <c r="I211" s="466">
        <v>50.0</v>
      </c>
      <c r="J211" s="442" t="s">
        <v>5106</v>
      </c>
      <c r="K211" s="99"/>
      <c r="L211" s="99"/>
      <c r="M211" s="99"/>
      <c r="N211" s="99"/>
      <c r="O211" s="99"/>
      <c r="P211" s="99"/>
      <c r="Q211" s="99"/>
      <c r="R211" s="99"/>
      <c r="S211" s="99"/>
      <c r="T211" s="99"/>
      <c r="U211" s="99"/>
      <c r="V211" s="99"/>
      <c r="W211" s="99"/>
      <c r="X211" s="99"/>
      <c r="Y211" s="99"/>
      <c r="Z211" s="99"/>
    </row>
    <row r="212" ht="11.25" customHeight="1">
      <c r="A212" s="442" t="s">
        <v>1936</v>
      </c>
      <c r="B212" s="447" t="s">
        <v>1075</v>
      </c>
      <c r="C212" s="442" t="s">
        <v>10461</v>
      </c>
      <c r="D212" s="447" t="s">
        <v>10462</v>
      </c>
      <c r="E212" s="460" t="s">
        <v>10463</v>
      </c>
      <c r="F212" s="447">
        <v>2024.0</v>
      </c>
      <c r="G212" s="447">
        <v>50.0</v>
      </c>
      <c r="H212" s="447">
        <v>4.0</v>
      </c>
      <c r="I212" s="447">
        <v>100.0</v>
      </c>
      <c r="J212" s="442" t="s">
        <v>1260</v>
      </c>
      <c r="K212" s="99"/>
      <c r="L212" s="99"/>
      <c r="M212" s="99"/>
      <c r="N212" s="99"/>
      <c r="O212" s="99"/>
      <c r="P212" s="99"/>
      <c r="Q212" s="99"/>
      <c r="R212" s="99"/>
      <c r="S212" s="99"/>
      <c r="T212" s="99"/>
      <c r="U212" s="99"/>
      <c r="V212" s="99"/>
      <c r="W212" s="99"/>
      <c r="X212" s="99"/>
      <c r="Y212" s="99"/>
      <c r="Z212" s="99"/>
    </row>
    <row r="213" ht="11.25" customHeight="1">
      <c r="A213" s="442" t="s">
        <v>1936</v>
      </c>
      <c r="B213" s="447" t="s">
        <v>1075</v>
      </c>
      <c r="C213" s="442" t="s">
        <v>10464</v>
      </c>
      <c r="D213" s="447" t="s">
        <v>10465</v>
      </c>
      <c r="E213" s="460" t="s">
        <v>10466</v>
      </c>
      <c r="F213" s="447">
        <v>2024.0</v>
      </c>
      <c r="G213" s="447">
        <v>50.0</v>
      </c>
      <c r="H213" s="447">
        <v>4.0</v>
      </c>
      <c r="I213" s="447">
        <v>100.0</v>
      </c>
      <c r="J213" s="442" t="s">
        <v>1260</v>
      </c>
      <c r="K213" s="99"/>
      <c r="L213" s="99"/>
      <c r="M213" s="99"/>
      <c r="N213" s="99"/>
      <c r="O213" s="99"/>
      <c r="P213" s="99"/>
      <c r="Q213" s="99"/>
      <c r="R213" s="99"/>
      <c r="S213" s="99"/>
      <c r="T213" s="99"/>
      <c r="U213" s="99"/>
      <c r="V213" s="99"/>
      <c r="W213" s="99"/>
      <c r="X213" s="99"/>
      <c r="Y213" s="99"/>
      <c r="Z213" s="99"/>
    </row>
    <row r="214" ht="11.25" customHeight="1">
      <c r="A214" s="442" t="s">
        <v>1936</v>
      </c>
      <c r="B214" s="447" t="s">
        <v>1075</v>
      </c>
      <c r="C214" s="442" t="s">
        <v>10467</v>
      </c>
      <c r="D214" s="447" t="s">
        <v>4212</v>
      </c>
      <c r="E214" s="460" t="s">
        <v>10468</v>
      </c>
      <c r="F214" s="455">
        <v>2024.0</v>
      </c>
      <c r="G214" s="447">
        <v>50.0</v>
      </c>
      <c r="H214" s="447">
        <v>12.0</v>
      </c>
      <c r="I214" s="447">
        <v>300.0</v>
      </c>
      <c r="J214" s="442" t="s">
        <v>1260</v>
      </c>
      <c r="K214" s="99"/>
      <c r="L214" s="99"/>
      <c r="M214" s="99"/>
      <c r="N214" s="99"/>
      <c r="O214" s="99"/>
      <c r="P214" s="99"/>
      <c r="Q214" s="99"/>
      <c r="R214" s="99"/>
      <c r="S214" s="99"/>
      <c r="T214" s="99"/>
      <c r="U214" s="99"/>
      <c r="V214" s="99"/>
      <c r="W214" s="99"/>
      <c r="X214" s="99"/>
      <c r="Y214" s="99"/>
      <c r="Z214" s="99"/>
    </row>
    <row r="215" ht="11.25" customHeight="1">
      <c r="A215" s="442" t="s">
        <v>1936</v>
      </c>
      <c r="B215" s="447" t="s">
        <v>1075</v>
      </c>
      <c r="C215" s="442" t="s">
        <v>10469</v>
      </c>
      <c r="D215" s="447" t="s">
        <v>10462</v>
      </c>
      <c r="E215" s="460" t="s">
        <v>10470</v>
      </c>
      <c r="F215" s="447">
        <v>2024.0</v>
      </c>
      <c r="G215" s="447">
        <v>50.0</v>
      </c>
      <c r="H215" s="447">
        <v>5.0</v>
      </c>
      <c r="I215" s="447">
        <v>125.0</v>
      </c>
      <c r="J215" s="442" t="s">
        <v>1260</v>
      </c>
      <c r="K215" s="99"/>
      <c r="L215" s="99"/>
      <c r="M215" s="99"/>
      <c r="N215" s="99"/>
      <c r="O215" s="99"/>
      <c r="P215" s="99"/>
      <c r="Q215" s="99"/>
      <c r="R215" s="99"/>
      <c r="S215" s="99"/>
      <c r="T215" s="99"/>
      <c r="U215" s="99"/>
      <c r="V215" s="99"/>
      <c r="W215" s="99"/>
      <c r="X215" s="99"/>
      <c r="Y215" s="99"/>
      <c r="Z215" s="99"/>
    </row>
    <row r="216" ht="11.25" customHeight="1">
      <c r="A216" s="442" t="s">
        <v>1936</v>
      </c>
      <c r="B216" s="447" t="s">
        <v>1075</v>
      </c>
      <c r="C216" s="432" t="s">
        <v>10471</v>
      </c>
      <c r="D216" s="447" t="s">
        <v>10465</v>
      </c>
      <c r="E216" s="462" t="s">
        <v>10472</v>
      </c>
      <c r="F216" s="447">
        <v>2024.0</v>
      </c>
      <c r="G216" s="453">
        <v>50.0</v>
      </c>
      <c r="H216" s="447">
        <v>2.0</v>
      </c>
      <c r="I216" s="447">
        <v>75.0</v>
      </c>
      <c r="J216" s="442" t="s">
        <v>1260</v>
      </c>
      <c r="K216" s="99"/>
      <c r="L216" s="99"/>
      <c r="M216" s="99"/>
      <c r="N216" s="99"/>
      <c r="O216" s="99"/>
      <c r="P216" s="99"/>
      <c r="Q216" s="99"/>
      <c r="R216" s="99"/>
      <c r="S216" s="99"/>
      <c r="T216" s="99"/>
      <c r="U216" s="99"/>
      <c r="V216" s="99"/>
      <c r="W216" s="99"/>
      <c r="X216" s="99"/>
      <c r="Y216" s="99"/>
      <c r="Z216" s="99"/>
    </row>
    <row r="217" ht="11.25" customHeight="1">
      <c r="A217" s="442" t="s">
        <v>1936</v>
      </c>
      <c r="B217" s="447" t="s">
        <v>1075</v>
      </c>
      <c r="C217" s="442" t="s">
        <v>10473</v>
      </c>
      <c r="D217" s="447" t="s">
        <v>10465</v>
      </c>
      <c r="E217" s="460" t="s">
        <v>10474</v>
      </c>
      <c r="F217" s="447">
        <v>2024.0</v>
      </c>
      <c r="G217" s="447">
        <v>50.0</v>
      </c>
      <c r="H217" s="447">
        <v>12.0</v>
      </c>
      <c r="I217" s="447">
        <v>150.0</v>
      </c>
      <c r="J217" s="442" t="s">
        <v>1260</v>
      </c>
      <c r="K217" s="99"/>
      <c r="L217" s="99"/>
      <c r="M217" s="99"/>
      <c r="N217" s="99"/>
      <c r="O217" s="99"/>
      <c r="P217" s="99"/>
      <c r="Q217" s="99"/>
      <c r="R217" s="99"/>
      <c r="S217" s="99"/>
      <c r="T217" s="99"/>
      <c r="U217" s="99"/>
      <c r="V217" s="99"/>
      <c r="W217" s="99"/>
      <c r="X217" s="99"/>
      <c r="Y217" s="99"/>
      <c r="Z217" s="99"/>
    </row>
    <row r="218" ht="11.25" customHeight="1">
      <c r="A218" s="442" t="s">
        <v>1936</v>
      </c>
      <c r="B218" s="447" t="s">
        <v>1075</v>
      </c>
      <c r="C218" s="442" t="s">
        <v>10475</v>
      </c>
      <c r="D218" s="447" t="s">
        <v>10465</v>
      </c>
      <c r="E218" s="460" t="s">
        <v>10476</v>
      </c>
      <c r="F218" s="447">
        <v>2024.0</v>
      </c>
      <c r="G218" s="447">
        <v>50.0</v>
      </c>
      <c r="H218" s="447">
        <v>2.0</v>
      </c>
      <c r="I218" s="447">
        <v>75.0</v>
      </c>
      <c r="J218" s="442" t="s">
        <v>1260</v>
      </c>
      <c r="K218" s="99"/>
      <c r="L218" s="99"/>
      <c r="M218" s="99"/>
      <c r="N218" s="99"/>
      <c r="O218" s="99"/>
      <c r="P218" s="99"/>
      <c r="Q218" s="99"/>
      <c r="R218" s="99"/>
      <c r="S218" s="99"/>
      <c r="T218" s="99"/>
      <c r="U218" s="99"/>
      <c r="V218" s="99"/>
      <c r="W218" s="99"/>
      <c r="X218" s="99"/>
      <c r="Y218" s="99"/>
      <c r="Z218" s="99"/>
    </row>
    <row r="219" ht="11.25" customHeight="1">
      <c r="A219" s="442" t="s">
        <v>1936</v>
      </c>
      <c r="B219" s="447" t="s">
        <v>1075</v>
      </c>
      <c r="C219" s="442" t="s">
        <v>10477</v>
      </c>
      <c r="D219" s="447" t="s">
        <v>10478</v>
      </c>
      <c r="E219" s="460" t="s">
        <v>10479</v>
      </c>
      <c r="F219" s="447">
        <v>2024.0</v>
      </c>
      <c r="G219" s="447">
        <v>50.0</v>
      </c>
      <c r="H219" s="447">
        <v>2.0</v>
      </c>
      <c r="I219" s="447">
        <v>75.0</v>
      </c>
      <c r="J219" s="442" t="s">
        <v>1260</v>
      </c>
      <c r="K219" s="99"/>
      <c r="L219" s="99"/>
      <c r="M219" s="99"/>
      <c r="N219" s="99"/>
      <c r="O219" s="99"/>
      <c r="P219" s="99"/>
      <c r="Q219" s="99"/>
      <c r="R219" s="99"/>
      <c r="S219" s="99"/>
      <c r="T219" s="99"/>
      <c r="U219" s="99"/>
      <c r="V219" s="99"/>
      <c r="W219" s="99"/>
      <c r="X219" s="99"/>
      <c r="Y219" s="99"/>
      <c r="Z219" s="99"/>
    </row>
    <row r="220" ht="11.25" customHeight="1">
      <c r="A220" s="442" t="s">
        <v>1936</v>
      </c>
      <c r="B220" s="447" t="s">
        <v>1075</v>
      </c>
      <c r="C220" s="442" t="s">
        <v>10480</v>
      </c>
      <c r="D220" s="447" t="s">
        <v>10481</v>
      </c>
      <c r="E220" s="460" t="s">
        <v>10482</v>
      </c>
      <c r="F220" s="447">
        <v>2024.0</v>
      </c>
      <c r="G220" s="447">
        <v>150.0</v>
      </c>
      <c r="H220" s="447">
        <v>12.0</v>
      </c>
      <c r="I220" s="447">
        <v>150.0</v>
      </c>
      <c r="J220" s="442" t="s">
        <v>1260</v>
      </c>
      <c r="K220" s="99"/>
      <c r="L220" s="99"/>
      <c r="M220" s="99"/>
      <c r="N220" s="99"/>
      <c r="O220" s="99"/>
      <c r="P220" s="99"/>
      <c r="Q220" s="99"/>
      <c r="R220" s="99"/>
      <c r="S220" s="99"/>
      <c r="T220" s="99"/>
      <c r="U220" s="99"/>
      <c r="V220" s="99"/>
      <c r="W220" s="99"/>
      <c r="X220" s="99"/>
      <c r="Y220" s="99"/>
      <c r="Z220" s="99"/>
    </row>
    <row r="221" ht="11.25" customHeight="1">
      <c r="A221" s="442" t="s">
        <v>1936</v>
      </c>
      <c r="B221" s="447" t="s">
        <v>1075</v>
      </c>
      <c r="C221" s="474" t="s">
        <v>10483</v>
      </c>
      <c r="D221" s="447" t="s">
        <v>4209</v>
      </c>
      <c r="E221" s="460"/>
      <c r="F221" s="457">
        <v>45300.0</v>
      </c>
      <c r="G221" s="447">
        <v>50.0</v>
      </c>
      <c r="H221" s="447"/>
      <c r="I221" s="447">
        <v>50.0</v>
      </c>
      <c r="J221" s="442" t="s">
        <v>1260</v>
      </c>
      <c r="K221" s="99"/>
      <c r="L221" s="99"/>
      <c r="M221" s="99"/>
      <c r="N221" s="99"/>
      <c r="O221" s="99"/>
      <c r="P221" s="99"/>
      <c r="Q221" s="99"/>
      <c r="R221" s="99"/>
      <c r="S221" s="99"/>
      <c r="T221" s="99"/>
      <c r="U221" s="99"/>
      <c r="V221" s="99"/>
      <c r="W221" s="99"/>
      <c r="X221" s="99"/>
      <c r="Y221" s="99"/>
      <c r="Z221" s="99"/>
    </row>
    <row r="222" ht="11.25" customHeight="1">
      <c r="A222" s="442" t="s">
        <v>1936</v>
      </c>
      <c r="B222" s="447" t="s">
        <v>1075</v>
      </c>
      <c r="C222" s="442" t="s">
        <v>1376</v>
      </c>
      <c r="D222" s="447" t="s">
        <v>4209</v>
      </c>
      <c r="E222" s="460"/>
      <c r="F222" s="457">
        <v>45300.0</v>
      </c>
      <c r="G222" s="447">
        <v>50.0</v>
      </c>
      <c r="H222" s="447"/>
      <c r="I222" s="447">
        <v>50.0</v>
      </c>
      <c r="J222" s="442" t="s">
        <v>1260</v>
      </c>
      <c r="K222" s="99"/>
      <c r="L222" s="99"/>
      <c r="M222" s="99"/>
      <c r="N222" s="99"/>
      <c r="O222" s="99"/>
      <c r="P222" s="99"/>
      <c r="Q222" s="99"/>
      <c r="R222" s="99"/>
      <c r="S222" s="99"/>
      <c r="T222" s="99"/>
      <c r="U222" s="99"/>
      <c r="V222" s="99"/>
      <c r="W222" s="99"/>
      <c r="X222" s="99"/>
      <c r="Y222" s="99"/>
      <c r="Z222" s="99"/>
    </row>
    <row r="223" ht="11.25" customHeight="1">
      <c r="A223" s="442" t="s">
        <v>1936</v>
      </c>
      <c r="B223" s="447" t="s">
        <v>1075</v>
      </c>
      <c r="C223" s="442" t="s">
        <v>10484</v>
      </c>
      <c r="D223" s="447" t="s">
        <v>4209</v>
      </c>
      <c r="E223" s="460"/>
      <c r="F223" s="457">
        <v>45300.0</v>
      </c>
      <c r="G223" s="447">
        <v>50.0</v>
      </c>
      <c r="H223" s="447"/>
      <c r="I223" s="447">
        <v>50.0</v>
      </c>
      <c r="J223" s="442" t="s">
        <v>1260</v>
      </c>
      <c r="K223" s="99"/>
      <c r="L223" s="99"/>
      <c r="M223" s="99"/>
      <c r="N223" s="99"/>
      <c r="O223" s="99"/>
      <c r="P223" s="99"/>
      <c r="Q223" s="99"/>
      <c r="R223" s="99"/>
      <c r="S223" s="99"/>
      <c r="T223" s="99"/>
      <c r="U223" s="99"/>
      <c r="V223" s="99"/>
      <c r="W223" s="99"/>
      <c r="X223" s="99"/>
      <c r="Y223" s="99"/>
      <c r="Z223" s="99"/>
    </row>
    <row r="224" ht="11.25" customHeight="1">
      <c r="A224" s="442" t="s">
        <v>1936</v>
      </c>
      <c r="B224" s="447" t="s">
        <v>1075</v>
      </c>
      <c r="C224" s="475" t="s">
        <v>10485</v>
      </c>
      <c r="D224" s="447" t="s">
        <v>4209</v>
      </c>
      <c r="E224" s="460"/>
      <c r="F224" s="457">
        <v>45310.0</v>
      </c>
      <c r="G224" s="447">
        <v>50.0</v>
      </c>
      <c r="H224" s="447"/>
      <c r="I224" s="447">
        <v>50.0</v>
      </c>
      <c r="J224" s="442" t="s">
        <v>1260</v>
      </c>
      <c r="K224" s="99"/>
      <c r="L224" s="99"/>
      <c r="M224" s="99"/>
      <c r="N224" s="99"/>
      <c r="O224" s="99"/>
      <c r="P224" s="99"/>
      <c r="Q224" s="99"/>
      <c r="R224" s="99"/>
      <c r="S224" s="99"/>
      <c r="T224" s="99"/>
      <c r="U224" s="99"/>
      <c r="V224" s="99"/>
      <c r="W224" s="99"/>
      <c r="X224" s="99"/>
      <c r="Y224" s="99"/>
      <c r="Z224" s="99"/>
    </row>
    <row r="225" ht="11.25" customHeight="1">
      <c r="A225" s="442" t="s">
        <v>1936</v>
      </c>
      <c r="B225" s="447" t="s">
        <v>1075</v>
      </c>
      <c r="C225" s="442" t="s">
        <v>10484</v>
      </c>
      <c r="D225" s="447" t="s">
        <v>4209</v>
      </c>
      <c r="E225" s="460"/>
      <c r="F225" s="457">
        <v>45313.0</v>
      </c>
      <c r="G225" s="447">
        <v>50.0</v>
      </c>
      <c r="H225" s="447"/>
      <c r="I225" s="447">
        <v>50.0</v>
      </c>
      <c r="J225" s="442" t="s">
        <v>1260</v>
      </c>
      <c r="K225" s="99"/>
      <c r="L225" s="99"/>
      <c r="M225" s="99"/>
      <c r="N225" s="99"/>
      <c r="O225" s="99"/>
      <c r="P225" s="99"/>
      <c r="Q225" s="99"/>
      <c r="R225" s="99"/>
      <c r="S225" s="99"/>
      <c r="T225" s="99"/>
      <c r="U225" s="99"/>
      <c r="V225" s="99"/>
      <c r="W225" s="99"/>
      <c r="X225" s="99"/>
      <c r="Y225" s="99"/>
      <c r="Z225" s="99"/>
    </row>
    <row r="226" ht="11.25" customHeight="1">
      <c r="A226" s="442" t="s">
        <v>1936</v>
      </c>
      <c r="B226" s="447" t="s">
        <v>1075</v>
      </c>
      <c r="C226" s="442" t="s">
        <v>752</v>
      </c>
      <c r="D226" s="447" t="s">
        <v>4209</v>
      </c>
      <c r="E226" s="460"/>
      <c r="F226" s="457">
        <v>45321.0</v>
      </c>
      <c r="G226" s="447">
        <v>50.0</v>
      </c>
      <c r="H226" s="447"/>
      <c r="I226" s="447">
        <v>50.0</v>
      </c>
      <c r="J226" s="442" t="s">
        <v>1260</v>
      </c>
      <c r="K226" s="99"/>
      <c r="L226" s="99"/>
      <c r="M226" s="99"/>
      <c r="N226" s="99"/>
      <c r="O226" s="99"/>
      <c r="P226" s="99"/>
      <c r="Q226" s="99"/>
      <c r="R226" s="99"/>
      <c r="S226" s="99"/>
      <c r="T226" s="99"/>
      <c r="U226" s="99"/>
      <c r="V226" s="99"/>
      <c r="W226" s="99"/>
      <c r="X226" s="99"/>
      <c r="Y226" s="99"/>
      <c r="Z226" s="99"/>
    </row>
    <row r="227" ht="11.25" customHeight="1">
      <c r="A227" s="442" t="s">
        <v>1936</v>
      </c>
      <c r="B227" s="447" t="s">
        <v>1075</v>
      </c>
      <c r="C227" s="474" t="s">
        <v>10486</v>
      </c>
      <c r="D227" s="447" t="s">
        <v>4209</v>
      </c>
      <c r="E227" s="460"/>
      <c r="F227" s="457">
        <v>45328.0</v>
      </c>
      <c r="G227" s="447">
        <v>50.0</v>
      </c>
      <c r="H227" s="447"/>
      <c r="I227" s="447">
        <v>50.0</v>
      </c>
      <c r="J227" s="442" t="s">
        <v>1260</v>
      </c>
      <c r="K227" s="99"/>
      <c r="L227" s="99"/>
      <c r="M227" s="99"/>
      <c r="N227" s="99"/>
      <c r="O227" s="99"/>
      <c r="P227" s="99"/>
      <c r="Q227" s="99"/>
      <c r="R227" s="99"/>
      <c r="S227" s="99"/>
      <c r="T227" s="99"/>
      <c r="U227" s="99"/>
      <c r="V227" s="99"/>
      <c r="W227" s="99"/>
      <c r="X227" s="99"/>
      <c r="Y227" s="99"/>
      <c r="Z227" s="99"/>
    </row>
    <row r="228" ht="11.25" customHeight="1">
      <c r="A228" s="442" t="s">
        <v>1936</v>
      </c>
      <c r="B228" s="447" t="s">
        <v>1075</v>
      </c>
      <c r="C228" s="474" t="s">
        <v>10487</v>
      </c>
      <c r="D228" s="447" t="s">
        <v>4209</v>
      </c>
      <c r="E228" s="460"/>
      <c r="F228" s="457">
        <v>45328.0</v>
      </c>
      <c r="G228" s="447">
        <v>50.0</v>
      </c>
      <c r="H228" s="447"/>
      <c r="I228" s="447">
        <v>50.0</v>
      </c>
      <c r="J228" s="442" t="s">
        <v>1260</v>
      </c>
      <c r="K228" s="99"/>
      <c r="L228" s="99"/>
      <c r="M228" s="99"/>
      <c r="N228" s="99"/>
      <c r="O228" s="99"/>
      <c r="P228" s="99"/>
      <c r="Q228" s="99"/>
      <c r="R228" s="99"/>
      <c r="S228" s="99"/>
      <c r="T228" s="99"/>
      <c r="U228" s="99"/>
      <c r="V228" s="99"/>
      <c r="W228" s="99"/>
      <c r="X228" s="99"/>
      <c r="Y228" s="99"/>
      <c r="Z228" s="99"/>
    </row>
    <row r="229" ht="11.25" customHeight="1">
      <c r="A229" s="442" t="s">
        <v>1936</v>
      </c>
      <c r="B229" s="447" t="s">
        <v>1075</v>
      </c>
      <c r="C229" s="474" t="s">
        <v>10488</v>
      </c>
      <c r="D229" s="447" t="s">
        <v>4209</v>
      </c>
      <c r="E229" s="460"/>
      <c r="F229" s="457">
        <v>45340.0</v>
      </c>
      <c r="G229" s="447">
        <v>50.0</v>
      </c>
      <c r="H229" s="447"/>
      <c r="I229" s="447">
        <v>50.0</v>
      </c>
      <c r="J229" s="442" t="s">
        <v>1260</v>
      </c>
      <c r="K229" s="99"/>
      <c r="L229" s="99"/>
      <c r="M229" s="99"/>
      <c r="N229" s="99"/>
      <c r="O229" s="99"/>
      <c r="P229" s="99"/>
      <c r="Q229" s="99"/>
      <c r="R229" s="99"/>
      <c r="S229" s="99"/>
      <c r="T229" s="99"/>
      <c r="U229" s="99"/>
      <c r="V229" s="99"/>
      <c r="W229" s="99"/>
      <c r="X229" s="99"/>
      <c r="Y229" s="99"/>
      <c r="Z229" s="99"/>
    </row>
    <row r="230" ht="11.25" customHeight="1">
      <c r="A230" s="442" t="s">
        <v>1936</v>
      </c>
      <c r="B230" s="447" t="s">
        <v>1075</v>
      </c>
      <c r="C230" s="475" t="s">
        <v>10489</v>
      </c>
      <c r="D230" s="447" t="s">
        <v>4209</v>
      </c>
      <c r="E230" s="460"/>
      <c r="F230" s="457">
        <v>45340.0</v>
      </c>
      <c r="G230" s="447">
        <v>50.0</v>
      </c>
      <c r="H230" s="447"/>
      <c r="I230" s="447">
        <v>50.0</v>
      </c>
      <c r="J230" s="442" t="s">
        <v>1260</v>
      </c>
      <c r="K230" s="99"/>
      <c r="L230" s="99"/>
      <c r="M230" s="99"/>
      <c r="N230" s="99"/>
      <c r="O230" s="99"/>
      <c r="P230" s="99"/>
      <c r="Q230" s="99"/>
      <c r="R230" s="99"/>
      <c r="S230" s="99"/>
      <c r="T230" s="99"/>
      <c r="U230" s="99"/>
      <c r="V230" s="99"/>
      <c r="W230" s="99"/>
      <c r="X230" s="99"/>
      <c r="Y230" s="99"/>
      <c r="Z230" s="99"/>
    </row>
    <row r="231" ht="11.25" customHeight="1">
      <c r="A231" s="442" t="s">
        <v>1936</v>
      </c>
      <c r="B231" s="447" t="s">
        <v>1075</v>
      </c>
      <c r="C231" s="475" t="s">
        <v>10490</v>
      </c>
      <c r="D231" s="447" t="s">
        <v>4209</v>
      </c>
      <c r="E231" s="460"/>
      <c r="F231" s="457">
        <v>45353.0</v>
      </c>
      <c r="G231" s="447">
        <v>50.0</v>
      </c>
      <c r="H231" s="447"/>
      <c r="I231" s="447">
        <v>50.0</v>
      </c>
      <c r="J231" s="442" t="s">
        <v>1260</v>
      </c>
      <c r="K231" s="99"/>
      <c r="L231" s="99"/>
      <c r="M231" s="99"/>
      <c r="N231" s="99"/>
      <c r="O231" s="99"/>
      <c r="P231" s="99"/>
      <c r="Q231" s="99"/>
      <c r="R231" s="99"/>
      <c r="S231" s="99"/>
      <c r="T231" s="99"/>
      <c r="U231" s="99"/>
      <c r="V231" s="99"/>
      <c r="W231" s="99"/>
      <c r="X231" s="99"/>
      <c r="Y231" s="99"/>
      <c r="Z231" s="99"/>
    </row>
    <row r="232" ht="11.25" customHeight="1">
      <c r="A232" s="442" t="s">
        <v>1936</v>
      </c>
      <c r="B232" s="447" t="s">
        <v>1075</v>
      </c>
      <c r="C232" s="475" t="s">
        <v>10491</v>
      </c>
      <c r="D232" s="447" t="s">
        <v>4209</v>
      </c>
      <c r="E232" s="460"/>
      <c r="F232" s="457">
        <v>45358.0</v>
      </c>
      <c r="G232" s="447">
        <v>50.0</v>
      </c>
      <c r="H232" s="447"/>
      <c r="I232" s="447">
        <v>50.0</v>
      </c>
      <c r="J232" s="442" t="s">
        <v>1260</v>
      </c>
      <c r="K232" s="99"/>
      <c r="L232" s="99"/>
      <c r="M232" s="99"/>
      <c r="N232" s="99"/>
      <c r="O232" s="99"/>
      <c r="P232" s="99"/>
      <c r="Q232" s="99"/>
      <c r="R232" s="99"/>
      <c r="S232" s="99"/>
      <c r="T232" s="99"/>
      <c r="U232" s="99"/>
      <c r="V232" s="99"/>
      <c r="W232" s="99"/>
      <c r="X232" s="99"/>
      <c r="Y232" s="99"/>
      <c r="Z232" s="99"/>
    </row>
    <row r="233" ht="11.25" customHeight="1">
      <c r="A233" s="442" t="s">
        <v>1936</v>
      </c>
      <c r="B233" s="447" t="s">
        <v>1075</v>
      </c>
      <c r="C233" s="475" t="s">
        <v>814</v>
      </c>
      <c r="D233" s="447" t="s">
        <v>4209</v>
      </c>
      <c r="E233" s="460"/>
      <c r="F233" s="457">
        <v>45361.0</v>
      </c>
      <c r="G233" s="447">
        <v>50.0</v>
      </c>
      <c r="H233" s="447"/>
      <c r="I233" s="447">
        <v>50.0</v>
      </c>
      <c r="J233" s="442" t="s">
        <v>1260</v>
      </c>
      <c r="K233" s="99"/>
      <c r="L233" s="99"/>
      <c r="M233" s="99"/>
      <c r="N233" s="99"/>
      <c r="O233" s="99"/>
      <c r="P233" s="99"/>
      <c r="Q233" s="99"/>
      <c r="R233" s="99"/>
      <c r="S233" s="99"/>
      <c r="T233" s="99"/>
      <c r="U233" s="99"/>
      <c r="V233" s="99"/>
      <c r="W233" s="99"/>
      <c r="X233" s="99"/>
      <c r="Y233" s="99"/>
      <c r="Z233" s="99"/>
    </row>
    <row r="234" ht="11.25" customHeight="1">
      <c r="A234" s="442" t="s">
        <v>1936</v>
      </c>
      <c r="B234" s="447" t="s">
        <v>1075</v>
      </c>
      <c r="C234" s="475" t="s">
        <v>1089</v>
      </c>
      <c r="D234" s="447" t="s">
        <v>4209</v>
      </c>
      <c r="E234" s="460"/>
      <c r="F234" s="457">
        <v>45395.0</v>
      </c>
      <c r="G234" s="447">
        <v>50.0</v>
      </c>
      <c r="H234" s="447"/>
      <c r="I234" s="447">
        <v>50.0</v>
      </c>
      <c r="J234" s="442" t="s">
        <v>1260</v>
      </c>
      <c r="K234" s="99"/>
      <c r="L234" s="99"/>
      <c r="M234" s="99"/>
      <c r="N234" s="99"/>
      <c r="O234" s="99"/>
      <c r="P234" s="99"/>
      <c r="Q234" s="99"/>
      <c r="R234" s="99"/>
      <c r="S234" s="99"/>
      <c r="T234" s="99"/>
      <c r="U234" s="99"/>
      <c r="V234" s="99"/>
      <c r="W234" s="99"/>
      <c r="X234" s="99"/>
      <c r="Y234" s="99"/>
      <c r="Z234" s="99"/>
    </row>
    <row r="235" ht="11.25" customHeight="1">
      <c r="A235" s="442" t="s">
        <v>1936</v>
      </c>
      <c r="B235" s="447" t="s">
        <v>1075</v>
      </c>
      <c r="C235" s="475" t="s">
        <v>10492</v>
      </c>
      <c r="D235" s="447" t="s">
        <v>4209</v>
      </c>
      <c r="E235" s="460"/>
      <c r="F235" s="457">
        <v>45373.0</v>
      </c>
      <c r="G235" s="447">
        <v>50.0</v>
      </c>
      <c r="H235" s="447"/>
      <c r="I235" s="447">
        <v>50.0</v>
      </c>
      <c r="J235" s="442" t="s">
        <v>1260</v>
      </c>
      <c r="K235" s="99"/>
      <c r="L235" s="99"/>
      <c r="M235" s="99"/>
      <c r="N235" s="99"/>
      <c r="O235" s="99"/>
      <c r="P235" s="99"/>
      <c r="Q235" s="99"/>
      <c r="R235" s="99"/>
      <c r="S235" s="99"/>
      <c r="T235" s="99"/>
      <c r="U235" s="99"/>
      <c r="V235" s="99"/>
      <c r="W235" s="99"/>
      <c r="X235" s="99"/>
      <c r="Y235" s="99"/>
      <c r="Z235" s="99"/>
    </row>
    <row r="236" ht="11.25" customHeight="1">
      <c r="A236" s="442" t="s">
        <v>1936</v>
      </c>
      <c r="B236" s="447" t="s">
        <v>1075</v>
      </c>
      <c r="C236" s="475" t="s">
        <v>10493</v>
      </c>
      <c r="D236" s="447" t="s">
        <v>4209</v>
      </c>
      <c r="E236" s="460"/>
      <c r="F236" s="457">
        <v>45376.0</v>
      </c>
      <c r="G236" s="447">
        <v>50.0</v>
      </c>
      <c r="H236" s="447"/>
      <c r="I236" s="447">
        <v>50.0</v>
      </c>
      <c r="J236" s="442" t="s">
        <v>1260</v>
      </c>
      <c r="K236" s="99"/>
      <c r="L236" s="99"/>
      <c r="M236" s="99"/>
      <c r="N236" s="99"/>
      <c r="O236" s="99"/>
      <c r="P236" s="99"/>
      <c r="Q236" s="99"/>
      <c r="R236" s="99"/>
      <c r="S236" s="99"/>
      <c r="T236" s="99"/>
      <c r="U236" s="99"/>
      <c r="V236" s="99"/>
      <c r="W236" s="99"/>
      <c r="X236" s="99"/>
      <c r="Y236" s="99"/>
      <c r="Z236" s="99"/>
    </row>
    <row r="237" ht="11.25" customHeight="1">
      <c r="A237" s="442" t="s">
        <v>1936</v>
      </c>
      <c r="B237" s="447" t="s">
        <v>1075</v>
      </c>
      <c r="C237" s="475" t="s">
        <v>10494</v>
      </c>
      <c r="D237" s="447" t="s">
        <v>4209</v>
      </c>
      <c r="E237" s="460"/>
      <c r="F237" s="457">
        <v>45376.0</v>
      </c>
      <c r="G237" s="447">
        <v>50.0</v>
      </c>
      <c r="H237" s="447"/>
      <c r="I237" s="447">
        <v>50.0</v>
      </c>
      <c r="J237" s="442" t="s">
        <v>1260</v>
      </c>
      <c r="K237" s="99"/>
      <c r="L237" s="99"/>
      <c r="M237" s="99"/>
      <c r="N237" s="99"/>
      <c r="O237" s="99"/>
      <c r="P237" s="99"/>
      <c r="Q237" s="99"/>
      <c r="R237" s="99"/>
      <c r="S237" s="99"/>
      <c r="T237" s="99"/>
      <c r="U237" s="99"/>
      <c r="V237" s="99"/>
      <c r="W237" s="99"/>
      <c r="X237" s="99"/>
      <c r="Y237" s="99"/>
      <c r="Z237" s="99"/>
    </row>
    <row r="238" ht="11.25" customHeight="1">
      <c r="A238" s="442" t="s">
        <v>1936</v>
      </c>
      <c r="B238" s="447" t="s">
        <v>1075</v>
      </c>
      <c r="C238" s="475" t="s">
        <v>10488</v>
      </c>
      <c r="D238" s="447" t="s">
        <v>4209</v>
      </c>
      <c r="E238" s="460"/>
      <c r="F238" s="457">
        <v>45379.0</v>
      </c>
      <c r="G238" s="447">
        <v>50.0</v>
      </c>
      <c r="H238" s="447"/>
      <c r="I238" s="447">
        <v>50.0</v>
      </c>
      <c r="J238" s="442" t="s">
        <v>1260</v>
      </c>
      <c r="K238" s="99"/>
      <c r="L238" s="99"/>
      <c r="M238" s="99"/>
      <c r="N238" s="99"/>
      <c r="O238" s="99"/>
      <c r="P238" s="99"/>
      <c r="Q238" s="99"/>
      <c r="R238" s="99"/>
      <c r="S238" s="99"/>
      <c r="T238" s="99"/>
      <c r="U238" s="99"/>
      <c r="V238" s="99"/>
      <c r="W238" s="99"/>
      <c r="X238" s="99"/>
      <c r="Y238" s="99"/>
      <c r="Z238" s="99"/>
    </row>
    <row r="239" ht="11.25" customHeight="1">
      <c r="A239" s="442" t="s">
        <v>1936</v>
      </c>
      <c r="B239" s="447" t="s">
        <v>1075</v>
      </c>
      <c r="C239" s="475" t="s">
        <v>10484</v>
      </c>
      <c r="D239" s="447" t="s">
        <v>4209</v>
      </c>
      <c r="E239" s="460"/>
      <c r="F239" s="457">
        <v>45386.0</v>
      </c>
      <c r="G239" s="447">
        <v>50.0</v>
      </c>
      <c r="H239" s="447"/>
      <c r="I239" s="447">
        <v>50.0</v>
      </c>
      <c r="J239" s="442" t="s">
        <v>1260</v>
      </c>
      <c r="K239" s="99"/>
      <c r="L239" s="99"/>
      <c r="M239" s="99"/>
      <c r="N239" s="99"/>
      <c r="O239" s="99"/>
      <c r="P239" s="99"/>
      <c r="Q239" s="99"/>
      <c r="R239" s="99"/>
      <c r="S239" s="99"/>
      <c r="T239" s="99"/>
      <c r="U239" s="99"/>
      <c r="V239" s="99"/>
      <c r="W239" s="99"/>
      <c r="X239" s="99"/>
      <c r="Y239" s="99"/>
      <c r="Z239" s="99"/>
    </row>
    <row r="240" ht="11.25" customHeight="1">
      <c r="A240" s="442" t="s">
        <v>1936</v>
      </c>
      <c r="B240" s="447" t="s">
        <v>1075</v>
      </c>
      <c r="C240" s="475" t="s">
        <v>10495</v>
      </c>
      <c r="D240" s="447" t="s">
        <v>4209</v>
      </c>
      <c r="E240" s="460"/>
      <c r="F240" s="457">
        <v>45390.0</v>
      </c>
      <c r="G240" s="447">
        <v>50.0</v>
      </c>
      <c r="H240" s="447"/>
      <c r="I240" s="447">
        <v>50.0</v>
      </c>
      <c r="J240" s="442" t="s">
        <v>1260</v>
      </c>
      <c r="K240" s="99"/>
      <c r="L240" s="99"/>
      <c r="M240" s="99"/>
      <c r="N240" s="99"/>
      <c r="O240" s="99"/>
      <c r="P240" s="99"/>
      <c r="Q240" s="99"/>
      <c r="R240" s="99"/>
      <c r="S240" s="99"/>
      <c r="T240" s="99"/>
      <c r="U240" s="99"/>
      <c r="V240" s="99"/>
      <c r="W240" s="99"/>
      <c r="X240" s="99"/>
      <c r="Y240" s="99"/>
      <c r="Z240" s="99"/>
    </row>
    <row r="241" ht="11.25" customHeight="1">
      <c r="A241" s="442" t="s">
        <v>1936</v>
      </c>
      <c r="B241" s="447" t="s">
        <v>1075</v>
      </c>
      <c r="C241" s="475" t="s">
        <v>1376</v>
      </c>
      <c r="D241" s="447" t="s">
        <v>4209</v>
      </c>
      <c r="E241" s="460"/>
      <c r="F241" s="457">
        <v>45756.0</v>
      </c>
      <c r="G241" s="447">
        <v>50.0</v>
      </c>
      <c r="H241" s="447"/>
      <c r="I241" s="447">
        <v>50.0</v>
      </c>
      <c r="J241" s="442" t="s">
        <v>1260</v>
      </c>
      <c r="K241" s="99"/>
      <c r="L241" s="99"/>
      <c r="M241" s="99"/>
      <c r="N241" s="99"/>
      <c r="O241" s="99"/>
      <c r="P241" s="99"/>
      <c r="Q241" s="99"/>
      <c r="R241" s="99"/>
      <c r="S241" s="99"/>
      <c r="T241" s="99"/>
      <c r="U241" s="99"/>
      <c r="V241" s="99"/>
      <c r="W241" s="99"/>
      <c r="X241" s="99"/>
      <c r="Y241" s="99"/>
      <c r="Z241" s="99"/>
    </row>
    <row r="242" ht="11.25" customHeight="1">
      <c r="A242" s="442" t="s">
        <v>1936</v>
      </c>
      <c r="B242" s="447" t="s">
        <v>1075</v>
      </c>
      <c r="C242" s="475" t="s">
        <v>10496</v>
      </c>
      <c r="D242" s="447" t="s">
        <v>4209</v>
      </c>
      <c r="E242" s="460"/>
      <c r="F242" s="457">
        <v>45395.0</v>
      </c>
      <c r="G242" s="447">
        <v>50.0</v>
      </c>
      <c r="H242" s="447"/>
      <c r="I242" s="447">
        <v>50.0</v>
      </c>
      <c r="J242" s="442" t="s">
        <v>1260</v>
      </c>
      <c r="K242" s="99"/>
      <c r="L242" s="99"/>
      <c r="M242" s="99"/>
      <c r="N242" s="99"/>
      <c r="O242" s="99"/>
      <c r="P242" s="99"/>
      <c r="Q242" s="99"/>
      <c r="R242" s="99"/>
      <c r="S242" s="99"/>
      <c r="T242" s="99"/>
      <c r="U242" s="99"/>
      <c r="V242" s="99"/>
      <c r="W242" s="99"/>
      <c r="X242" s="99"/>
      <c r="Y242" s="99"/>
      <c r="Z242" s="99"/>
    </row>
    <row r="243" ht="11.25" customHeight="1">
      <c r="A243" s="442" t="s">
        <v>1936</v>
      </c>
      <c r="B243" s="447" t="s">
        <v>1075</v>
      </c>
      <c r="C243" s="475" t="s">
        <v>10490</v>
      </c>
      <c r="D243" s="447" t="s">
        <v>4209</v>
      </c>
      <c r="E243" s="460"/>
      <c r="F243" s="457">
        <v>45396.0</v>
      </c>
      <c r="G243" s="447">
        <v>50.0</v>
      </c>
      <c r="H243" s="447"/>
      <c r="I243" s="447">
        <v>50.0</v>
      </c>
      <c r="J243" s="442" t="s">
        <v>1260</v>
      </c>
      <c r="K243" s="99"/>
      <c r="L243" s="99"/>
      <c r="M243" s="99"/>
      <c r="N243" s="99"/>
      <c r="O243" s="99"/>
      <c r="P243" s="99"/>
      <c r="Q243" s="99"/>
      <c r="R243" s="99"/>
      <c r="S243" s="99"/>
      <c r="T243" s="99"/>
      <c r="U243" s="99"/>
      <c r="V243" s="99"/>
      <c r="W243" s="99"/>
      <c r="X243" s="99"/>
      <c r="Y243" s="99"/>
      <c r="Z243" s="99"/>
    </row>
    <row r="244" ht="11.25" customHeight="1">
      <c r="A244" s="442" t="s">
        <v>1936</v>
      </c>
      <c r="B244" s="447" t="s">
        <v>1075</v>
      </c>
      <c r="C244" s="475" t="s">
        <v>10497</v>
      </c>
      <c r="D244" s="447" t="s">
        <v>4209</v>
      </c>
      <c r="E244" s="460"/>
      <c r="F244" s="457">
        <v>45405.0</v>
      </c>
      <c r="G244" s="447">
        <v>50.0</v>
      </c>
      <c r="H244" s="447"/>
      <c r="I244" s="447">
        <v>50.0</v>
      </c>
      <c r="J244" s="442" t="s">
        <v>1260</v>
      </c>
      <c r="K244" s="99"/>
      <c r="L244" s="99"/>
      <c r="M244" s="99"/>
      <c r="N244" s="99"/>
      <c r="O244" s="99"/>
      <c r="P244" s="99"/>
      <c r="Q244" s="99"/>
      <c r="R244" s="99"/>
      <c r="S244" s="99"/>
      <c r="T244" s="99"/>
      <c r="U244" s="99"/>
      <c r="V244" s="99"/>
      <c r="W244" s="99"/>
      <c r="X244" s="99"/>
      <c r="Y244" s="99"/>
      <c r="Z244" s="99"/>
    </row>
    <row r="245" ht="11.25" customHeight="1">
      <c r="A245" s="442" t="s">
        <v>1936</v>
      </c>
      <c r="B245" s="447" t="s">
        <v>1075</v>
      </c>
      <c r="C245" s="475" t="s">
        <v>10490</v>
      </c>
      <c r="D245" s="447" t="s">
        <v>4209</v>
      </c>
      <c r="E245" s="460"/>
      <c r="F245" s="457">
        <v>45416.0</v>
      </c>
      <c r="G245" s="447">
        <v>50.0</v>
      </c>
      <c r="H245" s="447"/>
      <c r="I245" s="447">
        <v>50.0</v>
      </c>
      <c r="J245" s="442" t="s">
        <v>1260</v>
      </c>
      <c r="K245" s="99"/>
      <c r="L245" s="99"/>
      <c r="M245" s="99"/>
      <c r="N245" s="99"/>
      <c r="O245" s="99"/>
      <c r="P245" s="99"/>
      <c r="Q245" s="99"/>
      <c r="R245" s="99"/>
      <c r="S245" s="99"/>
      <c r="T245" s="99"/>
      <c r="U245" s="99"/>
      <c r="V245" s="99"/>
      <c r="W245" s="99"/>
      <c r="X245" s="99"/>
      <c r="Y245" s="99"/>
      <c r="Z245" s="99"/>
    </row>
    <row r="246" ht="11.25" customHeight="1">
      <c r="A246" s="442" t="s">
        <v>1936</v>
      </c>
      <c r="B246" s="447" t="s">
        <v>1075</v>
      </c>
      <c r="C246" s="475" t="s">
        <v>10491</v>
      </c>
      <c r="D246" s="447" t="s">
        <v>4209</v>
      </c>
      <c r="E246" s="460"/>
      <c r="F246" s="457">
        <v>45416.0</v>
      </c>
      <c r="G246" s="447">
        <v>50.0</v>
      </c>
      <c r="H246" s="447"/>
      <c r="I246" s="447">
        <v>50.0</v>
      </c>
      <c r="J246" s="442" t="s">
        <v>1260</v>
      </c>
      <c r="K246" s="99"/>
      <c r="L246" s="99"/>
      <c r="M246" s="99"/>
      <c r="N246" s="99"/>
      <c r="O246" s="99"/>
      <c r="P246" s="99"/>
      <c r="Q246" s="99"/>
      <c r="R246" s="99"/>
      <c r="S246" s="99"/>
      <c r="T246" s="99"/>
      <c r="U246" s="99"/>
      <c r="V246" s="99"/>
      <c r="W246" s="99"/>
      <c r="X246" s="99"/>
      <c r="Y246" s="99"/>
      <c r="Z246" s="99"/>
    </row>
    <row r="247" ht="11.25" customHeight="1">
      <c r="A247" s="442" t="s">
        <v>1936</v>
      </c>
      <c r="B247" s="447" t="s">
        <v>1075</v>
      </c>
      <c r="C247" s="475" t="s">
        <v>10498</v>
      </c>
      <c r="D247" s="447" t="s">
        <v>4209</v>
      </c>
      <c r="E247" s="460"/>
      <c r="F247" s="457">
        <v>45432.0</v>
      </c>
      <c r="G247" s="447">
        <v>50.0</v>
      </c>
      <c r="H247" s="447"/>
      <c r="I247" s="447">
        <v>50.0</v>
      </c>
      <c r="J247" s="442" t="s">
        <v>1260</v>
      </c>
      <c r="K247" s="99"/>
      <c r="L247" s="99"/>
      <c r="M247" s="99"/>
      <c r="N247" s="99"/>
      <c r="O247" s="99"/>
      <c r="P247" s="99"/>
      <c r="Q247" s="99"/>
      <c r="R247" s="99"/>
      <c r="S247" s="99"/>
      <c r="T247" s="99"/>
      <c r="U247" s="99"/>
      <c r="V247" s="99"/>
      <c r="W247" s="99"/>
      <c r="X247" s="99"/>
      <c r="Y247" s="99"/>
      <c r="Z247" s="99"/>
    </row>
    <row r="248" ht="11.25" customHeight="1">
      <c r="A248" s="442" t="s">
        <v>1936</v>
      </c>
      <c r="B248" s="447" t="s">
        <v>1075</v>
      </c>
      <c r="C248" s="475" t="s">
        <v>10499</v>
      </c>
      <c r="D248" s="447" t="s">
        <v>4209</v>
      </c>
      <c r="E248" s="460"/>
      <c r="F248" s="457">
        <v>45448.0</v>
      </c>
      <c r="G248" s="447">
        <v>50.0</v>
      </c>
      <c r="H248" s="447"/>
      <c r="I248" s="447">
        <v>50.0</v>
      </c>
      <c r="J248" s="442" t="s">
        <v>1260</v>
      </c>
      <c r="K248" s="99"/>
      <c r="L248" s="99"/>
      <c r="M248" s="99"/>
      <c r="N248" s="99"/>
      <c r="O248" s="99"/>
      <c r="P248" s="99"/>
      <c r="Q248" s="99"/>
      <c r="R248" s="99"/>
      <c r="S248" s="99"/>
      <c r="T248" s="99"/>
      <c r="U248" s="99"/>
      <c r="V248" s="99"/>
      <c r="W248" s="99"/>
      <c r="X248" s="99"/>
      <c r="Y248" s="99"/>
      <c r="Z248" s="99"/>
    </row>
    <row r="249" ht="11.25" customHeight="1">
      <c r="A249" s="442" t="s">
        <v>1936</v>
      </c>
      <c r="B249" s="447" t="s">
        <v>1075</v>
      </c>
      <c r="C249" s="475" t="s">
        <v>10490</v>
      </c>
      <c r="D249" s="447" t="s">
        <v>4209</v>
      </c>
      <c r="E249" s="460"/>
      <c r="F249" s="457">
        <v>45448.0</v>
      </c>
      <c r="G249" s="447">
        <v>50.0</v>
      </c>
      <c r="H249" s="447"/>
      <c r="I249" s="447">
        <v>50.0</v>
      </c>
      <c r="J249" s="442" t="s">
        <v>1260</v>
      </c>
      <c r="K249" s="99"/>
      <c r="L249" s="99"/>
      <c r="M249" s="99"/>
      <c r="N249" s="99"/>
      <c r="O249" s="99"/>
      <c r="P249" s="99"/>
      <c r="Q249" s="99"/>
      <c r="R249" s="99"/>
      <c r="S249" s="99"/>
      <c r="T249" s="99"/>
      <c r="U249" s="99"/>
      <c r="V249" s="99"/>
      <c r="W249" s="99"/>
      <c r="X249" s="99"/>
      <c r="Y249" s="99"/>
      <c r="Z249" s="99"/>
    </row>
    <row r="250" ht="11.25" customHeight="1">
      <c r="A250" s="442" t="s">
        <v>1936</v>
      </c>
      <c r="B250" s="447" t="s">
        <v>1075</v>
      </c>
      <c r="C250" s="475" t="s">
        <v>10227</v>
      </c>
      <c r="D250" s="447" t="s">
        <v>4209</v>
      </c>
      <c r="E250" s="460"/>
      <c r="F250" s="457">
        <v>45449.0</v>
      </c>
      <c r="G250" s="447">
        <v>50.0</v>
      </c>
      <c r="H250" s="447"/>
      <c r="I250" s="447">
        <v>50.0</v>
      </c>
      <c r="J250" s="442" t="s">
        <v>1260</v>
      </c>
      <c r="K250" s="99"/>
      <c r="L250" s="99"/>
      <c r="M250" s="99"/>
      <c r="N250" s="99"/>
      <c r="O250" s="99"/>
      <c r="P250" s="99"/>
      <c r="Q250" s="99"/>
      <c r="R250" s="99"/>
      <c r="S250" s="99"/>
      <c r="T250" s="99"/>
      <c r="U250" s="99"/>
      <c r="V250" s="99"/>
      <c r="W250" s="99"/>
      <c r="X250" s="99"/>
      <c r="Y250" s="99"/>
      <c r="Z250" s="99"/>
    </row>
    <row r="251" ht="11.25" customHeight="1">
      <c r="A251" s="442" t="s">
        <v>1936</v>
      </c>
      <c r="B251" s="447" t="s">
        <v>1075</v>
      </c>
      <c r="C251" s="475" t="s">
        <v>10500</v>
      </c>
      <c r="D251" s="447" t="s">
        <v>4209</v>
      </c>
      <c r="E251" s="460"/>
      <c r="F251" s="457">
        <v>45453.0</v>
      </c>
      <c r="G251" s="447">
        <v>50.0</v>
      </c>
      <c r="H251" s="447"/>
      <c r="I251" s="447">
        <v>50.0</v>
      </c>
      <c r="J251" s="442" t="s">
        <v>1260</v>
      </c>
      <c r="K251" s="99"/>
      <c r="L251" s="99"/>
      <c r="M251" s="99"/>
      <c r="N251" s="99"/>
      <c r="O251" s="99"/>
      <c r="P251" s="99"/>
      <c r="Q251" s="99"/>
      <c r="R251" s="99"/>
      <c r="S251" s="99"/>
      <c r="T251" s="99"/>
      <c r="U251" s="99"/>
      <c r="V251" s="99"/>
      <c r="W251" s="99"/>
      <c r="X251" s="99"/>
      <c r="Y251" s="99"/>
      <c r="Z251" s="99"/>
    </row>
    <row r="252" ht="11.25" customHeight="1">
      <c r="A252" s="442" t="s">
        <v>1936</v>
      </c>
      <c r="B252" s="447" t="s">
        <v>1075</v>
      </c>
      <c r="C252" s="475" t="s">
        <v>10489</v>
      </c>
      <c r="D252" s="447" t="s">
        <v>4209</v>
      </c>
      <c r="E252" s="460"/>
      <c r="F252" s="457">
        <v>45454.0</v>
      </c>
      <c r="G252" s="447">
        <v>50.0</v>
      </c>
      <c r="H252" s="447"/>
      <c r="I252" s="447">
        <v>50.0</v>
      </c>
      <c r="J252" s="442" t="s">
        <v>1260</v>
      </c>
      <c r="K252" s="99"/>
      <c r="L252" s="99"/>
      <c r="M252" s="99"/>
      <c r="N252" s="99"/>
      <c r="O252" s="99"/>
      <c r="P252" s="99"/>
      <c r="Q252" s="99"/>
      <c r="R252" s="99"/>
      <c r="S252" s="99"/>
      <c r="T252" s="99"/>
      <c r="U252" s="99"/>
      <c r="V252" s="99"/>
      <c r="W252" s="99"/>
      <c r="X252" s="99"/>
      <c r="Y252" s="99"/>
      <c r="Z252" s="99"/>
    </row>
    <row r="253" ht="11.25" customHeight="1">
      <c r="A253" s="442" t="s">
        <v>1936</v>
      </c>
      <c r="B253" s="447" t="s">
        <v>1075</v>
      </c>
      <c r="C253" s="475" t="s">
        <v>10489</v>
      </c>
      <c r="D253" s="447" t="s">
        <v>4209</v>
      </c>
      <c r="E253" s="460"/>
      <c r="F253" s="457">
        <v>45461.0</v>
      </c>
      <c r="G253" s="447">
        <v>50.0</v>
      </c>
      <c r="H253" s="447"/>
      <c r="I253" s="447">
        <v>50.0</v>
      </c>
      <c r="J253" s="442" t="s">
        <v>1260</v>
      </c>
      <c r="K253" s="99"/>
      <c r="L253" s="99"/>
      <c r="M253" s="99"/>
      <c r="N253" s="99"/>
      <c r="O253" s="99"/>
      <c r="P253" s="99"/>
      <c r="Q253" s="99"/>
      <c r="R253" s="99"/>
      <c r="S253" s="99"/>
      <c r="T253" s="99"/>
      <c r="U253" s="99"/>
      <c r="V253" s="99"/>
      <c r="W253" s="99"/>
      <c r="X253" s="99"/>
      <c r="Y253" s="99"/>
      <c r="Z253" s="99"/>
    </row>
    <row r="254" ht="11.25" customHeight="1">
      <c r="A254" s="442" t="s">
        <v>1936</v>
      </c>
      <c r="B254" s="447" t="s">
        <v>1075</v>
      </c>
      <c r="C254" s="475" t="s">
        <v>10501</v>
      </c>
      <c r="D254" s="447" t="s">
        <v>4209</v>
      </c>
      <c r="E254" s="460"/>
      <c r="F254" s="457">
        <v>45461.0</v>
      </c>
      <c r="G254" s="447">
        <v>50.0</v>
      </c>
      <c r="H254" s="447"/>
      <c r="I254" s="447">
        <v>50.0</v>
      </c>
      <c r="J254" s="442" t="s">
        <v>1260</v>
      </c>
      <c r="K254" s="99"/>
      <c r="L254" s="99"/>
      <c r="M254" s="99"/>
      <c r="N254" s="99"/>
      <c r="O254" s="99"/>
      <c r="P254" s="99"/>
      <c r="Q254" s="99"/>
      <c r="R254" s="99"/>
      <c r="S254" s="99"/>
      <c r="T254" s="99"/>
      <c r="U254" s="99"/>
      <c r="V254" s="99"/>
      <c r="W254" s="99"/>
      <c r="X254" s="99"/>
      <c r="Y254" s="99"/>
      <c r="Z254" s="99"/>
    </row>
    <row r="255" ht="11.25" customHeight="1">
      <c r="A255" s="442" t="s">
        <v>1936</v>
      </c>
      <c r="B255" s="447" t="s">
        <v>1075</v>
      </c>
      <c r="C255" s="475" t="s">
        <v>10485</v>
      </c>
      <c r="D255" s="447" t="s">
        <v>4209</v>
      </c>
      <c r="E255" s="460"/>
      <c r="F255" s="457">
        <v>45467.0</v>
      </c>
      <c r="G255" s="447">
        <v>50.0</v>
      </c>
      <c r="H255" s="447"/>
      <c r="I255" s="447">
        <v>50.0</v>
      </c>
      <c r="J255" s="442" t="s">
        <v>1260</v>
      </c>
      <c r="K255" s="99"/>
      <c r="L255" s="99"/>
      <c r="M255" s="99"/>
      <c r="N255" s="99"/>
      <c r="O255" s="99"/>
      <c r="P255" s="99"/>
      <c r="Q255" s="99"/>
      <c r="R255" s="99"/>
      <c r="S255" s="99"/>
      <c r="T255" s="99"/>
      <c r="U255" s="99"/>
      <c r="V255" s="99"/>
      <c r="W255" s="99"/>
      <c r="X255" s="99"/>
      <c r="Y255" s="99"/>
      <c r="Z255" s="99"/>
    </row>
    <row r="256" ht="11.25" customHeight="1">
      <c r="A256" s="442" t="s">
        <v>1936</v>
      </c>
      <c r="B256" s="447" t="s">
        <v>1075</v>
      </c>
      <c r="C256" s="475" t="s">
        <v>814</v>
      </c>
      <c r="D256" s="447" t="s">
        <v>4209</v>
      </c>
      <c r="E256" s="460"/>
      <c r="F256" s="457">
        <v>45467.0</v>
      </c>
      <c r="G256" s="447">
        <v>50.0</v>
      </c>
      <c r="H256" s="447"/>
      <c r="I256" s="447">
        <v>50.0</v>
      </c>
      <c r="J256" s="442" t="s">
        <v>1260</v>
      </c>
      <c r="K256" s="99"/>
      <c r="L256" s="99"/>
      <c r="M256" s="99"/>
      <c r="N256" s="99"/>
      <c r="O256" s="99"/>
      <c r="P256" s="99"/>
      <c r="Q256" s="99"/>
      <c r="R256" s="99"/>
      <c r="S256" s="99"/>
      <c r="T256" s="99"/>
      <c r="U256" s="99"/>
      <c r="V256" s="99"/>
      <c r="W256" s="99"/>
      <c r="X256" s="99"/>
      <c r="Y256" s="99"/>
      <c r="Z256" s="99"/>
    </row>
    <row r="257" ht="11.25" customHeight="1">
      <c r="A257" s="442" t="s">
        <v>1936</v>
      </c>
      <c r="B257" s="447" t="s">
        <v>1075</v>
      </c>
      <c r="C257" s="475" t="s">
        <v>10502</v>
      </c>
      <c r="D257" s="447" t="s">
        <v>4209</v>
      </c>
      <c r="E257" s="460"/>
      <c r="F257" s="457">
        <v>45468.0</v>
      </c>
      <c r="G257" s="447">
        <v>50.0</v>
      </c>
      <c r="H257" s="447"/>
      <c r="I257" s="447">
        <v>50.0</v>
      </c>
      <c r="J257" s="442" t="s">
        <v>1260</v>
      </c>
      <c r="K257" s="99"/>
      <c r="L257" s="99"/>
      <c r="M257" s="99"/>
      <c r="N257" s="99"/>
      <c r="O257" s="99"/>
      <c r="P257" s="99"/>
      <c r="Q257" s="99"/>
      <c r="R257" s="99"/>
      <c r="S257" s="99"/>
      <c r="T257" s="99"/>
      <c r="U257" s="99"/>
      <c r="V257" s="99"/>
      <c r="W257" s="99"/>
      <c r="X257" s="99"/>
      <c r="Y257" s="99"/>
      <c r="Z257" s="99"/>
    </row>
    <row r="258" ht="11.25" customHeight="1">
      <c r="A258" s="442" t="s">
        <v>1936</v>
      </c>
      <c r="B258" s="447" t="s">
        <v>1075</v>
      </c>
      <c r="C258" s="475" t="s">
        <v>10502</v>
      </c>
      <c r="D258" s="447" t="s">
        <v>4209</v>
      </c>
      <c r="E258" s="460"/>
      <c r="F258" s="457">
        <v>45468.0</v>
      </c>
      <c r="G258" s="447">
        <v>50.0</v>
      </c>
      <c r="H258" s="447"/>
      <c r="I258" s="447">
        <v>50.0</v>
      </c>
      <c r="J258" s="442" t="s">
        <v>1260</v>
      </c>
      <c r="K258" s="99"/>
      <c r="L258" s="99"/>
      <c r="M258" s="99"/>
      <c r="N258" s="99"/>
      <c r="O258" s="99"/>
      <c r="P258" s="99"/>
      <c r="Q258" s="99"/>
      <c r="R258" s="99"/>
      <c r="S258" s="99"/>
      <c r="T258" s="99"/>
      <c r="U258" s="99"/>
      <c r="V258" s="99"/>
      <c r="W258" s="99"/>
      <c r="X258" s="99"/>
      <c r="Y258" s="99"/>
      <c r="Z258" s="99"/>
    </row>
    <row r="259" ht="11.25" customHeight="1">
      <c r="A259" s="442" t="s">
        <v>1936</v>
      </c>
      <c r="B259" s="447" t="s">
        <v>1075</v>
      </c>
      <c r="C259" s="475" t="s">
        <v>10502</v>
      </c>
      <c r="D259" s="447" t="s">
        <v>4209</v>
      </c>
      <c r="E259" s="460"/>
      <c r="F259" s="457">
        <v>45468.0</v>
      </c>
      <c r="G259" s="447">
        <v>50.0</v>
      </c>
      <c r="H259" s="447"/>
      <c r="I259" s="447">
        <v>50.0</v>
      </c>
      <c r="J259" s="442" t="s">
        <v>1260</v>
      </c>
      <c r="K259" s="99"/>
      <c r="L259" s="99"/>
      <c r="M259" s="99"/>
      <c r="N259" s="99"/>
      <c r="O259" s="99"/>
      <c r="P259" s="99"/>
      <c r="Q259" s="99"/>
      <c r="R259" s="99"/>
      <c r="S259" s="99"/>
      <c r="T259" s="99"/>
      <c r="U259" s="99"/>
      <c r="V259" s="99"/>
      <c r="W259" s="99"/>
      <c r="X259" s="99"/>
      <c r="Y259" s="99"/>
      <c r="Z259" s="99"/>
    </row>
    <row r="260" ht="11.25" customHeight="1">
      <c r="A260" s="442" t="s">
        <v>1936</v>
      </c>
      <c r="B260" s="447" t="s">
        <v>1075</v>
      </c>
      <c r="C260" s="475" t="s">
        <v>10490</v>
      </c>
      <c r="D260" s="447" t="s">
        <v>4209</v>
      </c>
      <c r="E260" s="460"/>
      <c r="F260" s="457">
        <v>45474.0</v>
      </c>
      <c r="G260" s="447">
        <v>50.0</v>
      </c>
      <c r="H260" s="447"/>
      <c r="I260" s="447">
        <v>50.0</v>
      </c>
      <c r="J260" s="442" t="s">
        <v>1260</v>
      </c>
      <c r="K260" s="99"/>
      <c r="L260" s="99"/>
      <c r="M260" s="99"/>
      <c r="N260" s="99"/>
      <c r="O260" s="99"/>
      <c r="P260" s="99"/>
      <c r="Q260" s="99"/>
      <c r="R260" s="99"/>
      <c r="S260" s="99"/>
      <c r="T260" s="99"/>
      <c r="U260" s="99"/>
      <c r="V260" s="99"/>
      <c r="W260" s="99"/>
      <c r="X260" s="99"/>
      <c r="Y260" s="99"/>
      <c r="Z260" s="99"/>
    </row>
    <row r="261" ht="11.25" customHeight="1">
      <c r="A261" s="442" t="s">
        <v>1936</v>
      </c>
      <c r="B261" s="447" t="s">
        <v>1075</v>
      </c>
      <c r="C261" s="475" t="s">
        <v>10503</v>
      </c>
      <c r="D261" s="447" t="s">
        <v>4209</v>
      </c>
      <c r="E261" s="460"/>
      <c r="F261" s="457">
        <v>45474.0</v>
      </c>
      <c r="G261" s="447">
        <v>50.0</v>
      </c>
      <c r="H261" s="447"/>
      <c r="I261" s="447">
        <v>50.0</v>
      </c>
      <c r="J261" s="442" t="s">
        <v>1260</v>
      </c>
      <c r="K261" s="99"/>
      <c r="L261" s="99"/>
      <c r="M261" s="99"/>
      <c r="N261" s="99"/>
      <c r="O261" s="99"/>
      <c r="P261" s="99"/>
      <c r="Q261" s="99"/>
      <c r="R261" s="99"/>
      <c r="S261" s="99"/>
      <c r="T261" s="99"/>
      <c r="U261" s="99"/>
      <c r="V261" s="99"/>
      <c r="W261" s="99"/>
      <c r="X261" s="99"/>
      <c r="Y261" s="99"/>
      <c r="Z261" s="99"/>
    </row>
    <row r="262" ht="11.25" customHeight="1">
      <c r="A262" s="442" t="s">
        <v>1936</v>
      </c>
      <c r="B262" s="447" t="s">
        <v>1075</v>
      </c>
      <c r="C262" s="475" t="s">
        <v>10488</v>
      </c>
      <c r="D262" s="447" t="s">
        <v>4209</v>
      </c>
      <c r="E262" s="460"/>
      <c r="F262" s="457">
        <v>45484.0</v>
      </c>
      <c r="G262" s="447">
        <v>50.0</v>
      </c>
      <c r="H262" s="447"/>
      <c r="I262" s="447">
        <v>50.0</v>
      </c>
      <c r="J262" s="442" t="s">
        <v>1260</v>
      </c>
      <c r="K262" s="99"/>
      <c r="L262" s="99"/>
      <c r="M262" s="99"/>
      <c r="N262" s="99"/>
      <c r="O262" s="99"/>
      <c r="P262" s="99"/>
      <c r="Q262" s="99"/>
      <c r="R262" s="99"/>
      <c r="S262" s="99"/>
      <c r="T262" s="99"/>
      <c r="U262" s="99"/>
      <c r="V262" s="99"/>
      <c r="W262" s="99"/>
      <c r="X262" s="99"/>
      <c r="Y262" s="99"/>
      <c r="Z262" s="99"/>
    </row>
    <row r="263" ht="11.25" customHeight="1">
      <c r="A263" s="442" t="s">
        <v>1936</v>
      </c>
      <c r="B263" s="447" t="s">
        <v>1075</v>
      </c>
      <c r="C263" s="475" t="s">
        <v>1089</v>
      </c>
      <c r="D263" s="447" t="s">
        <v>4209</v>
      </c>
      <c r="E263" s="460"/>
      <c r="F263" s="457">
        <v>45488.0</v>
      </c>
      <c r="G263" s="447">
        <v>50.0</v>
      </c>
      <c r="H263" s="447"/>
      <c r="I263" s="447">
        <v>50.0</v>
      </c>
      <c r="J263" s="442" t="s">
        <v>1260</v>
      </c>
      <c r="K263" s="99"/>
      <c r="L263" s="99"/>
      <c r="M263" s="99"/>
      <c r="N263" s="99"/>
      <c r="O263" s="99"/>
      <c r="P263" s="99"/>
      <c r="Q263" s="99"/>
      <c r="R263" s="99"/>
      <c r="S263" s="99"/>
      <c r="T263" s="99"/>
      <c r="U263" s="99"/>
      <c r="V263" s="99"/>
      <c r="W263" s="99"/>
      <c r="X263" s="99"/>
      <c r="Y263" s="99"/>
      <c r="Z263" s="99"/>
    </row>
    <row r="264" ht="11.25" customHeight="1">
      <c r="A264" s="442" t="s">
        <v>1936</v>
      </c>
      <c r="B264" s="447" t="s">
        <v>1075</v>
      </c>
      <c r="C264" s="475" t="s">
        <v>613</v>
      </c>
      <c r="D264" s="447" t="s">
        <v>4209</v>
      </c>
      <c r="E264" s="460"/>
      <c r="F264" s="457">
        <v>45497.0</v>
      </c>
      <c r="G264" s="447">
        <v>50.0</v>
      </c>
      <c r="H264" s="447"/>
      <c r="I264" s="447">
        <v>50.0</v>
      </c>
      <c r="J264" s="442" t="s">
        <v>1260</v>
      </c>
      <c r="K264" s="99"/>
      <c r="L264" s="99"/>
      <c r="M264" s="99"/>
      <c r="N264" s="99"/>
      <c r="O264" s="99"/>
      <c r="P264" s="99"/>
      <c r="Q264" s="99"/>
      <c r="R264" s="99"/>
      <c r="S264" s="99"/>
      <c r="T264" s="99"/>
      <c r="U264" s="99"/>
      <c r="V264" s="99"/>
      <c r="W264" s="99"/>
      <c r="X264" s="99"/>
      <c r="Y264" s="99"/>
      <c r="Z264" s="99"/>
    </row>
    <row r="265" ht="11.25" customHeight="1">
      <c r="A265" s="442" t="s">
        <v>1936</v>
      </c>
      <c r="B265" s="447" t="s">
        <v>1075</v>
      </c>
      <c r="C265" s="475" t="s">
        <v>10504</v>
      </c>
      <c r="D265" s="447" t="s">
        <v>4209</v>
      </c>
      <c r="E265" s="460"/>
      <c r="F265" s="457">
        <v>45503.0</v>
      </c>
      <c r="G265" s="447">
        <v>50.0</v>
      </c>
      <c r="H265" s="447"/>
      <c r="I265" s="447">
        <v>50.0</v>
      </c>
      <c r="J265" s="442" t="s">
        <v>1260</v>
      </c>
      <c r="K265" s="99"/>
      <c r="L265" s="99"/>
      <c r="M265" s="99"/>
      <c r="N265" s="99"/>
      <c r="O265" s="99"/>
      <c r="P265" s="99"/>
      <c r="Q265" s="99"/>
      <c r="R265" s="99"/>
      <c r="S265" s="99"/>
      <c r="T265" s="99"/>
      <c r="U265" s="99"/>
      <c r="V265" s="99"/>
      <c r="W265" s="99"/>
      <c r="X265" s="99"/>
      <c r="Y265" s="99"/>
      <c r="Z265" s="99"/>
    </row>
    <row r="266" ht="11.25" customHeight="1">
      <c r="A266" s="442" t="s">
        <v>1936</v>
      </c>
      <c r="B266" s="447" t="s">
        <v>1075</v>
      </c>
      <c r="C266" s="475" t="s">
        <v>10505</v>
      </c>
      <c r="D266" s="447" t="s">
        <v>4209</v>
      </c>
      <c r="E266" s="460"/>
      <c r="F266" s="457">
        <v>45505.0</v>
      </c>
      <c r="G266" s="447">
        <v>50.0</v>
      </c>
      <c r="H266" s="447"/>
      <c r="I266" s="447">
        <v>50.0</v>
      </c>
      <c r="J266" s="442" t="s">
        <v>1260</v>
      </c>
      <c r="K266" s="99"/>
      <c r="L266" s="99"/>
      <c r="M266" s="99"/>
      <c r="N266" s="99"/>
      <c r="O266" s="99"/>
      <c r="P266" s="99"/>
      <c r="Q266" s="99"/>
      <c r="R266" s="99"/>
      <c r="S266" s="99"/>
      <c r="T266" s="99"/>
      <c r="U266" s="99"/>
      <c r="V266" s="99"/>
      <c r="W266" s="99"/>
      <c r="X266" s="99"/>
      <c r="Y266" s="99"/>
      <c r="Z266" s="99"/>
    </row>
    <row r="267" ht="11.25" customHeight="1">
      <c r="A267" s="442" t="s">
        <v>1936</v>
      </c>
      <c r="B267" s="447" t="s">
        <v>1075</v>
      </c>
      <c r="C267" s="475" t="s">
        <v>10490</v>
      </c>
      <c r="D267" s="447" t="s">
        <v>4209</v>
      </c>
      <c r="E267" s="460"/>
      <c r="F267" s="457">
        <v>45506.0</v>
      </c>
      <c r="G267" s="447">
        <v>50.0</v>
      </c>
      <c r="H267" s="447"/>
      <c r="I267" s="447">
        <v>50.0</v>
      </c>
      <c r="J267" s="442" t="s">
        <v>1260</v>
      </c>
      <c r="K267" s="99"/>
      <c r="L267" s="99"/>
      <c r="M267" s="99"/>
      <c r="N267" s="99"/>
      <c r="O267" s="99"/>
      <c r="P267" s="99"/>
      <c r="Q267" s="99"/>
      <c r="R267" s="99"/>
      <c r="S267" s="99"/>
      <c r="T267" s="99"/>
      <c r="U267" s="99"/>
      <c r="V267" s="99"/>
      <c r="W267" s="99"/>
      <c r="X267" s="99"/>
      <c r="Y267" s="99"/>
      <c r="Z267" s="99"/>
    </row>
    <row r="268" ht="11.25" customHeight="1">
      <c r="A268" s="442" t="s">
        <v>1936</v>
      </c>
      <c r="B268" s="447" t="s">
        <v>1075</v>
      </c>
      <c r="C268" s="475" t="s">
        <v>10488</v>
      </c>
      <c r="D268" s="447" t="s">
        <v>4209</v>
      </c>
      <c r="E268" s="460"/>
      <c r="F268" s="457">
        <v>45512.0</v>
      </c>
      <c r="G268" s="447">
        <v>50.0</v>
      </c>
      <c r="H268" s="447"/>
      <c r="I268" s="447">
        <v>50.0</v>
      </c>
      <c r="J268" s="442" t="s">
        <v>1260</v>
      </c>
      <c r="K268" s="99"/>
      <c r="L268" s="99"/>
      <c r="M268" s="99"/>
      <c r="N268" s="99"/>
      <c r="O268" s="99"/>
      <c r="P268" s="99"/>
      <c r="Q268" s="99"/>
      <c r="R268" s="99"/>
      <c r="S268" s="99"/>
      <c r="T268" s="99"/>
      <c r="U268" s="99"/>
      <c r="V268" s="99"/>
      <c r="W268" s="99"/>
      <c r="X268" s="99"/>
      <c r="Y268" s="99"/>
      <c r="Z268" s="99"/>
    </row>
    <row r="269" ht="11.25" customHeight="1">
      <c r="A269" s="442" t="s">
        <v>1936</v>
      </c>
      <c r="B269" s="447" t="s">
        <v>1075</v>
      </c>
      <c r="C269" s="475" t="s">
        <v>10491</v>
      </c>
      <c r="D269" s="447" t="s">
        <v>4209</v>
      </c>
      <c r="E269" s="460"/>
      <c r="F269" s="457">
        <v>45521.0</v>
      </c>
      <c r="G269" s="447">
        <v>50.0</v>
      </c>
      <c r="H269" s="447"/>
      <c r="I269" s="447">
        <v>50.0</v>
      </c>
      <c r="J269" s="442" t="s">
        <v>1260</v>
      </c>
      <c r="K269" s="99"/>
      <c r="L269" s="99"/>
      <c r="M269" s="99"/>
      <c r="N269" s="99"/>
      <c r="O269" s="99"/>
      <c r="P269" s="99"/>
      <c r="Q269" s="99"/>
      <c r="R269" s="99"/>
      <c r="S269" s="99"/>
      <c r="T269" s="99"/>
      <c r="U269" s="99"/>
      <c r="V269" s="99"/>
      <c r="W269" s="99"/>
      <c r="X269" s="99"/>
      <c r="Y269" s="99"/>
      <c r="Z269" s="99"/>
    </row>
    <row r="270" ht="11.25" customHeight="1">
      <c r="A270" s="442" t="s">
        <v>1936</v>
      </c>
      <c r="B270" s="447" t="s">
        <v>1075</v>
      </c>
      <c r="C270" s="475" t="s">
        <v>10488</v>
      </c>
      <c r="D270" s="447" t="s">
        <v>4209</v>
      </c>
      <c r="E270" s="460"/>
      <c r="F270" s="457">
        <v>45531.0</v>
      </c>
      <c r="G270" s="447">
        <v>50.0</v>
      </c>
      <c r="H270" s="447"/>
      <c r="I270" s="447">
        <v>50.0</v>
      </c>
      <c r="J270" s="442" t="s">
        <v>1260</v>
      </c>
      <c r="K270" s="99"/>
      <c r="L270" s="99"/>
      <c r="M270" s="99"/>
      <c r="N270" s="99"/>
      <c r="O270" s="99"/>
      <c r="P270" s="99"/>
      <c r="Q270" s="99"/>
      <c r="R270" s="99"/>
      <c r="S270" s="99"/>
      <c r="T270" s="99"/>
      <c r="U270" s="99"/>
      <c r="V270" s="99"/>
      <c r="W270" s="99"/>
      <c r="X270" s="99"/>
      <c r="Y270" s="99"/>
      <c r="Z270" s="99"/>
    </row>
    <row r="271" ht="11.25" customHeight="1">
      <c r="A271" s="442" t="s">
        <v>1936</v>
      </c>
      <c r="B271" s="447" t="s">
        <v>1075</v>
      </c>
      <c r="C271" s="475" t="s">
        <v>10506</v>
      </c>
      <c r="D271" s="447" t="s">
        <v>4209</v>
      </c>
      <c r="E271" s="460"/>
      <c r="F271" s="457">
        <v>45539.0</v>
      </c>
      <c r="G271" s="447">
        <v>50.0</v>
      </c>
      <c r="H271" s="447"/>
      <c r="I271" s="447">
        <v>50.0</v>
      </c>
      <c r="J271" s="442" t="s">
        <v>1260</v>
      </c>
      <c r="K271" s="99"/>
      <c r="L271" s="99"/>
      <c r="M271" s="99"/>
      <c r="N271" s="99"/>
      <c r="O271" s="99"/>
      <c r="P271" s="99"/>
      <c r="Q271" s="99"/>
      <c r="R271" s="99"/>
      <c r="S271" s="99"/>
      <c r="T271" s="99"/>
      <c r="U271" s="99"/>
      <c r="V271" s="99"/>
      <c r="W271" s="99"/>
      <c r="X271" s="99"/>
      <c r="Y271" s="99"/>
      <c r="Z271" s="99"/>
    </row>
    <row r="272" ht="11.25" customHeight="1">
      <c r="A272" s="442" t="s">
        <v>1936</v>
      </c>
      <c r="B272" s="447" t="s">
        <v>1075</v>
      </c>
      <c r="C272" s="475" t="s">
        <v>10507</v>
      </c>
      <c r="D272" s="447" t="s">
        <v>4209</v>
      </c>
      <c r="E272" s="460"/>
      <c r="F272" s="457">
        <v>45545.0</v>
      </c>
      <c r="G272" s="447">
        <v>50.0</v>
      </c>
      <c r="H272" s="447"/>
      <c r="I272" s="447">
        <v>50.0</v>
      </c>
      <c r="J272" s="442" t="s">
        <v>1260</v>
      </c>
      <c r="K272" s="99"/>
      <c r="L272" s="99"/>
      <c r="M272" s="99"/>
      <c r="N272" s="99"/>
      <c r="O272" s="99"/>
      <c r="P272" s="99"/>
      <c r="Q272" s="99"/>
      <c r="R272" s="99"/>
      <c r="S272" s="99"/>
      <c r="T272" s="99"/>
      <c r="U272" s="99"/>
      <c r="V272" s="99"/>
      <c r="W272" s="99"/>
      <c r="X272" s="99"/>
      <c r="Y272" s="99"/>
      <c r="Z272" s="99"/>
    </row>
    <row r="273" ht="11.25" customHeight="1">
      <c r="A273" s="442" t="s">
        <v>1936</v>
      </c>
      <c r="B273" s="447" t="s">
        <v>1075</v>
      </c>
      <c r="C273" s="475" t="s">
        <v>10508</v>
      </c>
      <c r="D273" s="447" t="s">
        <v>4209</v>
      </c>
      <c r="E273" s="460"/>
      <c r="F273" s="457">
        <v>45547.0</v>
      </c>
      <c r="G273" s="447">
        <v>50.0</v>
      </c>
      <c r="H273" s="447"/>
      <c r="I273" s="447">
        <v>50.0</v>
      </c>
      <c r="J273" s="442" t="s">
        <v>1260</v>
      </c>
      <c r="K273" s="99"/>
      <c r="L273" s="99"/>
      <c r="M273" s="99"/>
      <c r="N273" s="99"/>
      <c r="O273" s="99"/>
      <c r="P273" s="99"/>
      <c r="Q273" s="99"/>
      <c r="R273" s="99"/>
      <c r="S273" s="99"/>
      <c r="T273" s="99"/>
      <c r="U273" s="99"/>
      <c r="V273" s="99"/>
      <c r="W273" s="99"/>
      <c r="X273" s="99"/>
      <c r="Y273" s="99"/>
      <c r="Z273" s="99"/>
    </row>
    <row r="274" ht="11.25" customHeight="1">
      <c r="A274" s="442" t="s">
        <v>1936</v>
      </c>
      <c r="B274" s="447" t="s">
        <v>1075</v>
      </c>
      <c r="C274" s="475" t="s">
        <v>10509</v>
      </c>
      <c r="D274" s="447" t="s">
        <v>4209</v>
      </c>
      <c r="E274" s="460"/>
      <c r="F274" s="457">
        <v>45556.0</v>
      </c>
      <c r="G274" s="447">
        <v>50.0</v>
      </c>
      <c r="H274" s="447"/>
      <c r="I274" s="447">
        <v>50.0</v>
      </c>
      <c r="J274" s="442" t="s">
        <v>1260</v>
      </c>
      <c r="K274" s="99"/>
      <c r="L274" s="99"/>
      <c r="M274" s="99"/>
      <c r="N274" s="99"/>
      <c r="O274" s="99"/>
      <c r="P274" s="99"/>
      <c r="Q274" s="99"/>
      <c r="R274" s="99"/>
      <c r="S274" s="99"/>
      <c r="T274" s="99"/>
      <c r="U274" s="99"/>
      <c r="V274" s="99"/>
      <c r="W274" s="99"/>
      <c r="X274" s="99"/>
      <c r="Y274" s="99"/>
      <c r="Z274" s="99"/>
    </row>
    <row r="275" ht="11.25" customHeight="1">
      <c r="A275" s="442" t="s">
        <v>1936</v>
      </c>
      <c r="B275" s="447" t="s">
        <v>1075</v>
      </c>
      <c r="C275" s="475" t="s">
        <v>10510</v>
      </c>
      <c r="D275" s="447" t="s">
        <v>4209</v>
      </c>
      <c r="E275" s="460"/>
      <c r="F275" s="457">
        <v>45556.0</v>
      </c>
      <c r="G275" s="447">
        <v>50.0</v>
      </c>
      <c r="H275" s="447"/>
      <c r="I275" s="447">
        <v>50.0</v>
      </c>
      <c r="J275" s="442" t="s">
        <v>1260</v>
      </c>
      <c r="K275" s="99"/>
      <c r="L275" s="99"/>
      <c r="M275" s="99"/>
      <c r="N275" s="99"/>
      <c r="O275" s="99"/>
      <c r="P275" s="99"/>
      <c r="Q275" s="99"/>
      <c r="R275" s="99"/>
      <c r="S275" s="99"/>
      <c r="T275" s="99"/>
      <c r="U275" s="99"/>
      <c r="V275" s="99"/>
      <c r="W275" s="99"/>
      <c r="X275" s="99"/>
      <c r="Y275" s="99"/>
      <c r="Z275" s="99"/>
    </row>
    <row r="276" ht="11.25" customHeight="1">
      <c r="A276" s="442" t="s">
        <v>1936</v>
      </c>
      <c r="B276" s="447" t="s">
        <v>1075</v>
      </c>
      <c r="C276" s="475" t="s">
        <v>10511</v>
      </c>
      <c r="D276" s="447" t="s">
        <v>4209</v>
      </c>
      <c r="E276" s="460"/>
      <c r="F276" s="457">
        <v>45559.0</v>
      </c>
      <c r="G276" s="447">
        <v>50.0</v>
      </c>
      <c r="H276" s="447"/>
      <c r="I276" s="447">
        <v>50.0</v>
      </c>
      <c r="J276" s="442" t="s">
        <v>1260</v>
      </c>
      <c r="K276" s="99"/>
      <c r="L276" s="99"/>
      <c r="M276" s="99"/>
      <c r="N276" s="99"/>
      <c r="O276" s="99"/>
      <c r="P276" s="99"/>
      <c r="Q276" s="99"/>
      <c r="R276" s="99"/>
      <c r="S276" s="99"/>
      <c r="T276" s="99"/>
      <c r="U276" s="99"/>
      <c r="V276" s="99"/>
      <c r="W276" s="99"/>
      <c r="X276" s="99"/>
      <c r="Y276" s="99"/>
      <c r="Z276" s="99"/>
    </row>
    <row r="277" ht="11.25" customHeight="1">
      <c r="A277" s="442" t="s">
        <v>1936</v>
      </c>
      <c r="B277" s="447" t="s">
        <v>1075</v>
      </c>
      <c r="C277" s="475" t="s">
        <v>10491</v>
      </c>
      <c r="D277" s="447" t="s">
        <v>4209</v>
      </c>
      <c r="E277" s="460"/>
      <c r="F277" s="457">
        <v>45569.0</v>
      </c>
      <c r="G277" s="447">
        <v>50.0</v>
      </c>
      <c r="H277" s="447"/>
      <c r="I277" s="447">
        <v>50.0</v>
      </c>
      <c r="J277" s="442" t="s">
        <v>1260</v>
      </c>
      <c r="K277" s="99"/>
      <c r="L277" s="99"/>
      <c r="M277" s="99"/>
      <c r="N277" s="99"/>
      <c r="O277" s="99"/>
      <c r="P277" s="99"/>
      <c r="Q277" s="99"/>
      <c r="R277" s="99"/>
      <c r="S277" s="99"/>
      <c r="T277" s="99"/>
      <c r="U277" s="99"/>
      <c r="V277" s="99"/>
      <c r="W277" s="99"/>
      <c r="X277" s="99"/>
      <c r="Y277" s="99"/>
      <c r="Z277" s="99"/>
    </row>
    <row r="278" ht="11.25" customHeight="1">
      <c r="A278" s="442" t="s">
        <v>1936</v>
      </c>
      <c r="B278" s="447" t="s">
        <v>1075</v>
      </c>
      <c r="C278" s="475" t="s">
        <v>10512</v>
      </c>
      <c r="D278" s="447" t="s">
        <v>4209</v>
      </c>
      <c r="E278" s="460"/>
      <c r="F278" s="457">
        <v>45576.0</v>
      </c>
      <c r="G278" s="447">
        <v>50.0</v>
      </c>
      <c r="H278" s="447"/>
      <c r="I278" s="447">
        <v>50.0</v>
      </c>
      <c r="J278" s="442" t="s">
        <v>1260</v>
      </c>
      <c r="K278" s="99"/>
      <c r="L278" s="99"/>
      <c r="M278" s="99"/>
      <c r="N278" s="99"/>
      <c r="O278" s="99"/>
      <c r="P278" s="99"/>
      <c r="Q278" s="99"/>
      <c r="R278" s="99"/>
      <c r="S278" s="99"/>
      <c r="T278" s="99"/>
      <c r="U278" s="99"/>
      <c r="V278" s="99"/>
      <c r="W278" s="99"/>
      <c r="X278" s="99"/>
      <c r="Y278" s="99"/>
      <c r="Z278" s="99"/>
    </row>
    <row r="279" ht="11.25" customHeight="1">
      <c r="A279" s="442" t="s">
        <v>1936</v>
      </c>
      <c r="B279" s="447" t="s">
        <v>1075</v>
      </c>
      <c r="C279" s="475" t="s">
        <v>10511</v>
      </c>
      <c r="D279" s="447" t="s">
        <v>4209</v>
      </c>
      <c r="E279" s="460"/>
      <c r="F279" s="457">
        <v>45582.0</v>
      </c>
      <c r="G279" s="447">
        <v>50.0</v>
      </c>
      <c r="H279" s="447"/>
      <c r="I279" s="447">
        <v>50.0</v>
      </c>
      <c r="J279" s="442" t="s">
        <v>1260</v>
      </c>
      <c r="K279" s="99"/>
      <c r="L279" s="99"/>
      <c r="M279" s="99"/>
      <c r="N279" s="99"/>
      <c r="O279" s="99"/>
      <c r="P279" s="99"/>
      <c r="Q279" s="99"/>
      <c r="R279" s="99"/>
      <c r="S279" s="99"/>
      <c r="T279" s="99"/>
      <c r="U279" s="99"/>
      <c r="V279" s="99"/>
      <c r="W279" s="99"/>
      <c r="X279" s="99"/>
      <c r="Y279" s="99"/>
      <c r="Z279" s="99"/>
    </row>
    <row r="280" ht="11.25" customHeight="1">
      <c r="A280" s="442" t="s">
        <v>1936</v>
      </c>
      <c r="B280" s="447" t="s">
        <v>1075</v>
      </c>
      <c r="C280" s="475" t="s">
        <v>1089</v>
      </c>
      <c r="D280" s="447" t="s">
        <v>4209</v>
      </c>
      <c r="E280" s="460"/>
      <c r="F280" s="457">
        <v>45597.0</v>
      </c>
      <c r="G280" s="447">
        <v>50.0</v>
      </c>
      <c r="H280" s="447"/>
      <c r="I280" s="447">
        <v>50.0</v>
      </c>
      <c r="J280" s="442" t="s">
        <v>1260</v>
      </c>
      <c r="K280" s="99"/>
      <c r="L280" s="99"/>
      <c r="M280" s="99"/>
      <c r="N280" s="99"/>
      <c r="O280" s="99"/>
      <c r="P280" s="99"/>
      <c r="Q280" s="99"/>
      <c r="R280" s="99"/>
      <c r="S280" s="99"/>
      <c r="T280" s="99"/>
      <c r="U280" s="99"/>
      <c r="V280" s="99"/>
      <c r="W280" s="99"/>
      <c r="X280" s="99"/>
      <c r="Y280" s="99"/>
      <c r="Z280" s="99"/>
    </row>
    <row r="281" ht="11.25" customHeight="1">
      <c r="A281" s="442" t="s">
        <v>1936</v>
      </c>
      <c r="B281" s="447" t="s">
        <v>1075</v>
      </c>
      <c r="C281" s="475" t="s">
        <v>10507</v>
      </c>
      <c r="D281" s="447" t="s">
        <v>4209</v>
      </c>
      <c r="E281" s="460"/>
      <c r="F281" s="457">
        <v>45599.0</v>
      </c>
      <c r="G281" s="447">
        <v>50.0</v>
      </c>
      <c r="H281" s="447"/>
      <c r="I281" s="447">
        <v>50.0</v>
      </c>
      <c r="J281" s="442" t="s">
        <v>1260</v>
      </c>
      <c r="K281" s="99"/>
      <c r="L281" s="99"/>
      <c r="M281" s="99"/>
      <c r="N281" s="99"/>
      <c r="O281" s="99"/>
      <c r="P281" s="99"/>
      <c r="Q281" s="99"/>
      <c r="R281" s="99"/>
      <c r="S281" s="99"/>
      <c r="T281" s="99"/>
      <c r="U281" s="99"/>
      <c r="V281" s="99"/>
      <c r="W281" s="99"/>
      <c r="X281" s="99"/>
      <c r="Y281" s="99"/>
      <c r="Z281" s="99"/>
    </row>
    <row r="282" ht="11.25" customHeight="1">
      <c r="A282" s="442" t="s">
        <v>1936</v>
      </c>
      <c r="B282" s="447" t="s">
        <v>1075</v>
      </c>
      <c r="C282" s="475" t="s">
        <v>1089</v>
      </c>
      <c r="D282" s="447" t="s">
        <v>4209</v>
      </c>
      <c r="E282" s="460"/>
      <c r="F282" s="457">
        <v>45606.0</v>
      </c>
      <c r="G282" s="447">
        <v>50.0</v>
      </c>
      <c r="H282" s="447"/>
      <c r="I282" s="447">
        <v>50.0</v>
      </c>
      <c r="J282" s="442" t="s">
        <v>1260</v>
      </c>
      <c r="K282" s="99"/>
      <c r="L282" s="99"/>
      <c r="M282" s="99"/>
      <c r="N282" s="99"/>
      <c r="O282" s="99"/>
      <c r="P282" s="99"/>
      <c r="Q282" s="99"/>
      <c r="R282" s="99"/>
      <c r="S282" s="99"/>
      <c r="T282" s="99"/>
      <c r="U282" s="99"/>
      <c r="V282" s="99"/>
      <c r="W282" s="99"/>
      <c r="X282" s="99"/>
      <c r="Y282" s="99"/>
      <c r="Z282" s="99"/>
    </row>
    <row r="283" ht="11.25" customHeight="1">
      <c r="A283" s="442" t="s">
        <v>1936</v>
      </c>
      <c r="B283" s="447" t="s">
        <v>1075</v>
      </c>
      <c r="C283" s="475" t="s">
        <v>613</v>
      </c>
      <c r="D283" s="447" t="s">
        <v>4209</v>
      </c>
      <c r="E283" s="460"/>
      <c r="F283" s="457">
        <v>45607.0</v>
      </c>
      <c r="G283" s="447">
        <v>50.0</v>
      </c>
      <c r="H283" s="447"/>
      <c r="I283" s="447">
        <v>50.0</v>
      </c>
      <c r="J283" s="442" t="s">
        <v>1260</v>
      </c>
      <c r="K283" s="99"/>
      <c r="L283" s="99"/>
      <c r="M283" s="99"/>
      <c r="N283" s="99"/>
      <c r="O283" s="99"/>
      <c r="P283" s="99"/>
      <c r="Q283" s="99"/>
      <c r="R283" s="99"/>
      <c r="S283" s="99"/>
      <c r="T283" s="99"/>
      <c r="U283" s="99"/>
      <c r="V283" s="99"/>
      <c r="W283" s="99"/>
      <c r="X283" s="99"/>
      <c r="Y283" s="99"/>
      <c r="Z283" s="99"/>
    </row>
    <row r="284" ht="11.25" customHeight="1">
      <c r="A284" s="442" t="s">
        <v>1936</v>
      </c>
      <c r="B284" s="447" t="s">
        <v>1075</v>
      </c>
      <c r="C284" s="475" t="s">
        <v>10513</v>
      </c>
      <c r="D284" s="447" t="s">
        <v>4209</v>
      </c>
      <c r="E284" s="460"/>
      <c r="F284" s="457">
        <v>45615.0</v>
      </c>
      <c r="G284" s="447">
        <v>50.0</v>
      </c>
      <c r="H284" s="447"/>
      <c r="I284" s="447">
        <v>50.0</v>
      </c>
      <c r="J284" s="442" t="s">
        <v>1260</v>
      </c>
      <c r="K284" s="99"/>
      <c r="L284" s="99"/>
      <c r="M284" s="99"/>
      <c r="N284" s="99"/>
      <c r="O284" s="99"/>
      <c r="P284" s="99"/>
      <c r="Q284" s="99"/>
      <c r="R284" s="99"/>
      <c r="S284" s="99"/>
      <c r="T284" s="99"/>
      <c r="U284" s="99"/>
      <c r="V284" s="99"/>
      <c r="W284" s="99"/>
      <c r="X284" s="99"/>
      <c r="Y284" s="99"/>
      <c r="Z284" s="99"/>
    </row>
    <row r="285" ht="11.25" customHeight="1">
      <c r="A285" s="442" t="s">
        <v>1936</v>
      </c>
      <c r="B285" s="447" t="s">
        <v>1075</v>
      </c>
      <c r="C285" s="475" t="s">
        <v>10514</v>
      </c>
      <c r="D285" s="447" t="s">
        <v>4209</v>
      </c>
      <c r="E285" s="460"/>
      <c r="F285" s="457">
        <v>45624.0</v>
      </c>
      <c r="G285" s="447">
        <v>50.0</v>
      </c>
      <c r="H285" s="447"/>
      <c r="I285" s="447">
        <v>50.0</v>
      </c>
      <c r="J285" s="442" t="s">
        <v>1260</v>
      </c>
      <c r="K285" s="99"/>
      <c r="L285" s="99"/>
      <c r="M285" s="99"/>
      <c r="N285" s="99"/>
      <c r="O285" s="99"/>
      <c r="P285" s="99"/>
      <c r="Q285" s="99"/>
      <c r="R285" s="99"/>
      <c r="S285" s="99"/>
      <c r="T285" s="99"/>
      <c r="U285" s="99"/>
      <c r="V285" s="99"/>
      <c r="W285" s="99"/>
      <c r="X285" s="99"/>
      <c r="Y285" s="99"/>
      <c r="Z285" s="99"/>
    </row>
    <row r="286" ht="11.25" customHeight="1">
      <c r="A286" s="442" t="s">
        <v>1936</v>
      </c>
      <c r="B286" s="447" t="s">
        <v>1075</v>
      </c>
      <c r="C286" s="475" t="s">
        <v>10513</v>
      </c>
      <c r="D286" s="447" t="s">
        <v>4209</v>
      </c>
      <c r="E286" s="460"/>
      <c r="F286" s="457">
        <v>45625.0</v>
      </c>
      <c r="G286" s="447">
        <v>50.0</v>
      </c>
      <c r="H286" s="447"/>
      <c r="I286" s="447">
        <v>50.0</v>
      </c>
      <c r="J286" s="442" t="s">
        <v>1260</v>
      </c>
      <c r="K286" s="99"/>
      <c r="L286" s="99"/>
      <c r="M286" s="99"/>
      <c r="N286" s="99"/>
      <c r="O286" s="99"/>
      <c r="P286" s="99"/>
      <c r="Q286" s="99"/>
      <c r="R286" s="99"/>
      <c r="S286" s="99"/>
      <c r="T286" s="99"/>
      <c r="U286" s="99"/>
      <c r="V286" s="99"/>
      <c r="W286" s="99"/>
      <c r="X286" s="99"/>
      <c r="Y286" s="99"/>
      <c r="Z286" s="99"/>
    </row>
    <row r="287" ht="11.25" customHeight="1">
      <c r="A287" s="442" t="s">
        <v>1936</v>
      </c>
      <c r="B287" s="447" t="s">
        <v>1075</v>
      </c>
      <c r="C287" s="475" t="s">
        <v>10496</v>
      </c>
      <c r="D287" s="447" t="s">
        <v>4209</v>
      </c>
      <c r="E287" s="460"/>
      <c r="F287" s="457">
        <v>45628.0</v>
      </c>
      <c r="G287" s="447">
        <v>50.0</v>
      </c>
      <c r="H287" s="447"/>
      <c r="I287" s="447">
        <v>50.0</v>
      </c>
      <c r="J287" s="442" t="s">
        <v>1260</v>
      </c>
      <c r="K287" s="99"/>
      <c r="L287" s="99"/>
      <c r="M287" s="99"/>
      <c r="N287" s="99"/>
      <c r="O287" s="99"/>
      <c r="P287" s="99"/>
      <c r="Q287" s="99"/>
      <c r="R287" s="99"/>
      <c r="S287" s="99"/>
      <c r="T287" s="99"/>
      <c r="U287" s="99"/>
      <c r="V287" s="99"/>
      <c r="W287" s="99"/>
      <c r="X287" s="99"/>
      <c r="Y287" s="99"/>
      <c r="Z287" s="99"/>
    </row>
    <row r="288" ht="11.25" customHeight="1">
      <c r="A288" s="442" t="s">
        <v>1936</v>
      </c>
      <c r="B288" s="447" t="s">
        <v>1075</v>
      </c>
      <c r="C288" s="475" t="s">
        <v>10515</v>
      </c>
      <c r="D288" s="447" t="s">
        <v>4209</v>
      </c>
      <c r="E288" s="460"/>
      <c r="F288" s="457">
        <v>45631.0</v>
      </c>
      <c r="G288" s="447">
        <v>50.0</v>
      </c>
      <c r="H288" s="447"/>
      <c r="I288" s="447">
        <v>50.0</v>
      </c>
      <c r="J288" s="442" t="s">
        <v>1260</v>
      </c>
      <c r="K288" s="99"/>
      <c r="L288" s="99"/>
      <c r="M288" s="99"/>
      <c r="N288" s="99"/>
      <c r="O288" s="99"/>
      <c r="P288" s="99"/>
      <c r="Q288" s="99"/>
      <c r="R288" s="99"/>
      <c r="S288" s="99"/>
      <c r="T288" s="99"/>
      <c r="U288" s="99"/>
      <c r="V288" s="99"/>
      <c r="W288" s="99"/>
      <c r="X288" s="99"/>
      <c r="Y288" s="99"/>
      <c r="Z288" s="99"/>
    </row>
    <row r="289" ht="11.25" customHeight="1">
      <c r="A289" s="442" t="s">
        <v>1936</v>
      </c>
      <c r="B289" s="447" t="s">
        <v>1075</v>
      </c>
      <c r="C289" s="475" t="s">
        <v>10513</v>
      </c>
      <c r="D289" s="447" t="s">
        <v>4209</v>
      </c>
      <c r="E289" s="460"/>
      <c r="F289" s="457">
        <v>45631.0</v>
      </c>
      <c r="G289" s="447">
        <v>50.0</v>
      </c>
      <c r="H289" s="447"/>
      <c r="I289" s="447">
        <v>50.0</v>
      </c>
      <c r="J289" s="442" t="s">
        <v>1260</v>
      </c>
      <c r="K289" s="99"/>
      <c r="L289" s="99"/>
      <c r="M289" s="99"/>
      <c r="N289" s="99"/>
      <c r="O289" s="99"/>
      <c r="P289" s="99"/>
      <c r="Q289" s="99"/>
      <c r="R289" s="99"/>
      <c r="S289" s="99"/>
      <c r="T289" s="99"/>
      <c r="U289" s="99"/>
      <c r="V289" s="99"/>
      <c r="W289" s="99"/>
      <c r="X289" s="99"/>
      <c r="Y289" s="99"/>
      <c r="Z289" s="99"/>
    </row>
    <row r="290" ht="11.25" customHeight="1">
      <c r="A290" s="442" t="s">
        <v>1936</v>
      </c>
      <c r="B290" s="447" t="s">
        <v>1075</v>
      </c>
      <c r="C290" s="475" t="s">
        <v>10516</v>
      </c>
      <c r="D290" s="447" t="s">
        <v>4209</v>
      </c>
      <c r="E290" s="460"/>
      <c r="F290" s="457">
        <v>45633.0</v>
      </c>
      <c r="G290" s="447">
        <v>50.0</v>
      </c>
      <c r="H290" s="447"/>
      <c r="I290" s="447">
        <v>50.0</v>
      </c>
      <c r="J290" s="442" t="s">
        <v>1260</v>
      </c>
      <c r="K290" s="99"/>
      <c r="L290" s="99"/>
      <c r="M290" s="99"/>
      <c r="N290" s="99"/>
      <c r="O290" s="99"/>
      <c r="P290" s="99"/>
      <c r="Q290" s="99"/>
      <c r="R290" s="99"/>
      <c r="S290" s="99"/>
      <c r="T290" s="99"/>
      <c r="U290" s="99"/>
      <c r="V290" s="99"/>
      <c r="W290" s="99"/>
      <c r="X290" s="99"/>
      <c r="Y290" s="99"/>
      <c r="Z290" s="99"/>
    </row>
    <row r="291" ht="11.25" customHeight="1">
      <c r="A291" s="442" t="s">
        <v>1936</v>
      </c>
      <c r="B291" s="447" t="s">
        <v>1075</v>
      </c>
      <c r="C291" s="475" t="s">
        <v>10517</v>
      </c>
      <c r="D291" s="447" t="s">
        <v>4209</v>
      </c>
      <c r="E291" s="460"/>
      <c r="F291" s="457">
        <v>45640.0</v>
      </c>
      <c r="G291" s="447">
        <v>50.0</v>
      </c>
      <c r="H291" s="447"/>
      <c r="I291" s="447">
        <v>50.0</v>
      </c>
      <c r="J291" s="442" t="s">
        <v>1260</v>
      </c>
      <c r="K291" s="99"/>
      <c r="L291" s="99"/>
      <c r="M291" s="99"/>
      <c r="N291" s="99"/>
      <c r="O291" s="99"/>
      <c r="P291" s="99"/>
      <c r="Q291" s="99"/>
      <c r="R291" s="99"/>
      <c r="S291" s="99"/>
      <c r="T291" s="99"/>
      <c r="U291" s="99"/>
      <c r="V291" s="99"/>
      <c r="W291" s="99"/>
      <c r="X291" s="99"/>
      <c r="Y291" s="99"/>
      <c r="Z291" s="99"/>
    </row>
    <row r="292" ht="11.25" customHeight="1">
      <c r="A292" s="442" t="s">
        <v>1936</v>
      </c>
      <c r="B292" s="447" t="s">
        <v>1075</v>
      </c>
      <c r="C292" s="475" t="s">
        <v>10490</v>
      </c>
      <c r="D292" s="447" t="s">
        <v>4209</v>
      </c>
      <c r="E292" s="460"/>
      <c r="F292" s="457">
        <v>45640.0</v>
      </c>
      <c r="G292" s="447">
        <v>50.0</v>
      </c>
      <c r="H292" s="447"/>
      <c r="I292" s="447">
        <v>50.0</v>
      </c>
      <c r="J292" s="442" t="s">
        <v>1260</v>
      </c>
      <c r="K292" s="99"/>
      <c r="L292" s="99"/>
      <c r="M292" s="99"/>
      <c r="N292" s="99"/>
      <c r="O292" s="99"/>
      <c r="P292" s="99"/>
      <c r="Q292" s="99"/>
      <c r="R292" s="99"/>
      <c r="S292" s="99"/>
      <c r="T292" s="99"/>
      <c r="U292" s="99"/>
      <c r="V292" s="99"/>
      <c r="W292" s="99"/>
      <c r="X292" s="99"/>
      <c r="Y292" s="99"/>
      <c r="Z292" s="99"/>
    </row>
    <row r="293" ht="11.25" customHeight="1">
      <c r="A293" s="442" t="s">
        <v>1936</v>
      </c>
      <c r="B293" s="447" t="s">
        <v>1075</v>
      </c>
      <c r="C293" s="475" t="s">
        <v>814</v>
      </c>
      <c r="D293" s="447" t="s">
        <v>4209</v>
      </c>
      <c r="E293" s="460"/>
      <c r="F293" s="457">
        <v>45648.0</v>
      </c>
      <c r="G293" s="447">
        <v>50.0</v>
      </c>
      <c r="H293" s="447"/>
      <c r="I293" s="447">
        <v>50.0</v>
      </c>
      <c r="J293" s="442" t="s">
        <v>1260</v>
      </c>
      <c r="K293" s="99"/>
      <c r="L293" s="99"/>
      <c r="M293" s="99"/>
      <c r="N293" s="99"/>
      <c r="O293" s="99"/>
      <c r="P293" s="99"/>
      <c r="Q293" s="99"/>
      <c r="R293" s="99"/>
      <c r="S293" s="99"/>
      <c r="T293" s="99"/>
      <c r="U293" s="99"/>
      <c r="V293" s="99"/>
      <c r="W293" s="99"/>
      <c r="X293" s="99"/>
      <c r="Y293" s="99"/>
      <c r="Z293" s="99"/>
    </row>
    <row r="294" ht="11.25" customHeight="1">
      <c r="A294" s="442" t="s">
        <v>1936</v>
      </c>
      <c r="B294" s="447" t="s">
        <v>1075</v>
      </c>
      <c r="C294" s="475" t="s">
        <v>10518</v>
      </c>
      <c r="D294" s="447" t="s">
        <v>4209</v>
      </c>
      <c r="E294" s="460"/>
      <c r="F294" s="457">
        <v>45650.0</v>
      </c>
      <c r="G294" s="447">
        <v>50.0</v>
      </c>
      <c r="H294" s="447"/>
      <c r="I294" s="447">
        <v>50.0</v>
      </c>
      <c r="J294" s="442" t="s">
        <v>1260</v>
      </c>
      <c r="K294" s="99"/>
      <c r="L294" s="99"/>
      <c r="M294" s="99"/>
      <c r="N294" s="99"/>
      <c r="O294" s="99"/>
      <c r="P294" s="99"/>
      <c r="Q294" s="99"/>
      <c r="R294" s="99"/>
      <c r="S294" s="99"/>
      <c r="T294" s="99"/>
      <c r="U294" s="99"/>
      <c r="V294" s="99"/>
      <c r="W294" s="99"/>
      <c r="X294" s="99"/>
      <c r="Y294" s="99"/>
      <c r="Z294" s="99"/>
    </row>
    <row r="295" ht="11.25" customHeight="1">
      <c r="A295" s="442" t="s">
        <v>1936</v>
      </c>
      <c r="B295" s="447" t="s">
        <v>1075</v>
      </c>
      <c r="C295" s="475" t="s">
        <v>10519</v>
      </c>
      <c r="D295" s="447" t="s">
        <v>4209</v>
      </c>
      <c r="E295" s="460"/>
      <c r="F295" s="457">
        <v>45652.0</v>
      </c>
      <c r="G295" s="447">
        <v>50.0</v>
      </c>
      <c r="H295" s="447"/>
      <c r="I295" s="447">
        <v>50.0</v>
      </c>
      <c r="J295" s="442" t="s">
        <v>1260</v>
      </c>
      <c r="K295" s="99"/>
      <c r="L295" s="99"/>
      <c r="M295" s="99"/>
      <c r="N295" s="99"/>
      <c r="O295" s="99"/>
      <c r="P295" s="99"/>
      <c r="Q295" s="99"/>
      <c r="R295" s="99"/>
      <c r="S295" s="99"/>
      <c r="T295" s="99"/>
      <c r="U295" s="99"/>
      <c r="V295" s="99"/>
      <c r="W295" s="99"/>
      <c r="X295" s="99"/>
      <c r="Y295" s="99"/>
      <c r="Z295" s="99"/>
    </row>
    <row r="296" ht="11.25" customHeight="1">
      <c r="A296" s="442" t="s">
        <v>10520</v>
      </c>
      <c r="B296" s="447" t="s">
        <v>88</v>
      </c>
      <c r="C296" s="442" t="s">
        <v>10521</v>
      </c>
      <c r="D296" s="459" t="s">
        <v>10522</v>
      </c>
      <c r="E296" s="476" t="s">
        <v>10523</v>
      </c>
      <c r="F296" s="447" t="s">
        <v>792</v>
      </c>
      <c r="G296" s="447">
        <v>100.0</v>
      </c>
      <c r="H296" s="447" t="s">
        <v>10524</v>
      </c>
      <c r="I296" s="447">
        <f>100*2</f>
        <v>200</v>
      </c>
      <c r="J296" s="442" t="s">
        <v>10525</v>
      </c>
      <c r="K296" s="99"/>
      <c r="L296" s="99"/>
      <c r="M296" s="99"/>
      <c r="N296" s="99"/>
      <c r="O296" s="99"/>
      <c r="P296" s="99"/>
      <c r="Q296" s="99"/>
      <c r="R296" s="99"/>
      <c r="S296" s="99"/>
      <c r="T296" s="99"/>
      <c r="U296" s="99"/>
      <c r="V296" s="99"/>
      <c r="W296" s="99"/>
      <c r="X296" s="99"/>
      <c r="Y296" s="99"/>
      <c r="Z296" s="99"/>
    </row>
    <row r="297" ht="11.25" customHeight="1">
      <c r="A297" s="442" t="s">
        <v>10520</v>
      </c>
      <c r="B297" s="447" t="s">
        <v>88</v>
      </c>
      <c r="C297" s="442" t="s">
        <v>10526</v>
      </c>
      <c r="D297" s="477" t="s">
        <v>10527</v>
      </c>
      <c r="E297" s="460" t="s">
        <v>10528</v>
      </c>
      <c r="F297" s="458" t="s">
        <v>792</v>
      </c>
      <c r="G297" s="454">
        <v>50.0</v>
      </c>
      <c r="H297" s="454" t="s">
        <v>10529</v>
      </c>
      <c r="I297" s="447">
        <v>150.0</v>
      </c>
      <c r="J297" s="442" t="s">
        <v>10525</v>
      </c>
      <c r="K297" s="99"/>
      <c r="L297" s="99"/>
      <c r="M297" s="99"/>
      <c r="N297" s="99"/>
      <c r="O297" s="99"/>
      <c r="P297" s="99"/>
      <c r="Q297" s="99"/>
      <c r="R297" s="99"/>
      <c r="S297" s="99"/>
      <c r="T297" s="99"/>
      <c r="U297" s="99"/>
      <c r="V297" s="99"/>
      <c r="W297" s="99"/>
      <c r="X297" s="99"/>
      <c r="Y297" s="99"/>
      <c r="Z297" s="99"/>
    </row>
    <row r="298" ht="11.25" customHeight="1">
      <c r="A298" s="442" t="s">
        <v>10520</v>
      </c>
      <c r="B298" s="447" t="s">
        <v>88</v>
      </c>
      <c r="C298" s="442" t="s">
        <v>10530</v>
      </c>
      <c r="D298" s="459" t="s">
        <v>10531</v>
      </c>
      <c r="E298" s="469" t="s">
        <v>10532</v>
      </c>
      <c r="F298" s="447" t="s">
        <v>792</v>
      </c>
      <c r="G298" s="459">
        <v>50.0</v>
      </c>
      <c r="H298" s="459" t="s">
        <v>10524</v>
      </c>
      <c r="I298" s="447">
        <f>50*2</f>
        <v>100</v>
      </c>
      <c r="J298" s="442" t="s">
        <v>10525</v>
      </c>
      <c r="K298" s="99"/>
      <c r="L298" s="99"/>
      <c r="M298" s="99"/>
      <c r="N298" s="99"/>
      <c r="O298" s="99"/>
      <c r="P298" s="99"/>
      <c r="Q298" s="99"/>
      <c r="R298" s="99"/>
      <c r="S298" s="99"/>
      <c r="T298" s="99"/>
      <c r="U298" s="99"/>
      <c r="V298" s="99"/>
      <c r="W298" s="99"/>
      <c r="X298" s="99"/>
      <c r="Y298" s="99"/>
      <c r="Z298" s="99"/>
    </row>
    <row r="299" ht="11.25" customHeight="1">
      <c r="A299" s="442" t="s">
        <v>10520</v>
      </c>
      <c r="B299" s="447" t="s">
        <v>88</v>
      </c>
      <c r="C299" s="432" t="s">
        <v>884</v>
      </c>
      <c r="D299" s="459" t="s">
        <v>10533</v>
      </c>
      <c r="E299" s="469" t="s">
        <v>10534</v>
      </c>
      <c r="F299" s="447" t="s">
        <v>792</v>
      </c>
      <c r="G299" s="459">
        <v>50.0</v>
      </c>
      <c r="H299" s="459" t="s">
        <v>10524</v>
      </c>
      <c r="I299" s="447">
        <v>100.0</v>
      </c>
      <c r="J299" s="442" t="s">
        <v>10525</v>
      </c>
      <c r="K299" s="99"/>
      <c r="L299" s="99"/>
      <c r="M299" s="99"/>
      <c r="N299" s="99"/>
      <c r="O299" s="99"/>
      <c r="P299" s="99"/>
      <c r="Q299" s="99"/>
      <c r="R299" s="99"/>
      <c r="S299" s="99"/>
      <c r="T299" s="99"/>
      <c r="U299" s="99"/>
      <c r="V299" s="99"/>
      <c r="W299" s="99"/>
      <c r="X299" s="99"/>
      <c r="Y299" s="99"/>
      <c r="Z299" s="99"/>
    </row>
    <row r="300" ht="11.25" customHeight="1">
      <c r="A300" s="442" t="s">
        <v>10520</v>
      </c>
      <c r="B300" s="447" t="s">
        <v>88</v>
      </c>
      <c r="C300" s="442" t="s">
        <v>10535</v>
      </c>
      <c r="D300" s="459" t="s">
        <v>10536</v>
      </c>
      <c r="E300" s="460" t="s">
        <v>10537</v>
      </c>
      <c r="F300" s="447" t="s">
        <v>792</v>
      </c>
      <c r="G300" s="459">
        <v>50.0</v>
      </c>
      <c r="H300" s="459" t="s">
        <v>10538</v>
      </c>
      <c r="I300" s="447">
        <f>50*3</f>
        <v>150</v>
      </c>
      <c r="J300" s="442" t="s">
        <v>10525</v>
      </c>
      <c r="K300" s="99"/>
      <c r="L300" s="99"/>
      <c r="M300" s="99"/>
      <c r="N300" s="99"/>
      <c r="O300" s="99"/>
      <c r="P300" s="99"/>
      <c r="Q300" s="99"/>
      <c r="R300" s="99"/>
      <c r="S300" s="99"/>
      <c r="T300" s="99"/>
      <c r="U300" s="99"/>
      <c r="V300" s="99"/>
      <c r="W300" s="99"/>
      <c r="X300" s="99"/>
      <c r="Y300" s="99"/>
      <c r="Z300" s="99"/>
    </row>
    <row r="301" ht="11.25" customHeight="1">
      <c r="A301" s="442" t="s">
        <v>10520</v>
      </c>
      <c r="B301" s="447" t="s">
        <v>88</v>
      </c>
      <c r="C301" s="442" t="s">
        <v>10539</v>
      </c>
      <c r="D301" s="459" t="s">
        <v>10540</v>
      </c>
      <c r="E301" s="460" t="s">
        <v>10541</v>
      </c>
      <c r="F301" s="447" t="s">
        <v>792</v>
      </c>
      <c r="G301" s="459">
        <v>50.0</v>
      </c>
      <c r="H301" s="459" t="s">
        <v>10524</v>
      </c>
      <c r="I301" s="447">
        <f>50*2</f>
        <v>100</v>
      </c>
      <c r="J301" s="442" t="s">
        <v>10525</v>
      </c>
      <c r="K301" s="99"/>
      <c r="L301" s="99"/>
      <c r="M301" s="99"/>
      <c r="N301" s="99"/>
      <c r="O301" s="99"/>
      <c r="P301" s="99"/>
      <c r="Q301" s="99"/>
      <c r="R301" s="99"/>
      <c r="S301" s="99"/>
      <c r="T301" s="99"/>
      <c r="U301" s="99"/>
      <c r="V301" s="99"/>
      <c r="W301" s="99"/>
      <c r="X301" s="99"/>
      <c r="Y301" s="99"/>
      <c r="Z301" s="99"/>
    </row>
    <row r="302" ht="11.25" customHeight="1">
      <c r="A302" s="442" t="s">
        <v>10520</v>
      </c>
      <c r="B302" s="447" t="s">
        <v>88</v>
      </c>
      <c r="C302" s="442" t="s">
        <v>10542</v>
      </c>
      <c r="D302" s="459" t="s">
        <v>10543</v>
      </c>
      <c r="E302" s="469" t="s">
        <v>10544</v>
      </c>
      <c r="F302" s="447" t="s">
        <v>792</v>
      </c>
      <c r="G302" s="459">
        <v>50.0</v>
      </c>
      <c r="H302" s="459" t="s">
        <v>10529</v>
      </c>
      <c r="I302" s="194">
        <f>50*1.5</f>
        <v>75</v>
      </c>
      <c r="J302" s="442" t="s">
        <v>10525</v>
      </c>
      <c r="K302" s="99"/>
      <c r="L302" s="99"/>
      <c r="M302" s="99"/>
      <c r="N302" s="99"/>
      <c r="O302" s="99"/>
      <c r="P302" s="99"/>
      <c r="Q302" s="99"/>
      <c r="R302" s="99"/>
      <c r="S302" s="99"/>
      <c r="T302" s="99"/>
      <c r="U302" s="99"/>
      <c r="V302" s="99"/>
      <c r="W302" s="99"/>
      <c r="X302" s="99"/>
      <c r="Y302" s="99"/>
      <c r="Z302" s="99"/>
    </row>
    <row r="303" ht="11.25" customHeight="1">
      <c r="A303" s="442" t="s">
        <v>10520</v>
      </c>
      <c r="B303" s="447" t="s">
        <v>88</v>
      </c>
      <c r="C303" s="442" t="s">
        <v>10545</v>
      </c>
      <c r="D303" s="477" t="s">
        <v>10546</v>
      </c>
      <c r="E303" s="460" t="s">
        <v>10547</v>
      </c>
      <c r="F303" s="458" t="s">
        <v>792</v>
      </c>
      <c r="G303" s="459">
        <v>50.0</v>
      </c>
      <c r="H303" s="459" t="s">
        <v>10376</v>
      </c>
      <c r="I303" s="447">
        <f>50*3</f>
        <v>150</v>
      </c>
      <c r="J303" s="442" t="s">
        <v>10525</v>
      </c>
      <c r="K303" s="99"/>
      <c r="L303" s="99"/>
      <c r="M303" s="99"/>
      <c r="N303" s="99"/>
      <c r="O303" s="99"/>
      <c r="P303" s="99"/>
      <c r="Q303" s="99"/>
      <c r="R303" s="99"/>
      <c r="S303" s="99"/>
      <c r="T303" s="99"/>
      <c r="U303" s="99"/>
      <c r="V303" s="99"/>
      <c r="W303" s="99"/>
      <c r="X303" s="99"/>
      <c r="Y303" s="99"/>
      <c r="Z303" s="99"/>
    </row>
    <row r="304" ht="11.25" customHeight="1">
      <c r="A304" s="442" t="s">
        <v>10520</v>
      </c>
      <c r="B304" s="447" t="s">
        <v>88</v>
      </c>
      <c r="C304" s="442" t="s">
        <v>10548</v>
      </c>
      <c r="D304" s="477" t="s">
        <v>10549</v>
      </c>
      <c r="E304" s="469" t="s">
        <v>10550</v>
      </c>
      <c r="F304" s="458" t="s">
        <v>792</v>
      </c>
      <c r="G304" s="459">
        <v>50.0</v>
      </c>
      <c r="H304" s="459" t="s">
        <v>10529</v>
      </c>
      <c r="I304" s="447">
        <f t="shared" ref="I304:I305" si="3">50*1.5</f>
        <v>75</v>
      </c>
      <c r="J304" s="442" t="s">
        <v>10525</v>
      </c>
      <c r="K304" s="99"/>
      <c r="L304" s="99"/>
      <c r="M304" s="99"/>
      <c r="N304" s="99"/>
      <c r="O304" s="99"/>
      <c r="P304" s="99"/>
      <c r="Q304" s="99"/>
      <c r="R304" s="99"/>
      <c r="S304" s="99"/>
      <c r="T304" s="99"/>
      <c r="U304" s="99"/>
      <c r="V304" s="99"/>
      <c r="W304" s="99"/>
      <c r="X304" s="99"/>
      <c r="Y304" s="99"/>
      <c r="Z304" s="99"/>
    </row>
    <row r="305" ht="11.25" customHeight="1">
      <c r="A305" s="442" t="s">
        <v>10520</v>
      </c>
      <c r="B305" s="447" t="s">
        <v>88</v>
      </c>
      <c r="C305" s="442" t="s">
        <v>10551</v>
      </c>
      <c r="D305" s="477" t="s">
        <v>10552</v>
      </c>
      <c r="E305" s="469" t="s">
        <v>10553</v>
      </c>
      <c r="F305" s="458" t="s">
        <v>792</v>
      </c>
      <c r="G305" s="459">
        <v>50.0</v>
      </c>
      <c r="H305" s="459" t="s">
        <v>10529</v>
      </c>
      <c r="I305" s="447">
        <f t="shared" si="3"/>
        <v>75</v>
      </c>
      <c r="J305" s="442" t="s">
        <v>10525</v>
      </c>
      <c r="K305" s="99"/>
      <c r="L305" s="99"/>
      <c r="M305" s="99"/>
      <c r="N305" s="99"/>
      <c r="O305" s="99"/>
      <c r="P305" s="99"/>
      <c r="Q305" s="99"/>
      <c r="R305" s="99"/>
      <c r="S305" s="99"/>
      <c r="T305" s="99"/>
      <c r="U305" s="99"/>
      <c r="V305" s="99"/>
      <c r="W305" s="99"/>
      <c r="X305" s="99"/>
      <c r="Y305" s="99"/>
      <c r="Z305" s="99"/>
    </row>
    <row r="306" ht="11.25" customHeight="1">
      <c r="A306" s="442" t="s">
        <v>10520</v>
      </c>
      <c r="B306" s="447" t="s">
        <v>88</v>
      </c>
      <c r="C306" s="442" t="s">
        <v>10554</v>
      </c>
      <c r="D306" s="477" t="s">
        <v>10555</v>
      </c>
      <c r="E306" s="460" t="s">
        <v>10556</v>
      </c>
      <c r="F306" s="458"/>
      <c r="G306" s="459">
        <v>100.0</v>
      </c>
      <c r="H306" s="459" t="s">
        <v>10524</v>
      </c>
      <c r="I306" s="447">
        <v>200.0</v>
      </c>
      <c r="J306" s="442" t="s">
        <v>10525</v>
      </c>
      <c r="K306" s="99"/>
      <c r="L306" s="99"/>
      <c r="M306" s="99"/>
      <c r="N306" s="99"/>
      <c r="O306" s="99"/>
      <c r="P306" s="99"/>
      <c r="Q306" s="99"/>
      <c r="R306" s="99"/>
      <c r="S306" s="99"/>
      <c r="T306" s="99"/>
      <c r="U306" s="99"/>
      <c r="V306" s="99"/>
      <c r="W306" s="99"/>
      <c r="X306" s="99"/>
      <c r="Y306" s="99"/>
      <c r="Z306" s="99"/>
    </row>
    <row r="307" ht="11.25" customHeight="1">
      <c r="A307" s="442" t="s">
        <v>10520</v>
      </c>
      <c r="B307" s="447" t="s">
        <v>88</v>
      </c>
      <c r="C307" s="442" t="s">
        <v>10554</v>
      </c>
      <c r="D307" s="477" t="s">
        <v>10557</v>
      </c>
      <c r="E307" s="469" t="s">
        <v>10558</v>
      </c>
      <c r="F307" s="458" t="s">
        <v>792</v>
      </c>
      <c r="G307" s="459">
        <v>50.0</v>
      </c>
      <c r="H307" s="459" t="s">
        <v>10524</v>
      </c>
      <c r="I307" s="447">
        <v>100.0</v>
      </c>
      <c r="J307" s="442" t="s">
        <v>10525</v>
      </c>
      <c r="K307" s="99"/>
      <c r="L307" s="99"/>
      <c r="M307" s="99"/>
      <c r="N307" s="99"/>
      <c r="O307" s="99"/>
      <c r="P307" s="99"/>
      <c r="Q307" s="99"/>
      <c r="R307" s="99"/>
      <c r="S307" s="99"/>
      <c r="T307" s="99"/>
      <c r="U307" s="99"/>
      <c r="V307" s="99"/>
      <c r="W307" s="99"/>
      <c r="X307" s="99"/>
      <c r="Y307" s="99"/>
      <c r="Z307" s="99"/>
    </row>
    <row r="308" ht="11.25" customHeight="1">
      <c r="A308" s="442" t="s">
        <v>10520</v>
      </c>
      <c r="B308" s="447" t="s">
        <v>88</v>
      </c>
      <c r="C308" s="442" t="s">
        <v>10559</v>
      </c>
      <c r="D308" s="477" t="s">
        <v>10560</v>
      </c>
      <c r="E308" s="460" t="s">
        <v>10561</v>
      </c>
      <c r="F308" s="458" t="s">
        <v>792</v>
      </c>
      <c r="G308" s="459">
        <v>50.0</v>
      </c>
      <c r="H308" s="459" t="s">
        <v>10524</v>
      </c>
      <c r="I308" s="447">
        <v>100.0</v>
      </c>
      <c r="J308" s="442" t="s">
        <v>10525</v>
      </c>
      <c r="K308" s="99"/>
      <c r="L308" s="99"/>
      <c r="M308" s="99"/>
      <c r="N308" s="99"/>
      <c r="O308" s="99"/>
      <c r="P308" s="99"/>
      <c r="Q308" s="99"/>
      <c r="R308" s="99"/>
      <c r="S308" s="99"/>
      <c r="T308" s="99"/>
      <c r="U308" s="99"/>
      <c r="V308" s="99"/>
      <c r="W308" s="99"/>
      <c r="X308" s="99"/>
      <c r="Y308" s="99"/>
      <c r="Z308" s="99"/>
    </row>
    <row r="309" ht="11.25" customHeight="1">
      <c r="A309" s="442" t="s">
        <v>10520</v>
      </c>
      <c r="B309" s="447" t="s">
        <v>88</v>
      </c>
      <c r="C309" s="442" t="s">
        <v>10562</v>
      </c>
      <c r="D309" s="477" t="s">
        <v>10563</v>
      </c>
      <c r="E309" s="469" t="s">
        <v>10564</v>
      </c>
      <c r="F309" s="458" t="s">
        <v>792</v>
      </c>
      <c r="G309" s="459">
        <v>50.0</v>
      </c>
      <c r="H309" s="459" t="s">
        <v>10529</v>
      </c>
      <c r="I309" s="447">
        <f t="shared" ref="I309:I310" si="4">50*1.5</f>
        <v>75</v>
      </c>
      <c r="J309" s="442" t="s">
        <v>10525</v>
      </c>
      <c r="K309" s="99"/>
      <c r="L309" s="99"/>
      <c r="M309" s="99"/>
      <c r="N309" s="99"/>
      <c r="O309" s="99"/>
      <c r="P309" s="99"/>
      <c r="Q309" s="99"/>
      <c r="R309" s="99"/>
      <c r="S309" s="99"/>
      <c r="T309" s="99"/>
      <c r="U309" s="99"/>
      <c r="V309" s="99"/>
      <c r="W309" s="99"/>
      <c r="X309" s="99"/>
      <c r="Y309" s="99"/>
      <c r="Z309" s="99"/>
    </row>
    <row r="310" ht="11.25" customHeight="1">
      <c r="A310" s="442" t="s">
        <v>10520</v>
      </c>
      <c r="B310" s="447" t="s">
        <v>88</v>
      </c>
      <c r="C310" s="432" t="s">
        <v>10565</v>
      </c>
      <c r="D310" s="459" t="s">
        <v>10522</v>
      </c>
      <c r="E310" s="432" t="s">
        <v>10566</v>
      </c>
      <c r="F310" s="194"/>
      <c r="G310" s="195">
        <v>50.0</v>
      </c>
      <c r="H310" s="459" t="s">
        <v>10529</v>
      </c>
      <c r="I310" s="447">
        <f t="shared" si="4"/>
        <v>75</v>
      </c>
      <c r="J310" s="442" t="s">
        <v>10525</v>
      </c>
      <c r="K310" s="99"/>
      <c r="L310" s="99"/>
      <c r="M310" s="99"/>
      <c r="N310" s="99"/>
      <c r="O310" s="99"/>
      <c r="P310" s="99"/>
      <c r="Q310" s="99"/>
      <c r="R310" s="99"/>
      <c r="S310" s="99"/>
      <c r="T310" s="99"/>
      <c r="U310" s="99"/>
      <c r="V310" s="99"/>
      <c r="W310" s="99"/>
      <c r="X310" s="99"/>
      <c r="Y310" s="99"/>
      <c r="Z310" s="99"/>
    </row>
    <row r="311" ht="11.25" customHeight="1">
      <c r="A311" s="442" t="s">
        <v>10520</v>
      </c>
      <c r="B311" s="447" t="s">
        <v>88</v>
      </c>
      <c r="C311" s="432" t="s">
        <v>10567</v>
      </c>
      <c r="D311" s="459" t="s">
        <v>10522</v>
      </c>
      <c r="E311" s="432" t="s">
        <v>10568</v>
      </c>
      <c r="F311" s="194"/>
      <c r="G311" s="195">
        <v>100.0</v>
      </c>
      <c r="H311" s="461" t="s">
        <v>10529</v>
      </c>
      <c r="I311" s="194">
        <v>200.0</v>
      </c>
      <c r="J311" s="442" t="s">
        <v>10525</v>
      </c>
      <c r="K311" s="99"/>
      <c r="L311" s="99"/>
      <c r="M311" s="99"/>
      <c r="N311" s="99"/>
      <c r="O311" s="99"/>
      <c r="P311" s="99"/>
      <c r="Q311" s="99"/>
      <c r="R311" s="99"/>
      <c r="S311" s="99"/>
      <c r="T311" s="99"/>
      <c r="U311" s="99"/>
      <c r="V311" s="99"/>
      <c r="W311" s="99"/>
      <c r="X311" s="99"/>
      <c r="Y311" s="99"/>
      <c r="Z311" s="99"/>
    </row>
    <row r="312" ht="11.25" customHeight="1">
      <c r="A312" s="442" t="s">
        <v>10520</v>
      </c>
      <c r="B312" s="447" t="s">
        <v>88</v>
      </c>
      <c r="C312" s="432" t="s">
        <v>10569</v>
      </c>
      <c r="D312" s="194" t="s">
        <v>2106</v>
      </c>
      <c r="E312" s="432" t="s">
        <v>10570</v>
      </c>
      <c r="F312" s="194"/>
      <c r="G312" s="195" t="s">
        <v>10571</v>
      </c>
      <c r="H312" s="461"/>
      <c r="I312" s="447">
        <v>250.0</v>
      </c>
      <c r="J312" s="442" t="s">
        <v>10525</v>
      </c>
      <c r="K312" s="99"/>
      <c r="L312" s="99"/>
      <c r="M312" s="99"/>
      <c r="N312" s="99"/>
      <c r="O312" s="99"/>
      <c r="P312" s="99"/>
      <c r="Q312" s="99"/>
      <c r="R312" s="99"/>
      <c r="S312" s="99"/>
      <c r="T312" s="99"/>
      <c r="U312" s="99"/>
      <c r="V312" s="99"/>
      <c r="W312" s="99"/>
      <c r="X312" s="99"/>
      <c r="Y312" s="99"/>
      <c r="Z312" s="99"/>
    </row>
    <row r="313" ht="11.25" customHeight="1">
      <c r="A313" s="442" t="s">
        <v>10520</v>
      </c>
      <c r="B313" s="447" t="s">
        <v>88</v>
      </c>
      <c r="C313" s="432" t="s">
        <v>1376</v>
      </c>
      <c r="D313" s="194" t="s">
        <v>2106</v>
      </c>
      <c r="E313" s="432" t="s">
        <v>10272</v>
      </c>
      <c r="F313" s="194" t="s">
        <v>10572</v>
      </c>
      <c r="G313" s="195" t="s">
        <v>10573</v>
      </c>
      <c r="H313" s="461"/>
      <c r="I313" s="447">
        <v>50.0</v>
      </c>
      <c r="J313" s="442" t="s">
        <v>10525</v>
      </c>
      <c r="K313" s="99"/>
      <c r="L313" s="99"/>
      <c r="M313" s="99"/>
      <c r="N313" s="99"/>
      <c r="O313" s="99"/>
      <c r="P313" s="99"/>
      <c r="Q313" s="99"/>
      <c r="R313" s="99"/>
      <c r="S313" s="99"/>
      <c r="T313" s="99"/>
      <c r="U313" s="99"/>
      <c r="V313" s="99"/>
      <c r="W313" s="99"/>
      <c r="X313" s="99"/>
      <c r="Y313" s="99"/>
      <c r="Z313" s="99"/>
    </row>
    <row r="314" ht="11.25" customHeight="1">
      <c r="A314" s="442" t="s">
        <v>10520</v>
      </c>
      <c r="B314" s="447" t="s">
        <v>88</v>
      </c>
      <c r="C314" s="432" t="s">
        <v>1376</v>
      </c>
      <c r="D314" s="194" t="s">
        <v>2106</v>
      </c>
      <c r="E314" s="432" t="s">
        <v>10272</v>
      </c>
      <c r="F314" s="194" t="s">
        <v>10574</v>
      </c>
      <c r="G314" s="195" t="s">
        <v>10573</v>
      </c>
      <c r="H314" s="461"/>
      <c r="I314" s="447">
        <v>50.0</v>
      </c>
      <c r="J314" s="442" t="s">
        <v>10525</v>
      </c>
      <c r="K314" s="99"/>
      <c r="L314" s="99"/>
      <c r="M314" s="99"/>
      <c r="N314" s="99"/>
      <c r="O314" s="99"/>
      <c r="P314" s="99"/>
      <c r="Q314" s="99"/>
      <c r="R314" s="99"/>
      <c r="S314" s="99"/>
      <c r="T314" s="99"/>
      <c r="U314" s="99"/>
      <c r="V314" s="99"/>
      <c r="W314" s="99"/>
      <c r="X314" s="99"/>
      <c r="Y314" s="99"/>
      <c r="Z314" s="99"/>
    </row>
    <row r="315" ht="11.25" customHeight="1">
      <c r="A315" s="442" t="s">
        <v>10520</v>
      </c>
      <c r="B315" s="447" t="s">
        <v>88</v>
      </c>
      <c r="C315" s="432" t="s">
        <v>653</v>
      </c>
      <c r="D315" s="194" t="s">
        <v>2106</v>
      </c>
      <c r="E315" s="432" t="s">
        <v>10575</v>
      </c>
      <c r="F315" s="194" t="s">
        <v>10576</v>
      </c>
      <c r="G315" s="195" t="s">
        <v>10573</v>
      </c>
      <c r="H315" s="461"/>
      <c r="I315" s="447">
        <v>50.0</v>
      </c>
      <c r="J315" s="442" t="s">
        <v>10525</v>
      </c>
      <c r="K315" s="99"/>
      <c r="L315" s="99"/>
      <c r="M315" s="99"/>
      <c r="N315" s="99"/>
      <c r="O315" s="99"/>
      <c r="P315" s="99"/>
      <c r="Q315" s="99"/>
      <c r="R315" s="99"/>
      <c r="S315" s="99"/>
      <c r="T315" s="99"/>
      <c r="U315" s="99"/>
      <c r="V315" s="99"/>
      <c r="W315" s="99"/>
      <c r="X315" s="99"/>
      <c r="Y315" s="99"/>
      <c r="Z315" s="99"/>
    </row>
    <row r="316" ht="11.25" customHeight="1">
      <c r="A316" s="442" t="s">
        <v>10520</v>
      </c>
      <c r="B316" s="447" t="s">
        <v>88</v>
      </c>
      <c r="C316" s="432" t="s">
        <v>653</v>
      </c>
      <c r="D316" s="194" t="s">
        <v>2106</v>
      </c>
      <c r="E316" s="432" t="s">
        <v>10575</v>
      </c>
      <c r="F316" s="194" t="s">
        <v>10577</v>
      </c>
      <c r="G316" s="195" t="s">
        <v>10573</v>
      </c>
      <c r="H316" s="461"/>
      <c r="I316" s="447">
        <v>50.0</v>
      </c>
      <c r="J316" s="442" t="s">
        <v>10525</v>
      </c>
      <c r="K316" s="99"/>
      <c r="L316" s="99"/>
      <c r="M316" s="99"/>
      <c r="N316" s="99"/>
      <c r="O316" s="99"/>
      <c r="P316" s="99"/>
      <c r="Q316" s="99"/>
      <c r="R316" s="99"/>
      <c r="S316" s="99"/>
      <c r="T316" s="99"/>
      <c r="U316" s="99"/>
      <c r="V316" s="99"/>
      <c r="W316" s="99"/>
      <c r="X316" s="99"/>
      <c r="Y316" s="99"/>
      <c r="Z316" s="99"/>
    </row>
    <row r="317" ht="11.25" customHeight="1">
      <c r="A317" s="442" t="s">
        <v>10520</v>
      </c>
      <c r="B317" s="447" t="s">
        <v>88</v>
      </c>
      <c r="C317" s="432" t="s">
        <v>10578</v>
      </c>
      <c r="D317" s="194" t="s">
        <v>10579</v>
      </c>
      <c r="E317" s="432" t="s">
        <v>10580</v>
      </c>
      <c r="F317" s="194" t="s">
        <v>10581</v>
      </c>
      <c r="G317" s="195" t="s">
        <v>10573</v>
      </c>
      <c r="H317" s="461"/>
      <c r="I317" s="447">
        <v>50.0</v>
      </c>
      <c r="J317" s="442" t="s">
        <v>10525</v>
      </c>
      <c r="K317" s="99"/>
      <c r="L317" s="99"/>
      <c r="M317" s="99"/>
      <c r="N317" s="99"/>
      <c r="O317" s="99"/>
      <c r="P317" s="99"/>
      <c r="Q317" s="99"/>
      <c r="R317" s="99"/>
      <c r="S317" s="99"/>
      <c r="T317" s="99"/>
      <c r="U317" s="99"/>
      <c r="V317" s="99"/>
      <c r="W317" s="99"/>
      <c r="X317" s="99"/>
      <c r="Y317" s="99"/>
      <c r="Z317" s="99"/>
    </row>
    <row r="318" ht="11.25" customHeight="1">
      <c r="A318" s="442" t="s">
        <v>10520</v>
      </c>
      <c r="B318" s="447" t="s">
        <v>88</v>
      </c>
      <c r="C318" s="432" t="s">
        <v>10582</v>
      </c>
      <c r="D318" s="194" t="s">
        <v>2106</v>
      </c>
      <c r="E318" s="432" t="s">
        <v>10583</v>
      </c>
      <c r="F318" s="194" t="s">
        <v>10584</v>
      </c>
      <c r="G318" s="195" t="s">
        <v>10573</v>
      </c>
      <c r="H318" s="461"/>
      <c r="I318" s="447">
        <v>50.0</v>
      </c>
      <c r="J318" s="442" t="s">
        <v>10525</v>
      </c>
      <c r="K318" s="99"/>
      <c r="L318" s="99"/>
      <c r="M318" s="99"/>
      <c r="N318" s="99"/>
      <c r="O318" s="99"/>
      <c r="P318" s="99"/>
      <c r="Q318" s="99"/>
      <c r="R318" s="99"/>
      <c r="S318" s="99"/>
      <c r="T318" s="99"/>
      <c r="U318" s="99"/>
      <c r="V318" s="99"/>
      <c r="W318" s="99"/>
      <c r="X318" s="99"/>
      <c r="Y318" s="99"/>
      <c r="Z318" s="99"/>
    </row>
    <row r="319" ht="11.25" customHeight="1">
      <c r="A319" s="442" t="s">
        <v>10520</v>
      </c>
      <c r="B319" s="447" t="s">
        <v>88</v>
      </c>
      <c r="C319" s="432" t="s">
        <v>10585</v>
      </c>
      <c r="D319" s="194" t="s">
        <v>10586</v>
      </c>
      <c r="E319" s="432" t="s">
        <v>10587</v>
      </c>
      <c r="F319" s="471">
        <v>45526.0</v>
      </c>
      <c r="G319" s="195" t="s">
        <v>10573</v>
      </c>
      <c r="H319" s="461"/>
      <c r="I319" s="447">
        <v>50.0</v>
      </c>
      <c r="J319" s="442" t="s">
        <v>10525</v>
      </c>
      <c r="K319" s="99"/>
      <c r="L319" s="99"/>
      <c r="M319" s="99"/>
      <c r="N319" s="99"/>
      <c r="O319" s="99"/>
      <c r="P319" s="99"/>
      <c r="Q319" s="99"/>
      <c r="R319" s="99"/>
      <c r="S319" s="99"/>
      <c r="T319" s="99"/>
      <c r="U319" s="99"/>
      <c r="V319" s="99"/>
      <c r="W319" s="99"/>
      <c r="X319" s="99"/>
      <c r="Y319" s="99"/>
      <c r="Z319" s="99"/>
    </row>
    <row r="320" ht="11.25" customHeight="1">
      <c r="A320" s="442" t="s">
        <v>10520</v>
      </c>
      <c r="B320" s="447" t="s">
        <v>88</v>
      </c>
      <c r="C320" s="442" t="s">
        <v>10588</v>
      </c>
      <c r="D320" s="194" t="s">
        <v>2106</v>
      </c>
      <c r="E320" s="432" t="s">
        <v>10589</v>
      </c>
      <c r="F320" s="471">
        <v>45519.0</v>
      </c>
      <c r="G320" s="195" t="s">
        <v>10573</v>
      </c>
      <c r="H320" s="461"/>
      <c r="I320" s="447">
        <v>50.0</v>
      </c>
      <c r="J320" s="442" t="s">
        <v>10525</v>
      </c>
      <c r="K320" s="99"/>
      <c r="L320" s="99"/>
      <c r="M320" s="99"/>
      <c r="N320" s="99"/>
      <c r="O320" s="99"/>
      <c r="P320" s="99"/>
      <c r="Q320" s="99"/>
      <c r="R320" s="99"/>
      <c r="S320" s="99"/>
      <c r="T320" s="99"/>
      <c r="U320" s="99"/>
      <c r="V320" s="99"/>
      <c r="W320" s="99"/>
      <c r="X320" s="99"/>
      <c r="Y320" s="99"/>
      <c r="Z320" s="99"/>
    </row>
    <row r="321" ht="11.25" customHeight="1">
      <c r="A321" s="442" t="s">
        <v>10520</v>
      </c>
      <c r="B321" s="447" t="s">
        <v>88</v>
      </c>
      <c r="C321" s="432" t="s">
        <v>10578</v>
      </c>
      <c r="D321" s="194" t="s">
        <v>10579</v>
      </c>
      <c r="E321" s="432" t="s">
        <v>10580</v>
      </c>
      <c r="F321" s="471">
        <v>45512.0</v>
      </c>
      <c r="G321" s="195" t="s">
        <v>10573</v>
      </c>
      <c r="H321" s="461"/>
      <c r="I321" s="447">
        <v>50.0</v>
      </c>
      <c r="J321" s="442" t="s">
        <v>10525</v>
      </c>
      <c r="K321" s="99"/>
      <c r="L321" s="99"/>
      <c r="M321" s="99"/>
      <c r="N321" s="99"/>
      <c r="O321" s="99"/>
      <c r="P321" s="99"/>
      <c r="Q321" s="99"/>
      <c r="R321" s="99"/>
      <c r="S321" s="99"/>
      <c r="T321" s="99"/>
      <c r="U321" s="99"/>
      <c r="V321" s="99"/>
      <c r="W321" s="99"/>
      <c r="X321" s="99"/>
      <c r="Y321" s="99"/>
      <c r="Z321" s="99"/>
    </row>
    <row r="322" ht="11.25" customHeight="1">
      <c r="A322" s="442" t="s">
        <v>10520</v>
      </c>
      <c r="B322" s="447" t="s">
        <v>88</v>
      </c>
      <c r="C322" s="432" t="s">
        <v>10578</v>
      </c>
      <c r="D322" s="194" t="s">
        <v>10579</v>
      </c>
      <c r="E322" s="432" t="s">
        <v>10580</v>
      </c>
      <c r="F322" s="471">
        <v>45513.0</v>
      </c>
      <c r="G322" s="195" t="s">
        <v>10573</v>
      </c>
      <c r="H322" s="461"/>
      <c r="I322" s="447">
        <v>50.0</v>
      </c>
      <c r="J322" s="442" t="s">
        <v>10525</v>
      </c>
      <c r="K322" s="99"/>
      <c r="L322" s="99"/>
      <c r="M322" s="99"/>
      <c r="N322" s="99"/>
      <c r="O322" s="99"/>
      <c r="P322" s="99"/>
      <c r="Q322" s="99"/>
      <c r="R322" s="99"/>
      <c r="S322" s="99"/>
      <c r="T322" s="99"/>
      <c r="U322" s="99"/>
      <c r="V322" s="99"/>
      <c r="W322" s="99"/>
      <c r="X322" s="99"/>
      <c r="Y322" s="99"/>
      <c r="Z322" s="99"/>
    </row>
    <row r="323" ht="11.25" customHeight="1">
      <c r="A323" s="442" t="s">
        <v>10520</v>
      </c>
      <c r="B323" s="447" t="s">
        <v>88</v>
      </c>
      <c r="C323" s="432" t="s">
        <v>10582</v>
      </c>
      <c r="D323" s="194" t="s">
        <v>2106</v>
      </c>
      <c r="E323" s="432" t="s">
        <v>10583</v>
      </c>
      <c r="F323" s="194" t="s">
        <v>10590</v>
      </c>
      <c r="G323" s="195" t="s">
        <v>10573</v>
      </c>
      <c r="H323" s="461"/>
      <c r="I323" s="447">
        <v>50.0</v>
      </c>
      <c r="J323" s="442" t="s">
        <v>10525</v>
      </c>
      <c r="K323" s="99"/>
      <c r="L323" s="99"/>
      <c r="M323" s="99"/>
      <c r="N323" s="99"/>
      <c r="O323" s="99"/>
      <c r="P323" s="99"/>
      <c r="Q323" s="99"/>
      <c r="R323" s="99"/>
      <c r="S323" s="99"/>
      <c r="T323" s="99"/>
      <c r="U323" s="99"/>
      <c r="V323" s="99"/>
      <c r="W323" s="99"/>
      <c r="X323" s="99"/>
      <c r="Y323" s="99"/>
      <c r="Z323" s="99"/>
    </row>
    <row r="324" ht="11.25" customHeight="1">
      <c r="A324" s="442" t="s">
        <v>10520</v>
      </c>
      <c r="B324" s="447" t="s">
        <v>88</v>
      </c>
      <c r="C324" s="432" t="s">
        <v>10582</v>
      </c>
      <c r="D324" s="194" t="s">
        <v>2106</v>
      </c>
      <c r="E324" s="432" t="s">
        <v>10583</v>
      </c>
      <c r="F324" s="194" t="s">
        <v>10591</v>
      </c>
      <c r="G324" s="195" t="s">
        <v>10573</v>
      </c>
      <c r="H324" s="461"/>
      <c r="I324" s="447">
        <v>50.0</v>
      </c>
      <c r="J324" s="442" t="s">
        <v>10525</v>
      </c>
      <c r="K324" s="99"/>
      <c r="L324" s="99"/>
      <c r="M324" s="99"/>
      <c r="N324" s="99"/>
      <c r="O324" s="99"/>
      <c r="P324" s="99"/>
      <c r="Q324" s="99"/>
      <c r="R324" s="99"/>
      <c r="S324" s="99"/>
      <c r="T324" s="99"/>
      <c r="U324" s="99"/>
      <c r="V324" s="99"/>
      <c r="W324" s="99"/>
      <c r="X324" s="99"/>
      <c r="Y324" s="99"/>
      <c r="Z324" s="99"/>
    </row>
    <row r="325" ht="11.25" customHeight="1">
      <c r="A325" s="442" t="s">
        <v>10520</v>
      </c>
      <c r="B325" s="447" t="s">
        <v>88</v>
      </c>
      <c r="C325" s="442" t="s">
        <v>10592</v>
      </c>
      <c r="D325" s="447" t="s">
        <v>2106</v>
      </c>
      <c r="E325" s="442" t="s">
        <v>10593</v>
      </c>
      <c r="F325" s="447" t="s">
        <v>10594</v>
      </c>
      <c r="G325" s="195" t="s">
        <v>10573</v>
      </c>
      <c r="H325" s="461"/>
      <c r="I325" s="447">
        <v>50.0</v>
      </c>
      <c r="J325" s="442" t="s">
        <v>10525</v>
      </c>
      <c r="K325" s="99"/>
      <c r="L325" s="99"/>
      <c r="M325" s="99"/>
      <c r="N325" s="99"/>
      <c r="O325" s="99"/>
      <c r="P325" s="99"/>
      <c r="Q325" s="99"/>
      <c r="R325" s="99"/>
      <c r="S325" s="99"/>
      <c r="T325" s="99"/>
      <c r="U325" s="99"/>
      <c r="V325" s="99"/>
      <c r="W325" s="99"/>
      <c r="X325" s="99"/>
      <c r="Y325" s="99"/>
      <c r="Z325" s="99"/>
    </row>
    <row r="326" ht="11.25" customHeight="1">
      <c r="A326" s="442" t="s">
        <v>10520</v>
      </c>
      <c r="B326" s="447" t="s">
        <v>88</v>
      </c>
      <c r="C326" s="442" t="s">
        <v>10592</v>
      </c>
      <c r="D326" s="447" t="s">
        <v>2106</v>
      </c>
      <c r="E326" s="442" t="s">
        <v>10593</v>
      </c>
      <c r="F326" s="447" t="s">
        <v>10595</v>
      </c>
      <c r="G326" s="195" t="s">
        <v>10573</v>
      </c>
      <c r="H326" s="461"/>
      <c r="I326" s="447">
        <v>50.0</v>
      </c>
      <c r="J326" s="442" t="s">
        <v>10525</v>
      </c>
      <c r="K326" s="99"/>
      <c r="L326" s="99"/>
      <c r="M326" s="99"/>
      <c r="N326" s="99"/>
      <c r="O326" s="99"/>
      <c r="P326" s="99"/>
      <c r="Q326" s="99"/>
      <c r="R326" s="99"/>
      <c r="S326" s="99"/>
      <c r="T326" s="99"/>
      <c r="U326" s="99"/>
      <c r="V326" s="99"/>
      <c r="W326" s="99"/>
      <c r="X326" s="99"/>
      <c r="Y326" s="99"/>
      <c r="Z326" s="99"/>
    </row>
    <row r="327" ht="11.25" customHeight="1">
      <c r="A327" s="442" t="s">
        <v>10520</v>
      </c>
      <c r="B327" s="447" t="s">
        <v>88</v>
      </c>
      <c r="C327" s="442" t="s">
        <v>10596</v>
      </c>
      <c r="D327" s="447" t="s">
        <v>2106</v>
      </c>
      <c r="E327" s="442" t="s">
        <v>10597</v>
      </c>
      <c r="F327" s="447" t="s">
        <v>10598</v>
      </c>
      <c r="G327" s="195" t="s">
        <v>10573</v>
      </c>
      <c r="H327" s="461"/>
      <c r="I327" s="447">
        <v>50.0</v>
      </c>
      <c r="J327" s="442" t="s">
        <v>10525</v>
      </c>
      <c r="K327" s="99"/>
      <c r="L327" s="99"/>
      <c r="M327" s="99"/>
      <c r="N327" s="99"/>
      <c r="O327" s="99"/>
      <c r="P327" s="99"/>
      <c r="Q327" s="99"/>
      <c r="R327" s="99"/>
      <c r="S327" s="99"/>
      <c r="T327" s="99"/>
      <c r="U327" s="99"/>
      <c r="V327" s="99"/>
      <c r="W327" s="99"/>
      <c r="X327" s="99"/>
      <c r="Y327" s="99"/>
      <c r="Z327" s="99"/>
    </row>
    <row r="328" ht="11.25" customHeight="1">
      <c r="A328" s="442" t="s">
        <v>10520</v>
      </c>
      <c r="B328" s="447" t="s">
        <v>88</v>
      </c>
      <c r="C328" s="442" t="s">
        <v>10599</v>
      </c>
      <c r="D328" s="194" t="s">
        <v>10579</v>
      </c>
      <c r="E328" s="442" t="s">
        <v>10600</v>
      </c>
      <c r="F328" s="447"/>
      <c r="G328" s="459">
        <v>50.0</v>
      </c>
      <c r="H328" s="459" t="s">
        <v>10529</v>
      </c>
      <c r="I328" s="447">
        <v>75.0</v>
      </c>
      <c r="J328" s="442" t="s">
        <v>10525</v>
      </c>
      <c r="K328" s="99"/>
      <c r="L328" s="99"/>
      <c r="M328" s="99"/>
      <c r="N328" s="99"/>
      <c r="O328" s="99"/>
      <c r="P328" s="99"/>
      <c r="Q328" s="99"/>
      <c r="R328" s="99"/>
      <c r="S328" s="99"/>
      <c r="T328" s="99"/>
      <c r="U328" s="99"/>
      <c r="V328" s="99"/>
      <c r="W328" s="99"/>
      <c r="X328" s="99"/>
      <c r="Y328" s="99"/>
      <c r="Z328" s="99"/>
    </row>
    <row r="329" ht="11.25" customHeight="1">
      <c r="A329" s="442" t="s">
        <v>10520</v>
      </c>
      <c r="B329" s="447" t="s">
        <v>88</v>
      </c>
      <c r="C329" s="442" t="s">
        <v>10601</v>
      </c>
      <c r="D329" s="194" t="s">
        <v>10579</v>
      </c>
      <c r="E329" s="442" t="s">
        <v>10602</v>
      </c>
      <c r="F329" s="447"/>
      <c r="G329" s="459">
        <v>50.0</v>
      </c>
      <c r="H329" s="459" t="s">
        <v>10603</v>
      </c>
      <c r="I329" s="447">
        <v>150.0</v>
      </c>
      <c r="J329" s="442" t="s">
        <v>10525</v>
      </c>
      <c r="K329" s="99"/>
      <c r="L329" s="99"/>
      <c r="M329" s="99"/>
      <c r="N329" s="99"/>
      <c r="O329" s="99"/>
      <c r="P329" s="99"/>
      <c r="Q329" s="99"/>
      <c r="R329" s="99"/>
      <c r="S329" s="99"/>
      <c r="T329" s="99"/>
      <c r="U329" s="99"/>
      <c r="V329" s="99"/>
      <c r="W329" s="99"/>
      <c r="X329" s="99"/>
      <c r="Y329" s="99"/>
      <c r="Z329" s="99"/>
    </row>
    <row r="330" ht="11.25" customHeight="1">
      <c r="A330" s="442" t="s">
        <v>10520</v>
      </c>
      <c r="B330" s="447" t="s">
        <v>88</v>
      </c>
      <c r="C330" s="474" t="s">
        <v>10604</v>
      </c>
      <c r="D330" s="477" t="s">
        <v>10605</v>
      </c>
      <c r="E330" s="442" t="s">
        <v>10606</v>
      </c>
      <c r="F330" s="447"/>
      <c r="G330" s="459">
        <v>50.0</v>
      </c>
      <c r="H330" s="459" t="s">
        <v>10524</v>
      </c>
      <c r="I330" s="447">
        <v>100.0</v>
      </c>
      <c r="J330" s="442" t="s">
        <v>10525</v>
      </c>
      <c r="K330" s="99"/>
      <c r="L330" s="99"/>
      <c r="M330" s="99"/>
      <c r="N330" s="99"/>
      <c r="O330" s="99"/>
      <c r="P330" s="99"/>
      <c r="Q330" s="99"/>
      <c r="R330" s="99"/>
      <c r="S330" s="99"/>
      <c r="T330" s="99"/>
      <c r="U330" s="99"/>
      <c r="V330" s="99"/>
      <c r="W330" s="99"/>
      <c r="X330" s="99"/>
      <c r="Y330" s="99"/>
      <c r="Z330" s="99"/>
    </row>
    <row r="331" ht="11.25" customHeight="1">
      <c r="A331" s="442" t="s">
        <v>10520</v>
      </c>
      <c r="B331" s="447" t="s">
        <v>88</v>
      </c>
      <c r="C331" s="442" t="s">
        <v>10607</v>
      </c>
      <c r="D331" s="194"/>
      <c r="E331" s="442" t="s">
        <v>10608</v>
      </c>
      <c r="F331" s="447"/>
      <c r="G331" s="459">
        <v>50.0</v>
      </c>
      <c r="H331" s="459" t="s">
        <v>10603</v>
      </c>
      <c r="I331" s="447">
        <v>150.0</v>
      </c>
      <c r="J331" s="442" t="s">
        <v>10525</v>
      </c>
      <c r="K331" s="99"/>
      <c r="L331" s="99"/>
      <c r="M331" s="99"/>
      <c r="N331" s="99"/>
      <c r="O331" s="99"/>
      <c r="P331" s="99"/>
      <c r="Q331" s="99"/>
      <c r="R331" s="99"/>
      <c r="S331" s="99"/>
      <c r="T331" s="99"/>
      <c r="U331" s="99"/>
      <c r="V331" s="99"/>
      <c r="W331" s="99"/>
      <c r="X331" s="99"/>
      <c r="Y331" s="99"/>
      <c r="Z331" s="99"/>
    </row>
    <row r="332" ht="11.25" customHeight="1">
      <c r="A332" s="442" t="s">
        <v>10520</v>
      </c>
      <c r="B332" s="447" t="s">
        <v>88</v>
      </c>
      <c r="C332" s="432" t="s">
        <v>10585</v>
      </c>
      <c r="D332" s="194" t="s">
        <v>10586</v>
      </c>
      <c r="E332" s="432" t="s">
        <v>10587</v>
      </c>
      <c r="F332" s="458" t="s">
        <v>792</v>
      </c>
      <c r="G332" s="459">
        <v>50.0</v>
      </c>
      <c r="H332" s="459" t="s">
        <v>10524</v>
      </c>
      <c r="I332" s="447">
        <v>100.0</v>
      </c>
      <c r="J332" s="442" t="s">
        <v>10525</v>
      </c>
      <c r="K332" s="99"/>
      <c r="L332" s="99"/>
      <c r="M332" s="99"/>
      <c r="N332" s="99"/>
      <c r="O332" s="99"/>
      <c r="P332" s="99"/>
      <c r="Q332" s="99"/>
      <c r="R332" s="99"/>
      <c r="S332" s="99"/>
      <c r="T332" s="99"/>
      <c r="U332" s="99"/>
      <c r="V332" s="99"/>
      <c r="W332" s="99"/>
      <c r="X332" s="99"/>
      <c r="Y332" s="99"/>
      <c r="Z332" s="99"/>
    </row>
    <row r="333" ht="11.25" customHeight="1">
      <c r="A333" s="442" t="s">
        <v>10609</v>
      </c>
      <c r="B333" s="447" t="s">
        <v>135</v>
      </c>
      <c r="C333" s="442" t="s">
        <v>1376</v>
      </c>
      <c r="D333" s="447" t="s">
        <v>10610</v>
      </c>
      <c r="E333" s="442" t="s">
        <v>10611</v>
      </c>
      <c r="F333" s="447" t="s">
        <v>10612</v>
      </c>
      <c r="G333" s="447">
        <v>300.0</v>
      </c>
      <c r="H333" s="447" t="s">
        <v>10613</v>
      </c>
      <c r="I333" s="447">
        <v>300.0</v>
      </c>
      <c r="J333" s="442" t="s">
        <v>139</v>
      </c>
      <c r="K333" s="99"/>
      <c r="L333" s="99"/>
      <c r="M333" s="99"/>
      <c r="N333" s="99"/>
      <c r="O333" s="99"/>
      <c r="P333" s="99"/>
      <c r="Q333" s="99"/>
      <c r="R333" s="99"/>
      <c r="S333" s="99"/>
      <c r="T333" s="99"/>
      <c r="U333" s="99"/>
      <c r="V333" s="99"/>
      <c r="W333" s="99"/>
      <c r="X333" s="99"/>
      <c r="Y333" s="99"/>
      <c r="Z333" s="99"/>
    </row>
    <row r="334" ht="11.25" customHeight="1">
      <c r="A334" s="432" t="s">
        <v>10609</v>
      </c>
      <c r="B334" s="194" t="s">
        <v>135</v>
      </c>
      <c r="C334" s="432" t="s">
        <v>10596</v>
      </c>
      <c r="D334" s="451" t="s">
        <v>10610</v>
      </c>
      <c r="E334" s="452" t="s">
        <v>10614</v>
      </c>
      <c r="F334" s="451" t="s">
        <v>10615</v>
      </c>
      <c r="G334" s="453">
        <v>300.0</v>
      </c>
      <c r="H334" s="454" t="s">
        <v>10616</v>
      </c>
      <c r="I334" s="447">
        <v>300.0</v>
      </c>
      <c r="J334" s="442" t="s">
        <v>139</v>
      </c>
      <c r="K334" s="99"/>
      <c r="L334" s="99"/>
      <c r="M334" s="99"/>
      <c r="N334" s="99"/>
      <c r="O334" s="99"/>
      <c r="P334" s="99"/>
      <c r="Q334" s="99"/>
      <c r="R334" s="99"/>
      <c r="S334" s="99"/>
      <c r="T334" s="99"/>
      <c r="U334" s="99"/>
      <c r="V334" s="99"/>
      <c r="W334" s="99"/>
      <c r="X334" s="99"/>
      <c r="Y334" s="99"/>
      <c r="Z334" s="99"/>
    </row>
    <row r="335" ht="11.25" customHeight="1">
      <c r="A335" s="432" t="s">
        <v>10609</v>
      </c>
      <c r="B335" s="194" t="s">
        <v>135</v>
      </c>
      <c r="C335" s="432" t="s">
        <v>10617</v>
      </c>
      <c r="D335" s="447" t="s">
        <v>10610</v>
      </c>
      <c r="E335" s="442" t="s">
        <v>10618</v>
      </c>
      <c r="F335" s="447" t="s">
        <v>10619</v>
      </c>
      <c r="G335" s="458">
        <v>300.0</v>
      </c>
      <c r="H335" s="459" t="s">
        <v>10620</v>
      </c>
      <c r="I335" s="447">
        <v>300.0</v>
      </c>
      <c r="J335" s="442" t="s">
        <v>139</v>
      </c>
      <c r="K335" s="99"/>
      <c r="L335" s="99"/>
      <c r="M335" s="99"/>
      <c r="N335" s="99"/>
      <c r="O335" s="99"/>
      <c r="P335" s="99"/>
      <c r="Q335" s="99"/>
      <c r="R335" s="99"/>
      <c r="S335" s="99"/>
      <c r="T335" s="99"/>
      <c r="U335" s="99"/>
      <c r="V335" s="99"/>
      <c r="W335" s="99"/>
      <c r="X335" s="99"/>
      <c r="Y335" s="99"/>
      <c r="Z335" s="99"/>
    </row>
    <row r="336" ht="11.25" customHeight="1">
      <c r="A336" s="432" t="s">
        <v>10609</v>
      </c>
      <c r="B336" s="194" t="s">
        <v>135</v>
      </c>
      <c r="C336" s="432" t="s">
        <v>446</v>
      </c>
      <c r="D336" s="447" t="s">
        <v>10610</v>
      </c>
      <c r="E336" s="442" t="s">
        <v>10621</v>
      </c>
      <c r="F336" s="447" t="s">
        <v>10622</v>
      </c>
      <c r="G336" s="458">
        <v>50.0</v>
      </c>
      <c r="H336" s="459" t="s">
        <v>10623</v>
      </c>
      <c r="I336" s="447">
        <v>50.0</v>
      </c>
      <c r="J336" s="442" t="s">
        <v>139</v>
      </c>
      <c r="K336" s="99"/>
      <c r="L336" s="99"/>
      <c r="M336" s="99"/>
      <c r="N336" s="99"/>
      <c r="O336" s="99"/>
      <c r="P336" s="99"/>
      <c r="Q336" s="99"/>
      <c r="R336" s="99"/>
      <c r="S336" s="99"/>
      <c r="T336" s="99"/>
      <c r="U336" s="99"/>
      <c r="V336" s="99"/>
      <c r="W336" s="99"/>
      <c r="X336" s="99"/>
      <c r="Y336" s="99"/>
      <c r="Z336" s="99"/>
    </row>
    <row r="337" ht="11.25" customHeight="1">
      <c r="A337" s="432" t="s">
        <v>10609</v>
      </c>
      <c r="B337" s="194" t="s">
        <v>135</v>
      </c>
      <c r="C337" s="432" t="s">
        <v>446</v>
      </c>
      <c r="D337" s="194" t="s">
        <v>10610</v>
      </c>
      <c r="E337" s="432" t="s">
        <v>10621</v>
      </c>
      <c r="F337" s="194" t="s">
        <v>10624</v>
      </c>
      <c r="G337" s="195">
        <v>50.0</v>
      </c>
      <c r="H337" s="461" t="s">
        <v>10623</v>
      </c>
      <c r="I337" s="447">
        <v>50.0</v>
      </c>
      <c r="J337" s="442" t="s">
        <v>139</v>
      </c>
      <c r="K337" s="99"/>
      <c r="L337" s="99"/>
      <c r="M337" s="99"/>
      <c r="N337" s="99"/>
      <c r="O337" s="99"/>
      <c r="P337" s="99"/>
      <c r="Q337" s="99"/>
      <c r="R337" s="99"/>
      <c r="S337" s="99"/>
      <c r="T337" s="99"/>
      <c r="U337" s="99"/>
      <c r="V337" s="99"/>
      <c r="W337" s="99"/>
      <c r="X337" s="99"/>
      <c r="Y337" s="99"/>
      <c r="Z337" s="99"/>
    </row>
    <row r="338" ht="11.25" customHeight="1">
      <c r="A338" s="432" t="s">
        <v>10609</v>
      </c>
      <c r="B338" s="194" t="s">
        <v>135</v>
      </c>
      <c r="C338" s="432" t="s">
        <v>1376</v>
      </c>
      <c r="D338" s="194" t="s">
        <v>10610</v>
      </c>
      <c r="E338" s="432" t="s">
        <v>10272</v>
      </c>
      <c r="F338" s="194" t="s">
        <v>10625</v>
      </c>
      <c r="G338" s="195">
        <v>50.0</v>
      </c>
      <c r="H338" s="461" t="s">
        <v>10623</v>
      </c>
      <c r="I338" s="447">
        <v>50.0</v>
      </c>
      <c r="J338" s="442" t="s">
        <v>139</v>
      </c>
      <c r="K338" s="99"/>
      <c r="L338" s="99"/>
      <c r="M338" s="99"/>
      <c r="N338" s="99"/>
      <c r="O338" s="99"/>
      <c r="P338" s="99"/>
      <c r="Q338" s="99"/>
      <c r="R338" s="99"/>
      <c r="S338" s="99"/>
      <c r="T338" s="99"/>
      <c r="U338" s="99"/>
      <c r="V338" s="99"/>
      <c r="W338" s="99"/>
      <c r="X338" s="99"/>
      <c r="Y338" s="99"/>
      <c r="Z338" s="99"/>
    </row>
    <row r="339" ht="11.25" customHeight="1">
      <c r="A339" s="432" t="s">
        <v>10609</v>
      </c>
      <c r="B339" s="194" t="s">
        <v>135</v>
      </c>
      <c r="C339" s="432" t="s">
        <v>10626</v>
      </c>
      <c r="D339" s="194" t="s">
        <v>10610</v>
      </c>
      <c r="E339" s="432" t="s">
        <v>10627</v>
      </c>
      <c r="F339" s="194" t="s">
        <v>10628</v>
      </c>
      <c r="G339" s="194">
        <v>50.0</v>
      </c>
      <c r="H339" s="194" t="s">
        <v>10623</v>
      </c>
      <c r="I339" s="447">
        <v>50.0</v>
      </c>
      <c r="J339" s="442" t="s">
        <v>139</v>
      </c>
      <c r="K339" s="99"/>
      <c r="L339" s="99"/>
      <c r="M339" s="99"/>
      <c r="N339" s="99"/>
      <c r="O339" s="99"/>
      <c r="P339" s="99"/>
      <c r="Q339" s="99"/>
      <c r="R339" s="99"/>
      <c r="S339" s="99"/>
      <c r="T339" s="99"/>
      <c r="U339" s="99"/>
      <c r="V339" s="99"/>
      <c r="W339" s="99"/>
      <c r="X339" s="99"/>
      <c r="Y339" s="99"/>
      <c r="Z339" s="99"/>
    </row>
    <row r="340" ht="11.25" customHeight="1">
      <c r="A340" s="432" t="s">
        <v>10609</v>
      </c>
      <c r="B340" s="194" t="s">
        <v>135</v>
      </c>
      <c r="C340" s="432" t="s">
        <v>446</v>
      </c>
      <c r="D340" s="194" t="s">
        <v>10610</v>
      </c>
      <c r="E340" s="432" t="s">
        <v>10621</v>
      </c>
      <c r="F340" s="194" t="s">
        <v>10629</v>
      </c>
      <c r="G340" s="194">
        <v>50.0</v>
      </c>
      <c r="H340" s="447" t="s">
        <v>10623</v>
      </c>
      <c r="I340" s="447">
        <v>50.0</v>
      </c>
      <c r="J340" s="442" t="s">
        <v>139</v>
      </c>
      <c r="K340" s="99"/>
      <c r="L340" s="99"/>
      <c r="M340" s="99"/>
      <c r="N340" s="99"/>
      <c r="O340" s="99"/>
      <c r="P340" s="99"/>
      <c r="Q340" s="99"/>
      <c r="R340" s="99"/>
      <c r="S340" s="99"/>
      <c r="T340" s="99"/>
      <c r="U340" s="99"/>
      <c r="V340" s="99"/>
      <c r="W340" s="99"/>
      <c r="X340" s="99"/>
      <c r="Y340" s="99"/>
      <c r="Z340" s="99"/>
    </row>
    <row r="341" ht="11.25" customHeight="1">
      <c r="A341" s="432" t="s">
        <v>10609</v>
      </c>
      <c r="B341" s="194" t="s">
        <v>135</v>
      </c>
      <c r="C341" s="432" t="s">
        <v>446</v>
      </c>
      <c r="D341" s="194" t="s">
        <v>10610</v>
      </c>
      <c r="E341" s="432" t="s">
        <v>10621</v>
      </c>
      <c r="F341" s="194" t="s">
        <v>10630</v>
      </c>
      <c r="G341" s="194">
        <v>50.0</v>
      </c>
      <c r="H341" s="447" t="s">
        <v>10623</v>
      </c>
      <c r="I341" s="447">
        <v>50.0</v>
      </c>
      <c r="J341" s="442" t="s">
        <v>139</v>
      </c>
      <c r="K341" s="99"/>
      <c r="L341" s="99"/>
      <c r="M341" s="99"/>
      <c r="N341" s="99"/>
      <c r="O341" s="99"/>
      <c r="P341" s="99"/>
      <c r="Q341" s="99"/>
      <c r="R341" s="99"/>
      <c r="S341" s="99"/>
      <c r="T341" s="99"/>
      <c r="U341" s="99"/>
      <c r="V341" s="99"/>
      <c r="W341" s="99"/>
      <c r="X341" s="99"/>
      <c r="Y341" s="99"/>
      <c r="Z341" s="99"/>
    </row>
    <row r="342" ht="11.25" customHeight="1">
      <c r="A342" s="432" t="s">
        <v>10609</v>
      </c>
      <c r="B342" s="194" t="s">
        <v>135</v>
      </c>
      <c r="C342" s="432" t="s">
        <v>446</v>
      </c>
      <c r="D342" s="194" t="s">
        <v>10610</v>
      </c>
      <c r="E342" s="432" t="s">
        <v>10621</v>
      </c>
      <c r="F342" s="194" t="s">
        <v>10631</v>
      </c>
      <c r="G342" s="194">
        <v>50.0</v>
      </c>
      <c r="H342" s="447" t="s">
        <v>10623</v>
      </c>
      <c r="I342" s="447">
        <v>50.0</v>
      </c>
      <c r="J342" s="442" t="s">
        <v>139</v>
      </c>
      <c r="K342" s="99"/>
      <c r="L342" s="99"/>
      <c r="M342" s="99"/>
      <c r="N342" s="99"/>
      <c r="O342" s="99"/>
      <c r="P342" s="99"/>
      <c r="Q342" s="99"/>
      <c r="R342" s="99"/>
      <c r="S342" s="99"/>
      <c r="T342" s="99"/>
      <c r="U342" s="99"/>
      <c r="V342" s="99"/>
      <c r="W342" s="99"/>
      <c r="X342" s="99"/>
      <c r="Y342" s="99"/>
      <c r="Z342" s="99"/>
    </row>
    <row r="343" ht="11.25" customHeight="1">
      <c r="A343" s="432" t="s">
        <v>10609</v>
      </c>
      <c r="B343" s="194" t="s">
        <v>135</v>
      </c>
      <c r="C343" s="432" t="s">
        <v>761</v>
      </c>
      <c r="D343" s="194" t="s">
        <v>10610</v>
      </c>
      <c r="E343" s="432" t="s">
        <v>10283</v>
      </c>
      <c r="F343" s="194" t="s">
        <v>10632</v>
      </c>
      <c r="G343" s="194">
        <v>50.0</v>
      </c>
      <c r="H343" s="447" t="s">
        <v>10623</v>
      </c>
      <c r="I343" s="447">
        <v>50.0</v>
      </c>
      <c r="J343" s="442" t="s">
        <v>139</v>
      </c>
      <c r="K343" s="99"/>
      <c r="L343" s="99"/>
      <c r="M343" s="99"/>
      <c r="N343" s="99"/>
      <c r="O343" s="99"/>
      <c r="P343" s="99"/>
      <c r="Q343" s="99"/>
      <c r="R343" s="99"/>
      <c r="S343" s="99"/>
      <c r="T343" s="99"/>
      <c r="U343" s="99"/>
      <c r="V343" s="99"/>
      <c r="W343" s="99"/>
      <c r="X343" s="99"/>
      <c r="Y343" s="99"/>
      <c r="Z343" s="99"/>
    </row>
    <row r="344" ht="11.25" customHeight="1">
      <c r="A344" s="432" t="s">
        <v>10609</v>
      </c>
      <c r="B344" s="194" t="s">
        <v>135</v>
      </c>
      <c r="C344" s="432" t="s">
        <v>446</v>
      </c>
      <c r="D344" s="194" t="s">
        <v>10610</v>
      </c>
      <c r="E344" s="432" t="s">
        <v>10621</v>
      </c>
      <c r="F344" s="194" t="s">
        <v>10633</v>
      </c>
      <c r="G344" s="194">
        <v>50.0</v>
      </c>
      <c r="H344" s="447" t="s">
        <v>10623</v>
      </c>
      <c r="I344" s="447">
        <v>50.0</v>
      </c>
      <c r="J344" s="442" t="s">
        <v>139</v>
      </c>
      <c r="K344" s="99"/>
      <c r="L344" s="99"/>
      <c r="M344" s="99"/>
      <c r="N344" s="99"/>
      <c r="O344" s="99"/>
      <c r="P344" s="99"/>
      <c r="Q344" s="99"/>
      <c r="R344" s="99"/>
      <c r="S344" s="99"/>
      <c r="T344" s="99"/>
      <c r="U344" s="99"/>
      <c r="V344" s="99"/>
      <c r="W344" s="99"/>
      <c r="X344" s="99"/>
      <c r="Y344" s="99"/>
      <c r="Z344" s="99"/>
    </row>
    <row r="345" ht="11.25" customHeight="1">
      <c r="A345" s="432" t="s">
        <v>10609</v>
      </c>
      <c r="B345" s="194" t="s">
        <v>135</v>
      </c>
      <c r="C345" s="432" t="s">
        <v>761</v>
      </c>
      <c r="D345" s="194" t="s">
        <v>10610</v>
      </c>
      <c r="E345" s="432" t="s">
        <v>10283</v>
      </c>
      <c r="F345" s="194" t="s">
        <v>10634</v>
      </c>
      <c r="G345" s="194">
        <v>50.0</v>
      </c>
      <c r="H345" s="447" t="s">
        <v>10623</v>
      </c>
      <c r="I345" s="447">
        <v>50.0</v>
      </c>
      <c r="J345" s="442" t="s">
        <v>139</v>
      </c>
      <c r="K345" s="99"/>
      <c r="L345" s="99"/>
      <c r="M345" s="99"/>
      <c r="N345" s="99"/>
      <c r="O345" s="99"/>
      <c r="P345" s="99"/>
      <c r="Q345" s="99"/>
      <c r="R345" s="99"/>
      <c r="S345" s="99"/>
      <c r="T345" s="99"/>
      <c r="U345" s="99"/>
      <c r="V345" s="99"/>
      <c r="W345" s="99"/>
      <c r="X345" s="99"/>
      <c r="Y345" s="99"/>
      <c r="Z345" s="99"/>
    </row>
    <row r="346" ht="11.25" customHeight="1">
      <c r="A346" s="432" t="s">
        <v>10609</v>
      </c>
      <c r="B346" s="194" t="s">
        <v>135</v>
      </c>
      <c r="C346" s="432" t="s">
        <v>10635</v>
      </c>
      <c r="D346" s="194" t="s">
        <v>10610</v>
      </c>
      <c r="E346" s="432" t="s">
        <v>10636</v>
      </c>
      <c r="F346" s="194" t="s">
        <v>10637</v>
      </c>
      <c r="G346" s="194">
        <v>50.0</v>
      </c>
      <c r="H346" s="447" t="s">
        <v>10623</v>
      </c>
      <c r="I346" s="447">
        <v>50.0</v>
      </c>
      <c r="J346" s="442" t="s">
        <v>139</v>
      </c>
      <c r="K346" s="99"/>
      <c r="L346" s="99"/>
      <c r="M346" s="99"/>
      <c r="N346" s="99"/>
      <c r="O346" s="99"/>
      <c r="P346" s="99"/>
      <c r="Q346" s="99"/>
      <c r="R346" s="99"/>
      <c r="S346" s="99"/>
      <c r="T346" s="99"/>
      <c r="U346" s="99"/>
      <c r="V346" s="99"/>
      <c r="W346" s="99"/>
      <c r="X346" s="99"/>
      <c r="Y346" s="99"/>
      <c r="Z346" s="99"/>
    </row>
    <row r="347" ht="11.25" customHeight="1">
      <c r="A347" s="432" t="s">
        <v>10609</v>
      </c>
      <c r="B347" s="194" t="s">
        <v>135</v>
      </c>
      <c r="C347" s="432" t="s">
        <v>10617</v>
      </c>
      <c r="D347" s="194" t="s">
        <v>10610</v>
      </c>
      <c r="E347" s="432" t="s">
        <v>10280</v>
      </c>
      <c r="F347" s="194" t="s">
        <v>10638</v>
      </c>
      <c r="G347" s="194">
        <v>50.0</v>
      </c>
      <c r="H347" s="447" t="s">
        <v>10623</v>
      </c>
      <c r="I347" s="447">
        <v>50.0</v>
      </c>
      <c r="J347" s="442" t="s">
        <v>139</v>
      </c>
      <c r="K347" s="99"/>
      <c r="L347" s="99"/>
      <c r="M347" s="99"/>
      <c r="N347" s="99"/>
      <c r="O347" s="99"/>
      <c r="P347" s="99"/>
      <c r="Q347" s="99"/>
      <c r="R347" s="99"/>
      <c r="S347" s="99"/>
      <c r="T347" s="99"/>
      <c r="U347" s="99"/>
      <c r="V347" s="99"/>
      <c r="W347" s="99"/>
      <c r="X347" s="99"/>
      <c r="Y347" s="99"/>
      <c r="Z347" s="99"/>
    </row>
    <row r="348" ht="11.25" customHeight="1">
      <c r="A348" s="432" t="s">
        <v>10609</v>
      </c>
      <c r="B348" s="194" t="s">
        <v>135</v>
      </c>
      <c r="C348" s="432" t="s">
        <v>446</v>
      </c>
      <c r="D348" s="194" t="s">
        <v>10610</v>
      </c>
      <c r="E348" s="432" t="s">
        <v>10621</v>
      </c>
      <c r="F348" s="194" t="s">
        <v>10639</v>
      </c>
      <c r="G348" s="194">
        <v>50.0</v>
      </c>
      <c r="H348" s="447" t="s">
        <v>10623</v>
      </c>
      <c r="I348" s="447">
        <v>50.0</v>
      </c>
      <c r="J348" s="442" t="s">
        <v>139</v>
      </c>
      <c r="K348" s="99"/>
      <c r="L348" s="99"/>
      <c r="M348" s="99"/>
      <c r="N348" s="99"/>
      <c r="O348" s="99"/>
      <c r="P348" s="99"/>
      <c r="Q348" s="99"/>
      <c r="R348" s="99"/>
      <c r="S348" s="99"/>
      <c r="T348" s="99"/>
      <c r="U348" s="99"/>
      <c r="V348" s="99"/>
      <c r="W348" s="99"/>
      <c r="X348" s="99"/>
      <c r="Y348" s="99"/>
      <c r="Z348" s="99"/>
    </row>
    <row r="349" ht="11.25" customHeight="1">
      <c r="A349" s="432" t="s">
        <v>10609</v>
      </c>
      <c r="B349" s="194" t="s">
        <v>135</v>
      </c>
      <c r="C349" s="432" t="s">
        <v>446</v>
      </c>
      <c r="D349" s="194" t="s">
        <v>10610</v>
      </c>
      <c r="E349" s="432" t="s">
        <v>10621</v>
      </c>
      <c r="F349" s="194" t="s">
        <v>10640</v>
      </c>
      <c r="G349" s="194">
        <v>50.0</v>
      </c>
      <c r="H349" s="447" t="s">
        <v>10623</v>
      </c>
      <c r="I349" s="447">
        <v>50.0</v>
      </c>
      <c r="J349" s="442" t="s">
        <v>139</v>
      </c>
      <c r="K349" s="99"/>
      <c r="L349" s="99"/>
      <c r="M349" s="99"/>
      <c r="N349" s="99"/>
      <c r="O349" s="99"/>
      <c r="P349" s="99"/>
      <c r="Q349" s="99"/>
      <c r="R349" s="99"/>
      <c r="S349" s="99"/>
      <c r="T349" s="99"/>
      <c r="U349" s="99"/>
      <c r="V349" s="99"/>
      <c r="W349" s="99"/>
      <c r="X349" s="99"/>
      <c r="Y349" s="99"/>
      <c r="Z349" s="99"/>
    </row>
    <row r="350" ht="11.25" customHeight="1">
      <c r="A350" s="432" t="s">
        <v>10609</v>
      </c>
      <c r="B350" s="194" t="s">
        <v>135</v>
      </c>
      <c r="C350" s="432" t="s">
        <v>1376</v>
      </c>
      <c r="D350" s="194" t="s">
        <v>10610</v>
      </c>
      <c r="E350" s="432" t="s">
        <v>10272</v>
      </c>
      <c r="F350" s="194" t="s">
        <v>10641</v>
      </c>
      <c r="G350" s="194">
        <v>50.0</v>
      </c>
      <c r="H350" s="447" t="s">
        <v>10623</v>
      </c>
      <c r="I350" s="447">
        <v>50.0</v>
      </c>
      <c r="J350" s="442" t="s">
        <v>139</v>
      </c>
      <c r="K350" s="99"/>
      <c r="L350" s="99"/>
      <c r="M350" s="99"/>
      <c r="N350" s="99"/>
      <c r="O350" s="99"/>
      <c r="P350" s="99"/>
      <c r="Q350" s="99"/>
      <c r="R350" s="99"/>
      <c r="S350" s="99"/>
      <c r="T350" s="99"/>
      <c r="U350" s="99"/>
      <c r="V350" s="99"/>
      <c r="W350" s="99"/>
      <c r="X350" s="99"/>
      <c r="Y350" s="99"/>
      <c r="Z350" s="99"/>
    </row>
    <row r="351" ht="11.25" customHeight="1">
      <c r="A351" s="432" t="s">
        <v>10609</v>
      </c>
      <c r="B351" s="194" t="s">
        <v>135</v>
      </c>
      <c r="C351" s="432" t="s">
        <v>1376</v>
      </c>
      <c r="D351" s="194" t="s">
        <v>10610</v>
      </c>
      <c r="E351" s="432" t="s">
        <v>10575</v>
      </c>
      <c r="F351" s="194" t="s">
        <v>10642</v>
      </c>
      <c r="G351" s="194">
        <v>50.0</v>
      </c>
      <c r="H351" s="447" t="s">
        <v>10623</v>
      </c>
      <c r="I351" s="447">
        <v>50.0</v>
      </c>
      <c r="J351" s="442" t="s">
        <v>139</v>
      </c>
      <c r="K351" s="99"/>
      <c r="L351" s="99"/>
      <c r="M351" s="99"/>
      <c r="N351" s="99"/>
      <c r="O351" s="99"/>
      <c r="P351" s="99"/>
      <c r="Q351" s="99"/>
      <c r="R351" s="99"/>
      <c r="S351" s="99"/>
      <c r="T351" s="99"/>
      <c r="U351" s="99"/>
      <c r="V351" s="99"/>
      <c r="W351" s="99"/>
      <c r="X351" s="99"/>
      <c r="Y351" s="99"/>
      <c r="Z351" s="99"/>
    </row>
    <row r="352" ht="11.25" customHeight="1">
      <c r="A352" s="432" t="s">
        <v>10609</v>
      </c>
      <c r="B352" s="194" t="s">
        <v>135</v>
      </c>
      <c r="C352" s="432" t="s">
        <v>446</v>
      </c>
      <c r="D352" s="194" t="s">
        <v>10610</v>
      </c>
      <c r="E352" s="432" t="s">
        <v>10621</v>
      </c>
      <c r="F352" s="194" t="s">
        <v>10643</v>
      </c>
      <c r="G352" s="194">
        <v>50.0</v>
      </c>
      <c r="H352" s="447" t="s">
        <v>10623</v>
      </c>
      <c r="I352" s="447">
        <v>50.0</v>
      </c>
      <c r="J352" s="442" t="s">
        <v>139</v>
      </c>
      <c r="K352" s="99"/>
      <c r="L352" s="99"/>
      <c r="M352" s="99"/>
      <c r="N352" s="99"/>
      <c r="O352" s="99"/>
      <c r="P352" s="99"/>
      <c r="Q352" s="99"/>
      <c r="R352" s="99"/>
      <c r="S352" s="99"/>
      <c r="T352" s="99"/>
      <c r="U352" s="99"/>
      <c r="V352" s="99"/>
      <c r="W352" s="99"/>
      <c r="X352" s="99"/>
      <c r="Y352" s="99"/>
      <c r="Z352" s="99"/>
    </row>
    <row r="353" ht="11.25" customHeight="1">
      <c r="A353" s="432" t="s">
        <v>10609</v>
      </c>
      <c r="B353" s="194" t="s">
        <v>135</v>
      </c>
      <c r="C353" s="432" t="s">
        <v>446</v>
      </c>
      <c r="D353" s="194" t="s">
        <v>10610</v>
      </c>
      <c r="E353" s="432" t="s">
        <v>10621</v>
      </c>
      <c r="F353" s="194" t="s">
        <v>10644</v>
      </c>
      <c r="G353" s="194">
        <v>50.0</v>
      </c>
      <c r="H353" s="447" t="s">
        <v>10623</v>
      </c>
      <c r="I353" s="447">
        <v>50.0</v>
      </c>
      <c r="J353" s="442" t="s">
        <v>139</v>
      </c>
      <c r="K353" s="99"/>
      <c r="L353" s="99"/>
      <c r="M353" s="99"/>
      <c r="N353" s="99"/>
      <c r="O353" s="99"/>
      <c r="P353" s="99"/>
      <c r="Q353" s="99"/>
      <c r="R353" s="99"/>
      <c r="S353" s="99"/>
      <c r="T353" s="99"/>
      <c r="U353" s="99"/>
      <c r="V353" s="99"/>
      <c r="W353" s="99"/>
      <c r="X353" s="99"/>
      <c r="Y353" s="99"/>
      <c r="Z353" s="99"/>
    </row>
    <row r="354" ht="11.25" customHeight="1">
      <c r="A354" s="432" t="s">
        <v>10609</v>
      </c>
      <c r="B354" s="194" t="s">
        <v>135</v>
      </c>
      <c r="C354" s="432" t="s">
        <v>446</v>
      </c>
      <c r="D354" s="194" t="s">
        <v>10610</v>
      </c>
      <c r="E354" s="432" t="s">
        <v>10621</v>
      </c>
      <c r="F354" s="194" t="s">
        <v>10645</v>
      </c>
      <c r="G354" s="194">
        <v>50.0</v>
      </c>
      <c r="H354" s="447" t="s">
        <v>10623</v>
      </c>
      <c r="I354" s="447">
        <v>50.0</v>
      </c>
      <c r="J354" s="442" t="s">
        <v>139</v>
      </c>
      <c r="K354" s="99"/>
      <c r="L354" s="99"/>
      <c r="M354" s="99"/>
      <c r="N354" s="99"/>
      <c r="O354" s="99"/>
      <c r="P354" s="99"/>
      <c r="Q354" s="99"/>
      <c r="R354" s="99"/>
      <c r="S354" s="99"/>
      <c r="T354" s="99"/>
      <c r="U354" s="99"/>
      <c r="V354" s="99"/>
      <c r="W354" s="99"/>
      <c r="X354" s="99"/>
      <c r="Y354" s="99"/>
      <c r="Z354" s="99"/>
    </row>
    <row r="355" ht="11.25" customHeight="1">
      <c r="A355" s="432" t="s">
        <v>10609</v>
      </c>
      <c r="B355" s="194" t="s">
        <v>135</v>
      </c>
      <c r="C355" s="432" t="s">
        <v>446</v>
      </c>
      <c r="D355" s="194" t="s">
        <v>10610</v>
      </c>
      <c r="E355" s="432" t="s">
        <v>10621</v>
      </c>
      <c r="F355" s="194" t="s">
        <v>10646</v>
      </c>
      <c r="G355" s="194">
        <v>50.0</v>
      </c>
      <c r="H355" s="447" t="s">
        <v>10623</v>
      </c>
      <c r="I355" s="447">
        <v>50.0</v>
      </c>
      <c r="J355" s="442" t="s">
        <v>139</v>
      </c>
      <c r="K355" s="99"/>
      <c r="L355" s="99"/>
      <c r="M355" s="99"/>
      <c r="N355" s="99"/>
      <c r="O355" s="99"/>
      <c r="P355" s="99"/>
      <c r="Q355" s="99"/>
      <c r="R355" s="99"/>
      <c r="S355" s="99"/>
      <c r="T355" s="99"/>
      <c r="U355" s="99"/>
      <c r="V355" s="99"/>
      <c r="W355" s="99"/>
      <c r="X355" s="99"/>
      <c r="Y355" s="99"/>
      <c r="Z355" s="99"/>
    </row>
    <row r="356" ht="11.25" customHeight="1">
      <c r="A356" s="432" t="s">
        <v>10609</v>
      </c>
      <c r="B356" s="194" t="s">
        <v>135</v>
      </c>
      <c r="C356" s="432" t="s">
        <v>446</v>
      </c>
      <c r="D356" s="194" t="s">
        <v>10610</v>
      </c>
      <c r="E356" s="432" t="s">
        <v>10621</v>
      </c>
      <c r="F356" s="194" t="s">
        <v>10647</v>
      </c>
      <c r="G356" s="194">
        <v>50.0</v>
      </c>
      <c r="H356" s="447" t="s">
        <v>10623</v>
      </c>
      <c r="I356" s="447">
        <v>50.0</v>
      </c>
      <c r="J356" s="442" t="s">
        <v>139</v>
      </c>
      <c r="K356" s="99"/>
      <c r="L356" s="99"/>
      <c r="M356" s="99"/>
      <c r="N356" s="99"/>
      <c r="O356" s="99"/>
      <c r="P356" s="99"/>
      <c r="Q356" s="99"/>
      <c r="R356" s="99"/>
      <c r="S356" s="99"/>
      <c r="T356" s="99"/>
      <c r="U356" s="99"/>
      <c r="V356" s="99"/>
      <c r="W356" s="99"/>
      <c r="X356" s="99"/>
      <c r="Y356" s="99"/>
      <c r="Z356" s="99"/>
    </row>
    <row r="357" ht="11.25" customHeight="1">
      <c r="A357" s="432" t="s">
        <v>10609</v>
      </c>
      <c r="B357" s="194" t="s">
        <v>135</v>
      </c>
      <c r="C357" s="432" t="s">
        <v>1376</v>
      </c>
      <c r="D357" s="194" t="s">
        <v>10610</v>
      </c>
      <c r="E357" s="432" t="s">
        <v>10272</v>
      </c>
      <c r="F357" s="194" t="s">
        <v>10648</v>
      </c>
      <c r="G357" s="194">
        <v>50.0</v>
      </c>
      <c r="H357" s="447" t="s">
        <v>10623</v>
      </c>
      <c r="I357" s="447">
        <v>50.0</v>
      </c>
      <c r="J357" s="442" t="s">
        <v>139</v>
      </c>
      <c r="K357" s="99"/>
      <c r="L357" s="99"/>
      <c r="M357" s="99"/>
      <c r="N357" s="99"/>
      <c r="O357" s="99"/>
      <c r="P357" s="99"/>
      <c r="Q357" s="99"/>
      <c r="R357" s="99"/>
      <c r="S357" s="99"/>
      <c r="T357" s="99"/>
      <c r="U357" s="99"/>
      <c r="V357" s="99"/>
      <c r="W357" s="99"/>
      <c r="X357" s="99"/>
      <c r="Y357" s="99"/>
      <c r="Z357" s="99"/>
    </row>
    <row r="358" ht="11.25" customHeight="1">
      <c r="A358" s="432" t="s">
        <v>10609</v>
      </c>
      <c r="B358" s="194" t="s">
        <v>135</v>
      </c>
      <c r="C358" s="432" t="s">
        <v>446</v>
      </c>
      <c r="D358" s="194" t="s">
        <v>10610</v>
      </c>
      <c r="E358" s="432" t="s">
        <v>10621</v>
      </c>
      <c r="F358" s="194" t="s">
        <v>10649</v>
      </c>
      <c r="G358" s="194">
        <v>50.0</v>
      </c>
      <c r="H358" s="447" t="s">
        <v>10623</v>
      </c>
      <c r="I358" s="447">
        <v>50.0</v>
      </c>
      <c r="J358" s="442" t="s">
        <v>139</v>
      </c>
      <c r="K358" s="99"/>
      <c r="L358" s="99"/>
      <c r="M358" s="99"/>
      <c r="N358" s="99"/>
      <c r="O358" s="99"/>
      <c r="P358" s="99"/>
      <c r="Q358" s="99"/>
      <c r="R358" s="99"/>
      <c r="S358" s="99"/>
      <c r="T358" s="99"/>
      <c r="U358" s="99"/>
      <c r="V358" s="99"/>
      <c r="W358" s="99"/>
      <c r="X358" s="99"/>
      <c r="Y358" s="99"/>
      <c r="Z358" s="99"/>
    </row>
    <row r="359" ht="11.25" customHeight="1">
      <c r="A359" s="432" t="s">
        <v>10609</v>
      </c>
      <c r="B359" s="194" t="s">
        <v>135</v>
      </c>
      <c r="C359" s="432" t="s">
        <v>446</v>
      </c>
      <c r="D359" s="194" t="s">
        <v>10610</v>
      </c>
      <c r="E359" s="432" t="s">
        <v>10621</v>
      </c>
      <c r="F359" s="194" t="s">
        <v>10650</v>
      </c>
      <c r="G359" s="194">
        <v>50.0</v>
      </c>
      <c r="H359" s="447" t="s">
        <v>10623</v>
      </c>
      <c r="I359" s="447">
        <v>50.0</v>
      </c>
      <c r="J359" s="442" t="s">
        <v>139</v>
      </c>
      <c r="K359" s="99"/>
      <c r="L359" s="99"/>
      <c r="M359" s="99"/>
      <c r="N359" s="99"/>
      <c r="O359" s="99"/>
      <c r="P359" s="99"/>
      <c r="Q359" s="99"/>
      <c r="R359" s="99"/>
      <c r="S359" s="99"/>
      <c r="T359" s="99"/>
      <c r="U359" s="99"/>
      <c r="V359" s="99"/>
      <c r="W359" s="99"/>
      <c r="X359" s="99"/>
      <c r="Y359" s="99"/>
      <c r="Z359" s="99"/>
    </row>
    <row r="360" ht="11.25" customHeight="1">
      <c r="A360" s="432" t="s">
        <v>10609</v>
      </c>
      <c r="B360" s="194" t="s">
        <v>135</v>
      </c>
      <c r="C360" s="432" t="s">
        <v>1376</v>
      </c>
      <c r="D360" s="194" t="s">
        <v>10610</v>
      </c>
      <c r="E360" s="432" t="s">
        <v>10272</v>
      </c>
      <c r="F360" s="194" t="s">
        <v>10651</v>
      </c>
      <c r="G360" s="194">
        <v>50.0</v>
      </c>
      <c r="H360" s="447" t="s">
        <v>10623</v>
      </c>
      <c r="I360" s="447">
        <v>50.0</v>
      </c>
      <c r="J360" s="442" t="s">
        <v>139</v>
      </c>
      <c r="K360" s="99"/>
      <c r="L360" s="99"/>
      <c r="M360" s="99"/>
      <c r="N360" s="99"/>
      <c r="O360" s="99"/>
      <c r="P360" s="99"/>
      <c r="Q360" s="99"/>
      <c r="R360" s="99"/>
      <c r="S360" s="99"/>
      <c r="T360" s="99"/>
      <c r="U360" s="99"/>
      <c r="V360" s="99"/>
      <c r="W360" s="99"/>
      <c r="X360" s="99"/>
      <c r="Y360" s="99"/>
      <c r="Z360" s="99"/>
    </row>
    <row r="361" ht="11.25" customHeight="1">
      <c r="A361" s="432" t="s">
        <v>10609</v>
      </c>
      <c r="B361" s="194" t="s">
        <v>135</v>
      </c>
      <c r="C361" s="432" t="s">
        <v>1376</v>
      </c>
      <c r="D361" s="194" t="s">
        <v>10610</v>
      </c>
      <c r="E361" s="432" t="s">
        <v>10272</v>
      </c>
      <c r="F361" s="194" t="s">
        <v>10652</v>
      </c>
      <c r="G361" s="194">
        <v>50.0</v>
      </c>
      <c r="H361" s="447" t="s">
        <v>10623</v>
      </c>
      <c r="I361" s="447">
        <v>50.0</v>
      </c>
      <c r="J361" s="442" t="s">
        <v>139</v>
      </c>
      <c r="K361" s="99"/>
      <c r="L361" s="99"/>
      <c r="M361" s="99"/>
      <c r="N361" s="99"/>
      <c r="O361" s="99"/>
      <c r="P361" s="99"/>
      <c r="Q361" s="99"/>
      <c r="R361" s="99"/>
      <c r="S361" s="99"/>
      <c r="T361" s="99"/>
      <c r="U361" s="99"/>
      <c r="V361" s="99"/>
      <c r="W361" s="99"/>
      <c r="X361" s="99"/>
      <c r="Y361" s="99"/>
      <c r="Z361" s="99"/>
    </row>
    <row r="362" ht="11.25" customHeight="1">
      <c r="A362" s="432" t="s">
        <v>10609</v>
      </c>
      <c r="B362" s="194" t="s">
        <v>135</v>
      </c>
      <c r="C362" s="432" t="s">
        <v>1376</v>
      </c>
      <c r="D362" s="194" t="s">
        <v>10610</v>
      </c>
      <c r="E362" s="432" t="s">
        <v>10272</v>
      </c>
      <c r="F362" s="194" t="s">
        <v>10653</v>
      </c>
      <c r="G362" s="194">
        <v>50.0</v>
      </c>
      <c r="H362" s="447" t="s">
        <v>10623</v>
      </c>
      <c r="I362" s="447">
        <v>50.0</v>
      </c>
      <c r="J362" s="442" t="s">
        <v>139</v>
      </c>
      <c r="K362" s="99"/>
      <c r="L362" s="99"/>
      <c r="M362" s="99"/>
      <c r="N362" s="99"/>
      <c r="O362" s="99"/>
      <c r="P362" s="99"/>
      <c r="Q362" s="99"/>
      <c r="R362" s="99"/>
      <c r="S362" s="99"/>
      <c r="T362" s="99"/>
      <c r="U362" s="99"/>
      <c r="V362" s="99"/>
      <c r="W362" s="99"/>
      <c r="X362" s="99"/>
      <c r="Y362" s="99"/>
      <c r="Z362" s="99"/>
    </row>
    <row r="363" ht="11.25" customHeight="1">
      <c r="A363" s="432" t="s">
        <v>10609</v>
      </c>
      <c r="B363" s="194" t="s">
        <v>135</v>
      </c>
      <c r="C363" s="432" t="s">
        <v>446</v>
      </c>
      <c r="D363" s="194" t="s">
        <v>10610</v>
      </c>
      <c r="E363" s="432" t="s">
        <v>10621</v>
      </c>
      <c r="F363" s="194" t="s">
        <v>10654</v>
      </c>
      <c r="G363" s="194">
        <v>50.0</v>
      </c>
      <c r="H363" s="447" t="s">
        <v>10623</v>
      </c>
      <c r="I363" s="447">
        <v>50.0</v>
      </c>
      <c r="J363" s="442" t="s">
        <v>139</v>
      </c>
      <c r="K363" s="99"/>
      <c r="L363" s="99"/>
      <c r="M363" s="99"/>
      <c r="N363" s="99"/>
      <c r="O363" s="99"/>
      <c r="P363" s="99"/>
      <c r="Q363" s="99"/>
      <c r="R363" s="99"/>
      <c r="S363" s="99"/>
      <c r="T363" s="99"/>
      <c r="U363" s="99"/>
      <c r="V363" s="99"/>
      <c r="W363" s="99"/>
      <c r="X363" s="99"/>
      <c r="Y363" s="99"/>
      <c r="Z363" s="99"/>
    </row>
    <row r="364" ht="11.25" customHeight="1">
      <c r="A364" s="432" t="s">
        <v>10609</v>
      </c>
      <c r="B364" s="194" t="s">
        <v>135</v>
      </c>
      <c r="C364" s="432" t="s">
        <v>1376</v>
      </c>
      <c r="D364" s="194" t="s">
        <v>10610</v>
      </c>
      <c r="E364" s="432" t="s">
        <v>10272</v>
      </c>
      <c r="F364" s="194" t="s">
        <v>10655</v>
      </c>
      <c r="G364" s="194">
        <v>50.0</v>
      </c>
      <c r="H364" s="447" t="s">
        <v>10623</v>
      </c>
      <c r="I364" s="447">
        <v>50.0</v>
      </c>
      <c r="J364" s="442" t="s">
        <v>139</v>
      </c>
      <c r="K364" s="99"/>
      <c r="L364" s="99"/>
      <c r="M364" s="99"/>
      <c r="N364" s="99"/>
      <c r="O364" s="99"/>
      <c r="P364" s="99"/>
      <c r="Q364" s="99"/>
      <c r="R364" s="99"/>
      <c r="S364" s="99"/>
      <c r="T364" s="99"/>
      <c r="U364" s="99"/>
      <c r="V364" s="99"/>
      <c r="W364" s="99"/>
      <c r="X364" s="99"/>
      <c r="Y364" s="99"/>
      <c r="Z364" s="99"/>
    </row>
    <row r="365" ht="11.25" customHeight="1">
      <c r="A365" s="432" t="s">
        <v>10609</v>
      </c>
      <c r="B365" s="194" t="s">
        <v>135</v>
      </c>
      <c r="C365" s="432" t="s">
        <v>446</v>
      </c>
      <c r="D365" s="194" t="s">
        <v>10610</v>
      </c>
      <c r="E365" s="432" t="s">
        <v>10621</v>
      </c>
      <c r="F365" s="194" t="s">
        <v>10656</v>
      </c>
      <c r="G365" s="194">
        <v>50.0</v>
      </c>
      <c r="H365" s="447" t="s">
        <v>10623</v>
      </c>
      <c r="I365" s="447">
        <v>50.0</v>
      </c>
      <c r="J365" s="442" t="s">
        <v>139</v>
      </c>
      <c r="K365" s="99"/>
      <c r="L365" s="99"/>
      <c r="M365" s="99"/>
      <c r="N365" s="99"/>
      <c r="O365" s="99"/>
      <c r="P365" s="99"/>
      <c r="Q365" s="99"/>
      <c r="R365" s="99"/>
      <c r="S365" s="99"/>
      <c r="T365" s="99"/>
      <c r="U365" s="99"/>
      <c r="V365" s="99"/>
      <c r="W365" s="99"/>
      <c r="X365" s="99"/>
      <c r="Y365" s="99"/>
      <c r="Z365" s="99"/>
    </row>
    <row r="366" ht="11.25" customHeight="1">
      <c r="A366" s="432" t="s">
        <v>10609</v>
      </c>
      <c r="B366" s="194" t="s">
        <v>135</v>
      </c>
      <c r="C366" s="432" t="s">
        <v>10657</v>
      </c>
      <c r="D366" s="194" t="s">
        <v>10610</v>
      </c>
      <c r="E366" s="432" t="s">
        <v>10288</v>
      </c>
      <c r="F366" s="194" t="s">
        <v>10658</v>
      </c>
      <c r="G366" s="194">
        <v>50.0</v>
      </c>
      <c r="H366" s="447" t="s">
        <v>10623</v>
      </c>
      <c r="I366" s="447">
        <v>50.0</v>
      </c>
      <c r="J366" s="442" t="s">
        <v>139</v>
      </c>
      <c r="K366" s="99"/>
      <c r="L366" s="99"/>
      <c r="M366" s="99"/>
      <c r="N366" s="99"/>
      <c r="O366" s="99"/>
      <c r="P366" s="99"/>
      <c r="Q366" s="99"/>
      <c r="R366" s="99"/>
      <c r="S366" s="99"/>
      <c r="T366" s="99"/>
      <c r="U366" s="99"/>
      <c r="V366" s="99"/>
      <c r="W366" s="99"/>
      <c r="X366" s="99"/>
      <c r="Y366" s="99"/>
      <c r="Z366" s="99"/>
    </row>
    <row r="367" ht="11.25" customHeight="1">
      <c r="A367" s="432" t="s">
        <v>10609</v>
      </c>
      <c r="B367" s="194" t="s">
        <v>135</v>
      </c>
      <c r="C367" s="432" t="s">
        <v>1376</v>
      </c>
      <c r="D367" s="194" t="s">
        <v>10610</v>
      </c>
      <c r="E367" s="432" t="s">
        <v>10272</v>
      </c>
      <c r="F367" s="194" t="s">
        <v>10659</v>
      </c>
      <c r="G367" s="194">
        <v>50.0</v>
      </c>
      <c r="H367" s="447" t="s">
        <v>10623</v>
      </c>
      <c r="I367" s="447">
        <v>50.0</v>
      </c>
      <c r="J367" s="442" t="s">
        <v>139</v>
      </c>
      <c r="K367" s="99"/>
      <c r="L367" s="99"/>
      <c r="M367" s="99"/>
      <c r="N367" s="99"/>
      <c r="O367" s="99"/>
      <c r="P367" s="99"/>
      <c r="Q367" s="99"/>
      <c r="R367" s="99"/>
      <c r="S367" s="99"/>
      <c r="T367" s="99"/>
      <c r="U367" s="99"/>
      <c r="V367" s="99"/>
      <c r="W367" s="99"/>
      <c r="X367" s="99"/>
      <c r="Y367" s="99"/>
      <c r="Z367" s="99"/>
    </row>
    <row r="368" ht="11.25" customHeight="1">
      <c r="A368" s="432" t="s">
        <v>10609</v>
      </c>
      <c r="B368" s="194" t="s">
        <v>135</v>
      </c>
      <c r="C368" s="432" t="s">
        <v>446</v>
      </c>
      <c r="D368" s="194" t="s">
        <v>10610</v>
      </c>
      <c r="E368" s="432" t="s">
        <v>10621</v>
      </c>
      <c r="F368" s="194" t="s">
        <v>10660</v>
      </c>
      <c r="G368" s="194">
        <v>50.0</v>
      </c>
      <c r="H368" s="447" t="s">
        <v>10623</v>
      </c>
      <c r="I368" s="447">
        <v>50.0</v>
      </c>
      <c r="J368" s="442" t="s">
        <v>139</v>
      </c>
      <c r="K368" s="99"/>
      <c r="L368" s="99"/>
      <c r="M368" s="99"/>
      <c r="N368" s="99"/>
      <c r="O368" s="99"/>
      <c r="P368" s="99"/>
      <c r="Q368" s="99"/>
      <c r="R368" s="99"/>
      <c r="S368" s="99"/>
      <c r="T368" s="99"/>
      <c r="U368" s="99"/>
      <c r="V368" s="99"/>
      <c r="W368" s="99"/>
      <c r="X368" s="99"/>
      <c r="Y368" s="99"/>
      <c r="Z368" s="99"/>
    </row>
    <row r="369" ht="11.25" customHeight="1">
      <c r="A369" s="432" t="s">
        <v>10609</v>
      </c>
      <c r="B369" s="194" t="s">
        <v>135</v>
      </c>
      <c r="C369" s="432" t="s">
        <v>446</v>
      </c>
      <c r="D369" s="194" t="s">
        <v>10610</v>
      </c>
      <c r="E369" s="432" t="s">
        <v>10621</v>
      </c>
      <c r="F369" s="194" t="s">
        <v>10661</v>
      </c>
      <c r="G369" s="194">
        <v>50.0</v>
      </c>
      <c r="H369" s="447" t="s">
        <v>10623</v>
      </c>
      <c r="I369" s="447">
        <v>50.0</v>
      </c>
      <c r="J369" s="442" t="s">
        <v>139</v>
      </c>
      <c r="K369" s="99"/>
      <c r="L369" s="99"/>
      <c r="M369" s="99"/>
      <c r="N369" s="99"/>
      <c r="O369" s="99"/>
      <c r="P369" s="99"/>
      <c r="Q369" s="99"/>
      <c r="R369" s="99"/>
      <c r="S369" s="99"/>
      <c r="T369" s="99"/>
      <c r="U369" s="99"/>
      <c r="V369" s="99"/>
      <c r="W369" s="99"/>
      <c r="X369" s="99"/>
      <c r="Y369" s="99"/>
      <c r="Z369" s="99"/>
    </row>
    <row r="370" ht="11.25" customHeight="1">
      <c r="A370" s="432" t="s">
        <v>10609</v>
      </c>
      <c r="B370" s="194" t="s">
        <v>135</v>
      </c>
      <c r="C370" s="432" t="s">
        <v>446</v>
      </c>
      <c r="D370" s="194" t="s">
        <v>10610</v>
      </c>
      <c r="E370" s="432" t="s">
        <v>10621</v>
      </c>
      <c r="F370" s="194" t="s">
        <v>10662</v>
      </c>
      <c r="G370" s="194">
        <v>50.0</v>
      </c>
      <c r="H370" s="447" t="s">
        <v>10623</v>
      </c>
      <c r="I370" s="447">
        <v>50.0</v>
      </c>
      <c r="J370" s="442" t="s">
        <v>139</v>
      </c>
      <c r="K370" s="99"/>
      <c r="L370" s="99"/>
      <c r="M370" s="99"/>
      <c r="N370" s="99"/>
      <c r="O370" s="99"/>
      <c r="P370" s="99"/>
      <c r="Q370" s="99"/>
      <c r="R370" s="99"/>
      <c r="S370" s="99"/>
      <c r="T370" s="99"/>
      <c r="U370" s="99"/>
      <c r="V370" s="99"/>
      <c r="W370" s="99"/>
      <c r="X370" s="99"/>
      <c r="Y370" s="99"/>
      <c r="Z370" s="99"/>
    </row>
    <row r="371" ht="11.25" customHeight="1">
      <c r="A371" s="432" t="s">
        <v>10609</v>
      </c>
      <c r="B371" s="194" t="s">
        <v>135</v>
      </c>
      <c r="C371" s="432" t="s">
        <v>10663</v>
      </c>
      <c r="D371" s="194" t="s">
        <v>10610</v>
      </c>
      <c r="E371" s="432" t="s">
        <v>10664</v>
      </c>
      <c r="F371" s="194" t="s">
        <v>10665</v>
      </c>
      <c r="G371" s="194">
        <v>50.0</v>
      </c>
      <c r="H371" s="447" t="s">
        <v>10623</v>
      </c>
      <c r="I371" s="447">
        <v>50.0</v>
      </c>
      <c r="J371" s="442" t="s">
        <v>139</v>
      </c>
      <c r="K371" s="99"/>
      <c r="L371" s="99"/>
      <c r="M371" s="99"/>
      <c r="N371" s="99"/>
      <c r="O371" s="99"/>
      <c r="P371" s="99"/>
      <c r="Q371" s="99"/>
      <c r="R371" s="99"/>
      <c r="S371" s="99"/>
      <c r="T371" s="99"/>
      <c r="U371" s="99"/>
      <c r="V371" s="99"/>
      <c r="W371" s="99"/>
      <c r="X371" s="99"/>
      <c r="Y371" s="99"/>
      <c r="Z371" s="99"/>
    </row>
    <row r="372" ht="11.25" customHeight="1">
      <c r="A372" s="432" t="s">
        <v>10609</v>
      </c>
      <c r="B372" s="194" t="s">
        <v>135</v>
      </c>
      <c r="C372" s="432" t="s">
        <v>10666</v>
      </c>
      <c r="D372" s="194" t="s">
        <v>10610</v>
      </c>
      <c r="E372" s="432" t="s">
        <v>10667</v>
      </c>
      <c r="F372" s="194" t="s">
        <v>10668</v>
      </c>
      <c r="G372" s="194">
        <v>50.0</v>
      </c>
      <c r="H372" s="447" t="s">
        <v>10623</v>
      </c>
      <c r="I372" s="447">
        <v>50.0</v>
      </c>
      <c r="J372" s="442" t="s">
        <v>139</v>
      </c>
      <c r="K372" s="99"/>
      <c r="L372" s="99"/>
      <c r="M372" s="99"/>
      <c r="N372" s="99"/>
      <c r="O372" s="99"/>
      <c r="P372" s="99"/>
      <c r="Q372" s="99"/>
      <c r="R372" s="99"/>
      <c r="S372" s="99"/>
      <c r="T372" s="99"/>
      <c r="U372" s="99"/>
      <c r="V372" s="99"/>
      <c r="W372" s="99"/>
      <c r="X372" s="99"/>
      <c r="Y372" s="99"/>
      <c r="Z372" s="99"/>
    </row>
    <row r="373" ht="11.25" customHeight="1">
      <c r="A373" s="432" t="s">
        <v>10609</v>
      </c>
      <c r="B373" s="194" t="s">
        <v>135</v>
      </c>
      <c r="C373" s="432" t="s">
        <v>10669</v>
      </c>
      <c r="D373" s="194" t="s">
        <v>1085</v>
      </c>
      <c r="E373" s="432" t="s">
        <v>10670</v>
      </c>
      <c r="F373" s="194" t="s">
        <v>10671</v>
      </c>
      <c r="G373" s="194">
        <v>50.0</v>
      </c>
      <c r="H373" s="447" t="s">
        <v>10623</v>
      </c>
      <c r="I373" s="447">
        <v>50.0</v>
      </c>
      <c r="J373" s="442" t="s">
        <v>139</v>
      </c>
      <c r="K373" s="99"/>
      <c r="L373" s="99"/>
      <c r="M373" s="99"/>
      <c r="N373" s="99"/>
      <c r="O373" s="99"/>
      <c r="P373" s="99"/>
      <c r="Q373" s="99"/>
      <c r="R373" s="99"/>
      <c r="S373" s="99"/>
      <c r="T373" s="99"/>
      <c r="U373" s="99"/>
      <c r="V373" s="99"/>
      <c r="W373" s="99"/>
      <c r="X373" s="99"/>
      <c r="Y373" s="99"/>
      <c r="Z373" s="99"/>
    </row>
    <row r="374" ht="11.25" customHeight="1">
      <c r="A374" s="432" t="s">
        <v>10609</v>
      </c>
      <c r="B374" s="194" t="s">
        <v>135</v>
      </c>
      <c r="C374" s="432" t="s">
        <v>1376</v>
      </c>
      <c r="D374" s="194" t="s">
        <v>10610</v>
      </c>
      <c r="E374" s="432" t="s">
        <v>10272</v>
      </c>
      <c r="F374" s="194" t="s">
        <v>10672</v>
      </c>
      <c r="G374" s="194">
        <v>50.0</v>
      </c>
      <c r="H374" s="447" t="s">
        <v>10623</v>
      </c>
      <c r="I374" s="447">
        <v>50.0</v>
      </c>
      <c r="J374" s="442" t="s">
        <v>139</v>
      </c>
      <c r="K374" s="99"/>
      <c r="L374" s="99"/>
      <c r="M374" s="99"/>
      <c r="N374" s="99"/>
      <c r="O374" s="99"/>
      <c r="P374" s="99"/>
      <c r="Q374" s="99"/>
      <c r="R374" s="99"/>
      <c r="S374" s="99"/>
      <c r="T374" s="99"/>
      <c r="U374" s="99"/>
      <c r="V374" s="99"/>
      <c r="W374" s="99"/>
      <c r="X374" s="99"/>
      <c r="Y374" s="99"/>
      <c r="Z374" s="99"/>
    </row>
    <row r="375" ht="11.25" customHeight="1">
      <c r="A375" s="432" t="s">
        <v>10609</v>
      </c>
      <c r="B375" s="194" t="s">
        <v>135</v>
      </c>
      <c r="C375" s="432" t="s">
        <v>1376</v>
      </c>
      <c r="D375" s="194" t="s">
        <v>10610</v>
      </c>
      <c r="E375" s="432" t="s">
        <v>10272</v>
      </c>
      <c r="F375" s="194" t="s">
        <v>10673</v>
      </c>
      <c r="G375" s="194">
        <v>50.0</v>
      </c>
      <c r="H375" s="447" t="s">
        <v>10623</v>
      </c>
      <c r="I375" s="447">
        <v>50.0</v>
      </c>
      <c r="J375" s="442" t="s">
        <v>139</v>
      </c>
      <c r="K375" s="99"/>
      <c r="L375" s="99"/>
      <c r="M375" s="99"/>
      <c r="N375" s="99"/>
      <c r="O375" s="99"/>
      <c r="P375" s="99"/>
      <c r="Q375" s="99"/>
      <c r="R375" s="99"/>
      <c r="S375" s="99"/>
      <c r="T375" s="99"/>
      <c r="U375" s="99"/>
      <c r="V375" s="99"/>
      <c r="W375" s="99"/>
      <c r="X375" s="99"/>
      <c r="Y375" s="99"/>
      <c r="Z375" s="99"/>
    </row>
    <row r="376" ht="11.25" customHeight="1">
      <c r="A376" s="432" t="s">
        <v>10609</v>
      </c>
      <c r="B376" s="194" t="s">
        <v>135</v>
      </c>
      <c r="C376" s="432" t="s">
        <v>1376</v>
      </c>
      <c r="D376" s="194" t="s">
        <v>10610</v>
      </c>
      <c r="E376" s="432" t="s">
        <v>10272</v>
      </c>
      <c r="F376" s="194" t="s">
        <v>10674</v>
      </c>
      <c r="G376" s="194">
        <v>50.0</v>
      </c>
      <c r="H376" s="447" t="s">
        <v>10623</v>
      </c>
      <c r="I376" s="447">
        <v>50.0</v>
      </c>
      <c r="J376" s="442" t="s">
        <v>139</v>
      </c>
      <c r="K376" s="99"/>
      <c r="L376" s="99"/>
      <c r="M376" s="99"/>
      <c r="N376" s="99"/>
      <c r="O376" s="99"/>
      <c r="P376" s="99"/>
      <c r="Q376" s="99"/>
      <c r="R376" s="99"/>
      <c r="S376" s="99"/>
      <c r="T376" s="99"/>
      <c r="U376" s="99"/>
      <c r="V376" s="99"/>
      <c r="W376" s="99"/>
      <c r="X376" s="99"/>
      <c r="Y376" s="99"/>
      <c r="Z376" s="99"/>
    </row>
    <row r="377" ht="11.25" customHeight="1">
      <c r="A377" s="432" t="s">
        <v>10609</v>
      </c>
      <c r="B377" s="194" t="s">
        <v>135</v>
      </c>
      <c r="C377" s="432" t="s">
        <v>10675</v>
      </c>
      <c r="D377" s="194" t="s">
        <v>10610</v>
      </c>
      <c r="E377" s="432" t="s">
        <v>10676</v>
      </c>
      <c r="F377" s="194" t="s">
        <v>10677</v>
      </c>
      <c r="G377" s="194">
        <v>50.0</v>
      </c>
      <c r="H377" s="447" t="s">
        <v>10623</v>
      </c>
      <c r="I377" s="447">
        <v>50.0</v>
      </c>
      <c r="J377" s="442" t="s">
        <v>139</v>
      </c>
      <c r="K377" s="99"/>
      <c r="L377" s="99"/>
      <c r="M377" s="99"/>
      <c r="N377" s="99"/>
      <c r="O377" s="99"/>
      <c r="P377" s="99"/>
      <c r="Q377" s="99"/>
      <c r="R377" s="99"/>
      <c r="S377" s="99"/>
      <c r="T377" s="99"/>
      <c r="U377" s="99"/>
      <c r="V377" s="99"/>
      <c r="W377" s="99"/>
      <c r="X377" s="99"/>
      <c r="Y377" s="99"/>
      <c r="Z377" s="99"/>
    </row>
    <row r="378" ht="11.25" customHeight="1">
      <c r="A378" s="432" t="s">
        <v>10609</v>
      </c>
      <c r="B378" s="194" t="s">
        <v>135</v>
      </c>
      <c r="C378" s="432" t="s">
        <v>10678</v>
      </c>
      <c r="D378" s="194" t="s">
        <v>8067</v>
      </c>
      <c r="E378" s="432" t="s">
        <v>10679</v>
      </c>
      <c r="F378" s="194" t="s">
        <v>10680</v>
      </c>
      <c r="G378" s="194">
        <v>10.0</v>
      </c>
      <c r="H378" s="447" t="s">
        <v>10623</v>
      </c>
      <c r="I378" s="447">
        <v>10.0</v>
      </c>
      <c r="J378" s="442" t="s">
        <v>139</v>
      </c>
      <c r="K378" s="99"/>
      <c r="L378" s="99"/>
      <c r="M378" s="99"/>
      <c r="N378" s="99"/>
      <c r="O378" s="99"/>
      <c r="P378" s="99"/>
      <c r="Q378" s="99"/>
      <c r="R378" s="99"/>
      <c r="S378" s="99"/>
      <c r="T378" s="99"/>
      <c r="U378" s="99"/>
      <c r="V378" s="99"/>
      <c r="W378" s="99"/>
      <c r="X378" s="99"/>
      <c r="Y378" s="99"/>
      <c r="Z378" s="99"/>
    </row>
    <row r="379" ht="11.25" customHeight="1">
      <c r="A379" s="432" t="s">
        <v>10609</v>
      </c>
      <c r="B379" s="194" t="s">
        <v>135</v>
      </c>
      <c r="C379" s="432" t="s">
        <v>10681</v>
      </c>
      <c r="D379" s="194" t="s">
        <v>10610</v>
      </c>
      <c r="E379" s="432" t="s">
        <v>10682</v>
      </c>
      <c r="F379" s="194" t="s">
        <v>10683</v>
      </c>
      <c r="G379" s="194">
        <v>50.0</v>
      </c>
      <c r="H379" s="447" t="s">
        <v>10623</v>
      </c>
      <c r="I379" s="447">
        <v>50.0</v>
      </c>
      <c r="J379" s="442" t="s">
        <v>139</v>
      </c>
      <c r="K379" s="99"/>
      <c r="L379" s="99"/>
      <c r="M379" s="99"/>
      <c r="N379" s="99"/>
      <c r="O379" s="99"/>
      <c r="P379" s="99"/>
      <c r="Q379" s="99"/>
      <c r="R379" s="99"/>
      <c r="S379" s="99"/>
      <c r="T379" s="99"/>
      <c r="U379" s="99"/>
      <c r="V379" s="99"/>
      <c r="W379" s="99"/>
      <c r="X379" s="99"/>
      <c r="Y379" s="99"/>
      <c r="Z379" s="99"/>
    </row>
    <row r="380" ht="11.25" customHeight="1">
      <c r="A380" s="432" t="s">
        <v>10609</v>
      </c>
      <c r="B380" s="194" t="s">
        <v>135</v>
      </c>
      <c r="C380" s="432" t="s">
        <v>10684</v>
      </c>
      <c r="D380" s="194" t="s">
        <v>10610</v>
      </c>
      <c r="E380" s="432" t="s">
        <v>10685</v>
      </c>
      <c r="F380" s="194" t="s">
        <v>10686</v>
      </c>
      <c r="G380" s="194">
        <v>50.0</v>
      </c>
      <c r="H380" s="447" t="s">
        <v>10623</v>
      </c>
      <c r="I380" s="447">
        <v>50.0</v>
      </c>
      <c r="J380" s="442" t="s">
        <v>139</v>
      </c>
      <c r="K380" s="99"/>
      <c r="L380" s="99"/>
      <c r="M380" s="99"/>
      <c r="N380" s="99"/>
      <c r="O380" s="99"/>
      <c r="P380" s="99"/>
      <c r="Q380" s="99"/>
      <c r="R380" s="99"/>
      <c r="S380" s="99"/>
      <c r="T380" s="99"/>
      <c r="U380" s="99"/>
      <c r="V380" s="99"/>
      <c r="W380" s="99"/>
      <c r="X380" s="99"/>
      <c r="Y380" s="99"/>
      <c r="Z380" s="99"/>
    </row>
    <row r="381" ht="11.25" customHeight="1">
      <c r="A381" s="432" t="s">
        <v>10609</v>
      </c>
      <c r="B381" s="194" t="s">
        <v>135</v>
      </c>
      <c r="C381" s="432" t="s">
        <v>10687</v>
      </c>
      <c r="D381" s="194" t="s">
        <v>10610</v>
      </c>
      <c r="E381" s="432" t="s">
        <v>10688</v>
      </c>
      <c r="F381" s="194" t="s">
        <v>10689</v>
      </c>
      <c r="G381" s="194">
        <v>50.0</v>
      </c>
      <c r="H381" s="447" t="s">
        <v>10623</v>
      </c>
      <c r="I381" s="447">
        <v>50.0</v>
      </c>
      <c r="J381" s="442" t="s">
        <v>139</v>
      </c>
      <c r="K381" s="99"/>
      <c r="L381" s="99"/>
      <c r="M381" s="99"/>
      <c r="N381" s="99"/>
      <c r="O381" s="99"/>
      <c r="P381" s="99"/>
      <c r="Q381" s="99"/>
      <c r="R381" s="99"/>
      <c r="S381" s="99"/>
      <c r="T381" s="99"/>
      <c r="U381" s="99"/>
      <c r="V381" s="99"/>
      <c r="W381" s="99"/>
      <c r="X381" s="99"/>
      <c r="Y381" s="99"/>
      <c r="Z381" s="99"/>
    </row>
    <row r="382" ht="11.25" customHeight="1">
      <c r="A382" s="432" t="s">
        <v>10609</v>
      </c>
      <c r="B382" s="194" t="s">
        <v>135</v>
      </c>
      <c r="C382" s="432" t="s">
        <v>10681</v>
      </c>
      <c r="D382" s="194" t="s">
        <v>10610</v>
      </c>
      <c r="E382" s="432" t="s">
        <v>10682</v>
      </c>
      <c r="F382" s="194" t="s">
        <v>10690</v>
      </c>
      <c r="G382" s="194">
        <v>50.0</v>
      </c>
      <c r="H382" s="447" t="s">
        <v>10623</v>
      </c>
      <c r="I382" s="447">
        <v>50.0</v>
      </c>
      <c r="J382" s="442" t="s">
        <v>139</v>
      </c>
      <c r="K382" s="99"/>
      <c r="L382" s="99"/>
      <c r="M382" s="99"/>
      <c r="N382" s="99"/>
      <c r="O382" s="99"/>
      <c r="P382" s="99"/>
      <c r="Q382" s="99"/>
      <c r="R382" s="99"/>
      <c r="S382" s="99"/>
      <c r="T382" s="99"/>
      <c r="U382" s="99"/>
      <c r="V382" s="99"/>
      <c r="W382" s="99"/>
      <c r="X382" s="99"/>
      <c r="Y382" s="99"/>
      <c r="Z382" s="99"/>
    </row>
    <row r="383" ht="11.25" customHeight="1">
      <c r="A383" s="432" t="s">
        <v>140</v>
      </c>
      <c r="B383" s="194" t="s">
        <v>135</v>
      </c>
      <c r="C383" s="432" t="s">
        <v>10691</v>
      </c>
      <c r="D383" s="194" t="s">
        <v>1967</v>
      </c>
      <c r="E383" s="432" t="s">
        <v>10575</v>
      </c>
      <c r="F383" s="194" t="s">
        <v>10273</v>
      </c>
      <c r="G383" s="194">
        <v>50.0</v>
      </c>
      <c r="H383" s="447" t="s">
        <v>10692</v>
      </c>
      <c r="I383" s="447">
        <v>50.0</v>
      </c>
      <c r="J383" s="442" t="s">
        <v>140</v>
      </c>
      <c r="K383" s="99"/>
      <c r="L383" s="99"/>
      <c r="M383" s="99"/>
      <c r="N383" s="99"/>
      <c r="O383" s="99"/>
      <c r="P383" s="99"/>
      <c r="Q383" s="99"/>
      <c r="R383" s="99"/>
      <c r="S383" s="99"/>
      <c r="T383" s="99"/>
      <c r="U383" s="99"/>
      <c r="V383" s="99"/>
      <c r="W383" s="99"/>
      <c r="X383" s="99"/>
      <c r="Y383" s="99"/>
      <c r="Z383" s="99"/>
    </row>
    <row r="384" ht="11.25" customHeight="1">
      <c r="A384" s="432" t="s">
        <v>140</v>
      </c>
      <c r="B384" s="194" t="s">
        <v>135</v>
      </c>
      <c r="C384" s="432" t="s">
        <v>10693</v>
      </c>
      <c r="D384" s="194" t="s">
        <v>1967</v>
      </c>
      <c r="E384" s="432" t="s">
        <v>10575</v>
      </c>
      <c r="F384" s="194" t="s">
        <v>10694</v>
      </c>
      <c r="G384" s="194">
        <v>50.0</v>
      </c>
      <c r="H384" s="447" t="s">
        <v>10692</v>
      </c>
      <c r="I384" s="447">
        <v>50.0</v>
      </c>
      <c r="J384" s="442" t="s">
        <v>140</v>
      </c>
      <c r="K384" s="99"/>
      <c r="L384" s="99"/>
      <c r="M384" s="99"/>
      <c r="N384" s="99"/>
      <c r="O384" s="99"/>
      <c r="P384" s="99"/>
      <c r="Q384" s="99"/>
      <c r="R384" s="99"/>
      <c r="S384" s="99"/>
      <c r="T384" s="99"/>
      <c r="U384" s="99"/>
      <c r="V384" s="99"/>
      <c r="W384" s="99"/>
      <c r="X384" s="99"/>
      <c r="Y384" s="99"/>
      <c r="Z384" s="99"/>
    </row>
    <row r="385" ht="11.25" customHeight="1">
      <c r="A385" s="432" t="s">
        <v>140</v>
      </c>
      <c r="B385" s="194" t="s">
        <v>135</v>
      </c>
      <c r="C385" s="432" t="s">
        <v>10695</v>
      </c>
      <c r="D385" s="194" t="s">
        <v>1967</v>
      </c>
      <c r="E385" s="432" t="s">
        <v>10272</v>
      </c>
      <c r="F385" s="194" t="s">
        <v>10696</v>
      </c>
      <c r="G385" s="194">
        <v>50.0</v>
      </c>
      <c r="H385" s="447" t="s">
        <v>10697</v>
      </c>
      <c r="I385" s="447">
        <v>50.0</v>
      </c>
      <c r="J385" s="442" t="s">
        <v>140</v>
      </c>
      <c r="K385" s="99"/>
      <c r="L385" s="99"/>
      <c r="M385" s="99"/>
      <c r="N385" s="99"/>
      <c r="O385" s="99"/>
      <c r="P385" s="99"/>
      <c r="Q385" s="99"/>
      <c r="R385" s="99"/>
      <c r="S385" s="99"/>
      <c r="T385" s="99"/>
      <c r="U385" s="99"/>
      <c r="V385" s="99"/>
      <c r="W385" s="99"/>
      <c r="X385" s="99"/>
      <c r="Y385" s="99"/>
      <c r="Z385" s="99"/>
    </row>
    <row r="386" ht="11.25" customHeight="1">
      <c r="A386" s="432" t="s">
        <v>140</v>
      </c>
      <c r="B386" s="194" t="s">
        <v>135</v>
      </c>
      <c r="C386" s="432" t="s">
        <v>10698</v>
      </c>
      <c r="D386" s="194" t="s">
        <v>1967</v>
      </c>
      <c r="E386" s="432" t="s">
        <v>10575</v>
      </c>
      <c r="F386" s="194" t="s">
        <v>10289</v>
      </c>
      <c r="G386" s="194">
        <v>50.0</v>
      </c>
      <c r="H386" s="447" t="s">
        <v>10692</v>
      </c>
      <c r="I386" s="447">
        <v>50.0</v>
      </c>
      <c r="J386" s="442" t="s">
        <v>140</v>
      </c>
      <c r="K386" s="99"/>
      <c r="L386" s="99"/>
      <c r="M386" s="99"/>
      <c r="N386" s="99"/>
      <c r="O386" s="99"/>
      <c r="P386" s="99"/>
      <c r="Q386" s="99"/>
      <c r="R386" s="99"/>
      <c r="S386" s="99"/>
      <c r="T386" s="99"/>
      <c r="U386" s="99"/>
      <c r="V386" s="99"/>
      <c r="W386" s="99"/>
      <c r="X386" s="99"/>
      <c r="Y386" s="99"/>
      <c r="Z386" s="99"/>
    </row>
    <row r="387" ht="11.25" customHeight="1">
      <c r="A387" s="432" t="s">
        <v>10699</v>
      </c>
      <c r="B387" s="194" t="s">
        <v>135</v>
      </c>
      <c r="C387" s="432" t="s">
        <v>7599</v>
      </c>
      <c r="D387" s="194" t="s">
        <v>10700</v>
      </c>
      <c r="E387" s="432" t="s">
        <v>10701</v>
      </c>
      <c r="F387" s="194"/>
      <c r="G387" s="194">
        <v>50.0</v>
      </c>
      <c r="H387" s="447" t="s">
        <v>10702</v>
      </c>
      <c r="I387" s="447">
        <v>50.0</v>
      </c>
      <c r="J387" s="442" t="s">
        <v>141</v>
      </c>
      <c r="K387" s="99"/>
      <c r="L387" s="99"/>
      <c r="M387" s="99"/>
      <c r="N387" s="99"/>
      <c r="O387" s="99"/>
      <c r="P387" s="99"/>
      <c r="Q387" s="99"/>
      <c r="R387" s="99"/>
      <c r="S387" s="99"/>
      <c r="T387" s="99"/>
      <c r="U387" s="99"/>
      <c r="V387" s="99"/>
      <c r="W387" s="99"/>
      <c r="X387" s="99"/>
      <c r="Y387" s="99"/>
      <c r="Z387" s="99"/>
    </row>
    <row r="388" ht="11.25" customHeight="1">
      <c r="A388" s="432" t="s">
        <v>10699</v>
      </c>
      <c r="B388" s="194" t="s">
        <v>135</v>
      </c>
      <c r="C388" s="432" t="s">
        <v>10703</v>
      </c>
      <c r="D388" s="194" t="s">
        <v>10704</v>
      </c>
      <c r="E388" s="432" t="s">
        <v>10705</v>
      </c>
      <c r="F388" s="478">
        <v>45368.0</v>
      </c>
      <c r="G388" s="194">
        <v>10.0</v>
      </c>
      <c r="H388" s="447"/>
      <c r="I388" s="447">
        <v>50.0</v>
      </c>
      <c r="J388" s="442" t="s">
        <v>141</v>
      </c>
      <c r="K388" s="99"/>
      <c r="L388" s="99"/>
      <c r="M388" s="99"/>
      <c r="N388" s="99"/>
      <c r="O388" s="99"/>
      <c r="P388" s="99"/>
      <c r="Q388" s="99"/>
      <c r="R388" s="99"/>
      <c r="S388" s="99"/>
      <c r="T388" s="99"/>
      <c r="U388" s="99"/>
      <c r="V388" s="99"/>
      <c r="W388" s="99"/>
      <c r="X388" s="99"/>
      <c r="Y388" s="99"/>
      <c r="Z388" s="99"/>
    </row>
    <row r="389" ht="11.25" customHeight="1">
      <c r="A389" s="432" t="s">
        <v>10699</v>
      </c>
      <c r="B389" s="194" t="s">
        <v>135</v>
      </c>
      <c r="C389" s="432" t="s">
        <v>10706</v>
      </c>
      <c r="D389" s="194" t="s">
        <v>10704</v>
      </c>
      <c r="E389" s="432" t="s">
        <v>10707</v>
      </c>
      <c r="F389" s="478">
        <v>45451.0</v>
      </c>
      <c r="G389" s="194">
        <v>10.0</v>
      </c>
      <c r="H389" s="447"/>
      <c r="I389" s="447">
        <v>50.0</v>
      </c>
      <c r="J389" s="442" t="s">
        <v>141</v>
      </c>
      <c r="K389" s="99"/>
      <c r="L389" s="99"/>
      <c r="M389" s="99"/>
      <c r="N389" s="99"/>
      <c r="O389" s="99"/>
      <c r="P389" s="99"/>
      <c r="Q389" s="99"/>
      <c r="R389" s="99"/>
      <c r="S389" s="99"/>
      <c r="T389" s="99"/>
      <c r="U389" s="99"/>
      <c r="V389" s="99"/>
      <c r="W389" s="99"/>
      <c r="X389" s="99"/>
      <c r="Y389" s="99"/>
      <c r="Z389" s="99"/>
    </row>
    <row r="390" ht="11.25" customHeight="1">
      <c r="A390" s="432" t="s">
        <v>10708</v>
      </c>
      <c r="B390" s="194" t="s">
        <v>135</v>
      </c>
      <c r="C390" s="432" t="s">
        <v>653</v>
      </c>
      <c r="D390" s="194" t="s">
        <v>10610</v>
      </c>
      <c r="E390" s="432" t="s">
        <v>10709</v>
      </c>
      <c r="F390" s="194" t="s">
        <v>10612</v>
      </c>
      <c r="G390" s="194">
        <v>300.0</v>
      </c>
      <c r="H390" s="447" t="s">
        <v>10710</v>
      </c>
      <c r="I390" s="447">
        <v>300.0</v>
      </c>
      <c r="J390" s="442" t="s">
        <v>142</v>
      </c>
      <c r="K390" s="99"/>
      <c r="L390" s="99"/>
      <c r="M390" s="99"/>
      <c r="N390" s="99"/>
      <c r="O390" s="99"/>
      <c r="P390" s="99"/>
      <c r="Q390" s="99"/>
      <c r="R390" s="99"/>
      <c r="S390" s="99"/>
      <c r="T390" s="99"/>
      <c r="U390" s="99"/>
      <c r="V390" s="99"/>
      <c r="W390" s="99"/>
      <c r="X390" s="99"/>
      <c r="Y390" s="99"/>
      <c r="Z390" s="99"/>
    </row>
    <row r="391" ht="11.25" customHeight="1">
      <c r="A391" s="432" t="s">
        <v>10708</v>
      </c>
      <c r="B391" s="194" t="s">
        <v>135</v>
      </c>
      <c r="C391" s="432" t="s">
        <v>10617</v>
      </c>
      <c r="D391" s="194" t="s">
        <v>10610</v>
      </c>
      <c r="E391" s="432" t="s">
        <v>10618</v>
      </c>
      <c r="F391" s="194" t="s">
        <v>10619</v>
      </c>
      <c r="G391" s="194">
        <v>300.0</v>
      </c>
      <c r="H391" s="447" t="s">
        <v>10620</v>
      </c>
      <c r="I391" s="447">
        <v>300.0</v>
      </c>
      <c r="J391" s="442" t="s">
        <v>142</v>
      </c>
      <c r="K391" s="99"/>
      <c r="L391" s="99"/>
      <c r="M391" s="99"/>
      <c r="N391" s="99"/>
      <c r="O391" s="99"/>
      <c r="P391" s="99"/>
      <c r="Q391" s="99"/>
      <c r="R391" s="99"/>
      <c r="S391" s="99"/>
      <c r="T391" s="99"/>
      <c r="U391" s="99"/>
      <c r="V391" s="99"/>
      <c r="W391" s="99"/>
      <c r="X391" s="99"/>
      <c r="Y391" s="99"/>
      <c r="Z391" s="99"/>
    </row>
    <row r="392" ht="11.25" customHeight="1">
      <c r="A392" s="432" t="s">
        <v>10708</v>
      </c>
      <c r="B392" s="194" t="s">
        <v>135</v>
      </c>
      <c r="C392" s="432" t="s">
        <v>761</v>
      </c>
      <c r="D392" s="194" t="s">
        <v>10610</v>
      </c>
      <c r="E392" s="432" t="s">
        <v>10711</v>
      </c>
      <c r="F392" s="194" t="s">
        <v>10612</v>
      </c>
      <c r="G392" s="194">
        <v>300.0</v>
      </c>
      <c r="H392" s="447" t="s">
        <v>10712</v>
      </c>
      <c r="I392" s="447">
        <v>300.0</v>
      </c>
      <c r="J392" s="442" t="s">
        <v>142</v>
      </c>
      <c r="K392" s="99"/>
      <c r="L392" s="99"/>
      <c r="M392" s="99"/>
      <c r="N392" s="99"/>
      <c r="O392" s="99"/>
      <c r="P392" s="99"/>
      <c r="Q392" s="99"/>
      <c r="R392" s="99"/>
      <c r="S392" s="99"/>
      <c r="T392" s="99"/>
      <c r="U392" s="99"/>
      <c r="V392" s="99"/>
      <c r="W392" s="99"/>
      <c r="X392" s="99"/>
      <c r="Y392" s="99"/>
      <c r="Z392" s="99"/>
    </row>
    <row r="393" ht="11.25" customHeight="1">
      <c r="A393" s="432" t="s">
        <v>10708</v>
      </c>
      <c r="B393" s="194" t="s">
        <v>135</v>
      </c>
      <c r="C393" s="432" t="s">
        <v>7599</v>
      </c>
      <c r="D393" s="194" t="s">
        <v>10700</v>
      </c>
      <c r="E393" s="432" t="s">
        <v>10701</v>
      </c>
      <c r="F393" s="194" t="s">
        <v>10713</v>
      </c>
      <c r="G393" s="194">
        <v>50.0</v>
      </c>
      <c r="H393" s="447" t="s">
        <v>10702</v>
      </c>
      <c r="I393" s="447">
        <v>50.0</v>
      </c>
      <c r="J393" s="442" t="s">
        <v>142</v>
      </c>
      <c r="K393" s="99"/>
      <c r="L393" s="99"/>
      <c r="M393" s="99"/>
      <c r="N393" s="99"/>
      <c r="O393" s="99"/>
      <c r="P393" s="99"/>
      <c r="Q393" s="99"/>
      <c r="R393" s="99"/>
      <c r="S393" s="99"/>
      <c r="T393" s="99"/>
      <c r="U393" s="99"/>
      <c r="V393" s="99"/>
      <c r="W393" s="99"/>
      <c r="X393" s="99"/>
      <c r="Y393" s="99"/>
      <c r="Z393" s="99"/>
    </row>
    <row r="394" ht="11.25" customHeight="1">
      <c r="A394" s="432" t="s">
        <v>10708</v>
      </c>
      <c r="B394" s="194" t="s">
        <v>135</v>
      </c>
      <c r="C394" s="432" t="s">
        <v>10714</v>
      </c>
      <c r="D394" s="194" t="s">
        <v>10715</v>
      </c>
      <c r="E394" s="432" t="s">
        <v>10667</v>
      </c>
      <c r="F394" s="194" t="s">
        <v>10716</v>
      </c>
      <c r="G394" s="194">
        <v>50.0</v>
      </c>
      <c r="H394" s="447" t="s">
        <v>10623</v>
      </c>
      <c r="I394" s="447">
        <v>50.0</v>
      </c>
      <c r="J394" s="442" t="s">
        <v>142</v>
      </c>
      <c r="K394" s="99"/>
      <c r="L394" s="99"/>
      <c r="M394" s="99"/>
      <c r="N394" s="99"/>
      <c r="O394" s="99"/>
      <c r="P394" s="99"/>
      <c r="Q394" s="99"/>
      <c r="R394" s="99"/>
      <c r="S394" s="99"/>
      <c r="T394" s="99"/>
      <c r="U394" s="99"/>
      <c r="V394" s="99"/>
      <c r="W394" s="99"/>
      <c r="X394" s="99"/>
      <c r="Y394" s="99"/>
      <c r="Z394" s="99"/>
    </row>
    <row r="395" ht="11.25" customHeight="1">
      <c r="A395" s="432" t="s">
        <v>10708</v>
      </c>
      <c r="B395" s="194" t="s">
        <v>135</v>
      </c>
      <c r="C395" s="432" t="s">
        <v>10717</v>
      </c>
      <c r="D395" s="194" t="s">
        <v>10715</v>
      </c>
      <c r="E395" s="432" t="s">
        <v>10667</v>
      </c>
      <c r="F395" s="194" t="s">
        <v>10718</v>
      </c>
      <c r="G395" s="194">
        <v>50.0</v>
      </c>
      <c r="H395" s="447" t="s">
        <v>10623</v>
      </c>
      <c r="I395" s="447">
        <v>50.0</v>
      </c>
      <c r="J395" s="442" t="s">
        <v>142</v>
      </c>
      <c r="K395" s="99"/>
      <c r="L395" s="99"/>
      <c r="M395" s="99"/>
      <c r="N395" s="99"/>
      <c r="O395" s="99"/>
      <c r="P395" s="99"/>
      <c r="Q395" s="99"/>
      <c r="R395" s="99"/>
      <c r="S395" s="99"/>
      <c r="T395" s="99"/>
      <c r="U395" s="99"/>
      <c r="V395" s="99"/>
      <c r="W395" s="99"/>
      <c r="X395" s="99"/>
      <c r="Y395" s="99"/>
      <c r="Z395" s="99"/>
    </row>
    <row r="396" ht="11.25" customHeight="1">
      <c r="A396" s="432" t="s">
        <v>10708</v>
      </c>
      <c r="B396" s="194" t="s">
        <v>135</v>
      </c>
      <c r="C396" s="432" t="s">
        <v>10719</v>
      </c>
      <c r="D396" s="194" t="s">
        <v>10715</v>
      </c>
      <c r="E396" s="432" t="s">
        <v>10283</v>
      </c>
      <c r="F396" s="194" t="s">
        <v>10720</v>
      </c>
      <c r="G396" s="194">
        <v>50.0</v>
      </c>
      <c r="H396" s="447" t="s">
        <v>10623</v>
      </c>
      <c r="I396" s="447">
        <v>50.0</v>
      </c>
      <c r="J396" s="442" t="s">
        <v>142</v>
      </c>
      <c r="K396" s="99"/>
      <c r="L396" s="99"/>
      <c r="M396" s="99"/>
      <c r="N396" s="99"/>
      <c r="O396" s="99"/>
      <c r="P396" s="99"/>
      <c r="Q396" s="99"/>
      <c r="R396" s="99"/>
      <c r="S396" s="99"/>
      <c r="T396" s="99"/>
      <c r="U396" s="99"/>
      <c r="V396" s="99"/>
      <c r="W396" s="99"/>
      <c r="X396" s="99"/>
      <c r="Y396" s="99"/>
      <c r="Z396" s="99"/>
    </row>
    <row r="397" ht="11.25" customHeight="1">
      <c r="A397" s="432" t="s">
        <v>10708</v>
      </c>
      <c r="B397" s="194" t="s">
        <v>135</v>
      </c>
      <c r="C397" s="432" t="s">
        <v>10721</v>
      </c>
      <c r="D397" s="194" t="s">
        <v>10715</v>
      </c>
      <c r="E397" s="432" t="s">
        <v>10283</v>
      </c>
      <c r="F397" s="194" t="s">
        <v>10722</v>
      </c>
      <c r="G397" s="194">
        <v>50.0</v>
      </c>
      <c r="H397" s="447" t="s">
        <v>10623</v>
      </c>
      <c r="I397" s="447">
        <v>50.0</v>
      </c>
      <c r="J397" s="442" t="s">
        <v>142</v>
      </c>
      <c r="K397" s="99"/>
      <c r="L397" s="99"/>
      <c r="M397" s="99"/>
      <c r="N397" s="99"/>
      <c r="O397" s="99"/>
      <c r="P397" s="99"/>
      <c r="Q397" s="99"/>
      <c r="R397" s="99"/>
      <c r="S397" s="99"/>
      <c r="T397" s="99"/>
      <c r="U397" s="99"/>
      <c r="V397" s="99"/>
      <c r="W397" s="99"/>
      <c r="X397" s="99"/>
      <c r="Y397" s="99"/>
      <c r="Z397" s="99"/>
    </row>
    <row r="398" ht="11.25" customHeight="1">
      <c r="A398" s="432" t="s">
        <v>10708</v>
      </c>
      <c r="B398" s="194" t="s">
        <v>135</v>
      </c>
      <c r="C398" s="432" t="s">
        <v>10723</v>
      </c>
      <c r="D398" s="194" t="s">
        <v>10715</v>
      </c>
      <c r="E398" s="432" t="s">
        <v>10283</v>
      </c>
      <c r="F398" s="194" t="s">
        <v>10724</v>
      </c>
      <c r="G398" s="194">
        <v>50.0</v>
      </c>
      <c r="H398" s="447" t="s">
        <v>10623</v>
      </c>
      <c r="I398" s="447">
        <v>50.0</v>
      </c>
      <c r="J398" s="442" t="s">
        <v>142</v>
      </c>
      <c r="K398" s="99"/>
      <c r="L398" s="99"/>
      <c r="M398" s="99"/>
      <c r="N398" s="99"/>
      <c r="O398" s="99"/>
      <c r="P398" s="99"/>
      <c r="Q398" s="99"/>
      <c r="R398" s="99"/>
      <c r="S398" s="99"/>
      <c r="T398" s="99"/>
      <c r="U398" s="99"/>
      <c r="V398" s="99"/>
      <c r="W398" s="99"/>
      <c r="X398" s="99"/>
      <c r="Y398" s="99"/>
      <c r="Z398" s="99"/>
    </row>
    <row r="399" ht="11.25" customHeight="1">
      <c r="A399" s="432" t="s">
        <v>10708</v>
      </c>
      <c r="B399" s="194" t="s">
        <v>135</v>
      </c>
      <c r="C399" s="432" t="s">
        <v>10725</v>
      </c>
      <c r="D399" s="194" t="s">
        <v>10715</v>
      </c>
      <c r="E399" s="432" t="s">
        <v>10283</v>
      </c>
      <c r="F399" s="194" t="s">
        <v>10726</v>
      </c>
      <c r="G399" s="194">
        <v>50.0</v>
      </c>
      <c r="H399" s="447" t="s">
        <v>10623</v>
      </c>
      <c r="I399" s="447">
        <v>50.0</v>
      </c>
      <c r="J399" s="442" t="s">
        <v>142</v>
      </c>
      <c r="K399" s="99"/>
      <c r="L399" s="99"/>
      <c r="M399" s="99"/>
      <c r="N399" s="99"/>
      <c r="O399" s="99"/>
      <c r="P399" s="99"/>
      <c r="Q399" s="99"/>
      <c r="R399" s="99"/>
      <c r="S399" s="99"/>
      <c r="T399" s="99"/>
      <c r="U399" s="99"/>
      <c r="V399" s="99"/>
      <c r="W399" s="99"/>
      <c r="X399" s="99"/>
      <c r="Y399" s="99"/>
      <c r="Z399" s="99"/>
    </row>
    <row r="400" ht="11.25" customHeight="1">
      <c r="A400" s="432" t="s">
        <v>10708</v>
      </c>
      <c r="B400" s="194" t="s">
        <v>135</v>
      </c>
      <c r="C400" s="432" t="s">
        <v>10727</v>
      </c>
      <c r="D400" s="194" t="s">
        <v>10715</v>
      </c>
      <c r="E400" s="432" t="s">
        <v>10283</v>
      </c>
      <c r="F400" s="478">
        <v>45424.0</v>
      </c>
      <c r="G400" s="194">
        <v>50.0</v>
      </c>
      <c r="H400" s="447" t="s">
        <v>10623</v>
      </c>
      <c r="I400" s="447">
        <v>50.0</v>
      </c>
      <c r="J400" s="442" t="s">
        <v>142</v>
      </c>
      <c r="K400" s="99"/>
      <c r="L400" s="99"/>
      <c r="M400" s="99"/>
      <c r="N400" s="99"/>
      <c r="O400" s="99"/>
      <c r="P400" s="99"/>
      <c r="Q400" s="99"/>
      <c r="R400" s="99"/>
      <c r="S400" s="99"/>
      <c r="T400" s="99"/>
      <c r="U400" s="99"/>
      <c r="V400" s="99"/>
      <c r="W400" s="99"/>
      <c r="X400" s="99"/>
      <c r="Y400" s="99"/>
      <c r="Z400" s="99"/>
    </row>
    <row r="401" ht="11.25" customHeight="1">
      <c r="A401" s="432" t="s">
        <v>10708</v>
      </c>
      <c r="B401" s="194" t="s">
        <v>135</v>
      </c>
      <c r="C401" s="432" t="s">
        <v>10728</v>
      </c>
      <c r="D401" s="194" t="s">
        <v>10715</v>
      </c>
      <c r="E401" s="432" t="s">
        <v>10283</v>
      </c>
      <c r="F401" s="478">
        <v>45334.0</v>
      </c>
      <c r="G401" s="194">
        <v>50.0</v>
      </c>
      <c r="H401" s="447" t="s">
        <v>10623</v>
      </c>
      <c r="I401" s="447">
        <v>50.0</v>
      </c>
      <c r="J401" s="442" t="s">
        <v>142</v>
      </c>
      <c r="K401" s="99"/>
      <c r="L401" s="99"/>
      <c r="M401" s="99"/>
      <c r="N401" s="99"/>
      <c r="O401" s="99"/>
      <c r="P401" s="99"/>
      <c r="Q401" s="99"/>
      <c r="R401" s="99"/>
      <c r="S401" s="99"/>
      <c r="T401" s="99"/>
      <c r="U401" s="99"/>
      <c r="V401" s="99"/>
      <c r="W401" s="99"/>
      <c r="X401" s="99"/>
      <c r="Y401" s="99"/>
      <c r="Z401" s="99"/>
    </row>
    <row r="402" ht="11.25" customHeight="1">
      <c r="A402" s="432" t="s">
        <v>10708</v>
      </c>
      <c r="B402" s="194" t="s">
        <v>135</v>
      </c>
      <c r="C402" s="432" t="s">
        <v>10729</v>
      </c>
      <c r="D402" s="194" t="s">
        <v>10715</v>
      </c>
      <c r="E402" s="432" t="s">
        <v>10283</v>
      </c>
      <c r="F402" s="194" t="s">
        <v>10730</v>
      </c>
      <c r="G402" s="194">
        <v>50.0</v>
      </c>
      <c r="H402" s="447" t="s">
        <v>10623</v>
      </c>
      <c r="I402" s="447">
        <v>50.0</v>
      </c>
      <c r="J402" s="442" t="s">
        <v>142</v>
      </c>
      <c r="K402" s="99"/>
      <c r="L402" s="99"/>
      <c r="M402" s="99"/>
      <c r="N402" s="99"/>
      <c r="O402" s="99"/>
      <c r="P402" s="99"/>
      <c r="Q402" s="99"/>
      <c r="R402" s="99"/>
      <c r="S402" s="99"/>
      <c r="T402" s="99"/>
      <c r="U402" s="99"/>
      <c r="V402" s="99"/>
      <c r="W402" s="99"/>
      <c r="X402" s="99"/>
      <c r="Y402" s="99"/>
      <c r="Z402" s="99"/>
    </row>
    <row r="403" ht="11.25" customHeight="1">
      <c r="A403" s="432" t="s">
        <v>10708</v>
      </c>
      <c r="B403" s="194" t="s">
        <v>135</v>
      </c>
      <c r="C403" s="432" t="s">
        <v>10731</v>
      </c>
      <c r="D403" s="194" t="s">
        <v>10732</v>
      </c>
      <c r="E403" s="432" t="s">
        <v>10733</v>
      </c>
      <c r="F403" s="194" t="s">
        <v>10734</v>
      </c>
      <c r="G403" s="194">
        <v>50.0</v>
      </c>
      <c r="H403" s="447" t="s">
        <v>10623</v>
      </c>
      <c r="I403" s="447">
        <v>50.0</v>
      </c>
      <c r="J403" s="442" t="s">
        <v>142</v>
      </c>
      <c r="K403" s="99"/>
      <c r="L403" s="99"/>
      <c r="M403" s="99"/>
      <c r="N403" s="99"/>
      <c r="O403" s="99"/>
      <c r="P403" s="99"/>
      <c r="Q403" s="99"/>
      <c r="R403" s="99"/>
      <c r="S403" s="99"/>
      <c r="T403" s="99"/>
      <c r="U403" s="99"/>
      <c r="V403" s="99"/>
      <c r="W403" s="99"/>
      <c r="X403" s="99"/>
      <c r="Y403" s="99"/>
      <c r="Z403" s="99"/>
    </row>
    <row r="404" ht="11.25" customHeight="1">
      <c r="A404" s="432" t="s">
        <v>10708</v>
      </c>
      <c r="B404" s="194" t="s">
        <v>135</v>
      </c>
      <c r="C404" s="432" t="s">
        <v>10735</v>
      </c>
      <c r="D404" s="194" t="s">
        <v>10715</v>
      </c>
      <c r="E404" s="432" t="s">
        <v>10280</v>
      </c>
      <c r="F404" s="194" t="s">
        <v>10736</v>
      </c>
      <c r="G404" s="194">
        <v>50.0</v>
      </c>
      <c r="H404" s="447" t="s">
        <v>10623</v>
      </c>
      <c r="I404" s="447">
        <v>50.0</v>
      </c>
      <c r="J404" s="442" t="s">
        <v>142</v>
      </c>
      <c r="K404" s="99"/>
      <c r="L404" s="99"/>
      <c r="M404" s="99"/>
      <c r="N404" s="99"/>
      <c r="O404" s="99"/>
      <c r="P404" s="99"/>
      <c r="Q404" s="99"/>
      <c r="R404" s="99"/>
      <c r="S404" s="99"/>
      <c r="T404" s="99"/>
      <c r="U404" s="99"/>
      <c r="V404" s="99"/>
      <c r="W404" s="99"/>
      <c r="X404" s="99"/>
      <c r="Y404" s="99"/>
      <c r="Z404" s="99"/>
    </row>
    <row r="405" ht="11.25" customHeight="1">
      <c r="A405" s="432" t="s">
        <v>10708</v>
      </c>
      <c r="B405" s="194" t="s">
        <v>135</v>
      </c>
      <c r="C405" s="432" t="s">
        <v>10737</v>
      </c>
      <c r="D405" s="194" t="s">
        <v>10715</v>
      </c>
      <c r="E405" s="432" t="s">
        <v>10280</v>
      </c>
      <c r="F405" s="478">
        <v>45424.0</v>
      </c>
      <c r="G405" s="194">
        <v>50.0</v>
      </c>
      <c r="H405" s="447" t="s">
        <v>10623</v>
      </c>
      <c r="I405" s="447">
        <v>50.0</v>
      </c>
      <c r="J405" s="442" t="s">
        <v>142</v>
      </c>
      <c r="K405" s="99"/>
      <c r="L405" s="99"/>
      <c r="M405" s="99"/>
      <c r="N405" s="99"/>
      <c r="O405" s="99"/>
      <c r="P405" s="99"/>
      <c r="Q405" s="99"/>
      <c r="R405" s="99"/>
      <c r="S405" s="99"/>
      <c r="T405" s="99"/>
      <c r="U405" s="99"/>
      <c r="V405" s="99"/>
      <c r="W405" s="99"/>
      <c r="X405" s="99"/>
      <c r="Y405" s="99"/>
      <c r="Z405" s="99"/>
    </row>
    <row r="406" ht="11.25" customHeight="1">
      <c r="A406" s="432" t="s">
        <v>10708</v>
      </c>
      <c r="B406" s="194" t="s">
        <v>135</v>
      </c>
      <c r="C406" s="432" t="s">
        <v>10738</v>
      </c>
      <c r="D406" s="194" t="s">
        <v>10715</v>
      </c>
      <c r="E406" s="432" t="s">
        <v>10280</v>
      </c>
      <c r="F406" s="194" t="s">
        <v>10739</v>
      </c>
      <c r="G406" s="194">
        <v>50.0</v>
      </c>
      <c r="H406" s="447" t="s">
        <v>10623</v>
      </c>
      <c r="I406" s="447">
        <v>50.0</v>
      </c>
      <c r="J406" s="442" t="s">
        <v>142</v>
      </c>
      <c r="K406" s="99"/>
      <c r="L406" s="99"/>
      <c r="M406" s="99"/>
      <c r="N406" s="99"/>
      <c r="O406" s="99"/>
      <c r="P406" s="99"/>
      <c r="Q406" s="99"/>
      <c r="R406" s="99"/>
      <c r="S406" s="99"/>
      <c r="T406" s="99"/>
      <c r="U406" s="99"/>
      <c r="V406" s="99"/>
      <c r="W406" s="99"/>
      <c r="X406" s="99"/>
      <c r="Y406" s="99"/>
      <c r="Z406" s="99"/>
    </row>
    <row r="407" ht="11.25" customHeight="1">
      <c r="A407" s="432" t="s">
        <v>10708</v>
      </c>
      <c r="B407" s="194" t="s">
        <v>135</v>
      </c>
      <c r="C407" s="432" t="s">
        <v>10740</v>
      </c>
      <c r="D407" s="194" t="s">
        <v>10715</v>
      </c>
      <c r="E407" s="432" t="s">
        <v>10272</v>
      </c>
      <c r="F407" s="194" t="s">
        <v>10741</v>
      </c>
      <c r="G407" s="194">
        <v>50.0</v>
      </c>
      <c r="H407" s="447" t="s">
        <v>10623</v>
      </c>
      <c r="I407" s="447">
        <v>50.0</v>
      </c>
      <c r="J407" s="442" t="s">
        <v>142</v>
      </c>
      <c r="K407" s="99"/>
      <c r="L407" s="99"/>
      <c r="M407" s="99"/>
      <c r="N407" s="99"/>
      <c r="O407" s="99"/>
      <c r="P407" s="99"/>
      <c r="Q407" s="99"/>
      <c r="R407" s="99"/>
      <c r="S407" s="99"/>
      <c r="T407" s="99"/>
      <c r="U407" s="99"/>
      <c r="V407" s="99"/>
      <c r="W407" s="99"/>
      <c r="X407" s="99"/>
      <c r="Y407" s="99"/>
      <c r="Z407" s="99"/>
    </row>
    <row r="408" ht="11.25" customHeight="1">
      <c r="A408" s="432" t="s">
        <v>10708</v>
      </c>
      <c r="B408" s="194" t="s">
        <v>135</v>
      </c>
      <c r="C408" s="432" t="s">
        <v>10742</v>
      </c>
      <c r="D408" s="194" t="s">
        <v>10715</v>
      </c>
      <c r="E408" s="432" t="s">
        <v>10272</v>
      </c>
      <c r="F408" s="194" t="s">
        <v>10743</v>
      </c>
      <c r="G408" s="194">
        <v>50.0</v>
      </c>
      <c r="H408" s="447" t="s">
        <v>10623</v>
      </c>
      <c r="I408" s="447">
        <v>50.0</v>
      </c>
      <c r="J408" s="442" t="s">
        <v>142</v>
      </c>
      <c r="K408" s="99"/>
      <c r="L408" s="99"/>
      <c r="M408" s="99"/>
      <c r="N408" s="99"/>
      <c r="O408" s="99"/>
      <c r="P408" s="99"/>
      <c r="Q408" s="99"/>
      <c r="R408" s="99"/>
      <c r="S408" s="99"/>
      <c r="T408" s="99"/>
      <c r="U408" s="99"/>
      <c r="V408" s="99"/>
      <c r="W408" s="99"/>
      <c r="X408" s="99"/>
      <c r="Y408" s="99"/>
      <c r="Z408" s="99"/>
    </row>
    <row r="409" ht="11.25" customHeight="1">
      <c r="A409" s="432" t="s">
        <v>10708</v>
      </c>
      <c r="B409" s="194" t="s">
        <v>135</v>
      </c>
      <c r="C409" s="432" t="s">
        <v>10744</v>
      </c>
      <c r="D409" s="194" t="s">
        <v>10715</v>
      </c>
      <c r="E409" s="432" t="s">
        <v>10272</v>
      </c>
      <c r="F409" s="194" t="s">
        <v>10720</v>
      </c>
      <c r="G409" s="194">
        <v>50.0</v>
      </c>
      <c r="H409" s="447" t="s">
        <v>10623</v>
      </c>
      <c r="I409" s="447">
        <v>50.0</v>
      </c>
      <c r="J409" s="442" t="s">
        <v>142</v>
      </c>
      <c r="K409" s="99"/>
      <c r="L409" s="99"/>
      <c r="M409" s="99"/>
      <c r="N409" s="99"/>
      <c r="O409" s="99"/>
      <c r="P409" s="99"/>
      <c r="Q409" s="99"/>
      <c r="R409" s="99"/>
      <c r="S409" s="99"/>
      <c r="T409" s="99"/>
      <c r="U409" s="99"/>
      <c r="V409" s="99"/>
      <c r="W409" s="99"/>
      <c r="X409" s="99"/>
      <c r="Y409" s="99"/>
      <c r="Z409" s="99"/>
    </row>
    <row r="410" ht="11.25" customHeight="1">
      <c r="A410" s="432" t="s">
        <v>10708</v>
      </c>
      <c r="B410" s="194" t="s">
        <v>135</v>
      </c>
      <c r="C410" s="432" t="s">
        <v>10745</v>
      </c>
      <c r="D410" s="194" t="s">
        <v>10715</v>
      </c>
      <c r="E410" s="432" t="s">
        <v>10272</v>
      </c>
      <c r="F410" s="194" t="s">
        <v>10746</v>
      </c>
      <c r="G410" s="194">
        <v>50.0</v>
      </c>
      <c r="H410" s="447" t="s">
        <v>10623</v>
      </c>
      <c r="I410" s="447">
        <v>50.0</v>
      </c>
      <c r="J410" s="442" t="s">
        <v>142</v>
      </c>
      <c r="K410" s="99"/>
      <c r="L410" s="99"/>
      <c r="M410" s="99"/>
      <c r="N410" s="99"/>
      <c r="O410" s="99"/>
      <c r="P410" s="99"/>
      <c r="Q410" s="99"/>
      <c r="R410" s="99"/>
      <c r="S410" s="99"/>
      <c r="T410" s="99"/>
      <c r="U410" s="99"/>
      <c r="V410" s="99"/>
      <c r="W410" s="99"/>
      <c r="X410" s="99"/>
      <c r="Y410" s="99"/>
      <c r="Z410" s="99"/>
    </row>
    <row r="411" ht="11.25" customHeight="1">
      <c r="A411" s="432" t="s">
        <v>10708</v>
      </c>
      <c r="B411" s="194" t="s">
        <v>135</v>
      </c>
      <c r="C411" s="432" t="s">
        <v>10747</v>
      </c>
      <c r="D411" s="194" t="s">
        <v>10715</v>
      </c>
      <c r="E411" s="432" t="s">
        <v>10272</v>
      </c>
      <c r="F411" s="194" t="s">
        <v>10748</v>
      </c>
      <c r="G411" s="194">
        <v>50.0</v>
      </c>
      <c r="H411" s="447" t="s">
        <v>10623</v>
      </c>
      <c r="I411" s="447">
        <v>50.0</v>
      </c>
      <c r="J411" s="442" t="s">
        <v>142</v>
      </c>
      <c r="K411" s="99"/>
      <c r="L411" s="99"/>
      <c r="M411" s="99"/>
      <c r="N411" s="99"/>
      <c r="O411" s="99"/>
      <c r="P411" s="99"/>
      <c r="Q411" s="99"/>
      <c r="R411" s="99"/>
      <c r="S411" s="99"/>
      <c r="T411" s="99"/>
      <c r="U411" s="99"/>
      <c r="V411" s="99"/>
      <c r="W411" s="99"/>
      <c r="X411" s="99"/>
      <c r="Y411" s="99"/>
      <c r="Z411" s="99"/>
    </row>
    <row r="412" ht="11.25" customHeight="1">
      <c r="A412" s="432" t="s">
        <v>10708</v>
      </c>
      <c r="B412" s="194" t="s">
        <v>135</v>
      </c>
      <c r="C412" s="432" t="s">
        <v>10749</v>
      </c>
      <c r="D412" s="194" t="s">
        <v>10715</v>
      </c>
      <c r="E412" s="432" t="s">
        <v>10272</v>
      </c>
      <c r="F412" s="194" t="s">
        <v>10750</v>
      </c>
      <c r="G412" s="194">
        <v>50.0</v>
      </c>
      <c r="H412" s="447" t="s">
        <v>10623</v>
      </c>
      <c r="I412" s="447">
        <v>50.0</v>
      </c>
      <c r="J412" s="442" t="s">
        <v>142</v>
      </c>
      <c r="K412" s="99"/>
      <c r="L412" s="99"/>
      <c r="M412" s="99"/>
      <c r="N412" s="99"/>
      <c r="O412" s="99"/>
      <c r="P412" s="99"/>
      <c r="Q412" s="99"/>
      <c r="R412" s="99"/>
      <c r="S412" s="99"/>
      <c r="T412" s="99"/>
      <c r="U412" s="99"/>
      <c r="V412" s="99"/>
      <c r="W412" s="99"/>
      <c r="X412" s="99"/>
      <c r="Y412" s="99"/>
      <c r="Z412" s="99"/>
    </row>
    <row r="413" ht="11.25" customHeight="1">
      <c r="A413" s="432" t="s">
        <v>10708</v>
      </c>
      <c r="B413" s="194" t="s">
        <v>135</v>
      </c>
      <c r="C413" s="432" t="s">
        <v>10751</v>
      </c>
      <c r="D413" s="194" t="s">
        <v>10715</v>
      </c>
      <c r="E413" s="432" t="s">
        <v>10272</v>
      </c>
      <c r="F413" s="194" t="s">
        <v>10752</v>
      </c>
      <c r="G413" s="194">
        <v>50.0</v>
      </c>
      <c r="H413" s="447" t="s">
        <v>10623</v>
      </c>
      <c r="I413" s="447">
        <v>50.0</v>
      </c>
      <c r="J413" s="442" t="s">
        <v>142</v>
      </c>
      <c r="K413" s="99"/>
      <c r="L413" s="99"/>
      <c r="M413" s="99"/>
      <c r="N413" s="99"/>
      <c r="O413" s="99"/>
      <c r="P413" s="99"/>
      <c r="Q413" s="99"/>
      <c r="R413" s="99"/>
      <c r="S413" s="99"/>
      <c r="T413" s="99"/>
      <c r="U413" s="99"/>
      <c r="V413" s="99"/>
      <c r="W413" s="99"/>
      <c r="X413" s="99"/>
      <c r="Y413" s="99"/>
      <c r="Z413" s="99"/>
    </row>
    <row r="414" ht="11.25" customHeight="1">
      <c r="A414" s="432" t="s">
        <v>10708</v>
      </c>
      <c r="B414" s="194" t="s">
        <v>135</v>
      </c>
      <c r="C414" s="432" t="s">
        <v>10753</v>
      </c>
      <c r="D414" s="194" t="s">
        <v>10715</v>
      </c>
      <c r="E414" s="432" t="s">
        <v>10272</v>
      </c>
      <c r="F414" s="478">
        <v>45652.0</v>
      </c>
      <c r="G414" s="194">
        <v>50.0</v>
      </c>
      <c r="H414" s="447" t="s">
        <v>10623</v>
      </c>
      <c r="I414" s="447">
        <v>50.0</v>
      </c>
      <c r="J414" s="442" t="s">
        <v>142</v>
      </c>
      <c r="K414" s="99"/>
      <c r="L414" s="99"/>
      <c r="M414" s="99"/>
      <c r="N414" s="99"/>
      <c r="O414" s="99"/>
      <c r="P414" s="99"/>
      <c r="Q414" s="99"/>
      <c r="R414" s="99"/>
      <c r="S414" s="99"/>
      <c r="T414" s="99"/>
      <c r="U414" s="99"/>
      <c r="V414" s="99"/>
      <c r="W414" s="99"/>
      <c r="X414" s="99"/>
      <c r="Y414" s="99"/>
      <c r="Z414" s="99"/>
    </row>
    <row r="415" ht="11.25" customHeight="1">
      <c r="A415" s="432" t="s">
        <v>10708</v>
      </c>
      <c r="B415" s="194" t="s">
        <v>135</v>
      </c>
      <c r="C415" s="432" t="s">
        <v>10754</v>
      </c>
      <c r="D415" s="194" t="s">
        <v>10715</v>
      </c>
      <c r="E415" s="432" t="s">
        <v>10575</v>
      </c>
      <c r="F415" s="194" t="s">
        <v>10755</v>
      </c>
      <c r="G415" s="194">
        <v>50.0</v>
      </c>
      <c r="H415" s="447" t="s">
        <v>10623</v>
      </c>
      <c r="I415" s="447">
        <v>50.0</v>
      </c>
      <c r="J415" s="442" t="s">
        <v>142</v>
      </c>
      <c r="K415" s="99"/>
      <c r="L415" s="99"/>
      <c r="M415" s="99"/>
      <c r="N415" s="99"/>
      <c r="O415" s="99"/>
      <c r="P415" s="99"/>
      <c r="Q415" s="99"/>
      <c r="R415" s="99"/>
      <c r="S415" s="99"/>
      <c r="T415" s="99"/>
      <c r="U415" s="99"/>
      <c r="V415" s="99"/>
      <c r="W415" s="99"/>
      <c r="X415" s="99"/>
      <c r="Y415" s="99"/>
      <c r="Z415" s="99"/>
    </row>
    <row r="416" ht="11.25" customHeight="1">
      <c r="A416" s="432" t="s">
        <v>10708</v>
      </c>
      <c r="B416" s="194" t="s">
        <v>135</v>
      </c>
      <c r="C416" s="432" t="s">
        <v>10756</v>
      </c>
      <c r="D416" s="194" t="s">
        <v>10715</v>
      </c>
      <c r="E416" s="432" t="s">
        <v>10575</v>
      </c>
      <c r="F416" s="194" t="s">
        <v>10757</v>
      </c>
      <c r="G416" s="194">
        <v>50.0</v>
      </c>
      <c r="H416" s="447" t="s">
        <v>10623</v>
      </c>
      <c r="I416" s="447">
        <v>50.0</v>
      </c>
      <c r="J416" s="442" t="s">
        <v>142</v>
      </c>
      <c r="K416" s="99"/>
      <c r="L416" s="99"/>
      <c r="M416" s="99"/>
      <c r="N416" s="99"/>
      <c r="O416" s="99"/>
      <c r="P416" s="99"/>
      <c r="Q416" s="99"/>
      <c r="R416" s="99"/>
      <c r="S416" s="99"/>
      <c r="T416" s="99"/>
      <c r="U416" s="99"/>
      <c r="V416" s="99"/>
      <c r="W416" s="99"/>
      <c r="X416" s="99"/>
      <c r="Y416" s="99"/>
      <c r="Z416" s="99"/>
    </row>
    <row r="417" ht="11.25" customHeight="1">
      <c r="A417" s="432" t="s">
        <v>10708</v>
      </c>
      <c r="B417" s="194" t="s">
        <v>135</v>
      </c>
      <c r="C417" s="432" t="s">
        <v>10758</v>
      </c>
      <c r="D417" s="194" t="s">
        <v>10715</v>
      </c>
      <c r="E417" s="432" t="s">
        <v>10575</v>
      </c>
      <c r="F417" s="478">
        <v>45565.0</v>
      </c>
      <c r="G417" s="194">
        <v>50.0</v>
      </c>
      <c r="H417" s="447" t="s">
        <v>10623</v>
      </c>
      <c r="I417" s="447">
        <v>50.0</v>
      </c>
      <c r="J417" s="442" t="s">
        <v>142</v>
      </c>
      <c r="K417" s="99"/>
      <c r="L417" s="99"/>
      <c r="M417" s="99"/>
      <c r="N417" s="99"/>
      <c r="O417" s="99"/>
      <c r="P417" s="99"/>
      <c r="Q417" s="99"/>
      <c r="R417" s="99"/>
      <c r="S417" s="99"/>
      <c r="T417" s="99"/>
      <c r="U417" s="99"/>
      <c r="V417" s="99"/>
      <c r="W417" s="99"/>
      <c r="X417" s="99"/>
      <c r="Y417" s="99"/>
      <c r="Z417" s="99"/>
    </row>
    <row r="418" ht="11.25" customHeight="1">
      <c r="A418" s="432" t="s">
        <v>10708</v>
      </c>
      <c r="B418" s="194" t="s">
        <v>135</v>
      </c>
      <c r="C418" s="432" t="s">
        <v>10759</v>
      </c>
      <c r="D418" s="194" t="s">
        <v>1085</v>
      </c>
      <c r="E418" s="432" t="s">
        <v>10760</v>
      </c>
      <c r="F418" s="194" t="s">
        <v>10761</v>
      </c>
      <c r="G418" s="194">
        <v>50.0</v>
      </c>
      <c r="H418" s="447" t="s">
        <v>10623</v>
      </c>
      <c r="I418" s="447">
        <v>50.0</v>
      </c>
      <c r="J418" s="442" t="s">
        <v>142</v>
      </c>
      <c r="K418" s="99"/>
      <c r="L418" s="99"/>
      <c r="M418" s="99"/>
      <c r="N418" s="99"/>
      <c r="O418" s="99"/>
      <c r="P418" s="99"/>
      <c r="Q418" s="99"/>
      <c r="R418" s="99"/>
      <c r="S418" s="99"/>
      <c r="T418" s="99"/>
      <c r="U418" s="99"/>
      <c r="V418" s="99"/>
      <c r="W418" s="99"/>
      <c r="X418" s="99"/>
      <c r="Y418" s="99"/>
      <c r="Z418" s="99"/>
    </row>
    <row r="419" ht="11.25" customHeight="1">
      <c r="A419" s="432" t="s">
        <v>143</v>
      </c>
      <c r="B419" s="194" t="s">
        <v>135</v>
      </c>
      <c r="C419" s="432" t="s">
        <v>10762</v>
      </c>
      <c r="D419" s="194" t="s">
        <v>2561</v>
      </c>
      <c r="E419" s="432" t="s">
        <v>10763</v>
      </c>
      <c r="F419" s="194" t="s">
        <v>10764</v>
      </c>
      <c r="G419" s="194">
        <v>50.0</v>
      </c>
      <c r="H419" s="447">
        <v>24.0</v>
      </c>
      <c r="I419" s="447">
        <v>50.0</v>
      </c>
      <c r="J419" s="442" t="s">
        <v>143</v>
      </c>
      <c r="K419" s="99"/>
      <c r="L419" s="99"/>
      <c r="M419" s="99"/>
      <c r="N419" s="99"/>
      <c r="O419" s="99"/>
      <c r="P419" s="99"/>
      <c r="Q419" s="99"/>
      <c r="R419" s="99"/>
      <c r="S419" s="99"/>
      <c r="T419" s="99"/>
      <c r="U419" s="99"/>
      <c r="V419" s="99"/>
      <c r="W419" s="99"/>
      <c r="X419" s="99"/>
      <c r="Y419" s="99"/>
      <c r="Z419" s="99"/>
    </row>
    <row r="420" ht="11.25" customHeight="1">
      <c r="A420" s="432" t="s">
        <v>143</v>
      </c>
      <c r="B420" s="194" t="s">
        <v>135</v>
      </c>
      <c r="C420" s="432" t="s">
        <v>10765</v>
      </c>
      <c r="D420" s="194" t="s">
        <v>2561</v>
      </c>
      <c r="E420" s="432" t="s">
        <v>10763</v>
      </c>
      <c r="F420" s="194" t="s">
        <v>10766</v>
      </c>
      <c r="G420" s="194">
        <v>50.0</v>
      </c>
      <c r="H420" s="447">
        <v>24.0</v>
      </c>
      <c r="I420" s="447">
        <v>50.0</v>
      </c>
      <c r="J420" s="442" t="s">
        <v>143</v>
      </c>
      <c r="K420" s="99"/>
      <c r="L420" s="99"/>
      <c r="M420" s="99"/>
      <c r="N420" s="99"/>
      <c r="O420" s="99"/>
      <c r="P420" s="99"/>
      <c r="Q420" s="99"/>
      <c r="R420" s="99"/>
      <c r="S420" s="99"/>
      <c r="T420" s="99"/>
      <c r="U420" s="99"/>
      <c r="V420" s="99"/>
      <c r="W420" s="99"/>
      <c r="X420" s="99"/>
      <c r="Y420" s="99"/>
      <c r="Z420" s="99"/>
    </row>
    <row r="421" ht="11.25" customHeight="1">
      <c r="A421" s="432" t="s">
        <v>143</v>
      </c>
      <c r="B421" s="194" t="s">
        <v>135</v>
      </c>
      <c r="C421" s="432" t="s">
        <v>10767</v>
      </c>
      <c r="D421" s="194" t="s">
        <v>2561</v>
      </c>
      <c r="E421" s="432" t="s">
        <v>10763</v>
      </c>
      <c r="F421" s="194" t="s">
        <v>10768</v>
      </c>
      <c r="G421" s="194">
        <v>50.0</v>
      </c>
      <c r="H421" s="447">
        <v>24.0</v>
      </c>
      <c r="I421" s="447">
        <v>50.0</v>
      </c>
      <c r="J421" s="442" t="s">
        <v>143</v>
      </c>
      <c r="K421" s="99"/>
      <c r="L421" s="99"/>
      <c r="M421" s="99"/>
      <c r="N421" s="99"/>
      <c r="O421" s="99"/>
      <c r="P421" s="99"/>
      <c r="Q421" s="99"/>
      <c r="R421" s="99"/>
      <c r="S421" s="99"/>
      <c r="T421" s="99"/>
      <c r="U421" s="99"/>
      <c r="V421" s="99"/>
      <c r="W421" s="99"/>
      <c r="X421" s="99"/>
      <c r="Y421" s="99"/>
      <c r="Z421" s="99"/>
    </row>
    <row r="422" ht="11.25" customHeight="1">
      <c r="A422" s="432" t="s">
        <v>143</v>
      </c>
      <c r="B422" s="194" t="s">
        <v>135</v>
      </c>
      <c r="C422" s="432" t="s">
        <v>10769</v>
      </c>
      <c r="D422" s="194" t="s">
        <v>1967</v>
      </c>
      <c r="E422" s="432" t="s">
        <v>10770</v>
      </c>
      <c r="F422" s="194" t="s">
        <v>10771</v>
      </c>
      <c r="G422" s="194">
        <v>50.0</v>
      </c>
      <c r="H422" s="447">
        <v>6.0</v>
      </c>
      <c r="I422" s="447">
        <v>50.0</v>
      </c>
      <c r="J422" s="442" t="s">
        <v>143</v>
      </c>
      <c r="K422" s="99"/>
      <c r="L422" s="99"/>
      <c r="M422" s="99"/>
      <c r="N422" s="99"/>
      <c r="O422" s="99"/>
      <c r="P422" s="99"/>
      <c r="Q422" s="99"/>
      <c r="R422" s="99"/>
      <c r="S422" s="99"/>
      <c r="T422" s="99"/>
      <c r="U422" s="99"/>
      <c r="V422" s="99"/>
      <c r="W422" s="99"/>
      <c r="X422" s="99"/>
      <c r="Y422" s="99"/>
      <c r="Z422" s="99"/>
    </row>
    <row r="423" ht="11.25" customHeight="1">
      <c r="A423" s="432" t="s">
        <v>143</v>
      </c>
      <c r="B423" s="194" t="s">
        <v>135</v>
      </c>
      <c r="C423" s="432" t="s">
        <v>10772</v>
      </c>
      <c r="D423" s="194" t="s">
        <v>2081</v>
      </c>
      <c r="E423" s="432" t="s">
        <v>10773</v>
      </c>
      <c r="F423" s="194" t="s">
        <v>10774</v>
      </c>
      <c r="G423" s="194">
        <v>50.0</v>
      </c>
      <c r="H423" s="447">
        <v>12.0</v>
      </c>
      <c r="I423" s="447">
        <v>50.0</v>
      </c>
      <c r="J423" s="442" t="s">
        <v>143</v>
      </c>
      <c r="K423" s="99"/>
      <c r="L423" s="99"/>
      <c r="M423" s="99"/>
      <c r="N423" s="99"/>
      <c r="O423" s="99"/>
      <c r="P423" s="99"/>
      <c r="Q423" s="99"/>
      <c r="R423" s="99"/>
      <c r="S423" s="99"/>
      <c r="T423" s="99"/>
      <c r="U423" s="99"/>
      <c r="V423" s="99"/>
      <c r="W423" s="99"/>
      <c r="X423" s="99"/>
      <c r="Y423" s="99"/>
      <c r="Z423" s="99"/>
    </row>
    <row r="424" ht="11.25" customHeight="1">
      <c r="A424" s="432" t="s">
        <v>143</v>
      </c>
      <c r="B424" s="194" t="s">
        <v>135</v>
      </c>
      <c r="C424" s="432" t="s">
        <v>10775</v>
      </c>
      <c r="D424" s="194" t="s">
        <v>2561</v>
      </c>
      <c r="E424" s="432" t="s">
        <v>10329</v>
      </c>
      <c r="F424" s="194" t="s">
        <v>10776</v>
      </c>
      <c r="G424" s="194">
        <v>50.0</v>
      </c>
      <c r="H424" s="447">
        <v>24.0</v>
      </c>
      <c r="I424" s="447">
        <v>50.0</v>
      </c>
      <c r="J424" s="442" t="s">
        <v>143</v>
      </c>
      <c r="K424" s="99"/>
      <c r="L424" s="99"/>
      <c r="M424" s="99"/>
      <c r="N424" s="99"/>
      <c r="O424" s="99"/>
      <c r="P424" s="99"/>
      <c r="Q424" s="99"/>
      <c r="R424" s="99"/>
      <c r="S424" s="99"/>
      <c r="T424" s="99"/>
      <c r="U424" s="99"/>
      <c r="V424" s="99"/>
      <c r="W424" s="99"/>
      <c r="X424" s="99"/>
      <c r="Y424" s="99"/>
      <c r="Z424" s="99"/>
    </row>
    <row r="425" ht="11.25" customHeight="1">
      <c r="A425" s="432" t="s">
        <v>143</v>
      </c>
      <c r="B425" s="194" t="s">
        <v>135</v>
      </c>
      <c r="C425" s="432" t="s">
        <v>10777</v>
      </c>
      <c r="D425" s="194" t="s">
        <v>2561</v>
      </c>
      <c r="E425" s="432" t="s">
        <v>10760</v>
      </c>
      <c r="F425" s="194" t="s">
        <v>10778</v>
      </c>
      <c r="G425" s="194">
        <v>50.0</v>
      </c>
      <c r="H425" s="447">
        <v>12.0</v>
      </c>
      <c r="I425" s="447">
        <v>50.0</v>
      </c>
      <c r="J425" s="442" t="s">
        <v>143</v>
      </c>
      <c r="K425" s="99"/>
      <c r="L425" s="99"/>
      <c r="M425" s="99"/>
      <c r="N425" s="99"/>
      <c r="O425" s="99"/>
      <c r="P425" s="99"/>
      <c r="Q425" s="99"/>
      <c r="R425" s="99"/>
      <c r="S425" s="99"/>
      <c r="T425" s="99"/>
      <c r="U425" s="99"/>
      <c r="V425" s="99"/>
      <c r="W425" s="99"/>
      <c r="X425" s="99"/>
      <c r="Y425" s="99"/>
      <c r="Z425" s="99"/>
    </row>
    <row r="426" ht="11.25" customHeight="1">
      <c r="A426" s="432" t="s">
        <v>143</v>
      </c>
      <c r="B426" s="194" t="s">
        <v>135</v>
      </c>
      <c r="C426" s="432" t="s">
        <v>10779</v>
      </c>
      <c r="D426" s="194" t="s">
        <v>2561</v>
      </c>
      <c r="E426" s="432" t="s">
        <v>10763</v>
      </c>
      <c r="F426" s="194" t="s">
        <v>10780</v>
      </c>
      <c r="G426" s="194">
        <v>50.0</v>
      </c>
      <c r="H426" s="447">
        <v>24.0</v>
      </c>
      <c r="I426" s="447">
        <v>50.0</v>
      </c>
      <c r="J426" s="442" t="s">
        <v>143</v>
      </c>
      <c r="K426" s="99"/>
      <c r="L426" s="99"/>
      <c r="M426" s="99"/>
      <c r="N426" s="99"/>
      <c r="O426" s="99"/>
      <c r="P426" s="99"/>
      <c r="Q426" s="99"/>
      <c r="R426" s="99"/>
      <c r="S426" s="99"/>
      <c r="T426" s="99"/>
      <c r="U426" s="99"/>
      <c r="V426" s="99"/>
      <c r="W426" s="99"/>
      <c r="X426" s="99"/>
      <c r="Y426" s="99"/>
      <c r="Z426" s="99"/>
    </row>
    <row r="427" ht="11.25" customHeight="1">
      <c r="A427" s="432" t="s">
        <v>143</v>
      </c>
      <c r="B427" s="194" t="s">
        <v>135</v>
      </c>
      <c r="C427" s="432" t="s">
        <v>10781</v>
      </c>
      <c r="D427" s="194" t="s">
        <v>2561</v>
      </c>
      <c r="E427" s="432" t="s">
        <v>10329</v>
      </c>
      <c r="F427" s="194" t="s">
        <v>10782</v>
      </c>
      <c r="G427" s="194">
        <v>50.0</v>
      </c>
      <c r="H427" s="447">
        <v>24.0</v>
      </c>
      <c r="I427" s="447">
        <v>50.0</v>
      </c>
      <c r="J427" s="442" t="s">
        <v>143</v>
      </c>
      <c r="K427" s="99"/>
      <c r="L427" s="99"/>
      <c r="M427" s="99"/>
      <c r="N427" s="99"/>
      <c r="O427" s="99"/>
      <c r="P427" s="99"/>
      <c r="Q427" s="99"/>
      <c r="R427" s="99"/>
      <c r="S427" s="99"/>
      <c r="T427" s="99"/>
      <c r="U427" s="99"/>
      <c r="V427" s="99"/>
      <c r="W427" s="99"/>
      <c r="X427" s="99"/>
      <c r="Y427" s="99"/>
      <c r="Z427" s="99"/>
    </row>
    <row r="428" ht="11.25" customHeight="1">
      <c r="A428" s="432" t="s">
        <v>143</v>
      </c>
      <c r="B428" s="194" t="s">
        <v>135</v>
      </c>
      <c r="C428" s="432" t="s">
        <v>10783</v>
      </c>
      <c r="D428" s="194" t="s">
        <v>1967</v>
      </c>
      <c r="E428" s="432" t="s">
        <v>10770</v>
      </c>
      <c r="F428" s="194" t="s">
        <v>10784</v>
      </c>
      <c r="G428" s="194">
        <v>50.0</v>
      </c>
      <c r="H428" s="447">
        <v>6.0</v>
      </c>
      <c r="I428" s="447">
        <v>50.0</v>
      </c>
      <c r="J428" s="442" t="s">
        <v>143</v>
      </c>
      <c r="K428" s="99"/>
      <c r="L428" s="99"/>
      <c r="M428" s="99"/>
      <c r="N428" s="99"/>
      <c r="O428" s="99"/>
      <c r="P428" s="99"/>
      <c r="Q428" s="99"/>
      <c r="R428" s="99"/>
      <c r="S428" s="99"/>
      <c r="T428" s="99"/>
      <c r="U428" s="99"/>
      <c r="V428" s="99"/>
      <c r="W428" s="99"/>
      <c r="X428" s="99"/>
      <c r="Y428" s="99"/>
      <c r="Z428" s="99"/>
    </row>
    <row r="429" ht="11.25" customHeight="1">
      <c r="A429" s="432" t="s">
        <v>143</v>
      </c>
      <c r="B429" s="194" t="s">
        <v>135</v>
      </c>
      <c r="C429" s="432" t="s">
        <v>10785</v>
      </c>
      <c r="D429" s="194" t="s">
        <v>6362</v>
      </c>
      <c r="E429" s="432" t="s">
        <v>10786</v>
      </c>
      <c r="F429" s="194" t="s">
        <v>10787</v>
      </c>
      <c r="G429" s="194">
        <v>50.0</v>
      </c>
      <c r="H429" s="447">
        <v>6.0</v>
      </c>
      <c r="I429" s="447">
        <v>50.0</v>
      </c>
      <c r="J429" s="442" t="s">
        <v>143</v>
      </c>
      <c r="K429" s="99"/>
      <c r="L429" s="99"/>
      <c r="M429" s="99"/>
      <c r="N429" s="99"/>
      <c r="O429" s="99"/>
      <c r="P429" s="99"/>
      <c r="Q429" s="99"/>
      <c r="R429" s="99"/>
      <c r="S429" s="99"/>
      <c r="T429" s="99"/>
      <c r="U429" s="99"/>
      <c r="V429" s="99"/>
      <c r="W429" s="99"/>
      <c r="X429" s="99"/>
      <c r="Y429" s="99"/>
      <c r="Z429" s="99"/>
    </row>
    <row r="430" ht="11.25" customHeight="1">
      <c r="A430" s="432" t="s">
        <v>143</v>
      </c>
      <c r="B430" s="194" t="s">
        <v>135</v>
      </c>
      <c r="C430" s="432" t="s">
        <v>10788</v>
      </c>
      <c r="D430" s="194" t="s">
        <v>1967</v>
      </c>
      <c r="E430" s="432" t="s">
        <v>10276</v>
      </c>
      <c r="F430" s="194" t="s">
        <v>10789</v>
      </c>
      <c r="G430" s="194">
        <v>50.0</v>
      </c>
      <c r="H430" s="447">
        <v>12.0</v>
      </c>
      <c r="I430" s="447">
        <v>50.0</v>
      </c>
      <c r="J430" s="442" t="s">
        <v>143</v>
      </c>
      <c r="K430" s="99"/>
      <c r="L430" s="99"/>
      <c r="M430" s="99"/>
      <c r="N430" s="99"/>
      <c r="O430" s="99"/>
      <c r="P430" s="99"/>
      <c r="Q430" s="99"/>
      <c r="R430" s="99"/>
      <c r="S430" s="99"/>
      <c r="T430" s="99"/>
      <c r="U430" s="99"/>
      <c r="V430" s="99"/>
      <c r="W430" s="99"/>
      <c r="X430" s="99"/>
      <c r="Y430" s="99"/>
      <c r="Z430" s="99"/>
    </row>
    <row r="431" ht="11.25" customHeight="1">
      <c r="A431" s="432" t="s">
        <v>143</v>
      </c>
      <c r="B431" s="194" t="s">
        <v>135</v>
      </c>
      <c r="C431" s="432" t="s">
        <v>10790</v>
      </c>
      <c r="D431" s="194" t="s">
        <v>2561</v>
      </c>
      <c r="E431" s="432" t="s">
        <v>10791</v>
      </c>
      <c r="F431" s="194" t="s">
        <v>10792</v>
      </c>
      <c r="G431" s="194">
        <v>50.0</v>
      </c>
      <c r="H431" s="447">
        <v>12.0</v>
      </c>
      <c r="I431" s="447">
        <v>50.0</v>
      </c>
      <c r="J431" s="442" t="s">
        <v>143</v>
      </c>
      <c r="K431" s="99"/>
      <c r="L431" s="99"/>
      <c r="M431" s="99"/>
      <c r="N431" s="99"/>
      <c r="O431" s="99"/>
      <c r="P431" s="99"/>
      <c r="Q431" s="99"/>
      <c r="R431" s="99"/>
      <c r="S431" s="99"/>
      <c r="T431" s="99"/>
      <c r="U431" s="99"/>
      <c r="V431" s="99"/>
      <c r="W431" s="99"/>
      <c r="X431" s="99"/>
      <c r="Y431" s="99"/>
      <c r="Z431" s="99"/>
    </row>
    <row r="432" ht="11.25" customHeight="1">
      <c r="A432" s="432" t="s">
        <v>143</v>
      </c>
      <c r="B432" s="194" t="s">
        <v>135</v>
      </c>
      <c r="C432" s="432" t="s">
        <v>10793</v>
      </c>
      <c r="D432" s="194"/>
      <c r="E432" s="432" t="s">
        <v>10794</v>
      </c>
      <c r="F432" s="194" t="s">
        <v>10795</v>
      </c>
      <c r="G432" s="194">
        <v>10.0</v>
      </c>
      <c r="H432" s="447"/>
      <c r="I432" s="447">
        <v>10.0</v>
      </c>
      <c r="J432" s="442" t="s">
        <v>143</v>
      </c>
      <c r="K432" s="99"/>
      <c r="L432" s="99"/>
      <c r="M432" s="99"/>
      <c r="N432" s="99"/>
      <c r="O432" s="99"/>
      <c r="P432" s="99"/>
      <c r="Q432" s="99"/>
      <c r="R432" s="99"/>
      <c r="S432" s="99"/>
      <c r="T432" s="99"/>
      <c r="U432" s="99"/>
      <c r="V432" s="99"/>
      <c r="W432" s="99"/>
      <c r="X432" s="99"/>
      <c r="Y432" s="99"/>
      <c r="Z432" s="99"/>
    </row>
    <row r="433" ht="11.25" customHeight="1">
      <c r="A433" s="432" t="s">
        <v>143</v>
      </c>
      <c r="B433" s="194" t="s">
        <v>135</v>
      </c>
      <c r="C433" s="432" t="s">
        <v>10796</v>
      </c>
      <c r="D433" s="194" t="s">
        <v>2561</v>
      </c>
      <c r="E433" s="432" t="s">
        <v>10760</v>
      </c>
      <c r="F433" s="194" t="s">
        <v>10797</v>
      </c>
      <c r="G433" s="194">
        <v>50.0</v>
      </c>
      <c r="H433" s="447">
        <v>12.0</v>
      </c>
      <c r="I433" s="447">
        <v>50.0</v>
      </c>
      <c r="J433" s="442" t="s">
        <v>143</v>
      </c>
      <c r="K433" s="99"/>
      <c r="L433" s="99"/>
      <c r="M433" s="99"/>
      <c r="N433" s="99"/>
      <c r="O433" s="99"/>
      <c r="P433" s="99"/>
      <c r="Q433" s="99"/>
      <c r="R433" s="99"/>
      <c r="S433" s="99"/>
      <c r="T433" s="99"/>
      <c r="U433" s="99"/>
      <c r="V433" s="99"/>
      <c r="W433" s="99"/>
      <c r="X433" s="99"/>
      <c r="Y433" s="99"/>
      <c r="Z433" s="99"/>
    </row>
    <row r="434" ht="11.25" customHeight="1">
      <c r="A434" s="432" t="s">
        <v>143</v>
      </c>
      <c r="B434" s="194" t="s">
        <v>135</v>
      </c>
      <c r="C434" s="432" t="s">
        <v>10798</v>
      </c>
      <c r="D434" s="194" t="s">
        <v>2561</v>
      </c>
      <c r="E434" s="432" t="s">
        <v>10799</v>
      </c>
      <c r="F434" s="194" t="s">
        <v>10800</v>
      </c>
      <c r="G434" s="194">
        <v>50.0</v>
      </c>
      <c r="H434" s="447">
        <v>12.0</v>
      </c>
      <c r="I434" s="447">
        <v>50.0</v>
      </c>
      <c r="J434" s="442" t="s">
        <v>143</v>
      </c>
      <c r="K434" s="99"/>
      <c r="L434" s="99"/>
      <c r="M434" s="99"/>
      <c r="N434" s="99"/>
      <c r="O434" s="99"/>
      <c r="P434" s="99"/>
      <c r="Q434" s="99"/>
      <c r="R434" s="99"/>
      <c r="S434" s="99"/>
      <c r="T434" s="99"/>
      <c r="U434" s="99"/>
      <c r="V434" s="99"/>
      <c r="W434" s="99"/>
      <c r="X434" s="99"/>
      <c r="Y434" s="99"/>
      <c r="Z434" s="99"/>
    </row>
    <row r="435" ht="11.25" customHeight="1">
      <c r="A435" s="432" t="s">
        <v>143</v>
      </c>
      <c r="B435" s="194" t="s">
        <v>135</v>
      </c>
      <c r="C435" s="432" t="s">
        <v>10801</v>
      </c>
      <c r="D435" s="194" t="s">
        <v>2561</v>
      </c>
      <c r="E435" s="432" t="s">
        <v>10329</v>
      </c>
      <c r="F435" s="194" t="s">
        <v>10802</v>
      </c>
      <c r="G435" s="194">
        <v>50.0</v>
      </c>
      <c r="H435" s="447">
        <v>24.0</v>
      </c>
      <c r="I435" s="447">
        <v>50.0</v>
      </c>
      <c r="J435" s="442" t="s">
        <v>143</v>
      </c>
      <c r="K435" s="99"/>
      <c r="L435" s="99"/>
      <c r="M435" s="99"/>
      <c r="N435" s="99"/>
      <c r="O435" s="99"/>
      <c r="P435" s="99"/>
      <c r="Q435" s="99"/>
      <c r="R435" s="99"/>
      <c r="S435" s="99"/>
      <c r="T435" s="99"/>
      <c r="U435" s="99"/>
      <c r="V435" s="99"/>
      <c r="W435" s="99"/>
      <c r="X435" s="99"/>
      <c r="Y435" s="99"/>
      <c r="Z435" s="99"/>
    </row>
    <row r="436" ht="11.25" customHeight="1">
      <c r="A436" s="432" t="s">
        <v>143</v>
      </c>
      <c r="B436" s="194" t="s">
        <v>135</v>
      </c>
      <c r="C436" s="432" t="s">
        <v>10803</v>
      </c>
      <c r="D436" s="194" t="s">
        <v>2561</v>
      </c>
      <c r="E436" s="432" t="s">
        <v>10329</v>
      </c>
      <c r="F436" s="194" t="s">
        <v>10804</v>
      </c>
      <c r="G436" s="194">
        <v>50.0</v>
      </c>
      <c r="H436" s="447">
        <v>24.0</v>
      </c>
      <c r="I436" s="447">
        <v>50.0</v>
      </c>
      <c r="J436" s="442" t="s">
        <v>143</v>
      </c>
      <c r="K436" s="99"/>
      <c r="L436" s="99"/>
      <c r="M436" s="99"/>
      <c r="N436" s="99"/>
      <c r="O436" s="99"/>
      <c r="P436" s="99"/>
      <c r="Q436" s="99"/>
      <c r="R436" s="99"/>
      <c r="S436" s="99"/>
      <c r="T436" s="99"/>
      <c r="U436" s="99"/>
      <c r="V436" s="99"/>
      <c r="W436" s="99"/>
      <c r="X436" s="99"/>
      <c r="Y436" s="99"/>
      <c r="Z436" s="99"/>
    </row>
    <row r="437" ht="11.25" customHeight="1">
      <c r="A437" s="432" t="s">
        <v>143</v>
      </c>
      <c r="B437" s="194" t="s">
        <v>135</v>
      </c>
      <c r="C437" s="432" t="s">
        <v>10805</v>
      </c>
      <c r="D437" s="194" t="s">
        <v>2561</v>
      </c>
      <c r="E437" s="432" t="s">
        <v>10329</v>
      </c>
      <c r="F437" s="194" t="s">
        <v>10387</v>
      </c>
      <c r="G437" s="194">
        <v>50.0</v>
      </c>
      <c r="H437" s="447">
        <v>24.0</v>
      </c>
      <c r="I437" s="447">
        <v>50.0</v>
      </c>
      <c r="J437" s="442" t="s">
        <v>143</v>
      </c>
      <c r="K437" s="99"/>
      <c r="L437" s="99"/>
      <c r="M437" s="99"/>
      <c r="N437" s="99"/>
      <c r="O437" s="99"/>
      <c r="P437" s="99"/>
      <c r="Q437" s="99"/>
      <c r="R437" s="99"/>
      <c r="S437" s="99"/>
      <c r="T437" s="99"/>
      <c r="U437" s="99"/>
      <c r="V437" s="99"/>
      <c r="W437" s="99"/>
      <c r="X437" s="99"/>
      <c r="Y437" s="99"/>
      <c r="Z437" s="99"/>
    </row>
    <row r="438" ht="11.25" customHeight="1">
      <c r="A438" s="432" t="s">
        <v>143</v>
      </c>
      <c r="B438" s="194" t="s">
        <v>135</v>
      </c>
      <c r="C438" s="432" t="s">
        <v>10806</v>
      </c>
      <c r="D438" s="194" t="s">
        <v>1967</v>
      </c>
      <c r="E438" s="432" t="s">
        <v>10280</v>
      </c>
      <c r="F438" s="194" t="s">
        <v>10807</v>
      </c>
      <c r="G438" s="194">
        <v>50.0</v>
      </c>
      <c r="H438" s="447">
        <v>12.0</v>
      </c>
      <c r="I438" s="447">
        <v>50.0</v>
      </c>
      <c r="J438" s="442" t="s">
        <v>143</v>
      </c>
      <c r="K438" s="99"/>
      <c r="L438" s="99"/>
      <c r="M438" s="99"/>
      <c r="N438" s="99"/>
      <c r="O438" s="99"/>
      <c r="P438" s="99"/>
      <c r="Q438" s="99"/>
      <c r="R438" s="99"/>
      <c r="S438" s="99"/>
      <c r="T438" s="99"/>
      <c r="U438" s="99"/>
      <c r="V438" s="99"/>
      <c r="W438" s="99"/>
      <c r="X438" s="99"/>
      <c r="Y438" s="99"/>
      <c r="Z438" s="99"/>
    </row>
    <row r="439" ht="11.25" customHeight="1">
      <c r="A439" s="432" t="s">
        <v>143</v>
      </c>
      <c r="B439" s="194" t="s">
        <v>135</v>
      </c>
      <c r="C439" s="432" t="s">
        <v>10808</v>
      </c>
      <c r="D439" s="194" t="s">
        <v>1967</v>
      </c>
      <c r="E439" s="432" t="s">
        <v>10280</v>
      </c>
      <c r="F439" s="194" t="s">
        <v>10809</v>
      </c>
      <c r="G439" s="194">
        <v>50.0</v>
      </c>
      <c r="H439" s="447">
        <v>12.0</v>
      </c>
      <c r="I439" s="447">
        <v>50.0</v>
      </c>
      <c r="J439" s="442" t="s">
        <v>143</v>
      </c>
      <c r="K439" s="99"/>
      <c r="L439" s="99"/>
      <c r="M439" s="99"/>
      <c r="N439" s="99"/>
      <c r="O439" s="99"/>
      <c r="P439" s="99"/>
      <c r="Q439" s="99"/>
      <c r="R439" s="99"/>
      <c r="S439" s="99"/>
      <c r="T439" s="99"/>
      <c r="U439" s="99"/>
      <c r="V439" s="99"/>
      <c r="W439" s="99"/>
      <c r="X439" s="99"/>
      <c r="Y439" s="99"/>
      <c r="Z439" s="99"/>
    </row>
    <row r="440" ht="11.25" customHeight="1">
      <c r="A440" s="432" t="s">
        <v>143</v>
      </c>
      <c r="B440" s="194" t="s">
        <v>135</v>
      </c>
      <c r="C440" s="432" t="s">
        <v>10810</v>
      </c>
      <c r="D440" s="194" t="s">
        <v>2561</v>
      </c>
      <c r="E440" s="432" t="s">
        <v>10329</v>
      </c>
      <c r="F440" s="194" t="s">
        <v>10811</v>
      </c>
      <c r="G440" s="194">
        <v>50.0</v>
      </c>
      <c r="H440" s="447">
        <v>24.0</v>
      </c>
      <c r="I440" s="447">
        <v>50.0</v>
      </c>
      <c r="J440" s="442" t="s">
        <v>143</v>
      </c>
      <c r="K440" s="99"/>
      <c r="L440" s="99"/>
      <c r="M440" s="99"/>
      <c r="N440" s="99"/>
      <c r="O440" s="99"/>
      <c r="P440" s="99"/>
      <c r="Q440" s="99"/>
      <c r="R440" s="99"/>
      <c r="S440" s="99"/>
      <c r="T440" s="99"/>
      <c r="U440" s="99"/>
      <c r="V440" s="99"/>
      <c r="W440" s="99"/>
      <c r="X440" s="99"/>
      <c r="Y440" s="99"/>
      <c r="Z440" s="99"/>
    </row>
    <row r="441" ht="11.25" customHeight="1">
      <c r="A441" s="432" t="s">
        <v>143</v>
      </c>
      <c r="B441" s="194" t="s">
        <v>135</v>
      </c>
      <c r="C441" s="432" t="s">
        <v>10812</v>
      </c>
      <c r="D441" s="194" t="s">
        <v>2561</v>
      </c>
      <c r="E441" s="432" t="s">
        <v>10813</v>
      </c>
      <c r="F441" s="194" t="s">
        <v>10814</v>
      </c>
      <c r="G441" s="194">
        <v>50.0</v>
      </c>
      <c r="H441" s="447">
        <v>12.0</v>
      </c>
      <c r="I441" s="447">
        <v>50.0</v>
      </c>
      <c r="J441" s="442" t="s">
        <v>143</v>
      </c>
      <c r="K441" s="99"/>
      <c r="L441" s="99"/>
      <c r="M441" s="99"/>
      <c r="N441" s="99"/>
      <c r="O441" s="99"/>
      <c r="P441" s="99"/>
      <c r="Q441" s="99"/>
      <c r="R441" s="99"/>
      <c r="S441" s="99"/>
      <c r="T441" s="99"/>
      <c r="U441" s="99"/>
      <c r="V441" s="99"/>
      <c r="W441" s="99"/>
      <c r="X441" s="99"/>
      <c r="Y441" s="99"/>
      <c r="Z441" s="99"/>
    </row>
    <row r="442" ht="11.25" customHeight="1">
      <c r="A442" s="432" t="s">
        <v>143</v>
      </c>
      <c r="B442" s="194" t="s">
        <v>135</v>
      </c>
      <c r="C442" s="432" t="s">
        <v>10815</v>
      </c>
      <c r="D442" s="194" t="s">
        <v>2561</v>
      </c>
      <c r="E442" s="432" t="s">
        <v>10816</v>
      </c>
      <c r="F442" s="194" t="s">
        <v>10401</v>
      </c>
      <c r="G442" s="194">
        <v>50.0</v>
      </c>
      <c r="H442" s="447">
        <v>4.0</v>
      </c>
      <c r="I442" s="447">
        <v>50.0</v>
      </c>
      <c r="J442" s="442" t="s">
        <v>143</v>
      </c>
      <c r="K442" s="99"/>
      <c r="L442" s="99"/>
      <c r="M442" s="99"/>
      <c r="N442" s="99"/>
      <c r="O442" s="99"/>
      <c r="P442" s="99"/>
      <c r="Q442" s="99"/>
      <c r="R442" s="99"/>
      <c r="S442" s="99"/>
      <c r="T442" s="99"/>
      <c r="U442" s="99"/>
      <c r="V442" s="99"/>
      <c r="W442" s="99"/>
      <c r="X442" s="99"/>
      <c r="Y442" s="99"/>
      <c r="Z442" s="99"/>
    </row>
    <row r="443" ht="11.25" customHeight="1">
      <c r="A443" s="432" t="s">
        <v>143</v>
      </c>
      <c r="B443" s="194" t="s">
        <v>135</v>
      </c>
      <c r="C443" s="432" t="s">
        <v>10817</v>
      </c>
      <c r="D443" s="194" t="s">
        <v>2561</v>
      </c>
      <c r="E443" s="432" t="s">
        <v>10818</v>
      </c>
      <c r="F443" s="194" t="s">
        <v>10819</v>
      </c>
      <c r="G443" s="194">
        <v>50.0</v>
      </c>
      <c r="H443" s="447">
        <v>12.0</v>
      </c>
      <c r="I443" s="447">
        <v>50.0</v>
      </c>
      <c r="J443" s="442" t="s">
        <v>143</v>
      </c>
      <c r="K443" s="99"/>
      <c r="L443" s="99"/>
      <c r="M443" s="99"/>
      <c r="N443" s="99"/>
      <c r="O443" s="99"/>
      <c r="P443" s="99"/>
      <c r="Q443" s="99"/>
      <c r="R443" s="99"/>
      <c r="S443" s="99"/>
      <c r="T443" s="99"/>
      <c r="U443" s="99"/>
      <c r="V443" s="99"/>
      <c r="W443" s="99"/>
      <c r="X443" s="99"/>
      <c r="Y443" s="99"/>
      <c r="Z443" s="99"/>
    </row>
    <row r="444" ht="11.25" customHeight="1">
      <c r="A444" s="432" t="s">
        <v>143</v>
      </c>
      <c r="B444" s="194" t="s">
        <v>135</v>
      </c>
      <c r="C444" s="432" t="s">
        <v>10820</v>
      </c>
      <c r="D444" s="194" t="s">
        <v>1967</v>
      </c>
      <c r="E444" s="432" t="s">
        <v>10280</v>
      </c>
      <c r="F444" s="194" t="s">
        <v>10409</v>
      </c>
      <c r="G444" s="194">
        <v>50.0</v>
      </c>
      <c r="H444" s="447">
        <v>12.0</v>
      </c>
      <c r="I444" s="447">
        <v>50.0</v>
      </c>
      <c r="J444" s="442" t="s">
        <v>143</v>
      </c>
      <c r="K444" s="99"/>
      <c r="L444" s="99"/>
      <c r="M444" s="99"/>
      <c r="N444" s="99"/>
      <c r="O444" s="99"/>
      <c r="P444" s="99"/>
      <c r="Q444" s="99"/>
      <c r="R444" s="99"/>
      <c r="S444" s="99"/>
      <c r="T444" s="99"/>
      <c r="U444" s="99"/>
      <c r="V444" s="99"/>
      <c r="W444" s="99"/>
      <c r="X444" s="99"/>
      <c r="Y444" s="99"/>
      <c r="Z444" s="99"/>
    </row>
    <row r="445" ht="11.25" customHeight="1">
      <c r="A445" s="432" t="s">
        <v>143</v>
      </c>
      <c r="B445" s="194" t="s">
        <v>135</v>
      </c>
      <c r="C445" s="432" t="s">
        <v>10821</v>
      </c>
      <c r="D445" s="194" t="s">
        <v>1967</v>
      </c>
      <c r="E445" s="432" t="s">
        <v>10280</v>
      </c>
      <c r="F445" s="194" t="s">
        <v>10822</v>
      </c>
      <c r="G445" s="194">
        <v>50.0</v>
      </c>
      <c r="H445" s="447">
        <v>12.0</v>
      </c>
      <c r="I445" s="447">
        <v>50.0</v>
      </c>
      <c r="J445" s="442" t="s">
        <v>143</v>
      </c>
      <c r="K445" s="99"/>
      <c r="L445" s="99"/>
      <c r="M445" s="99"/>
      <c r="N445" s="99"/>
      <c r="O445" s="99"/>
      <c r="P445" s="99"/>
      <c r="Q445" s="99"/>
      <c r="R445" s="99"/>
      <c r="S445" s="99"/>
      <c r="T445" s="99"/>
      <c r="U445" s="99"/>
      <c r="V445" s="99"/>
      <c r="W445" s="99"/>
      <c r="X445" s="99"/>
      <c r="Y445" s="99"/>
      <c r="Z445" s="99"/>
    </row>
    <row r="446" ht="11.25" customHeight="1">
      <c r="A446" s="432" t="s">
        <v>143</v>
      </c>
      <c r="B446" s="194" t="s">
        <v>135</v>
      </c>
      <c r="C446" s="432" t="s">
        <v>10823</v>
      </c>
      <c r="D446" s="194" t="s">
        <v>2561</v>
      </c>
      <c r="E446" s="432" t="s">
        <v>10329</v>
      </c>
      <c r="F446" s="194" t="s">
        <v>10824</v>
      </c>
      <c r="G446" s="194">
        <v>50.0</v>
      </c>
      <c r="H446" s="447">
        <v>24.0</v>
      </c>
      <c r="I446" s="447">
        <v>50.0</v>
      </c>
      <c r="J446" s="442" t="s">
        <v>143</v>
      </c>
      <c r="K446" s="99"/>
      <c r="L446" s="99"/>
      <c r="M446" s="99"/>
      <c r="N446" s="99"/>
      <c r="O446" s="99"/>
      <c r="P446" s="99"/>
      <c r="Q446" s="99"/>
      <c r="R446" s="99"/>
      <c r="S446" s="99"/>
      <c r="T446" s="99"/>
      <c r="U446" s="99"/>
      <c r="V446" s="99"/>
      <c r="W446" s="99"/>
      <c r="X446" s="99"/>
      <c r="Y446" s="99"/>
      <c r="Z446" s="99"/>
    </row>
    <row r="447" ht="11.25" customHeight="1">
      <c r="A447" s="432" t="s">
        <v>143</v>
      </c>
      <c r="B447" s="194" t="s">
        <v>135</v>
      </c>
      <c r="C447" s="432" t="s">
        <v>10825</v>
      </c>
      <c r="D447" s="194" t="s">
        <v>2561</v>
      </c>
      <c r="E447" s="432" t="s">
        <v>10826</v>
      </c>
      <c r="F447" s="194" t="s">
        <v>10827</v>
      </c>
      <c r="G447" s="194">
        <v>50.0</v>
      </c>
      <c r="H447" s="447">
        <v>6.0</v>
      </c>
      <c r="I447" s="447">
        <v>50.0</v>
      </c>
      <c r="J447" s="442" t="s">
        <v>143</v>
      </c>
      <c r="K447" s="99"/>
      <c r="L447" s="99"/>
      <c r="M447" s="99"/>
      <c r="N447" s="99"/>
      <c r="O447" s="99"/>
      <c r="P447" s="99"/>
      <c r="Q447" s="99"/>
      <c r="R447" s="99"/>
      <c r="S447" s="99"/>
      <c r="T447" s="99"/>
      <c r="U447" s="99"/>
      <c r="V447" s="99"/>
      <c r="W447" s="99"/>
      <c r="X447" s="99"/>
      <c r="Y447" s="99"/>
      <c r="Z447" s="99"/>
    </row>
    <row r="448" ht="11.25" customHeight="1">
      <c r="A448" s="432" t="s">
        <v>145</v>
      </c>
      <c r="B448" s="194" t="s">
        <v>10828</v>
      </c>
      <c r="C448" s="432" t="s">
        <v>10666</v>
      </c>
      <c r="D448" s="194" t="s">
        <v>1967</v>
      </c>
      <c r="E448" s="432" t="s">
        <v>10829</v>
      </c>
      <c r="F448" s="194" t="s">
        <v>10830</v>
      </c>
      <c r="G448" s="194">
        <v>50.0</v>
      </c>
      <c r="H448" s="447" t="s">
        <v>10831</v>
      </c>
      <c r="I448" s="447">
        <v>50.0</v>
      </c>
      <c r="J448" s="442" t="s">
        <v>145</v>
      </c>
      <c r="K448" s="99"/>
      <c r="L448" s="99"/>
      <c r="M448" s="99"/>
      <c r="N448" s="99"/>
      <c r="O448" s="99"/>
      <c r="P448" s="99"/>
      <c r="Q448" s="99"/>
      <c r="R448" s="99"/>
      <c r="S448" s="99"/>
      <c r="T448" s="99"/>
      <c r="U448" s="99"/>
      <c r="V448" s="99"/>
      <c r="W448" s="99"/>
      <c r="X448" s="99"/>
      <c r="Y448" s="99"/>
      <c r="Z448" s="99"/>
    </row>
    <row r="449" ht="11.25" customHeight="1">
      <c r="A449" s="432" t="s">
        <v>145</v>
      </c>
      <c r="B449" s="194" t="s">
        <v>10828</v>
      </c>
      <c r="C449" s="432" t="s">
        <v>797</v>
      </c>
      <c r="D449" s="194" t="s">
        <v>1967</v>
      </c>
      <c r="E449" s="432" t="s">
        <v>10829</v>
      </c>
      <c r="F449" s="194" t="s">
        <v>10832</v>
      </c>
      <c r="G449" s="194">
        <v>50.0</v>
      </c>
      <c r="H449" s="447" t="s">
        <v>10831</v>
      </c>
      <c r="I449" s="447">
        <v>50.0</v>
      </c>
      <c r="J449" s="442" t="s">
        <v>145</v>
      </c>
      <c r="K449" s="99"/>
      <c r="L449" s="99"/>
      <c r="M449" s="99"/>
      <c r="N449" s="99"/>
      <c r="O449" s="99"/>
      <c r="P449" s="99"/>
      <c r="Q449" s="99"/>
      <c r="R449" s="99"/>
      <c r="S449" s="99"/>
      <c r="T449" s="99"/>
      <c r="U449" s="99"/>
      <c r="V449" s="99"/>
      <c r="W449" s="99"/>
      <c r="X449" s="99"/>
      <c r="Y449" s="99"/>
      <c r="Z449" s="99"/>
    </row>
    <row r="450" ht="11.25" customHeight="1">
      <c r="A450" s="432" t="s">
        <v>145</v>
      </c>
      <c r="B450" s="194" t="s">
        <v>10828</v>
      </c>
      <c r="C450" s="432" t="s">
        <v>10833</v>
      </c>
      <c r="D450" s="194" t="s">
        <v>1967</v>
      </c>
      <c r="E450" s="432" t="s">
        <v>10829</v>
      </c>
      <c r="F450" s="194" t="s">
        <v>10834</v>
      </c>
      <c r="G450" s="194">
        <v>50.0</v>
      </c>
      <c r="H450" s="447" t="s">
        <v>10831</v>
      </c>
      <c r="I450" s="447">
        <v>50.0</v>
      </c>
      <c r="J450" s="442" t="s">
        <v>145</v>
      </c>
      <c r="K450" s="99"/>
      <c r="L450" s="99"/>
      <c r="M450" s="99"/>
      <c r="N450" s="99"/>
      <c r="O450" s="99"/>
      <c r="P450" s="99"/>
      <c r="Q450" s="99"/>
      <c r="R450" s="99"/>
      <c r="S450" s="99"/>
      <c r="T450" s="99"/>
      <c r="U450" s="99"/>
      <c r="V450" s="99"/>
      <c r="W450" s="99"/>
      <c r="X450" s="99"/>
      <c r="Y450" s="99"/>
      <c r="Z450" s="99"/>
    </row>
    <row r="451" ht="11.25" customHeight="1">
      <c r="A451" s="432" t="s">
        <v>145</v>
      </c>
      <c r="B451" s="194" t="s">
        <v>10828</v>
      </c>
      <c r="C451" s="432" t="s">
        <v>761</v>
      </c>
      <c r="D451" s="194" t="s">
        <v>1967</v>
      </c>
      <c r="E451" s="432" t="s">
        <v>10829</v>
      </c>
      <c r="F451" s="194" t="s">
        <v>10835</v>
      </c>
      <c r="G451" s="194">
        <v>50.0</v>
      </c>
      <c r="H451" s="447" t="s">
        <v>10831</v>
      </c>
      <c r="I451" s="447">
        <v>50.0</v>
      </c>
      <c r="J451" s="442" t="s">
        <v>145</v>
      </c>
      <c r="K451" s="99"/>
      <c r="L451" s="99"/>
      <c r="M451" s="99"/>
      <c r="N451" s="99"/>
      <c r="O451" s="99"/>
      <c r="P451" s="99"/>
      <c r="Q451" s="99"/>
      <c r="R451" s="99"/>
      <c r="S451" s="99"/>
      <c r="T451" s="99"/>
      <c r="U451" s="99"/>
      <c r="V451" s="99"/>
      <c r="W451" s="99"/>
      <c r="X451" s="99"/>
      <c r="Y451" s="99"/>
      <c r="Z451" s="99"/>
    </row>
    <row r="452" ht="11.25" customHeight="1">
      <c r="A452" s="432" t="s">
        <v>145</v>
      </c>
      <c r="B452" s="194" t="s">
        <v>10828</v>
      </c>
      <c r="C452" s="432" t="s">
        <v>443</v>
      </c>
      <c r="D452" s="194" t="s">
        <v>1967</v>
      </c>
      <c r="E452" s="432" t="s">
        <v>10829</v>
      </c>
      <c r="F452" s="194" t="s">
        <v>10836</v>
      </c>
      <c r="G452" s="194">
        <v>50.0</v>
      </c>
      <c r="H452" s="447" t="s">
        <v>10831</v>
      </c>
      <c r="I452" s="447">
        <v>50.0</v>
      </c>
      <c r="J452" s="442" t="s">
        <v>145</v>
      </c>
      <c r="K452" s="99"/>
      <c r="L452" s="99"/>
      <c r="M452" s="99"/>
      <c r="N452" s="99"/>
      <c r="O452" s="99"/>
      <c r="P452" s="99"/>
      <c r="Q452" s="99"/>
      <c r="R452" s="99"/>
      <c r="S452" s="99"/>
      <c r="T452" s="99"/>
      <c r="U452" s="99"/>
      <c r="V452" s="99"/>
      <c r="W452" s="99"/>
      <c r="X452" s="99"/>
      <c r="Y452" s="99"/>
      <c r="Z452" s="99"/>
    </row>
    <row r="453" ht="11.25" customHeight="1">
      <c r="A453" s="432" t="s">
        <v>145</v>
      </c>
      <c r="B453" s="194" t="s">
        <v>10828</v>
      </c>
      <c r="C453" s="432" t="s">
        <v>10249</v>
      </c>
      <c r="D453" s="194" t="s">
        <v>1967</v>
      </c>
      <c r="E453" s="432" t="s">
        <v>10829</v>
      </c>
      <c r="F453" s="194" t="s">
        <v>10837</v>
      </c>
      <c r="G453" s="194">
        <v>50.0</v>
      </c>
      <c r="H453" s="447" t="s">
        <v>10831</v>
      </c>
      <c r="I453" s="447">
        <v>50.0</v>
      </c>
      <c r="J453" s="442" t="s">
        <v>145</v>
      </c>
      <c r="K453" s="99"/>
      <c r="L453" s="99"/>
      <c r="M453" s="99"/>
      <c r="N453" s="99"/>
      <c r="O453" s="99"/>
      <c r="P453" s="99"/>
      <c r="Q453" s="99"/>
      <c r="R453" s="99"/>
      <c r="S453" s="99"/>
      <c r="T453" s="99"/>
      <c r="U453" s="99"/>
      <c r="V453" s="99"/>
      <c r="W453" s="99"/>
      <c r="X453" s="99"/>
      <c r="Y453" s="99"/>
      <c r="Z453" s="99"/>
    </row>
    <row r="454" ht="11.25" customHeight="1">
      <c r="A454" s="432" t="s">
        <v>145</v>
      </c>
      <c r="B454" s="194" t="s">
        <v>10828</v>
      </c>
      <c r="C454" s="432" t="s">
        <v>10249</v>
      </c>
      <c r="D454" s="194" t="s">
        <v>1967</v>
      </c>
      <c r="E454" s="432" t="s">
        <v>10829</v>
      </c>
      <c r="F454" s="194" t="s">
        <v>10838</v>
      </c>
      <c r="G454" s="194">
        <v>50.0</v>
      </c>
      <c r="H454" s="447" t="s">
        <v>10831</v>
      </c>
      <c r="I454" s="447">
        <v>50.0</v>
      </c>
      <c r="J454" s="442" t="s">
        <v>145</v>
      </c>
      <c r="K454" s="99"/>
      <c r="L454" s="99"/>
      <c r="M454" s="99"/>
      <c r="N454" s="99"/>
      <c r="O454" s="99"/>
      <c r="P454" s="99"/>
      <c r="Q454" s="99"/>
      <c r="R454" s="99"/>
      <c r="S454" s="99"/>
      <c r="T454" s="99"/>
      <c r="U454" s="99"/>
      <c r="V454" s="99"/>
      <c r="W454" s="99"/>
      <c r="X454" s="99"/>
      <c r="Y454" s="99"/>
      <c r="Z454" s="99"/>
    </row>
    <row r="455" ht="11.25" customHeight="1">
      <c r="A455" s="432" t="s">
        <v>145</v>
      </c>
      <c r="B455" s="194" t="s">
        <v>10828</v>
      </c>
      <c r="C455" s="432" t="s">
        <v>10249</v>
      </c>
      <c r="D455" s="194" t="s">
        <v>1967</v>
      </c>
      <c r="E455" s="432" t="s">
        <v>10829</v>
      </c>
      <c r="F455" s="478">
        <v>45895.0</v>
      </c>
      <c r="G455" s="194">
        <v>50.0</v>
      </c>
      <c r="H455" s="447" t="s">
        <v>10831</v>
      </c>
      <c r="I455" s="447">
        <v>50.0</v>
      </c>
      <c r="J455" s="442" t="s">
        <v>145</v>
      </c>
      <c r="K455" s="99"/>
      <c r="L455" s="99"/>
      <c r="M455" s="99"/>
      <c r="N455" s="99"/>
      <c r="O455" s="99"/>
      <c r="P455" s="99"/>
      <c r="Q455" s="99"/>
      <c r="R455" s="99"/>
      <c r="S455" s="99"/>
      <c r="T455" s="99"/>
      <c r="U455" s="99"/>
      <c r="V455" s="99"/>
      <c r="W455" s="99"/>
      <c r="X455" s="99"/>
      <c r="Y455" s="99"/>
      <c r="Z455" s="99"/>
    </row>
    <row r="456" ht="11.25" customHeight="1">
      <c r="A456" s="432" t="s">
        <v>145</v>
      </c>
      <c r="B456" s="194" t="s">
        <v>10828</v>
      </c>
      <c r="C456" s="432" t="s">
        <v>10249</v>
      </c>
      <c r="D456" s="194" t="s">
        <v>1967</v>
      </c>
      <c r="E456" s="432" t="s">
        <v>10829</v>
      </c>
      <c r="F456" s="194" t="s">
        <v>10839</v>
      </c>
      <c r="G456" s="194">
        <v>50.0</v>
      </c>
      <c r="H456" s="447" t="s">
        <v>10831</v>
      </c>
      <c r="I456" s="447">
        <v>50.0</v>
      </c>
      <c r="J456" s="442" t="s">
        <v>145</v>
      </c>
      <c r="K456" s="99"/>
      <c r="L456" s="99"/>
      <c r="M456" s="99"/>
      <c r="N456" s="99"/>
      <c r="O456" s="99"/>
      <c r="P456" s="99"/>
      <c r="Q456" s="99"/>
      <c r="R456" s="99"/>
      <c r="S456" s="99"/>
      <c r="T456" s="99"/>
      <c r="U456" s="99"/>
      <c r="V456" s="99"/>
      <c r="W456" s="99"/>
      <c r="X456" s="99"/>
      <c r="Y456" s="99"/>
      <c r="Z456" s="99"/>
    </row>
    <row r="457" ht="11.25" customHeight="1">
      <c r="A457" s="432" t="s">
        <v>145</v>
      </c>
      <c r="B457" s="194" t="s">
        <v>10828</v>
      </c>
      <c r="C457" s="432" t="s">
        <v>10249</v>
      </c>
      <c r="D457" s="194" t="s">
        <v>1967</v>
      </c>
      <c r="E457" s="432" t="s">
        <v>10829</v>
      </c>
      <c r="F457" s="194" t="s">
        <v>10840</v>
      </c>
      <c r="G457" s="194">
        <v>50.0</v>
      </c>
      <c r="H457" s="447" t="s">
        <v>10831</v>
      </c>
      <c r="I457" s="447">
        <v>50.0</v>
      </c>
      <c r="J457" s="442" t="s">
        <v>145</v>
      </c>
      <c r="K457" s="99"/>
      <c r="L457" s="99"/>
      <c r="M457" s="99"/>
      <c r="N457" s="99"/>
      <c r="O457" s="99"/>
      <c r="P457" s="99"/>
      <c r="Q457" s="99"/>
      <c r="R457" s="99"/>
      <c r="S457" s="99"/>
      <c r="T457" s="99"/>
      <c r="U457" s="99"/>
      <c r="V457" s="99"/>
      <c r="W457" s="99"/>
      <c r="X457" s="99"/>
      <c r="Y457" s="99"/>
      <c r="Z457" s="99"/>
    </row>
    <row r="458" ht="11.25" customHeight="1">
      <c r="A458" s="432" t="s">
        <v>145</v>
      </c>
      <c r="B458" s="194" t="s">
        <v>10828</v>
      </c>
      <c r="C458" s="432" t="s">
        <v>10249</v>
      </c>
      <c r="D458" s="194" t="s">
        <v>1967</v>
      </c>
      <c r="E458" s="432" t="s">
        <v>10829</v>
      </c>
      <c r="F458" s="194" t="s">
        <v>10841</v>
      </c>
      <c r="G458" s="194">
        <v>50.0</v>
      </c>
      <c r="H458" s="447" t="s">
        <v>10831</v>
      </c>
      <c r="I458" s="447">
        <v>50.0</v>
      </c>
      <c r="J458" s="442" t="s">
        <v>145</v>
      </c>
      <c r="K458" s="99"/>
      <c r="L458" s="99"/>
      <c r="M458" s="99"/>
      <c r="N458" s="99"/>
      <c r="O458" s="99"/>
      <c r="P458" s="99"/>
      <c r="Q458" s="99"/>
      <c r="R458" s="99"/>
      <c r="S458" s="99"/>
      <c r="T458" s="99"/>
      <c r="U458" s="99"/>
      <c r="V458" s="99"/>
      <c r="W458" s="99"/>
      <c r="X458" s="99"/>
      <c r="Y458" s="99"/>
      <c r="Z458" s="99"/>
    </row>
    <row r="459" ht="11.25" customHeight="1">
      <c r="A459" s="432" t="s">
        <v>145</v>
      </c>
      <c r="B459" s="194" t="s">
        <v>10828</v>
      </c>
      <c r="C459" s="432" t="s">
        <v>10249</v>
      </c>
      <c r="D459" s="194" t="s">
        <v>1967</v>
      </c>
      <c r="E459" s="432" t="s">
        <v>10829</v>
      </c>
      <c r="F459" s="478">
        <v>45786.0</v>
      </c>
      <c r="G459" s="194">
        <v>50.0</v>
      </c>
      <c r="H459" s="447" t="s">
        <v>10831</v>
      </c>
      <c r="I459" s="447">
        <v>50.0</v>
      </c>
      <c r="J459" s="442" t="s">
        <v>145</v>
      </c>
      <c r="K459" s="99"/>
      <c r="L459" s="99"/>
      <c r="M459" s="99"/>
      <c r="N459" s="99"/>
      <c r="O459" s="99"/>
      <c r="P459" s="99"/>
      <c r="Q459" s="99"/>
      <c r="R459" s="99"/>
      <c r="S459" s="99"/>
      <c r="T459" s="99"/>
      <c r="U459" s="99"/>
      <c r="V459" s="99"/>
      <c r="W459" s="99"/>
      <c r="X459" s="99"/>
      <c r="Y459" s="99"/>
      <c r="Z459" s="99"/>
    </row>
    <row r="460" ht="11.25" customHeight="1">
      <c r="A460" s="432" t="s">
        <v>145</v>
      </c>
      <c r="B460" s="194" t="s">
        <v>10828</v>
      </c>
      <c r="C460" s="432" t="s">
        <v>10249</v>
      </c>
      <c r="D460" s="194" t="s">
        <v>1967</v>
      </c>
      <c r="E460" s="432" t="s">
        <v>10829</v>
      </c>
      <c r="F460" s="194" t="s">
        <v>10842</v>
      </c>
      <c r="G460" s="194">
        <v>50.0</v>
      </c>
      <c r="H460" s="447" t="s">
        <v>10831</v>
      </c>
      <c r="I460" s="447">
        <v>50.0</v>
      </c>
      <c r="J460" s="442" t="s">
        <v>145</v>
      </c>
      <c r="K460" s="99"/>
      <c r="L460" s="99"/>
      <c r="M460" s="99"/>
      <c r="N460" s="99"/>
      <c r="O460" s="99"/>
      <c r="P460" s="99"/>
      <c r="Q460" s="99"/>
      <c r="R460" s="99"/>
      <c r="S460" s="99"/>
      <c r="T460" s="99"/>
      <c r="U460" s="99"/>
      <c r="V460" s="99"/>
      <c r="W460" s="99"/>
      <c r="X460" s="99"/>
      <c r="Y460" s="99"/>
      <c r="Z460" s="99"/>
    </row>
    <row r="461" ht="11.25" customHeight="1">
      <c r="A461" s="432" t="s">
        <v>145</v>
      </c>
      <c r="B461" s="194" t="s">
        <v>10828</v>
      </c>
      <c r="C461" s="432" t="s">
        <v>10249</v>
      </c>
      <c r="D461" s="194" t="s">
        <v>1967</v>
      </c>
      <c r="E461" s="432" t="s">
        <v>10829</v>
      </c>
      <c r="F461" s="194" t="s">
        <v>10843</v>
      </c>
      <c r="G461" s="194">
        <v>50.0</v>
      </c>
      <c r="H461" s="447" t="s">
        <v>10831</v>
      </c>
      <c r="I461" s="447">
        <v>50.0</v>
      </c>
      <c r="J461" s="442" t="s">
        <v>145</v>
      </c>
      <c r="K461" s="99"/>
      <c r="L461" s="99"/>
      <c r="M461" s="99"/>
      <c r="N461" s="99"/>
      <c r="O461" s="99"/>
      <c r="P461" s="99"/>
      <c r="Q461" s="99"/>
      <c r="R461" s="99"/>
      <c r="S461" s="99"/>
      <c r="T461" s="99"/>
      <c r="U461" s="99"/>
      <c r="V461" s="99"/>
      <c r="W461" s="99"/>
      <c r="X461" s="99"/>
      <c r="Y461" s="99"/>
      <c r="Z461" s="99"/>
    </row>
    <row r="462" ht="11.25" customHeight="1">
      <c r="A462" s="432" t="s">
        <v>145</v>
      </c>
      <c r="B462" s="194" t="s">
        <v>10828</v>
      </c>
      <c r="C462" s="432" t="s">
        <v>10249</v>
      </c>
      <c r="D462" s="194" t="s">
        <v>1967</v>
      </c>
      <c r="E462" s="432" t="s">
        <v>10829</v>
      </c>
      <c r="F462" s="194" t="s">
        <v>10844</v>
      </c>
      <c r="G462" s="194">
        <v>50.0</v>
      </c>
      <c r="H462" s="447" t="s">
        <v>10831</v>
      </c>
      <c r="I462" s="447">
        <v>50.0</v>
      </c>
      <c r="J462" s="442" t="s">
        <v>145</v>
      </c>
      <c r="K462" s="99"/>
      <c r="L462" s="99"/>
      <c r="M462" s="99"/>
      <c r="N462" s="99"/>
      <c r="O462" s="99"/>
      <c r="P462" s="99"/>
      <c r="Q462" s="99"/>
      <c r="R462" s="99"/>
      <c r="S462" s="99"/>
      <c r="T462" s="99"/>
      <c r="U462" s="99"/>
      <c r="V462" s="99"/>
      <c r="W462" s="99"/>
      <c r="X462" s="99"/>
      <c r="Y462" s="99"/>
      <c r="Z462" s="99"/>
    </row>
    <row r="463" ht="11.25" customHeight="1">
      <c r="A463" s="432" t="s">
        <v>145</v>
      </c>
      <c r="B463" s="194" t="s">
        <v>10828</v>
      </c>
      <c r="C463" s="432" t="s">
        <v>10249</v>
      </c>
      <c r="D463" s="194" t="s">
        <v>1967</v>
      </c>
      <c r="E463" s="432" t="s">
        <v>10829</v>
      </c>
      <c r="F463" s="194" t="s">
        <v>10845</v>
      </c>
      <c r="G463" s="194">
        <v>50.0</v>
      </c>
      <c r="H463" s="447" t="s">
        <v>10831</v>
      </c>
      <c r="I463" s="447">
        <v>50.0</v>
      </c>
      <c r="J463" s="442" t="s">
        <v>145</v>
      </c>
      <c r="K463" s="99"/>
      <c r="L463" s="99"/>
      <c r="M463" s="99"/>
      <c r="N463" s="99"/>
      <c r="O463" s="99"/>
      <c r="P463" s="99"/>
      <c r="Q463" s="99"/>
      <c r="R463" s="99"/>
      <c r="S463" s="99"/>
      <c r="T463" s="99"/>
      <c r="U463" s="99"/>
      <c r="V463" s="99"/>
      <c r="W463" s="99"/>
      <c r="X463" s="99"/>
      <c r="Y463" s="99"/>
      <c r="Z463" s="99"/>
    </row>
    <row r="464" ht="11.25" customHeight="1">
      <c r="A464" s="432" t="s">
        <v>145</v>
      </c>
      <c r="B464" s="194" t="s">
        <v>10828</v>
      </c>
      <c r="C464" s="432" t="s">
        <v>10249</v>
      </c>
      <c r="D464" s="194" t="s">
        <v>1967</v>
      </c>
      <c r="E464" s="432" t="s">
        <v>10829</v>
      </c>
      <c r="F464" s="194" t="s">
        <v>10846</v>
      </c>
      <c r="G464" s="194">
        <v>50.0</v>
      </c>
      <c r="H464" s="447" t="s">
        <v>10831</v>
      </c>
      <c r="I464" s="447">
        <v>50.0</v>
      </c>
      <c r="J464" s="442" t="s">
        <v>145</v>
      </c>
      <c r="K464" s="99"/>
      <c r="L464" s="99"/>
      <c r="M464" s="99"/>
      <c r="N464" s="99"/>
      <c r="O464" s="99"/>
      <c r="P464" s="99"/>
      <c r="Q464" s="99"/>
      <c r="R464" s="99"/>
      <c r="S464" s="99"/>
      <c r="T464" s="99"/>
      <c r="U464" s="99"/>
      <c r="V464" s="99"/>
      <c r="W464" s="99"/>
      <c r="X464" s="99"/>
      <c r="Y464" s="99"/>
      <c r="Z464" s="99"/>
    </row>
    <row r="465" ht="11.25" customHeight="1">
      <c r="A465" s="432" t="s">
        <v>145</v>
      </c>
      <c r="B465" s="194" t="s">
        <v>10828</v>
      </c>
      <c r="C465" s="432" t="s">
        <v>10249</v>
      </c>
      <c r="D465" s="194" t="s">
        <v>1967</v>
      </c>
      <c r="E465" s="432" t="s">
        <v>10829</v>
      </c>
      <c r="F465" s="194" t="s">
        <v>10842</v>
      </c>
      <c r="G465" s="194">
        <v>50.0</v>
      </c>
      <c r="H465" s="447" t="s">
        <v>10831</v>
      </c>
      <c r="I465" s="447">
        <v>50.0</v>
      </c>
      <c r="J465" s="442" t="s">
        <v>145</v>
      </c>
      <c r="K465" s="99"/>
      <c r="L465" s="99"/>
      <c r="M465" s="99"/>
      <c r="N465" s="99"/>
      <c r="O465" s="99"/>
      <c r="P465" s="99"/>
      <c r="Q465" s="99"/>
      <c r="R465" s="99"/>
      <c r="S465" s="99"/>
      <c r="T465" s="99"/>
      <c r="U465" s="99"/>
      <c r="V465" s="99"/>
      <c r="W465" s="99"/>
      <c r="X465" s="99"/>
      <c r="Y465" s="99"/>
      <c r="Z465" s="99"/>
    </row>
    <row r="466" ht="11.25" customHeight="1">
      <c r="A466" s="432" t="s">
        <v>145</v>
      </c>
      <c r="B466" s="194" t="s">
        <v>10828</v>
      </c>
      <c r="C466" s="432" t="s">
        <v>446</v>
      </c>
      <c r="D466" s="194" t="s">
        <v>1967</v>
      </c>
      <c r="E466" s="432" t="s">
        <v>10829</v>
      </c>
      <c r="F466" s="194" t="s">
        <v>10847</v>
      </c>
      <c r="G466" s="194">
        <v>50.0</v>
      </c>
      <c r="H466" s="447" t="s">
        <v>10831</v>
      </c>
      <c r="I466" s="447">
        <v>50.0</v>
      </c>
      <c r="J466" s="442" t="s">
        <v>145</v>
      </c>
      <c r="K466" s="99"/>
      <c r="L466" s="99"/>
      <c r="M466" s="99"/>
      <c r="N466" s="99"/>
      <c r="O466" s="99"/>
      <c r="P466" s="99"/>
      <c r="Q466" s="99"/>
      <c r="R466" s="99"/>
      <c r="S466" s="99"/>
      <c r="T466" s="99"/>
      <c r="U466" s="99"/>
      <c r="V466" s="99"/>
      <c r="W466" s="99"/>
      <c r="X466" s="99"/>
      <c r="Y466" s="99"/>
      <c r="Z466" s="99"/>
    </row>
    <row r="467" ht="11.25" customHeight="1">
      <c r="A467" s="432" t="s">
        <v>145</v>
      </c>
      <c r="B467" s="194" t="s">
        <v>10828</v>
      </c>
      <c r="C467" s="432" t="s">
        <v>446</v>
      </c>
      <c r="D467" s="194" t="s">
        <v>1967</v>
      </c>
      <c r="E467" s="432" t="s">
        <v>10829</v>
      </c>
      <c r="F467" s="194" t="s">
        <v>10848</v>
      </c>
      <c r="G467" s="194">
        <v>50.0</v>
      </c>
      <c r="H467" s="447" t="s">
        <v>10831</v>
      </c>
      <c r="I467" s="447">
        <v>50.0</v>
      </c>
      <c r="J467" s="442" t="s">
        <v>145</v>
      </c>
      <c r="K467" s="99"/>
      <c r="L467" s="99"/>
      <c r="M467" s="99"/>
      <c r="N467" s="99"/>
      <c r="O467" s="99"/>
      <c r="P467" s="99"/>
      <c r="Q467" s="99"/>
      <c r="R467" s="99"/>
      <c r="S467" s="99"/>
      <c r="T467" s="99"/>
      <c r="U467" s="99"/>
      <c r="V467" s="99"/>
      <c r="W467" s="99"/>
      <c r="X467" s="99"/>
      <c r="Y467" s="99"/>
      <c r="Z467" s="99"/>
    </row>
    <row r="468" ht="11.25" customHeight="1">
      <c r="A468" s="432" t="s">
        <v>145</v>
      </c>
      <c r="B468" s="194" t="s">
        <v>10828</v>
      </c>
      <c r="C468" s="432" t="s">
        <v>446</v>
      </c>
      <c r="D468" s="194" t="s">
        <v>1967</v>
      </c>
      <c r="E468" s="432" t="s">
        <v>10829</v>
      </c>
      <c r="F468" s="194" t="s">
        <v>10848</v>
      </c>
      <c r="G468" s="194">
        <v>50.0</v>
      </c>
      <c r="H468" s="447" t="s">
        <v>10831</v>
      </c>
      <c r="I468" s="447">
        <v>50.0</v>
      </c>
      <c r="J468" s="442" t="s">
        <v>145</v>
      </c>
      <c r="K468" s="99"/>
      <c r="L468" s="99"/>
      <c r="M468" s="99"/>
      <c r="N468" s="99"/>
      <c r="O468" s="99"/>
      <c r="P468" s="99"/>
      <c r="Q468" s="99"/>
      <c r="R468" s="99"/>
      <c r="S468" s="99"/>
      <c r="T468" s="99"/>
      <c r="U468" s="99"/>
      <c r="V468" s="99"/>
      <c r="W468" s="99"/>
      <c r="X468" s="99"/>
      <c r="Y468" s="99"/>
      <c r="Z468" s="99"/>
    </row>
    <row r="469" ht="11.25" customHeight="1">
      <c r="A469" s="432" t="s">
        <v>145</v>
      </c>
      <c r="B469" s="194" t="s">
        <v>10828</v>
      </c>
      <c r="C469" s="432" t="s">
        <v>446</v>
      </c>
      <c r="D469" s="194" t="s">
        <v>1967</v>
      </c>
      <c r="E469" s="432" t="s">
        <v>10829</v>
      </c>
      <c r="F469" s="194" t="s">
        <v>10849</v>
      </c>
      <c r="G469" s="194">
        <v>50.0</v>
      </c>
      <c r="H469" s="447" t="s">
        <v>10831</v>
      </c>
      <c r="I469" s="447">
        <v>50.0</v>
      </c>
      <c r="J469" s="442" t="s">
        <v>145</v>
      </c>
      <c r="K469" s="99"/>
      <c r="L469" s="99"/>
      <c r="M469" s="99"/>
      <c r="N469" s="99"/>
      <c r="O469" s="99"/>
      <c r="P469" s="99"/>
      <c r="Q469" s="99"/>
      <c r="R469" s="99"/>
      <c r="S469" s="99"/>
      <c r="T469" s="99"/>
      <c r="U469" s="99"/>
      <c r="V469" s="99"/>
      <c r="W469" s="99"/>
      <c r="X469" s="99"/>
      <c r="Y469" s="99"/>
      <c r="Z469" s="99"/>
    </row>
    <row r="470" ht="11.25" customHeight="1">
      <c r="A470" s="432" t="s">
        <v>145</v>
      </c>
      <c r="B470" s="194" t="s">
        <v>10828</v>
      </c>
      <c r="C470" s="432" t="s">
        <v>446</v>
      </c>
      <c r="D470" s="194" t="s">
        <v>1967</v>
      </c>
      <c r="E470" s="432" t="s">
        <v>10829</v>
      </c>
      <c r="F470" s="194" t="s">
        <v>10842</v>
      </c>
      <c r="G470" s="194">
        <v>50.0</v>
      </c>
      <c r="H470" s="447" t="s">
        <v>10831</v>
      </c>
      <c r="I470" s="447">
        <v>50.0</v>
      </c>
      <c r="J470" s="442" t="s">
        <v>145</v>
      </c>
      <c r="K470" s="99"/>
      <c r="L470" s="99"/>
      <c r="M470" s="99"/>
      <c r="N470" s="99"/>
      <c r="O470" s="99"/>
      <c r="P470" s="99"/>
      <c r="Q470" s="99"/>
      <c r="R470" s="99"/>
      <c r="S470" s="99"/>
      <c r="T470" s="99"/>
      <c r="U470" s="99"/>
      <c r="V470" s="99"/>
      <c r="W470" s="99"/>
      <c r="X470" s="99"/>
      <c r="Y470" s="99"/>
      <c r="Z470" s="99"/>
    </row>
    <row r="471" ht="11.25" customHeight="1">
      <c r="A471" s="432" t="s">
        <v>145</v>
      </c>
      <c r="B471" s="194" t="s">
        <v>10828</v>
      </c>
      <c r="C471" s="432" t="s">
        <v>446</v>
      </c>
      <c r="D471" s="194" t="s">
        <v>1967</v>
      </c>
      <c r="E471" s="432" t="s">
        <v>10829</v>
      </c>
      <c r="F471" s="194" t="s">
        <v>10842</v>
      </c>
      <c r="G471" s="194">
        <v>50.0</v>
      </c>
      <c r="H471" s="447" t="s">
        <v>10831</v>
      </c>
      <c r="I471" s="447">
        <v>50.0</v>
      </c>
      <c r="J471" s="442" t="s">
        <v>145</v>
      </c>
      <c r="K471" s="99"/>
      <c r="L471" s="99"/>
      <c r="M471" s="99"/>
      <c r="N471" s="99"/>
      <c r="O471" s="99"/>
      <c r="P471" s="99"/>
      <c r="Q471" s="99"/>
      <c r="R471" s="99"/>
      <c r="S471" s="99"/>
      <c r="T471" s="99"/>
      <c r="U471" s="99"/>
      <c r="V471" s="99"/>
      <c r="W471" s="99"/>
      <c r="X471" s="99"/>
      <c r="Y471" s="99"/>
      <c r="Z471" s="99"/>
    </row>
    <row r="472" ht="11.25" customHeight="1">
      <c r="A472" s="432" t="s">
        <v>145</v>
      </c>
      <c r="B472" s="194" t="s">
        <v>10828</v>
      </c>
      <c r="C472" s="432" t="s">
        <v>446</v>
      </c>
      <c r="D472" s="194" t="s">
        <v>1967</v>
      </c>
      <c r="E472" s="432" t="s">
        <v>10829</v>
      </c>
      <c r="F472" s="194" t="s">
        <v>10850</v>
      </c>
      <c r="G472" s="194">
        <v>50.0</v>
      </c>
      <c r="H472" s="447" t="s">
        <v>10831</v>
      </c>
      <c r="I472" s="447">
        <v>50.0</v>
      </c>
      <c r="J472" s="442" t="s">
        <v>145</v>
      </c>
      <c r="K472" s="99"/>
      <c r="L472" s="99"/>
      <c r="M472" s="99"/>
      <c r="N472" s="99"/>
      <c r="O472" s="99"/>
      <c r="P472" s="99"/>
      <c r="Q472" s="99"/>
      <c r="R472" s="99"/>
      <c r="S472" s="99"/>
      <c r="T472" s="99"/>
      <c r="U472" s="99"/>
      <c r="V472" s="99"/>
      <c r="W472" s="99"/>
      <c r="X472" s="99"/>
      <c r="Y472" s="99"/>
      <c r="Z472" s="99"/>
    </row>
    <row r="473" ht="11.25" customHeight="1">
      <c r="A473" s="432" t="s">
        <v>145</v>
      </c>
      <c r="B473" s="194" t="s">
        <v>10828</v>
      </c>
      <c r="C473" s="432" t="s">
        <v>446</v>
      </c>
      <c r="D473" s="194" t="s">
        <v>1967</v>
      </c>
      <c r="E473" s="432" t="s">
        <v>10829</v>
      </c>
      <c r="F473" s="478">
        <v>45883.0</v>
      </c>
      <c r="G473" s="194">
        <v>50.0</v>
      </c>
      <c r="H473" s="447" t="s">
        <v>10831</v>
      </c>
      <c r="I473" s="447">
        <v>50.0</v>
      </c>
      <c r="J473" s="442" t="s">
        <v>145</v>
      </c>
      <c r="K473" s="99"/>
      <c r="L473" s="99"/>
      <c r="M473" s="99"/>
      <c r="N473" s="99"/>
      <c r="O473" s="99"/>
      <c r="P473" s="99"/>
      <c r="Q473" s="99"/>
      <c r="R473" s="99"/>
      <c r="S473" s="99"/>
      <c r="T473" s="99"/>
      <c r="U473" s="99"/>
      <c r="V473" s="99"/>
      <c r="W473" s="99"/>
      <c r="X473" s="99"/>
      <c r="Y473" s="99"/>
      <c r="Z473" s="99"/>
    </row>
    <row r="474" ht="11.25" customHeight="1">
      <c r="A474" s="432" t="s">
        <v>145</v>
      </c>
      <c r="B474" s="194" t="s">
        <v>10828</v>
      </c>
      <c r="C474" s="432" t="s">
        <v>446</v>
      </c>
      <c r="D474" s="194" t="s">
        <v>1967</v>
      </c>
      <c r="E474" s="432" t="s">
        <v>10829</v>
      </c>
      <c r="F474" s="478">
        <v>45895.0</v>
      </c>
      <c r="G474" s="194">
        <v>50.0</v>
      </c>
      <c r="H474" s="447" t="s">
        <v>10831</v>
      </c>
      <c r="I474" s="447">
        <v>50.0</v>
      </c>
      <c r="J474" s="442" t="s">
        <v>145</v>
      </c>
      <c r="K474" s="99"/>
      <c r="L474" s="99"/>
      <c r="M474" s="99"/>
      <c r="N474" s="99"/>
      <c r="O474" s="99"/>
      <c r="P474" s="99"/>
      <c r="Q474" s="99"/>
      <c r="R474" s="99"/>
      <c r="S474" s="99"/>
      <c r="T474" s="99"/>
      <c r="U474" s="99"/>
      <c r="V474" s="99"/>
      <c r="W474" s="99"/>
      <c r="X474" s="99"/>
      <c r="Y474" s="99"/>
      <c r="Z474" s="99"/>
    </row>
    <row r="475" ht="11.25" customHeight="1">
      <c r="A475" s="432" t="s">
        <v>145</v>
      </c>
      <c r="B475" s="194" t="s">
        <v>10828</v>
      </c>
      <c r="C475" s="432" t="s">
        <v>446</v>
      </c>
      <c r="D475" s="194" t="s">
        <v>1967</v>
      </c>
      <c r="E475" s="432" t="s">
        <v>10829</v>
      </c>
      <c r="F475" s="194" t="s">
        <v>10851</v>
      </c>
      <c r="G475" s="194">
        <v>50.0</v>
      </c>
      <c r="H475" s="447" t="s">
        <v>10831</v>
      </c>
      <c r="I475" s="447">
        <v>50.0</v>
      </c>
      <c r="J475" s="442" t="s">
        <v>145</v>
      </c>
      <c r="K475" s="99"/>
      <c r="L475" s="99"/>
      <c r="M475" s="99"/>
      <c r="N475" s="99"/>
      <c r="O475" s="99"/>
      <c r="P475" s="99"/>
      <c r="Q475" s="99"/>
      <c r="R475" s="99"/>
      <c r="S475" s="99"/>
      <c r="T475" s="99"/>
      <c r="U475" s="99"/>
      <c r="V475" s="99"/>
      <c r="W475" s="99"/>
      <c r="X475" s="99"/>
      <c r="Y475" s="99"/>
      <c r="Z475" s="99"/>
    </row>
    <row r="476" ht="11.25" customHeight="1">
      <c r="A476" s="432" t="s">
        <v>145</v>
      </c>
      <c r="B476" s="194" t="s">
        <v>10828</v>
      </c>
      <c r="C476" s="432" t="s">
        <v>446</v>
      </c>
      <c r="D476" s="194" t="s">
        <v>1967</v>
      </c>
      <c r="E476" s="432" t="s">
        <v>10829</v>
      </c>
      <c r="F476" s="194" t="s">
        <v>10851</v>
      </c>
      <c r="G476" s="194">
        <v>50.0</v>
      </c>
      <c r="H476" s="447" t="s">
        <v>10831</v>
      </c>
      <c r="I476" s="447">
        <v>50.0</v>
      </c>
      <c r="J476" s="442" t="s">
        <v>145</v>
      </c>
      <c r="K476" s="99"/>
      <c r="L476" s="99"/>
      <c r="M476" s="99"/>
      <c r="N476" s="99"/>
      <c r="O476" s="99"/>
      <c r="P476" s="99"/>
      <c r="Q476" s="99"/>
      <c r="R476" s="99"/>
      <c r="S476" s="99"/>
      <c r="T476" s="99"/>
      <c r="U476" s="99"/>
      <c r="V476" s="99"/>
      <c r="W476" s="99"/>
      <c r="X476" s="99"/>
      <c r="Y476" s="99"/>
      <c r="Z476" s="99"/>
    </row>
    <row r="477" ht="11.25" customHeight="1">
      <c r="A477" s="432" t="s">
        <v>145</v>
      </c>
      <c r="B477" s="194" t="s">
        <v>10828</v>
      </c>
      <c r="C477" s="432" t="s">
        <v>446</v>
      </c>
      <c r="D477" s="194" t="s">
        <v>1967</v>
      </c>
      <c r="E477" s="432" t="s">
        <v>10829</v>
      </c>
      <c r="F477" s="194" t="s">
        <v>10852</v>
      </c>
      <c r="G477" s="194">
        <v>50.0</v>
      </c>
      <c r="H477" s="447" t="s">
        <v>10831</v>
      </c>
      <c r="I477" s="447">
        <v>50.0</v>
      </c>
      <c r="J477" s="442" t="s">
        <v>145</v>
      </c>
      <c r="K477" s="99"/>
      <c r="L477" s="99"/>
      <c r="M477" s="99"/>
      <c r="N477" s="99"/>
      <c r="O477" s="99"/>
      <c r="P477" s="99"/>
      <c r="Q477" s="99"/>
      <c r="R477" s="99"/>
      <c r="S477" s="99"/>
      <c r="T477" s="99"/>
      <c r="U477" s="99"/>
      <c r="V477" s="99"/>
      <c r="W477" s="99"/>
      <c r="X477" s="99"/>
      <c r="Y477" s="99"/>
      <c r="Z477" s="99"/>
    </row>
    <row r="478" ht="11.25" customHeight="1">
      <c r="A478" s="432" t="s">
        <v>145</v>
      </c>
      <c r="B478" s="194" t="s">
        <v>10828</v>
      </c>
      <c r="C478" s="432" t="s">
        <v>446</v>
      </c>
      <c r="D478" s="194" t="s">
        <v>1967</v>
      </c>
      <c r="E478" s="432" t="s">
        <v>10829</v>
      </c>
      <c r="F478" s="194" t="s">
        <v>10852</v>
      </c>
      <c r="G478" s="194">
        <v>50.0</v>
      </c>
      <c r="H478" s="447" t="s">
        <v>10831</v>
      </c>
      <c r="I478" s="447">
        <v>50.0</v>
      </c>
      <c r="J478" s="442" t="s">
        <v>145</v>
      </c>
      <c r="K478" s="99"/>
      <c r="L478" s="99"/>
      <c r="M478" s="99"/>
      <c r="N478" s="99"/>
      <c r="O478" s="99"/>
      <c r="P478" s="99"/>
      <c r="Q478" s="99"/>
      <c r="R478" s="99"/>
      <c r="S478" s="99"/>
      <c r="T478" s="99"/>
      <c r="U478" s="99"/>
      <c r="V478" s="99"/>
      <c r="W478" s="99"/>
      <c r="X478" s="99"/>
      <c r="Y478" s="99"/>
      <c r="Z478" s="99"/>
    </row>
    <row r="479" ht="11.25" customHeight="1">
      <c r="A479" s="432" t="s">
        <v>145</v>
      </c>
      <c r="B479" s="194" t="s">
        <v>10828</v>
      </c>
      <c r="C479" s="432" t="s">
        <v>446</v>
      </c>
      <c r="D479" s="194" t="s">
        <v>1967</v>
      </c>
      <c r="E479" s="432" t="s">
        <v>10829</v>
      </c>
      <c r="F479" s="194" t="s">
        <v>10834</v>
      </c>
      <c r="G479" s="194">
        <v>50.0</v>
      </c>
      <c r="H479" s="447" t="s">
        <v>10831</v>
      </c>
      <c r="I479" s="447">
        <v>50.0</v>
      </c>
      <c r="J479" s="442" t="s">
        <v>145</v>
      </c>
      <c r="K479" s="99"/>
      <c r="L479" s="99"/>
      <c r="M479" s="99"/>
      <c r="N479" s="99"/>
      <c r="O479" s="99"/>
      <c r="P479" s="99"/>
      <c r="Q479" s="99"/>
      <c r="R479" s="99"/>
      <c r="S479" s="99"/>
      <c r="T479" s="99"/>
      <c r="U479" s="99"/>
      <c r="V479" s="99"/>
      <c r="W479" s="99"/>
      <c r="X479" s="99"/>
      <c r="Y479" s="99"/>
      <c r="Z479" s="99"/>
    </row>
    <row r="480" ht="11.25" customHeight="1">
      <c r="A480" s="432" t="s">
        <v>145</v>
      </c>
      <c r="B480" s="194" t="s">
        <v>10828</v>
      </c>
      <c r="C480" s="432" t="s">
        <v>446</v>
      </c>
      <c r="D480" s="194" t="s">
        <v>1967</v>
      </c>
      <c r="E480" s="432" t="s">
        <v>10829</v>
      </c>
      <c r="F480" s="194" t="s">
        <v>10853</v>
      </c>
      <c r="G480" s="194">
        <v>50.0</v>
      </c>
      <c r="H480" s="447" t="s">
        <v>10831</v>
      </c>
      <c r="I480" s="447">
        <v>50.0</v>
      </c>
      <c r="J480" s="442" t="s">
        <v>145</v>
      </c>
      <c r="K480" s="99"/>
      <c r="L480" s="99"/>
      <c r="M480" s="99"/>
      <c r="N480" s="99"/>
      <c r="O480" s="99"/>
      <c r="P480" s="99"/>
      <c r="Q480" s="99"/>
      <c r="R480" s="99"/>
      <c r="S480" s="99"/>
      <c r="T480" s="99"/>
      <c r="U480" s="99"/>
      <c r="V480" s="99"/>
      <c r="W480" s="99"/>
      <c r="X480" s="99"/>
      <c r="Y480" s="99"/>
      <c r="Z480" s="99"/>
    </row>
    <row r="481" ht="11.25" customHeight="1">
      <c r="A481" s="432" t="s">
        <v>145</v>
      </c>
      <c r="B481" s="194" t="s">
        <v>10828</v>
      </c>
      <c r="C481" s="432" t="s">
        <v>446</v>
      </c>
      <c r="D481" s="194" t="s">
        <v>1967</v>
      </c>
      <c r="E481" s="432" t="s">
        <v>10829</v>
      </c>
      <c r="F481" s="194" t="s">
        <v>10838</v>
      </c>
      <c r="G481" s="194">
        <v>50.0</v>
      </c>
      <c r="H481" s="447" t="s">
        <v>10831</v>
      </c>
      <c r="I481" s="447">
        <v>50.0</v>
      </c>
      <c r="J481" s="442" t="s">
        <v>145</v>
      </c>
      <c r="K481" s="99"/>
      <c r="L481" s="99"/>
      <c r="M481" s="99"/>
      <c r="N481" s="99"/>
      <c r="O481" s="99"/>
      <c r="P481" s="99"/>
      <c r="Q481" s="99"/>
      <c r="R481" s="99"/>
      <c r="S481" s="99"/>
      <c r="T481" s="99"/>
      <c r="U481" s="99"/>
      <c r="V481" s="99"/>
      <c r="W481" s="99"/>
      <c r="X481" s="99"/>
      <c r="Y481" s="99"/>
      <c r="Z481" s="99"/>
    </row>
    <row r="482" ht="11.25" customHeight="1">
      <c r="A482" s="432" t="s">
        <v>145</v>
      </c>
      <c r="B482" s="194" t="s">
        <v>10828</v>
      </c>
      <c r="C482" s="432" t="s">
        <v>446</v>
      </c>
      <c r="D482" s="194" t="s">
        <v>1967</v>
      </c>
      <c r="E482" s="432" t="s">
        <v>10829</v>
      </c>
      <c r="F482" s="194" t="s">
        <v>10854</v>
      </c>
      <c r="G482" s="194">
        <v>50.0</v>
      </c>
      <c r="H482" s="447" t="s">
        <v>10831</v>
      </c>
      <c r="I482" s="447">
        <v>50.0</v>
      </c>
      <c r="J482" s="442" t="s">
        <v>145</v>
      </c>
      <c r="K482" s="99"/>
      <c r="L482" s="99"/>
      <c r="M482" s="99"/>
      <c r="N482" s="99"/>
      <c r="O482" s="99"/>
      <c r="P482" s="99"/>
      <c r="Q482" s="99"/>
      <c r="R482" s="99"/>
      <c r="S482" s="99"/>
      <c r="T482" s="99"/>
      <c r="U482" s="99"/>
      <c r="V482" s="99"/>
      <c r="W482" s="99"/>
      <c r="X482" s="99"/>
      <c r="Y482" s="99"/>
      <c r="Z482" s="99"/>
    </row>
    <row r="483" ht="11.25" customHeight="1">
      <c r="A483" s="432" t="s">
        <v>145</v>
      </c>
      <c r="B483" s="194" t="s">
        <v>10828</v>
      </c>
      <c r="C483" s="432" t="s">
        <v>446</v>
      </c>
      <c r="D483" s="194" t="s">
        <v>1967</v>
      </c>
      <c r="E483" s="432" t="s">
        <v>10829</v>
      </c>
      <c r="F483" s="194" t="s">
        <v>10855</v>
      </c>
      <c r="G483" s="194">
        <v>50.0</v>
      </c>
      <c r="H483" s="447" t="s">
        <v>10831</v>
      </c>
      <c r="I483" s="447">
        <v>50.0</v>
      </c>
      <c r="J483" s="442" t="s">
        <v>145</v>
      </c>
      <c r="K483" s="99"/>
      <c r="L483" s="99"/>
      <c r="M483" s="99"/>
      <c r="N483" s="99"/>
      <c r="O483" s="99"/>
      <c r="P483" s="99"/>
      <c r="Q483" s="99"/>
      <c r="R483" s="99"/>
      <c r="S483" s="99"/>
      <c r="T483" s="99"/>
      <c r="U483" s="99"/>
      <c r="V483" s="99"/>
      <c r="W483" s="99"/>
      <c r="X483" s="99"/>
      <c r="Y483" s="99"/>
      <c r="Z483" s="99"/>
    </row>
    <row r="484" ht="11.25" customHeight="1">
      <c r="A484" s="432" t="s">
        <v>145</v>
      </c>
      <c r="B484" s="194" t="s">
        <v>10828</v>
      </c>
      <c r="C484" s="432" t="s">
        <v>446</v>
      </c>
      <c r="D484" s="194" t="s">
        <v>1967</v>
      </c>
      <c r="E484" s="432" t="s">
        <v>10829</v>
      </c>
      <c r="F484" s="194" t="s">
        <v>10856</v>
      </c>
      <c r="G484" s="194">
        <v>50.0</v>
      </c>
      <c r="H484" s="447" t="s">
        <v>10831</v>
      </c>
      <c r="I484" s="447">
        <v>50.0</v>
      </c>
      <c r="J484" s="442" t="s">
        <v>145</v>
      </c>
      <c r="K484" s="99"/>
      <c r="L484" s="99"/>
      <c r="M484" s="99"/>
      <c r="N484" s="99"/>
      <c r="O484" s="99"/>
      <c r="P484" s="99"/>
      <c r="Q484" s="99"/>
      <c r="R484" s="99"/>
      <c r="S484" s="99"/>
      <c r="T484" s="99"/>
      <c r="U484" s="99"/>
      <c r="V484" s="99"/>
      <c r="W484" s="99"/>
      <c r="X484" s="99"/>
      <c r="Y484" s="99"/>
      <c r="Z484" s="99"/>
    </row>
    <row r="485" ht="11.25" customHeight="1">
      <c r="A485" s="432" t="s">
        <v>145</v>
      </c>
      <c r="B485" s="194" t="s">
        <v>10828</v>
      </c>
      <c r="C485" s="432" t="s">
        <v>446</v>
      </c>
      <c r="D485" s="194" t="s">
        <v>1967</v>
      </c>
      <c r="E485" s="432" t="s">
        <v>10829</v>
      </c>
      <c r="F485" s="194" t="s">
        <v>10857</v>
      </c>
      <c r="G485" s="194">
        <v>50.0</v>
      </c>
      <c r="H485" s="447" t="s">
        <v>10831</v>
      </c>
      <c r="I485" s="447">
        <v>50.0</v>
      </c>
      <c r="J485" s="442" t="s">
        <v>145</v>
      </c>
      <c r="K485" s="99"/>
      <c r="L485" s="99"/>
      <c r="M485" s="99"/>
      <c r="N485" s="99"/>
      <c r="O485" s="99"/>
      <c r="P485" s="99"/>
      <c r="Q485" s="99"/>
      <c r="R485" s="99"/>
      <c r="S485" s="99"/>
      <c r="T485" s="99"/>
      <c r="U485" s="99"/>
      <c r="V485" s="99"/>
      <c r="W485" s="99"/>
      <c r="X485" s="99"/>
      <c r="Y485" s="99"/>
      <c r="Z485" s="99"/>
    </row>
    <row r="486" ht="11.25" customHeight="1">
      <c r="A486" s="432" t="s">
        <v>145</v>
      </c>
      <c r="B486" s="194" t="s">
        <v>10828</v>
      </c>
      <c r="C486" s="432" t="s">
        <v>446</v>
      </c>
      <c r="D486" s="194" t="s">
        <v>1967</v>
      </c>
      <c r="E486" s="432" t="s">
        <v>10829</v>
      </c>
      <c r="F486" s="194" t="s">
        <v>10858</v>
      </c>
      <c r="G486" s="194">
        <v>50.0</v>
      </c>
      <c r="H486" s="447" t="s">
        <v>10831</v>
      </c>
      <c r="I486" s="447">
        <v>50.0</v>
      </c>
      <c r="J486" s="442" t="s">
        <v>145</v>
      </c>
      <c r="K486" s="99"/>
      <c r="L486" s="99"/>
      <c r="M486" s="99"/>
      <c r="N486" s="99"/>
      <c r="O486" s="99"/>
      <c r="P486" s="99"/>
      <c r="Q486" s="99"/>
      <c r="R486" s="99"/>
      <c r="S486" s="99"/>
      <c r="T486" s="99"/>
      <c r="U486" s="99"/>
      <c r="V486" s="99"/>
      <c r="W486" s="99"/>
      <c r="X486" s="99"/>
      <c r="Y486" s="99"/>
      <c r="Z486" s="99"/>
    </row>
    <row r="487" ht="11.25" customHeight="1">
      <c r="A487" s="432" t="s">
        <v>145</v>
      </c>
      <c r="B487" s="194" t="s">
        <v>10828</v>
      </c>
      <c r="C487" s="432" t="s">
        <v>446</v>
      </c>
      <c r="D487" s="194" t="s">
        <v>1967</v>
      </c>
      <c r="E487" s="432" t="s">
        <v>10829</v>
      </c>
      <c r="F487" s="194" t="s">
        <v>10857</v>
      </c>
      <c r="G487" s="194">
        <v>50.0</v>
      </c>
      <c r="H487" s="447" t="s">
        <v>10831</v>
      </c>
      <c r="I487" s="447">
        <v>50.0</v>
      </c>
      <c r="J487" s="442" t="s">
        <v>145</v>
      </c>
      <c r="K487" s="99"/>
      <c r="L487" s="99"/>
      <c r="M487" s="99"/>
      <c r="N487" s="99"/>
      <c r="O487" s="99"/>
      <c r="P487" s="99"/>
      <c r="Q487" s="99"/>
      <c r="R487" s="99"/>
      <c r="S487" s="99"/>
      <c r="T487" s="99"/>
      <c r="U487" s="99"/>
      <c r="V487" s="99"/>
      <c r="W487" s="99"/>
      <c r="X487" s="99"/>
      <c r="Y487" s="99"/>
      <c r="Z487" s="99"/>
    </row>
    <row r="488" ht="11.25" customHeight="1">
      <c r="A488" s="432" t="s">
        <v>145</v>
      </c>
      <c r="B488" s="194" t="s">
        <v>10828</v>
      </c>
      <c r="C488" s="432" t="s">
        <v>446</v>
      </c>
      <c r="D488" s="194" t="s">
        <v>1967</v>
      </c>
      <c r="E488" s="432" t="s">
        <v>10829</v>
      </c>
      <c r="F488" s="194" t="s">
        <v>10859</v>
      </c>
      <c r="G488" s="194">
        <v>50.0</v>
      </c>
      <c r="H488" s="447" t="s">
        <v>10831</v>
      </c>
      <c r="I488" s="447">
        <v>50.0</v>
      </c>
      <c r="J488" s="442" t="s">
        <v>145</v>
      </c>
      <c r="K488" s="99"/>
      <c r="L488" s="99"/>
      <c r="M488" s="99"/>
      <c r="N488" s="99"/>
      <c r="O488" s="99"/>
      <c r="P488" s="99"/>
      <c r="Q488" s="99"/>
      <c r="R488" s="99"/>
      <c r="S488" s="99"/>
      <c r="T488" s="99"/>
      <c r="U488" s="99"/>
      <c r="V488" s="99"/>
      <c r="W488" s="99"/>
      <c r="X488" s="99"/>
      <c r="Y488" s="99"/>
      <c r="Z488" s="99"/>
    </row>
    <row r="489" ht="11.25" customHeight="1">
      <c r="A489" s="432" t="s">
        <v>145</v>
      </c>
      <c r="B489" s="194" t="s">
        <v>10828</v>
      </c>
      <c r="C489" s="432" t="s">
        <v>446</v>
      </c>
      <c r="D489" s="194" t="s">
        <v>1967</v>
      </c>
      <c r="E489" s="432" t="s">
        <v>10829</v>
      </c>
      <c r="F489" s="194" t="s">
        <v>10860</v>
      </c>
      <c r="G489" s="194">
        <v>50.0</v>
      </c>
      <c r="H489" s="447" t="s">
        <v>10831</v>
      </c>
      <c r="I489" s="447">
        <v>50.0</v>
      </c>
      <c r="J489" s="442" t="s">
        <v>145</v>
      </c>
      <c r="K489" s="99"/>
      <c r="L489" s="99"/>
      <c r="M489" s="99"/>
      <c r="N489" s="99"/>
      <c r="O489" s="99"/>
      <c r="P489" s="99"/>
      <c r="Q489" s="99"/>
      <c r="R489" s="99"/>
      <c r="S489" s="99"/>
      <c r="T489" s="99"/>
      <c r="U489" s="99"/>
      <c r="V489" s="99"/>
      <c r="W489" s="99"/>
      <c r="X489" s="99"/>
      <c r="Y489" s="99"/>
      <c r="Z489" s="99"/>
    </row>
    <row r="490" ht="11.25" customHeight="1">
      <c r="A490" s="432" t="s">
        <v>145</v>
      </c>
      <c r="B490" s="194" t="s">
        <v>10828</v>
      </c>
      <c r="C490" s="432" t="s">
        <v>446</v>
      </c>
      <c r="D490" s="194" t="s">
        <v>1967</v>
      </c>
      <c r="E490" s="432" t="s">
        <v>10829</v>
      </c>
      <c r="F490" s="194" t="s">
        <v>10861</v>
      </c>
      <c r="G490" s="194">
        <v>50.0</v>
      </c>
      <c r="H490" s="447" t="s">
        <v>10831</v>
      </c>
      <c r="I490" s="447">
        <v>50.0</v>
      </c>
      <c r="J490" s="442" t="s">
        <v>145</v>
      </c>
      <c r="K490" s="99"/>
      <c r="L490" s="99"/>
      <c r="M490" s="99"/>
      <c r="N490" s="99"/>
      <c r="O490" s="99"/>
      <c r="P490" s="99"/>
      <c r="Q490" s="99"/>
      <c r="R490" s="99"/>
      <c r="S490" s="99"/>
      <c r="T490" s="99"/>
      <c r="U490" s="99"/>
      <c r="V490" s="99"/>
      <c r="W490" s="99"/>
      <c r="X490" s="99"/>
      <c r="Y490" s="99"/>
      <c r="Z490" s="99"/>
    </row>
    <row r="491" ht="11.25" customHeight="1">
      <c r="A491" s="432" t="s">
        <v>145</v>
      </c>
      <c r="B491" s="194" t="s">
        <v>10828</v>
      </c>
      <c r="C491" s="432" t="s">
        <v>446</v>
      </c>
      <c r="D491" s="194" t="s">
        <v>1967</v>
      </c>
      <c r="E491" s="432" t="s">
        <v>10829</v>
      </c>
      <c r="F491" s="194" t="s">
        <v>10862</v>
      </c>
      <c r="G491" s="194">
        <v>50.0</v>
      </c>
      <c r="H491" s="447" t="s">
        <v>10831</v>
      </c>
      <c r="I491" s="447">
        <v>50.0</v>
      </c>
      <c r="J491" s="442" t="s">
        <v>145</v>
      </c>
      <c r="K491" s="99"/>
      <c r="L491" s="99"/>
      <c r="M491" s="99"/>
      <c r="N491" s="99"/>
      <c r="O491" s="99"/>
      <c r="P491" s="99"/>
      <c r="Q491" s="99"/>
      <c r="R491" s="99"/>
      <c r="S491" s="99"/>
      <c r="T491" s="99"/>
      <c r="U491" s="99"/>
      <c r="V491" s="99"/>
      <c r="W491" s="99"/>
      <c r="X491" s="99"/>
      <c r="Y491" s="99"/>
      <c r="Z491" s="99"/>
    </row>
    <row r="492" ht="11.25" customHeight="1">
      <c r="A492" s="432" t="s">
        <v>145</v>
      </c>
      <c r="B492" s="194" t="s">
        <v>10828</v>
      </c>
      <c r="C492" s="432" t="s">
        <v>446</v>
      </c>
      <c r="D492" s="194" t="s">
        <v>1967</v>
      </c>
      <c r="E492" s="432" t="s">
        <v>10829</v>
      </c>
      <c r="F492" s="478">
        <v>45780.0</v>
      </c>
      <c r="G492" s="194">
        <v>50.0</v>
      </c>
      <c r="H492" s="447" t="s">
        <v>10831</v>
      </c>
      <c r="I492" s="447">
        <v>50.0</v>
      </c>
      <c r="J492" s="442" t="s">
        <v>145</v>
      </c>
      <c r="K492" s="99"/>
      <c r="L492" s="99"/>
      <c r="M492" s="99"/>
      <c r="N492" s="99"/>
      <c r="O492" s="99"/>
      <c r="P492" s="99"/>
      <c r="Q492" s="99"/>
      <c r="R492" s="99"/>
      <c r="S492" s="99"/>
      <c r="T492" s="99"/>
      <c r="U492" s="99"/>
      <c r="V492" s="99"/>
      <c r="W492" s="99"/>
      <c r="X492" s="99"/>
      <c r="Y492" s="99"/>
      <c r="Z492" s="99"/>
    </row>
    <row r="493" ht="11.25" customHeight="1">
      <c r="A493" s="432" t="s">
        <v>145</v>
      </c>
      <c r="B493" s="194" t="s">
        <v>10828</v>
      </c>
      <c r="C493" s="432" t="s">
        <v>446</v>
      </c>
      <c r="D493" s="194" t="s">
        <v>1967</v>
      </c>
      <c r="E493" s="432" t="s">
        <v>10829</v>
      </c>
      <c r="F493" s="478">
        <v>45799.0</v>
      </c>
      <c r="G493" s="194">
        <v>50.0</v>
      </c>
      <c r="H493" s="447" t="s">
        <v>10831</v>
      </c>
      <c r="I493" s="447">
        <v>50.0</v>
      </c>
      <c r="J493" s="442" t="s">
        <v>145</v>
      </c>
      <c r="K493" s="99"/>
      <c r="L493" s="99"/>
      <c r="M493" s="99"/>
      <c r="N493" s="99"/>
      <c r="O493" s="99"/>
      <c r="P493" s="99"/>
      <c r="Q493" s="99"/>
      <c r="R493" s="99"/>
      <c r="S493" s="99"/>
      <c r="T493" s="99"/>
      <c r="U493" s="99"/>
      <c r="V493" s="99"/>
      <c r="W493" s="99"/>
      <c r="X493" s="99"/>
      <c r="Y493" s="99"/>
      <c r="Z493" s="99"/>
    </row>
    <row r="494" ht="11.25" customHeight="1">
      <c r="A494" s="432" t="s">
        <v>145</v>
      </c>
      <c r="B494" s="194" t="s">
        <v>10828</v>
      </c>
      <c r="C494" s="432" t="s">
        <v>446</v>
      </c>
      <c r="D494" s="194" t="s">
        <v>1967</v>
      </c>
      <c r="E494" s="432" t="s">
        <v>10829</v>
      </c>
      <c r="F494" s="194" t="s">
        <v>10863</v>
      </c>
      <c r="G494" s="194">
        <v>50.0</v>
      </c>
      <c r="H494" s="447" t="s">
        <v>10831</v>
      </c>
      <c r="I494" s="447">
        <v>50.0</v>
      </c>
      <c r="J494" s="442" t="s">
        <v>145</v>
      </c>
      <c r="K494" s="99"/>
      <c r="L494" s="99"/>
      <c r="M494" s="99"/>
      <c r="N494" s="99"/>
      <c r="O494" s="99"/>
      <c r="P494" s="99"/>
      <c r="Q494" s="99"/>
      <c r="R494" s="99"/>
      <c r="S494" s="99"/>
      <c r="T494" s="99"/>
      <c r="U494" s="99"/>
      <c r="V494" s="99"/>
      <c r="W494" s="99"/>
      <c r="X494" s="99"/>
      <c r="Y494" s="99"/>
      <c r="Z494" s="99"/>
    </row>
    <row r="495" ht="11.25" customHeight="1">
      <c r="A495" s="432" t="s">
        <v>145</v>
      </c>
      <c r="B495" s="194" t="s">
        <v>10828</v>
      </c>
      <c r="C495" s="432" t="s">
        <v>446</v>
      </c>
      <c r="D495" s="194" t="s">
        <v>1967</v>
      </c>
      <c r="E495" s="432" t="s">
        <v>10829</v>
      </c>
      <c r="F495" s="478">
        <v>45801.0</v>
      </c>
      <c r="G495" s="194">
        <v>50.0</v>
      </c>
      <c r="H495" s="447" t="s">
        <v>10831</v>
      </c>
      <c r="I495" s="447">
        <v>50.0</v>
      </c>
      <c r="J495" s="442" t="s">
        <v>145</v>
      </c>
      <c r="K495" s="99"/>
      <c r="L495" s="99"/>
      <c r="M495" s="99"/>
      <c r="N495" s="99"/>
      <c r="O495" s="99"/>
      <c r="P495" s="99"/>
      <c r="Q495" s="99"/>
      <c r="R495" s="99"/>
      <c r="S495" s="99"/>
      <c r="T495" s="99"/>
      <c r="U495" s="99"/>
      <c r="V495" s="99"/>
      <c r="W495" s="99"/>
      <c r="X495" s="99"/>
      <c r="Y495" s="99"/>
      <c r="Z495" s="99"/>
    </row>
    <row r="496" ht="11.25" customHeight="1">
      <c r="A496" s="432" t="s">
        <v>145</v>
      </c>
      <c r="B496" s="194" t="s">
        <v>10828</v>
      </c>
      <c r="C496" s="432" t="s">
        <v>446</v>
      </c>
      <c r="D496" s="194" t="s">
        <v>1967</v>
      </c>
      <c r="E496" s="432" t="s">
        <v>10829</v>
      </c>
      <c r="F496" s="194" t="s">
        <v>10836</v>
      </c>
      <c r="G496" s="194">
        <v>50.0</v>
      </c>
      <c r="H496" s="447" t="s">
        <v>10831</v>
      </c>
      <c r="I496" s="447">
        <v>50.0</v>
      </c>
      <c r="J496" s="442" t="s">
        <v>145</v>
      </c>
      <c r="K496" s="99"/>
      <c r="L496" s="99"/>
      <c r="M496" s="99"/>
      <c r="N496" s="99"/>
      <c r="O496" s="99"/>
      <c r="P496" s="99"/>
      <c r="Q496" s="99"/>
      <c r="R496" s="99"/>
      <c r="S496" s="99"/>
      <c r="T496" s="99"/>
      <c r="U496" s="99"/>
      <c r="V496" s="99"/>
      <c r="W496" s="99"/>
      <c r="X496" s="99"/>
      <c r="Y496" s="99"/>
      <c r="Z496" s="99"/>
    </row>
    <row r="497" ht="11.25" customHeight="1">
      <c r="A497" s="432" t="s">
        <v>145</v>
      </c>
      <c r="B497" s="194" t="s">
        <v>10828</v>
      </c>
      <c r="C497" s="432" t="s">
        <v>446</v>
      </c>
      <c r="D497" s="194" t="s">
        <v>1967</v>
      </c>
      <c r="E497" s="432" t="s">
        <v>10829</v>
      </c>
      <c r="F497" s="194" t="s">
        <v>10864</v>
      </c>
      <c r="G497" s="194">
        <v>50.0</v>
      </c>
      <c r="H497" s="447" t="s">
        <v>10831</v>
      </c>
      <c r="I497" s="447">
        <v>50.0</v>
      </c>
      <c r="J497" s="442" t="s">
        <v>145</v>
      </c>
      <c r="K497" s="99"/>
      <c r="L497" s="99"/>
      <c r="M497" s="99"/>
      <c r="N497" s="99"/>
      <c r="O497" s="99"/>
      <c r="P497" s="99"/>
      <c r="Q497" s="99"/>
      <c r="R497" s="99"/>
      <c r="S497" s="99"/>
      <c r="T497" s="99"/>
      <c r="U497" s="99"/>
      <c r="V497" s="99"/>
      <c r="W497" s="99"/>
      <c r="X497" s="99"/>
      <c r="Y497" s="99"/>
      <c r="Z497" s="99"/>
    </row>
    <row r="498" ht="11.25" customHeight="1">
      <c r="A498" s="432" t="s">
        <v>145</v>
      </c>
      <c r="B498" s="194" t="s">
        <v>10828</v>
      </c>
      <c r="C498" s="432" t="s">
        <v>446</v>
      </c>
      <c r="D498" s="194" t="s">
        <v>1967</v>
      </c>
      <c r="E498" s="432" t="s">
        <v>10829</v>
      </c>
      <c r="F498" s="194" t="s">
        <v>10845</v>
      </c>
      <c r="G498" s="194">
        <v>50.0</v>
      </c>
      <c r="H498" s="447" t="s">
        <v>10831</v>
      </c>
      <c r="I498" s="447">
        <v>50.0</v>
      </c>
      <c r="J498" s="442" t="s">
        <v>145</v>
      </c>
      <c r="K498" s="99"/>
      <c r="L498" s="99"/>
      <c r="M498" s="99"/>
      <c r="N498" s="99"/>
      <c r="O498" s="99"/>
      <c r="P498" s="99"/>
      <c r="Q498" s="99"/>
      <c r="R498" s="99"/>
      <c r="S498" s="99"/>
      <c r="T498" s="99"/>
      <c r="U498" s="99"/>
      <c r="V498" s="99"/>
      <c r="W498" s="99"/>
      <c r="X498" s="99"/>
      <c r="Y498" s="99"/>
      <c r="Z498" s="99"/>
    </row>
    <row r="499" ht="11.25" customHeight="1">
      <c r="A499" s="432" t="s">
        <v>145</v>
      </c>
      <c r="B499" s="194" t="s">
        <v>10828</v>
      </c>
      <c r="C499" s="432" t="s">
        <v>446</v>
      </c>
      <c r="D499" s="194" t="s">
        <v>1967</v>
      </c>
      <c r="E499" s="432" t="s">
        <v>10829</v>
      </c>
      <c r="F499" s="194" t="s">
        <v>10865</v>
      </c>
      <c r="G499" s="194">
        <v>50.0</v>
      </c>
      <c r="H499" s="447" t="s">
        <v>10831</v>
      </c>
      <c r="I499" s="447">
        <v>50.0</v>
      </c>
      <c r="J499" s="442" t="s">
        <v>145</v>
      </c>
      <c r="K499" s="99"/>
      <c r="L499" s="99"/>
      <c r="M499" s="99"/>
      <c r="N499" s="99"/>
      <c r="O499" s="99"/>
      <c r="P499" s="99"/>
      <c r="Q499" s="99"/>
      <c r="R499" s="99"/>
      <c r="S499" s="99"/>
      <c r="T499" s="99"/>
      <c r="U499" s="99"/>
      <c r="V499" s="99"/>
      <c r="W499" s="99"/>
      <c r="X499" s="99"/>
      <c r="Y499" s="99"/>
      <c r="Z499" s="99"/>
    </row>
    <row r="500" ht="11.25" customHeight="1">
      <c r="A500" s="432" t="s">
        <v>145</v>
      </c>
      <c r="B500" s="194" t="s">
        <v>10828</v>
      </c>
      <c r="C500" s="432" t="s">
        <v>446</v>
      </c>
      <c r="D500" s="194" t="s">
        <v>1967</v>
      </c>
      <c r="E500" s="432" t="s">
        <v>10829</v>
      </c>
      <c r="F500" s="194" t="s">
        <v>10866</v>
      </c>
      <c r="G500" s="194">
        <v>50.0</v>
      </c>
      <c r="H500" s="447" t="s">
        <v>10831</v>
      </c>
      <c r="I500" s="447">
        <v>50.0</v>
      </c>
      <c r="J500" s="442" t="s">
        <v>145</v>
      </c>
      <c r="K500" s="99"/>
      <c r="L500" s="99"/>
      <c r="M500" s="99"/>
      <c r="N500" s="99"/>
      <c r="O500" s="99"/>
      <c r="P500" s="99"/>
      <c r="Q500" s="99"/>
      <c r="R500" s="99"/>
      <c r="S500" s="99"/>
      <c r="T500" s="99"/>
      <c r="U500" s="99"/>
      <c r="V500" s="99"/>
      <c r="W500" s="99"/>
      <c r="X500" s="99"/>
      <c r="Y500" s="99"/>
      <c r="Z500" s="99"/>
    </row>
    <row r="501" ht="11.25" customHeight="1">
      <c r="A501" s="432" t="s">
        <v>145</v>
      </c>
      <c r="B501" s="194" t="s">
        <v>10828</v>
      </c>
      <c r="C501" s="432" t="s">
        <v>446</v>
      </c>
      <c r="D501" s="194" t="s">
        <v>1967</v>
      </c>
      <c r="E501" s="432" t="s">
        <v>10829</v>
      </c>
      <c r="F501" s="194" t="s">
        <v>10866</v>
      </c>
      <c r="G501" s="194">
        <v>50.0</v>
      </c>
      <c r="H501" s="447" t="s">
        <v>10831</v>
      </c>
      <c r="I501" s="447">
        <v>50.0</v>
      </c>
      <c r="J501" s="442" t="s">
        <v>145</v>
      </c>
      <c r="K501" s="99"/>
      <c r="L501" s="99"/>
      <c r="M501" s="99"/>
      <c r="N501" s="99"/>
      <c r="O501" s="99"/>
      <c r="P501" s="99"/>
      <c r="Q501" s="99"/>
      <c r="R501" s="99"/>
      <c r="S501" s="99"/>
      <c r="T501" s="99"/>
      <c r="U501" s="99"/>
      <c r="V501" s="99"/>
      <c r="W501" s="99"/>
      <c r="X501" s="99"/>
      <c r="Y501" s="99"/>
      <c r="Z501" s="99"/>
    </row>
    <row r="502" ht="11.25" customHeight="1">
      <c r="A502" s="432" t="s">
        <v>145</v>
      </c>
      <c r="B502" s="194" t="s">
        <v>10828</v>
      </c>
      <c r="C502" s="432" t="s">
        <v>446</v>
      </c>
      <c r="D502" s="194" t="s">
        <v>1967</v>
      </c>
      <c r="E502" s="432" t="s">
        <v>10829</v>
      </c>
      <c r="F502" s="194" t="s">
        <v>10867</v>
      </c>
      <c r="G502" s="194">
        <v>50.0</v>
      </c>
      <c r="H502" s="447" t="s">
        <v>10831</v>
      </c>
      <c r="I502" s="447">
        <v>50.0</v>
      </c>
      <c r="J502" s="442" t="s">
        <v>145</v>
      </c>
      <c r="K502" s="99"/>
      <c r="L502" s="99"/>
      <c r="M502" s="99"/>
      <c r="N502" s="99"/>
      <c r="O502" s="99"/>
      <c r="P502" s="99"/>
      <c r="Q502" s="99"/>
      <c r="R502" s="99"/>
      <c r="S502" s="99"/>
      <c r="T502" s="99"/>
      <c r="U502" s="99"/>
      <c r="V502" s="99"/>
      <c r="W502" s="99"/>
      <c r="X502" s="99"/>
      <c r="Y502" s="99"/>
      <c r="Z502" s="99"/>
    </row>
    <row r="503" ht="11.25" customHeight="1">
      <c r="A503" s="432" t="s">
        <v>145</v>
      </c>
      <c r="B503" s="194" t="s">
        <v>10828</v>
      </c>
      <c r="C503" s="432" t="s">
        <v>446</v>
      </c>
      <c r="D503" s="194" t="s">
        <v>1967</v>
      </c>
      <c r="E503" s="432" t="s">
        <v>10829</v>
      </c>
      <c r="F503" s="194" t="s">
        <v>10844</v>
      </c>
      <c r="G503" s="194">
        <v>50.0</v>
      </c>
      <c r="H503" s="447" t="s">
        <v>10831</v>
      </c>
      <c r="I503" s="447">
        <v>50.0</v>
      </c>
      <c r="J503" s="442" t="s">
        <v>145</v>
      </c>
      <c r="K503" s="99"/>
      <c r="L503" s="99"/>
      <c r="M503" s="99"/>
      <c r="N503" s="99"/>
      <c r="O503" s="99"/>
      <c r="P503" s="99"/>
      <c r="Q503" s="99"/>
      <c r="R503" s="99"/>
      <c r="S503" s="99"/>
      <c r="T503" s="99"/>
      <c r="U503" s="99"/>
      <c r="V503" s="99"/>
      <c r="W503" s="99"/>
      <c r="X503" s="99"/>
      <c r="Y503" s="99"/>
      <c r="Z503" s="99"/>
    </row>
    <row r="504" ht="11.25" customHeight="1">
      <c r="A504" s="432" t="s">
        <v>145</v>
      </c>
      <c r="B504" s="194" t="s">
        <v>10828</v>
      </c>
      <c r="C504" s="432" t="s">
        <v>446</v>
      </c>
      <c r="D504" s="194" t="s">
        <v>1967</v>
      </c>
      <c r="E504" s="432" t="s">
        <v>10829</v>
      </c>
      <c r="F504" s="194" t="s">
        <v>10868</v>
      </c>
      <c r="G504" s="194">
        <v>50.0</v>
      </c>
      <c r="H504" s="447" t="s">
        <v>10831</v>
      </c>
      <c r="I504" s="447">
        <v>50.0</v>
      </c>
      <c r="J504" s="442" t="s">
        <v>145</v>
      </c>
      <c r="K504" s="99"/>
      <c r="L504" s="99"/>
      <c r="M504" s="99"/>
      <c r="N504" s="99"/>
      <c r="O504" s="99"/>
      <c r="P504" s="99"/>
      <c r="Q504" s="99"/>
      <c r="R504" s="99"/>
      <c r="S504" s="99"/>
      <c r="T504" s="99"/>
      <c r="U504" s="99"/>
      <c r="V504" s="99"/>
      <c r="W504" s="99"/>
      <c r="X504" s="99"/>
      <c r="Y504" s="99"/>
      <c r="Z504" s="99"/>
    </row>
    <row r="505" ht="11.25" customHeight="1">
      <c r="A505" s="432" t="s">
        <v>145</v>
      </c>
      <c r="B505" s="194" t="s">
        <v>10828</v>
      </c>
      <c r="C505" s="432" t="s">
        <v>446</v>
      </c>
      <c r="D505" s="194" t="s">
        <v>1967</v>
      </c>
      <c r="E505" s="432" t="s">
        <v>10829</v>
      </c>
      <c r="F505" s="194" t="s">
        <v>10868</v>
      </c>
      <c r="G505" s="194">
        <v>50.0</v>
      </c>
      <c r="H505" s="447" t="s">
        <v>10831</v>
      </c>
      <c r="I505" s="447">
        <v>50.0</v>
      </c>
      <c r="J505" s="442" t="s">
        <v>145</v>
      </c>
      <c r="K505" s="99"/>
      <c r="L505" s="99"/>
      <c r="M505" s="99"/>
      <c r="N505" s="99"/>
      <c r="O505" s="99"/>
      <c r="P505" s="99"/>
      <c r="Q505" s="99"/>
      <c r="R505" s="99"/>
      <c r="S505" s="99"/>
      <c r="T505" s="99"/>
      <c r="U505" s="99"/>
      <c r="V505" s="99"/>
      <c r="W505" s="99"/>
      <c r="X505" s="99"/>
      <c r="Y505" s="99"/>
      <c r="Z505" s="99"/>
    </row>
    <row r="506" ht="11.25" customHeight="1">
      <c r="A506" s="432" t="s">
        <v>145</v>
      </c>
      <c r="B506" s="194" t="s">
        <v>10828</v>
      </c>
      <c r="C506" s="432" t="s">
        <v>446</v>
      </c>
      <c r="D506" s="194" t="s">
        <v>1967</v>
      </c>
      <c r="E506" s="432" t="s">
        <v>10829</v>
      </c>
      <c r="F506" s="194" t="s">
        <v>10869</v>
      </c>
      <c r="G506" s="194">
        <v>50.0</v>
      </c>
      <c r="H506" s="447" t="s">
        <v>10831</v>
      </c>
      <c r="I506" s="447">
        <v>50.0</v>
      </c>
      <c r="J506" s="442" t="s">
        <v>145</v>
      </c>
      <c r="K506" s="99"/>
      <c r="L506" s="99"/>
      <c r="M506" s="99"/>
      <c r="N506" s="99"/>
      <c r="O506" s="99"/>
      <c r="P506" s="99"/>
      <c r="Q506" s="99"/>
      <c r="R506" s="99"/>
      <c r="S506" s="99"/>
      <c r="T506" s="99"/>
      <c r="U506" s="99"/>
      <c r="V506" s="99"/>
      <c r="W506" s="99"/>
      <c r="X506" s="99"/>
      <c r="Y506" s="99"/>
      <c r="Z506" s="99"/>
    </row>
    <row r="507" ht="11.25" customHeight="1">
      <c r="A507" s="432" t="s">
        <v>145</v>
      </c>
      <c r="B507" s="194" t="s">
        <v>10828</v>
      </c>
      <c r="C507" s="432" t="s">
        <v>446</v>
      </c>
      <c r="D507" s="194" t="s">
        <v>1967</v>
      </c>
      <c r="E507" s="432" t="s">
        <v>10829</v>
      </c>
      <c r="F507" s="194" t="s">
        <v>10870</v>
      </c>
      <c r="G507" s="194">
        <v>50.0</v>
      </c>
      <c r="H507" s="447" t="s">
        <v>10831</v>
      </c>
      <c r="I507" s="447">
        <v>50.0</v>
      </c>
      <c r="J507" s="442" t="s">
        <v>145</v>
      </c>
      <c r="K507" s="99"/>
      <c r="L507" s="99"/>
      <c r="M507" s="99"/>
      <c r="N507" s="99"/>
      <c r="O507" s="99"/>
      <c r="P507" s="99"/>
      <c r="Q507" s="99"/>
      <c r="R507" s="99"/>
      <c r="S507" s="99"/>
      <c r="T507" s="99"/>
      <c r="U507" s="99"/>
      <c r="V507" s="99"/>
      <c r="W507" s="99"/>
      <c r="X507" s="99"/>
      <c r="Y507" s="99"/>
      <c r="Z507" s="99"/>
    </row>
    <row r="508" ht="11.25" customHeight="1">
      <c r="A508" s="432" t="s">
        <v>145</v>
      </c>
      <c r="B508" s="194" t="s">
        <v>10828</v>
      </c>
      <c r="C508" s="432" t="s">
        <v>446</v>
      </c>
      <c r="D508" s="194" t="s">
        <v>1967</v>
      </c>
      <c r="E508" s="432" t="s">
        <v>10829</v>
      </c>
      <c r="F508" s="194" t="s">
        <v>10843</v>
      </c>
      <c r="G508" s="194">
        <v>50.0</v>
      </c>
      <c r="H508" s="447" t="s">
        <v>10831</v>
      </c>
      <c r="I508" s="447">
        <v>50.0</v>
      </c>
      <c r="J508" s="442" t="s">
        <v>145</v>
      </c>
      <c r="K508" s="99"/>
      <c r="L508" s="99"/>
      <c r="M508" s="99"/>
      <c r="N508" s="99"/>
      <c r="O508" s="99"/>
      <c r="P508" s="99"/>
      <c r="Q508" s="99"/>
      <c r="R508" s="99"/>
      <c r="S508" s="99"/>
      <c r="T508" s="99"/>
      <c r="U508" s="99"/>
      <c r="V508" s="99"/>
      <c r="W508" s="99"/>
      <c r="X508" s="99"/>
      <c r="Y508" s="99"/>
      <c r="Z508" s="99"/>
    </row>
    <row r="509" ht="11.25" customHeight="1">
      <c r="A509" s="432" t="s">
        <v>145</v>
      </c>
      <c r="B509" s="194" t="s">
        <v>10828</v>
      </c>
      <c r="C509" s="432" t="s">
        <v>446</v>
      </c>
      <c r="D509" s="194" t="s">
        <v>1967</v>
      </c>
      <c r="E509" s="432" t="s">
        <v>10829</v>
      </c>
      <c r="F509" s="194" t="s">
        <v>10843</v>
      </c>
      <c r="G509" s="194">
        <v>50.0</v>
      </c>
      <c r="H509" s="447" t="s">
        <v>10831</v>
      </c>
      <c r="I509" s="447">
        <v>50.0</v>
      </c>
      <c r="J509" s="442" t="s">
        <v>145</v>
      </c>
      <c r="K509" s="99"/>
      <c r="L509" s="99"/>
      <c r="M509" s="99"/>
      <c r="N509" s="99"/>
      <c r="O509" s="99"/>
      <c r="P509" s="99"/>
      <c r="Q509" s="99"/>
      <c r="R509" s="99"/>
      <c r="S509" s="99"/>
      <c r="T509" s="99"/>
      <c r="U509" s="99"/>
      <c r="V509" s="99"/>
      <c r="W509" s="99"/>
      <c r="X509" s="99"/>
      <c r="Y509" s="99"/>
      <c r="Z509" s="99"/>
    </row>
    <row r="510" ht="11.25" customHeight="1">
      <c r="A510" s="432" t="s">
        <v>145</v>
      </c>
      <c r="B510" s="194" t="s">
        <v>10828</v>
      </c>
      <c r="C510" s="432" t="s">
        <v>446</v>
      </c>
      <c r="D510" s="194" t="s">
        <v>1967</v>
      </c>
      <c r="E510" s="432" t="s">
        <v>10829</v>
      </c>
      <c r="F510" s="194" t="s">
        <v>10843</v>
      </c>
      <c r="G510" s="194">
        <v>50.0</v>
      </c>
      <c r="H510" s="447" t="s">
        <v>10831</v>
      </c>
      <c r="I510" s="447">
        <v>50.0</v>
      </c>
      <c r="J510" s="442" t="s">
        <v>145</v>
      </c>
      <c r="K510" s="99"/>
      <c r="L510" s="99"/>
      <c r="M510" s="99"/>
      <c r="N510" s="99"/>
      <c r="O510" s="99"/>
      <c r="P510" s="99"/>
      <c r="Q510" s="99"/>
      <c r="R510" s="99"/>
      <c r="S510" s="99"/>
      <c r="T510" s="99"/>
      <c r="U510" s="99"/>
      <c r="V510" s="99"/>
      <c r="W510" s="99"/>
      <c r="X510" s="99"/>
      <c r="Y510" s="99"/>
      <c r="Z510" s="99"/>
    </row>
    <row r="511" ht="11.25" customHeight="1">
      <c r="A511" s="432" t="s">
        <v>145</v>
      </c>
      <c r="B511" s="194" t="s">
        <v>10828</v>
      </c>
      <c r="C511" s="432" t="s">
        <v>10871</v>
      </c>
      <c r="D511" s="194" t="s">
        <v>1967</v>
      </c>
      <c r="E511" s="432" t="s">
        <v>10829</v>
      </c>
      <c r="F511" s="194" t="s">
        <v>10872</v>
      </c>
      <c r="G511" s="194">
        <v>50.0</v>
      </c>
      <c r="H511" s="447" t="s">
        <v>10831</v>
      </c>
      <c r="I511" s="447">
        <v>50.0</v>
      </c>
      <c r="J511" s="442" t="s">
        <v>145</v>
      </c>
      <c r="K511" s="99"/>
      <c r="L511" s="99"/>
      <c r="M511" s="99"/>
      <c r="N511" s="99"/>
      <c r="O511" s="99"/>
      <c r="P511" s="99"/>
      <c r="Q511" s="99"/>
      <c r="R511" s="99"/>
      <c r="S511" s="99"/>
      <c r="T511" s="99"/>
      <c r="U511" s="99"/>
      <c r="V511" s="99"/>
      <c r="W511" s="99"/>
      <c r="X511" s="99"/>
      <c r="Y511" s="99"/>
      <c r="Z511" s="99"/>
    </row>
    <row r="512" ht="11.25" customHeight="1">
      <c r="A512" s="432" t="s">
        <v>145</v>
      </c>
      <c r="B512" s="194" t="s">
        <v>10828</v>
      </c>
      <c r="C512" s="432" t="s">
        <v>10871</v>
      </c>
      <c r="D512" s="194" t="s">
        <v>1967</v>
      </c>
      <c r="E512" s="432" t="s">
        <v>10829</v>
      </c>
      <c r="F512" s="194" t="s">
        <v>10873</v>
      </c>
      <c r="G512" s="194">
        <v>50.0</v>
      </c>
      <c r="H512" s="447" t="s">
        <v>10831</v>
      </c>
      <c r="I512" s="447">
        <v>50.0</v>
      </c>
      <c r="J512" s="442" t="s">
        <v>145</v>
      </c>
      <c r="K512" s="99"/>
      <c r="L512" s="99"/>
      <c r="M512" s="99"/>
      <c r="N512" s="99"/>
      <c r="O512" s="99"/>
      <c r="P512" s="99"/>
      <c r="Q512" s="99"/>
      <c r="R512" s="99"/>
      <c r="S512" s="99"/>
      <c r="T512" s="99"/>
      <c r="U512" s="99"/>
      <c r="V512" s="99"/>
      <c r="W512" s="99"/>
      <c r="X512" s="99"/>
      <c r="Y512" s="99"/>
      <c r="Z512" s="99"/>
    </row>
    <row r="513" ht="11.25" customHeight="1">
      <c r="A513" s="432" t="s">
        <v>145</v>
      </c>
      <c r="B513" s="194" t="s">
        <v>10828</v>
      </c>
      <c r="C513" s="432" t="s">
        <v>10617</v>
      </c>
      <c r="D513" s="194" t="s">
        <v>1967</v>
      </c>
      <c r="E513" s="432" t="s">
        <v>10829</v>
      </c>
      <c r="F513" s="194" t="s">
        <v>10874</v>
      </c>
      <c r="G513" s="194">
        <v>50.0</v>
      </c>
      <c r="H513" s="447" t="s">
        <v>10831</v>
      </c>
      <c r="I513" s="447">
        <v>50.0</v>
      </c>
      <c r="J513" s="442" t="s">
        <v>145</v>
      </c>
      <c r="K513" s="99"/>
      <c r="L513" s="99"/>
      <c r="M513" s="99"/>
      <c r="N513" s="99"/>
      <c r="O513" s="99"/>
      <c r="P513" s="99"/>
      <c r="Q513" s="99"/>
      <c r="R513" s="99"/>
      <c r="S513" s="99"/>
      <c r="T513" s="99"/>
      <c r="U513" s="99"/>
      <c r="V513" s="99"/>
      <c r="W513" s="99"/>
      <c r="X513" s="99"/>
      <c r="Y513" s="99"/>
      <c r="Z513" s="99"/>
    </row>
    <row r="514" ht="11.25" customHeight="1">
      <c r="A514" s="432" t="s">
        <v>145</v>
      </c>
      <c r="B514" s="194" t="s">
        <v>10828</v>
      </c>
      <c r="C514" s="432" t="s">
        <v>10617</v>
      </c>
      <c r="D514" s="194" t="s">
        <v>1967</v>
      </c>
      <c r="E514" s="432" t="s">
        <v>10829</v>
      </c>
      <c r="F514" s="194" t="s">
        <v>10875</v>
      </c>
      <c r="G514" s="194">
        <v>50.0</v>
      </c>
      <c r="H514" s="447" t="s">
        <v>10831</v>
      </c>
      <c r="I514" s="447">
        <v>50.0</v>
      </c>
      <c r="J514" s="442" t="s">
        <v>145</v>
      </c>
      <c r="K514" s="99"/>
      <c r="L514" s="99"/>
      <c r="M514" s="99"/>
      <c r="N514" s="99"/>
      <c r="O514" s="99"/>
      <c r="P514" s="99"/>
      <c r="Q514" s="99"/>
      <c r="R514" s="99"/>
      <c r="S514" s="99"/>
      <c r="T514" s="99"/>
      <c r="U514" s="99"/>
      <c r="V514" s="99"/>
      <c r="W514" s="99"/>
      <c r="X514" s="99"/>
      <c r="Y514" s="99"/>
      <c r="Z514" s="99"/>
    </row>
    <row r="515" ht="11.25" customHeight="1">
      <c r="A515" s="432" t="s">
        <v>145</v>
      </c>
      <c r="B515" s="194" t="s">
        <v>10828</v>
      </c>
      <c r="C515" s="432" t="s">
        <v>10617</v>
      </c>
      <c r="D515" s="194" t="s">
        <v>1967</v>
      </c>
      <c r="E515" s="432" t="s">
        <v>10829</v>
      </c>
      <c r="F515" s="194" t="s">
        <v>10876</v>
      </c>
      <c r="G515" s="194">
        <v>50.0</v>
      </c>
      <c r="H515" s="447" t="s">
        <v>10831</v>
      </c>
      <c r="I515" s="447">
        <v>50.0</v>
      </c>
      <c r="J515" s="442" t="s">
        <v>145</v>
      </c>
      <c r="K515" s="99"/>
      <c r="L515" s="99"/>
      <c r="M515" s="99"/>
      <c r="N515" s="99"/>
      <c r="O515" s="99"/>
      <c r="P515" s="99"/>
      <c r="Q515" s="99"/>
      <c r="R515" s="99"/>
      <c r="S515" s="99"/>
      <c r="T515" s="99"/>
      <c r="U515" s="99"/>
      <c r="V515" s="99"/>
      <c r="W515" s="99"/>
      <c r="X515" s="99"/>
      <c r="Y515" s="99"/>
      <c r="Z515" s="99"/>
    </row>
    <row r="516" ht="11.25" customHeight="1">
      <c r="A516" s="432" t="s">
        <v>145</v>
      </c>
      <c r="B516" s="194" t="s">
        <v>10828</v>
      </c>
      <c r="C516" s="432" t="s">
        <v>10617</v>
      </c>
      <c r="D516" s="194" t="s">
        <v>1967</v>
      </c>
      <c r="E516" s="432" t="s">
        <v>10829</v>
      </c>
      <c r="F516" s="194" t="s">
        <v>10877</v>
      </c>
      <c r="G516" s="194">
        <v>50.0</v>
      </c>
      <c r="H516" s="447" t="s">
        <v>10831</v>
      </c>
      <c r="I516" s="447">
        <v>50.0</v>
      </c>
      <c r="J516" s="442" t="s">
        <v>145</v>
      </c>
      <c r="K516" s="99"/>
      <c r="L516" s="99"/>
      <c r="M516" s="99"/>
      <c r="N516" s="99"/>
      <c r="O516" s="99"/>
      <c r="P516" s="99"/>
      <c r="Q516" s="99"/>
      <c r="R516" s="99"/>
      <c r="S516" s="99"/>
      <c r="T516" s="99"/>
      <c r="U516" s="99"/>
      <c r="V516" s="99"/>
      <c r="W516" s="99"/>
      <c r="X516" s="99"/>
      <c r="Y516" s="99"/>
      <c r="Z516" s="99"/>
    </row>
    <row r="517" ht="11.25" customHeight="1">
      <c r="A517" s="432" t="s">
        <v>145</v>
      </c>
      <c r="B517" s="194" t="s">
        <v>10828</v>
      </c>
      <c r="C517" s="432" t="s">
        <v>10617</v>
      </c>
      <c r="D517" s="194" t="s">
        <v>1967</v>
      </c>
      <c r="E517" s="432" t="s">
        <v>10829</v>
      </c>
      <c r="F517" s="194" t="s">
        <v>10868</v>
      </c>
      <c r="G517" s="194">
        <v>50.0</v>
      </c>
      <c r="H517" s="447" t="s">
        <v>10831</v>
      </c>
      <c r="I517" s="447">
        <v>50.0</v>
      </c>
      <c r="J517" s="442" t="s">
        <v>145</v>
      </c>
      <c r="K517" s="99"/>
      <c r="L517" s="99"/>
      <c r="M517" s="99"/>
      <c r="N517" s="99"/>
      <c r="O517" s="99"/>
      <c r="P517" s="99"/>
      <c r="Q517" s="99"/>
      <c r="R517" s="99"/>
      <c r="S517" s="99"/>
      <c r="T517" s="99"/>
      <c r="U517" s="99"/>
      <c r="V517" s="99"/>
      <c r="W517" s="99"/>
      <c r="X517" s="99"/>
      <c r="Y517" s="99"/>
      <c r="Z517" s="99"/>
    </row>
    <row r="518" ht="11.25" customHeight="1">
      <c r="A518" s="432" t="s">
        <v>145</v>
      </c>
      <c r="B518" s="194" t="s">
        <v>10828</v>
      </c>
      <c r="C518" s="432" t="s">
        <v>10617</v>
      </c>
      <c r="D518" s="194" t="s">
        <v>1967</v>
      </c>
      <c r="E518" s="432" t="s">
        <v>10829</v>
      </c>
      <c r="F518" s="194" t="s">
        <v>10841</v>
      </c>
      <c r="G518" s="194">
        <v>50.0</v>
      </c>
      <c r="H518" s="447" t="s">
        <v>10831</v>
      </c>
      <c r="I518" s="447">
        <v>50.0</v>
      </c>
      <c r="J518" s="442" t="s">
        <v>145</v>
      </c>
      <c r="K518" s="99"/>
      <c r="L518" s="99"/>
      <c r="M518" s="99"/>
      <c r="N518" s="99"/>
      <c r="O518" s="99"/>
      <c r="P518" s="99"/>
      <c r="Q518" s="99"/>
      <c r="R518" s="99"/>
      <c r="S518" s="99"/>
      <c r="T518" s="99"/>
      <c r="U518" s="99"/>
      <c r="V518" s="99"/>
      <c r="W518" s="99"/>
      <c r="X518" s="99"/>
      <c r="Y518" s="99"/>
      <c r="Z518" s="99"/>
    </row>
    <row r="519" ht="11.25" customHeight="1">
      <c r="A519" s="432" t="s">
        <v>145</v>
      </c>
      <c r="B519" s="194" t="s">
        <v>10828</v>
      </c>
      <c r="C519" s="432" t="s">
        <v>10617</v>
      </c>
      <c r="D519" s="194" t="s">
        <v>1967</v>
      </c>
      <c r="E519" s="432" t="s">
        <v>10829</v>
      </c>
      <c r="F519" s="194" t="s">
        <v>10841</v>
      </c>
      <c r="G519" s="194">
        <v>50.0</v>
      </c>
      <c r="H519" s="447" t="s">
        <v>10831</v>
      </c>
      <c r="I519" s="447">
        <v>50.0</v>
      </c>
      <c r="J519" s="442" t="s">
        <v>145</v>
      </c>
      <c r="K519" s="99"/>
      <c r="L519" s="99"/>
      <c r="M519" s="99"/>
      <c r="N519" s="99"/>
      <c r="O519" s="99"/>
      <c r="P519" s="99"/>
      <c r="Q519" s="99"/>
      <c r="R519" s="99"/>
      <c r="S519" s="99"/>
      <c r="T519" s="99"/>
      <c r="U519" s="99"/>
      <c r="V519" s="99"/>
      <c r="W519" s="99"/>
      <c r="X519" s="99"/>
      <c r="Y519" s="99"/>
      <c r="Z519" s="99"/>
    </row>
    <row r="520" ht="11.25" customHeight="1">
      <c r="A520" s="432" t="s">
        <v>145</v>
      </c>
      <c r="B520" s="194" t="s">
        <v>10828</v>
      </c>
      <c r="C520" s="432" t="s">
        <v>10878</v>
      </c>
      <c r="D520" s="194" t="s">
        <v>1967</v>
      </c>
      <c r="E520" s="432" t="s">
        <v>10829</v>
      </c>
      <c r="F520" s="194" t="s">
        <v>10879</v>
      </c>
      <c r="G520" s="194">
        <v>50.0</v>
      </c>
      <c r="H520" s="447" t="s">
        <v>10831</v>
      </c>
      <c r="I520" s="447">
        <v>50.0</v>
      </c>
      <c r="J520" s="442" t="s">
        <v>145</v>
      </c>
      <c r="K520" s="99"/>
      <c r="L520" s="99"/>
      <c r="M520" s="99"/>
      <c r="N520" s="99"/>
      <c r="O520" s="99"/>
      <c r="P520" s="99"/>
      <c r="Q520" s="99"/>
      <c r="R520" s="99"/>
      <c r="S520" s="99"/>
      <c r="T520" s="99"/>
      <c r="U520" s="99"/>
      <c r="V520" s="99"/>
      <c r="W520" s="99"/>
      <c r="X520" s="99"/>
      <c r="Y520" s="99"/>
      <c r="Z520" s="99"/>
    </row>
    <row r="521" ht="11.25" customHeight="1">
      <c r="A521" s="432" t="s">
        <v>145</v>
      </c>
      <c r="B521" s="194" t="s">
        <v>10828</v>
      </c>
      <c r="C521" s="432" t="s">
        <v>10880</v>
      </c>
      <c r="D521" s="194" t="s">
        <v>1967</v>
      </c>
      <c r="E521" s="432" t="s">
        <v>10829</v>
      </c>
      <c r="F521" s="194" t="s">
        <v>10849</v>
      </c>
      <c r="G521" s="194">
        <v>50.0</v>
      </c>
      <c r="H521" s="447" t="s">
        <v>10831</v>
      </c>
      <c r="I521" s="447">
        <v>50.0</v>
      </c>
      <c r="J521" s="442" t="s">
        <v>145</v>
      </c>
      <c r="K521" s="99"/>
      <c r="L521" s="99"/>
      <c r="M521" s="99"/>
      <c r="N521" s="99"/>
      <c r="O521" s="99"/>
      <c r="P521" s="99"/>
      <c r="Q521" s="99"/>
      <c r="R521" s="99"/>
      <c r="S521" s="99"/>
      <c r="T521" s="99"/>
      <c r="U521" s="99"/>
      <c r="V521" s="99"/>
      <c r="W521" s="99"/>
      <c r="X521" s="99"/>
      <c r="Y521" s="99"/>
      <c r="Z521" s="99"/>
    </row>
    <row r="522" ht="11.25" customHeight="1">
      <c r="A522" s="432" t="s">
        <v>145</v>
      </c>
      <c r="B522" s="194" t="s">
        <v>10828</v>
      </c>
      <c r="C522" s="432" t="s">
        <v>10881</v>
      </c>
      <c r="D522" s="194" t="s">
        <v>1967</v>
      </c>
      <c r="E522" s="432" t="s">
        <v>10829</v>
      </c>
      <c r="F522" s="194" t="s">
        <v>10882</v>
      </c>
      <c r="G522" s="194">
        <v>50.0</v>
      </c>
      <c r="H522" s="447" t="s">
        <v>10831</v>
      </c>
      <c r="I522" s="447">
        <v>50.0</v>
      </c>
      <c r="J522" s="442" t="s">
        <v>145</v>
      </c>
      <c r="K522" s="99"/>
      <c r="L522" s="99"/>
      <c r="M522" s="99"/>
      <c r="N522" s="99"/>
      <c r="O522" s="99"/>
      <c r="P522" s="99"/>
      <c r="Q522" s="99"/>
      <c r="R522" s="99"/>
      <c r="S522" s="99"/>
      <c r="T522" s="99"/>
      <c r="U522" s="99"/>
      <c r="V522" s="99"/>
      <c r="W522" s="99"/>
      <c r="X522" s="99"/>
      <c r="Y522" s="99"/>
      <c r="Z522" s="99"/>
    </row>
    <row r="523" ht="11.25" customHeight="1">
      <c r="A523" s="432" t="s">
        <v>145</v>
      </c>
      <c r="B523" s="194" t="s">
        <v>10828</v>
      </c>
      <c r="C523" s="432" t="s">
        <v>10883</v>
      </c>
      <c r="D523" s="194" t="s">
        <v>1967</v>
      </c>
      <c r="E523" s="432" t="s">
        <v>10829</v>
      </c>
      <c r="F523" s="194" t="s">
        <v>10884</v>
      </c>
      <c r="G523" s="194">
        <v>50.0</v>
      </c>
      <c r="H523" s="447" t="s">
        <v>10831</v>
      </c>
      <c r="I523" s="447">
        <v>50.0</v>
      </c>
      <c r="J523" s="442" t="s">
        <v>145</v>
      </c>
      <c r="K523" s="99"/>
      <c r="L523" s="99"/>
      <c r="M523" s="99"/>
      <c r="N523" s="99"/>
      <c r="O523" s="99"/>
      <c r="P523" s="99"/>
      <c r="Q523" s="99"/>
      <c r="R523" s="99"/>
      <c r="S523" s="99"/>
      <c r="T523" s="99"/>
      <c r="U523" s="99"/>
      <c r="V523" s="99"/>
      <c r="W523" s="99"/>
      <c r="X523" s="99"/>
      <c r="Y523" s="99"/>
      <c r="Z523" s="99"/>
    </row>
    <row r="524" ht="11.25" customHeight="1">
      <c r="A524" s="432" t="s">
        <v>145</v>
      </c>
      <c r="B524" s="194" t="s">
        <v>135</v>
      </c>
      <c r="C524" s="432" t="s">
        <v>761</v>
      </c>
      <c r="D524" s="194" t="s">
        <v>10610</v>
      </c>
      <c r="E524" s="432" t="s">
        <v>10711</v>
      </c>
      <c r="F524" s="194" t="s">
        <v>10612</v>
      </c>
      <c r="G524" s="194">
        <v>300.0</v>
      </c>
      <c r="H524" s="447" t="s">
        <v>10712</v>
      </c>
      <c r="I524" s="447">
        <v>300.0</v>
      </c>
      <c r="J524" s="442" t="s">
        <v>145</v>
      </c>
      <c r="K524" s="99"/>
      <c r="L524" s="99"/>
      <c r="M524" s="99"/>
      <c r="N524" s="99"/>
      <c r="O524" s="99"/>
      <c r="P524" s="99"/>
      <c r="Q524" s="99"/>
      <c r="R524" s="99"/>
      <c r="S524" s="99"/>
      <c r="T524" s="99"/>
      <c r="U524" s="99"/>
      <c r="V524" s="99"/>
      <c r="W524" s="99"/>
      <c r="X524" s="99"/>
      <c r="Y524" s="99"/>
      <c r="Z524" s="99"/>
    </row>
    <row r="525" ht="11.25" customHeight="1">
      <c r="A525" s="432" t="s">
        <v>147</v>
      </c>
      <c r="B525" s="194" t="s">
        <v>10885</v>
      </c>
      <c r="C525" s="432" t="s">
        <v>8222</v>
      </c>
      <c r="D525" s="194" t="s">
        <v>10886</v>
      </c>
      <c r="E525" s="432" t="s">
        <v>10887</v>
      </c>
      <c r="F525" s="194" t="s">
        <v>10888</v>
      </c>
      <c r="G525" s="194">
        <v>75.0</v>
      </c>
      <c r="H525" s="447" t="s">
        <v>10302</v>
      </c>
      <c r="I525" s="447">
        <v>75.0</v>
      </c>
      <c r="J525" s="442" t="s">
        <v>147</v>
      </c>
      <c r="K525" s="99"/>
      <c r="L525" s="99"/>
      <c r="M525" s="99"/>
      <c r="N525" s="99"/>
      <c r="O525" s="99"/>
      <c r="P525" s="99"/>
      <c r="Q525" s="99"/>
      <c r="R525" s="99"/>
      <c r="S525" s="99"/>
      <c r="T525" s="99"/>
      <c r="U525" s="99"/>
      <c r="V525" s="99"/>
      <c r="W525" s="99"/>
      <c r="X525" s="99"/>
      <c r="Y525" s="99"/>
      <c r="Z525" s="99"/>
    </row>
    <row r="526" ht="11.25" customHeight="1">
      <c r="A526" s="432" t="s">
        <v>147</v>
      </c>
      <c r="B526" s="194" t="s">
        <v>135</v>
      </c>
      <c r="C526" s="432" t="s">
        <v>10889</v>
      </c>
      <c r="D526" s="194" t="s">
        <v>2081</v>
      </c>
      <c r="E526" s="432" t="s">
        <v>10890</v>
      </c>
      <c r="F526" s="194" t="s">
        <v>10774</v>
      </c>
      <c r="G526" s="194">
        <v>50.0</v>
      </c>
      <c r="H526" s="447" t="s">
        <v>10692</v>
      </c>
      <c r="I526" s="447">
        <v>50.0</v>
      </c>
      <c r="J526" s="442" t="s">
        <v>147</v>
      </c>
      <c r="K526" s="99"/>
      <c r="L526" s="99"/>
      <c r="M526" s="99"/>
      <c r="N526" s="99"/>
      <c r="O526" s="99"/>
      <c r="P526" s="99"/>
      <c r="Q526" s="99"/>
      <c r="R526" s="99"/>
      <c r="S526" s="99"/>
      <c r="T526" s="99"/>
      <c r="U526" s="99"/>
      <c r="V526" s="99"/>
      <c r="W526" s="99"/>
      <c r="X526" s="99"/>
      <c r="Y526" s="99"/>
      <c r="Z526" s="99"/>
    </row>
    <row r="527" ht="11.25" customHeight="1">
      <c r="A527" s="432" t="s">
        <v>147</v>
      </c>
      <c r="B527" s="194" t="s">
        <v>135</v>
      </c>
      <c r="C527" s="432" t="s">
        <v>10889</v>
      </c>
      <c r="D527" s="194" t="s">
        <v>2081</v>
      </c>
      <c r="E527" s="432" t="s">
        <v>10890</v>
      </c>
      <c r="F527" s="194" t="s">
        <v>10891</v>
      </c>
      <c r="G527" s="194">
        <v>50.0</v>
      </c>
      <c r="H527" s="447" t="s">
        <v>10692</v>
      </c>
      <c r="I527" s="447">
        <v>50.0</v>
      </c>
      <c r="J527" s="442" t="s">
        <v>147</v>
      </c>
      <c r="K527" s="99"/>
      <c r="L527" s="99"/>
      <c r="M527" s="99"/>
      <c r="N527" s="99"/>
      <c r="O527" s="99"/>
      <c r="P527" s="99"/>
      <c r="Q527" s="99"/>
      <c r="R527" s="99"/>
      <c r="S527" s="99"/>
      <c r="T527" s="99"/>
      <c r="U527" s="99"/>
      <c r="V527" s="99"/>
      <c r="W527" s="99"/>
      <c r="X527" s="99"/>
      <c r="Y527" s="99"/>
      <c r="Z527" s="99"/>
    </row>
    <row r="528" ht="11.25" customHeight="1">
      <c r="A528" s="432" t="s">
        <v>147</v>
      </c>
      <c r="B528" s="194" t="s">
        <v>135</v>
      </c>
      <c r="C528" s="432" t="s">
        <v>10889</v>
      </c>
      <c r="D528" s="194" t="s">
        <v>2081</v>
      </c>
      <c r="E528" s="432" t="s">
        <v>10890</v>
      </c>
      <c r="F528" s="194" t="s">
        <v>10892</v>
      </c>
      <c r="G528" s="194">
        <v>50.0</v>
      </c>
      <c r="H528" s="447" t="s">
        <v>10692</v>
      </c>
      <c r="I528" s="447">
        <v>50.0</v>
      </c>
      <c r="J528" s="442" t="s">
        <v>147</v>
      </c>
      <c r="K528" s="99"/>
      <c r="L528" s="99"/>
      <c r="M528" s="99"/>
      <c r="N528" s="99"/>
      <c r="O528" s="99"/>
      <c r="P528" s="99"/>
      <c r="Q528" s="99"/>
      <c r="R528" s="99"/>
      <c r="S528" s="99"/>
      <c r="T528" s="99"/>
      <c r="U528" s="99"/>
      <c r="V528" s="99"/>
      <c r="W528" s="99"/>
      <c r="X528" s="99"/>
      <c r="Y528" s="99"/>
      <c r="Z528" s="99"/>
    </row>
    <row r="529" ht="11.25" customHeight="1">
      <c r="A529" s="432" t="s">
        <v>147</v>
      </c>
      <c r="B529" s="194" t="s">
        <v>135</v>
      </c>
      <c r="C529" s="432" t="s">
        <v>10893</v>
      </c>
      <c r="D529" s="194" t="s">
        <v>10894</v>
      </c>
      <c r="E529" s="432" t="s">
        <v>10895</v>
      </c>
      <c r="F529" s="194" t="s">
        <v>10896</v>
      </c>
      <c r="G529" s="194">
        <v>10.0</v>
      </c>
      <c r="H529" s="447" t="s">
        <v>10897</v>
      </c>
      <c r="I529" s="447">
        <v>10.0</v>
      </c>
      <c r="J529" s="442" t="s">
        <v>147</v>
      </c>
      <c r="K529" s="99"/>
      <c r="L529" s="99"/>
      <c r="M529" s="99"/>
      <c r="N529" s="99"/>
      <c r="O529" s="99"/>
      <c r="P529" s="99"/>
      <c r="Q529" s="99"/>
      <c r="R529" s="99"/>
      <c r="S529" s="99"/>
      <c r="T529" s="99"/>
      <c r="U529" s="99"/>
      <c r="V529" s="99"/>
      <c r="W529" s="99"/>
      <c r="X529" s="99"/>
      <c r="Y529" s="99"/>
      <c r="Z529" s="99"/>
    </row>
    <row r="530" ht="11.25" customHeight="1">
      <c r="A530" s="432" t="s">
        <v>147</v>
      </c>
      <c r="B530" s="194" t="s">
        <v>135</v>
      </c>
      <c r="C530" s="432" t="s">
        <v>10898</v>
      </c>
      <c r="D530" s="194" t="s">
        <v>10899</v>
      </c>
      <c r="E530" s="432" t="s">
        <v>10900</v>
      </c>
      <c r="F530" s="194" t="s">
        <v>10901</v>
      </c>
      <c r="G530" s="194">
        <v>10.0</v>
      </c>
      <c r="H530" s="447" t="s">
        <v>10897</v>
      </c>
      <c r="I530" s="447">
        <v>10.0</v>
      </c>
      <c r="J530" s="442" t="s">
        <v>147</v>
      </c>
      <c r="K530" s="99"/>
      <c r="L530" s="99"/>
      <c r="M530" s="99"/>
      <c r="N530" s="99"/>
      <c r="O530" s="99"/>
      <c r="P530" s="99"/>
      <c r="Q530" s="99"/>
      <c r="R530" s="99"/>
      <c r="S530" s="99"/>
      <c r="T530" s="99"/>
      <c r="U530" s="99"/>
      <c r="V530" s="99"/>
      <c r="W530" s="99"/>
      <c r="X530" s="99"/>
      <c r="Y530" s="99"/>
      <c r="Z530" s="99"/>
    </row>
    <row r="531" ht="11.25" customHeight="1">
      <c r="A531" s="432" t="s">
        <v>10902</v>
      </c>
      <c r="B531" s="194" t="s">
        <v>135</v>
      </c>
      <c r="C531" s="432" t="s">
        <v>10903</v>
      </c>
      <c r="D531" s="194" t="s">
        <v>10903</v>
      </c>
      <c r="E531" s="479" t="s">
        <v>10763</v>
      </c>
      <c r="F531" s="194" t="s">
        <v>10904</v>
      </c>
      <c r="G531" s="194">
        <v>50.0</v>
      </c>
      <c r="H531" s="194" t="s">
        <v>10623</v>
      </c>
      <c r="I531" s="194">
        <v>50.0</v>
      </c>
      <c r="J531" s="432" t="s">
        <v>10902</v>
      </c>
      <c r="K531" s="99"/>
      <c r="L531" s="99"/>
      <c r="M531" s="99"/>
      <c r="N531" s="99"/>
      <c r="O531" s="99"/>
      <c r="P531" s="99"/>
      <c r="Q531" s="99"/>
      <c r="R531" s="99"/>
      <c r="S531" s="99"/>
      <c r="T531" s="99"/>
      <c r="U531" s="99"/>
      <c r="V531" s="99"/>
      <c r="W531" s="99"/>
      <c r="X531" s="99"/>
      <c r="Y531" s="99"/>
      <c r="Z531" s="99"/>
    </row>
    <row r="532" ht="11.25" customHeight="1">
      <c r="A532" s="432" t="s">
        <v>10902</v>
      </c>
      <c r="B532" s="194" t="s">
        <v>135</v>
      </c>
      <c r="C532" s="432" t="s">
        <v>10905</v>
      </c>
      <c r="D532" s="194" t="s">
        <v>10905</v>
      </c>
      <c r="E532" s="479" t="s">
        <v>10303</v>
      </c>
      <c r="F532" s="194" t="s">
        <v>10906</v>
      </c>
      <c r="G532" s="194">
        <v>50.0</v>
      </c>
      <c r="H532" s="194" t="s">
        <v>10623</v>
      </c>
      <c r="I532" s="194">
        <v>50.0</v>
      </c>
      <c r="J532" s="432" t="s">
        <v>10902</v>
      </c>
      <c r="K532" s="99"/>
      <c r="L532" s="99"/>
      <c r="M532" s="99"/>
      <c r="N532" s="99"/>
      <c r="O532" s="99"/>
      <c r="P532" s="99"/>
      <c r="Q532" s="99"/>
      <c r="R532" s="99"/>
      <c r="S532" s="99"/>
      <c r="T532" s="99"/>
      <c r="U532" s="99"/>
      <c r="V532" s="99"/>
      <c r="W532" s="99"/>
      <c r="X532" s="99"/>
      <c r="Y532" s="99"/>
      <c r="Z532" s="99"/>
    </row>
    <row r="533" ht="11.25" customHeight="1">
      <c r="A533" s="432" t="s">
        <v>10902</v>
      </c>
      <c r="B533" s="194" t="s">
        <v>135</v>
      </c>
      <c r="C533" s="432" t="s">
        <v>10907</v>
      </c>
      <c r="D533" s="194" t="s">
        <v>10907</v>
      </c>
      <c r="E533" s="479" t="s">
        <v>10280</v>
      </c>
      <c r="F533" s="194" t="s">
        <v>10908</v>
      </c>
      <c r="G533" s="194">
        <v>50.0</v>
      </c>
      <c r="H533" s="194" t="s">
        <v>10623</v>
      </c>
      <c r="I533" s="194">
        <v>50.0</v>
      </c>
      <c r="J533" s="432" t="s">
        <v>10902</v>
      </c>
      <c r="K533" s="99"/>
      <c r="L533" s="99"/>
      <c r="M533" s="99"/>
      <c r="N533" s="99"/>
      <c r="O533" s="99"/>
      <c r="P533" s="99"/>
      <c r="Q533" s="99"/>
      <c r="R533" s="99"/>
      <c r="S533" s="99"/>
      <c r="T533" s="99"/>
      <c r="U533" s="99"/>
      <c r="V533" s="99"/>
      <c r="W533" s="99"/>
      <c r="X533" s="99"/>
      <c r="Y533" s="99"/>
      <c r="Z533" s="99"/>
    </row>
    <row r="534" ht="11.25" customHeight="1">
      <c r="A534" s="432" t="s">
        <v>10902</v>
      </c>
      <c r="B534" s="194" t="s">
        <v>135</v>
      </c>
      <c r="C534" s="432" t="s">
        <v>10909</v>
      </c>
      <c r="D534" s="194" t="s">
        <v>10909</v>
      </c>
      <c r="E534" s="479" t="s">
        <v>10283</v>
      </c>
      <c r="F534" s="194" t="s">
        <v>10910</v>
      </c>
      <c r="G534" s="194">
        <v>50.0</v>
      </c>
      <c r="H534" s="194" t="s">
        <v>10623</v>
      </c>
      <c r="I534" s="194">
        <v>50.0</v>
      </c>
      <c r="J534" s="432" t="s">
        <v>10902</v>
      </c>
      <c r="K534" s="99"/>
      <c r="L534" s="99"/>
      <c r="M534" s="99"/>
      <c r="N534" s="99"/>
      <c r="O534" s="99"/>
      <c r="P534" s="99"/>
      <c r="Q534" s="99"/>
      <c r="R534" s="99"/>
      <c r="S534" s="99"/>
      <c r="T534" s="99"/>
      <c r="U534" s="99"/>
      <c r="V534" s="99"/>
      <c r="W534" s="99"/>
      <c r="X534" s="99"/>
      <c r="Y534" s="99"/>
      <c r="Z534" s="99"/>
    </row>
    <row r="535" ht="11.25" customHeight="1">
      <c r="A535" s="432" t="s">
        <v>10902</v>
      </c>
      <c r="B535" s="194" t="s">
        <v>135</v>
      </c>
      <c r="C535" s="432" t="s">
        <v>10911</v>
      </c>
      <c r="D535" s="194" t="s">
        <v>10911</v>
      </c>
      <c r="E535" s="479" t="s">
        <v>10329</v>
      </c>
      <c r="F535" s="194" t="s">
        <v>10912</v>
      </c>
      <c r="G535" s="194">
        <v>50.0</v>
      </c>
      <c r="H535" s="194" t="s">
        <v>10623</v>
      </c>
      <c r="I535" s="194">
        <v>50.0</v>
      </c>
      <c r="J535" s="432" t="s">
        <v>10902</v>
      </c>
      <c r="K535" s="99"/>
      <c r="L535" s="99"/>
      <c r="M535" s="99"/>
      <c r="N535" s="99"/>
      <c r="O535" s="99"/>
      <c r="P535" s="99"/>
      <c r="Q535" s="99"/>
      <c r="R535" s="99"/>
      <c r="S535" s="99"/>
      <c r="T535" s="99"/>
      <c r="U535" s="99"/>
      <c r="V535" s="99"/>
      <c r="W535" s="99"/>
      <c r="X535" s="99"/>
      <c r="Y535" s="99"/>
      <c r="Z535" s="99"/>
    </row>
    <row r="536" ht="11.25" customHeight="1">
      <c r="A536" s="432" t="s">
        <v>10902</v>
      </c>
      <c r="B536" s="194" t="s">
        <v>135</v>
      </c>
      <c r="C536" s="432" t="s">
        <v>10913</v>
      </c>
      <c r="D536" s="194" t="s">
        <v>10913</v>
      </c>
      <c r="E536" s="479" t="s">
        <v>10329</v>
      </c>
      <c r="F536" s="194" t="s">
        <v>10912</v>
      </c>
      <c r="G536" s="194">
        <v>50.0</v>
      </c>
      <c r="H536" s="194" t="s">
        <v>10623</v>
      </c>
      <c r="I536" s="194">
        <v>50.0</v>
      </c>
      <c r="J536" s="432" t="s">
        <v>10902</v>
      </c>
      <c r="K536" s="99"/>
      <c r="L536" s="99"/>
      <c r="M536" s="99"/>
      <c r="N536" s="99"/>
      <c r="O536" s="99"/>
      <c r="P536" s="99"/>
      <c r="Q536" s="99"/>
      <c r="R536" s="99"/>
      <c r="S536" s="99"/>
      <c r="T536" s="99"/>
      <c r="U536" s="99"/>
      <c r="V536" s="99"/>
      <c r="W536" s="99"/>
      <c r="X536" s="99"/>
      <c r="Y536" s="99"/>
      <c r="Z536" s="99"/>
    </row>
    <row r="537" ht="11.25" customHeight="1">
      <c r="A537" s="432" t="s">
        <v>10902</v>
      </c>
      <c r="B537" s="194" t="s">
        <v>135</v>
      </c>
      <c r="C537" s="432" t="s">
        <v>10914</v>
      </c>
      <c r="D537" s="194" t="s">
        <v>10914</v>
      </c>
      <c r="E537" s="479" t="s">
        <v>10280</v>
      </c>
      <c r="F537" s="194" t="s">
        <v>10915</v>
      </c>
      <c r="G537" s="194">
        <v>50.0</v>
      </c>
      <c r="H537" s="194" t="s">
        <v>10623</v>
      </c>
      <c r="I537" s="194">
        <v>50.0</v>
      </c>
      <c r="J537" s="432" t="s">
        <v>10902</v>
      </c>
      <c r="K537" s="99"/>
      <c r="L537" s="99"/>
      <c r="M537" s="99"/>
      <c r="N537" s="99"/>
      <c r="O537" s="99"/>
      <c r="P537" s="99"/>
      <c r="Q537" s="99"/>
      <c r="R537" s="99"/>
      <c r="S537" s="99"/>
      <c r="T537" s="99"/>
      <c r="U537" s="99"/>
      <c r="V537" s="99"/>
      <c r="W537" s="99"/>
      <c r="X537" s="99"/>
      <c r="Y537" s="99"/>
      <c r="Z537" s="99"/>
    </row>
    <row r="538" ht="11.25" customHeight="1">
      <c r="A538" s="432" t="s">
        <v>10902</v>
      </c>
      <c r="B538" s="194" t="s">
        <v>135</v>
      </c>
      <c r="C538" s="432" t="s">
        <v>10916</v>
      </c>
      <c r="D538" s="194" t="s">
        <v>10916</v>
      </c>
      <c r="E538" s="479" t="s">
        <v>10770</v>
      </c>
      <c r="F538" s="194" t="s">
        <v>10917</v>
      </c>
      <c r="G538" s="194">
        <v>50.0</v>
      </c>
      <c r="H538" s="194" t="s">
        <v>10623</v>
      </c>
      <c r="I538" s="194">
        <v>50.0</v>
      </c>
      <c r="J538" s="432" t="s">
        <v>10902</v>
      </c>
      <c r="K538" s="99"/>
      <c r="L538" s="99"/>
      <c r="M538" s="99"/>
      <c r="N538" s="99"/>
      <c r="O538" s="99"/>
      <c r="P538" s="99"/>
      <c r="Q538" s="99"/>
      <c r="R538" s="99"/>
      <c r="S538" s="99"/>
      <c r="T538" s="99"/>
      <c r="U538" s="99"/>
      <c r="V538" s="99"/>
      <c r="W538" s="99"/>
      <c r="X538" s="99"/>
      <c r="Y538" s="99"/>
      <c r="Z538" s="99"/>
    </row>
    <row r="539" ht="11.25" customHeight="1">
      <c r="A539" s="432" t="s">
        <v>10902</v>
      </c>
      <c r="B539" s="194" t="s">
        <v>135</v>
      </c>
      <c r="C539" s="432" t="s">
        <v>10918</v>
      </c>
      <c r="D539" s="194" t="s">
        <v>10918</v>
      </c>
      <c r="E539" s="479" t="s">
        <v>10919</v>
      </c>
      <c r="F539" s="194" t="s">
        <v>10920</v>
      </c>
      <c r="G539" s="194">
        <v>50.0</v>
      </c>
      <c r="H539" s="194" t="s">
        <v>10623</v>
      </c>
      <c r="I539" s="194">
        <v>50.0</v>
      </c>
      <c r="J539" s="432" t="s">
        <v>10902</v>
      </c>
      <c r="K539" s="99"/>
      <c r="L539" s="99"/>
      <c r="M539" s="99"/>
      <c r="N539" s="99"/>
      <c r="O539" s="99"/>
      <c r="P539" s="99"/>
      <c r="Q539" s="99"/>
      <c r="R539" s="99"/>
      <c r="S539" s="99"/>
      <c r="T539" s="99"/>
      <c r="U539" s="99"/>
      <c r="V539" s="99"/>
      <c r="W539" s="99"/>
      <c r="X539" s="99"/>
      <c r="Y539" s="99"/>
      <c r="Z539" s="99"/>
    </row>
    <row r="540" ht="11.25" customHeight="1">
      <c r="A540" s="432" t="s">
        <v>10902</v>
      </c>
      <c r="B540" s="194" t="s">
        <v>135</v>
      </c>
      <c r="C540" s="432" t="s">
        <v>10921</v>
      </c>
      <c r="D540" s="194" t="s">
        <v>10921</v>
      </c>
      <c r="E540" s="479" t="s">
        <v>10667</v>
      </c>
      <c r="F540" s="194" t="s">
        <v>10922</v>
      </c>
      <c r="G540" s="194">
        <v>50.0</v>
      </c>
      <c r="H540" s="194" t="s">
        <v>10623</v>
      </c>
      <c r="I540" s="194">
        <v>50.0</v>
      </c>
      <c r="J540" s="432" t="s">
        <v>10902</v>
      </c>
      <c r="K540" s="99"/>
      <c r="L540" s="99"/>
      <c r="M540" s="99"/>
      <c r="N540" s="99"/>
      <c r="O540" s="99"/>
      <c r="P540" s="99"/>
      <c r="Q540" s="99"/>
      <c r="R540" s="99"/>
      <c r="S540" s="99"/>
      <c r="T540" s="99"/>
      <c r="U540" s="99"/>
      <c r="V540" s="99"/>
      <c r="W540" s="99"/>
      <c r="X540" s="99"/>
      <c r="Y540" s="99"/>
      <c r="Z540" s="99"/>
    </row>
    <row r="541" ht="11.25" customHeight="1">
      <c r="A541" s="432" t="s">
        <v>10902</v>
      </c>
      <c r="B541" s="194" t="s">
        <v>135</v>
      </c>
      <c r="C541" s="432" t="s">
        <v>10923</v>
      </c>
      <c r="D541" s="194" t="s">
        <v>10923</v>
      </c>
      <c r="E541" s="479" t="s">
        <v>10280</v>
      </c>
      <c r="F541" s="194" t="s">
        <v>10924</v>
      </c>
      <c r="G541" s="194">
        <v>50.0</v>
      </c>
      <c r="H541" s="194" t="s">
        <v>10623</v>
      </c>
      <c r="I541" s="194">
        <v>50.0</v>
      </c>
      <c r="J541" s="432" t="s">
        <v>10902</v>
      </c>
      <c r="K541" s="99"/>
      <c r="L541" s="99"/>
      <c r="M541" s="99"/>
      <c r="N541" s="99"/>
      <c r="O541" s="99"/>
      <c r="P541" s="99"/>
      <c r="Q541" s="99"/>
      <c r="R541" s="99"/>
      <c r="S541" s="99"/>
      <c r="T541" s="99"/>
      <c r="U541" s="99"/>
      <c r="V541" s="99"/>
      <c r="W541" s="99"/>
      <c r="X541" s="99"/>
      <c r="Y541" s="99"/>
      <c r="Z541" s="99"/>
    </row>
    <row r="542" ht="11.25" customHeight="1">
      <c r="A542" s="432" t="s">
        <v>10902</v>
      </c>
      <c r="B542" s="194" t="s">
        <v>135</v>
      </c>
      <c r="C542" s="432" t="s">
        <v>10925</v>
      </c>
      <c r="D542" s="194" t="s">
        <v>10925</v>
      </c>
      <c r="E542" s="479" t="s">
        <v>10280</v>
      </c>
      <c r="F542" s="194" t="s">
        <v>10926</v>
      </c>
      <c r="G542" s="194">
        <v>50.0</v>
      </c>
      <c r="H542" s="194" t="s">
        <v>10623</v>
      </c>
      <c r="I542" s="194">
        <v>50.0</v>
      </c>
      <c r="J542" s="432" t="s">
        <v>10902</v>
      </c>
      <c r="K542" s="99"/>
      <c r="L542" s="99"/>
      <c r="M542" s="99"/>
      <c r="N542" s="99"/>
      <c r="O542" s="99"/>
      <c r="P542" s="99"/>
      <c r="Q542" s="99"/>
      <c r="R542" s="99"/>
      <c r="S542" s="99"/>
      <c r="T542" s="99"/>
      <c r="U542" s="99"/>
      <c r="V542" s="99"/>
      <c r="W542" s="99"/>
      <c r="X542" s="99"/>
      <c r="Y542" s="99"/>
      <c r="Z542" s="99"/>
    </row>
    <row r="543" ht="11.25" customHeight="1">
      <c r="A543" s="432" t="s">
        <v>10902</v>
      </c>
      <c r="B543" s="194" t="s">
        <v>135</v>
      </c>
      <c r="C543" s="432" t="s">
        <v>10927</v>
      </c>
      <c r="D543" s="194" t="s">
        <v>10927</v>
      </c>
      <c r="E543" s="479" t="s">
        <v>10280</v>
      </c>
      <c r="F543" s="194" t="s">
        <v>10741</v>
      </c>
      <c r="G543" s="194">
        <v>50.0</v>
      </c>
      <c r="H543" s="194" t="s">
        <v>10623</v>
      </c>
      <c r="I543" s="194">
        <v>50.0</v>
      </c>
      <c r="J543" s="432" t="s">
        <v>10902</v>
      </c>
      <c r="K543" s="99"/>
      <c r="L543" s="99"/>
      <c r="M543" s="99"/>
      <c r="N543" s="99"/>
      <c r="O543" s="99"/>
      <c r="P543" s="99"/>
      <c r="Q543" s="99"/>
      <c r="R543" s="99"/>
      <c r="S543" s="99"/>
      <c r="T543" s="99"/>
      <c r="U543" s="99"/>
      <c r="V543" s="99"/>
      <c r="W543" s="99"/>
      <c r="X543" s="99"/>
      <c r="Y543" s="99"/>
      <c r="Z543" s="99"/>
    </row>
    <row r="544" ht="11.25" customHeight="1">
      <c r="A544" s="432" t="s">
        <v>10902</v>
      </c>
      <c r="B544" s="194" t="s">
        <v>135</v>
      </c>
      <c r="C544" s="432" t="s">
        <v>10928</v>
      </c>
      <c r="D544" s="194" t="s">
        <v>10928</v>
      </c>
      <c r="E544" s="479" t="s">
        <v>10329</v>
      </c>
      <c r="F544" s="194" t="s">
        <v>10929</v>
      </c>
      <c r="G544" s="194">
        <v>50.0</v>
      </c>
      <c r="H544" s="194" t="s">
        <v>10623</v>
      </c>
      <c r="I544" s="194">
        <v>50.0</v>
      </c>
      <c r="J544" s="432" t="s">
        <v>10902</v>
      </c>
      <c r="K544" s="99"/>
      <c r="L544" s="99"/>
      <c r="M544" s="99"/>
      <c r="N544" s="99"/>
      <c r="O544" s="99"/>
      <c r="P544" s="99"/>
      <c r="Q544" s="99"/>
      <c r="R544" s="99"/>
      <c r="S544" s="99"/>
      <c r="T544" s="99"/>
      <c r="U544" s="99"/>
      <c r="V544" s="99"/>
      <c r="W544" s="99"/>
      <c r="X544" s="99"/>
      <c r="Y544" s="99"/>
      <c r="Z544" s="99"/>
    </row>
    <row r="545" ht="11.25" customHeight="1">
      <c r="A545" s="432" t="s">
        <v>10902</v>
      </c>
      <c r="B545" s="194" t="s">
        <v>135</v>
      </c>
      <c r="C545" s="432" t="s">
        <v>10930</v>
      </c>
      <c r="D545" s="194" t="s">
        <v>10930</v>
      </c>
      <c r="E545" s="479" t="s">
        <v>10919</v>
      </c>
      <c r="F545" s="194" t="s">
        <v>10931</v>
      </c>
      <c r="G545" s="194">
        <v>50.0</v>
      </c>
      <c r="H545" s="194" t="s">
        <v>10623</v>
      </c>
      <c r="I545" s="194">
        <v>50.0</v>
      </c>
      <c r="J545" s="432" t="s">
        <v>10902</v>
      </c>
      <c r="K545" s="99"/>
      <c r="L545" s="99"/>
      <c r="M545" s="99"/>
      <c r="N545" s="99"/>
      <c r="O545" s="99"/>
      <c r="P545" s="99"/>
      <c r="Q545" s="99"/>
      <c r="R545" s="99"/>
      <c r="S545" s="99"/>
      <c r="T545" s="99"/>
      <c r="U545" s="99"/>
      <c r="V545" s="99"/>
      <c r="W545" s="99"/>
      <c r="X545" s="99"/>
      <c r="Y545" s="99"/>
      <c r="Z545" s="99"/>
    </row>
    <row r="546" ht="11.25" customHeight="1">
      <c r="A546" s="432" t="s">
        <v>10902</v>
      </c>
      <c r="B546" s="194" t="s">
        <v>135</v>
      </c>
      <c r="C546" s="432" t="s">
        <v>10932</v>
      </c>
      <c r="D546" s="194" t="s">
        <v>10932</v>
      </c>
      <c r="E546" s="479" t="s">
        <v>10919</v>
      </c>
      <c r="F546" s="194" t="s">
        <v>10931</v>
      </c>
      <c r="G546" s="194">
        <v>50.0</v>
      </c>
      <c r="H546" s="194" t="s">
        <v>10623</v>
      </c>
      <c r="I546" s="194">
        <v>50.0</v>
      </c>
      <c r="J546" s="432" t="s">
        <v>10902</v>
      </c>
      <c r="K546" s="99"/>
      <c r="L546" s="99"/>
      <c r="M546" s="99"/>
      <c r="N546" s="99"/>
      <c r="O546" s="99"/>
      <c r="P546" s="99"/>
      <c r="Q546" s="99"/>
      <c r="R546" s="99"/>
      <c r="S546" s="99"/>
      <c r="T546" s="99"/>
      <c r="U546" s="99"/>
      <c r="V546" s="99"/>
      <c r="W546" s="99"/>
      <c r="X546" s="99"/>
      <c r="Y546" s="99"/>
      <c r="Z546" s="99"/>
    </row>
    <row r="547" ht="11.25" customHeight="1">
      <c r="A547" s="432" t="s">
        <v>10902</v>
      </c>
      <c r="B547" s="194" t="s">
        <v>135</v>
      </c>
      <c r="C547" s="432" t="s">
        <v>10933</v>
      </c>
      <c r="D547" s="194" t="s">
        <v>10933</v>
      </c>
      <c r="E547" s="479" t="s">
        <v>10329</v>
      </c>
      <c r="F547" s="194" t="s">
        <v>10934</v>
      </c>
      <c r="G547" s="194">
        <v>50.0</v>
      </c>
      <c r="H547" s="194" t="s">
        <v>10623</v>
      </c>
      <c r="I547" s="194">
        <v>50.0</v>
      </c>
      <c r="J547" s="432" t="s">
        <v>10902</v>
      </c>
      <c r="K547" s="99"/>
      <c r="L547" s="99"/>
      <c r="M547" s="99"/>
      <c r="N547" s="99"/>
      <c r="O547" s="99"/>
      <c r="P547" s="99"/>
      <c r="Q547" s="99"/>
      <c r="R547" s="99"/>
      <c r="S547" s="99"/>
      <c r="T547" s="99"/>
      <c r="U547" s="99"/>
      <c r="V547" s="99"/>
      <c r="W547" s="99"/>
      <c r="X547" s="99"/>
      <c r="Y547" s="99"/>
      <c r="Z547" s="99"/>
    </row>
    <row r="548" ht="11.25" customHeight="1">
      <c r="A548" s="432" t="s">
        <v>10902</v>
      </c>
      <c r="B548" s="194" t="s">
        <v>135</v>
      </c>
      <c r="C548" s="432" t="s">
        <v>10935</v>
      </c>
      <c r="D548" s="194" t="s">
        <v>10935</v>
      </c>
      <c r="E548" s="479" t="s">
        <v>10329</v>
      </c>
      <c r="F548" s="194" t="s">
        <v>10936</v>
      </c>
      <c r="G548" s="194">
        <v>50.0</v>
      </c>
      <c r="H548" s="194" t="s">
        <v>10623</v>
      </c>
      <c r="I548" s="194">
        <v>50.0</v>
      </c>
      <c r="J548" s="432" t="s">
        <v>10902</v>
      </c>
      <c r="K548" s="99"/>
      <c r="L548" s="99"/>
      <c r="M548" s="99"/>
      <c r="N548" s="99"/>
      <c r="O548" s="99"/>
      <c r="P548" s="99"/>
      <c r="Q548" s="99"/>
      <c r="R548" s="99"/>
      <c r="S548" s="99"/>
      <c r="T548" s="99"/>
      <c r="U548" s="99"/>
      <c r="V548" s="99"/>
      <c r="W548" s="99"/>
      <c r="X548" s="99"/>
      <c r="Y548" s="99"/>
      <c r="Z548" s="99"/>
    </row>
    <row r="549" ht="11.25" customHeight="1">
      <c r="A549" s="432" t="s">
        <v>10902</v>
      </c>
      <c r="B549" s="194" t="s">
        <v>135</v>
      </c>
      <c r="C549" s="432" t="s">
        <v>10937</v>
      </c>
      <c r="D549" s="194" t="s">
        <v>10937</v>
      </c>
      <c r="E549" s="479" t="s">
        <v>10329</v>
      </c>
      <c r="F549" s="194" t="s">
        <v>10938</v>
      </c>
      <c r="G549" s="194">
        <v>50.0</v>
      </c>
      <c r="H549" s="194" t="s">
        <v>10623</v>
      </c>
      <c r="I549" s="194">
        <v>50.0</v>
      </c>
      <c r="J549" s="432" t="s">
        <v>10902</v>
      </c>
      <c r="K549" s="99"/>
      <c r="L549" s="99"/>
      <c r="M549" s="99"/>
      <c r="N549" s="99"/>
      <c r="O549" s="99"/>
      <c r="P549" s="99"/>
      <c r="Q549" s="99"/>
      <c r="R549" s="99"/>
      <c r="S549" s="99"/>
      <c r="T549" s="99"/>
      <c r="U549" s="99"/>
      <c r="V549" s="99"/>
      <c r="W549" s="99"/>
      <c r="X549" s="99"/>
      <c r="Y549" s="99"/>
      <c r="Z549" s="99"/>
    </row>
    <row r="550" ht="11.25" customHeight="1">
      <c r="A550" s="432" t="s">
        <v>10902</v>
      </c>
      <c r="B550" s="194" t="s">
        <v>135</v>
      </c>
      <c r="C550" s="432" t="s">
        <v>10939</v>
      </c>
      <c r="D550" s="194" t="s">
        <v>10939</v>
      </c>
      <c r="E550" s="479" t="s">
        <v>10280</v>
      </c>
      <c r="F550" s="194" t="s">
        <v>10938</v>
      </c>
      <c r="G550" s="194">
        <v>50.0</v>
      </c>
      <c r="H550" s="194" t="s">
        <v>10623</v>
      </c>
      <c r="I550" s="194">
        <v>50.0</v>
      </c>
      <c r="J550" s="432" t="s">
        <v>10902</v>
      </c>
      <c r="K550" s="99"/>
      <c r="L550" s="99"/>
      <c r="M550" s="99"/>
      <c r="N550" s="99"/>
      <c r="O550" s="99"/>
      <c r="P550" s="99"/>
      <c r="Q550" s="99"/>
      <c r="R550" s="99"/>
      <c r="S550" s="99"/>
      <c r="T550" s="99"/>
      <c r="U550" s="99"/>
      <c r="V550" s="99"/>
      <c r="W550" s="99"/>
      <c r="X550" s="99"/>
      <c r="Y550" s="99"/>
      <c r="Z550" s="99"/>
    </row>
    <row r="551" ht="11.25" customHeight="1">
      <c r="A551" s="432" t="s">
        <v>10902</v>
      </c>
      <c r="B551" s="194" t="s">
        <v>135</v>
      </c>
      <c r="C551" s="432" t="s">
        <v>10940</v>
      </c>
      <c r="D551" s="194" t="s">
        <v>10940</v>
      </c>
      <c r="E551" s="479" t="s">
        <v>10329</v>
      </c>
      <c r="F551" s="194" t="s">
        <v>10938</v>
      </c>
      <c r="G551" s="194">
        <v>50.0</v>
      </c>
      <c r="H551" s="194" t="s">
        <v>10623</v>
      </c>
      <c r="I551" s="194">
        <v>50.0</v>
      </c>
      <c r="J551" s="432" t="s">
        <v>10902</v>
      </c>
      <c r="K551" s="99"/>
      <c r="L551" s="99"/>
      <c r="M551" s="99"/>
      <c r="N551" s="99"/>
      <c r="O551" s="99"/>
      <c r="P551" s="99"/>
      <c r="Q551" s="99"/>
      <c r="R551" s="99"/>
      <c r="S551" s="99"/>
      <c r="T551" s="99"/>
      <c r="U551" s="99"/>
      <c r="V551" s="99"/>
      <c r="W551" s="99"/>
      <c r="X551" s="99"/>
      <c r="Y551" s="99"/>
      <c r="Z551" s="99"/>
    </row>
    <row r="552" ht="11.25" customHeight="1">
      <c r="A552" s="432" t="s">
        <v>10902</v>
      </c>
      <c r="B552" s="194" t="s">
        <v>135</v>
      </c>
      <c r="C552" s="432" t="s">
        <v>10941</v>
      </c>
      <c r="D552" s="194" t="s">
        <v>10941</v>
      </c>
      <c r="E552" s="479" t="s">
        <v>10942</v>
      </c>
      <c r="F552" s="194" t="s">
        <v>10943</v>
      </c>
      <c r="G552" s="194">
        <v>50.0</v>
      </c>
      <c r="H552" s="194" t="s">
        <v>10623</v>
      </c>
      <c r="I552" s="194">
        <v>50.0</v>
      </c>
      <c r="J552" s="432" t="s">
        <v>10902</v>
      </c>
      <c r="K552" s="99"/>
      <c r="L552" s="99"/>
      <c r="M552" s="99"/>
      <c r="N552" s="99"/>
      <c r="O552" s="99"/>
      <c r="P552" s="99"/>
      <c r="Q552" s="99"/>
      <c r="R552" s="99"/>
      <c r="S552" s="99"/>
      <c r="T552" s="99"/>
      <c r="U552" s="99"/>
      <c r="V552" s="99"/>
      <c r="W552" s="99"/>
      <c r="X552" s="99"/>
      <c r="Y552" s="99"/>
      <c r="Z552" s="99"/>
    </row>
    <row r="553" ht="11.25" customHeight="1">
      <c r="A553" s="432" t="s">
        <v>10902</v>
      </c>
      <c r="B553" s="194" t="s">
        <v>135</v>
      </c>
      <c r="C553" s="432" t="s">
        <v>10944</v>
      </c>
      <c r="D553" s="194" t="s">
        <v>10944</v>
      </c>
      <c r="E553" s="479" t="s">
        <v>10329</v>
      </c>
      <c r="F553" s="194" t="s">
        <v>10945</v>
      </c>
      <c r="G553" s="194">
        <v>50.0</v>
      </c>
      <c r="H553" s="194" t="s">
        <v>10623</v>
      </c>
      <c r="I553" s="194">
        <v>50.0</v>
      </c>
      <c r="J553" s="432" t="s">
        <v>10902</v>
      </c>
      <c r="K553" s="99"/>
      <c r="L553" s="99"/>
      <c r="M553" s="99"/>
      <c r="N553" s="99"/>
      <c r="O553" s="99"/>
      <c r="P553" s="99"/>
      <c r="Q553" s="99"/>
      <c r="R553" s="99"/>
      <c r="S553" s="99"/>
      <c r="T553" s="99"/>
      <c r="U553" s="99"/>
      <c r="V553" s="99"/>
      <c r="W553" s="99"/>
      <c r="X553" s="99"/>
      <c r="Y553" s="99"/>
      <c r="Z553" s="99"/>
    </row>
    <row r="554" ht="11.25" customHeight="1">
      <c r="A554" s="432" t="s">
        <v>10902</v>
      </c>
      <c r="B554" s="194" t="s">
        <v>135</v>
      </c>
      <c r="C554" s="432" t="s">
        <v>10946</v>
      </c>
      <c r="D554" s="194" t="s">
        <v>10946</v>
      </c>
      <c r="E554" s="479" t="s">
        <v>10280</v>
      </c>
      <c r="F554" s="194" t="s">
        <v>10947</v>
      </c>
      <c r="G554" s="194">
        <v>50.0</v>
      </c>
      <c r="H554" s="194" t="s">
        <v>10623</v>
      </c>
      <c r="I554" s="194">
        <v>50.0</v>
      </c>
      <c r="J554" s="432" t="s">
        <v>10902</v>
      </c>
      <c r="K554" s="99"/>
      <c r="L554" s="99"/>
      <c r="M554" s="99"/>
      <c r="N554" s="99"/>
      <c r="O554" s="99"/>
      <c r="P554" s="99"/>
      <c r="Q554" s="99"/>
      <c r="R554" s="99"/>
      <c r="S554" s="99"/>
      <c r="T554" s="99"/>
      <c r="U554" s="99"/>
      <c r="V554" s="99"/>
      <c r="W554" s="99"/>
      <c r="X554" s="99"/>
      <c r="Y554" s="99"/>
      <c r="Z554" s="99"/>
    </row>
    <row r="555" ht="11.25" customHeight="1">
      <c r="A555" s="432" t="s">
        <v>10902</v>
      </c>
      <c r="B555" s="194" t="s">
        <v>135</v>
      </c>
      <c r="C555" s="432" t="s">
        <v>10948</v>
      </c>
      <c r="D555" s="194" t="s">
        <v>10948</v>
      </c>
      <c r="E555" s="479" t="s">
        <v>10329</v>
      </c>
      <c r="F555" s="194" t="s">
        <v>10949</v>
      </c>
      <c r="G555" s="194">
        <v>50.0</v>
      </c>
      <c r="H555" s="194" t="s">
        <v>10623</v>
      </c>
      <c r="I555" s="194">
        <v>50.0</v>
      </c>
      <c r="J555" s="432" t="s">
        <v>10902</v>
      </c>
      <c r="K555" s="99"/>
      <c r="L555" s="99"/>
      <c r="M555" s="99"/>
      <c r="N555" s="99"/>
      <c r="O555" s="99"/>
      <c r="P555" s="99"/>
      <c r="Q555" s="99"/>
      <c r="R555" s="99"/>
      <c r="S555" s="99"/>
      <c r="T555" s="99"/>
      <c r="U555" s="99"/>
      <c r="V555" s="99"/>
      <c r="W555" s="99"/>
      <c r="X555" s="99"/>
      <c r="Y555" s="99"/>
      <c r="Z555" s="99"/>
    </row>
    <row r="556" ht="11.25" customHeight="1">
      <c r="A556" s="432" t="s">
        <v>10902</v>
      </c>
      <c r="B556" s="194" t="s">
        <v>135</v>
      </c>
      <c r="C556" s="432" t="s">
        <v>10950</v>
      </c>
      <c r="D556" s="194" t="s">
        <v>10950</v>
      </c>
      <c r="E556" s="479" t="s">
        <v>10329</v>
      </c>
      <c r="F556" s="194" t="s">
        <v>10951</v>
      </c>
      <c r="G556" s="194">
        <v>50.0</v>
      </c>
      <c r="H556" s="194" t="s">
        <v>10623</v>
      </c>
      <c r="I556" s="194">
        <v>50.0</v>
      </c>
      <c r="J556" s="432" t="s">
        <v>10902</v>
      </c>
      <c r="K556" s="99"/>
      <c r="L556" s="99"/>
      <c r="M556" s="99"/>
      <c r="N556" s="99"/>
      <c r="O556" s="99"/>
      <c r="P556" s="99"/>
      <c r="Q556" s="99"/>
      <c r="R556" s="99"/>
      <c r="S556" s="99"/>
      <c r="T556" s="99"/>
      <c r="U556" s="99"/>
      <c r="V556" s="99"/>
      <c r="W556" s="99"/>
      <c r="X556" s="99"/>
      <c r="Y556" s="99"/>
      <c r="Z556" s="99"/>
    </row>
    <row r="557" ht="11.25" customHeight="1">
      <c r="A557" s="432" t="s">
        <v>10902</v>
      </c>
      <c r="B557" s="194" t="s">
        <v>135</v>
      </c>
      <c r="C557" s="432" t="s">
        <v>10952</v>
      </c>
      <c r="D557" s="194" t="s">
        <v>10952</v>
      </c>
      <c r="E557" s="479" t="s">
        <v>10337</v>
      </c>
      <c r="F557" s="194" t="s">
        <v>10953</v>
      </c>
      <c r="G557" s="194">
        <v>50.0</v>
      </c>
      <c r="H557" s="194" t="s">
        <v>10623</v>
      </c>
      <c r="I557" s="194">
        <v>50.0</v>
      </c>
      <c r="J557" s="432" t="s">
        <v>10902</v>
      </c>
      <c r="K557" s="99"/>
      <c r="L557" s="99"/>
      <c r="M557" s="99"/>
      <c r="N557" s="99"/>
      <c r="O557" s="99"/>
      <c r="P557" s="99"/>
      <c r="Q557" s="99"/>
      <c r="R557" s="99"/>
      <c r="S557" s="99"/>
      <c r="T557" s="99"/>
      <c r="U557" s="99"/>
      <c r="V557" s="99"/>
      <c r="W557" s="99"/>
      <c r="X557" s="99"/>
      <c r="Y557" s="99"/>
      <c r="Z557" s="99"/>
    </row>
    <row r="558" ht="11.25" customHeight="1">
      <c r="A558" s="432" t="s">
        <v>10902</v>
      </c>
      <c r="B558" s="194" t="s">
        <v>135</v>
      </c>
      <c r="C558" s="432" t="s">
        <v>10954</v>
      </c>
      <c r="D558" s="194" t="s">
        <v>10954</v>
      </c>
      <c r="E558" s="479" t="s">
        <v>10919</v>
      </c>
      <c r="F558" s="194" t="s">
        <v>10955</v>
      </c>
      <c r="G558" s="194">
        <v>50.0</v>
      </c>
      <c r="H558" s="194" t="s">
        <v>10623</v>
      </c>
      <c r="I558" s="194">
        <v>50.0</v>
      </c>
      <c r="J558" s="432" t="s">
        <v>10902</v>
      </c>
      <c r="K558" s="99"/>
      <c r="L558" s="99"/>
      <c r="M558" s="99"/>
      <c r="N558" s="99"/>
      <c r="O558" s="99"/>
      <c r="P558" s="99"/>
      <c r="Q558" s="99"/>
      <c r="R558" s="99"/>
      <c r="S558" s="99"/>
      <c r="T558" s="99"/>
      <c r="U558" s="99"/>
      <c r="V558" s="99"/>
      <c r="W558" s="99"/>
      <c r="X558" s="99"/>
      <c r="Y558" s="99"/>
      <c r="Z558" s="99"/>
    </row>
    <row r="559" ht="11.25" customHeight="1">
      <c r="A559" s="432" t="s">
        <v>10902</v>
      </c>
      <c r="B559" s="194" t="s">
        <v>135</v>
      </c>
      <c r="C559" s="432" t="s">
        <v>10956</v>
      </c>
      <c r="D559" s="194" t="s">
        <v>10956</v>
      </c>
      <c r="E559" s="479" t="s">
        <v>10329</v>
      </c>
      <c r="F559" s="194" t="s">
        <v>10957</v>
      </c>
      <c r="G559" s="194">
        <v>50.0</v>
      </c>
      <c r="H559" s="194" t="s">
        <v>10623</v>
      </c>
      <c r="I559" s="194">
        <v>50.0</v>
      </c>
      <c r="J559" s="432" t="s">
        <v>10902</v>
      </c>
      <c r="K559" s="99"/>
      <c r="L559" s="99"/>
      <c r="M559" s="99"/>
      <c r="N559" s="99"/>
      <c r="O559" s="99"/>
      <c r="P559" s="99"/>
      <c r="Q559" s="99"/>
      <c r="R559" s="99"/>
      <c r="S559" s="99"/>
      <c r="T559" s="99"/>
      <c r="U559" s="99"/>
      <c r="V559" s="99"/>
      <c r="W559" s="99"/>
      <c r="X559" s="99"/>
      <c r="Y559" s="99"/>
      <c r="Z559" s="99"/>
    </row>
    <row r="560" ht="11.25" customHeight="1">
      <c r="A560" s="432" t="s">
        <v>10902</v>
      </c>
      <c r="B560" s="194" t="s">
        <v>135</v>
      </c>
      <c r="C560" s="432" t="s">
        <v>10958</v>
      </c>
      <c r="D560" s="194" t="s">
        <v>10958</v>
      </c>
      <c r="E560" s="479" t="s">
        <v>10329</v>
      </c>
      <c r="F560" s="194" t="s">
        <v>10959</v>
      </c>
      <c r="G560" s="194">
        <v>50.0</v>
      </c>
      <c r="H560" s="194" t="s">
        <v>10623</v>
      </c>
      <c r="I560" s="194">
        <v>50.0</v>
      </c>
      <c r="J560" s="432" t="s">
        <v>10902</v>
      </c>
      <c r="K560" s="99"/>
      <c r="L560" s="99"/>
      <c r="M560" s="99"/>
      <c r="N560" s="99"/>
      <c r="O560" s="99"/>
      <c r="P560" s="99"/>
      <c r="Q560" s="99"/>
      <c r="R560" s="99"/>
      <c r="S560" s="99"/>
      <c r="T560" s="99"/>
      <c r="U560" s="99"/>
      <c r="V560" s="99"/>
      <c r="W560" s="99"/>
      <c r="X560" s="99"/>
      <c r="Y560" s="99"/>
      <c r="Z560" s="99"/>
    </row>
    <row r="561" ht="11.25" customHeight="1">
      <c r="A561" s="432" t="s">
        <v>10902</v>
      </c>
      <c r="B561" s="194" t="s">
        <v>135</v>
      </c>
      <c r="C561" s="432" t="s">
        <v>10960</v>
      </c>
      <c r="D561" s="194" t="s">
        <v>10960</v>
      </c>
      <c r="E561" s="479" t="s">
        <v>10961</v>
      </c>
      <c r="F561" s="194" t="s">
        <v>10962</v>
      </c>
      <c r="G561" s="194">
        <v>50.0</v>
      </c>
      <c r="H561" s="194" t="s">
        <v>10623</v>
      </c>
      <c r="I561" s="194">
        <v>50.0</v>
      </c>
      <c r="J561" s="432" t="s">
        <v>10902</v>
      </c>
      <c r="K561" s="99"/>
      <c r="L561" s="99"/>
      <c r="M561" s="99"/>
      <c r="N561" s="99"/>
      <c r="O561" s="99"/>
      <c r="P561" s="99"/>
      <c r="Q561" s="99"/>
      <c r="R561" s="99"/>
      <c r="S561" s="99"/>
      <c r="T561" s="99"/>
      <c r="U561" s="99"/>
      <c r="V561" s="99"/>
      <c r="W561" s="99"/>
      <c r="X561" s="99"/>
      <c r="Y561" s="99"/>
      <c r="Z561" s="99"/>
    </row>
    <row r="562" ht="11.25" customHeight="1">
      <c r="A562" s="432" t="s">
        <v>10902</v>
      </c>
      <c r="B562" s="194" t="s">
        <v>135</v>
      </c>
      <c r="C562" s="432" t="s">
        <v>10963</v>
      </c>
      <c r="D562" s="194" t="s">
        <v>10963</v>
      </c>
      <c r="E562" s="479" t="s">
        <v>10280</v>
      </c>
      <c r="F562" s="194" t="s">
        <v>10964</v>
      </c>
      <c r="G562" s="194">
        <v>50.0</v>
      </c>
      <c r="H562" s="194" t="s">
        <v>10623</v>
      </c>
      <c r="I562" s="194">
        <v>50.0</v>
      </c>
      <c r="J562" s="432" t="s">
        <v>10902</v>
      </c>
      <c r="K562" s="99"/>
      <c r="L562" s="99"/>
      <c r="M562" s="99"/>
      <c r="N562" s="99"/>
      <c r="O562" s="99"/>
      <c r="P562" s="99"/>
      <c r="Q562" s="99"/>
      <c r="R562" s="99"/>
      <c r="S562" s="99"/>
      <c r="T562" s="99"/>
      <c r="U562" s="99"/>
      <c r="V562" s="99"/>
      <c r="W562" s="99"/>
      <c r="X562" s="99"/>
      <c r="Y562" s="99"/>
      <c r="Z562" s="99"/>
    </row>
    <row r="563" ht="11.25" customHeight="1">
      <c r="A563" s="432" t="s">
        <v>10902</v>
      </c>
      <c r="B563" s="194" t="s">
        <v>135</v>
      </c>
      <c r="C563" s="432" t="s">
        <v>10965</v>
      </c>
      <c r="D563" s="194" t="s">
        <v>10965</v>
      </c>
      <c r="E563" s="479" t="s">
        <v>10329</v>
      </c>
      <c r="F563" s="194" t="s">
        <v>10966</v>
      </c>
      <c r="G563" s="194">
        <v>50.0</v>
      </c>
      <c r="H563" s="194" t="s">
        <v>10623</v>
      </c>
      <c r="I563" s="194">
        <v>50.0</v>
      </c>
      <c r="J563" s="432" t="s">
        <v>10902</v>
      </c>
      <c r="K563" s="99"/>
      <c r="L563" s="99"/>
      <c r="M563" s="99"/>
      <c r="N563" s="99"/>
      <c r="O563" s="99"/>
      <c r="P563" s="99"/>
      <c r="Q563" s="99"/>
      <c r="R563" s="99"/>
      <c r="S563" s="99"/>
      <c r="T563" s="99"/>
      <c r="U563" s="99"/>
      <c r="V563" s="99"/>
      <c r="W563" s="99"/>
      <c r="X563" s="99"/>
      <c r="Y563" s="99"/>
      <c r="Z563" s="99"/>
    </row>
    <row r="564" ht="11.25" customHeight="1">
      <c r="A564" s="432" t="s">
        <v>10902</v>
      </c>
      <c r="B564" s="194" t="s">
        <v>135</v>
      </c>
      <c r="C564" s="432" t="s">
        <v>10967</v>
      </c>
      <c r="D564" s="194" t="s">
        <v>10967</v>
      </c>
      <c r="E564" s="479" t="s">
        <v>10760</v>
      </c>
      <c r="F564" s="194" t="s">
        <v>10968</v>
      </c>
      <c r="G564" s="194">
        <v>50.0</v>
      </c>
      <c r="H564" s="194" t="s">
        <v>10623</v>
      </c>
      <c r="I564" s="194">
        <v>50.0</v>
      </c>
      <c r="J564" s="432" t="s">
        <v>10902</v>
      </c>
      <c r="K564" s="99"/>
      <c r="L564" s="99"/>
      <c r="M564" s="99"/>
      <c r="N564" s="99"/>
      <c r="O564" s="99"/>
      <c r="P564" s="99"/>
      <c r="Q564" s="99"/>
      <c r="R564" s="99"/>
      <c r="S564" s="99"/>
      <c r="T564" s="99"/>
      <c r="U564" s="99"/>
      <c r="V564" s="99"/>
      <c r="W564" s="99"/>
      <c r="X564" s="99"/>
      <c r="Y564" s="99"/>
      <c r="Z564" s="99"/>
    </row>
    <row r="565" ht="11.25" customHeight="1">
      <c r="A565" s="432" t="s">
        <v>10902</v>
      </c>
      <c r="B565" s="194" t="s">
        <v>135</v>
      </c>
      <c r="C565" s="432" t="s">
        <v>10969</v>
      </c>
      <c r="D565" s="194" t="s">
        <v>10969</v>
      </c>
      <c r="E565" s="479" t="s">
        <v>10329</v>
      </c>
      <c r="F565" s="194" t="s">
        <v>10970</v>
      </c>
      <c r="G565" s="194">
        <v>50.0</v>
      </c>
      <c r="H565" s="194" t="s">
        <v>10623</v>
      </c>
      <c r="I565" s="194">
        <v>50.0</v>
      </c>
      <c r="J565" s="432" t="s">
        <v>10902</v>
      </c>
      <c r="K565" s="99"/>
      <c r="L565" s="99"/>
      <c r="M565" s="99"/>
      <c r="N565" s="99"/>
      <c r="O565" s="99"/>
      <c r="P565" s="99"/>
      <c r="Q565" s="99"/>
      <c r="R565" s="99"/>
      <c r="S565" s="99"/>
      <c r="T565" s="99"/>
      <c r="U565" s="99"/>
      <c r="V565" s="99"/>
      <c r="W565" s="99"/>
      <c r="X565" s="99"/>
      <c r="Y565" s="99"/>
      <c r="Z565" s="99"/>
    </row>
    <row r="566" ht="11.25" customHeight="1">
      <c r="A566" s="432" t="s">
        <v>10902</v>
      </c>
      <c r="B566" s="194" t="s">
        <v>135</v>
      </c>
      <c r="C566" s="432" t="s">
        <v>10971</v>
      </c>
      <c r="D566" s="194" t="s">
        <v>10971</v>
      </c>
      <c r="E566" s="479" t="s">
        <v>10972</v>
      </c>
      <c r="F566" s="194" t="s">
        <v>10973</v>
      </c>
      <c r="G566" s="194">
        <v>50.0</v>
      </c>
      <c r="H566" s="194" t="s">
        <v>10623</v>
      </c>
      <c r="I566" s="194">
        <v>50.0</v>
      </c>
      <c r="J566" s="432" t="s">
        <v>10902</v>
      </c>
      <c r="K566" s="99"/>
      <c r="L566" s="99"/>
      <c r="M566" s="99"/>
      <c r="N566" s="99"/>
      <c r="O566" s="99"/>
      <c r="P566" s="99"/>
      <c r="Q566" s="99"/>
      <c r="R566" s="99"/>
      <c r="S566" s="99"/>
      <c r="T566" s="99"/>
      <c r="U566" s="99"/>
      <c r="V566" s="99"/>
      <c r="W566" s="99"/>
      <c r="X566" s="99"/>
      <c r="Y566" s="99"/>
      <c r="Z566" s="99"/>
    </row>
    <row r="567" ht="11.25" customHeight="1">
      <c r="A567" s="432" t="s">
        <v>10902</v>
      </c>
      <c r="B567" s="194" t="s">
        <v>135</v>
      </c>
      <c r="C567" s="432" t="s">
        <v>10974</v>
      </c>
      <c r="D567" s="194" t="s">
        <v>10974</v>
      </c>
      <c r="E567" s="479" t="s">
        <v>10975</v>
      </c>
      <c r="F567" s="194" t="s">
        <v>10976</v>
      </c>
      <c r="G567" s="194">
        <v>50.0</v>
      </c>
      <c r="H567" s="194" t="s">
        <v>10623</v>
      </c>
      <c r="I567" s="194">
        <v>50.0</v>
      </c>
      <c r="J567" s="432" t="s">
        <v>10902</v>
      </c>
      <c r="K567" s="99"/>
      <c r="L567" s="99"/>
      <c r="M567" s="99"/>
      <c r="N567" s="99"/>
      <c r="O567" s="99"/>
      <c r="P567" s="99"/>
      <c r="Q567" s="99"/>
      <c r="R567" s="99"/>
      <c r="S567" s="99"/>
      <c r="T567" s="99"/>
      <c r="U567" s="99"/>
      <c r="V567" s="99"/>
      <c r="W567" s="99"/>
      <c r="X567" s="99"/>
      <c r="Y567" s="99"/>
      <c r="Z567" s="99"/>
    </row>
    <row r="568" ht="11.25" customHeight="1">
      <c r="A568" s="432" t="s">
        <v>10902</v>
      </c>
      <c r="B568" s="194" t="s">
        <v>135</v>
      </c>
      <c r="C568" s="432" t="s">
        <v>10977</v>
      </c>
      <c r="D568" s="194" t="s">
        <v>10977</v>
      </c>
      <c r="E568" s="479" t="s">
        <v>10583</v>
      </c>
      <c r="F568" s="194" t="s">
        <v>10978</v>
      </c>
      <c r="G568" s="194">
        <v>50.0</v>
      </c>
      <c r="H568" s="194" t="s">
        <v>10623</v>
      </c>
      <c r="I568" s="194">
        <v>50.0</v>
      </c>
      <c r="J568" s="432" t="s">
        <v>10902</v>
      </c>
      <c r="K568" s="99"/>
      <c r="L568" s="99"/>
      <c r="M568" s="99"/>
      <c r="N568" s="99"/>
      <c r="O568" s="99"/>
      <c r="P568" s="99"/>
      <c r="Q568" s="99"/>
      <c r="R568" s="99"/>
      <c r="S568" s="99"/>
      <c r="T568" s="99"/>
      <c r="U568" s="99"/>
      <c r="V568" s="99"/>
      <c r="W568" s="99"/>
      <c r="X568" s="99"/>
      <c r="Y568" s="99"/>
      <c r="Z568" s="99"/>
    </row>
    <row r="569" ht="11.25" customHeight="1">
      <c r="A569" s="432" t="s">
        <v>10902</v>
      </c>
      <c r="B569" s="194" t="s">
        <v>135</v>
      </c>
      <c r="C569" s="432" t="s">
        <v>10979</v>
      </c>
      <c r="D569" s="194" t="s">
        <v>10979</v>
      </c>
      <c r="E569" s="479" t="s">
        <v>10329</v>
      </c>
      <c r="F569" s="194" t="s">
        <v>10978</v>
      </c>
      <c r="G569" s="194">
        <v>50.0</v>
      </c>
      <c r="H569" s="194" t="s">
        <v>10623</v>
      </c>
      <c r="I569" s="194">
        <v>50.0</v>
      </c>
      <c r="J569" s="432" t="s">
        <v>10902</v>
      </c>
      <c r="K569" s="99"/>
      <c r="L569" s="99"/>
      <c r="M569" s="99"/>
      <c r="N569" s="99"/>
      <c r="O569" s="99"/>
      <c r="P569" s="99"/>
      <c r="Q569" s="99"/>
      <c r="R569" s="99"/>
      <c r="S569" s="99"/>
      <c r="T569" s="99"/>
      <c r="U569" s="99"/>
      <c r="V569" s="99"/>
      <c r="W569" s="99"/>
      <c r="X569" s="99"/>
      <c r="Y569" s="99"/>
      <c r="Z569" s="99"/>
    </row>
    <row r="570" ht="11.25" customHeight="1">
      <c r="A570" s="432" t="s">
        <v>10902</v>
      </c>
      <c r="B570" s="194" t="s">
        <v>135</v>
      </c>
      <c r="C570" s="432" t="s">
        <v>10980</v>
      </c>
      <c r="D570" s="194" t="s">
        <v>10980</v>
      </c>
      <c r="E570" s="479" t="s">
        <v>10130</v>
      </c>
      <c r="F570" s="194" t="s">
        <v>10981</v>
      </c>
      <c r="G570" s="194">
        <v>50.0</v>
      </c>
      <c r="H570" s="194" t="s">
        <v>10623</v>
      </c>
      <c r="I570" s="194">
        <v>50.0</v>
      </c>
      <c r="J570" s="432" t="s">
        <v>10902</v>
      </c>
      <c r="K570" s="99"/>
      <c r="L570" s="99"/>
      <c r="M570" s="99"/>
      <c r="N570" s="99"/>
      <c r="O570" s="99"/>
      <c r="P570" s="99"/>
      <c r="Q570" s="99"/>
      <c r="R570" s="99"/>
      <c r="S570" s="99"/>
      <c r="T570" s="99"/>
      <c r="U570" s="99"/>
      <c r="V570" s="99"/>
      <c r="W570" s="99"/>
      <c r="X570" s="99"/>
      <c r="Y570" s="99"/>
      <c r="Z570" s="99"/>
    </row>
    <row r="571" ht="11.25" customHeight="1">
      <c r="A571" s="432" t="s">
        <v>10902</v>
      </c>
      <c r="B571" s="194" t="s">
        <v>135</v>
      </c>
      <c r="C571" s="432" t="s">
        <v>10982</v>
      </c>
      <c r="D571" s="194" t="s">
        <v>10982</v>
      </c>
      <c r="E571" s="479" t="s">
        <v>10130</v>
      </c>
      <c r="F571" s="194" t="s">
        <v>10981</v>
      </c>
      <c r="G571" s="194">
        <v>50.0</v>
      </c>
      <c r="H571" s="194" t="s">
        <v>10623</v>
      </c>
      <c r="I571" s="194">
        <v>50.0</v>
      </c>
      <c r="J571" s="432" t="s">
        <v>10902</v>
      </c>
      <c r="K571" s="99"/>
      <c r="L571" s="99"/>
      <c r="M571" s="99"/>
      <c r="N571" s="99"/>
      <c r="O571" s="99"/>
      <c r="P571" s="99"/>
      <c r="Q571" s="99"/>
      <c r="R571" s="99"/>
      <c r="S571" s="99"/>
      <c r="T571" s="99"/>
      <c r="U571" s="99"/>
      <c r="V571" s="99"/>
      <c r="W571" s="99"/>
      <c r="X571" s="99"/>
      <c r="Y571" s="99"/>
      <c r="Z571" s="99"/>
    </row>
    <row r="572" ht="11.25" customHeight="1">
      <c r="A572" s="432" t="s">
        <v>10902</v>
      </c>
      <c r="B572" s="194" t="s">
        <v>135</v>
      </c>
      <c r="C572" s="432" t="s">
        <v>10983</v>
      </c>
      <c r="D572" s="194" t="s">
        <v>10983</v>
      </c>
      <c r="E572" s="479" t="s">
        <v>10130</v>
      </c>
      <c r="F572" s="194" t="s">
        <v>10984</v>
      </c>
      <c r="G572" s="194">
        <v>50.0</v>
      </c>
      <c r="H572" s="194" t="s">
        <v>10623</v>
      </c>
      <c r="I572" s="194">
        <v>50.0</v>
      </c>
      <c r="J572" s="432" t="s">
        <v>10902</v>
      </c>
      <c r="K572" s="99"/>
      <c r="L572" s="99"/>
      <c r="M572" s="99"/>
      <c r="N572" s="99"/>
      <c r="O572" s="99"/>
      <c r="P572" s="99"/>
      <c r="Q572" s="99"/>
      <c r="R572" s="99"/>
      <c r="S572" s="99"/>
      <c r="T572" s="99"/>
      <c r="U572" s="99"/>
      <c r="V572" s="99"/>
      <c r="W572" s="99"/>
      <c r="X572" s="99"/>
      <c r="Y572" s="99"/>
      <c r="Z572" s="99"/>
    </row>
    <row r="573" ht="11.25" customHeight="1">
      <c r="A573" s="432" t="s">
        <v>10902</v>
      </c>
      <c r="B573" s="194" t="s">
        <v>135</v>
      </c>
      <c r="C573" s="432" t="s">
        <v>10985</v>
      </c>
      <c r="D573" s="194" t="s">
        <v>10985</v>
      </c>
      <c r="E573" s="479" t="s">
        <v>10130</v>
      </c>
      <c r="F573" s="194" t="s">
        <v>10986</v>
      </c>
      <c r="G573" s="194">
        <v>50.0</v>
      </c>
      <c r="H573" s="194" t="s">
        <v>10623</v>
      </c>
      <c r="I573" s="194">
        <v>50.0</v>
      </c>
      <c r="J573" s="432" t="s">
        <v>10902</v>
      </c>
      <c r="K573" s="99"/>
      <c r="L573" s="99"/>
      <c r="M573" s="99"/>
      <c r="N573" s="99"/>
      <c r="O573" s="99"/>
      <c r="P573" s="99"/>
      <c r="Q573" s="99"/>
      <c r="R573" s="99"/>
      <c r="S573" s="99"/>
      <c r="T573" s="99"/>
      <c r="U573" s="99"/>
      <c r="V573" s="99"/>
      <c r="W573" s="99"/>
      <c r="X573" s="99"/>
      <c r="Y573" s="99"/>
      <c r="Z573" s="99"/>
    </row>
    <row r="574" ht="11.25" customHeight="1">
      <c r="A574" s="432" t="s">
        <v>10902</v>
      </c>
      <c r="B574" s="194" t="s">
        <v>135</v>
      </c>
      <c r="C574" s="432" t="s">
        <v>10987</v>
      </c>
      <c r="D574" s="194" t="s">
        <v>10987</v>
      </c>
      <c r="E574" s="479" t="s">
        <v>10130</v>
      </c>
      <c r="F574" s="194" t="s">
        <v>10988</v>
      </c>
      <c r="G574" s="194">
        <v>50.0</v>
      </c>
      <c r="H574" s="194" t="s">
        <v>10623</v>
      </c>
      <c r="I574" s="194">
        <v>50.0</v>
      </c>
      <c r="J574" s="432" t="s">
        <v>10902</v>
      </c>
      <c r="K574" s="99"/>
      <c r="L574" s="99"/>
      <c r="M574" s="99"/>
      <c r="N574" s="99"/>
      <c r="O574" s="99"/>
      <c r="P574" s="99"/>
      <c r="Q574" s="99"/>
      <c r="R574" s="99"/>
      <c r="S574" s="99"/>
      <c r="T574" s="99"/>
      <c r="U574" s="99"/>
      <c r="V574" s="99"/>
      <c r="W574" s="99"/>
      <c r="X574" s="99"/>
      <c r="Y574" s="99"/>
      <c r="Z574" s="99"/>
    </row>
    <row r="575" ht="11.25" customHeight="1">
      <c r="A575" s="432" t="s">
        <v>151</v>
      </c>
      <c r="B575" s="194" t="s">
        <v>135</v>
      </c>
      <c r="C575" s="432" t="s">
        <v>10989</v>
      </c>
      <c r="D575" s="194" t="s">
        <v>7569</v>
      </c>
      <c r="E575" s="432" t="s">
        <v>10990</v>
      </c>
      <c r="F575" s="194">
        <v>2024.0</v>
      </c>
      <c r="G575" s="194" t="s">
        <v>10991</v>
      </c>
      <c r="H575" s="447">
        <v>2.0</v>
      </c>
      <c r="I575" s="447">
        <v>75.0</v>
      </c>
      <c r="J575" s="442" t="s">
        <v>151</v>
      </c>
      <c r="K575" s="99"/>
      <c r="L575" s="99"/>
      <c r="M575" s="99"/>
      <c r="N575" s="99"/>
      <c r="O575" s="99"/>
      <c r="P575" s="99"/>
      <c r="Q575" s="99"/>
      <c r="R575" s="99"/>
      <c r="S575" s="99"/>
      <c r="T575" s="99"/>
      <c r="U575" s="99"/>
      <c r="V575" s="99"/>
      <c r="W575" s="99"/>
      <c r="X575" s="99"/>
      <c r="Y575" s="99"/>
      <c r="Z575" s="99"/>
    </row>
    <row r="576" ht="11.25" customHeight="1">
      <c r="A576" s="432" t="s">
        <v>151</v>
      </c>
      <c r="B576" s="194" t="s">
        <v>135</v>
      </c>
      <c r="C576" s="432" t="s">
        <v>10992</v>
      </c>
      <c r="D576" s="194" t="s">
        <v>8067</v>
      </c>
      <c r="E576" s="432" t="s">
        <v>10993</v>
      </c>
      <c r="F576" s="194">
        <v>2024.0</v>
      </c>
      <c r="G576" s="194" t="s">
        <v>10994</v>
      </c>
      <c r="H576" s="447">
        <v>6.0</v>
      </c>
      <c r="I576" s="447">
        <v>125.0</v>
      </c>
      <c r="J576" s="442" t="s">
        <v>151</v>
      </c>
      <c r="K576" s="99"/>
      <c r="L576" s="99"/>
      <c r="M576" s="99"/>
      <c r="N576" s="99"/>
      <c r="O576" s="99"/>
      <c r="P576" s="99"/>
      <c r="Q576" s="99"/>
      <c r="R576" s="99"/>
      <c r="S576" s="99"/>
      <c r="T576" s="99"/>
      <c r="U576" s="99"/>
      <c r="V576" s="99"/>
      <c r="W576" s="99"/>
      <c r="X576" s="99"/>
      <c r="Y576" s="99"/>
      <c r="Z576" s="99"/>
    </row>
    <row r="577" ht="11.25" customHeight="1">
      <c r="A577" s="432" t="s">
        <v>151</v>
      </c>
      <c r="B577" s="194" t="s">
        <v>135</v>
      </c>
      <c r="C577" s="432" t="s">
        <v>10995</v>
      </c>
      <c r="D577" s="194" t="s">
        <v>10996</v>
      </c>
      <c r="E577" s="432" t="s">
        <v>10997</v>
      </c>
      <c r="F577" s="478">
        <v>45518.0</v>
      </c>
      <c r="G577" s="194">
        <v>10.0</v>
      </c>
      <c r="H577" s="447"/>
      <c r="I577" s="447">
        <v>10.0</v>
      </c>
      <c r="J577" s="442" t="s">
        <v>151</v>
      </c>
      <c r="K577" s="99"/>
      <c r="L577" s="99"/>
      <c r="M577" s="99"/>
      <c r="N577" s="99"/>
      <c r="O577" s="99"/>
      <c r="P577" s="99"/>
      <c r="Q577" s="99"/>
      <c r="R577" s="99"/>
      <c r="S577" s="99"/>
      <c r="T577" s="99"/>
      <c r="U577" s="99"/>
      <c r="V577" s="99"/>
      <c r="W577" s="99"/>
      <c r="X577" s="99"/>
      <c r="Y577" s="99"/>
      <c r="Z577" s="99"/>
    </row>
    <row r="578" ht="11.25" customHeight="1">
      <c r="A578" s="432" t="s">
        <v>10998</v>
      </c>
      <c r="B578" s="194" t="s">
        <v>1496</v>
      </c>
      <c r="C578" s="432" t="s">
        <v>10999</v>
      </c>
      <c r="D578" s="194" t="s">
        <v>7569</v>
      </c>
      <c r="E578" s="432" t="s">
        <v>11000</v>
      </c>
      <c r="F578" s="194" t="s">
        <v>11001</v>
      </c>
      <c r="G578" s="194">
        <v>75.0</v>
      </c>
      <c r="H578" s="447">
        <v>2.0</v>
      </c>
      <c r="I578" s="447">
        <v>75.0</v>
      </c>
      <c r="J578" s="442" t="s">
        <v>153</v>
      </c>
      <c r="K578" s="99"/>
      <c r="L578" s="99"/>
      <c r="M578" s="99"/>
      <c r="N578" s="99"/>
      <c r="O578" s="99"/>
      <c r="P578" s="99"/>
      <c r="Q578" s="99"/>
      <c r="R578" s="99"/>
      <c r="S578" s="99"/>
      <c r="T578" s="99"/>
      <c r="U578" s="99"/>
      <c r="V578" s="99"/>
      <c r="W578" s="99"/>
      <c r="X578" s="99"/>
      <c r="Y578" s="99"/>
      <c r="Z578" s="99"/>
    </row>
    <row r="579" ht="11.25" customHeight="1">
      <c r="A579" s="432" t="s">
        <v>159</v>
      </c>
      <c r="B579" s="194" t="s">
        <v>135</v>
      </c>
      <c r="C579" s="432" t="s">
        <v>11002</v>
      </c>
      <c r="D579" s="194" t="s">
        <v>10610</v>
      </c>
      <c r="E579" s="432" t="s">
        <v>10818</v>
      </c>
      <c r="F579" s="194" t="s">
        <v>11003</v>
      </c>
      <c r="G579" s="194">
        <v>50.0</v>
      </c>
      <c r="H579" s="447" t="s">
        <v>11004</v>
      </c>
      <c r="I579" s="447">
        <v>50.0</v>
      </c>
      <c r="J579" s="442" t="s">
        <v>159</v>
      </c>
      <c r="K579" s="99"/>
      <c r="L579" s="99"/>
      <c r="M579" s="99"/>
      <c r="N579" s="99"/>
      <c r="O579" s="99"/>
      <c r="P579" s="99"/>
      <c r="Q579" s="99"/>
      <c r="R579" s="99"/>
      <c r="S579" s="99"/>
      <c r="T579" s="99"/>
      <c r="U579" s="99"/>
      <c r="V579" s="99"/>
      <c r="W579" s="99"/>
      <c r="X579" s="99"/>
      <c r="Y579" s="99"/>
      <c r="Z579" s="99"/>
    </row>
    <row r="580" ht="11.25" customHeight="1">
      <c r="A580" s="432" t="s">
        <v>159</v>
      </c>
      <c r="B580" s="194" t="s">
        <v>135</v>
      </c>
      <c r="C580" s="432" t="s">
        <v>11005</v>
      </c>
      <c r="D580" s="194" t="s">
        <v>10610</v>
      </c>
      <c r="E580" s="432" t="s">
        <v>10670</v>
      </c>
      <c r="F580" s="194" t="s">
        <v>11006</v>
      </c>
      <c r="G580" s="194">
        <v>50.0</v>
      </c>
      <c r="H580" s="447" t="s">
        <v>10623</v>
      </c>
      <c r="I580" s="447">
        <v>50.0</v>
      </c>
      <c r="J580" s="442" t="s">
        <v>159</v>
      </c>
      <c r="K580" s="99"/>
      <c r="L580" s="99"/>
      <c r="M580" s="99"/>
      <c r="N580" s="99"/>
      <c r="O580" s="99"/>
      <c r="P580" s="99"/>
      <c r="Q580" s="99"/>
      <c r="R580" s="99"/>
      <c r="S580" s="99"/>
      <c r="T580" s="99"/>
      <c r="U580" s="99"/>
      <c r="V580" s="99"/>
      <c r="W580" s="99"/>
      <c r="X580" s="99"/>
      <c r="Y580" s="99"/>
      <c r="Z580" s="99"/>
    </row>
    <row r="581" ht="11.25" customHeight="1">
      <c r="A581" s="432" t="s">
        <v>159</v>
      </c>
      <c r="B581" s="194" t="s">
        <v>135</v>
      </c>
      <c r="C581" s="432" t="s">
        <v>11007</v>
      </c>
      <c r="D581" s="194" t="s">
        <v>10610</v>
      </c>
      <c r="E581" s="432" t="s">
        <v>11008</v>
      </c>
      <c r="F581" s="194" t="s">
        <v>11009</v>
      </c>
      <c r="G581" s="194">
        <v>50.0</v>
      </c>
      <c r="H581" s="447" t="s">
        <v>11010</v>
      </c>
      <c r="I581" s="447">
        <v>50.0</v>
      </c>
      <c r="J581" s="442" t="s">
        <v>159</v>
      </c>
      <c r="K581" s="99"/>
      <c r="L581" s="99"/>
      <c r="M581" s="99"/>
      <c r="N581" s="99"/>
      <c r="O581" s="99"/>
      <c r="P581" s="99"/>
      <c r="Q581" s="99"/>
      <c r="R581" s="99"/>
      <c r="S581" s="99"/>
      <c r="T581" s="99"/>
      <c r="U581" s="99"/>
      <c r="V581" s="99"/>
      <c r="W581" s="99"/>
      <c r="X581" s="99"/>
      <c r="Y581" s="99"/>
      <c r="Z581" s="99"/>
    </row>
    <row r="582" ht="11.25" customHeight="1">
      <c r="A582" s="432" t="s">
        <v>159</v>
      </c>
      <c r="B582" s="194" t="s">
        <v>135</v>
      </c>
      <c r="C582" s="432" t="s">
        <v>11011</v>
      </c>
      <c r="D582" s="194" t="s">
        <v>10610</v>
      </c>
      <c r="E582" s="432" t="s">
        <v>11012</v>
      </c>
      <c r="F582" s="194" t="s">
        <v>11013</v>
      </c>
      <c r="G582" s="194">
        <v>50.0</v>
      </c>
      <c r="H582" s="447" t="s">
        <v>11014</v>
      </c>
      <c r="I582" s="447">
        <v>50.0</v>
      </c>
      <c r="J582" s="442" t="s">
        <v>159</v>
      </c>
      <c r="K582" s="99"/>
      <c r="L582" s="99"/>
      <c r="M582" s="99"/>
      <c r="N582" s="99"/>
      <c r="O582" s="99"/>
      <c r="P582" s="99"/>
      <c r="Q582" s="99"/>
      <c r="R582" s="99"/>
      <c r="S582" s="99"/>
      <c r="T582" s="99"/>
      <c r="U582" s="99"/>
      <c r="V582" s="99"/>
      <c r="W582" s="99"/>
      <c r="X582" s="99"/>
      <c r="Y582" s="99"/>
      <c r="Z582" s="99"/>
    </row>
    <row r="583" ht="11.25" customHeight="1">
      <c r="A583" s="442" t="s">
        <v>159</v>
      </c>
      <c r="B583" s="447" t="s">
        <v>135</v>
      </c>
      <c r="C583" s="442" t="s">
        <v>11015</v>
      </c>
      <c r="D583" s="447" t="s">
        <v>10610</v>
      </c>
      <c r="E583" s="442" t="s">
        <v>10770</v>
      </c>
      <c r="F583" s="447" t="s">
        <v>11016</v>
      </c>
      <c r="G583" s="447">
        <v>50.0</v>
      </c>
      <c r="H583" s="447" t="s">
        <v>11017</v>
      </c>
      <c r="I583" s="447">
        <v>50.0</v>
      </c>
      <c r="J583" s="442" t="s">
        <v>159</v>
      </c>
      <c r="K583" s="99"/>
      <c r="L583" s="99"/>
      <c r="M583" s="99"/>
      <c r="N583" s="99"/>
      <c r="O583" s="99"/>
      <c r="P583" s="99"/>
      <c r="Q583" s="99"/>
      <c r="R583" s="99"/>
      <c r="S583" s="99"/>
      <c r="T583" s="99"/>
      <c r="U583" s="99"/>
      <c r="V583" s="99"/>
      <c r="W583" s="99"/>
      <c r="X583" s="99"/>
      <c r="Y583" s="99"/>
      <c r="Z583" s="99"/>
    </row>
    <row r="584" ht="11.25" customHeight="1">
      <c r="A584" s="442" t="s">
        <v>159</v>
      </c>
      <c r="B584" s="447" t="s">
        <v>135</v>
      </c>
      <c r="C584" s="442" t="s">
        <v>11018</v>
      </c>
      <c r="D584" s="447" t="s">
        <v>10610</v>
      </c>
      <c r="E584" s="442" t="s">
        <v>10280</v>
      </c>
      <c r="F584" s="447" t="s">
        <v>11019</v>
      </c>
      <c r="G584" s="447">
        <v>50.0</v>
      </c>
      <c r="H584" s="447" t="s">
        <v>11020</v>
      </c>
      <c r="I584" s="447">
        <v>50.0</v>
      </c>
      <c r="J584" s="442" t="s">
        <v>159</v>
      </c>
      <c r="K584" s="99"/>
      <c r="L584" s="99"/>
      <c r="M584" s="99"/>
      <c r="N584" s="99"/>
      <c r="O584" s="99"/>
      <c r="P584" s="99"/>
      <c r="Q584" s="99"/>
      <c r="R584" s="99"/>
      <c r="S584" s="99"/>
      <c r="T584" s="99"/>
      <c r="U584" s="99"/>
      <c r="V584" s="99"/>
      <c r="W584" s="99"/>
      <c r="X584" s="99"/>
      <c r="Y584" s="99"/>
      <c r="Z584" s="99"/>
    </row>
    <row r="585" ht="11.25" customHeight="1">
      <c r="A585" s="442" t="s">
        <v>159</v>
      </c>
      <c r="B585" s="447" t="s">
        <v>135</v>
      </c>
      <c r="C585" s="442" t="s">
        <v>11021</v>
      </c>
      <c r="D585" s="447" t="s">
        <v>10610</v>
      </c>
      <c r="E585" s="442" t="s">
        <v>10276</v>
      </c>
      <c r="F585" s="447" t="s">
        <v>11022</v>
      </c>
      <c r="G585" s="447">
        <v>50.0</v>
      </c>
      <c r="H585" s="447" t="s">
        <v>11023</v>
      </c>
      <c r="I585" s="447">
        <v>50.0</v>
      </c>
      <c r="J585" s="442" t="s">
        <v>159</v>
      </c>
      <c r="K585" s="99"/>
      <c r="L585" s="99"/>
      <c r="M585" s="99"/>
      <c r="N585" s="99"/>
      <c r="O585" s="99"/>
      <c r="P585" s="99"/>
      <c r="Q585" s="99"/>
      <c r="R585" s="99"/>
      <c r="S585" s="99"/>
      <c r="T585" s="99"/>
      <c r="U585" s="99"/>
      <c r="V585" s="99"/>
      <c r="W585" s="99"/>
      <c r="X585" s="99"/>
      <c r="Y585" s="99"/>
      <c r="Z585" s="99"/>
    </row>
    <row r="586" ht="11.25" customHeight="1">
      <c r="A586" s="442" t="s">
        <v>159</v>
      </c>
      <c r="B586" s="447" t="s">
        <v>135</v>
      </c>
      <c r="C586" s="442" t="s">
        <v>11024</v>
      </c>
      <c r="D586" s="447" t="s">
        <v>10610</v>
      </c>
      <c r="E586" s="442" t="s">
        <v>10280</v>
      </c>
      <c r="F586" s="447" t="s">
        <v>11025</v>
      </c>
      <c r="G586" s="447">
        <v>50.0</v>
      </c>
      <c r="H586" s="447" t="s">
        <v>11020</v>
      </c>
      <c r="I586" s="447">
        <v>50.0</v>
      </c>
      <c r="J586" s="442" t="s">
        <v>159</v>
      </c>
      <c r="K586" s="99"/>
      <c r="L586" s="99"/>
      <c r="M586" s="99"/>
      <c r="N586" s="99"/>
      <c r="O586" s="99"/>
      <c r="P586" s="99"/>
      <c r="Q586" s="99"/>
      <c r="R586" s="99"/>
      <c r="S586" s="99"/>
      <c r="T586" s="99"/>
      <c r="U586" s="99"/>
      <c r="V586" s="99"/>
      <c r="W586" s="99"/>
      <c r="X586" s="99"/>
      <c r="Y586" s="99"/>
      <c r="Z586" s="99"/>
    </row>
    <row r="587" ht="11.25" customHeight="1">
      <c r="A587" s="442" t="s">
        <v>159</v>
      </c>
      <c r="B587" s="447" t="s">
        <v>135</v>
      </c>
      <c r="C587" s="442" t="s">
        <v>11026</v>
      </c>
      <c r="D587" s="447" t="s">
        <v>10610</v>
      </c>
      <c r="E587" s="442" t="s">
        <v>10288</v>
      </c>
      <c r="F587" s="447" t="s">
        <v>11027</v>
      </c>
      <c r="G587" s="447">
        <v>50.0</v>
      </c>
      <c r="H587" s="447" t="s">
        <v>11028</v>
      </c>
      <c r="I587" s="447">
        <v>50.0</v>
      </c>
      <c r="J587" s="442" t="s">
        <v>159</v>
      </c>
      <c r="K587" s="99"/>
      <c r="L587" s="99"/>
      <c r="M587" s="99"/>
      <c r="N587" s="99"/>
      <c r="O587" s="99"/>
      <c r="P587" s="99"/>
      <c r="Q587" s="99"/>
      <c r="R587" s="99"/>
      <c r="S587" s="99"/>
      <c r="T587" s="99"/>
      <c r="U587" s="99"/>
      <c r="V587" s="99"/>
      <c r="W587" s="99"/>
      <c r="X587" s="99"/>
      <c r="Y587" s="99"/>
      <c r="Z587" s="99"/>
    </row>
    <row r="588" ht="11.25" customHeight="1">
      <c r="A588" s="442" t="s">
        <v>161</v>
      </c>
      <c r="B588" s="447" t="s">
        <v>135</v>
      </c>
      <c r="C588" s="442" t="s">
        <v>1098</v>
      </c>
      <c r="D588" s="447" t="s">
        <v>1967</v>
      </c>
      <c r="E588" s="442" t="s">
        <v>11029</v>
      </c>
      <c r="F588" s="447" t="s">
        <v>11030</v>
      </c>
      <c r="G588" s="447">
        <v>50.0</v>
      </c>
      <c r="H588" s="447"/>
      <c r="I588" s="447">
        <v>50.0</v>
      </c>
      <c r="J588" s="442" t="s">
        <v>161</v>
      </c>
      <c r="K588" s="99"/>
      <c r="L588" s="99"/>
      <c r="M588" s="99"/>
      <c r="N588" s="99"/>
      <c r="O588" s="99"/>
      <c r="P588" s="99"/>
      <c r="Q588" s="99"/>
      <c r="R588" s="99"/>
      <c r="S588" s="99"/>
      <c r="T588" s="99"/>
      <c r="U588" s="99"/>
      <c r="V588" s="99"/>
      <c r="W588" s="99"/>
      <c r="X588" s="99"/>
      <c r="Y588" s="99"/>
      <c r="Z588" s="99"/>
    </row>
    <row r="589" ht="11.25" customHeight="1">
      <c r="A589" s="442" t="s">
        <v>161</v>
      </c>
      <c r="B589" s="447" t="s">
        <v>135</v>
      </c>
      <c r="C589" s="442" t="s">
        <v>11031</v>
      </c>
      <c r="D589" s="447" t="s">
        <v>1967</v>
      </c>
      <c r="E589" s="442" t="s">
        <v>11029</v>
      </c>
      <c r="F589" s="447" t="s">
        <v>11032</v>
      </c>
      <c r="G589" s="447">
        <v>50.0</v>
      </c>
      <c r="H589" s="447"/>
      <c r="I589" s="447">
        <v>50.0</v>
      </c>
      <c r="J589" s="442" t="s">
        <v>161</v>
      </c>
      <c r="K589" s="99"/>
      <c r="L589" s="99"/>
      <c r="M589" s="99"/>
      <c r="N589" s="99"/>
      <c r="O589" s="99"/>
      <c r="P589" s="99"/>
      <c r="Q589" s="99"/>
      <c r="R589" s="99"/>
      <c r="S589" s="99"/>
      <c r="T589" s="99"/>
      <c r="U589" s="99"/>
      <c r="V589" s="99"/>
      <c r="W589" s="99"/>
      <c r="X589" s="99"/>
      <c r="Y589" s="99"/>
      <c r="Z589" s="99"/>
    </row>
    <row r="590" ht="11.25" customHeight="1">
      <c r="A590" s="442" t="s">
        <v>161</v>
      </c>
      <c r="B590" s="447" t="s">
        <v>135</v>
      </c>
      <c r="C590" s="442" t="s">
        <v>11033</v>
      </c>
      <c r="D590" s="447" t="s">
        <v>1967</v>
      </c>
      <c r="E590" s="442" t="s">
        <v>11034</v>
      </c>
      <c r="F590" s="447" t="s">
        <v>11035</v>
      </c>
      <c r="G590" s="447">
        <v>50.0</v>
      </c>
      <c r="H590" s="447"/>
      <c r="I590" s="447">
        <v>50.0</v>
      </c>
      <c r="J590" s="442" t="s">
        <v>161</v>
      </c>
      <c r="K590" s="99"/>
      <c r="L590" s="99"/>
      <c r="M590" s="99"/>
      <c r="N590" s="99"/>
      <c r="O590" s="99"/>
      <c r="P590" s="99"/>
      <c r="Q590" s="99"/>
      <c r="R590" s="99"/>
      <c r="S590" s="99"/>
      <c r="T590" s="99"/>
      <c r="U590" s="99"/>
      <c r="V590" s="99"/>
      <c r="W590" s="99"/>
      <c r="X590" s="99"/>
      <c r="Y590" s="99"/>
      <c r="Z590" s="99"/>
    </row>
    <row r="591" ht="11.25" customHeight="1">
      <c r="A591" s="442" t="s">
        <v>161</v>
      </c>
      <c r="B591" s="447" t="s">
        <v>135</v>
      </c>
      <c r="C591" s="442" t="s">
        <v>11036</v>
      </c>
      <c r="D591" s="447" t="s">
        <v>1967</v>
      </c>
      <c r="E591" s="442" t="s">
        <v>11029</v>
      </c>
      <c r="F591" s="447" t="s">
        <v>11037</v>
      </c>
      <c r="G591" s="447">
        <v>50.0</v>
      </c>
      <c r="H591" s="447"/>
      <c r="I591" s="447">
        <v>50.0</v>
      </c>
      <c r="J591" s="442" t="s">
        <v>161</v>
      </c>
      <c r="K591" s="99"/>
      <c r="L591" s="99"/>
      <c r="M591" s="99"/>
      <c r="N591" s="99"/>
      <c r="O591" s="99"/>
      <c r="P591" s="99"/>
      <c r="Q591" s="99"/>
      <c r="R591" s="99"/>
      <c r="S591" s="99"/>
      <c r="T591" s="99"/>
      <c r="U591" s="99"/>
      <c r="V591" s="99"/>
      <c r="W591" s="99"/>
      <c r="X591" s="99"/>
      <c r="Y591" s="99"/>
      <c r="Z591" s="99"/>
    </row>
    <row r="592" ht="11.25" customHeight="1">
      <c r="A592" s="442" t="s">
        <v>161</v>
      </c>
      <c r="B592" s="447" t="s">
        <v>135</v>
      </c>
      <c r="C592" s="442" t="s">
        <v>11038</v>
      </c>
      <c r="D592" s="447" t="s">
        <v>1967</v>
      </c>
      <c r="E592" s="442"/>
      <c r="F592" s="447" t="s">
        <v>11039</v>
      </c>
      <c r="G592" s="447">
        <v>50.0</v>
      </c>
      <c r="H592" s="447"/>
      <c r="I592" s="447">
        <v>50.0</v>
      </c>
      <c r="J592" s="442" t="s">
        <v>161</v>
      </c>
      <c r="K592" s="99"/>
      <c r="L592" s="99"/>
      <c r="M592" s="99"/>
      <c r="N592" s="99"/>
      <c r="O592" s="99"/>
      <c r="P592" s="99"/>
      <c r="Q592" s="99"/>
      <c r="R592" s="99"/>
      <c r="S592" s="99"/>
      <c r="T592" s="99"/>
      <c r="U592" s="99"/>
      <c r="V592" s="99"/>
      <c r="W592" s="99"/>
      <c r="X592" s="99"/>
      <c r="Y592" s="99"/>
      <c r="Z592" s="99"/>
    </row>
    <row r="593" ht="11.25" customHeight="1">
      <c r="A593" s="442" t="s">
        <v>161</v>
      </c>
      <c r="B593" s="447" t="s">
        <v>135</v>
      </c>
      <c r="C593" s="442" t="s">
        <v>11040</v>
      </c>
      <c r="D593" s="447" t="s">
        <v>1967</v>
      </c>
      <c r="E593" s="442" t="s">
        <v>11029</v>
      </c>
      <c r="F593" s="447" t="s">
        <v>11041</v>
      </c>
      <c r="G593" s="447">
        <v>50.0</v>
      </c>
      <c r="H593" s="447"/>
      <c r="I593" s="447">
        <v>50.0</v>
      </c>
      <c r="J593" s="442" t="s">
        <v>161</v>
      </c>
      <c r="K593" s="99"/>
      <c r="L593" s="99"/>
      <c r="M593" s="99"/>
      <c r="N593" s="99"/>
      <c r="O593" s="99"/>
      <c r="P593" s="99"/>
      <c r="Q593" s="99"/>
      <c r="R593" s="99"/>
      <c r="S593" s="99"/>
      <c r="T593" s="99"/>
      <c r="U593" s="99"/>
      <c r="V593" s="99"/>
      <c r="W593" s="99"/>
      <c r="X593" s="99"/>
      <c r="Y593" s="99"/>
      <c r="Z593" s="99"/>
    </row>
    <row r="594" ht="11.25" customHeight="1">
      <c r="A594" s="442" t="s">
        <v>161</v>
      </c>
      <c r="B594" s="447" t="s">
        <v>135</v>
      </c>
      <c r="C594" s="442" t="s">
        <v>1299</v>
      </c>
      <c r="D594" s="447" t="s">
        <v>1967</v>
      </c>
      <c r="E594" s="442" t="s">
        <v>11029</v>
      </c>
      <c r="F594" s="447" t="s">
        <v>11042</v>
      </c>
      <c r="G594" s="447">
        <v>50.0</v>
      </c>
      <c r="H594" s="447"/>
      <c r="I594" s="447">
        <v>50.0</v>
      </c>
      <c r="J594" s="442" t="s">
        <v>161</v>
      </c>
      <c r="K594" s="99"/>
      <c r="L594" s="99"/>
      <c r="M594" s="99"/>
      <c r="N594" s="99"/>
      <c r="O594" s="99"/>
      <c r="P594" s="99"/>
      <c r="Q594" s="99"/>
      <c r="R594" s="99"/>
      <c r="S594" s="99"/>
      <c r="T594" s="99"/>
      <c r="U594" s="99"/>
      <c r="V594" s="99"/>
      <c r="W594" s="99"/>
      <c r="X594" s="99"/>
      <c r="Y594" s="99"/>
      <c r="Z594" s="99"/>
    </row>
    <row r="595" ht="11.25" customHeight="1">
      <c r="A595" s="442" t="s">
        <v>161</v>
      </c>
      <c r="B595" s="447" t="s">
        <v>135</v>
      </c>
      <c r="C595" s="442" t="s">
        <v>11043</v>
      </c>
      <c r="D595" s="447" t="s">
        <v>1967</v>
      </c>
      <c r="E595" s="442" t="s">
        <v>11029</v>
      </c>
      <c r="F595" s="447" t="s">
        <v>11044</v>
      </c>
      <c r="G595" s="447">
        <v>50.0</v>
      </c>
      <c r="H595" s="447"/>
      <c r="I595" s="447">
        <v>50.0</v>
      </c>
      <c r="J595" s="442" t="s">
        <v>161</v>
      </c>
      <c r="K595" s="99"/>
      <c r="L595" s="99"/>
      <c r="M595" s="99"/>
      <c r="N595" s="99"/>
      <c r="O595" s="99"/>
      <c r="P595" s="99"/>
      <c r="Q595" s="99"/>
      <c r="R595" s="99"/>
      <c r="S595" s="99"/>
      <c r="T595" s="99"/>
      <c r="U595" s="99"/>
      <c r="V595" s="99"/>
      <c r="W595" s="99"/>
      <c r="X595" s="99"/>
      <c r="Y595" s="99"/>
      <c r="Z595" s="99"/>
    </row>
    <row r="596" ht="11.25" customHeight="1">
      <c r="A596" s="442" t="s">
        <v>161</v>
      </c>
      <c r="B596" s="447" t="s">
        <v>135</v>
      </c>
      <c r="C596" s="442" t="s">
        <v>11045</v>
      </c>
      <c r="D596" s="447" t="s">
        <v>1967</v>
      </c>
      <c r="E596" s="442" t="s">
        <v>11046</v>
      </c>
      <c r="F596" s="447" t="s">
        <v>11047</v>
      </c>
      <c r="G596" s="447">
        <v>50.0</v>
      </c>
      <c r="H596" s="447"/>
      <c r="I596" s="447">
        <v>50.0</v>
      </c>
      <c r="J596" s="442" t="s">
        <v>161</v>
      </c>
      <c r="K596" s="99"/>
      <c r="L596" s="99"/>
      <c r="M596" s="99"/>
      <c r="N596" s="99"/>
      <c r="O596" s="99"/>
      <c r="P596" s="99"/>
      <c r="Q596" s="99"/>
      <c r="R596" s="99"/>
      <c r="S596" s="99"/>
      <c r="T596" s="99"/>
      <c r="U596" s="99"/>
      <c r="V596" s="99"/>
      <c r="W596" s="99"/>
      <c r="X596" s="99"/>
      <c r="Y596" s="99"/>
      <c r="Z596" s="99"/>
    </row>
    <row r="597" ht="11.25" customHeight="1">
      <c r="A597" s="442" t="s">
        <v>161</v>
      </c>
      <c r="B597" s="447" t="s">
        <v>135</v>
      </c>
      <c r="C597" s="442" t="s">
        <v>11048</v>
      </c>
      <c r="D597" s="447" t="s">
        <v>1967</v>
      </c>
      <c r="E597" s="442" t="s">
        <v>11049</v>
      </c>
      <c r="F597" s="447" t="s">
        <v>11050</v>
      </c>
      <c r="G597" s="447">
        <v>50.0</v>
      </c>
      <c r="H597" s="447"/>
      <c r="I597" s="447">
        <v>50.0</v>
      </c>
      <c r="J597" s="442" t="s">
        <v>161</v>
      </c>
      <c r="K597" s="99"/>
      <c r="L597" s="99"/>
      <c r="M597" s="99"/>
      <c r="N597" s="99"/>
      <c r="O597" s="99"/>
      <c r="P597" s="99"/>
      <c r="Q597" s="99"/>
      <c r="R597" s="99"/>
      <c r="S597" s="99"/>
      <c r="T597" s="99"/>
      <c r="U597" s="99"/>
      <c r="V597" s="99"/>
      <c r="W597" s="99"/>
      <c r="X597" s="99"/>
      <c r="Y597" s="99"/>
      <c r="Z597" s="99"/>
    </row>
    <row r="598" ht="11.25" customHeight="1">
      <c r="A598" s="442" t="s">
        <v>161</v>
      </c>
      <c r="B598" s="447" t="s">
        <v>135</v>
      </c>
      <c r="C598" s="442" t="s">
        <v>11051</v>
      </c>
      <c r="D598" s="447" t="s">
        <v>1967</v>
      </c>
      <c r="E598" s="442" t="s">
        <v>11052</v>
      </c>
      <c r="F598" s="447" t="s">
        <v>11053</v>
      </c>
      <c r="G598" s="447">
        <v>50.0</v>
      </c>
      <c r="H598" s="447"/>
      <c r="I598" s="447">
        <v>50.0</v>
      </c>
      <c r="J598" s="442" t="s">
        <v>161</v>
      </c>
      <c r="K598" s="99"/>
      <c r="L598" s="99"/>
      <c r="M598" s="99"/>
      <c r="N598" s="99"/>
      <c r="O598" s="99"/>
      <c r="P598" s="99"/>
      <c r="Q598" s="99"/>
      <c r="R598" s="99"/>
      <c r="S598" s="99"/>
      <c r="T598" s="99"/>
      <c r="U598" s="99"/>
      <c r="V598" s="99"/>
      <c r="W598" s="99"/>
      <c r="X598" s="99"/>
      <c r="Y598" s="99"/>
      <c r="Z598" s="99"/>
    </row>
    <row r="599" ht="11.25" customHeight="1">
      <c r="A599" s="442" t="s">
        <v>161</v>
      </c>
      <c r="B599" s="447" t="s">
        <v>135</v>
      </c>
      <c r="C599" s="442" t="s">
        <v>11054</v>
      </c>
      <c r="D599" s="447" t="s">
        <v>1967</v>
      </c>
      <c r="E599" s="442" t="s">
        <v>11029</v>
      </c>
      <c r="F599" s="447" t="s">
        <v>11055</v>
      </c>
      <c r="G599" s="447">
        <v>50.0</v>
      </c>
      <c r="H599" s="447"/>
      <c r="I599" s="447">
        <v>50.0</v>
      </c>
      <c r="J599" s="442" t="s">
        <v>161</v>
      </c>
      <c r="K599" s="99"/>
      <c r="L599" s="99"/>
      <c r="M599" s="99"/>
      <c r="N599" s="99"/>
      <c r="O599" s="99"/>
      <c r="P599" s="99"/>
      <c r="Q599" s="99"/>
      <c r="R599" s="99"/>
      <c r="S599" s="99"/>
      <c r="T599" s="99"/>
      <c r="U599" s="99"/>
      <c r="V599" s="99"/>
      <c r="W599" s="99"/>
      <c r="X599" s="99"/>
      <c r="Y599" s="99"/>
      <c r="Z599" s="99"/>
    </row>
    <row r="600" ht="11.25" customHeight="1">
      <c r="A600" s="442" t="s">
        <v>161</v>
      </c>
      <c r="B600" s="447" t="s">
        <v>135</v>
      </c>
      <c r="C600" s="442" t="s">
        <v>1089</v>
      </c>
      <c r="D600" s="447" t="s">
        <v>1967</v>
      </c>
      <c r="E600" s="442" t="s">
        <v>11029</v>
      </c>
      <c r="F600" s="447" t="s">
        <v>11056</v>
      </c>
      <c r="G600" s="447">
        <v>50.0</v>
      </c>
      <c r="H600" s="447"/>
      <c r="I600" s="447">
        <v>50.0</v>
      </c>
      <c r="J600" s="442" t="s">
        <v>161</v>
      </c>
      <c r="K600" s="99"/>
      <c r="L600" s="99"/>
      <c r="M600" s="99"/>
      <c r="N600" s="99"/>
      <c r="O600" s="99"/>
      <c r="P600" s="99"/>
      <c r="Q600" s="99"/>
      <c r="R600" s="99"/>
      <c r="S600" s="99"/>
      <c r="T600" s="99"/>
      <c r="U600" s="99"/>
      <c r="V600" s="99"/>
      <c r="W600" s="99"/>
      <c r="X600" s="99"/>
      <c r="Y600" s="99"/>
      <c r="Z600" s="99"/>
    </row>
    <row r="601" ht="11.25" customHeight="1">
      <c r="A601" s="442" t="s">
        <v>161</v>
      </c>
      <c r="B601" s="447" t="s">
        <v>135</v>
      </c>
      <c r="C601" s="442" t="s">
        <v>1089</v>
      </c>
      <c r="D601" s="447" t="s">
        <v>1967</v>
      </c>
      <c r="E601" s="442" t="s">
        <v>11029</v>
      </c>
      <c r="F601" s="447" t="s">
        <v>11057</v>
      </c>
      <c r="G601" s="447">
        <v>50.0</v>
      </c>
      <c r="H601" s="447"/>
      <c r="I601" s="447">
        <v>50.0</v>
      </c>
      <c r="J601" s="442" t="s">
        <v>161</v>
      </c>
      <c r="K601" s="99"/>
      <c r="L601" s="99"/>
      <c r="M601" s="99"/>
      <c r="N601" s="99"/>
      <c r="O601" s="99"/>
      <c r="P601" s="99"/>
      <c r="Q601" s="99"/>
      <c r="R601" s="99"/>
      <c r="S601" s="99"/>
      <c r="T601" s="99"/>
      <c r="U601" s="99"/>
      <c r="V601" s="99"/>
      <c r="W601" s="99"/>
      <c r="X601" s="99"/>
      <c r="Y601" s="99"/>
      <c r="Z601" s="99"/>
    </row>
    <row r="602" ht="11.25" customHeight="1">
      <c r="A602" s="442" t="s">
        <v>161</v>
      </c>
      <c r="B602" s="447" t="s">
        <v>135</v>
      </c>
      <c r="C602" s="442" t="s">
        <v>1089</v>
      </c>
      <c r="D602" s="447" t="s">
        <v>1967</v>
      </c>
      <c r="E602" s="442" t="s">
        <v>11029</v>
      </c>
      <c r="F602" s="447" t="s">
        <v>11058</v>
      </c>
      <c r="G602" s="447">
        <v>50.0</v>
      </c>
      <c r="H602" s="447"/>
      <c r="I602" s="447">
        <v>50.0</v>
      </c>
      <c r="J602" s="442" t="s">
        <v>161</v>
      </c>
      <c r="K602" s="99"/>
      <c r="L602" s="99"/>
      <c r="M602" s="99"/>
      <c r="N602" s="99"/>
      <c r="O602" s="99"/>
      <c r="P602" s="99"/>
      <c r="Q602" s="99"/>
      <c r="R602" s="99"/>
      <c r="S602" s="99"/>
      <c r="T602" s="99"/>
      <c r="U602" s="99"/>
      <c r="V602" s="99"/>
      <c r="W602" s="99"/>
      <c r="X602" s="99"/>
      <c r="Y602" s="99"/>
      <c r="Z602" s="99"/>
    </row>
    <row r="603" ht="11.25" customHeight="1">
      <c r="A603" s="442" t="s">
        <v>161</v>
      </c>
      <c r="B603" s="447" t="s">
        <v>135</v>
      </c>
      <c r="C603" s="442" t="s">
        <v>1089</v>
      </c>
      <c r="D603" s="447" t="s">
        <v>1967</v>
      </c>
      <c r="E603" s="442" t="s">
        <v>11029</v>
      </c>
      <c r="F603" s="447" t="s">
        <v>11059</v>
      </c>
      <c r="G603" s="447">
        <v>50.0</v>
      </c>
      <c r="H603" s="447"/>
      <c r="I603" s="447">
        <v>50.0</v>
      </c>
      <c r="J603" s="442" t="s">
        <v>161</v>
      </c>
      <c r="K603" s="99"/>
      <c r="L603" s="99"/>
      <c r="M603" s="99"/>
      <c r="N603" s="99"/>
      <c r="O603" s="99"/>
      <c r="P603" s="99"/>
      <c r="Q603" s="99"/>
      <c r="R603" s="99"/>
      <c r="S603" s="99"/>
      <c r="T603" s="99"/>
      <c r="U603" s="99"/>
      <c r="V603" s="99"/>
      <c r="W603" s="99"/>
      <c r="X603" s="99"/>
      <c r="Y603" s="99"/>
      <c r="Z603" s="99"/>
    </row>
    <row r="604" ht="11.25" customHeight="1">
      <c r="A604" s="442" t="s">
        <v>161</v>
      </c>
      <c r="B604" s="447" t="s">
        <v>135</v>
      </c>
      <c r="C604" s="442" t="s">
        <v>1089</v>
      </c>
      <c r="D604" s="447" t="s">
        <v>1967</v>
      </c>
      <c r="E604" s="442" t="s">
        <v>11029</v>
      </c>
      <c r="F604" s="447" t="s">
        <v>11060</v>
      </c>
      <c r="G604" s="447">
        <v>50.0</v>
      </c>
      <c r="H604" s="447"/>
      <c r="I604" s="447">
        <v>50.0</v>
      </c>
      <c r="J604" s="442" t="s">
        <v>161</v>
      </c>
      <c r="K604" s="99"/>
      <c r="L604" s="99"/>
      <c r="M604" s="99"/>
      <c r="N604" s="99"/>
      <c r="O604" s="99"/>
      <c r="P604" s="99"/>
      <c r="Q604" s="99"/>
      <c r="R604" s="99"/>
      <c r="S604" s="99"/>
      <c r="T604" s="99"/>
      <c r="U604" s="99"/>
      <c r="V604" s="99"/>
      <c r="W604" s="99"/>
      <c r="X604" s="99"/>
      <c r="Y604" s="99"/>
      <c r="Z604" s="99"/>
    </row>
    <row r="605" ht="11.25" customHeight="1">
      <c r="A605" s="442" t="s">
        <v>161</v>
      </c>
      <c r="B605" s="447" t="s">
        <v>135</v>
      </c>
      <c r="C605" s="442" t="s">
        <v>11061</v>
      </c>
      <c r="D605" s="447" t="s">
        <v>1967</v>
      </c>
      <c r="E605" s="442" t="s">
        <v>11029</v>
      </c>
      <c r="F605" s="447" t="s">
        <v>11062</v>
      </c>
      <c r="G605" s="447">
        <v>50.0</v>
      </c>
      <c r="H605" s="447"/>
      <c r="I605" s="447">
        <v>50.0</v>
      </c>
      <c r="J605" s="442" t="s">
        <v>161</v>
      </c>
      <c r="K605" s="99"/>
      <c r="L605" s="99"/>
      <c r="M605" s="99"/>
      <c r="N605" s="99"/>
      <c r="O605" s="99"/>
      <c r="P605" s="99"/>
      <c r="Q605" s="99"/>
      <c r="R605" s="99"/>
      <c r="S605" s="99"/>
      <c r="T605" s="99"/>
      <c r="U605" s="99"/>
      <c r="V605" s="99"/>
      <c r="W605" s="99"/>
      <c r="X605" s="99"/>
      <c r="Y605" s="99"/>
      <c r="Z605" s="99"/>
    </row>
    <row r="606" ht="11.25" customHeight="1">
      <c r="A606" s="442" t="s">
        <v>161</v>
      </c>
      <c r="B606" s="447" t="s">
        <v>135</v>
      </c>
      <c r="C606" s="442" t="s">
        <v>11063</v>
      </c>
      <c r="D606" s="447" t="s">
        <v>1967</v>
      </c>
      <c r="E606" s="442"/>
      <c r="F606" s="447" t="s">
        <v>11064</v>
      </c>
      <c r="G606" s="447">
        <v>50.0</v>
      </c>
      <c r="H606" s="447"/>
      <c r="I606" s="447">
        <v>50.0</v>
      </c>
      <c r="J606" s="442" t="s">
        <v>161</v>
      </c>
      <c r="K606" s="99"/>
      <c r="L606" s="99"/>
      <c r="M606" s="99"/>
      <c r="N606" s="99"/>
      <c r="O606" s="99"/>
      <c r="P606" s="99"/>
      <c r="Q606" s="99"/>
      <c r="R606" s="99"/>
      <c r="S606" s="99"/>
      <c r="T606" s="99"/>
      <c r="U606" s="99"/>
      <c r="V606" s="99"/>
      <c r="W606" s="99"/>
      <c r="X606" s="99"/>
      <c r="Y606" s="99"/>
      <c r="Z606" s="99"/>
    </row>
    <row r="607" ht="11.25" customHeight="1">
      <c r="A607" s="442" t="s">
        <v>161</v>
      </c>
      <c r="B607" s="447" t="s">
        <v>135</v>
      </c>
      <c r="C607" s="442" t="s">
        <v>1098</v>
      </c>
      <c r="D607" s="447" t="s">
        <v>1967</v>
      </c>
      <c r="E607" s="442" t="s">
        <v>11029</v>
      </c>
      <c r="F607" s="447" t="s">
        <v>11065</v>
      </c>
      <c r="G607" s="447">
        <v>50.0</v>
      </c>
      <c r="H607" s="447"/>
      <c r="I607" s="447">
        <v>50.0</v>
      </c>
      <c r="J607" s="442" t="s">
        <v>161</v>
      </c>
      <c r="K607" s="99"/>
      <c r="L607" s="99"/>
      <c r="M607" s="99"/>
      <c r="N607" s="99"/>
      <c r="O607" s="99"/>
      <c r="P607" s="99"/>
      <c r="Q607" s="99"/>
      <c r="R607" s="99"/>
      <c r="S607" s="99"/>
      <c r="T607" s="99"/>
      <c r="U607" s="99"/>
      <c r="V607" s="99"/>
      <c r="W607" s="99"/>
      <c r="X607" s="99"/>
      <c r="Y607" s="99"/>
      <c r="Z607" s="99"/>
    </row>
    <row r="608" ht="11.25" customHeight="1">
      <c r="A608" s="442" t="s">
        <v>161</v>
      </c>
      <c r="B608" s="447" t="s">
        <v>135</v>
      </c>
      <c r="C608" s="442" t="s">
        <v>1098</v>
      </c>
      <c r="D608" s="447" t="s">
        <v>1967</v>
      </c>
      <c r="E608" s="442" t="s">
        <v>11029</v>
      </c>
      <c r="F608" s="447" t="s">
        <v>11066</v>
      </c>
      <c r="G608" s="447">
        <v>50.0</v>
      </c>
      <c r="H608" s="447"/>
      <c r="I608" s="447">
        <v>50.0</v>
      </c>
      <c r="J608" s="442" t="s">
        <v>161</v>
      </c>
      <c r="K608" s="99"/>
      <c r="L608" s="99"/>
      <c r="M608" s="99"/>
      <c r="N608" s="99"/>
      <c r="O608" s="99"/>
      <c r="P608" s="99"/>
      <c r="Q608" s="99"/>
      <c r="R608" s="99"/>
      <c r="S608" s="99"/>
      <c r="T608" s="99"/>
      <c r="U608" s="99"/>
      <c r="V608" s="99"/>
      <c r="W608" s="99"/>
      <c r="X608" s="99"/>
      <c r="Y608" s="99"/>
      <c r="Z608" s="99"/>
    </row>
    <row r="609" ht="11.25" customHeight="1">
      <c r="A609" s="442" t="s">
        <v>161</v>
      </c>
      <c r="B609" s="447" t="s">
        <v>135</v>
      </c>
      <c r="C609" s="442" t="s">
        <v>11067</v>
      </c>
      <c r="D609" s="447" t="s">
        <v>1967</v>
      </c>
      <c r="E609" s="442" t="s">
        <v>11029</v>
      </c>
      <c r="F609" s="447" t="s">
        <v>11068</v>
      </c>
      <c r="G609" s="447">
        <v>50.0</v>
      </c>
      <c r="H609" s="447"/>
      <c r="I609" s="447">
        <v>50.0</v>
      </c>
      <c r="J609" s="442" t="s">
        <v>161</v>
      </c>
      <c r="K609" s="99"/>
      <c r="L609" s="99"/>
      <c r="M609" s="99"/>
      <c r="N609" s="99"/>
      <c r="O609" s="99"/>
      <c r="P609" s="99"/>
      <c r="Q609" s="99"/>
      <c r="R609" s="99"/>
      <c r="S609" s="99"/>
      <c r="T609" s="99"/>
      <c r="U609" s="99"/>
      <c r="V609" s="99"/>
      <c r="W609" s="99"/>
      <c r="X609" s="99"/>
      <c r="Y609" s="99"/>
      <c r="Z609" s="99"/>
    </row>
    <row r="610" ht="11.25" customHeight="1">
      <c r="A610" s="442" t="s">
        <v>161</v>
      </c>
      <c r="B610" s="447" t="s">
        <v>135</v>
      </c>
      <c r="C610" s="442" t="s">
        <v>11061</v>
      </c>
      <c r="D610" s="447" t="s">
        <v>1967</v>
      </c>
      <c r="E610" s="442" t="s">
        <v>11029</v>
      </c>
      <c r="F610" s="447" t="s">
        <v>11069</v>
      </c>
      <c r="G610" s="447">
        <v>50.0</v>
      </c>
      <c r="H610" s="447"/>
      <c r="I610" s="447">
        <v>50.0</v>
      </c>
      <c r="J610" s="442" t="s">
        <v>161</v>
      </c>
      <c r="K610" s="99"/>
      <c r="L610" s="99"/>
      <c r="M610" s="99"/>
      <c r="N610" s="99"/>
      <c r="O610" s="99"/>
      <c r="P610" s="99"/>
      <c r="Q610" s="99"/>
      <c r="R610" s="99"/>
      <c r="S610" s="99"/>
      <c r="T610" s="99"/>
      <c r="U610" s="99"/>
      <c r="V610" s="99"/>
      <c r="W610" s="99"/>
      <c r="X610" s="99"/>
      <c r="Y610" s="99"/>
      <c r="Z610" s="99"/>
    </row>
    <row r="611" ht="11.25" customHeight="1">
      <c r="A611" s="442" t="s">
        <v>161</v>
      </c>
      <c r="B611" s="447" t="s">
        <v>135</v>
      </c>
      <c r="C611" s="442" t="s">
        <v>10487</v>
      </c>
      <c r="D611" s="447" t="s">
        <v>1967</v>
      </c>
      <c r="E611" s="442"/>
      <c r="F611" s="447" t="s">
        <v>11070</v>
      </c>
      <c r="G611" s="447">
        <v>50.0</v>
      </c>
      <c r="H611" s="447"/>
      <c r="I611" s="447">
        <v>50.0</v>
      </c>
      <c r="J611" s="442" t="s">
        <v>161</v>
      </c>
      <c r="K611" s="99"/>
      <c r="L611" s="99"/>
      <c r="M611" s="99"/>
      <c r="N611" s="99"/>
      <c r="O611" s="99"/>
      <c r="P611" s="99"/>
      <c r="Q611" s="99"/>
      <c r="R611" s="99"/>
      <c r="S611" s="99"/>
      <c r="T611" s="99"/>
      <c r="U611" s="99"/>
      <c r="V611" s="99"/>
      <c r="W611" s="99"/>
      <c r="X611" s="99"/>
      <c r="Y611" s="99"/>
      <c r="Z611" s="99"/>
    </row>
    <row r="612" ht="11.25" customHeight="1">
      <c r="A612" s="442" t="s">
        <v>161</v>
      </c>
      <c r="B612" s="447" t="s">
        <v>135</v>
      </c>
      <c r="C612" s="442" t="s">
        <v>11071</v>
      </c>
      <c r="D612" s="447" t="s">
        <v>1967</v>
      </c>
      <c r="E612" s="442" t="s">
        <v>11029</v>
      </c>
      <c r="F612" s="447" t="s">
        <v>11072</v>
      </c>
      <c r="G612" s="447">
        <v>50.0</v>
      </c>
      <c r="H612" s="447"/>
      <c r="I612" s="447">
        <v>50.0</v>
      </c>
      <c r="J612" s="442" t="s">
        <v>161</v>
      </c>
      <c r="K612" s="99"/>
      <c r="L612" s="99"/>
      <c r="M612" s="99"/>
      <c r="N612" s="99"/>
      <c r="O612" s="99"/>
      <c r="P612" s="99"/>
      <c r="Q612" s="99"/>
      <c r="R612" s="99"/>
      <c r="S612" s="99"/>
      <c r="T612" s="99"/>
      <c r="U612" s="99"/>
      <c r="V612" s="99"/>
      <c r="W612" s="99"/>
      <c r="X612" s="99"/>
      <c r="Y612" s="99"/>
      <c r="Z612" s="99"/>
    </row>
    <row r="613" ht="11.25" customHeight="1">
      <c r="A613" s="442" t="s">
        <v>161</v>
      </c>
      <c r="B613" s="447" t="s">
        <v>135</v>
      </c>
      <c r="C613" s="442" t="s">
        <v>11073</v>
      </c>
      <c r="D613" s="447" t="s">
        <v>1967</v>
      </c>
      <c r="E613" s="442"/>
      <c r="F613" s="447" t="s">
        <v>11074</v>
      </c>
      <c r="G613" s="447">
        <v>50.0</v>
      </c>
      <c r="H613" s="447"/>
      <c r="I613" s="447">
        <v>50.0</v>
      </c>
      <c r="J613" s="442" t="s">
        <v>161</v>
      </c>
      <c r="K613" s="99"/>
      <c r="L613" s="99"/>
      <c r="M613" s="99"/>
      <c r="N613" s="99"/>
      <c r="O613" s="99"/>
      <c r="P613" s="99"/>
      <c r="Q613" s="99"/>
      <c r="R613" s="99"/>
      <c r="S613" s="99"/>
      <c r="T613" s="99"/>
      <c r="U613" s="99"/>
      <c r="V613" s="99"/>
      <c r="W613" s="99"/>
      <c r="X613" s="99"/>
      <c r="Y613" s="99"/>
      <c r="Z613" s="99"/>
    </row>
    <row r="614" ht="11.25" customHeight="1">
      <c r="A614" s="442" t="s">
        <v>161</v>
      </c>
      <c r="B614" s="447" t="s">
        <v>135</v>
      </c>
      <c r="C614" s="442" t="s">
        <v>11075</v>
      </c>
      <c r="D614" s="447" t="s">
        <v>1967</v>
      </c>
      <c r="E614" s="442" t="s">
        <v>11076</v>
      </c>
      <c r="F614" s="447" t="s">
        <v>11077</v>
      </c>
      <c r="G614" s="447">
        <v>50.0</v>
      </c>
      <c r="H614" s="447"/>
      <c r="I614" s="447">
        <v>50.0</v>
      </c>
      <c r="J614" s="442" t="s">
        <v>161</v>
      </c>
      <c r="K614" s="99"/>
      <c r="L614" s="99"/>
      <c r="M614" s="99"/>
      <c r="N614" s="99"/>
      <c r="O614" s="99"/>
      <c r="P614" s="99"/>
      <c r="Q614" s="99"/>
      <c r="R614" s="99"/>
      <c r="S614" s="99"/>
      <c r="T614" s="99"/>
      <c r="U614" s="99"/>
      <c r="V614" s="99"/>
      <c r="W614" s="99"/>
      <c r="X614" s="99"/>
      <c r="Y614" s="99"/>
      <c r="Z614" s="99"/>
    </row>
    <row r="615" ht="11.25" customHeight="1">
      <c r="A615" s="442" t="s">
        <v>161</v>
      </c>
      <c r="B615" s="447" t="s">
        <v>135</v>
      </c>
      <c r="C615" s="442" t="s">
        <v>11078</v>
      </c>
      <c r="D615" s="447" t="s">
        <v>1967</v>
      </c>
      <c r="E615" s="442" t="s">
        <v>11034</v>
      </c>
      <c r="F615" s="447" t="s">
        <v>11079</v>
      </c>
      <c r="G615" s="447">
        <v>50.0</v>
      </c>
      <c r="H615" s="447"/>
      <c r="I615" s="447">
        <v>50.0</v>
      </c>
      <c r="J615" s="442" t="s">
        <v>161</v>
      </c>
      <c r="K615" s="99"/>
      <c r="L615" s="99"/>
      <c r="M615" s="99"/>
      <c r="N615" s="99"/>
      <c r="O615" s="99"/>
      <c r="P615" s="99"/>
      <c r="Q615" s="99"/>
      <c r="R615" s="99"/>
      <c r="S615" s="99"/>
      <c r="T615" s="99"/>
      <c r="U615" s="99"/>
      <c r="V615" s="99"/>
      <c r="W615" s="99"/>
      <c r="X615" s="99"/>
      <c r="Y615" s="99"/>
      <c r="Z615" s="99"/>
    </row>
    <row r="616" ht="11.25" customHeight="1">
      <c r="A616" s="442" t="s">
        <v>161</v>
      </c>
      <c r="B616" s="447" t="s">
        <v>135</v>
      </c>
      <c r="C616" s="442" t="s">
        <v>1299</v>
      </c>
      <c r="D616" s="447" t="s">
        <v>1967</v>
      </c>
      <c r="E616" s="442" t="s">
        <v>11029</v>
      </c>
      <c r="F616" s="447" t="s">
        <v>11080</v>
      </c>
      <c r="G616" s="447">
        <v>50.0</v>
      </c>
      <c r="H616" s="447"/>
      <c r="I616" s="447">
        <v>50.0</v>
      </c>
      <c r="J616" s="442" t="s">
        <v>161</v>
      </c>
      <c r="K616" s="99"/>
      <c r="L616" s="99"/>
      <c r="M616" s="99"/>
      <c r="N616" s="99"/>
      <c r="O616" s="99"/>
      <c r="P616" s="99"/>
      <c r="Q616" s="99"/>
      <c r="R616" s="99"/>
      <c r="S616" s="99"/>
      <c r="T616" s="99"/>
      <c r="U616" s="99"/>
      <c r="V616" s="99"/>
      <c r="W616" s="99"/>
      <c r="X616" s="99"/>
      <c r="Y616" s="99"/>
      <c r="Z616" s="99"/>
    </row>
    <row r="617" ht="11.25" customHeight="1">
      <c r="A617" s="442" t="s">
        <v>161</v>
      </c>
      <c r="B617" s="447" t="s">
        <v>135</v>
      </c>
      <c r="C617" s="442" t="s">
        <v>1299</v>
      </c>
      <c r="D617" s="447" t="s">
        <v>1967</v>
      </c>
      <c r="E617" s="442" t="s">
        <v>11029</v>
      </c>
      <c r="F617" s="447" t="s">
        <v>11081</v>
      </c>
      <c r="G617" s="447">
        <v>50.0</v>
      </c>
      <c r="H617" s="447"/>
      <c r="I617" s="447">
        <v>50.0</v>
      </c>
      <c r="J617" s="442" t="s">
        <v>161</v>
      </c>
      <c r="K617" s="99"/>
      <c r="L617" s="99"/>
      <c r="M617" s="99"/>
      <c r="N617" s="99"/>
      <c r="O617" s="99"/>
      <c r="P617" s="99"/>
      <c r="Q617" s="99"/>
      <c r="R617" s="99"/>
      <c r="S617" s="99"/>
      <c r="T617" s="99"/>
      <c r="U617" s="99"/>
      <c r="V617" s="99"/>
      <c r="W617" s="99"/>
      <c r="X617" s="99"/>
      <c r="Y617" s="99"/>
      <c r="Z617" s="99"/>
    </row>
    <row r="618" ht="11.25" customHeight="1">
      <c r="A618" s="442" t="s">
        <v>161</v>
      </c>
      <c r="B618" s="447" t="s">
        <v>135</v>
      </c>
      <c r="C618" s="442" t="s">
        <v>1299</v>
      </c>
      <c r="D618" s="447" t="s">
        <v>1967</v>
      </c>
      <c r="E618" s="442" t="s">
        <v>11029</v>
      </c>
      <c r="F618" s="447" t="s">
        <v>11082</v>
      </c>
      <c r="G618" s="447">
        <v>50.0</v>
      </c>
      <c r="H618" s="447"/>
      <c r="I618" s="447">
        <v>50.0</v>
      </c>
      <c r="J618" s="442" t="s">
        <v>161</v>
      </c>
      <c r="K618" s="99"/>
      <c r="L618" s="99"/>
      <c r="M618" s="99"/>
      <c r="N618" s="99"/>
      <c r="O618" s="99"/>
      <c r="P618" s="99"/>
      <c r="Q618" s="99"/>
      <c r="R618" s="99"/>
      <c r="S618" s="99"/>
      <c r="T618" s="99"/>
      <c r="U618" s="99"/>
      <c r="V618" s="99"/>
      <c r="W618" s="99"/>
      <c r="X618" s="99"/>
      <c r="Y618" s="99"/>
      <c r="Z618" s="99"/>
    </row>
    <row r="619" ht="11.25" customHeight="1">
      <c r="A619" s="442" t="s">
        <v>161</v>
      </c>
      <c r="B619" s="447" t="s">
        <v>135</v>
      </c>
      <c r="C619" s="442" t="s">
        <v>11083</v>
      </c>
      <c r="D619" s="447" t="s">
        <v>1967</v>
      </c>
      <c r="E619" s="442" t="s">
        <v>11052</v>
      </c>
      <c r="F619" s="447" t="s">
        <v>11084</v>
      </c>
      <c r="G619" s="447">
        <v>50.0</v>
      </c>
      <c r="H619" s="447"/>
      <c r="I619" s="447">
        <v>50.0</v>
      </c>
      <c r="J619" s="442" t="s">
        <v>161</v>
      </c>
      <c r="K619" s="99"/>
      <c r="L619" s="99"/>
      <c r="M619" s="99"/>
      <c r="N619" s="99"/>
      <c r="O619" s="99"/>
      <c r="P619" s="99"/>
      <c r="Q619" s="99"/>
      <c r="R619" s="99"/>
      <c r="S619" s="99"/>
      <c r="T619" s="99"/>
      <c r="U619" s="99"/>
      <c r="V619" s="99"/>
      <c r="W619" s="99"/>
      <c r="X619" s="99"/>
      <c r="Y619" s="99"/>
      <c r="Z619" s="99"/>
    </row>
    <row r="620" ht="11.25" customHeight="1">
      <c r="A620" s="442" t="s">
        <v>161</v>
      </c>
      <c r="B620" s="447" t="s">
        <v>135</v>
      </c>
      <c r="C620" s="442" t="s">
        <v>11083</v>
      </c>
      <c r="D620" s="447" t="s">
        <v>1967</v>
      </c>
      <c r="E620" s="442" t="s">
        <v>11052</v>
      </c>
      <c r="F620" s="447" t="s">
        <v>11085</v>
      </c>
      <c r="G620" s="447">
        <v>50.0</v>
      </c>
      <c r="H620" s="447"/>
      <c r="I620" s="447">
        <v>50.0</v>
      </c>
      <c r="J620" s="442" t="s">
        <v>161</v>
      </c>
      <c r="K620" s="99"/>
      <c r="L620" s="99"/>
      <c r="M620" s="99"/>
      <c r="N620" s="99"/>
      <c r="O620" s="99"/>
      <c r="P620" s="99"/>
      <c r="Q620" s="99"/>
      <c r="R620" s="99"/>
      <c r="S620" s="99"/>
      <c r="T620" s="99"/>
      <c r="U620" s="99"/>
      <c r="V620" s="99"/>
      <c r="W620" s="99"/>
      <c r="X620" s="99"/>
      <c r="Y620" s="99"/>
      <c r="Z620" s="99"/>
    </row>
    <row r="621" ht="11.25" customHeight="1">
      <c r="A621" s="442" t="s">
        <v>161</v>
      </c>
      <c r="B621" s="447" t="s">
        <v>135</v>
      </c>
      <c r="C621" s="442" t="s">
        <v>11083</v>
      </c>
      <c r="D621" s="447" t="s">
        <v>1967</v>
      </c>
      <c r="E621" s="442" t="s">
        <v>11052</v>
      </c>
      <c r="F621" s="447" t="s">
        <v>11086</v>
      </c>
      <c r="G621" s="447">
        <v>50.0</v>
      </c>
      <c r="H621" s="447"/>
      <c r="I621" s="447">
        <v>50.0</v>
      </c>
      <c r="J621" s="442" t="s">
        <v>161</v>
      </c>
      <c r="K621" s="99"/>
      <c r="L621" s="99"/>
      <c r="M621" s="99"/>
      <c r="N621" s="99"/>
      <c r="O621" s="99"/>
      <c r="P621" s="99"/>
      <c r="Q621" s="99"/>
      <c r="R621" s="99"/>
      <c r="S621" s="99"/>
      <c r="T621" s="99"/>
      <c r="U621" s="99"/>
      <c r="V621" s="99"/>
      <c r="W621" s="99"/>
      <c r="X621" s="99"/>
      <c r="Y621" s="99"/>
      <c r="Z621" s="99"/>
    </row>
    <row r="622" ht="11.25" customHeight="1">
      <c r="A622" s="442" t="s">
        <v>161</v>
      </c>
      <c r="B622" s="447" t="s">
        <v>135</v>
      </c>
      <c r="C622" s="442" t="s">
        <v>11083</v>
      </c>
      <c r="D622" s="447" t="s">
        <v>1967</v>
      </c>
      <c r="E622" s="442" t="s">
        <v>11052</v>
      </c>
      <c r="F622" s="447" t="s">
        <v>11087</v>
      </c>
      <c r="G622" s="447">
        <v>50.0</v>
      </c>
      <c r="H622" s="447"/>
      <c r="I622" s="447">
        <v>50.0</v>
      </c>
      <c r="J622" s="442" t="s">
        <v>161</v>
      </c>
      <c r="K622" s="99"/>
      <c r="L622" s="99"/>
      <c r="M622" s="99"/>
      <c r="N622" s="99"/>
      <c r="O622" s="99"/>
      <c r="P622" s="99"/>
      <c r="Q622" s="99"/>
      <c r="R622" s="99"/>
      <c r="S622" s="99"/>
      <c r="T622" s="99"/>
      <c r="U622" s="99"/>
      <c r="V622" s="99"/>
      <c r="W622" s="99"/>
      <c r="X622" s="99"/>
      <c r="Y622" s="99"/>
      <c r="Z622" s="99"/>
    </row>
    <row r="623" ht="11.25" customHeight="1">
      <c r="A623" s="442" t="s">
        <v>161</v>
      </c>
      <c r="B623" s="447" t="s">
        <v>135</v>
      </c>
      <c r="C623" s="442" t="s">
        <v>11083</v>
      </c>
      <c r="D623" s="447" t="s">
        <v>1967</v>
      </c>
      <c r="E623" s="442" t="s">
        <v>11052</v>
      </c>
      <c r="F623" s="447" t="s">
        <v>11088</v>
      </c>
      <c r="G623" s="447">
        <v>50.0</v>
      </c>
      <c r="H623" s="447"/>
      <c r="I623" s="447">
        <v>50.0</v>
      </c>
      <c r="J623" s="442" t="s">
        <v>161</v>
      </c>
      <c r="K623" s="99"/>
      <c r="L623" s="99"/>
      <c r="M623" s="99"/>
      <c r="N623" s="99"/>
      <c r="O623" s="99"/>
      <c r="P623" s="99"/>
      <c r="Q623" s="99"/>
      <c r="R623" s="99"/>
      <c r="S623" s="99"/>
      <c r="T623" s="99"/>
      <c r="U623" s="99"/>
      <c r="V623" s="99"/>
      <c r="W623" s="99"/>
      <c r="X623" s="99"/>
      <c r="Y623" s="99"/>
      <c r="Z623" s="99"/>
    </row>
    <row r="624" ht="11.25" customHeight="1">
      <c r="A624" s="442" t="s">
        <v>161</v>
      </c>
      <c r="B624" s="447" t="s">
        <v>135</v>
      </c>
      <c r="C624" s="442" t="s">
        <v>11083</v>
      </c>
      <c r="D624" s="447" t="s">
        <v>1967</v>
      </c>
      <c r="E624" s="442" t="s">
        <v>11052</v>
      </c>
      <c r="F624" s="447" t="s">
        <v>11089</v>
      </c>
      <c r="G624" s="447">
        <v>50.0</v>
      </c>
      <c r="H624" s="447"/>
      <c r="I624" s="447">
        <v>50.0</v>
      </c>
      <c r="J624" s="442" t="s">
        <v>161</v>
      </c>
      <c r="K624" s="99"/>
      <c r="L624" s="99"/>
      <c r="M624" s="99"/>
      <c r="N624" s="99"/>
      <c r="O624" s="99"/>
      <c r="P624" s="99"/>
      <c r="Q624" s="99"/>
      <c r="R624" s="99"/>
      <c r="S624" s="99"/>
      <c r="T624" s="99"/>
      <c r="U624" s="99"/>
      <c r="V624" s="99"/>
      <c r="W624" s="99"/>
      <c r="X624" s="99"/>
      <c r="Y624" s="99"/>
      <c r="Z624" s="99"/>
    </row>
    <row r="625" ht="11.25" customHeight="1">
      <c r="A625" s="442" t="s">
        <v>161</v>
      </c>
      <c r="B625" s="447" t="s">
        <v>135</v>
      </c>
      <c r="C625" s="442" t="s">
        <v>11090</v>
      </c>
      <c r="D625" s="447" t="s">
        <v>1967</v>
      </c>
      <c r="E625" s="442" t="s">
        <v>11034</v>
      </c>
      <c r="F625" s="447" t="s">
        <v>11091</v>
      </c>
      <c r="G625" s="447">
        <v>50.0</v>
      </c>
      <c r="H625" s="447"/>
      <c r="I625" s="447">
        <v>50.0</v>
      </c>
      <c r="J625" s="442" t="s">
        <v>161</v>
      </c>
      <c r="K625" s="99"/>
      <c r="L625" s="99"/>
      <c r="M625" s="99"/>
      <c r="N625" s="99"/>
      <c r="O625" s="99"/>
      <c r="P625" s="99"/>
      <c r="Q625" s="99"/>
      <c r="R625" s="99"/>
      <c r="S625" s="99"/>
      <c r="T625" s="99"/>
      <c r="U625" s="99"/>
      <c r="V625" s="99"/>
      <c r="W625" s="99"/>
      <c r="X625" s="99"/>
      <c r="Y625" s="99"/>
      <c r="Z625" s="99"/>
    </row>
    <row r="626" ht="11.25" customHeight="1">
      <c r="A626" s="442" t="s">
        <v>161</v>
      </c>
      <c r="B626" s="447" t="s">
        <v>135</v>
      </c>
      <c r="C626" s="442" t="s">
        <v>11092</v>
      </c>
      <c r="D626" s="447" t="s">
        <v>1967</v>
      </c>
      <c r="E626" s="442" t="s">
        <v>11034</v>
      </c>
      <c r="F626" s="447" t="s">
        <v>11093</v>
      </c>
      <c r="G626" s="447">
        <v>50.0</v>
      </c>
      <c r="H626" s="447"/>
      <c r="I626" s="447">
        <v>50.0</v>
      </c>
      <c r="J626" s="442" t="s">
        <v>161</v>
      </c>
      <c r="K626" s="99"/>
      <c r="L626" s="99"/>
      <c r="M626" s="99"/>
      <c r="N626" s="99"/>
      <c r="O626" s="99"/>
      <c r="P626" s="99"/>
      <c r="Q626" s="99"/>
      <c r="R626" s="99"/>
      <c r="S626" s="99"/>
      <c r="T626" s="99"/>
      <c r="U626" s="99"/>
      <c r="V626" s="99"/>
      <c r="W626" s="99"/>
      <c r="X626" s="99"/>
      <c r="Y626" s="99"/>
      <c r="Z626" s="99"/>
    </row>
    <row r="627" ht="11.25" customHeight="1">
      <c r="A627" s="442" t="s">
        <v>161</v>
      </c>
      <c r="B627" s="447" t="s">
        <v>135</v>
      </c>
      <c r="C627" s="442" t="s">
        <v>11094</v>
      </c>
      <c r="D627" s="447" t="s">
        <v>1967</v>
      </c>
      <c r="E627" s="442" t="s">
        <v>11034</v>
      </c>
      <c r="F627" s="447" t="s">
        <v>11095</v>
      </c>
      <c r="G627" s="447">
        <v>50.0</v>
      </c>
      <c r="H627" s="447"/>
      <c r="I627" s="447">
        <v>50.0</v>
      </c>
      <c r="J627" s="442" t="s">
        <v>161</v>
      </c>
      <c r="K627" s="99"/>
      <c r="L627" s="99"/>
      <c r="M627" s="99"/>
      <c r="N627" s="99"/>
      <c r="O627" s="99"/>
      <c r="P627" s="99"/>
      <c r="Q627" s="99"/>
      <c r="R627" s="99"/>
      <c r="S627" s="99"/>
      <c r="T627" s="99"/>
      <c r="U627" s="99"/>
      <c r="V627" s="99"/>
      <c r="W627" s="99"/>
      <c r="X627" s="99"/>
      <c r="Y627" s="99"/>
      <c r="Z627" s="99"/>
    </row>
    <row r="628" ht="11.25" customHeight="1">
      <c r="A628" s="442" t="s">
        <v>161</v>
      </c>
      <c r="B628" s="447" t="s">
        <v>135</v>
      </c>
      <c r="C628" s="442" t="s">
        <v>11096</v>
      </c>
      <c r="D628" s="447" t="s">
        <v>1967</v>
      </c>
      <c r="E628" s="442" t="s">
        <v>11029</v>
      </c>
      <c r="F628" s="447" t="s">
        <v>11097</v>
      </c>
      <c r="G628" s="447">
        <v>50.0</v>
      </c>
      <c r="H628" s="447"/>
      <c r="I628" s="447">
        <v>50.0</v>
      </c>
      <c r="J628" s="442" t="s">
        <v>161</v>
      </c>
      <c r="K628" s="99"/>
      <c r="L628" s="99"/>
      <c r="M628" s="99"/>
      <c r="N628" s="99"/>
      <c r="O628" s="99"/>
      <c r="P628" s="99"/>
      <c r="Q628" s="99"/>
      <c r="R628" s="99"/>
      <c r="S628" s="99"/>
      <c r="T628" s="99"/>
      <c r="U628" s="99"/>
      <c r="V628" s="99"/>
      <c r="W628" s="99"/>
      <c r="X628" s="99"/>
      <c r="Y628" s="99"/>
      <c r="Z628" s="99"/>
    </row>
    <row r="629" ht="11.25" customHeight="1">
      <c r="A629" s="442" t="s">
        <v>161</v>
      </c>
      <c r="B629" s="447" t="s">
        <v>135</v>
      </c>
      <c r="C629" s="442" t="s">
        <v>11061</v>
      </c>
      <c r="D629" s="447" t="s">
        <v>1967</v>
      </c>
      <c r="E629" s="442" t="s">
        <v>11029</v>
      </c>
      <c r="F629" s="447" t="s">
        <v>11098</v>
      </c>
      <c r="G629" s="447">
        <v>50.0</v>
      </c>
      <c r="H629" s="447"/>
      <c r="I629" s="447">
        <v>50.0</v>
      </c>
      <c r="J629" s="442" t="s">
        <v>161</v>
      </c>
      <c r="K629" s="99"/>
      <c r="L629" s="99"/>
      <c r="M629" s="99"/>
      <c r="N629" s="99"/>
      <c r="O629" s="99"/>
      <c r="P629" s="99"/>
      <c r="Q629" s="99"/>
      <c r="R629" s="99"/>
      <c r="S629" s="99"/>
      <c r="T629" s="99"/>
      <c r="U629" s="99"/>
      <c r="V629" s="99"/>
      <c r="W629" s="99"/>
      <c r="X629" s="99"/>
      <c r="Y629" s="99"/>
      <c r="Z629" s="99"/>
    </row>
    <row r="630" ht="11.25" customHeight="1">
      <c r="A630" s="442" t="s">
        <v>161</v>
      </c>
      <c r="B630" s="447" t="s">
        <v>135</v>
      </c>
      <c r="C630" s="442" t="s">
        <v>11061</v>
      </c>
      <c r="D630" s="447" t="s">
        <v>1967</v>
      </c>
      <c r="E630" s="442" t="s">
        <v>11029</v>
      </c>
      <c r="F630" s="447" t="s">
        <v>11099</v>
      </c>
      <c r="G630" s="447">
        <v>50.0</v>
      </c>
      <c r="H630" s="447"/>
      <c r="I630" s="447">
        <v>50.0</v>
      </c>
      <c r="J630" s="442" t="s">
        <v>161</v>
      </c>
      <c r="K630" s="99"/>
      <c r="L630" s="99"/>
      <c r="M630" s="99"/>
      <c r="N630" s="99"/>
      <c r="O630" s="99"/>
      <c r="P630" s="99"/>
      <c r="Q630" s="99"/>
      <c r="R630" s="99"/>
      <c r="S630" s="99"/>
      <c r="T630" s="99"/>
      <c r="U630" s="99"/>
      <c r="V630" s="99"/>
      <c r="W630" s="99"/>
      <c r="X630" s="99"/>
      <c r="Y630" s="99"/>
      <c r="Z630" s="99"/>
    </row>
    <row r="631" ht="11.25" customHeight="1">
      <c r="A631" s="442" t="s">
        <v>11100</v>
      </c>
      <c r="B631" s="447" t="s">
        <v>135</v>
      </c>
      <c r="C631" s="442" t="s">
        <v>11101</v>
      </c>
      <c r="D631" s="447" t="s">
        <v>1967</v>
      </c>
      <c r="E631" s="442" t="s">
        <v>10337</v>
      </c>
      <c r="F631" s="480">
        <v>45299.0</v>
      </c>
      <c r="G631" s="447">
        <v>50.0</v>
      </c>
      <c r="H631" s="447" t="s">
        <v>792</v>
      </c>
      <c r="I631" s="447">
        <v>50.0</v>
      </c>
      <c r="J631" s="442" t="s">
        <v>162</v>
      </c>
      <c r="K631" s="99"/>
      <c r="L631" s="99"/>
      <c r="M631" s="99"/>
      <c r="N631" s="99"/>
      <c r="O631" s="99"/>
      <c r="P631" s="99"/>
      <c r="Q631" s="99"/>
      <c r="R631" s="99"/>
      <c r="S631" s="99"/>
      <c r="T631" s="99"/>
      <c r="U631" s="99"/>
      <c r="V631" s="99"/>
      <c r="W631" s="99"/>
      <c r="X631" s="99"/>
      <c r="Y631" s="99"/>
      <c r="Z631" s="99"/>
    </row>
    <row r="632" ht="11.25" customHeight="1">
      <c r="A632" s="442" t="s">
        <v>11100</v>
      </c>
      <c r="B632" s="447" t="s">
        <v>135</v>
      </c>
      <c r="C632" s="442" t="s">
        <v>11102</v>
      </c>
      <c r="D632" s="447" t="s">
        <v>1967</v>
      </c>
      <c r="E632" s="442" t="s">
        <v>10283</v>
      </c>
      <c r="F632" s="480">
        <v>45326.0</v>
      </c>
      <c r="G632" s="447">
        <v>50.0</v>
      </c>
      <c r="H632" s="447" t="s">
        <v>792</v>
      </c>
      <c r="I632" s="447">
        <v>50.0</v>
      </c>
      <c r="J632" s="442" t="s">
        <v>162</v>
      </c>
      <c r="K632" s="99"/>
      <c r="L632" s="99"/>
      <c r="M632" s="99"/>
      <c r="N632" s="99"/>
      <c r="O632" s="99"/>
      <c r="P632" s="99"/>
      <c r="Q632" s="99"/>
      <c r="R632" s="99"/>
      <c r="S632" s="99"/>
      <c r="T632" s="99"/>
      <c r="U632" s="99"/>
      <c r="V632" s="99"/>
      <c r="W632" s="99"/>
      <c r="X632" s="99"/>
      <c r="Y632" s="99"/>
      <c r="Z632" s="99"/>
    </row>
    <row r="633" ht="11.25" customHeight="1">
      <c r="A633" s="442" t="s">
        <v>11100</v>
      </c>
      <c r="B633" s="447" t="s">
        <v>135</v>
      </c>
      <c r="C633" s="442" t="s">
        <v>11103</v>
      </c>
      <c r="D633" s="447" t="s">
        <v>1967</v>
      </c>
      <c r="E633" s="442" t="s">
        <v>10813</v>
      </c>
      <c r="F633" s="480">
        <v>45337.0</v>
      </c>
      <c r="G633" s="447">
        <v>50.0</v>
      </c>
      <c r="H633" s="447" t="s">
        <v>792</v>
      </c>
      <c r="I633" s="447">
        <v>50.0</v>
      </c>
      <c r="J633" s="442" t="s">
        <v>162</v>
      </c>
      <c r="K633" s="99"/>
      <c r="L633" s="99"/>
      <c r="M633" s="99"/>
      <c r="N633" s="99"/>
      <c r="O633" s="99"/>
      <c r="P633" s="99"/>
      <c r="Q633" s="99"/>
      <c r="R633" s="99"/>
      <c r="S633" s="99"/>
      <c r="T633" s="99"/>
      <c r="U633" s="99"/>
      <c r="V633" s="99"/>
      <c r="W633" s="99"/>
      <c r="X633" s="99"/>
      <c r="Y633" s="99"/>
      <c r="Z633" s="99"/>
    </row>
    <row r="634" ht="11.25" customHeight="1">
      <c r="A634" s="442" t="s">
        <v>11100</v>
      </c>
      <c r="B634" s="447" t="s">
        <v>135</v>
      </c>
      <c r="C634" s="442" t="s">
        <v>11104</v>
      </c>
      <c r="D634" s="447" t="s">
        <v>1967</v>
      </c>
      <c r="E634" s="442" t="s">
        <v>11105</v>
      </c>
      <c r="F634" s="480">
        <v>45355.0</v>
      </c>
      <c r="G634" s="447">
        <v>50.0</v>
      </c>
      <c r="H634" s="447" t="s">
        <v>792</v>
      </c>
      <c r="I634" s="447">
        <v>50.0</v>
      </c>
      <c r="J634" s="442" t="s">
        <v>162</v>
      </c>
      <c r="K634" s="99"/>
      <c r="L634" s="99"/>
      <c r="M634" s="99"/>
      <c r="N634" s="99"/>
      <c r="O634" s="99"/>
      <c r="P634" s="99"/>
      <c r="Q634" s="99"/>
      <c r="R634" s="99"/>
      <c r="S634" s="99"/>
      <c r="T634" s="99"/>
      <c r="U634" s="99"/>
      <c r="V634" s="99"/>
      <c r="W634" s="99"/>
      <c r="X634" s="99"/>
      <c r="Y634" s="99"/>
      <c r="Z634" s="99"/>
    </row>
    <row r="635" ht="11.25" customHeight="1">
      <c r="A635" s="442" t="s">
        <v>11100</v>
      </c>
      <c r="B635" s="447" t="s">
        <v>135</v>
      </c>
      <c r="C635" s="442" t="s">
        <v>11104</v>
      </c>
      <c r="D635" s="447" t="s">
        <v>1967</v>
      </c>
      <c r="E635" s="442" t="s">
        <v>11105</v>
      </c>
      <c r="F635" s="480">
        <v>45364.0</v>
      </c>
      <c r="G635" s="447">
        <v>50.0</v>
      </c>
      <c r="H635" s="447" t="s">
        <v>792</v>
      </c>
      <c r="I635" s="447">
        <v>50.0</v>
      </c>
      <c r="J635" s="442" t="s">
        <v>162</v>
      </c>
      <c r="K635" s="99"/>
      <c r="L635" s="99"/>
      <c r="M635" s="99"/>
      <c r="N635" s="99"/>
      <c r="O635" s="99"/>
      <c r="P635" s="99"/>
      <c r="Q635" s="99"/>
      <c r="R635" s="99"/>
      <c r="S635" s="99"/>
      <c r="T635" s="99"/>
      <c r="U635" s="99"/>
      <c r="V635" s="99"/>
      <c r="W635" s="99"/>
      <c r="X635" s="99"/>
      <c r="Y635" s="99"/>
      <c r="Z635" s="99"/>
    </row>
    <row r="636" ht="11.25" customHeight="1">
      <c r="A636" s="442" t="s">
        <v>11100</v>
      </c>
      <c r="B636" s="447" t="s">
        <v>135</v>
      </c>
      <c r="C636" s="442" t="s">
        <v>11104</v>
      </c>
      <c r="D636" s="447" t="s">
        <v>1967</v>
      </c>
      <c r="E636" s="442" t="s">
        <v>11105</v>
      </c>
      <c r="F636" s="480">
        <v>45375.0</v>
      </c>
      <c r="G636" s="447">
        <v>50.0</v>
      </c>
      <c r="H636" s="447" t="s">
        <v>792</v>
      </c>
      <c r="I636" s="447">
        <v>50.0</v>
      </c>
      <c r="J636" s="442" t="s">
        <v>162</v>
      </c>
      <c r="K636" s="99"/>
      <c r="L636" s="99"/>
      <c r="M636" s="99"/>
      <c r="N636" s="99"/>
      <c r="O636" s="99"/>
      <c r="P636" s="99"/>
      <c r="Q636" s="99"/>
      <c r="R636" s="99"/>
      <c r="S636" s="99"/>
      <c r="T636" s="99"/>
      <c r="U636" s="99"/>
      <c r="V636" s="99"/>
      <c r="W636" s="99"/>
      <c r="X636" s="99"/>
      <c r="Y636" s="99"/>
      <c r="Z636" s="99"/>
    </row>
    <row r="637" ht="11.25" customHeight="1">
      <c r="A637" s="442" t="s">
        <v>11100</v>
      </c>
      <c r="B637" s="447" t="s">
        <v>135</v>
      </c>
      <c r="C637" s="442" t="s">
        <v>11106</v>
      </c>
      <c r="D637" s="447" t="s">
        <v>1967</v>
      </c>
      <c r="E637" s="442" t="s">
        <v>10329</v>
      </c>
      <c r="F637" s="480">
        <v>45389.0</v>
      </c>
      <c r="G637" s="447">
        <v>50.0</v>
      </c>
      <c r="H637" s="447" t="s">
        <v>792</v>
      </c>
      <c r="I637" s="447">
        <v>50.0</v>
      </c>
      <c r="J637" s="442" t="s">
        <v>162</v>
      </c>
      <c r="K637" s="99"/>
      <c r="L637" s="99"/>
      <c r="M637" s="99"/>
      <c r="N637" s="99"/>
      <c r="O637" s="99"/>
      <c r="P637" s="99"/>
      <c r="Q637" s="99"/>
      <c r="R637" s="99"/>
      <c r="S637" s="99"/>
      <c r="T637" s="99"/>
      <c r="U637" s="99"/>
      <c r="V637" s="99"/>
      <c r="W637" s="99"/>
      <c r="X637" s="99"/>
      <c r="Y637" s="99"/>
      <c r="Z637" s="99"/>
    </row>
    <row r="638" ht="11.25" customHeight="1">
      <c r="A638" s="442" t="s">
        <v>11100</v>
      </c>
      <c r="B638" s="447" t="s">
        <v>135</v>
      </c>
      <c r="C638" s="442" t="s">
        <v>11102</v>
      </c>
      <c r="D638" s="447" t="s">
        <v>1967</v>
      </c>
      <c r="E638" s="442" t="s">
        <v>10283</v>
      </c>
      <c r="F638" s="480">
        <v>45445.0</v>
      </c>
      <c r="G638" s="447">
        <v>50.0</v>
      </c>
      <c r="H638" s="447" t="s">
        <v>792</v>
      </c>
      <c r="I638" s="447">
        <v>50.0</v>
      </c>
      <c r="J638" s="442" t="s">
        <v>162</v>
      </c>
      <c r="K638" s="99"/>
      <c r="L638" s="99"/>
      <c r="M638" s="99"/>
      <c r="N638" s="99"/>
      <c r="O638" s="99"/>
      <c r="P638" s="99"/>
      <c r="Q638" s="99"/>
      <c r="R638" s="99"/>
      <c r="S638" s="99"/>
      <c r="T638" s="99"/>
      <c r="U638" s="99"/>
      <c r="V638" s="99"/>
      <c r="W638" s="99"/>
      <c r="X638" s="99"/>
      <c r="Y638" s="99"/>
      <c r="Z638" s="99"/>
    </row>
    <row r="639" ht="11.25" customHeight="1">
      <c r="A639" s="442" t="s">
        <v>11100</v>
      </c>
      <c r="B639" s="447" t="s">
        <v>135</v>
      </c>
      <c r="C639" s="442" t="s">
        <v>11106</v>
      </c>
      <c r="D639" s="447" t="s">
        <v>1967</v>
      </c>
      <c r="E639" s="442" t="s">
        <v>10329</v>
      </c>
      <c r="F639" s="480">
        <v>45459.0</v>
      </c>
      <c r="G639" s="447">
        <v>50.0</v>
      </c>
      <c r="H639" s="447" t="s">
        <v>792</v>
      </c>
      <c r="I639" s="447">
        <v>50.0</v>
      </c>
      <c r="J639" s="442" t="s">
        <v>162</v>
      </c>
      <c r="K639" s="99"/>
      <c r="L639" s="99"/>
      <c r="M639" s="99"/>
      <c r="N639" s="99"/>
      <c r="O639" s="99"/>
      <c r="P639" s="99"/>
      <c r="Q639" s="99"/>
      <c r="R639" s="99"/>
      <c r="S639" s="99"/>
      <c r="T639" s="99"/>
      <c r="U639" s="99"/>
      <c r="V639" s="99"/>
      <c r="W639" s="99"/>
      <c r="X639" s="99"/>
      <c r="Y639" s="99"/>
      <c r="Z639" s="99"/>
    </row>
    <row r="640" ht="11.25" customHeight="1">
      <c r="A640" s="442" t="s">
        <v>11100</v>
      </c>
      <c r="B640" s="447" t="s">
        <v>135</v>
      </c>
      <c r="C640" s="442" t="s">
        <v>11107</v>
      </c>
      <c r="D640" s="447" t="s">
        <v>1967</v>
      </c>
      <c r="E640" s="442" t="s">
        <v>11108</v>
      </c>
      <c r="F640" s="480">
        <v>45469.0</v>
      </c>
      <c r="G640" s="447">
        <v>50.0</v>
      </c>
      <c r="H640" s="447" t="s">
        <v>792</v>
      </c>
      <c r="I640" s="447">
        <v>50.0</v>
      </c>
      <c r="J640" s="442" t="s">
        <v>162</v>
      </c>
      <c r="K640" s="99"/>
      <c r="L640" s="99"/>
      <c r="M640" s="99"/>
      <c r="N640" s="99"/>
      <c r="O640" s="99"/>
      <c r="P640" s="99"/>
      <c r="Q640" s="99"/>
      <c r="R640" s="99"/>
      <c r="S640" s="99"/>
      <c r="T640" s="99"/>
      <c r="U640" s="99"/>
      <c r="V640" s="99"/>
      <c r="W640" s="99"/>
      <c r="X640" s="99"/>
      <c r="Y640" s="99"/>
      <c r="Z640" s="99"/>
    </row>
    <row r="641" ht="11.25" customHeight="1">
      <c r="A641" s="442" t="s">
        <v>11100</v>
      </c>
      <c r="B641" s="447" t="s">
        <v>135</v>
      </c>
      <c r="C641" s="442" t="s">
        <v>11109</v>
      </c>
      <c r="D641" s="447" t="s">
        <v>1967</v>
      </c>
      <c r="E641" s="442" t="s">
        <v>11110</v>
      </c>
      <c r="F641" s="480">
        <v>45510.0</v>
      </c>
      <c r="G641" s="447">
        <v>50.0</v>
      </c>
      <c r="H641" s="447" t="s">
        <v>792</v>
      </c>
      <c r="I641" s="447">
        <v>50.0</v>
      </c>
      <c r="J641" s="442" t="s">
        <v>162</v>
      </c>
      <c r="K641" s="99"/>
      <c r="L641" s="99"/>
      <c r="M641" s="99"/>
      <c r="N641" s="99"/>
      <c r="O641" s="99"/>
      <c r="P641" s="99"/>
      <c r="Q641" s="99"/>
      <c r="R641" s="99"/>
      <c r="S641" s="99"/>
      <c r="T641" s="99"/>
      <c r="U641" s="99"/>
      <c r="V641" s="99"/>
      <c r="W641" s="99"/>
      <c r="X641" s="99"/>
      <c r="Y641" s="99"/>
      <c r="Z641" s="99"/>
    </row>
    <row r="642" ht="11.25" customHeight="1">
      <c r="A642" s="442" t="s">
        <v>11100</v>
      </c>
      <c r="B642" s="447" t="s">
        <v>135</v>
      </c>
      <c r="C642" s="442" t="s">
        <v>11104</v>
      </c>
      <c r="D642" s="447" t="s">
        <v>1967</v>
      </c>
      <c r="E642" s="442" t="s">
        <v>11105</v>
      </c>
      <c r="F642" s="480">
        <v>45511.0</v>
      </c>
      <c r="G642" s="447">
        <v>50.0</v>
      </c>
      <c r="H642" s="447" t="s">
        <v>792</v>
      </c>
      <c r="I642" s="447">
        <v>50.0</v>
      </c>
      <c r="J642" s="442" t="s">
        <v>162</v>
      </c>
      <c r="K642" s="99"/>
      <c r="L642" s="99"/>
      <c r="M642" s="99"/>
      <c r="N642" s="99"/>
      <c r="O642" s="99"/>
      <c r="P642" s="99"/>
      <c r="Q642" s="99"/>
      <c r="R642" s="99"/>
      <c r="S642" s="99"/>
      <c r="T642" s="99"/>
      <c r="U642" s="99"/>
      <c r="V642" s="99"/>
      <c r="W642" s="99"/>
      <c r="X642" s="99"/>
      <c r="Y642" s="99"/>
      <c r="Z642" s="99"/>
    </row>
    <row r="643" ht="11.25" customHeight="1">
      <c r="A643" s="442" t="s">
        <v>11100</v>
      </c>
      <c r="B643" s="447" t="s">
        <v>135</v>
      </c>
      <c r="C643" s="442" t="s">
        <v>11106</v>
      </c>
      <c r="D643" s="447" t="s">
        <v>1967</v>
      </c>
      <c r="E643" s="442" t="s">
        <v>10329</v>
      </c>
      <c r="F643" s="480">
        <v>45524.0</v>
      </c>
      <c r="G643" s="447">
        <v>50.0</v>
      </c>
      <c r="H643" s="447" t="s">
        <v>792</v>
      </c>
      <c r="I643" s="447">
        <v>50.0</v>
      </c>
      <c r="J643" s="442" t="s">
        <v>162</v>
      </c>
      <c r="K643" s="99"/>
      <c r="L643" s="99"/>
      <c r="M643" s="99"/>
      <c r="N643" s="99"/>
      <c r="O643" s="99"/>
      <c r="P643" s="99"/>
      <c r="Q643" s="99"/>
      <c r="R643" s="99"/>
      <c r="S643" s="99"/>
      <c r="T643" s="99"/>
      <c r="U643" s="99"/>
      <c r="V643" s="99"/>
      <c r="W643" s="99"/>
      <c r="X643" s="99"/>
      <c r="Y643" s="99"/>
      <c r="Z643" s="99"/>
    </row>
    <row r="644" ht="11.25" customHeight="1">
      <c r="A644" s="442" t="s">
        <v>11100</v>
      </c>
      <c r="B644" s="447" t="s">
        <v>135</v>
      </c>
      <c r="C644" s="442" t="s">
        <v>11104</v>
      </c>
      <c r="D644" s="447" t="s">
        <v>1967</v>
      </c>
      <c r="E644" s="442" t="s">
        <v>11105</v>
      </c>
      <c r="F644" s="480">
        <v>45531.0</v>
      </c>
      <c r="G644" s="447">
        <v>50.0</v>
      </c>
      <c r="H644" s="447" t="s">
        <v>792</v>
      </c>
      <c r="I644" s="447">
        <v>50.0</v>
      </c>
      <c r="J644" s="442" t="s">
        <v>162</v>
      </c>
      <c r="K644" s="99"/>
      <c r="L644" s="99"/>
      <c r="M644" s="99"/>
      <c r="N644" s="99"/>
      <c r="O644" s="99"/>
      <c r="P644" s="99"/>
      <c r="Q644" s="99"/>
      <c r="R644" s="99"/>
      <c r="S644" s="99"/>
      <c r="T644" s="99"/>
      <c r="U644" s="99"/>
      <c r="V644" s="99"/>
      <c r="W644" s="99"/>
      <c r="X644" s="99"/>
      <c r="Y644" s="99"/>
      <c r="Z644" s="99"/>
    </row>
    <row r="645" ht="11.25" customHeight="1">
      <c r="A645" s="442" t="s">
        <v>11100</v>
      </c>
      <c r="B645" s="447" t="s">
        <v>135</v>
      </c>
      <c r="C645" s="442" t="s">
        <v>11104</v>
      </c>
      <c r="D645" s="447" t="s">
        <v>1967</v>
      </c>
      <c r="E645" s="442" t="s">
        <v>11105</v>
      </c>
      <c r="F645" s="480">
        <v>45532.0</v>
      </c>
      <c r="G645" s="447">
        <v>50.0</v>
      </c>
      <c r="H645" s="447" t="s">
        <v>792</v>
      </c>
      <c r="I645" s="447">
        <v>50.0</v>
      </c>
      <c r="J645" s="442" t="s">
        <v>162</v>
      </c>
      <c r="K645" s="99"/>
      <c r="L645" s="99"/>
      <c r="M645" s="99"/>
      <c r="N645" s="99"/>
      <c r="O645" s="99"/>
      <c r="P645" s="99"/>
      <c r="Q645" s="99"/>
      <c r="R645" s="99"/>
      <c r="S645" s="99"/>
      <c r="T645" s="99"/>
      <c r="U645" s="99"/>
      <c r="V645" s="99"/>
      <c r="W645" s="99"/>
      <c r="X645" s="99"/>
      <c r="Y645" s="99"/>
      <c r="Z645" s="99"/>
    </row>
    <row r="646" ht="11.25" customHeight="1">
      <c r="A646" s="442" t="s">
        <v>11100</v>
      </c>
      <c r="B646" s="447" t="s">
        <v>135</v>
      </c>
      <c r="C646" s="442" t="s">
        <v>11106</v>
      </c>
      <c r="D646" s="447" t="s">
        <v>1967</v>
      </c>
      <c r="E646" s="442" t="s">
        <v>10329</v>
      </c>
      <c r="F646" s="480">
        <v>45533.0</v>
      </c>
      <c r="G646" s="447">
        <v>50.0</v>
      </c>
      <c r="H646" s="447" t="s">
        <v>792</v>
      </c>
      <c r="I646" s="447">
        <v>50.0</v>
      </c>
      <c r="J646" s="442" t="s">
        <v>162</v>
      </c>
      <c r="K646" s="99"/>
      <c r="L646" s="99"/>
      <c r="M646" s="99"/>
      <c r="N646" s="99"/>
      <c r="O646" s="99"/>
      <c r="P646" s="99"/>
      <c r="Q646" s="99"/>
      <c r="R646" s="99"/>
      <c r="S646" s="99"/>
      <c r="T646" s="99"/>
      <c r="U646" s="99"/>
      <c r="V646" s="99"/>
      <c r="W646" s="99"/>
      <c r="X646" s="99"/>
      <c r="Y646" s="99"/>
      <c r="Z646" s="99"/>
    </row>
    <row r="647" ht="11.25" customHeight="1">
      <c r="A647" s="442" t="s">
        <v>11100</v>
      </c>
      <c r="B647" s="447" t="s">
        <v>135</v>
      </c>
      <c r="C647" s="442" t="s">
        <v>11106</v>
      </c>
      <c r="D647" s="447" t="s">
        <v>1967</v>
      </c>
      <c r="E647" s="442" t="s">
        <v>10329</v>
      </c>
      <c r="F647" s="480">
        <v>45547.0</v>
      </c>
      <c r="G647" s="447">
        <v>50.0</v>
      </c>
      <c r="H647" s="447" t="s">
        <v>792</v>
      </c>
      <c r="I647" s="447">
        <v>50.0</v>
      </c>
      <c r="J647" s="442" t="s">
        <v>162</v>
      </c>
      <c r="K647" s="99"/>
      <c r="L647" s="99"/>
      <c r="M647" s="99"/>
      <c r="N647" s="99"/>
      <c r="O647" s="99"/>
      <c r="P647" s="99"/>
      <c r="Q647" s="99"/>
      <c r="R647" s="99"/>
      <c r="S647" s="99"/>
      <c r="T647" s="99"/>
      <c r="U647" s="99"/>
      <c r="V647" s="99"/>
      <c r="W647" s="99"/>
      <c r="X647" s="99"/>
      <c r="Y647" s="99"/>
      <c r="Z647" s="99"/>
    </row>
    <row r="648" ht="11.25" customHeight="1">
      <c r="A648" s="442" t="s">
        <v>11100</v>
      </c>
      <c r="B648" s="447" t="s">
        <v>135</v>
      </c>
      <c r="C648" s="442" t="s">
        <v>11107</v>
      </c>
      <c r="D648" s="447" t="s">
        <v>1967</v>
      </c>
      <c r="E648" s="442" t="s">
        <v>11108</v>
      </c>
      <c r="F648" s="480">
        <v>45556.0</v>
      </c>
      <c r="G648" s="447">
        <v>50.0</v>
      </c>
      <c r="H648" s="447" t="s">
        <v>792</v>
      </c>
      <c r="I648" s="447">
        <v>50.0</v>
      </c>
      <c r="J648" s="442" t="s">
        <v>162</v>
      </c>
      <c r="K648" s="99"/>
      <c r="L648" s="99"/>
      <c r="M648" s="99"/>
      <c r="N648" s="99"/>
      <c r="O648" s="99"/>
      <c r="P648" s="99"/>
      <c r="Q648" s="99"/>
      <c r="R648" s="99"/>
      <c r="S648" s="99"/>
      <c r="T648" s="99"/>
      <c r="U648" s="99"/>
      <c r="V648" s="99"/>
      <c r="W648" s="99"/>
      <c r="X648" s="99"/>
      <c r="Y648" s="99"/>
      <c r="Z648" s="99"/>
    </row>
    <row r="649" ht="11.25" customHeight="1">
      <c r="A649" s="442" t="s">
        <v>11100</v>
      </c>
      <c r="B649" s="447" t="s">
        <v>135</v>
      </c>
      <c r="C649" s="442" t="s">
        <v>11103</v>
      </c>
      <c r="D649" s="447" t="s">
        <v>1967</v>
      </c>
      <c r="E649" s="442" t="s">
        <v>10813</v>
      </c>
      <c r="F649" s="480">
        <v>45579.0</v>
      </c>
      <c r="G649" s="447">
        <v>50.0</v>
      </c>
      <c r="H649" s="447" t="s">
        <v>792</v>
      </c>
      <c r="I649" s="447">
        <v>50.0</v>
      </c>
      <c r="J649" s="442" t="s">
        <v>162</v>
      </c>
      <c r="K649" s="99"/>
      <c r="L649" s="99"/>
      <c r="M649" s="99"/>
      <c r="N649" s="99"/>
      <c r="O649" s="99"/>
      <c r="P649" s="99"/>
      <c r="Q649" s="99"/>
      <c r="R649" s="99"/>
      <c r="S649" s="99"/>
      <c r="T649" s="99"/>
      <c r="U649" s="99"/>
      <c r="V649" s="99"/>
      <c r="W649" s="99"/>
      <c r="X649" s="99"/>
      <c r="Y649" s="99"/>
      <c r="Z649" s="99"/>
    </row>
    <row r="650" ht="11.25" customHeight="1">
      <c r="A650" s="442" t="s">
        <v>11100</v>
      </c>
      <c r="B650" s="447" t="s">
        <v>135</v>
      </c>
      <c r="C650" s="442" t="s">
        <v>11111</v>
      </c>
      <c r="D650" s="447" t="s">
        <v>1967</v>
      </c>
      <c r="E650" s="442" t="s">
        <v>11112</v>
      </c>
      <c r="F650" s="480">
        <v>45603.0</v>
      </c>
      <c r="G650" s="447">
        <v>50.0</v>
      </c>
      <c r="H650" s="447" t="s">
        <v>792</v>
      </c>
      <c r="I650" s="447">
        <v>50.0</v>
      </c>
      <c r="J650" s="442" t="s">
        <v>162</v>
      </c>
      <c r="K650" s="99"/>
      <c r="L650" s="99"/>
      <c r="M650" s="99"/>
      <c r="N650" s="99"/>
      <c r="O650" s="99"/>
      <c r="P650" s="99"/>
      <c r="Q650" s="99"/>
      <c r="R650" s="99"/>
      <c r="S650" s="99"/>
      <c r="T650" s="99"/>
      <c r="U650" s="99"/>
      <c r="V650" s="99"/>
      <c r="W650" s="99"/>
      <c r="X650" s="99"/>
      <c r="Y650" s="99"/>
      <c r="Z650" s="99"/>
    </row>
    <row r="651" ht="11.25" customHeight="1">
      <c r="A651" s="442" t="s">
        <v>11100</v>
      </c>
      <c r="B651" s="447" t="s">
        <v>135</v>
      </c>
      <c r="C651" s="442" t="s">
        <v>11113</v>
      </c>
      <c r="D651" s="447" t="s">
        <v>1967</v>
      </c>
      <c r="E651" s="442" t="s">
        <v>11114</v>
      </c>
      <c r="F651" s="480">
        <v>45614.0</v>
      </c>
      <c r="G651" s="447">
        <v>50.0</v>
      </c>
      <c r="H651" s="447" t="s">
        <v>792</v>
      </c>
      <c r="I651" s="447">
        <v>50.0</v>
      </c>
      <c r="J651" s="442" t="s">
        <v>162</v>
      </c>
      <c r="K651" s="99"/>
      <c r="L651" s="99"/>
      <c r="M651" s="99"/>
      <c r="N651" s="99"/>
      <c r="O651" s="99"/>
      <c r="P651" s="99"/>
      <c r="Q651" s="99"/>
      <c r="R651" s="99"/>
      <c r="S651" s="99"/>
      <c r="T651" s="99"/>
      <c r="U651" s="99"/>
      <c r="V651" s="99"/>
      <c r="W651" s="99"/>
      <c r="X651" s="99"/>
      <c r="Y651" s="99"/>
      <c r="Z651" s="99"/>
    </row>
    <row r="652" ht="11.25" customHeight="1">
      <c r="A652" s="442" t="s">
        <v>11100</v>
      </c>
      <c r="B652" s="447" t="s">
        <v>135</v>
      </c>
      <c r="C652" s="442" t="s">
        <v>11106</v>
      </c>
      <c r="D652" s="447" t="s">
        <v>1967</v>
      </c>
      <c r="E652" s="442" t="s">
        <v>10329</v>
      </c>
      <c r="F652" s="480">
        <v>45617.0</v>
      </c>
      <c r="G652" s="447">
        <v>50.0</v>
      </c>
      <c r="H652" s="447" t="s">
        <v>792</v>
      </c>
      <c r="I652" s="447">
        <v>50.0</v>
      </c>
      <c r="J652" s="442" t="s">
        <v>162</v>
      </c>
      <c r="K652" s="99"/>
      <c r="L652" s="99"/>
      <c r="M652" s="99"/>
      <c r="N652" s="99"/>
      <c r="O652" s="99"/>
      <c r="P652" s="99"/>
      <c r="Q652" s="99"/>
      <c r="R652" s="99"/>
      <c r="S652" s="99"/>
      <c r="T652" s="99"/>
      <c r="U652" s="99"/>
      <c r="V652" s="99"/>
      <c r="W652" s="99"/>
      <c r="X652" s="99"/>
      <c r="Y652" s="99"/>
      <c r="Z652" s="99"/>
    </row>
    <row r="653" ht="11.25" customHeight="1">
      <c r="A653" s="442" t="s">
        <v>11100</v>
      </c>
      <c r="B653" s="447" t="s">
        <v>135</v>
      </c>
      <c r="C653" s="442" t="s">
        <v>11115</v>
      </c>
      <c r="D653" s="447" t="s">
        <v>1967</v>
      </c>
      <c r="E653" s="442" t="s">
        <v>10975</v>
      </c>
      <c r="F653" s="480">
        <v>45623.0</v>
      </c>
      <c r="G653" s="447">
        <v>50.0</v>
      </c>
      <c r="H653" s="447" t="s">
        <v>792</v>
      </c>
      <c r="I653" s="447">
        <v>50.0</v>
      </c>
      <c r="J653" s="442" t="s">
        <v>162</v>
      </c>
      <c r="K653" s="99"/>
      <c r="L653" s="99"/>
      <c r="M653" s="99"/>
      <c r="N653" s="99"/>
      <c r="O653" s="99"/>
      <c r="P653" s="99"/>
      <c r="Q653" s="99"/>
      <c r="R653" s="99"/>
      <c r="S653" s="99"/>
      <c r="T653" s="99"/>
      <c r="U653" s="99"/>
      <c r="V653" s="99"/>
      <c r="W653" s="99"/>
      <c r="X653" s="99"/>
      <c r="Y653" s="99"/>
      <c r="Z653" s="99"/>
    </row>
    <row r="654" ht="11.25" customHeight="1">
      <c r="A654" s="442" t="s">
        <v>11100</v>
      </c>
      <c r="B654" s="447" t="s">
        <v>135</v>
      </c>
      <c r="C654" s="442" t="s">
        <v>11116</v>
      </c>
      <c r="D654" s="447" t="s">
        <v>1967</v>
      </c>
      <c r="E654" s="442" t="s">
        <v>11117</v>
      </c>
      <c r="F654" s="480">
        <v>45630.0</v>
      </c>
      <c r="G654" s="447">
        <v>50.0</v>
      </c>
      <c r="H654" s="447" t="s">
        <v>792</v>
      </c>
      <c r="I654" s="447">
        <v>50.0</v>
      </c>
      <c r="J654" s="442" t="s">
        <v>162</v>
      </c>
      <c r="K654" s="99"/>
      <c r="L654" s="99"/>
      <c r="M654" s="99"/>
      <c r="N654" s="99"/>
      <c r="O654" s="99"/>
      <c r="P654" s="99"/>
      <c r="Q654" s="99"/>
      <c r="R654" s="99"/>
      <c r="S654" s="99"/>
      <c r="T654" s="99"/>
      <c r="U654" s="99"/>
      <c r="V654" s="99"/>
      <c r="W654" s="99"/>
      <c r="X654" s="99"/>
      <c r="Y654" s="99"/>
      <c r="Z654" s="99"/>
    </row>
    <row r="655" ht="11.25" customHeight="1">
      <c r="A655" s="442" t="s">
        <v>11100</v>
      </c>
      <c r="B655" s="447" t="s">
        <v>135</v>
      </c>
      <c r="C655" s="442" t="s">
        <v>11103</v>
      </c>
      <c r="D655" s="447" t="s">
        <v>1967</v>
      </c>
      <c r="E655" s="442" t="s">
        <v>10813</v>
      </c>
      <c r="F655" s="480">
        <v>45644.0</v>
      </c>
      <c r="G655" s="447">
        <v>50.0</v>
      </c>
      <c r="H655" s="447" t="s">
        <v>792</v>
      </c>
      <c r="I655" s="447">
        <v>50.0</v>
      </c>
      <c r="J655" s="442" t="s">
        <v>162</v>
      </c>
      <c r="K655" s="99"/>
      <c r="L655" s="99"/>
      <c r="M655" s="99"/>
      <c r="N655" s="99"/>
      <c r="O655" s="99"/>
      <c r="P655" s="99"/>
      <c r="Q655" s="99"/>
      <c r="R655" s="99"/>
      <c r="S655" s="99"/>
      <c r="T655" s="99"/>
      <c r="U655" s="99"/>
      <c r="V655" s="99"/>
      <c r="W655" s="99"/>
      <c r="X655" s="99"/>
      <c r="Y655" s="99"/>
      <c r="Z655" s="99"/>
    </row>
    <row r="656" ht="11.25" customHeight="1">
      <c r="A656" s="442" t="s">
        <v>11100</v>
      </c>
      <c r="B656" s="447" t="s">
        <v>135</v>
      </c>
      <c r="C656" s="442" t="s">
        <v>11106</v>
      </c>
      <c r="D656" s="447" t="s">
        <v>1967</v>
      </c>
      <c r="E656" s="442" t="s">
        <v>10329</v>
      </c>
      <c r="F656" s="480">
        <v>45653.0</v>
      </c>
      <c r="G656" s="447">
        <v>50.0</v>
      </c>
      <c r="H656" s="447" t="s">
        <v>792</v>
      </c>
      <c r="I656" s="447">
        <v>50.0</v>
      </c>
      <c r="J656" s="442" t="s">
        <v>162</v>
      </c>
      <c r="K656" s="99"/>
      <c r="L656" s="99"/>
      <c r="M656" s="99"/>
      <c r="N656" s="99"/>
      <c r="O656" s="99"/>
      <c r="P656" s="99"/>
      <c r="Q656" s="99"/>
      <c r="R656" s="99"/>
      <c r="S656" s="99"/>
      <c r="T656" s="99"/>
      <c r="U656" s="99"/>
      <c r="V656" s="99"/>
      <c r="W656" s="99"/>
      <c r="X656" s="99"/>
      <c r="Y656" s="99"/>
      <c r="Z656" s="99"/>
    </row>
    <row r="657" ht="11.25" customHeight="1">
      <c r="A657" s="442" t="s">
        <v>11100</v>
      </c>
      <c r="B657" s="447" t="s">
        <v>135</v>
      </c>
      <c r="C657" s="442" t="s">
        <v>11104</v>
      </c>
      <c r="D657" s="447" t="s">
        <v>1967</v>
      </c>
      <c r="E657" s="442" t="s">
        <v>11105</v>
      </c>
      <c r="F657" s="480">
        <v>45657.0</v>
      </c>
      <c r="G657" s="447">
        <v>50.0</v>
      </c>
      <c r="H657" s="447" t="s">
        <v>792</v>
      </c>
      <c r="I657" s="447">
        <v>50.0</v>
      </c>
      <c r="J657" s="442" t="s">
        <v>162</v>
      </c>
      <c r="K657" s="99"/>
      <c r="L657" s="99"/>
      <c r="M657" s="99"/>
      <c r="N657" s="99"/>
      <c r="O657" s="99"/>
      <c r="P657" s="99"/>
      <c r="Q657" s="99"/>
      <c r="R657" s="99"/>
      <c r="S657" s="99"/>
      <c r="T657" s="99"/>
      <c r="U657" s="99"/>
      <c r="V657" s="99"/>
      <c r="W657" s="99"/>
      <c r="X657" s="99"/>
      <c r="Y657" s="99"/>
      <c r="Z657" s="99"/>
    </row>
    <row r="658" ht="11.25" customHeight="1">
      <c r="A658" s="442" t="s">
        <v>11118</v>
      </c>
      <c r="B658" s="447" t="s">
        <v>135</v>
      </c>
      <c r="C658" s="442" t="s">
        <v>11119</v>
      </c>
      <c r="D658" s="447" t="s">
        <v>2561</v>
      </c>
      <c r="E658" s="442" t="s">
        <v>11120</v>
      </c>
      <c r="F658" s="447" t="s">
        <v>11121</v>
      </c>
      <c r="G658" s="447">
        <v>50.0</v>
      </c>
      <c r="H658" s="447" t="s">
        <v>10217</v>
      </c>
      <c r="I658" s="447">
        <v>50.0</v>
      </c>
      <c r="J658" s="442" t="s">
        <v>164</v>
      </c>
      <c r="K658" s="99"/>
      <c r="L658" s="99"/>
      <c r="M658" s="99"/>
      <c r="N658" s="99"/>
      <c r="O658" s="99"/>
      <c r="P658" s="99"/>
      <c r="Q658" s="99"/>
      <c r="R658" s="99"/>
      <c r="S658" s="99"/>
      <c r="T658" s="99"/>
      <c r="U658" s="99"/>
      <c r="V658" s="99"/>
      <c r="W658" s="99"/>
      <c r="X658" s="99"/>
      <c r="Y658" s="99"/>
      <c r="Z658" s="99"/>
    </row>
    <row r="659" ht="11.25" customHeight="1">
      <c r="A659" s="442" t="s">
        <v>11118</v>
      </c>
      <c r="B659" s="447" t="s">
        <v>135</v>
      </c>
      <c r="C659" s="442" t="s">
        <v>11119</v>
      </c>
      <c r="D659" s="447" t="s">
        <v>2561</v>
      </c>
      <c r="E659" s="442" t="s">
        <v>11120</v>
      </c>
      <c r="F659" s="447" t="s">
        <v>11122</v>
      </c>
      <c r="G659" s="447">
        <v>50.0</v>
      </c>
      <c r="H659" s="447" t="s">
        <v>10217</v>
      </c>
      <c r="I659" s="447">
        <v>50.0</v>
      </c>
      <c r="J659" s="442" t="s">
        <v>164</v>
      </c>
      <c r="K659" s="99"/>
      <c r="L659" s="99"/>
      <c r="M659" s="99"/>
      <c r="N659" s="99"/>
      <c r="O659" s="99"/>
      <c r="P659" s="99"/>
      <c r="Q659" s="99"/>
      <c r="R659" s="99"/>
      <c r="S659" s="99"/>
      <c r="T659" s="99"/>
      <c r="U659" s="99"/>
      <c r="V659" s="99"/>
      <c r="W659" s="99"/>
      <c r="X659" s="99"/>
      <c r="Y659" s="99"/>
      <c r="Z659" s="99"/>
    </row>
    <row r="660" ht="11.25" customHeight="1">
      <c r="A660" s="442" t="s">
        <v>11118</v>
      </c>
      <c r="B660" s="447" t="s">
        <v>135</v>
      </c>
      <c r="C660" s="442" t="s">
        <v>11123</v>
      </c>
      <c r="D660" s="447" t="s">
        <v>2561</v>
      </c>
      <c r="E660" s="442" t="s">
        <v>11124</v>
      </c>
      <c r="F660" s="447" t="s">
        <v>11122</v>
      </c>
      <c r="G660" s="447">
        <v>50.0</v>
      </c>
      <c r="H660" s="447" t="s">
        <v>10217</v>
      </c>
      <c r="I660" s="447">
        <v>50.0</v>
      </c>
      <c r="J660" s="442" t="s">
        <v>164</v>
      </c>
      <c r="K660" s="99"/>
      <c r="L660" s="99"/>
      <c r="M660" s="99"/>
      <c r="N660" s="99"/>
      <c r="O660" s="99"/>
      <c r="P660" s="99"/>
      <c r="Q660" s="99"/>
      <c r="R660" s="99"/>
      <c r="S660" s="99"/>
      <c r="T660" s="99"/>
      <c r="U660" s="99"/>
      <c r="V660" s="99"/>
      <c r="W660" s="99"/>
      <c r="X660" s="99"/>
      <c r="Y660" s="99"/>
      <c r="Z660" s="99"/>
    </row>
    <row r="661" ht="11.25" customHeight="1">
      <c r="A661" s="442" t="s">
        <v>11118</v>
      </c>
      <c r="B661" s="447" t="s">
        <v>135</v>
      </c>
      <c r="C661" s="442" t="s">
        <v>11123</v>
      </c>
      <c r="D661" s="447" t="s">
        <v>2561</v>
      </c>
      <c r="E661" s="442" t="s">
        <v>11124</v>
      </c>
      <c r="F661" s="447" t="s">
        <v>11125</v>
      </c>
      <c r="G661" s="447">
        <v>50.0</v>
      </c>
      <c r="H661" s="447" t="s">
        <v>10217</v>
      </c>
      <c r="I661" s="447">
        <v>50.0</v>
      </c>
      <c r="J661" s="442" t="s">
        <v>164</v>
      </c>
      <c r="K661" s="99"/>
      <c r="L661" s="99"/>
      <c r="M661" s="99"/>
      <c r="N661" s="99"/>
      <c r="O661" s="99"/>
      <c r="P661" s="99"/>
      <c r="Q661" s="99"/>
      <c r="R661" s="99"/>
      <c r="S661" s="99"/>
      <c r="T661" s="99"/>
      <c r="U661" s="99"/>
      <c r="V661" s="99"/>
      <c r="W661" s="99"/>
      <c r="X661" s="99"/>
      <c r="Y661" s="99"/>
      <c r="Z661" s="99"/>
    </row>
    <row r="662" ht="11.25" customHeight="1">
      <c r="A662" s="442" t="s">
        <v>11118</v>
      </c>
      <c r="B662" s="447" t="s">
        <v>135</v>
      </c>
      <c r="C662" s="442" t="s">
        <v>10657</v>
      </c>
      <c r="D662" s="447" t="s">
        <v>2561</v>
      </c>
      <c r="E662" s="442" t="s">
        <v>10288</v>
      </c>
      <c r="F662" s="447" t="s">
        <v>11126</v>
      </c>
      <c r="G662" s="447">
        <v>50.0</v>
      </c>
      <c r="H662" s="447" t="s">
        <v>10217</v>
      </c>
      <c r="I662" s="447">
        <v>50.0</v>
      </c>
      <c r="J662" s="442" t="s">
        <v>164</v>
      </c>
      <c r="K662" s="99"/>
      <c r="L662" s="99"/>
      <c r="M662" s="99"/>
      <c r="N662" s="99"/>
      <c r="O662" s="99"/>
      <c r="P662" s="99"/>
      <c r="Q662" s="99"/>
      <c r="R662" s="99"/>
      <c r="S662" s="99"/>
      <c r="T662" s="99"/>
      <c r="U662" s="99"/>
      <c r="V662" s="99"/>
      <c r="W662" s="99"/>
      <c r="X662" s="99"/>
      <c r="Y662" s="99"/>
      <c r="Z662" s="99"/>
    </row>
    <row r="663" ht="11.25" customHeight="1">
      <c r="A663" s="442" t="s">
        <v>11118</v>
      </c>
      <c r="B663" s="447" t="s">
        <v>135</v>
      </c>
      <c r="C663" s="442" t="s">
        <v>10488</v>
      </c>
      <c r="D663" s="447" t="s">
        <v>2561</v>
      </c>
      <c r="E663" s="442" t="s">
        <v>11127</v>
      </c>
      <c r="F663" s="447" t="s">
        <v>11128</v>
      </c>
      <c r="G663" s="447">
        <v>50.0</v>
      </c>
      <c r="H663" s="447" t="s">
        <v>10217</v>
      </c>
      <c r="I663" s="447">
        <v>50.0</v>
      </c>
      <c r="J663" s="442" t="s">
        <v>164</v>
      </c>
      <c r="K663" s="99"/>
      <c r="L663" s="99"/>
      <c r="M663" s="99"/>
      <c r="N663" s="99"/>
      <c r="O663" s="99"/>
      <c r="P663" s="99"/>
      <c r="Q663" s="99"/>
      <c r="R663" s="99"/>
      <c r="S663" s="99"/>
      <c r="T663" s="99"/>
      <c r="U663" s="99"/>
      <c r="V663" s="99"/>
      <c r="W663" s="99"/>
      <c r="X663" s="99"/>
      <c r="Y663" s="99"/>
      <c r="Z663" s="99"/>
    </row>
    <row r="664" ht="11.25" customHeight="1">
      <c r="A664" s="442" t="s">
        <v>11118</v>
      </c>
      <c r="B664" s="447" t="s">
        <v>135</v>
      </c>
      <c r="C664" s="442" t="s">
        <v>11129</v>
      </c>
      <c r="D664" s="447" t="s">
        <v>2561</v>
      </c>
      <c r="E664" s="442" t="s">
        <v>10813</v>
      </c>
      <c r="F664" s="447" t="s">
        <v>11130</v>
      </c>
      <c r="G664" s="447">
        <v>50.0</v>
      </c>
      <c r="H664" s="447" t="s">
        <v>10217</v>
      </c>
      <c r="I664" s="447">
        <v>50.0</v>
      </c>
      <c r="J664" s="442" t="s">
        <v>164</v>
      </c>
      <c r="K664" s="99"/>
      <c r="L664" s="99"/>
      <c r="M664" s="99"/>
      <c r="N664" s="99"/>
      <c r="O664" s="99"/>
      <c r="P664" s="99"/>
      <c r="Q664" s="99"/>
      <c r="R664" s="99"/>
      <c r="S664" s="99"/>
      <c r="T664" s="99"/>
      <c r="U664" s="99"/>
      <c r="V664" s="99"/>
      <c r="W664" s="99"/>
      <c r="X664" s="99"/>
      <c r="Y664" s="99"/>
      <c r="Z664" s="99"/>
    </row>
    <row r="665" ht="11.25" customHeight="1">
      <c r="A665" s="442" t="s">
        <v>11118</v>
      </c>
      <c r="B665" s="447" t="s">
        <v>135</v>
      </c>
      <c r="C665" s="442" t="s">
        <v>761</v>
      </c>
      <c r="D665" s="447" t="s">
        <v>2561</v>
      </c>
      <c r="E665" s="442" t="s">
        <v>10283</v>
      </c>
      <c r="F665" s="447" t="s">
        <v>10425</v>
      </c>
      <c r="G665" s="447">
        <v>50.0</v>
      </c>
      <c r="H665" s="447" t="s">
        <v>10217</v>
      </c>
      <c r="I665" s="447">
        <v>50.0</v>
      </c>
      <c r="J665" s="442" t="s">
        <v>164</v>
      </c>
      <c r="K665" s="99"/>
      <c r="L665" s="99"/>
      <c r="M665" s="99"/>
      <c r="N665" s="99"/>
      <c r="O665" s="99"/>
      <c r="P665" s="99"/>
      <c r="Q665" s="99"/>
      <c r="R665" s="99"/>
      <c r="S665" s="99"/>
      <c r="T665" s="99"/>
      <c r="U665" s="99"/>
      <c r="V665" s="99"/>
      <c r="W665" s="99"/>
      <c r="X665" s="99"/>
      <c r="Y665" s="99"/>
      <c r="Z665" s="99"/>
    </row>
    <row r="666" ht="11.25" customHeight="1">
      <c r="A666" s="442" t="s">
        <v>11118</v>
      </c>
      <c r="B666" s="447" t="s">
        <v>135</v>
      </c>
      <c r="C666" s="442" t="s">
        <v>10669</v>
      </c>
      <c r="D666" s="447" t="s">
        <v>2561</v>
      </c>
      <c r="E666" s="442" t="s">
        <v>10670</v>
      </c>
      <c r="F666" s="447" t="s">
        <v>10807</v>
      </c>
      <c r="G666" s="447">
        <v>50.0</v>
      </c>
      <c r="H666" s="447" t="s">
        <v>10217</v>
      </c>
      <c r="I666" s="447">
        <v>50.0</v>
      </c>
      <c r="J666" s="442" t="s">
        <v>164</v>
      </c>
      <c r="K666" s="99"/>
      <c r="L666" s="99"/>
      <c r="M666" s="99"/>
      <c r="N666" s="99"/>
      <c r="O666" s="99"/>
      <c r="P666" s="99"/>
      <c r="Q666" s="99"/>
      <c r="R666" s="99"/>
      <c r="S666" s="99"/>
      <c r="T666" s="99"/>
      <c r="U666" s="99"/>
      <c r="V666" s="99"/>
      <c r="W666" s="99"/>
      <c r="X666" s="99"/>
      <c r="Y666" s="99"/>
      <c r="Z666" s="99"/>
    </row>
    <row r="667" ht="11.25" customHeight="1">
      <c r="A667" s="442" t="s">
        <v>11118</v>
      </c>
      <c r="B667" s="447" t="s">
        <v>135</v>
      </c>
      <c r="C667" s="442" t="s">
        <v>761</v>
      </c>
      <c r="D667" s="447" t="s">
        <v>2561</v>
      </c>
      <c r="E667" s="442" t="s">
        <v>10283</v>
      </c>
      <c r="F667" s="447" t="s">
        <v>10807</v>
      </c>
      <c r="G667" s="447">
        <v>50.0</v>
      </c>
      <c r="H667" s="447" t="s">
        <v>10217</v>
      </c>
      <c r="I667" s="447">
        <v>50.0</v>
      </c>
      <c r="J667" s="442" t="s">
        <v>164</v>
      </c>
      <c r="K667" s="99"/>
      <c r="L667" s="99"/>
      <c r="M667" s="99"/>
      <c r="N667" s="99"/>
      <c r="O667" s="99"/>
      <c r="P667" s="99"/>
      <c r="Q667" s="99"/>
      <c r="R667" s="99"/>
      <c r="S667" s="99"/>
      <c r="T667" s="99"/>
      <c r="U667" s="99"/>
      <c r="V667" s="99"/>
      <c r="W667" s="99"/>
      <c r="X667" s="99"/>
      <c r="Y667" s="99"/>
      <c r="Z667" s="99"/>
    </row>
    <row r="668" ht="11.25" customHeight="1">
      <c r="A668" s="442" t="s">
        <v>11118</v>
      </c>
      <c r="B668" s="447" t="s">
        <v>135</v>
      </c>
      <c r="C668" s="442" t="s">
        <v>10488</v>
      </c>
      <c r="D668" s="447" t="s">
        <v>2561</v>
      </c>
      <c r="E668" s="442" t="s">
        <v>11127</v>
      </c>
      <c r="F668" s="447" t="s">
        <v>10807</v>
      </c>
      <c r="G668" s="447">
        <v>50.0</v>
      </c>
      <c r="H668" s="447" t="s">
        <v>10217</v>
      </c>
      <c r="I668" s="447">
        <v>50.0</v>
      </c>
      <c r="J668" s="442" t="s">
        <v>164</v>
      </c>
      <c r="K668" s="99"/>
      <c r="L668" s="99"/>
      <c r="M668" s="99"/>
      <c r="N668" s="99"/>
      <c r="O668" s="99"/>
      <c r="P668" s="99"/>
      <c r="Q668" s="99"/>
      <c r="R668" s="99"/>
      <c r="S668" s="99"/>
      <c r="T668" s="99"/>
      <c r="U668" s="99"/>
      <c r="V668" s="99"/>
      <c r="W668" s="99"/>
      <c r="X668" s="99"/>
      <c r="Y668" s="99"/>
      <c r="Z668" s="99"/>
    </row>
    <row r="669" ht="11.25" customHeight="1">
      <c r="A669" s="442" t="s">
        <v>11118</v>
      </c>
      <c r="B669" s="447" t="s">
        <v>135</v>
      </c>
      <c r="C669" s="442" t="s">
        <v>761</v>
      </c>
      <c r="D669" s="447" t="s">
        <v>2561</v>
      </c>
      <c r="E669" s="442" t="s">
        <v>10283</v>
      </c>
      <c r="F669" s="447" t="s">
        <v>11131</v>
      </c>
      <c r="G669" s="447">
        <v>50.0</v>
      </c>
      <c r="H669" s="447" t="s">
        <v>10217</v>
      </c>
      <c r="I669" s="447">
        <v>50.0</v>
      </c>
      <c r="J669" s="442" t="s">
        <v>164</v>
      </c>
      <c r="K669" s="99"/>
      <c r="L669" s="99"/>
      <c r="M669" s="99"/>
      <c r="N669" s="99"/>
      <c r="O669" s="99"/>
      <c r="P669" s="99"/>
      <c r="Q669" s="99"/>
      <c r="R669" s="99"/>
      <c r="S669" s="99"/>
      <c r="T669" s="99"/>
      <c r="U669" s="99"/>
      <c r="V669" s="99"/>
      <c r="W669" s="99"/>
      <c r="X669" s="99"/>
      <c r="Y669" s="99"/>
      <c r="Z669" s="99"/>
    </row>
    <row r="670" ht="11.25" customHeight="1">
      <c r="A670" s="442" t="s">
        <v>11118</v>
      </c>
      <c r="B670" s="447" t="s">
        <v>135</v>
      </c>
      <c r="C670" s="442" t="s">
        <v>10249</v>
      </c>
      <c r="D670" s="447" t="s">
        <v>2561</v>
      </c>
      <c r="E670" s="442" t="s">
        <v>10329</v>
      </c>
      <c r="F670" s="447" t="s">
        <v>11132</v>
      </c>
      <c r="G670" s="447">
        <v>50.0</v>
      </c>
      <c r="H670" s="447" t="s">
        <v>10217</v>
      </c>
      <c r="I670" s="447">
        <v>50.0</v>
      </c>
      <c r="J670" s="442" t="s">
        <v>164</v>
      </c>
      <c r="K670" s="99"/>
      <c r="L670" s="99"/>
      <c r="M670" s="99"/>
      <c r="N670" s="99"/>
      <c r="O670" s="99"/>
      <c r="P670" s="99"/>
      <c r="Q670" s="99"/>
      <c r="R670" s="99"/>
      <c r="S670" s="99"/>
      <c r="T670" s="99"/>
      <c r="U670" s="99"/>
      <c r="V670" s="99"/>
      <c r="W670" s="99"/>
      <c r="X670" s="99"/>
      <c r="Y670" s="99"/>
      <c r="Z670" s="99"/>
    </row>
    <row r="671" ht="11.25" customHeight="1">
      <c r="A671" s="442" t="s">
        <v>11118</v>
      </c>
      <c r="B671" s="447" t="s">
        <v>135</v>
      </c>
      <c r="C671" s="442" t="s">
        <v>613</v>
      </c>
      <c r="D671" s="447" t="s">
        <v>2561</v>
      </c>
      <c r="E671" s="442" t="s">
        <v>10303</v>
      </c>
      <c r="F671" s="447" t="s">
        <v>11133</v>
      </c>
      <c r="G671" s="447">
        <v>50.0</v>
      </c>
      <c r="H671" s="447" t="s">
        <v>10217</v>
      </c>
      <c r="I671" s="447">
        <v>50.0</v>
      </c>
      <c r="J671" s="442" t="s">
        <v>164</v>
      </c>
      <c r="K671" s="99"/>
      <c r="L671" s="99"/>
      <c r="M671" s="99"/>
      <c r="N671" s="99"/>
      <c r="O671" s="99"/>
      <c r="P671" s="99"/>
      <c r="Q671" s="99"/>
      <c r="R671" s="99"/>
      <c r="S671" s="99"/>
      <c r="T671" s="99"/>
      <c r="U671" s="99"/>
      <c r="V671" s="99"/>
      <c r="W671" s="99"/>
      <c r="X671" s="99"/>
      <c r="Y671" s="99"/>
      <c r="Z671" s="99"/>
    </row>
    <row r="672" ht="11.25" customHeight="1">
      <c r="A672" s="442" t="s">
        <v>11118</v>
      </c>
      <c r="B672" s="447" t="s">
        <v>135</v>
      </c>
      <c r="C672" s="442" t="s">
        <v>761</v>
      </c>
      <c r="D672" s="447" t="s">
        <v>2561</v>
      </c>
      <c r="E672" s="442" t="s">
        <v>10283</v>
      </c>
      <c r="F672" s="447" t="s">
        <v>11134</v>
      </c>
      <c r="G672" s="447">
        <v>50.0</v>
      </c>
      <c r="H672" s="447" t="s">
        <v>10217</v>
      </c>
      <c r="I672" s="447">
        <v>50.0</v>
      </c>
      <c r="J672" s="442" t="s">
        <v>164</v>
      </c>
      <c r="K672" s="99"/>
      <c r="L672" s="99"/>
      <c r="M672" s="99"/>
      <c r="N672" s="99"/>
      <c r="O672" s="99"/>
      <c r="P672" s="99"/>
      <c r="Q672" s="99"/>
      <c r="R672" s="99"/>
      <c r="S672" s="99"/>
      <c r="T672" s="99"/>
      <c r="U672" s="99"/>
      <c r="V672" s="99"/>
      <c r="W672" s="99"/>
      <c r="X672" s="99"/>
      <c r="Y672" s="99"/>
      <c r="Z672" s="99"/>
    </row>
    <row r="673" ht="11.25" customHeight="1">
      <c r="A673" s="442" t="s">
        <v>11118</v>
      </c>
      <c r="B673" s="447" t="s">
        <v>135</v>
      </c>
      <c r="C673" s="442" t="s">
        <v>761</v>
      </c>
      <c r="D673" s="447" t="s">
        <v>2561</v>
      </c>
      <c r="E673" s="442" t="s">
        <v>10283</v>
      </c>
      <c r="F673" s="447" t="s">
        <v>10428</v>
      </c>
      <c r="G673" s="447">
        <v>50.0</v>
      </c>
      <c r="H673" s="447" t="s">
        <v>10217</v>
      </c>
      <c r="I673" s="447">
        <v>50.0</v>
      </c>
      <c r="J673" s="442" t="s">
        <v>164</v>
      </c>
      <c r="K673" s="99"/>
      <c r="L673" s="99"/>
      <c r="M673" s="99"/>
      <c r="N673" s="99"/>
      <c r="O673" s="99"/>
      <c r="P673" s="99"/>
      <c r="Q673" s="99"/>
      <c r="R673" s="99"/>
      <c r="S673" s="99"/>
      <c r="T673" s="99"/>
      <c r="U673" s="99"/>
      <c r="V673" s="99"/>
      <c r="W673" s="99"/>
      <c r="X673" s="99"/>
      <c r="Y673" s="99"/>
      <c r="Z673" s="99"/>
    </row>
    <row r="674" ht="11.25" customHeight="1">
      <c r="A674" s="442" t="s">
        <v>11118</v>
      </c>
      <c r="B674" s="447" t="s">
        <v>135</v>
      </c>
      <c r="C674" s="442" t="s">
        <v>644</v>
      </c>
      <c r="D674" s="447" t="s">
        <v>2561</v>
      </c>
      <c r="E674" s="442" t="s">
        <v>10975</v>
      </c>
      <c r="F674" s="447" t="s">
        <v>11135</v>
      </c>
      <c r="G674" s="447">
        <v>50.0</v>
      </c>
      <c r="H674" s="447" t="s">
        <v>10217</v>
      </c>
      <c r="I674" s="447">
        <v>50.0</v>
      </c>
      <c r="J674" s="442" t="s">
        <v>164</v>
      </c>
      <c r="K674" s="99"/>
      <c r="L674" s="99"/>
      <c r="M674" s="99"/>
      <c r="N674" s="99"/>
      <c r="O674" s="99"/>
      <c r="P674" s="99"/>
      <c r="Q674" s="99"/>
      <c r="R674" s="99"/>
      <c r="S674" s="99"/>
      <c r="T674" s="99"/>
      <c r="U674" s="99"/>
      <c r="V674" s="99"/>
      <c r="W674" s="99"/>
      <c r="X674" s="99"/>
      <c r="Y674" s="99"/>
      <c r="Z674" s="99"/>
    </row>
    <row r="675" ht="11.25" customHeight="1">
      <c r="A675" s="442" t="s">
        <v>11118</v>
      </c>
      <c r="B675" s="447" t="s">
        <v>135</v>
      </c>
      <c r="C675" s="442" t="s">
        <v>761</v>
      </c>
      <c r="D675" s="447" t="s">
        <v>2561</v>
      </c>
      <c r="E675" s="442" t="s">
        <v>10283</v>
      </c>
      <c r="F675" s="447" t="s">
        <v>11136</v>
      </c>
      <c r="G675" s="447">
        <v>50.0</v>
      </c>
      <c r="H675" s="447" t="s">
        <v>10217</v>
      </c>
      <c r="I675" s="447">
        <v>50.0</v>
      </c>
      <c r="J675" s="442" t="s">
        <v>164</v>
      </c>
      <c r="K675" s="99"/>
      <c r="L675" s="99"/>
      <c r="M675" s="99"/>
      <c r="N675" s="99"/>
      <c r="O675" s="99"/>
      <c r="P675" s="99"/>
      <c r="Q675" s="99"/>
      <c r="R675" s="99"/>
      <c r="S675" s="99"/>
      <c r="T675" s="99"/>
      <c r="U675" s="99"/>
      <c r="V675" s="99"/>
      <c r="W675" s="99"/>
      <c r="X675" s="99"/>
      <c r="Y675" s="99"/>
      <c r="Z675" s="99"/>
    </row>
    <row r="676" ht="11.25" customHeight="1">
      <c r="A676" s="442" t="s">
        <v>11118</v>
      </c>
      <c r="B676" s="447" t="s">
        <v>135</v>
      </c>
      <c r="C676" s="442" t="s">
        <v>10249</v>
      </c>
      <c r="D676" s="447" t="s">
        <v>2561</v>
      </c>
      <c r="E676" s="442" t="s">
        <v>10329</v>
      </c>
      <c r="F676" s="447" t="s">
        <v>10401</v>
      </c>
      <c r="G676" s="447">
        <v>50.0</v>
      </c>
      <c r="H676" s="447" t="s">
        <v>10217</v>
      </c>
      <c r="I676" s="447">
        <v>50.0</v>
      </c>
      <c r="J676" s="442" t="s">
        <v>164</v>
      </c>
      <c r="K676" s="99"/>
      <c r="L676" s="99"/>
      <c r="M676" s="99"/>
      <c r="N676" s="99"/>
      <c r="O676" s="99"/>
      <c r="P676" s="99"/>
      <c r="Q676" s="99"/>
      <c r="R676" s="99"/>
      <c r="S676" s="99"/>
      <c r="T676" s="99"/>
      <c r="U676" s="99"/>
      <c r="V676" s="99"/>
      <c r="W676" s="99"/>
      <c r="X676" s="99"/>
      <c r="Y676" s="99"/>
      <c r="Z676" s="99"/>
    </row>
    <row r="677" ht="11.25" customHeight="1">
      <c r="A677" s="442" t="s">
        <v>11118</v>
      </c>
      <c r="B677" s="447" t="s">
        <v>135</v>
      </c>
      <c r="C677" s="442" t="s">
        <v>761</v>
      </c>
      <c r="D677" s="447" t="s">
        <v>2561</v>
      </c>
      <c r="E677" s="442" t="s">
        <v>10283</v>
      </c>
      <c r="F677" s="447" t="s">
        <v>11137</v>
      </c>
      <c r="G677" s="447">
        <v>50.0</v>
      </c>
      <c r="H677" s="447" t="s">
        <v>10217</v>
      </c>
      <c r="I677" s="447">
        <v>50.0</v>
      </c>
      <c r="J677" s="442" t="s">
        <v>164</v>
      </c>
      <c r="K677" s="99"/>
      <c r="L677" s="99"/>
      <c r="M677" s="99"/>
      <c r="N677" s="99"/>
      <c r="O677" s="99"/>
      <c r="P677" s="99"/>
      <c r="Q677" s="99"/>
      <c r="R677" s="99"/>
      <c r="S677" s="99"/>
      <c r="T677" s="99"/>
      <c r="U677" s="99"/>
      <c r="V677" s="99"/>
      <c r="W677" s="99"/>
      <c r="X677" s="99"/>
      <c r="Y677" s="99"/>
      <c r="Z677" s="99"/>
    </row>
    <row r="678" ht="11.25" customHeight="1">
      <c r="A678" s="442" t="s">
        <v>11118</v>
      </c>
      <c r="B678" s="447" t="s">
        <v>135</v>
      </c>
      <c r="C678" s="442" t="s">
        <v>761</v>
      </c>
      <c r="D678" s="447" t="s">
        <v>2561</v>
      </c>
      <c r="E678" s="442" t="s">
        <v>10283</v>
      </c>
      <c r="F678" s="447" t="s">
        <v>10430</v>
      </c>
      <c r="G678" s="447">
        <v>50.0</v>
      </c>
      <c r="H678" s="447" t="s">
        <v>10217</v>
      </c>
      <c r="I678" s="447">
        <v>50.0</v>
      </c>
      <c r="J678" s="442" t="s">
        <v>164</v>
      </c>
      <c r="K678" s="99"/>
      <c r="L678" s="99"/>
      <c r="M678" s="99"/>
      <c r="N678" s="99"/>
      <c r="O678" s="99"/>
      <c r="P678" s="99"/>
      <c r="Q678" s="99"/>
      <c r="R678" s="99"/>
      <c r="S678" s="99"/>
      <c r="T678" s="99"/>
      <c r="U678" s="99"/>
      <c r="V678" s="99"/>
      <c r="W678" s="99"/>
      <c r="X678" s="99"/>
      <c r="Y678" s="99"/>
      <c r="Z678" s="99"/>
    </row>
    <row r="679" ht="11.25" customHeight="1">
      <c r="A679" s="442" t="s">
        <v>11118</v>
      </c>
      <c r="B679" s="447" t="s">
        <v>135</v>
      </c>
      <c r="C679" s="442" t="s">
        <v>761</v>
      </c>
      <c r="D679" s="447" t="s">
        <v>2561</v>
      </c>
      <c r="E679" s="442" t="s">
        <v>10283</v>
      </c>
      <c r="F679" s="447" t="s">
        <v>10430</v>
      </c>
      <c r="G679" s="447">
        <v>50.0</v>
      </c>
      <c r="H679" s="447" t="s">
        <v>10217</v>
      </c>
      <c r="I679" s="447">
        <v>50.0</v>
      </c>
      <c r="J679" s="442" t="s">
        <v>164</v>
      </c>
      <c r="K679" s="99"/>
      <c r="L679" s="99"/>
      <c r="M679" s="99"/>
      <c r="N679" s="99"/>
      <c r="O679" s="99"/>
      <c r="P679" s="99"/>
      <c r="Q679" s="99"/>
      <c r="R679" s="99"/>
      <c r="S679" s="99"/>
      <c r="T679" s="99"/>
      <c r="U679" s="99"/>
      <c r="V679" s="99"/>
      <c r="W679" s="99"/>
      <c r="X679" s="99"/>
      <c r="Y679" s="99"/>
      <c r="Z679" s="99"/>
    </row>
    <row r="680" ht="11.25" customHeight="1">
      <c r="A680" s="442" t="s">
        <v>11118</v>
      </c>
      <c r="B680" s="447" t="s">
        <v>135</v>
      </c>
      <c r="C680" s="442" t="s">
        <v>10249</v>
      </c>
      <c r="D680" s="447" t="s">
        <v>2561</v>
      </c>
      <c r="E680" s="442" t="s">
        <v>10329</v>
      </c>
      <c r="F680" s="447" t="s">
        <v>11138</v>
      </c>
      <c r="G680" s="447">
        <v>50.0</v>
      </c>
      <c r="H680" s="447" t="s">
        <v>10217</v>
      </c>
      <c r="I680" s="447">
        <v>50.0</v>
      </c>
      <c r="J680" s="442" t="s">
        <v>164</v>
      </c>
      <c r="K680" s="99"/>
      <c r="L680" s="99"/>
      <c r="M680" s="99"/>
      <c r="N680" s="99"/>
      <c r="O680" s="99"/>
      <c r="P680" s="99"/>
      <c r="Q680" s="99"/>
      <c r="R680" s="99"/>
      <c r="S680" s="99"/>
      <c r="T680" s="99"/>
      <c r="U680" s="99"/>
      <c r="V680" s="99"/>
      <c r="W680" s="99"/>
      <c r="X680" s="99"/>
      <c r="Y680" s="99"/>
      <c r="Z680" s="99"/>
    </row>
    <row r="681" ht="11.25" customHeight="1">
      <c r="A681" s="442" t="s">
        <v>11118</v>
      </c>
      <c r="B681" s="447" t="s">
        <v>135</v>
      </c>
      <c r="C681" s="442" t="s">
        <v>761</v>
      </c>
      <c r="D681" s="447" t="s">
        <v>2561</v>
      </c>
      <c r="E681" s="442" t="s">
        <v>10283</v>
      </c>
      <c r="F681" s="447" t="s">
        <v>11138</v>
      </c>
      <c r="G681" s="447">
        <v>50.0</v>
      </c>
      <c r="H681" s="447" t="s">
        <v>10217</v>
      </c>
      <c r="I681" s="447">
        <v>50.0</v>
      </c>
      <c r="J681" s="442" t="s">
        <v>164</v>
      </c>
      <c r="K681" s="99"/>
      <c r="L681" s="99"/>
      <c r="M681" s="99"/>
      <c r="N681" s="99"/>
      <c r="O681" s="99"/>
      <c r="P681" s="99"/>
      <c r="Q681" s="99"/>
      <c r="R681" s="99"/>
      <c r="S681" s="99"/>
      <c r="T681" s="99"/>
      <c r="U681" s="99"/>
      <c r="V681" s="99"/>
      <c r="W681" s="99"/>
      <c r="X681" s="99"/>
      <c r="Y681" s="99"/>
      <c r="Z681" s="99"/>
    </row>
    <row r="682" ht="11.25" customHeight="1">
      <c r="A682" s="436"/>
      <c r="B682" s="437"/>
      <c r="C682" s="230"/>
      <c r="D682" s="481"/>
      <c r="E682" s="438"/>
      <c r="F682" s="481"/>
      <c r="G682" s="439"/>
      <c r="H682" s="440"/>
      <c r="I682" s="402"/>
      <c r="J682" s="330"/>
      <c r="K682" s="99"/>
      <c r="L682" s="99"/>
      <c r="M682" s="99"/>
      <c r="N682" s="99"/>
      <c r="O682" s="99"/>
      <c r="P682" s="99"/>
      <c r="Q682" s="99"/>
      <c r="R682" s="99"/>
      <c r="S682" s="99"/>
      <c r="T682" s="99"/>
      <c r="U682" s="99"/>
      <c r="V682" s="99"/>
      <c r="W682" s="99"/>
      <c r="X682" s="99"/>
      <c r="Y682" s="99"/>
      <c r="Z682" s="99"/>
    </row>
    <row r="683" ht="11.25" customHeight="1">
      <c r="A683" s="443"/>
      <c r="B683" s="177"/>
      <c r="C683" s="175"/>
      <c r="D683" s="131"/>
      <c r="E683" s="444"/>
      <c r="F683" s="131"/>
      <c r="G683" s="445"/>
      <c r="H683" s="446"/>
      <c r="I683" s="5"/>
      <c r="J683" s="330"/>
      <c r="K683" s="99"/>
      <c r="L683" s="99"/>
      <c r="M683" s="99"/>
      <c r="N683" s="99"/>
      <c r="O683" s="99"/>
      <c r="P683" s="99"/>
      <c r="Q683" s="99"/>
      <c r="R683" s="99"/>
      <c r="S683" s="99"/>
      <c r="T683" s="99"/>
      <c r="U683" s="99"/>
      <c r="V683" s="99"/>
      <c r="W683" s="99"/>
      <c r="X683" s="99"/>
      <c r="Y683" s="99"/>
      <c r="Z683" s="99"/>
    </row>
    <row r="684" ht="11.25" customHeight="1">
      <c r="A684" s="443"/>
      <c r="B684" s="177"/>
      <c r="C684" s="175"/>
      <c r="D684" s="133"/>
      <c r="E684" s="345"/>
      <c r="F684" s="133"/>
      <c r="G684" s="139"/>
      <c r="H684" s="394"/>
      <c r="I684" s="5"/>
      <c r="J684" s="330"/>
      <c r="K684" s="99"/>
      <c r="L684" s="99"/>
      <c r="M684" s="99"/>
      <c r="N684" s="99"/>
      <c r="O684" s="99"/>
      <c r="P684" s="99"/>
      <c r="Q684" s="99"/>
      <c r="R684" s="99"/>
      <c r="S684" s="99"/>
      <c r="T684" s="99"/>
      <c r="U684" s="99"/>
      <c r="V684" s="99"/>
      <c r="W684" s="99"/>
      <c r="X684" s="99"/>
      <c r="Y684" s="99"/>
      <c r="Z684" s="99"/>
    </row>
    <row r="685" ht="11.25" customHeight="1">
      <c r="A685" s="443"/>
      <c r="B685" s="177"/>
      <c r="C685" s="175"/>
      <c r="D685" s="133"/>
      <c r="E685" s="345"/>
      <c r="F685" s="133"/>
      <c r="G685" s="139"/>
      <c r="H685" s="394"/>
      <c r="I685" s="5"/>
      <c r="J685" s="330"/>
      <c r="K685" s="99"/>
      <c r="L685" s="99"/>
      <c r="M685" s="99"/>
      <c r="N685" s="99"/>
      <c r="O685" s="99"/>
      <c r="P685" s="99"/>
      <c r="Q685" s="99"/>
      <c r="R685" s="99"/>
      <c r="S685" s="99"/>
      <c r="T685" s="99"/>
      <c r="U685" s="99"/>
      <c r="V685" s="99"/>
      <c r="W685" s="99"/>
      <c r="X685" s="99"/>
      <c r="Y685" s="99"/>
      <c r="Z685" s="99"/>
    </row>
    <row r="686" ht="11.25" customHeight="1">
      <c r="A686" s="443"/>
      <c r="B686" s="177"/>
      <c r="C686" s="175"/>
      <c r="D686" s="177"/>
      <c r="E686" s="175"/>
      <c r="F686" s="177"/>
      <c r="G686" s="448"/>
      <c r="H686" s="449"/>
      <c r="I686" s="5"/>
      <c r="J686" s="330"/>
      <c r="K686" s="99"/>
      <c r="L686" s="99"/>
      <c r="M686" s="99"/>
      <c r="N686" s="99"/>
      <c r="O686" s="99"/>
      <c r="P686" s="99"/>
      <c r="Q686" s="99"/>
      <c r="R686" s="99"/>
      <c r="S686" s="99"/>
      <c r="T686" s="99"/>
      <c r="U686" s="99"/>
      <c r="V686" s="99"/>
      <c r="W686" s="99"/>
      <c r="X686" s="99"/>
      <c r="Y686" s="99"/>
      <c r="Z686" s="99"/>
    </row>
    <row r="687" ht="11.25" customHeight="1">
      <c r="A687" s="443"/>
      <c r="B687" s="177"/>
      <c r="C687" s="175"/>
      <c r="D687" s="177"/>
      <c r="E687" s="175"/>
      <c r="F687" s="177"/>
      <c r="G687" s="448"/>
      <c r="H687" s="449"/>
      <c r="I687" s="5"/>
      <c r="J687" s="330"/>
      <c r="K687" s="99"/>
      <c r="L687" s="99"/>
      <c r="M687" s="99"/>
      <c r="N687" s="99"/>
      <c r="O687" s="99"/>
      <c r="P687" s="99"/>
      <c r="Q687" s="99"/>
      <c r="R687" s="99"/>
      <c r="S687" s="99"/>
      <c r="T687" s="99"/>
      <c r="U687" s="99"/>
      <c r="V687" s="99"/>
      <c r="W687" s="99"/>
      <c r="X687" s="99"/>
      <c r="Y687" s="99"/>
      <c r="Z687" s="99"/>
    </row>
    <row r="688" ht="15.75" customHeight="1">
      <c r="A688" s="114" t="s">
        <v>172</v>
      </c>
      <c r="B688" s="67"/>
      <c r="C688" s="67"/>
      <c r="D688" s="67"/>
      <c r="E688" s="67"/>
      <c r="F688" s="67"/>
      <c r="G688" s="77"/>
      <c r="H688" s="3"/>
      <c r="I688" s="396">
        <f>SUM(I16:I687)</f>
        <v>41060</v>
      </c>
      <c r="J688" s="3"/>
      <c r="K688" s="3"/>
      <c r="L688" s="3"/>
      <c r="M688" s="3"/>
      <c r="N688" s="3"/>
      <c r="O688" s="3"/>
      <c r="P688" s="3"/>
      <c r="Q688" s="3"/>
      <c r="R688" s="3"/>
      <c r="S688" s="3"/>
      <c r="T688" s="3"/>
      <c r="U688" s="3"/>
      <c r="V688" s="3"/>
      <c r="W688" s="3"/>
      <c r="X688" s="3"/>
      <c r="Y688" s="3"/>
      <c r="Z688" s="3"/>
    </row>
    <row r="689" ht="15.75" customHeight="1">
      <c r="A689" s="66"/>
      <c r="B689" s="67"/>
      <c r="C689" s="67"/>
      <c r="D689" s="67"/>
      <c r="E689" s="67"/>
      <c r="F689" s="67"/>
      <c r="G689" s="67"/>
      <c r="H689" s="1"/>
      <c r="I689" s="3"/>
      <c r="J689" s="3"/>
      <c r="K689" s="3"/>
      <c r="L689" s="3"/>
      <c r="M689" s="3"/>
      <c r="N689" s="3"/>
      <c r="O689" s="3"/>
      <c r="P689" s="3"/>
      <c r="Q689" s="3"/>
      <c r="R689" s="3"/>
      <c r="S689" s="3"/>
      <c r="T689" s="3"/>
      <c r="U689" s="3"/>
      <c r="V689" s="3"/>
      <c r="W689" s="3"/>
      <c r="X689" s="3"/>
      <c r="Y689" s="3"/>
      <c r="Z689" s="3"/>
    </row>
    <row r="690" ht="15.75" customHeight="1">
      <c r="A690" s="397" t="s">
        <v>1743</v>
      </c>
      <c r="B690" s="117"/>
      <c r="C690" s="117"/>
      <c r="D690" s="117"/>
      <c r="E690" s="117"/>
      <c r="F690" s="117"/>
      <c r="G690" s="117"/>
      <c r="H690" s="117"/>
      <c r="I690" s="3"/>
      <c r="J690" s="3"/>
      <c r="K690" s="3"/>
      <c r="L690" s="3"/>
      <c r="M690" s="3"/>
      <c r="N690" s="3"/>
      <c r="O690" s="3"/>
      <c r="P690" s="3"/>
      <c r="Q690" s="3"/>
      <c r="R690" s="3"/>
      <c r="S690" s="3"/>
      <c r="T690" s="3"/>
      <c r="U690" s="3"/>
      <c r="V690" s="3"/>
      <c r="W690" s="3"/>
      <c r="X690" s="3"/>
      <c r="Y690" s="3"/>
      <c r="Z690" s="3"/>
    </row>
    <row r="691" ht="15.75" customHeight="1">
      <c r="A691" s="66"/>
      <c r="B691" s="67"/>
      <c r="C691" s="67"/>
      <c r="D691" s="67"/>
      <c r="E691" s="67"/>
      <c r="F691" s="67"/>
      <c r="G691" s="67"/>
      <c r="H691" s="1"/>
      <c r="I691" s="3"/>
      <c r="J691" s="3"/>
      <c r="K691" s="3"/>
      <c r="L691" s="3"/>
      <c r="M691" s="3"/>
      <c r="N691" s="3"/>
      <c r="O691" s="3"/>
      <c r="P691" s="3"/>
      <c r="Q691" s="3"/>
      <c r="R691" s="3"/>
      <c r="S691" s="3"/>
      <c r="T691" s="3"/>
      <c r="U691" s="3"/>
      <c r="V691" s="3"/>
      <c r="W691" s="3"/>
      <c r="X691" s="3"/>
      <c r="Y691" s="3"/>
      <c r="Z691" s="3"/>
    </row>
    <row r="692" ht="15.75" customHeight="1">
      <c r="A692" s="66"/>
      <c r="B692" s="67"/>
      <c r="C692" s="67"/>
      <c r="D692" s="67"/>
      <c r="E692" s="67"/>
      <c r="F692" s="1"/>
      <c r="G692" s="1"/>
      <c r="H692" s="3"/>
      <c r="I692" s="3"/>
      <c r="J692" s="3"/>
      <c r="K692" s="3"/>
      <c r="L692" s="3"/>
      <c r="M692" s="3"/>
      <c r="N692" s="3"/>
      <c r="O692" s="3"/>
      <c r="P692" s="3"/>
      <c r="Q692" s="3"/>
      <c r="R692" s="3"/>
      <c r="S692" s="3"/>
      <c r="T692" s="3"/>
      <c r="U692" s="3"/>
      <c r="V692" s="3"/>
      <c r="W692" s="3"/>
      <c r="X692" s="3"/>
      <c r="Y692" s="3"/>
      <c r="Z692" s="3"/>
    </row>
    <row r="693" ht="15.75" customHeight="1">
      <c r="A693" s="66"/>
      <c r="B693" s="67"/>
      <c r="C693" s="67"/>
      <c r="D693" s="67"/>
      <c r="E693" s="67"/>
      <c r="F693" s="1"/>
      <c r="G693" s="1"/>
      <c r="H693" s="3"/>
      <c r="I693" s="3"/>
      <c r="J693" s="3"/>
      <c r="K693" s="3"/>
      <c r="L693" s="3"/>
      <c r="M693" s="3"/>
      <c r="N693" s="3"/>
      <c r="O693" s="3"/>
      <c r="P693" s="3"/>
      <c r="Q693" s="3"/>
      <c r="R693" s="3"/>
      <c r="S693" s="3"/>
      <c r="T693" s="3"/>
      <c r="U693" s="3"/>
      <c r="V693" s="3"/>
      <c r="W693" s="3"/>
      <c r="X693" s="3"/>
      <c r="Y693" s="3"/>
      <c r="Z693" s="3"/>
    </row>
    <row r="694" ht="15.75" customHeight="1">
      <c r="A694" s="66"/>
      <c r="B694" s="67"/>
      <c r="C694" s="67"/>
      <c r="D694" s="67"/>
      <c r="E694" s="67"/>
      <c r="F694" s="1"/>
      <c r="G694" s="1"/>
      <c r="H694" s="3"/>
      <c r="I694" s="3"/>
      <c r="J694" s="3"/>
      <c r="K694" s="3"/>
      <c r="L694" s="3"/>
      <c r="M694" s="3"/>
      <c r="N694" s="3"/>
      <c r="O694" s="3"/>
      <c r="P694" s="3"/>
      <c r="Q694" s="3"/>
      <c r="R694" s="3"/>
      <c r="S694" s="3"/>
      <c r="T694" s="3"/>
      <c r="U694" s="3"/>
      <c r="V694" s="3"/>
      <c r="W694" s="3"/>
      <c r="X694" s="3"/>
      <c r="Y694" s="3"/>
      <c r="Z694" s="3"/>
    </row>
    <row r="695" ht="15.75" customHeight="1">
      <c r="A695" s="66"/>
      <c r="B695" s="67"/>
      <c r="C695" s="67"/>
      <c r="D695" s="67"/>
      <c r="E695" s="67"/>
      <c r="F695" s="1"/>
      <c r="G695" s="1"/>
      <c r="H695" s="3"/>
      <c r="I695" s="3"/>
      <c r="J695" s="3"/>
      <c r="K695" s="3"/>
      <c r="L695" s="3"/>
      <c r="M695" s="3"/>
      <c r="N695" s="3"/>
      <c r="O695" s="3"/>
      <c r="P695" s="3"/>
      <c r="Q695" s="3"/>
      <c r="R695" s="3"/>
      <c r="S695" s="3"/>
      <c r="T695" s="3"/>
      <c r="U695" s="3"/>
      <c r="V695" s="3"/>
      <c r="W695" s="3"/>
      <c r="X695" s="3"/>
      <c r="Y695" s="3"/>
      <c r="Z695" s="3"/>
    </row>
    <row r="696" ht="15.75" customHeight="1">
      <c r="A696" s="66"/>
      <c r="B696" s="67"/>
      <c r="C696" s="67"/>
      <c r="D696" s="67"/>
      <c r="E696" s="67"/>
      <c r="F696" s="1"/>
      <c r="G696" s="1"/>
      <c r="H696" s="3"/>
      <c r="I696" s="3"/>
      <c r="J696" s="3"/>
      <c r="K696" s="3"/>
      <c r="L696" s="3"/>
      <c r="M696" s="3"/>
      <c r="N696" s="3"/>
      <c r="O696" s="3"/>
      <c r="P696" s="3"/>
      <c r="Q696" s="3"/>
      <c r="R696" s="3"/>
      <c r="S696" s="3"/>
      <c r="T696" s="3"/>
      <c r="U696" s="3"/>
      <c r="V696" s="3"/>
      <c r="W696" s="3"/>
      <c r="X696" s="3"/>
      <c r="Y696" s="3"/>
      <c r="Z696" s="3"/>
    </row>
    <row r="697" ht="15.75" customHeight="1">
      <c r="A697" s="66"/>
      <c r="B697" s="67"/>
      <c r="C697" s="67"/>
      <c r="D697" s="67"/>
      <c r="E697" s="67"/>
      <c r="F697" s="1"/>
      <c r="G697" s="1"/>
      <c r="H697" s="3"/>
      <c r="I697" s="3"/>
      <c r="J697" s="3"/>
      <c r="K697" s="3"/>
      <c r="L697" s="3"/>
      <c r="M697" s="3"/>
      <c r="N697" s="3"/>
      <c r="O697" s="3"/>
      <c r="P697" s="3"/>
      <c r="Q697" s="3"/>
      <c r="R697" s="3"/>
      <c r="S697" s="3"/>
      <c r="T697" s="3"/>
      <c r="U697" s="3"/>
      <c r="V697" s="3"/>
      <c r="W697" s="3"/>
      <c r="X697" s="3"/>
      <c r="Y697" s="3"/>
      <c r="Z697" s="3"/>
    </row>
    <row r="698" ht="15.75" customHeight="1">
      <c r="A698" s="66"/>
      <c r="B698" s="67"/>
      <c r="C698" s="67"/>
      <c r="D698" s="67"/>
      <c r="E698" s="67"/>
      <c r="F698" s="1"/>
      <c r="G698" s="1"/>
      <c r="H698" s="3"/>
      <c r="I698" s="3"/>
      <c r="J698" s="3"/>
      <c r="K698" s="3"/>
      <c r="L698" s="3"/>
      <c r="M698" s="3"/>
      <c r="N698" s="3"/>
      <c r="O698" s="3"/>
      <c r="P698" s="3"/>
      <c r="Q698" s="3"/>
      <c r="R698" s="3"/>
      <c r="S698" s="3"/>
      <c r="T698" s="3"/>
      <c r="U698" s="3"/>
      <c r="V698" s="3"/>
      <c r="W698" s="3"/>
      <c r="X698" s="3"/>
      <c r="Y698" s="3"/>
      <c r="Z698" s="3"/>
    </row>
    <row r="699" ht="15.75" customHeight="1">
      <c r="A699" s="66"/>
      <c r="B699" s="67"/>
      <c r="C699" s="67"/>
      <c r="D699" s="67"/>
      <c r="E699" s="67"/>
      <c r="F699" s="1"/>
      <c r="G699" s="1"/>
      <c r="H699" s="3"/>
      <c r="I699" s="3"/>
      <c r="J699" s="3"/>
      <c r="K699" s="3"/>
      <c r="L699" s="3"/>
      <c r="M699" s="3"/>
      <c r="N699" s="3"/>
      <c r="O699" s="3"/>
      <c r="P699" s="3"/>
      <c r="Q699" s="3"/>
      <c r="R699" s="3"/>
      <c r="S699" s="3"/>
      <c r="T699" s="3"/>
      <c r="U699" s="3"/>
      <c r="V699" s="3"/>
      <c r="W699" s="3"/>
      <c r="X699" s="3"/>
      <c r="Y699" s="3"/>
      <c r="Z699" s="3"/>
    </row>
    <row r="700" ht="15.75" customHeight="1">
      <c r="A700" s="66"/>
      <c r="B700" s="67"/>
      <c r="C700" s="67"/>
      <c r="D700" s="67"/>
      <c r="E700" s="67"/>
      <c r="F700" s="1"/>
      <c r="G700" s="1"/>
      <c r="H700" s="3"/>
      <c r="I700" s="3"/>
      <c r="J700" s="3"/>
      <c r="K700" s="3"/>
      <c r="L700" s="3"/>
      <c r="M700" s="3"/>
      <c r="N700" s="3"/>
      <c r="O700" s="3"/>
      <c r="P700" s="3"/>
      <c r="Q700" s="3"/>
      <c r="R700" s="3"/>
      <c r="S700" s="3"/>
      <c r="T700" s="3"/>
      <c r="U700" s="3"/>
      <c r="V700" s="3"/>
      <c r="W700" s="3"/>
      <c r="X700" s="3"/>
      <c r="Y700" s="3"/>
      <c r="Z700" s="3"/>
    </row>
    <row r="701" ht="15.75" customHeight="1">
      <c r="A701" s="66"/>
      <c r="B701" s="67"/>
      <c r="C701" s="67"/>
      <c r="D701" s="67"/>
      <c r="E701" s="67"/>
      <c r="F701" s="1"/>
      <c r="G701" s="1"/>
      <c r="H701" s="3"/>
      <c r="I701" s="3"/>
      <c r="J701" s="3"/>
      <c r="K701" s="3"/>
      <c r="L701" s="3"/>
      <c r="M701" s="3"/>
      <c r="N701" s="3"/>
      <c r="O701" s="3"/>
      <c r="P701" s="3"/>
      <c r="Q701" s="3"/>
      <c r="R701" s="3"/>
      <c r="S701" s="3"/>
      <c r="T701" s="3"/>
      <c r="U701" s="3"/>
      <c r="V701" s="3"/>
      <c r="W701" s="3"/>
      <c r="X701" s="3"/>
      <c r="Y701" s="3"/>
      <c r="Z701" s="3"/>
    </row>
    <row r="702" ht="15.75" customHeight="1">
      <c r="A702" s="66"/>
      <c r="B702" s="67"/>
      <c r="C702" s="67"/>
      <c r="D702" s="67"/>
      <c r="E702" s="67"/>
      <c r="F702" s="1"/>
      <c r="G702" s="1"/>
      <c r="H702" s="3"/>
      <c r="I702" s="3"/>
      <c r="J702" s="3"/>
      <c r="K702" s="3"/>
      <c r="L702" s="3"/>
      <c r="M702" s="3"/>
      <c r="N702" s="3"/>
      <c r="O702" s="3"/>
      <c r="P702" s="3"/>
      <c r="Q702" s="3"/>
      <c r="R702" s="3"/>
      <c r="S702" s="3"/>
      <c r="T702" s="3"/>
      <c r="U702" s="3"/>
      <c r="V702" s="3"/>
      <c r="W702" s="3"/>
      <c r="X702" s="3"/>
      <c r="Y702" s="3"/>
      <c r="Z702" s="3"/>
    </row>
    <row r="703" ht="15.75" customHeight="1">
      <c r="A703" s="66"/>
      <c r="B703" s="67"/>
      <c r="C703" s="67"/>
      <c r="D703" s="67"/>
      <c r="E703" s="67"/>
      <c r="F703" s="1"/>
      <c r="G703" s="1"/>
      <c r="H703" s="3"/>
      <c r="I703" s="3"/>
      <c r="J703" s="3"/>
      <c r="K703" s="3"/>
      <c r="L703" s="3"/>
      <c r="M703" s="3"/>
      <c r="N703" s="3"/>
      <c r="O703" s="3"/>
      <c r="P703" s="3"/>
      <c r="Q703" s="3"/>
      <c r="R703" s="3"/>
      <c r="S703" s="3"/>
      <c r="T703" s="3"/>
      <c r="U703" s="3"/>
      <c r="V703" s="3"/>
      <c r="W703" s="3"/>
      <c r="X703" s="3"/>
      <c r="Y703" s="3"/>
      <c r="Z703" s="3"/>
    </row>
    <row r="704" ht="15.75" customHeight="1">
      <c r="A704" s="66"/>
      <c r="B704" s="67"/>
      <c r="C704" s="67"/>
      <c r="D704" s="67"/>
      <c r="E704" s="67"/>
      <c r="F704" s="1"/>
      <c r="G704" s="1"/>
      <c r="H704" s="3"/>
      <c r="I704" s="3"/>
      <c r="J704" s="3"/>
      <c r="K704" s="3"/>
      <c r="L704" s="3"/>
      <c r="M704" s="3"/>
      <c r="N704" s="3"/>
      <c r="O704" s="3"/>
      <c r="P704" s="3"/>
      <c r="Q704" s="3"/>
      <c r="R704" s="3"/>
      <c r="S704" s="3"/>
      <c r="T704" s="3"/>
      <c r="U704" s="3"/>
      <c r="V704" s="3"/>
      <c r="W704" s="3"/>
      <c r="X704" s="3"/>
      <c r="Y704" s="3"/>
      <c r="Z704" s="3"/>
    </row>
    <row r="705" ht="15.75" customHeight="1">
      <c r="A705" s="66"/>
      <c r="B705" s="67"/>
      <c r="C705" s="67"/>
      <c r="D705" s="67"/>
      <c r="E705" s="67"/>
      <c r="F705" s="1"/>
      <c r="G705" s="1"/>
      <c r="H705" s="3"/>
      <c r="I705" s="3"/>
      <c r="J705" s="3"/>
      <c r="K705" s="3"/>
      <c r="L705" s="3"/>
      <c r="M705" s="3"/>
      <c r="N705" s="3"/>
      <c r="O705" s="3"/>
      <c r="P705" s="3"/>
      <c r="Q705" s="3"/>
      <c r="R705" s="3"/>
      <c r="S705" s="3"/>
      <c r="T705" s="3"/>
      <c r="U705" s="3"/>
      <c r="V705" s="3"/>
      <c r="W705" s="3"/>
      <c r="X705" s="3"/>
      <c r="Y705" s="3"/>
      <c r="Z705" s="3"/>
    </row>
    <row r="706" ht="15.75" customHeight="1">
      <c r="A706" s="66"/>
      <c r="B706" s="67"/>
      <c r="C706" s="67"/>
      <c r="D706" s="67"/>
      <c r="E706" s="67"/>
      <c r="F706" s="1"/>
      <c r="G706" s="1"/>
      <c r="H706" s="3"/>
      <c r="I706" s="3"/>
      <c r="J706" s="3"/>
      <c r="K706" s="3"/>
      <c r="L706" s="3"/>
      <c r="M706" s="3"/>
      <c r="N706" s="3"/>
      <c r="O706" s="3"/>
      <c r="P706" s="3"/>
      <c r="Q706" s="3"/>
      <c r="R706" s="3"/>
      <c r="S706" s="3"/>
      <c r="T706" s="3"/>
      <c r="U706" s="3"/>
      <c r="V706" s="3"/>
      <c r="W706" s="3"/>
      <c r="X706" s="3"/>
      <c r="Y706" s="3"/>
      <c r="Z706" s="3"/>
    </row>
    <row r="707" ht="15.75" customHeight="1">
      <c r="A707" s="66"/>
      <c r="B707" s="67"/>
      <c r="C707" s="67"/>
      <c r="D707" s="67"/>
      <c r="E707" s="67"/>
      <c r="F707" s="1"/>
      <c r="G707" s="1"/>
      <c r="H707" s="3"/>
      <c r="I707" s="3"/>
      <c r="J707" s="3"/>
      <c r="K707" s="3"/>
      <c r="L707" s="3"/>
      <c r="M707" s="3"/>
      <c r="N707" s="3"/>
      <c r="O707" s="3"/>
      <c r="P707" s="3"/>
      <c r="Q707" s="3"/>
      <c r="R707" s="3"/>
      <c r="S707" s="3"/>
      <c r="T707" s="3"/>
      <c r="U707" s="3"/>
      <c r="V707" s="3"/>
      <c r="W707" s="3"/>
      <c r="X707" s="3"/>
      <c r="Y707" s="3"/>
      <c r="Z707" s="3"/>
    </row>
    <row r="708" ht="15.75" customHeight="1">
      <c r="A708" s="66"/>
      <c r="B708" s="67"/>
      <c r="C708" s="67"/>
      <c r="D708" s="67"/>
      <c r="E708" s="67"/>
      <c r="F708" s="1"/>
      <c r="G708" s="1"/>
      <c r="H708" s="3"/>
      <c r="I708" s="3"/>
      <c r="J708" s="3"/>
      <c r="K708" s="3"/>
      <c r="L708" s="3"/>
      <c r="M708" s="3"/>
      <c r="N708" s="3"/>
      <c r="O708" s="3"/>
      <c r="P708" s="3"/>
      <c r="Q708" s="3"/>
      <c r="R708" s="3"/>
      <c r="S708" s="3"/>
      <c r="T708" s="3"/>
      <c r="U708" s="3"/>
      <c r="V708" s="3"/>
      <c r="W708" s="3"/>
      <c r="X708" s="3"/>
      <c r="Y708" s="3"/>
      <c r="Z708" s="3"/>
    </row>
    <row r="709" ht="15.75" customHeight="1">
      <c r="A709" s="66"/>
      <c r="B709" s="67"/>
      <c r="C709" s="67"/>
      <c r="D709" s="67"/>
      <c r="E709" s="67"/>
      <c r="F709" s="1"/>
      <c r="G709" s="1"/>
      <c r="H709" s="3"/>
      <c r="I709" s="3"/>
      <c r="J709" s="3"/>
      <c r="K709" s="3"/>
      <c r="L709" s="3"/>
      <c r="M709" s="3"/>
      <c r="N709" s="3"/>
      <c r="O709" s="3"/>
      <c r="P709" s="3"/>
      <c r="Q709" s="3"/>
      <c r="R709" s="3"/>
      <c r="S709" s="3"/>
      <c r="T709" s="3"/>
      <c r="U709" s="3"/>
      <c r="V709" s="3"/>
      <c r="W709" s="3"/>
      <c r="X709" s="3"/>
      <c r="Y709" s="3"/>
      <c r="Z709" s="3"/>
    </row>
    <row r="710" ht="15.75" customHeight="1">
      <c r="A710" s="66"/>
      <c r="B710" s="67"/>
      <c r="C710" s="67"/>
      <c r="D710" s="67"/>
      <c r="E710" s="67"/>
      <c r="F710" s="1"/>
      <c r="G710" s="1"/>
      <c r="H710" s="3"/>
      <c r="I710" s="3"/>
      <c r="J710" s="3"/>
      <c r="K710" s="3"/>
      <c r="L710" s="3"/>
      <c r="M710" s="3"/>
      <c r="N710" s="3"/>
      <c r="O710" s="3"/>
      <c r="P710" s="3"/>
      <c r="Q710" s="3"/>
      <c r="R710" s="3"/>
      <c r="S710" s="3"/>
      <c r="T710" s="3"/>
      <c r="U710" s="3"/>
      <c r="V710" s="3"/>
      <c r="W710" s="3"/>
      <c r="X710" s="3"/>
      <c r="Y710" s="3"/>
      <c r="Z710" s="3"/>
    </row>
    <row r="711" ht="15.75" customHeight="1">
      <c r="A711" s="66"/>
      <c r="B711" s="67"/>
      <c r="C711" s="67"/>
      <c r="D711" s="67"/>
      <c r="E711" s="67"/>
      <c r="F711" s="1"/>
      <c r="G711" s="1"/>
      <c r="H711" s="3"/>
      <c r="I711" s="3"/>
      <c r="J711" s="3"/>
      <c r="K711" s="3"/>
      <c r="L711" s="3"/>
      <c r="M711" s="3"/>
      <c r="N711" s="3"/>
      <c r="O711" s="3"/>
      <c r="P711" s="3"/>
      <c r="Q711" s="3"/>
      <c r="R711" s="3"/>
      <c r="S711" s="3"/>
      <c r="T711" s="3"/>
      <c r="U711" s="3"/>
      <c r="V711" s="3"/>
      <c r="W711" s="3"/>
      <c r="X711" s="3"/>
      <c r="Y711" s="3"/>
      <c r="Z711" s="3"/>
    </row>
    <row r="712" ht="15.75" customHeight="1">
      <c r="A712" s="66"/>
      <c r="B712" s="67"/>
      <c r="C712" s="67"/>
      <c r="D712" s="67"/>
      <c r="E712" s="67"/>
      <c r="F712" s="1"/>
      <c r="G712" s="1"/>
      <c r="H712" s="3"/>
      <c r="I712" s="3"/>
      <c r="J712" s="3"/>
      <c r="K712" s="3"/>
      <c r="L712" s="3"/>
      <c r="M712" s="3"/>
      <c r="N712" s="3"/>
      <c r="O712" s="3"/>
      <c r="P712" s="3"/>
      <c r="Q712" s="3"/>
      <c r="R712" s="3"/>
      <c r="S712" s="3"/>
      <c r="T712" s="3"/>
      <c r="U712" s="3"/>
      <c r="V712" s="3"/>
      <c r="W712" s="3"/>
      <c r="X712" s="3"/>
      <c r="Y712" s="3"/>
      <c r="Z712" s="3"/>
    </row>
    <row r="713" ht="15.75" customHeight="1">
      <c r="A713" s="66"/>
      <c r="B713" s="67"/>
      <c r="C713" s="67"/>
      <c r="D713" s="67"/>
      <c r="E713" s="67"/>
      <c r="F713" s="1"/>
      <c r="G713" s="1"/>
      <c r="H713" s="3"/>
      <c r="I713" s="3"/>
      <c r="J713" s="3"/>
      <c r="K713" s="3"/>
      <c r="L713" s="3"/>
      <c r="M713" s="3"/>
      <c r="N713" s="3"/>
      <c r="O713" s="3"/>
      <c r="P713" s="3"/>
      <c r="Q713" s="3"/>
      <c r="R713" s="3"/>
      <c r="S713" s="3"/>
      <c r="T713" s="3"/>
      <c r="U713" s="3"/>
      <c r="V713" s="3"/>
      <c r="W713" s="3"/>
      <c r="X713" s="3"/>
      <c r="Y713" s="3"/>
      <c r="Z713" s="3"/>
    </row>
    <row r="714" ht="15.75" customHeight="1">
      <c r="A714" s="66"/>
      <c r="B714" s="67"/>
      <c r="C714" s="67"/>
      <c r="D714" s="67"/>
      <c r="E714" s="67"/>
      <c r="F714" s="1"/>
      <c r="G714" s="1"/>
      <c r="H714" s="3"/>
      <c r="I714" s="3"/>
      <c r="J714" s="3"/>
      <c r="K714" s="3"/>
      <c r="L714" s="3"/>
      <c r="M714" s="3"/>
      <c r="N714" s="3"/>
      <c r="O714" s="3"/>
      <c r="P714" s="3"/>
      <c r="Q714" s="3"/>
      <c r="R714" s="3"/>
      <c r="S714" s="3"/>
      <c r="T714" s="3"/>
      <c r="U714" s="3"/>
      <c r="V714" s="3"/>
      <c r="W714" s="3"/>
      <c r="X714" s="3"/>
      <c r="Y714" s="3"/>
      <c r="Z714" s="3"/>
    </row>
    <row r="715" ht="15.75" customHeight="1">
      <c r="A715" s="66"/>
      <c r="B715" s="67"/>
      <c r="C715" s="67"/>
      <c r="D715" s="67"/>
      <c r="E715" s="67"/>
      <c r="F715" s="1"/>
      <c r="G715" s="1"/>
      <c r="H715" s="3"/>
      <c r="I715" s="3"/>
      <c r="J715" s="3"/>
      <c r="K715" s="3"/>
      <c r="L715" s="3"/>
      <c r="M715" s="3"/>
      <c r="N715" s="3"/>
      <c r="O715" s="3"/>
      <c r="P715" s="3"/>
      <c r="Q715" s="3"/>
      <c r="R715" s="3"/>
      <c r="S715" s="3"/>
      <c r="T715" s="3"/>
      <c r="U715" s="3"/>
      <c r="V715" s="3"/>
      <c r="W715" s="3"/>
      <c r="X715" s="3"/>
      <c r="Y715" s="3"/>
      <c r="Z715" s="3"/>
    </row>
    <row r="716" ht="15.75" customHeight="1">
      <c r="A716" s="66"/>
      <c r="B716" s="67"/>
      <c r="C716" s="67"/>
      <c r="D716" s="67"/>
      <c r="E716" s="67"/>
      <c r="F716" s="1"/>
      <c r="G716" s="1"/>
      <c r="H716" s="3"/>
      <c r="I716" s="3"/>
      <c r="J716" s="3"/>
      <c r="K716" s="3"/>
      <c r="L716" s="3"/>
      <c r="M716" s="3"/>
      <c r="N716" s="3"/>
      <c r="O716" s="3"/>
      <c r="P716" s="3"/>
      <c r="Q716" s="3"/>
      <c r="R716" s="3"/>
      <c r="S716" s="3"/>
      <c r="T716" s="3"/>
      <c r="U716" s="3"/>
      <c r="V716" s="3"/>
      <c r="W716" s="3"/>
      <c r="X716" s="3"/>
      <c r="Y716" s="3"/>
      <c r="Z716" s="3"/>
    </row>
    <row r="717" ht="15.75" customHeight="1">
      <c r="A717" s="66"/>
      <c r="B717" s="67"/>
      <c r="C717" s="67"/>
      <c r="D717" s="67"/>
      <c r="E717" s="67"/>
      <c r="F717" s="1"/>
      <c r="G717" s="1"/>
      <c r="H717" s="3"/>
      <c r="I717" s="3"/>
      <c r="J717" s="3"/>
      <c r="K717" s="3"/>
      <c r="L717" s="3"/>
      <c r="M717" s="3"/>
      <c r="N717" s="3"/>
      <c r="O717" s="3"/>
      <c r="P717" s="3"/>
      <c r="Q717" s="3"/>
      <c r="R717" s="3"/>
      <c r="S717" s="3"/>
      <c r="T717" s="3"/>
      <c r="U717" s="3"/>
      <c r="V717" s="3"/>
      <c r="W717" s="3"/>
      <c r="X717" s="3"/>
      <c r="Y717" s="3"/>
      <c r="Z717" s="3"/>
    </row>
    <row r="718" ht="15.75" customHeight="1">
      <c r="A718" s="66"/>
      <c r="B718" s="67"/>
      <c r="C718" s="67"/>
      <c r="D718" s="67"/>
      <c r="E718" s="67"/>
      <c r="F718" s="1"/>
      <c r="G718" s="1"/>
      <c r="H718" s="3"/>
      <c r="I718" s="3"/>
      <c r="J718" s="3"/>
      <c r="K718" s="3"/>
      <c r="L718" s="3"/>
      <c r="M718" s="3"/>
      <c r="N718" s="3"/>
      <c r="O718" s="3"/>
      <c r="P718" s="3"/>
      <c r="Q718" s="3"/>
      <c r="R718" s="3"/>
      <c r="S718" s="3"/>
      <c r="T718" s="3"/>
      <c r="U718" s="3"/>
      <c r="V718" s="3"/>
      <c r="W718" s="3"/>
      <c r="X718" s="3"/>
      <c r="Y718" s="3"/>
      <c r="Z718" s="3"/>
    </row>
    <row r="719" ht="15.75" customHeight="1">
      <c r="A719" s="66"/>
      <c r="B719" s="67"/>
      <c r="C719" s="67"/>
      <c r="D719" s="67"/>
      <c r="E719" s="67"/>
      <c r="F719" s="1"/>
      <c r="G719" s="1"/>
      <c r="H719" s="3"/>
      <c r="I719" s="3"/>
      <c r="J719" s="3"/>
      <c r="K719" s="3"/>
      <c r="L719" s="3"/>
      <c r="M719" s="3"/>
      <c r="N719" s="3"/>
      <c r="O719" s="3"/>
      <c r="P719" s="3"/>
      <c r="Q719" s="3"/>
      <c r="R719" s="3"/>
      <c r="S719" s="3"/>
      <c r="T719" s="3"/>
      <c r="U719" s="3"/>
      <c r="V719" s="3"/>
      <c r="W719" s="3"/>
      <c r="X719" s="3"/>
      <c r="Y719" s="3"/>
      <c r="Z719" s="3"/>
    </row>
    <row r="720" ht="15.75" customHeight="1">
      <c r="A720" s="66"/>
      <c r="B720" s="67"/>
      <c r="C720" s="67"/>
      <c r="D720" s="67"/>
      <c r="E720" s="67"/>
      <c r="F720" s="1"/>
      <c r="G720" s="1"/>
      <c r="H720" s="3"/>
      <c r="I720" s="3"/>
      <c r="J720" s="3"/>
      <c r="K720" s="3"/>
      <c r="L720" s="3"/>
      <c r="M720" s="3"/>
      <c r="N720" s="3"/>
      <c r="O720" s="3"/>
      <c r="P720" s="3"/>
      <c r="Q720" s="3"/>
      <c r="R720" s="3"/>
      <c r="S720" s="3"/>
      <c r="T720" s="3"/>
      <c r="U720" s="3"/>
      <c r="V720" s="3"/>
      <c r="W720" s="3"/>
      <c r="X720" s="3"/>
      <c r="Y720" s="3"/>
      <c r="Z720" s="3"/>
    </row>
    <row r="721" ht="15.75" customHeight="1">
      <c r="A721" s="66"/>
      <c r="B721" s="67"/>
      <c r="C721" s="67"/>
      <c r="D721" s="67"/>
      <c r="E721" s="67"/>
      <c r="F721" s="1"/>
      <c r="G721" s="1"/>
      <c r="H721" s="3"/>
      <c r="I721" s="3"/>
      <c r="J721" s="3"/>
      <c r="K721" s="3"/>
      <c r="L721" s="3"/>
      <c r="M721" s="3"/>
      <c r="N721" s="3"/>
      <c r="O721" s="3"/>
      <c r="P721" s="3"/>
      <c r="Q721" s="3"/>
      <c r="R721" s="3"/>
      <c r="S721" s="3"/>
      <c r="T721" s="3"/>
      <c r="U721" s="3"/>
      <c r="V721" s="3"/>
      <c r="W721" s="3"/>
      <c r="X721" s="3"/>
      <c r="Y721" s="3"/>
      <c r="Z721" s="3"/>
    </row>
    <row r="722" ht="15.75" customHeight="1">
      <c r="A722" s="66"/>
      <c r="B722" s="67"/>
      <c r="C722" s="67"/>
      <c r="D722" s="67"/>
      <c r="E722" s="67"/>
      <c r="F722" s="1"/>
      <c r="G722" s="1"/>
      <c r="H722" s="3"/>
      <c r="I722" s="3"/>
      <c r="J722" s="3"/>
      <c r="K722" s="3"/>
      <c r="L722" s="3"/>
      <c r="M722" s="3"/>
      <c r="N722" s="3"/>
      <c r="O722" s="3"/>
      <c r="P722" s="3"/>
      <c r="Q722" s="3"/>
      <c r="R722" s="3"/>
      <c r="S722" s="3"/>
      <c r="T722" s="3"/>
      <c r="U722" s="3"/>
      <c r="V722" s="3"/>
      <c r="W722" s="3"/>
      <c r="X722" s="3"/>
      <c r="Y722" s="3"/>
      <c r="Z722" s="3"/>
    </row>
    <row r="723" ht="15.75" customHeight="1">
      <c r="A723" s="66"/>
      <c r="B723" s="67"/>
      <c r="C723" s="67"/>
      <c r="D723" s="67"/>
      <c r="E723" s="67"/>
      <c r="F723" s="1"/>
      <c r="G723" s="1"/>
      <c r="H723" s="3"/>
      <c r="I723" s="3"/>
      <c r="J723" s="3"/>
      <c r="K723" s="3"/>
      <c r="L723" s="3"/>
      <c r="M723" s="3"/>
      <c r="N723" s="3"/>
      <c r="O723" s="3"/>
      <c r="P723" s="3"/>
      <c r="Q723" s="3"/>
      <c r="R723" s="3"/>
      <c r="S723" s="3"/>
      <c r="T723" s="3"/>
      <c r="U723" s="3"/>
      <c r="V723" s="3"/>
      <c r="W723" s="3"/>
      <c r="X723" s="3"/>
      <c r="Y723" s="3"/>
      <c r="Z723" s="3"/>
    </row>
    <row r="724" ht="15.75" customHeight="1">
      <c r="A724" s="66"/>
      <c r="B724" s="67"/>
      <c r="C724" s="67"/>
      <c r="D724" s="67"/>
      <c r="E724" s="67"/>
      <c r="F724" s="1"/>
      <c r="G724" s="1"/>
      <c r="H724" s="3"/>
      <c r="I724" s="3"/>
      <c r="J724" s="3"/>
      <c r="K724" s="3"/>
      <c r="L724" s="3"/>
      <c r="M724" s="3"/>
      <c r="N724" s="3"/>
      <c r="O724" s="3"/>
      <c r="P724" s="3"/>
      <c r="Q724" s="3"/>
      <c r="R724" s="3"/>
      <c r="S724" s="3"/>
      <c r="T724" s="3"/>
      <c r="U724" s="3"/>
      <c r="V724" s="3"/>
      <c r="W724" s="3"/>
      <c r="X724" s="3"/>
      <c r="Y724" s="3"/>
      <c r="Z724" s="3"/>
    </row>
    <row r="725" ht="15.75" customHeight="1">
      <c r="A725" s="66"/>
      <c r="B725" s="67"/>
      <c r="C725" s="67"/>
      <c r="D725" s="67"/>
      <c r="E725" s="67"/>
      <c r="F725" s="1"/>
      <c r="G725" s="1"/>
      <c r="H725" s="3"/>
      <c r="I725" s="3"/>
      <c r="J725" s="3"/>
      <c r="K725" s="3"/>
      <c r="L725" s="3"/>
      <c r="M725" s="3"/>
      <c r="N725" s="3"/>
      <c r="O725" s="3"/>
      <c r="P725" s="3"/>
      <c r="Q725" s="3"/>
      <c r="R725" s="3"/>
      <c r="S725" s="3"/>
      <c r="T725" s="3"/>
      <c r="U725" s="3"/>
      <c r="V725" s="3"/>
      <c r="W725" s="3"/>
      <c r="X725" s="3"/>
      <c r="Y725" s="3"/>
      <c r="Z725" s="3"/>
    </row>
    <row r="726" ht="15.75" customHeight="1">
      <c r="A726" s="66"/>
      <c r="B726" s="67"/>
      <c r="C726" s="67"/>
      <c r="D726" s="67"/>
      <c r="E726" s="67"/>
      <c r="F726" s="1"/>
      <c r="G726" s="1"/>
      <c r="H726" s="3"/>
      <c r="I726" s="3"/>
      <c r="J726" s="3"/>
      <c r="K726" s="3"/>
      <c r="L726" s="3"/>
      <c r="M726" s="3"/>
      <c r="N726" s="3"/>
      <c r="O726" s="3"/>
      <c r="P726" s="3"/>
      <c r="Q726" s="3"/>
      <c r="R726" s="3"/>
      <c r="S726" s="3"/>
      <c r="T726" s="3"/>
      <c r="U726" s="3"/>
      <c r="V726" s="3"/>
      <c r="W726" s="3"/>
      <c r="X726" s="3"/>
      <c r="Y726" s="3"/>
      <c r="Z726" s="3"/>
    </row>
    <row r="727" ht="15.75" customHeight="1">
      <c r="A727" s="66"/>
      <c r="B727" s="67"/>
      <c r="C727" s="67"/>
      <c r="D727" s="67"/>
      <c r="E727" s="67"/>
      <c r="F727" s="1"/>
      <c r="G727" s="1"/>
      <c r="H727" s="3"/>
      <c r="I727" s="3"/>
      <c r="J727" s="3"/>
      <c r="K727" s="3"/>
      <c r="L727" s="3"/>
      <c r="M727" s="3"/>
      <c r="N727" s="3"/>
      <c r="O727" s="3"/>
      <c r="P727" s="3"/>
      <c r="Q727" s="3"/>
      <c r="R727" s="3"/>
      <c r="S727" s="3"/>
      <c r="T727" s="3"/>
      <c r="U727" s="3"/>
      <c r="V727" s="3"/>
      <c r="W727" s="3"/>
      <c r="X727" s="3"/>
      <c r="Y727" s="3"/>
      <c r="Z727" s="3"/>
    </row>
    <row r="728" ht="15.75" customHeight="1">
      <c r="A728" s="66"/>
      <c r="B728" s="67"/>
      <c r="C728" s="67"/>
      <c r="D728" s="67"/>
      <c r="E728" s="67"/>
      <c r="F728" s="1"/>
      <c r="G728" s="1"/>
      <c r="H728" s="3"/>
      <c r="I728" s="3"/>
      <c r="J728" s="3"/>
      <c r="K728" s="3"/>
      <c r="L728" s="3"/>
      <c r="M728" s="3"/>
      <c r="N728" s="3"/>
      <c r="O728" s="3"/>
      <c r="P728" s="3"/>
      <c r="Q728" s="3"/>
      <c r="R728" s="3"/>
      <c r="S728" s="3"/>
      <c r="T728" s="3"/>
      <c r="U728" s="3"/>
      <c r="V728" s="3"/>
      <c r="W728" s="3"/>
      <c r="X728" s="3"/>
      <c r="Y728" s="3"/>
      <c r="Z728" s="3"/>
    </row>
    <row r="729" ht="15.75" customHeight="1">
      <c r="A729" s="66"/>
      <c r="B729" s="67"/>
      <c r="C729" s="67"/>
      <c r="D729" s="67"/>
      <c r="E729" s="67"/>
      <c r="F729" s="1"/>
      <c r="G729" s="1"/>
      <c r="H729" s="3"/>
      <c r="I729" s="3"/>
      <c r="J729" s="3"/>
      <c r="K729" s="3"/>
      <c r="L729" s="3"/>
      <c r="M729" s="3"/>
      <c r="N729" s="3"/>
      <c r="O729" s="3"/>
      <c r="P729" s="3"/>
      <c r="Q729" s="3"/>
      <c r="R729" s="3"/>
      <c r="S729" s="3"/>
      <c r="T729" s="3"/>
      <c r="U729" s="3"/>
      <c r="V729" s="3"/>
      <c r="W729" s="3"/>
      <c r="X729" s="3"/>
      <c r="Y729" s="3"/>
      <c r="Z729" s="3"/>
    </row>
    <row r="730" ht="15.75" customHeight="1">
      <c r="A730" s="66"/>
      <c r="B730" s="67"/>
      <c r="C730" s="67"/>
      <c r="D730" s="67"/>
      <c r="E730" s="67"/>
      <c r="F730" s="1"/>
      <c r="G730" s="1"/>
      <c r="H730" s="3"/>
      <c r="I730" s="3"/>
      <c r="J730" s="3"/>
      <c r="K730" s="3"/>
      <c r="L730" s="3"/>
      <c r="M730" s="3"/>
      <c r="N730" s="3"/>
      <c r="O730" s="3"/>
      <c r="P730" s="3"/>
      <c r="Q730" s="3"/>
      <c r="R730" s="3"/>
      <c r="S730" s="3"/>
      <c r="T730" s="3"/>
      <c r="U730" s="3"/>
      <c r="V730" s="3"/>
      <c r="W730" s="3"/>
      <c r="X730" s="3"/>
      <c r="Y730" s="3"/>
      <c r="Z730" s="3"/>
    </row>
    <row r="731" ht="15.75" customHeight="1">
      <c r="A731" s="66"/>
      <c r="B731" s="67"/>
      <c r="C731" s="67"/>
      <c r="D731" s="67"/>
      <c r="E731" s="67"/>
      <c r="F731" s="1"/>
      <c r="G731" s="1"/>
      <c r="H731" s="3"/>
      <c r="I731" s="3"/>
      <c r="J731" s="3"/>
      <c r="K731" s="3"/>
      <c r="L731" s="3"/>
      <c r="M731" s="3"/>
      <c r="N731" s="3"/>
      <c r="O731" s="3"/>
      <c r="P731" s="3"/>
      <c r="Q731" s="3"/>
      <c r="R731" s="3"/>
      <c r="S731" s="3"/>
      <c r="T731" s="3"/>
      <c r="U731" s="3"/>
      <c r="V731" s="3"/>
      <c r="W731" s="3"/>
      <c r="X731" s="3"/>
      <c r="Y731" s="3"/>
      <c r="Z731" s="3"/>
    </row>
    <row r="732" ht="15.75" customHeight="1">
      <c r="A732" s="66"/>
      <c r="B732" s="67"/>
      <c r="C732" s="67"/>
      <c r="D732" s="67"/>
      <c r="E732" s="67"/>
      <c r="F732" s="1"/>
      <c r="G732" s="1"/>
      <c r="H732" s="3"/>
      <c r="I732" s="3"/>
      <c r="J732" s="3"/>
      <c r="K732" s="3"/>
      <c r="L732" s="3"/>
      <c r="M732" s="3"/>
      <c r="N732" s="3"/>
      <c r="O732" s="3"/>
      <c r="P732" s="3"/>
      <c r="Q732" s="3"/>
      <c r="R732" s="3"/>
      <c r="S732" s="3"/>
      <c r="T732" s="3"/>
      <c r="U732" s="3"/>
      <c r="V732" s="3"/>
      <c r="W732" s="3"/>
      <c r="X732" s="3"/>
      <c r="Y732" s="3"/>
      <c r="Z732" s="3"/>
    </row>
    <row r="733" ht="15.75" customHeight="1">
      <c r="A733" s="66"/>
      <c r="B733" s="67"/>
      <c r="C733" s="67"/>
      <c r="D733" s="67"/>
      <c r="E733" s="67"/>
      <c r="F733" s="1"/>
      <c r="G733" s="1"/>
      <c r="H733" s="3"/>
      <c r="I733" s="3"/>
      <c r="J733" s="3"/>
      <c r="K733" s="3"/>
      <c r="L733" s="3"/>
      <c r="M733" s="3"/>
      <c r="N733" s="3"/>
      <c r="O733" s="3"/>
      <c r="P733" s="3"/>
      <c r="Q733" s="3"/>
      <c r="R733" s="3"/>
      <c r="S733" s="3"/>
      <c r="T733" s="3"/>
      <c r="U733" s="3"/>
      <c r="V733" s="3"/>
      <c r="W733" s="3"/>
      <c r="X733" s="3"/>
      <c r="Y733" s="3"/>
      <c r="Z733" s="3"/>
    </row>
    <row r="734" ht="15.75" customHeight="1">
      <c r="A734" s="66"/>
      <c r="B734" s="67"/>
      <c r="C734" s="67"/>
      <c r="D734" s="67"/>
      <c r="E734" s="67"/>
      <c r="F734" s="1"/>
      <c r="G734" s="1"/>
      <c r="H734" s="3"/>
      <c r="I734" s="3"/>
      <c r="J734" s="3"/>
      <c r="K734" s="3"/>
      <c r="L734" s="3"/>
      <c r="M734" s="3"/>
      <c r="N734" s="3"/>
      <c r="O734" s="3"/>
      <c r="P734" s="3"/>
      <c r="Q734" s="3"/>
      <c r="R734" s="3"/>
      <c r="S734" s="3"/>
      <c r="T734" s="3"/>
      <c r="U734" s="3"/>
      <c r="V734" s="3"/>
      <c r="W734" s="3"/>
      <c r="X734" s="3"/>
      <c r="Y734" s="3"/>
      <c r="Z734" s="3"/>
    </row>
    <row r="735" ht="15.75" customHeight="1">
      <c r="A735" s="66"/>
      <c r="B735" s="67"/>
      <c r="C735" s="67"/>
      <c r="D735" s="67"/>
      <c r="E735" s="67"/>
      <c r="F735" s="1"/>
      <c r="G735" s="1"/>
      <c r="H735" s="3"/>
      <c r="I735" s="3"/>
      <c r="J735" s="3"/>
      <c r="K735" s="3"/>
      <c r="L735" s="3"/>
      <c r="M735" s="3"/>
      <c r="N735" s="3"/>
      <c r="O735" s="3"/>
      <c r="P735" s="3"/>
      <c r="Q735" s="3"/>
      <c r="R735" s="3"/>
      <c r="S735" s="3"/>
      <c r="T735" s="3"/>
      <c r="U735" s="3"/>
      <c r="V735" s="3"/>
      <c r="W735" s="3"/>
      <c r="X735" s="3"/>
      <c r="Y735" s="3"/>
      <c r="Z735" s="3"/>
    </row>
    <row r="736" ht="15.75" customHeight="1">
      <c r="A736" s="66"/>
      <c r="B736" s="67"/>
      <c r="C736" s="67"/>
      <c r="D736" s="67"/>
      <c r="E736" s="67"/>
      <c r="F736" s="1"/>
      <c r="G736" s="1"/>
      <c r="H736" s="3"/>
      <c r="I736" s="3"/>
      <c r="J736" s="3"/>
      <c r="K736" s="3"/>
      <c r="L736" s="3"/>
      <c r="M736" s="3"/>
      <c r="N736" s="3"/>
      <c r="O736" s="3"/>
      <c r="P736" s="3"/>
      <c r="Q736" s="3"/>
      <c r="R736" s="3"/>
      <c r="S736" s="3"/>
      <c r="T736" s="3"/>
      <c r="U736" s="3"/>
      <c r="V736" s="3"/>
      <c r="W736" s="3"/>
      <c r="X736" s="3"/>
      <c r="Y736" s="3"/>
      <c r="Z736" s="3"/>
    </row>
    <row r="737" ht="15.75" customHeight="1">
      <c r="A737" s="66"/>
      <c r="B737" s="67"/>
      <c r="C737" s="67"/>
      <c r="D737" s="67"/>
      <c r="E737" s="67"/>
      <c r="F737" s="1"/>
      <c r="G737" s="1"/>
      <c r="H737" s="3"/>
      <c r="I737" s="3"/>
      <c r="J737" s="3"/>
      <c r="K737" s="3"/>
      <c r="L737" s="3"/>
      <c r="M737" s="3"/>
      <c r="N737" s="3"/>
      <c r="O737" s="3"/>
      <c r="P737" s="3"/>
      <c r="Q737" s="3"/>
      <c r="R737" s="3"/>
      <c r="S737" s="3"/>
      <c r="T737" s="3"/>
      <c r="U737" s="3"/>
      <c r="V737" s="3"/>
      <c r="W737" s="3"/>
      <c r="X737" s="3"/>
      <c r="Y737" s="3"/>
      <c r="Z737" s="3"/>
    </row>
    <row r="738" ht="15.75" customHeight="1">
      <c r="A738" s="66"/>
      <c r="B738" s="67"/>
      <c r="C738" s="67"/>
      <c r="D738" s="67"/>
      <c r="E738" s="67"/>
      <c r="F738" s="1"/>
      <c r="G738" s="1"/>
      <c r="H738" s="3"/>
      <c r="I738" s="3"/>
      <c r="J738" s="3"/>
      <c r="K738" s="3"/>
      <c r="L738" s="3"/>
      <c r="M738" s="3"/>
      <c r="N738" s="3"/>
      <c r="O738" s="3"/>
      <c r="P738" s="3"/>
      <c r="Q738" s="3"/>
      <c r="R738" s="3"/>
      <c r="S738" s="3"/>
      <c r="T738" s="3"/>
      <c r="U738" s="3"/>
      <c r="V738" s="3"/>
      <c r="W738" s="3"/>
      <c r="X738" s="3"/>
      <c r="Y738" s="3"/>
      <c r="Z738" s="3"/>
    </row>
    <row r="739" ht="15.75" customHeight="1">
      <c r="A739" s="66"/>
      <c r="B739" s="67"/>
      <c r="C739" s="67"/>
      <c r="D739" s="67"/>
      <c r="E739" s="67"/>
      <c r="F739" s="1"/>
      <c r="G739" s="1"/>
      <c r="H739" s="3"/>
      <c r="I739" s="3"/>
      <c r="J739" s="3"/>
      <c r="K739" s="3"/>
      <c r="L739" s="3"/>
      <c r="M739" s="3"/>
      <c r="N739" s="3"/>
      <c r="O739" s="3"/>
      <c r="P739" s="3"/>
      <c r="Q739" s="3"/>
      <c r="R739" s="3"/>
      <c r="S739" s="3"/>
      <c r="T739" s="3"/>
      <c r="U739" s="3"/>
      <c r="V739" s="3"/>
      <c r="W739" s="3"/>
      <c r="X739" s="3"/>
      <c r="Y739" s="3"/>
      <c r="Z739" s="3"/>
    </row>
    <row r="740" ht="15.75" customHeight="1">
      <c r="A740" s="66"/>
      <c r="B740" s="67"/>
      <c r="C740" s="67"/>
      <c r="D740" s="67"/>
      <c r="E740" s="67"/>
      <c r="F740" s="1"/>
      <c r="G740" s="1"/>
      <c r="H740" s="3"/>
      <c r="I740" s="3"/>
      <c r="J740" s="3"/>
      <c r="K740" s="3"/>
      <c r="L740" s="3"/>
      <c r="M740" s="3"/>
      <c r="N740" s="3"/>
      <c r="O740" s="3"/>
      <c r="P740" s="3"/>
      <c r="Q740" s="3"/>
      <c r="R740" s="3"/>
      <c r="S740" s="3"/>
      <c r="T740" s="3"/>
      <c r="U740" s="3"/>
      <c r="V740" s="3"/>
      <c r="W740" s="3"/>
      <c r="X740" s="3"/>
      <c r="Y740" s="3"/>
      <c r="Z740" s="3"/>
    </row>
    <row r="741" ht="15.75" customHeight="1">
      <c r="A741" s="66"/>
      <c r="B741" s="67"/>
      <c r="C741" s="67"/>
      <c r="D741" s="67"/>
      <c r="E741" s="67"/>
      <c r="F741" s="1"/>
      <c r="G741" s="1"/>
      <c r="H741" s="3"/>
      <c r="I741" s="3"/>
      <c r="J741" s="3"/>
      <c r="K741" s="3"/>
      <c r="L741" s="3"/>
      <c r="M741" s="3"/>
      <c r="N741" s="3"/>
      <c r="O741" s="3"/>
      <c r="P741" s="3"/>
      <c r="Q741" s="3"/>
      <c r="R741" s="3"/>
      <c r="S741" s="3"/>
      <c r="T741" s="3"/>
      <c r="U741" s="3"/>
      <c r="V741" s="3"/>
      <c r="W741" s="3"/>
      <c r="X741" s="3"/>
      <c r="Y741" s="3"/>
      <c r="Z741" s="3"/>
    </row>
    <row r="742" ht="15.75" customHeight="1">
      <c r="A742" s="66"/>
      <c r="B742" s="67"/>
      <c r="C742" s="67"/>
      <c r="D742" s="67"/>
      <c r="E742" s="67"/>
      <c r="F742" s="1"/>
      <c r="G742" s="1"/>
      <c r="H742" s="3"/>
      <c r="I742" s="3"/>
      <c r="J742" s="3"/>
      <c r="K742" s="3"/>
      <c r="L742" s="3"/>
      <c r="M742" s="3"/>
      <c r="N742" s="3"/>
      <c r="O742" s="3"/>
      <c r="P742" s="3"/>
      <c r="Q742" s="3"/>
      <c r="R742" s="3"/>
      <c r="S742" s="3"/>
      <c r="T742" s="3"/>
      <c r="U742" s="3"/>
      <c r="V742" s="3"/>
      <c r="W742" s="3"/>
      <c r="X742" s="3"/>
      <c r="Y742" s="3"/>
      <c r="Z742" s="3"/>
    </row>
    <row r="743" ht="15.75" customHeight="1">
      <c r="A743" s="66"/>
      <c r="B743" s="67"/>
      <c r="C743" s="67"/>
      <c r="D743" s="67"/>
      <c r="E743" s="67"/>
      <c r="F743" s="1"/>
      <c r="G743" s="1"/>
      <c r="H743" s="3"/>
      <c r="I743" s="3"/>
      <c r="J743" s="3"/>
      <c r="K743" s="3"/>
      <c r="L743" s="3"/>
      <c r="M743" s="3"/>
      <c r="N743" s="3"/>
      <c r="O743" s="3"/>
      <c r="P743" s="3"/>
      <c r="Q743" s="3"/>
      <c r="R743" s="3"/>
      <c r="S743" s="3"/>
      <c r="T743" s="3"/>
      <c r="U743" s="3"/>
      <c r="V743" s="3"/>
      <c r="W743" s="3"/>
      <c r="X743" s="3"/>
      <c r="Y743" s="3"/>
      <c r="Z743" s="3"/>
    </row>
    <row r="744" ht="15.75" customHeight="1">
      <c r="A744" s="66"/>
      <c r="B744" s="67"/>
      <c r="C744" s="67"/>
      <c r="D744" s="67"/>
      <c r="E744" s="67"/>
      <c r="F744" s="1"/>
      <c r="G744" s="1"/>
      <c r="H744" s="3"/>
      <c r="I744" s="3"/>
      <c r="J744" s="3"/>
      <c r="K744" s="3"/>
      <c r="L744" s="3"/>
      <c r="M744" s="3"/>
      <c r="N744" s="3"/>
      <c r="O744" s="3"/>
      <c r="P744" s="3"/>
      <c r="Q744" s="3"/>
      <c r="R744" s="3"/>
      <c r="S744" s="3"/>
      <c r="T744" s="3"/>
      <c r="U744" s="3"/>
      <c r="V744" s="3"/>
      <c r="W744" s="3"/>
      <c r="X744" s="3"/>
      <c r="Y744" s="3"/>
      <c r="Z744" s="3"/>
    </row>
    <row r="745" ht="15.75" customHeight="1">
      <c r="A745" s="66"/>
      <c r="B745" s="67"/>
      <c r="C745" s="67"/>
      <c r="D745" s="67"/>
      <c r="E745" s="67"/>
      <c r="F745" s="1"/>
      <c r="G745" s="1"/>
      <c r="H745" s="3"/>
      <c r="I745" s="3"/>
      <c r="J745" s="3"/>
      <c r="K745" s="3"/>
      <c r="L745" s="3"/>
      <c r="M745" s="3"/>
      <c r="N745" s="3"/>
      <c r="O745" s="3"/>
      <c r="P745" s="3"/>
      <c r="Q745" s="3"/>
      <c r="R745" s="3"/>
      <c r="S745" s="3"/>
      <c r="T745" s="3"/>
      <c r="U745" s="3"/>
      <c r="V745" s="3"/>
      <c r="W745" s="3"/>
      <c r="X745" s="3"/>
      <c r="Y745" s="3"/>
      <c r="Z745" s="3"/>
    </row>
    <row r="746" ht="15.75" customHeight="1">
      <c r="A746" s="66"/>
      <c r="B746" s="67"/>
      <c r="C746" s="67"/>
      <c r="D746" s="67"/>
      <c r="E746" s="67"/>
      <c r="F746" s="1"/>
      <c r="G746" s="1"/>
      <c r="H746" s="3"/>
      <c r="I746" s="3"/>
      <c r="J746" s="3"/>
      <c r="K746" s="3"/>
      <c r="L746" s="3"/>
      <c r="M746" s="3"/>
      <c r="N746" s="3"/>
      <c r="O746" s="3"/>
      <c r="P746" s="3"/>
      <c r="Q746" s="3"/>
      <c r="R746" s="3"/>
      <c r="S746" s="3"/>
      <c r="T746" s="3"/>
      <c r="U746" s="3"/>
      <c r="V746" s="3"/>
      <c r="W746" s="3"/>
      <c r="X746" s="3"/>
      <c r="Y746" s="3"/>
      <c r="Z746" s="3"/>
    </row>
    <row r="747" ht="15.75" customHeight="1">
      <c r="A747" s="66"/>
      <c r="B747" s="67"/>
      <c r="C747" s="67"/>
      <c r="D747" s="67"/>
      <c r="E747" s="67"/>
      <c r="F747" s="1"/>
      <c r="G747" s="1"/>
      <c r="H747" s="3"/>
      <c r="I747" s="3"/>
      <c r="J747" s="3"/>
      <c r="K747" s="3"/>
      <c r="L747" s="3"/>
      <c r="M747" s="3"/>
      <c r="N747" s="3"/>
      <c r="O747" s="3"/>
      <c r="P747" s="3"/>
      <c r="Q747" s="3"/>
      <c r="R747" s="3"/>
      <c r="S747" s="3"/>
      <c r="T747" s="3"/>
      <c r="U747" s="3"/>
      <c r="V747" s="3"/>
      <c r="W747" s="3"/>
      <c r="X747" s="3"/>
      <c r="Y747" s="3"/>
      <c r="Z747" s="3"/>
    </row>
    <row r="748" ht="15.75" customHeight="1">
      <c r="A748" s="66"/>
      <c r="B748" s="67"/>
      <c r="C748" s="67"/>
      <c r="D748" s="67"/>
      <c r="E748" s="67"/>
      <c r="F748" s="1"/>
      <c r="G748" s="1"/>
      <c r="H748" s="3"/>
      <c r="I748" s="3"/>
      <c r="J748" s="3"/>
      <c r="K748" s="3"/>
      <c r="L748" s="3"/>
      <c r="M748" s="3"/>
      <c r="N748" s="3"/>
      <c r="O748" s="3"/>
      <c r="P748" s="3"/>
      <c r="Q748" s="3"/>
      <c r="R748" s="3"/>
      <c r="S748" s="3"/>
      <c r="T748" s="3"/>
      <c r="U748" s="3"/>
      <c r="V748" s="3"/>
      <c r="W748" s="3"/>
      <c r="X748" s="3"/>
      <c r="Y748" s="3"/>
      <c r="Z748" s="3"/>
    </row>
    <row r="749" ht="15.75" customHeight="1">
      <c r="A749" s="66"/>
      <c r="B749" s="67"/>
      <c r="C749" s="67"/>
      <c r="D749" s="67"/>
      <c r="E749" s="67"/>
      <c r="F749" s="1"/>
      <c r="G749" s="1"/>
      <c r="H749" s="3"/>
      <c r="I749" s="3"/>
      <c r="J749" s="3"/>
      <c r="K749" s="3"/>
      <c r="L749" s="3"/>
      <c r="M749" s="3"/>
      <c r="N749" s="3"/>
      <c r="O749" s="3"/>
      <c r="P749" s="3"/>
      <c r="Q749" s="3"/>
      <c r="R749" s="3"/>
      <c r="S749" s="3"/>
      <c r="T749" s="3"/>
      <c r="U749" s="3"/>
      <c r="V749" s="3"/>
      <c r="W749" s="3"/>
      <c r="X749" s="3"/>
      <c r="Y749" s="3"/>
      <c r="Z749" s="3"/>
    </row>
    <row r="750" ht="15.75" customHeight="1">
      <c r="A750" s="66"/>
      <c r="B750" s="67"/>
      <c r="C750" s="67"/>
      <c r="D750" s="67"/>
      <c r="E750" s="67"/>
      <c r="F750" s="1"/>
      <c r="G750" s="1"/>
      <c r="H750" s="3"/>
      <c r="I750" s="3"/>
      <c r="J750" s="3"/>
      <c r="K750" s="3"/>
      <c r="L750" s="3"/>
      <c r="M750" s="3"/>
      <c r="N750" s="3"/>
      <c r="O750" s="3"/>
      <c r="P750" s="3"/>
      <c r="Q750" s="3"/>
      <c r="R750" s="3"/>
      <c r="S750" s="3"/>
      <c r="T750" s="3"/>
      <c r="U750" s="3"/>
      <c r="V750" s="3"/>
      <c r="W750" s="3"/>
      <c r="X750" s="3"/>
      <c r="Y750" s="3"/>
      <c r="Z750" s="3"/>
    </row>
    <row r="751" ht="15.75" customHeight="1">
      <c r="A751" s="66"/>
      <c r="B751" s="67"/>
      <c r="C751" s="67"/>
      <c r="D751" s="67"/>
      <c r="E751" s="67"/>
      <c r="F751" s="1"/>
      <c r="G751" s="1"/>
      <c r="H751" s="3"/>
      <c r="I751" s="3"/>
      <c r="J751" s="3"/>
      <c r="K751" s="3"/>
      <c r="L751" s="3"/>
      <c r="M751" s="3"/>
      <c r="N751" s="3"/>
      <c r="O751" s="3"/>
      <c r="P751" s="3"/>
      <c r="Q751" s="3"/>
      <c r="R751" s="3"/>
      <c r="S751" s="3"/>
      <c r="T751" s="3"/>
      <c r="U751" s="3"/>
      <c r="V751" s="3"/>
      <c r="W751" s="3"/>
      <c r="X751" s="3"/>
      <c r="Y751" s="3"/>
      <c r="Z751" s="3"/>
    </row>
    <row r="752" ht="15.75" customHeight="1">
      <c r="A752" s="66"/>
      <c r="B752" s="67"/>
      <c r="C752" s="67"/>
      <c r="D752" s="67"/>
      <c r="E752" s="67"/>
      <c r="F752" s="1"/>
      <c r="G752" s="1"/>
      <c r="H752" s="3"/>
      <c r="I752" s="3"/>
      <c r="J752" s="3"/>
      <c r="K752" s="3"/>
      <c r="L752" s="3"/>
      <c r="M752" s="3"/>
      <c r="N752" s="3"/>
      <c r="O752" s="3"/>
      <c r="P752" s="3"/>
      <c r="Q752" s="3"/>
      <c r="R752" s="3"/>
      <c r="S752" s="3"/>
      <c r="T752" s="3"/>
      <c r="U752" s="3"/>
      <c r="V752" s="3"/>
      <c r="W752" s="3"/>
      <c r="X752" s="3"/>
      <c r="Y752" s="3"/>
      <c r="Z752" s="3"/>
    </row>
    <row r="753" ht="15.75" customHeight="1">
      <c r="A753" s="66"/>
      <c r="B753" s="67"/>
      <c r="C753" s="67"/>
      <c r="D753" s="67"/>
      <c r="E753" s="67"/>
      <c r="F753" s="1"/>
      <c r="G753" s="1"/>
      <c r="H753" s="3"/>
      <c r="I753" s="3"/>
      <c r="J753" s="3"/>
      <c r="K753" s="3"/>
      <c r="L753" s="3"/>
      <c r="M753" s="3"/>
      <c r="N753" s="3"/>
      <c r="O753" s="3"/>
      <c r="P753" s="3"/>
      <c r="Q753" s="3"/>
      <c r="R753" s="3"/>
      <c r="S753" s="3"/>
      <c r="T753" s="3"/>
      <c r="U753" s="3"/>
      <c r="V753" s="3"/>
      <c r="W753" s="3"/>
      <c r="X753" s="3"/>
      <c r="Y753" s="3"/>
      <c r="Z753" s="3"/>
    </row>
    <row r="754" ht="15.75" customHeight="1">
      <c r="A754" s="66"/>
      <c r="B754" s="67"/>
      <c r="C754" s="67"/>
      <c r="D754" s="67"/>
      <c r="E754" s="67"/>
      <c r="F754" s="1"/>
      <c r="G754" s="1"/>
      <c r="H754" s="3"/>
      <c r="I754" s="3"/>
      <c r="J754" s="3"/>
      <c r="K754" s="3"/>
      <c r="L754" s="3"/>
      <c r="M754" s="3"/>
      <c r="N754" s="3"/>
      <c r="O754" s="3"/>
      <c r="P754" s="3"/>
      <c r="Q754" s="3"/>
      <c r="R754" s="3"/>
      <c r="S754" s="3"/>
      <c r="T754" s="3"/>
      <c r="U754" s="3"/>
      <c r="V754" s="3"/>
      <c r="W754" s="3"/>
      <c r="X754" s="3"/>
      <c r="Y754" s="3"/>
      <c r="Z754" s="3"/>
    </row>
    <row r="755" ht="15.75" customHeight="1">
      <c r="A755" s="66"/>
      <c r="B755" s="67"/>
      <c r="C755" s="67"/>
      <c r="D755" s="67"/>
      <c r="E755" s="67"/>
      <c r="F755" s="1"/>
      <c r="G755" s="1"/>
      <c r="H755" s="3"/>
      <c r="I755" s="3"/>
      <c r="J755" s="3"/>
      <c r="K755" s="3"/>
      <c r="L755" s="3"/>
      <c r="M755" s="3"/>
      <c r="N755" s="3"/>
      <c r="O755" s="3"/>
      <c r="P755" s="3"/>
      <c r="Q755" s="3"/>
      <c r="R755" s="3"/>
      <c r="S755" s="3"/>
      <c r="T755" s="3"/>
      <c r="U755" s="3"/>
      <c r="V755" s="3"/>
      <c r="W755" s="3"/>
      <c r="X755" s="3"/>
      <c r="Y755" s="3"/>
      <c r="Z755" s="3"/>
    </row>
    <row r="756" ht="15.75" customHeight="1">
      <c r="A756" s="66"/>
      <c r="B756" s="67"/>
      <c r="C756" s="67"/>
      <c r="D756" s="67"/>
      <c r="E756" s="67"/>
      <c r="F756" s="1"/>
      <c r="G756" s="1"/>
      <c r="H756" s="3"/>
      <c r="I756" s="3"/>
      <c r="J756" s="3"/>
      <c r="K756" s="3"/>
      <c r="L756" s="3"/>
      <c r="M756" s="3"/>
      <c r="N756" s="3"/>
      <c r="O756" s="3"/>
      <c r="P756" s="3"/>
      <c r="Q756" s="3"/>
      <c r="R756" s="3"/>
      <c r="S756" s="3"/>
      <c r="T756" s="3"/>
      <c r="U756" s="3"/>
      <c r="V756" s="3"/>
      <c r="W756" s="3"/>
      <c r="X756" s="3"/>
      <c r="Y756" s="3"/>
      <c r="Z756" s="3"/>
    </row>
    <row r="757" ht="15.75" customHeight="1">
      <c r="A757" s="66"/>
      <c r="B757" s="67"/>
      <c r="C757" s="67"/>
      <c r="D757" s="67"/>
      <c r="E757" s="67"/>
      <c r="F757" s="1"/>
      <c r="G757" s="1"/>
      <c r="H757" s="3"/>
      <c r="I757" s="3"/>
      <c r="J757" s="3"/>
      <c r="K757" s="3"/>
      <c r="L757" s="3"/>
      <c r="M757" s="3"/>
      <c r="N757" s="3"/>
      <c r="O757" s="3"/>
      <c r="P757" s="3"/>
      <c r="Q757" s="3"/>
      <c r="R757" s="3"/>
      <c r="S757" s="3"/>
      <c r="T757" s="3"/>
      <c r="U757" s="3"/>
      <c r="V757" s="3"/>
      <c r="W757" s="3"/>
      <c r="X757" s="3"/>
      <c r="Y757" s="3"/>
      <c r="Z757" s="3"/>
    </row>
    <row r="758" ht="15.75" customHeight="1">
      <c r="A758" s="66"/>
      <c r="B758" s="67"/>
      <c r="C758" s="67"/>
      <c r="D758" s="67"/>
      <c r="E758" s="67"/>
      <c r="F758" s="1"/>
      <c r="G758" s="1"/>
      <c r="H758" s="3"/>
      <c r="I758" s="3"/>
      <c r="J758" s="3"/>
      <c r="K758" s="3"/>
      <c r="L758" s="3"/>
      <c r="M758" s="3"/>
      <c r="N758" s="3"/>
      <c r="O758" s="3"/>
      <c r="P758" s="3"/>
      <c r="Q758" s="3"/>
      <c r="R758" s="3"/>
      <c r="S758" s="3"/>
      <c r="T758" s="3"/>
      <c r="U758" s="3"/>
      <c r="V758" s="3"/>
      <c r="W758" s="3"/>
      <c r="X758" s="3"/>
      <c r="Y758" s="3"/>
      <c r="Z758" s="3"/>
    </row>
    <row r="759" ht="15.75" customHeight="1">
      <c r="A759" s="66"/>
      <c r="B759" s="67"/>
      <c r="C759" s="67"/>
      <c r="D759" s="67"/>
      <c r="E759" s="67"/>
      <c r="F759" s="1"/>
      <c r="G759" s="1"/>
      <c r="H759" s="3"/>
      <c r="I759" s="3"/>
      <c r="J759" s="3"/>
      <c r="K759" s="3"/>
      <c r="L759" s="3"/>
      <c r="M759" s="3"/>
      <c r="N759" s="3"/>
      <c r="O759" s="3"/>
      <c r="P759" s="3"/>
      <c r="Q759" s="3"/>
      <c r="R759" s="3"/>
      <c r="S759" s="3"/>
      <c r="T759" s="3"/>
      <c r="U759" s="3"/>
      <c r="V759" s="3"/>
      <c r="W759" s="3"/>
      <c r="X759" s="3"/>
      <c r="Y759" s="3"/>
      <c r="Z759" s="3"/>
    </row>
    <row r="760" ht="15.75" customHeight="1">
      <c r="A760" s="66"/>
      <c r="B760" s="67"/>
      <c r="C760" s="67"/>
      <c r="D760" s="67"/>
      <c r="E760" s="67"/>
      <c r="F760" s="1"/>
      <c r="G760" s="1"/>
      <c r="H760" s="3"/>
      <c r="I760" s="3"/>
      <c r="J760" s="3"/>
      <c r="K760" s="3"/>
      <c r="L760" s="3"/>
      <c r="M760" s="3"/>
      <c r="N760" s="3"/>
      <c r="O760" s="3"/>
      <c r="P760" s="3"/>
      <c r="Q760" s="3"/>
      <c r="R760" s="3"/>
      <c r="S760" s="3"/>
      <c r="T760" s="3"/>
      <c r="U760" s="3"/>
      <c r="V760" s="3"/>
      <c r="W760" s="3"/>
      <c r="X760" s="3"/>
      <c r="Y760" s="3"/>
      <c r="Z760" s="3"/>
    </row>
    <row r="761" ht="15.75" customHeight="1">
      <c r="A761" s="66"/>
      <c r="B761" s="67"/>
      <c r="C761" s="67"/>
      <c r="D761" s="67"/>
      <c r="E761" s="67"/>
      <c r="F761" s="1"/>
      <c r="G761" s="1"/>
      <c r="H761" s="3"/>
      <c r="I761" s="3"/>
      <c r="J761" s="3"/>
      <c r="K761" s="3"/>
      <c r="L761" s="3"/>
      <c r="M761" s="3"/>
      <c r="N761" s="3"/>
      <c r="O761" s="3"/>
      <c r="P761" s="3"/>
      <c r="Q761" s="3"/>
      <c r="R761" s="3"/>
      <c r="S761" s="3"/>
      <c r="T761" s="3"/>
      <c r="U761" s="3"/>
      <c r="V761" s="3"/>
      <c r="W761" s="3"/>
      <c r="X761" s="3"/>
      <c r="Y761" s="3"/>
      <c r="Z761" s="3"/>
    </row>
    <row r="762" ht="15.75" customHeight="1">
      <c r="A762" s="66"/>
      <c r="B762" s="67"/>
      <c r="C762" s="67"/>
      <c r="D762" s="67"/>
      <c r="E762" s="67"/>
      <c r="F762" s="1"/>
      <c r="G762" s="1"/>
      <c r="H762" s="3"/>
      <c r="I762" s="3"/>
      <c r="J762" s="3"/>
      <c r="K762" s="3"/>
      <c r="L762" s="3"/>
      <c r="M762" s="3"/>
      <c r="N762" s="3"/>
      <c r="O762" s="3"/>
      <c r="P762" s="3"/>
      <c r="Q762" s="3"/>
      <c r="R762" s="3"/>
      <c r="S762" s="3"/>
      <c r="T762" s="3"/>
      <c r="U762" s="3"/>
      <c r="V762" s="3"/>
      <c r="W762" s="3"/>
      <c r="X762" s="3"/>
      <c r="Y762" s="3"/>
      <c r="Z762" s="3"/>
    </row>
    <row r="763" ht="15.75" customHeight="1">
      <c r="A763" s="66"/>
      <c r="B763" s="67"/>
      <c r="C763" s="67"/>
      <c r="D763" s="67"/>
      <c r="E763" s="67"/>
      <c r="F763" s="1"/>
      <c r="G763" s="1"/>
      <c r="H763" s="3"/>
      <c r="I763" s="3"/>
      <c r="J763" s="3"/>
      <c r="K763" s="3"/>
      <c r="L763" s="3"/>
      <c r="M763" s="3"/>
      <c r="N763" s="3"/>
      <c r="O763" s="3"/>
      <c r="P763" s="3"/>
      <c r="Q763" s="3"/>
      <c r="R763" s="3"/>
      <c r="S763" s="3"/>
      <c r="T763" s="3"/>
      <c r="U763" s="3"/>
      <c r="V763" s="3"/>
      <c r="W763" s="3"/>
      <c r="X763" s="3"/>
      <c r="Y763" s="3"/>
      <c r="Z763" s="3"/>
    </row>
    <row r="764" ht="15.75" customHeight="1">
      <c r="A764" s="66"/>
      <c r="B764" s="67"/>
      <c r="C764" s="67"/>
      <c r="D764" s="67"/>
      <c r="E764" s="67"/>
      <c r="F764" s="1"/>
      <c r="G764" s="1"/>
      <c r="H764" s="3"/>
      <c r="I764" s="3"/>
      <c r="J764" s="3"/>
      <c r="K764" s="3"/>
      <c r="L764" s="3"/>
      <c r="M764" s="3"/>
      <c r="N764" s="3"/>
      <c r="O764" s="3"/>
      <c r="P764" s="3"/>
      <c r="Q764" s="3"/>
      <c r="R764" s="3"/>
      <c r="S764" s="3"/>
      <c r="T764" s="3"/>
      <c r="U764" s="3"/>
      <c r="V764" s="3"/>
      <c r="W764" s="3"/>
      <c r="X764" s="3"/>
      <c r="Y764" s="3"/>
      <c r="Z764" s="3"/>
    </row>
    <row r="765" ht="15.75" customHeight="1">
      <c r="A765" s="66"/>
      <c r="B765" s="67"/>
      <c r="C765" s="67"/>
      <c r="D765" s="67"/>
      <c r="E765" s="67"/>
      <c r="F765" s="1"/>
      <c r="G765" s="1"/>
      <c r="H765" s="3"/>
      <c r="I765" s="3"/>
      <c r="J765" s="3"/>
      <c r="K765" s="3"/>
      <c r="L765" s="3"/>
      <c r="M765" s="3"/>
      <c r="N765" s="3"/>
      <c r="O765" s="3"/>
      <c r="P765" s="3"/>
      <c r="Q765" s="3"/>
      <c r="R765" s="3"/>
      <c r="S765" s="3"/>
      <c r="T765" s="3"/>
      <c r="U765" s="3"/>
      <c r="V765" s="3"/>
      <c r="W765" s="3"/>
      <c r="X765" s="3"/>
      <c r="Y765" s="3"/>
      <c r="Z765" s="3"/>
    </row>
    <row r="766" ht="15.75" customHeight="1">
      <c r="A766" s="66"/>
      <c r="B766" s="67"/>
      <c r="C766" s="67"/>
      <c r="D766" s="67"/>
      <c r="E766" s="67"/>
      <c r="F766" s="1"/>
      <c r="G766" s="1"/>
      <c r="H766" s="3"/>
      <c r="I766" s="3"/>
      <c r="J766" s="3"/>
      <c r="K766" s="3"/>
      <c r="L766" s="3"/>
      <c r="M766" s="3"/>
      <c r="N766" s="3"/>
      <c r="O766" s="3"/>
      <c r="P766" s="3"/>
      <c r="Q766" s="3"/>
      <c r="R766" s="3"/>
      <c r="S766" s="3"/>
      <c r="T766" s="3"/>
      <c r="U766" s="3"/>
      <c r="V766" s="3"/>
      <c r="W766" s="3"/>
      <c r="X766" s="3"/>
      <c r="Y766" s="3"/>
      <c r="Z766" s="3"/>
    </row>
    <row r="767" ht="15.75" customHeight="1">
      <c r="A767" s="66"/>
      <c r="B767" s="67"/>
      <c r="C767" s="67"/>
      <c r="D767" s="67"/>
      <c r="E767" s="67"/>
      <c r="F767" s="1"/>
      <c r="G767" s="1"/>
      <c r="H767" s="3"/>
      <c r="I767" s="3"/>
      <c r="J767" s="3"/>
      <c r="K767" s="3"/>
      <c r="L767" s="3"/>
      <c r="M767" s="3"/>
      <c r="N767" s="3"/>
      <c r="O767" s="3"/>
      <c r="P767" s="3"/>
      <c r="Q767" s="3"/>
      <c r="R767" s="3"/>
      <c r="S767" s="3"/>
      <c r="T767" s="3"/>
      <c r="U767" s="3"/>
      <c r="V767" s="3"/>
      <c r="W767" s="3"/>
      <c r="X767" s="3"/>
      <c r="Y767" s="3"/>
      <c r="Z767" s="3"/>
    </row>
    <row r="768" ht="15.75" customHeight="1">
      <c r="A768" s="66"/>
      <c r="B768" s="67"/>
      <c r="C768" s="67"/>
      <c r="D768" s="67"/>
      <c r="E768" s="67"/>
      <c r="F768" s="1"/>
      <c r="G768" s="1"/>
      <c r="H768" s="3"/>
      <c r="I768" s="3"/>
      <c r="J768" s="3"/>
      <c r="K768" s="3"/>
      <c r="L768" s="3"/>
      <c r="M768" s="3"/>
      <c r="N768" s="3"/>
      <c r="O768" s="3"/>
      <c r="P768" s="3"/>
      <c r="Q768" s="3"/>
      <c r="R768" s="3"/>
      <c r="S768" s="3"/>
      <c r="T768" s="3"/>
      <c r="U768" s="3"/>
      <c r="V768" s="3"/>
      <c r="W768" s="3"/>
      <c r="X768" s="3"/>
      <c r="Y768" s="3"/>
      <c r="Z768" s="3"/>
    </row>
    <row r="769" ht="15.75" customHeight="1">
      <c r="A769" s="66"/>
      <c r="B769" s="67"/>
      <c r="C769" s="67"/>
      <c r="D769" s="67"/>
      <c r="E769" s="67"/>
      <c r="F769" s="1"/>
      <c r="G769" s="1"/>
      <c r="H769" s="3"/>
      <c r="I769" s="3"/>
      <c r="J769" s="3"/>
      <c r="K769" s="3"/>
      <c r="L769" s="3"/>
      <c r="M769" s="3"/>
      <c r="N769" s="3"/>
      <c r="O769" s="3"/>
      <c r="P769" s="3"/>
      <c r="Q769" s="3"/>
      <c r="R769" s="3"/>
      <c r="S769" s="3"/>
      <c r="T769" s="3"/>
      <c r="U769" s="3"/>
      <c r="V769" s="3"/>
      <c r="W769" s="3"/>
      <c r="X769" s="3"/>
      <c r="Y769" s="3"/>
      <c r="Z769" s="3"/>
    </row>
    <row r="770" ht="15.75" customHeight="1">
      <c r="A770" s="66"/>
      <c r="B770" s="67"/>
      <c r="C770" s="67"/>
      <c r="D770" s="67"/>
      <c r="E770" s="67"/>
      <c r="F770" s="1"/>
      <c r="G770" s="1"/>
      <c r="H770" s="3"/>
      <c r="I770" s="3"/>
      <c r="J770" s="3"/>
      <c r="K770" s="3"/>
      <c r="L770" s="3"/>
      <c r="M770" s="3"/>
      <c r="N770" s="3"/>
      <c r="O770" s="3"/>
      <c r="P770" s="3"/>
      <c r="Q770" s="3"/>
      <c r="R770" s="3"/>
      <c r="S770" s="3"/>
      <c r="T770" s="3"/>
      <c r="U770" s="3"/>
      <c r="V770" s="3"/>
      <c r="W770" s="3"/>
      <c r="X770" s="3"/>
      <c r="Y770" s="3"/>
      <c r="Z770" s="3"/>
    </row>
    <row r="771" ht="15.75" customHeight="1">
      <c r="A771" s="66"/>
      <c r="B771" s="67"/>
      <c r="C771" s="67"/>
      <c r="D771" s="67"/>
      <c r="E771" s="67"/>
      <c r="F771" s="1"/>
      <c r="G771" s="1"/>
      <c r="H771" s="3"/>
      <c r="I771" s="3"/>
      <c r="J771" s="3"/>
      <c r="K771" s="3"/>
      <c r="L771" s="3"/>
      <c r="M771" s="3"/>
      <c r="N771" s="3"/>
      <c r="O771" s="3"/>
      <c r="P771" s="3"/>
      <c r="Q771" s="3"/>
      <c r="R771" s="3"/>
      <c r="S771" s="3"/>
      <c r="T771" s="3"/>
      <c r="U771" s="3"/>
      <c r="V771" s="3"/>
      <c r="W771" s="3"/>
      <c r="X771" s="3"/>
      <c r="Y771" s="3"/>
      <c r="Z771" s="3"/>
    </row>
    <row r="772" ht="15.75" customHeight="1">
      <c r="A772" s="66"/>
      <c r="B772" s="67"/>
      <c r="C772" s="67"/>
      <c r="D772" s="67"/>
      <c r="E772" s="67"/>
      <c r="F772" s="1"/>
      <c r="G772" s="1"/>
      <c r="H772" s="3"/>
      <c r="I772" s="3"/>
      <c r="J772" s="3"/>
      <c r="K772" s="3"/>
      <c r="L772" s="3"/>
      <c r="M772" s="3"/>
      <c r="N772" s="3"/>
      <c r="O772" s="3"/>
      <c r="P772" s="3"/>
      <c r="Q772" s="3"/>
      <c r="R772" s="3"/>
      <c r="S772" s="3"/>
      <c r="T772" s="3"/>
      <c r="U772" s="3"/>
      <c r="V772" s="3"/>
      <c r="W772" s="3"/>
      <c r="X772" s="3"/>
      <c r="Y772" s="3"/>
      <c r="Z772" s="3"/>
    </row>
    <row r="773" ht="15.75" customHeight="1">
      <c r="A773" s="66"/>
      <c r="B773" s="67"/>
      <c r="C773" s="67"/>
      <c r="D773" s="67"/>
      <c r="E773" s="67"/>
      <c r="F773" s="1"/>
      <c r="G773" s="1"/>
      <c r="H773" s="3"/>
      <c r="I773" s="3"/>
      <c r="J773" s="3"/>
      <c r="K773" s="3"/>
      <c r="L773" s="3"/>
      <c r="M773" s="3"/>
      <c r="N773" s="3"/>
      <c r="O773" s="3"/>
      <c r="P773" s="3"/>
      <c r="Q773" s="3"/>
      <c r="R773" s="3"/>
      <c r="S773" s="3"/>
      <c r="T773" s="3"/>
      <c r="U773" s="3"/>
      <c r="V773" s="3"/>
      <c r="W773" s="3"/>
      <c r="X773" s="3"/>
      <c r="Y773" s="3"/>
      <c r="Z773" s="3"/>
    </row>
    <row r="774" ht="15.75" customHeight="1">
      <c r="A774" s="66"/>
      <c r="B774" s="67"/>
      <c r="C774" s="67"/>
      <c r="D774" s="67"/>
      <c r="E774" s="67"/>
      <c r="F774" s="1"/>
      <c r="G774" s="1"/>
      <c r="H774" s="3"/>
      <c r="I774" s="3"/>
      <c r="J774" s="3"/>
      <c r="K774" s="3"/>
      <c r="L774" s="3"/>
      <c r="M774" s="3"/>
      <c r="N774" s="3"/>
      <c r="O774" s="3"/>
      <c r="P774" s="3"/>
      <c r="Q774" s="3"/>
      <c r="R774" s="3"/>
      <c r="S774" s="3"/>
      <c r="T774" s="3"/>
      <c r="U774" s="3"/>
      <c r="V774" s="3"/>
      <c r="W774" s="3"/>
      <c r="X774" s="3"/>
      <c r="Y774" s="3"/>
      <c r="Z774" s="3"/>
    </row>
    <row r="775" ht="15.75" customHeight="1">
      <c r="A775" s="66"/>
      <c r="B775" s="67"/>
      <c r="C775" s="67"/>
      <c r="D775" s="67"/>
      <c r="E775" s="67"/>
      <c r="F775" s="1"/>
      <c r="G775" s="1"/>
      <c r="H775" s="3"/>
      <c r="I775" s="3"/>
      <c r="J775" s="3"/>
      <c r="K775" s="3"/>
      <c r="L775" s="3"/>
      <c r="M775" s="3"/>
      <c r="N775" s="3"/>
      <c r="O775" s="3"/>
      <c r="P775" s="3"/>
      <c r="Q775" s="3"/>
      <c r="R775" s="3"/>
      <c r="S775" s="3"/>
      <c r="T775" s="3"/>
      <c r="U775" s="3"/>
      <c r="V775" s="3"/>
      <c r="W775" s="3"/>
      <c r="X775" s="3"/>
      <c r="Y775" s="3"/>
      <c r="Z775" s="3"/>
    </row>
    <row r="776" ht="15.75" customHeight="1">
      <c r="A776" s="66"/>
      <c r="B776" s="67"/>
      <c r="C776" s="67"/>
      <c r="D776" s="67"/>
      <c r="E776" s="67"/>
      <c r="F776" s="1"/>
      <c r="G776" s="1"/>
      <c r="H776" s="3"/>
      <c r="I776" s="3"/>
      <c r="J776" s="3"/>
      <c r="K776" s="3"/>
      <c r="L776" s="3"/>
      <c r="M776" s="3"/>
      <c r="N776" s="3"/>
      <c r="O776" s="3"/>
      <c r="P776" s="3"/>
      <c r="Q776" s="3"/>
      <c r="R776" s="3"/>
      <c r="S776" s="3"/>
      <c r="T776" s="3"/>
      <c r="U776" s="3"/>
      <c r="V776" s="3"/>
      <c r="W776" s="3"/>
      <c r="X776" s="3"/>
      <c r="Y776" s="3"/>
      <c r="Z776" s="3"/>
    </row>
    <row r="777" ht="15.75" customHeight="1">
      <c r="A777" s="66"/>
      <c r="B777" s="67"/>
      <c r="C777" s="67"/>
      <c r="D777" s="67"/>
      <c r="E777" s="67"/>
      <c r="F777" s="1"/>
      <c r="G777" s="1"/>
      <c r="H777" s="3"/>
      <c r="I777" s="3"/>
      <c r="J777" s="3"/>
      <c r="K777" s="3"/>
      <c r="L777" s="3"/>
      <c r="M777" s="3"/>
      <c r="N777" s="3"/>
      <c r="O777" s="3"/>
      <c r="P777" s="3"/>
      <c r="Q777" s="3"/>
      <c r="R777" s="3"/>
      <c r="S777" s="3"/>
      <c r="T777" s="3"/>
      <c r="U777" s="3"/>
      <c r="V777" s="3"/>
      <c r="W777" s="3"/>
      <c r="X777" s="3"/>
      <c r="Y777" s="3"/>
      <c r="Z777" s="3"/>
    </row>
    <row r="778" ht="15.75" customHeight="1">
      <c r="A778" s="66"/>
      <c r="B778" s="67"/>
      <c r="C778" s="67"/>
      <c r="D778" s="67"/>
      <c r="E778" s="67"/>
      <c r="F778" s="1"/>
      <c r="G778" s="1"/>
      <c r="H778" s="3"/>
      <c r="I778" s="3"/>
      <c r="J778" s="3"/>
      <c r="K778" s="3"/>
      <c r="L778" s="3"/>
      <c r="M778" s="3"/>
      <c r="N778" s="3"/>
      <c r="O778" s="3"/>
      <c r="P778" s="3"/>
      <c r="Q778" s="3"/>
      <c r="R778" s="3"/>
      <c r="S778" s="3"/>
      <c r="T778" s="3"/>
      <c r="U778" s="3"/>
      <c r="V778" s="3"/>
      <c r="W778" s="3"/>
      <c r="X778" s="3"/>
      <c r="Y778" s="3"/>
      <c r="Z778" s="3"/>
    </row>
    <row r="779" ht="15.75" customHeight="1">
      <c r="A779" s="66"/>
      <c r="B779" s="67"/>
      <c r="C779" s="67"/>
      <c r="D779" s="67"/>
      <c r="E779" s="67"/>
      <c r="F779" s="1"/>
      <c r="G779" s="1"/>
      <c r="H779" s="3"/>
      <c r="I779" s="3"/>
      <c r="J779" s="3"/>
      <c r="K779" s="3"/>
      <c r="L779" s="3"/>
      <c r="M779" s="3"/>
      <c r="N779" s="3"/>
      <c r="O779" s="3"/>
      <c r="P779" s="3"/>
      <c r="Q779" s="3"/>
      <c r="R779" s="3"/>
      <c r="S779" s="3"/>
      <c r="T779" s="3"/>
      <c r="U779" s="3"/>
      <c r="V779" s="3"/>
      <c r="W779" s="3"/>
      <c r="X779" s="3"/>
      <c r="Y779" s="3"/>
      <c r="Z779" s="3"/>
    </row>
    <row r="780" ht="15.75" customHeight="1">
      <c r="A780" s="66"/>
      <c r="B780" s="67"/>
      <c r="C780" s="67"/>
      <c r="D780" s="67"/>
      <c r="E780" s="67"/>
      <c r="F780" s="1"/>
      <c r="G780" s="1"/>
      <c r="H780" s="3"/>
      <c r="I780" s="3"/>
      <c r="J780" s="3"/>
      <c r="K780" s="3"/>
      <c r="L780" s="3"/>
      <c r="M780" s="3"/>
      <c r="N780" s="3"/>
      <c r="O780" s="3"/>
      <c r="P780" s="3"/>
      <c r="Q780" s="3"/>
      <c r="R780" s="3"/>
      <c r="S780" s="3"/>
      <c r="T780" s="3"/>
      <c r="U780" s="3"/>
      <c r="V780" s="3"/>
      <c r="W780" s="3"/>
      <c r="X780" s="3"/>
      <c r="Y780" s="3"/>
      <c r="Z780" s="3"/>
    </row>
    <row r="781" ht="15.75" customHeight="1">
      <c r="A781" s="66"/>
      <c r="B781" s="67"/>
      <c r="C781" s="67"/>
      <c r="D781" s="67"/>
      <c r="E781" s="67"/>
      <c r="F781" s="1"/>
      <c r="G781" s="1"/>
      <c r="H781" s="3"/>
      <c r="I781" s="3"/>
      <c r="J781" s="3"/>
      <c r="K781" s="3"/>
      <c r="L781" s="3"/>
      <c r="M781" s="3"/>
      <c r="N781" s="3"/>
      <c r="O781" s="3"/>
      <c r="P781" s="3"/>
      <c r="Q781" s="3"/>
      <c r="R781" s="3"/>
      <c r="S781" s="3"/>
      <c r="T781" s="3"/>
      <c r="U781" s="3"/>
      <c r="V781" s="3"/>
      <c r="W781" s="3"/>
      <c r="X781" s="3"/>
      <c r="Y781" s="3"/>
      <c r="Z781" s="3"/>
    </row>
    <row r="782" ht="15.75" customHeight="1">
      <c r="A782" s="66"/>
      <c r="B782" s="67"/>
      <c r="C782" s="67"/>
      <c r="D782" s="67"/>
      <c r="E782" s="67"/>
      <c r="F782" s="1"/>
      <c r="G782" s="1"/>
      <c r="H782" s="3"/>
      <c r="I782" s="3"/>
      <c r="J782" s="3"/>
      <c r="K782" s="3"/>
      <c r="L782" s="3"/>
      <c r="M782" s="3"/>
      <c r="N782" s="3"/>
      <c r="O782" s="3"/>
      <c r="P782" s="3"/>
      <c r="Q782" s="3"/>
      <c r="R782" s="3"/>
      <c r="S782" s="3"/>
      <c r="T782" s="3"/>
      <c r="U782" s="3"/>
      <c r="V782" s="3"/>
      <c r="W782" s="3"/>
      <c r="X782" s="3"/>
      <c r="Y782" s="3"/>
      <c r="Z782" s="3"/>
    </row>
    <row r="783" ht="15.75" customHeight="1">
      <c r="A783" s="66"/>
      <c r="B783" s="67"/>
      <c r="C783" s="67"/>
      <c r="D783" s="67"/>
      <c r="E783" s="67"/>
      <c r="F783" s="1"/>
      <c r="G783" s="1"/>
      <c r="H783" s="3"/>
      <c r="I783" s="3"/>
      <c r="J783" s="3"/>
      <c r="K783" s="3"/>
      <c r="L783" s="3"/>
      <c r="M783" s="3"/>
      <c r="N783" s="3"/>
      <c r="O783" s="3"/>
      <c r="P783" s="3"/>
      <c r="Q783" s="3"/>
      <c r="R783" s="3"/>
      <c r="S783" s="3"/>
      <c r="T783" s="3"/>
      <c r="U783" s="3"/>
      <c r="V783" s="3"/>
      <c r="W783" s="3"/>
      <c r="X783" s="3"/>
      <c r="Y783" s="3"/>
      <c r="Z783" s="3"/>
    </row>
    <row r="784" ht="15.75" customHeight="1">
      <c r="A784" s="66"/>
      <c r="B784" s="67"/>
      <c r="C784" s="67"/>
      <c r="D784" s="67"/>
      <c r="E784" s="67"/>
      <c r="F784" s="1"/>
      <c r="G784" s="1"/>
      <c r="H784" s="3"/>
      <c r="I784" s="3"/>
      <c r="J784" s="3"/>
      <c r="K784" s="3"/>
      <c r="L784" s="3"/>
      <c r="M784" s="3"/>
      <c r="N784" s="3"/>
      <c r="O784" s="3"/>
      <c r="P784" s="3"/>
      <c r="Q784" s="3"/>
      <c r="R784" s="3"/>
      <c r="S784" s="3"/>
      <c r="T784" s="3"/>
      <c r="U784" s="3"/>
      <c r="V784" s="3"/>
      <c r="W784" s="3"/>
      <c r="X784" s="3"/>
      <c r="Y784" s="3"/>
      <c r="Z784" s="3"/>
    </row>
    <row r="785" ht="15.75" customHeight="1">
      <c r="A785" s="66"/>
      <c r="B785" s="67"/>
      <c r="C785" s="67"/>
      <c r="D785" s="67"/>
      <c r="E785" s="67"/>
      <c r="F785" s="1"/>
      <c r="G785" s="1"/>
      <c r="H785" s="3"/>
      <c r="I785" s="3"/>
      <c r="J785" s="3"/>
      <c r="K785" s="3"/>
      <c r="L785" s="3"/>
      <c r="M785" s="3"/>
      <c r="N785" s="3"/>
      <c r="O785" s="3"/>
      <c r="P785" s="3"/>
      <c r="Q785" s="3"/>
      <c r="R785" s="3"/>
      <c r="S785" s="3"/>
      <c r="T785" s="3"/>
      <c r="U785" s="3"/>
      <c r="V785" s="3"/>
      <c r="W785" s="3"/>
      <c r="X785" s="3"/>
      <c r="Y785" s="3"/>
      <c r="Z785" s="3"/>
    </row>
    <row r="786" ht="15.75" customHeight="1">
      <c r="A786" s="66"/>
      <c r="B786" s="67"/>
      <c r="C786" s="67"/>
      <c r="D786" s="67"/>
      <c r="E786" s="67"/>
      <c r="F786" s="1"/>
      <c r="G786" s="1"/>
      <c r="H786" s="3"/>
      <c r="I786" s="3"/>
      <c r="J786" s="3"/>
      <c r="K786" s="3"/>
      <c r="L786" s="3"/>
      <c r="M786" s="3"/>
      <c r="N786" s="3"/>
      <c r="O786" s="3"/>
      <c r="P786" s="3"/>
      <c r="Q786" s="3"/>
      <c r="R786" s="3"/>
      <c r="S786" s="3"/>
      <c r="T786" s="3"/>
      <c r="U786" s="3"/>
      <c r="V786" s="3"/>
      <c r="W786" s="3"/>
      <c r="X786" s="3"/>
      <c r="Y786" s="3"/>
      <c r="Z786" s="3"/>
    </row>
    <row r="787" ht="15.75" customHeight="1">
      <c r="A787" s="66"/>
      <c r="B787" s="67"/>
      <c r="C787" s="67"/>
      <c r="D787" s="67"/>
      <c r="E787" s="67"/>
      <c r="F787" s="1"/>
      <c r="G787" s="1"/>
      <c r="H787" s="3"/>
      <c r="I787" s="3"/>
      <c r="J787" s="3"/>
      <c r="K787" s="3"/>
      <c r="L787" s="3"/>
      <c r="M787" s="3"/>
      <c r="N787" s="3"/>
      <c r="O787" s="3"/>
      <c r="P787" s="3"/>
      <c r="Q787" s="3"/>
      <c r="R787" s="3"/>
      <c r="S787" s="3"/>
      <c r="T787" s="3"/>
      <c r="U787" s="3"/>
      <c r="V787" s="3"/>
      <c r="W787" s="3"/>
      <c r="X787" s="3"/>
      <c r="Y787" s="3"/>
      <c r="Z787" s="3"/>
    </row>
    <row r="788" ht="15.75" customHeight="1">
      <c r="A788" s="66"/>
      <c r="B788" s="67"/>
      <c r="C788" s="67"/>
      <c r="D788" s="67"/>
      <c r="E788" s="67"/>
      <c r="F788" s="1"/>
      <c r="G788" s="1"/>
      <c r="H788" s="3"/>
      <c r="I788" s="3"/>
      <c r="J788" s="3"/>
      <c r="K788" s="3"/>
      <c r="L788" s="3"/>
      <c r="M788" s="3"/>
      <c r="N788" s="3"/>
      <c r="O788" s="3"/>
      <c r="P788" s="3"/>
      <c r="Q788" s="3"/>
      <c r="R788" s="3"/>
      <c r="S788" s="3"/>
      <c r="T788" s="3"/>
      <c r="U788" s="3"/>
      <c r="V788" s="3"/>
      <c r="W788" s="3"/>
      <c r="X788" s="3"/>
      <c r="Y788" s="3"/>
      <c r="Z788" s="3"/>
    </row>
    <row r="789" ht="15.75" customHeight="1">
      <c r="A789" s="66"/>
      <c r="B789" s="67"/>
      <c r="C789" s="67"/>
      <c r="D789" s="67"/>
      <c r="E789" s="67"/>
      <c r="F789" s="1"/>
      <c r="G789" s="1"/>
      <c r="H789" s="3"/>
      <c r="I789" s="3"/>
      <c r="J789" s="3"/>
      <c r="K789" s="3"/>
      <c r="L789" s="3"/>
      <c r="M789" s="3"/>
      <c r="N789" s="3"/>
      <c r="O789" s="3"/>
      <c r="P789" s="3"/>
      <c r="Q789" s="3"/>
      <c r="R789" s="3"/>
      <c r="S789" s="3"/>
      <c r="T789" s="3"/>
      <c r="U789" s="3"/>
      <c r="V789" s="3"/>
      <c r="W789" s="3"/>
      <c r="X789" s="3"/>
      <c r="Y789" s="3"/>
      <c r="Z789" s="3"/>
    </row>
    <row r="790" ht="15.75" customHeight="1">
      <c r="A790" s="66"/>
      <c r="B790" s="67"/>
      <c r="C790" s="67"/>
      <c r="D790" s="67"/>
      <c r="E790" s="67"/>
      <c r="F790" s="1"/>
      <c r="G790" s="1"/>
      <c r="H790" s="3"/>
      <c r="I790" s="3"/>
      <c r="J790" s="3"/>
      <c r="K790" s="3"/>
      <c r="L790" s="3"/>
      <c r="M790" s="3"/>
      <c r="N790" s="3"/>
      <c r="O790" s="3"/>
      <c r="P790" s="3"/>
      <c r="Q790" s="3"/>
      <c r="R790" s="3"/>
      <c r="S790" s="3"/>
      <c r="T790" s="3"/>
      <c r="U790" s="3"/>
      <c r="V790" s="3"/>
      <c r="W790" s="3"/>
      <c r="X790" s="3"/>
      <c r="Y790" s="3"/>
      <c r="Z790" s="3"/>
    </row>
    <row r="791" ht="15.75" customHeight="1">
      <c r="A791" s="66"/>
      <c r="B791" s="67"/>
      <c r="C791" s="67"/>
      <c r="D791" s="67"/>
      <c r="E791" s="67"/>
      <c r="F791" s="1"/>
      <c r="G791" s="1"/>
      <c r="H791" s="3"/>
      <c r="I791" s="3"/>
      <c r="J791" s="3"/>
      <c r="K791" s="3"/>
      <c r="L791" s="3"/>
      <c r="M791" s="3"/>
      <c r="N791" s="3"/>
      <c r="O791" s="3"/>
      <c r="P791" s="3"/>
      <c r="Q791" s="3"/>
      <c r="R791" s="3"/>
      <c r="S791" s="3"/>
      <c r="T791" s="3"/>
      <c r="U791" s="3"/>
      <c r="V791" s="3"/>
      <c r="W791" s="3"/>
      <c r="X791" s="3"/>
      <c r="Y791" s="3"/>
      <c r="Z791" s="3"/>
    </row>
    <row r="792" ht="15.75" customHeight="1">
      <c r="A792" s="66"/>
      <c r="B792" s="67"/>
      <c r="C792" s="67"/>
      <c r="D792" s="67"/>
      <c r="E792" s="67"/>
      <c r="F792" s="1"/>
      <c r="G792" s="1"/>
      <c r="H792" s="3"/>
      <c r="I792" s="3"/>
      <c r="J792" s="3"/>
      <c r="K792" s="3"/>
      <c r="L792" s="3"/>
      <c r="M792" s="3"/>
      <c r="N792" s="3"/>
      <c r="O792" s="3"/>
      <c r="P792" s="3"/>
      <c r="Q792" s="3"/>
      <c r="R792" s="3"/>
      <c r="S792" s="3"/>
      <c r="T792" s="3"/>
      <c r="U792" s="3"/>
      <c r="V792" s="3"/>
      <c r="W792" s="3"/>
      <c r="X792" s="3"/>
      <c r="Y792" s="3"/>
      <c r="Z792" s="3"/>
    </row>
    <row r="793" ht="15.75" customHeight="1">
      <c r="A793" s="66"/>
      <c r="B793" s="67"/>
      <c r="C793" s="67"/>
      <c r="D793" s="67"/>
      <c r="E793" s="67"/>
      <c r="F793" s="1"/>
      <c r="G793" s="1"/>
      <c r="H793" s="3"/>
      <c r="I793" s="3"/>
      <c r="J793" s="3"/>
      <c r="K793" s="3"/>
      <c r="L793" s="3"/>
      <c r="M793" s="3"/>
      <c r="N793" s="3"/>
      <c r="O793" s="3"/>
      <c r="P793" s="3"/>
      <c r="Q793" s="3"/>
      <c r="R793" s="3"/>
      <c r="S793" s="3"/>
      <c r="T793" s="3"/>
      <c r="U793" s="3"/>
      <c r="V793" s="3"/>
      <c r="W793" s="3"/>
      <c r="X793" s="3"/>
      <c r="Y793" s="3"/>
      <c r="Z793" s="3"/>
    </row>
    <row r="794" ht="15.75" customHeight="1">
      <c r="A794" s="66"/>
      <c r="B794" s="67"/>
      <c r="C794" s="67"/>
      <c r="D794" s="67"/>
      <c r="E794" s="67"/>
      <c r="F794" s="1"/>
      <c r="G794" s="1"/>
      <c r="H794" s="3"/>
      <c r="I794" s="3"/>
      <c r="J794" s="3"/>
      <c r="K794" s="3"/>
      <c r="L794" s="3"/>
      <c r="M794" s="3"/>
      <c r="N794" s="3"/>
      <c r="O794" s="3"/>
      <c r="P794" s="3"/>
      <c r="Q794" s="3"/>
      <c r="R794" s="3"/>
      <c r="S794" s="3"/>
      <c r="T794" s="3"/>
      <c r="U794" s="3"/>
      <c r="V794" s="3"/>
      <c r="W794" s="3"/>
      <c r="X794" s="3"/>
      <c r="Y794" s="3"/>
      <c r="Z794" s="3"/>
    </row>
    <row r="795" ht="15.75" customHeight="1">
      <c r="A795" s="66"/>
      <c r="B795" s="67"/>
      <c r="C795" s="67"/>
      <c r="D795" s="67"/>
      <c r="E795" s="67"/>
      <c r="F795" s="1"/>
      <c r="G795" s="1"/>
      <c r="H795" s="3"/>
      <c r="I795" s="3"/>
      <c r="J795" s="3"/>
      <c r="K795" s="3"/>
      <c r="L795" s="3"/>
      <c r="M795" s="3"/>
      <c r="N795" s="3"/>
      <c r="O795" s="3"/>
      <c r="P795" s="3"/>
      <c r="Q795" s="3"/>
      <c r="R795" s="3"/>
      <c r="S795" s="3"/>
      <c r="T795" s="3"/>
      <c r="U795" s="3"/>
      <c r="V795" s="3"/>
      <c r="W795" s="3"/>
      <c r="X795" s="3"/>
      <c r="Y795" s="3"/>
      <c r="Z795" s="3"/>
    </row>
    <row r="796" ht="15.75" customHeight="1">
      <c r="A796" s="66"/>
      <c r="B796" s="67"/>
      <c r="C796" s="67"/>
      <c r="D796" s="67"/>
      <c r="E796" s="67"/>
      <c r="F796" s="1"/>
      <c r="G796" s="1"/>
      <c r="H796" s="3"/>
      <c r="I796" s="3"/>
      <c r="J796" s="3"/>
      <c r="K796" s="3"/>
      <c r="L796" s="3"/>
      <c r="M796" s="3"/>
      <c r="N796" s="3"/>
      <c r="O796" s="3"/>
      <c r="P796" s="3"/>
      <c r="Q796" s="3"/>
      <c r="R796" s="3"/>
      <c r="S796" s="3"/>
      <c r="T796" s="3"/>
      <c r="U796" s="3"/>
      <c r="V796" s="3"/>
      <c r="W796" s="3"/>
      <c r="X796" s="3"/>
      <c r="Y796" s="3"/>
      <c r="Z796" s="3"/>
    </row>
    <row r="797" ht="15.75" customHeight="1">
      <c r="A797" s="66"/>
      <c r="B797" s="67"/>
      <c r="C797" s="67"/>
      <c r="D797" s="67"/>
      <c r="E797" s="67"/>
      <c r="F797" s="1"/>
      <c r="G797" s="1"/>
      <c r="H797" s="3"/>
      <c r="I797" s="3"/>
      <c r="J797" s="3"/>
      <c r="K797" s="3"/>
      <c r="L797" s="3"/>
      <c r="M797" s="3"/>
      <c r="N797" s="3"/>
      <c r="O797" s="3"/>
      <c r="P797" s="3"/>
      <c r="Q797" s="3"/>
      <c r="R797" s="3"/>
      <c r="S797" s="3"/>
      <c r="T797" s="3"/>
      <c r="U797" s="3"/>
      <c r="V797" s="3"/>
      <c r="W797" s="3"/>
      <c r="X797" s="3"/>
      <c r="Y797" s="3"/>
      <c r="Z797" s="3"/>
    </row>
    <row r="798" ht="15.75" customHeight="1">
      <c r="A798" s="66"/>
      <c r="B798" s="67"/>
      <c r="C798" s="67"/>
      <c r="D798" s="67"/>
      <c r="E798" s="67"/>
      <c r="F798" s="1"/>
      <c r="G798" s="1"/>
      <c r="H798" s="3"/>
      <c r="I798" s="3"/>
      <c r="J798" s="3"/>
      <c r="K798" s="3"/>
      <c r="L798" s="3"/>
      <c r="M798" s="3"/>
      <c r="N798" s="3"/>
      <c r="O798" s="3"/>
      <c r="P798" s="3"/>
      <c r="Q798" s="3"/>
      <c r="R798" s="3"/>
      <c r="S798" s="3"/>
      <c r="T798" s="3"/>
      <c r="U798" s="3"/>
      <c r="V798" s="3"/>
      <c r="W798" s="3"/>
      <c r="X798" s="3"/>
      <c r="Y798" s="3"/>
      <c r="Z798" s="3"/>
    </row>
    <row r="799" ht="15.75" customHeight="1">
      <c r="A799" s="66"/>
      <c r="B799" s="67"/>
      <c r="C799" s="67"/>
      <c r="D799" s="67"/>
      <c r="E799" s="67"/>
      <c r="F799" s="1"/>
      <c r="G799" s="1"/>
      <c r="H799" s="3"/>
      <c r="I799" s="3"/>
      <c r="J799" s="3"/>
      <c r="K799" s="3"/>
      <c r="L799" s="3"/>
      <c r="M799" s="3"/>
      <c r="N799" s="3"/>
      <c r="O799" s="3"/>
      <c r="P799" s="3"/>
      <c r="Q799" s="3"/>
      <c r="R799" s="3"/>
      <c r="S799" s="3"/>
      <c r="T799" s="3"/>
      <c r="U799" s="3"/>
      <c r="V799" s="3"/>
      <c r="W799" s="3"/>
      <c r="X799" s="3"/>
      <c r="Y799" s="3"/>
      <c r="Z799" s="3"/>
    </row>
    <row r="800" ht="15.75" customHeight="1">
      <c r="A800" s="66"/>
      <c r="B800" s="67"/>
      <c r="C800" s="67"/>
      <c r="D800" s="67"/>
      <c r="E800" s="67"/>
      <c r="F800" s="1"/>
      <c r="G800" s="1"/>
      <c r="H800" s="3"/>
      <c r="I800" s="3"/>
      <c r="J800" s="3"/>
      <c r="K800" s="3"/>
      <c r="L800" s="3"/>
      <c r="M800" s="3"/>
      <c r="N800" s="3"/>
      <c r="O800" s="3"/>
      <c r="P800" s="3"/>
      <c r="Q800" s="3"/>
      <c r="R800" s="3"/>
      <c r="S800" s="3"/>
      <c r="T800" s="3"/>
      <c r="U800" s="3"/>
      <c r="V800" s="3"/>
      <c r="W800" s="3"/>
      <c r="X800" s="3"/>
      <c r="Y800" s="3"/>
      <c r="Z800" s="3"/>
    </row>
    <row r="801" ht="15.75" customHeight="1">
      <c r="A801" s="66"/>
      <c r="B801" s="67"/>
      <c r="C801" s="67"/>
      <c r="D801" s="67"/>
      <c r="E801" s="67"/>
      <c r="F801" s="1"/>
      <c r="G801" s="1"/>
      <c r="H801" s="3"/>
      <c r="I801" s="3"/>
      <c r="J801" s="3"/>
      <c r="K801" s="3"/>
      <c r="L801" s="3"/>
      <c r="M801" s="3"/>
      <c r="N801" s="3"/>
      <c r="O801" s="3"/>
      <c r="P801" s="3"/>
      <c r="Q801" s="3"/>
      <c r="R801" s="3"/>
      <c r="S801" s="3"/>
      <c r="T801" s="3"/>
      <c r="U801" s="3"/>
      <c r="V801" s="3"/>
      <c r="W801" s="3"/>
      <c r="X801" s="3"/>
      <c r="Y801" s="3"/>
      <c r="Z801" s="3"/>
    </row>
    <row r="802" ht="15.75" customHeight="1">
      <c r="A802" s="66"/>
      <c r="B802" s="67"/>
      <c r="C802" s="67"/>
      <c r="D802" s="67"/>
      <c r="E802" s="67"/>
      <c r="F802" s="1"/>
      <c r="G802" s="1"/>
      <c r="H802" s="3"/>
      <c r="I802" s="3"/>
      <c r="J802" s="3"/>
      <c r="K802" s="3"/>
      <c r="L802" s="3"/>
      <c r="M802" s="3"/>
      <c r="N802" s="3"/>
      <c r="O802" s="3"/>
      <c r="P802" s="3"/>
      <c r="Q802" s="3"/>
      <c r="R802" s="3"/>
      <c r="S802" s="3"/>
      <c r="T802" s="3"/>
      <c r="U802" s="3"/>
      <c r="V802" s="3"/>
      <c r="W802" s="3"/>
      <c r="X802" s="3"/>
      <c r="Y802" s="3"/>
      <c r="Z802" s="3"/>
    </row>
    <row r="803" ht="15.75" customHeight="1">
      <c r="A803" s="66"/>
      <c r="B803" s="67"/>
      <c r="C803" s="67"/>
      <c r="D803" s="67"/>
      <c r="E803" s="67"/>
      <c r="F803" s="1"/>
      <c r="G803" s="1"/>
      <c r="H803" s="3"/>
      <c r="I803" s="3"/>
      <c r="J803" s="3"/>
      <c r="K803" s="3"/>
      <c r="L803" s="3"/>
      <c r="M803" s="3"/>
      <c r="N803" s="3"/>
      <c r="O803" s="3"/>
      <c r="P803" s="3"/>
      <c r="Q803" s="3"/>
      <c r="R803" s="3"/>
      <c r="S803" s="3"/>
      <c r="T803" s="3"/>
      <c r="U803" s="3"/>
      <c r="V803" s="3"/>
      <c r="W803" s="3"/>
      <c r="X803" s="3"/>
      <c r="Y803" s="3"/>
      <c r="Z803" s="3"/>
    </row>
    <row r="804" ht="15.75" customHeight="1">
      <c r="A804" s="66"/>
      <c r="B804" s="67"/>
      <c r="C804" s="67"/>
      <c r="D804" s="67"/>
      <c r="E804" s="67"/>
      <c r="F804" s="1"/>
      <c r="G804" s="1"/>
      <c r="H804" s="3"/>
      <c r="I804" s="3"/>
      <c r="J804" s="3"/>
      <c r="K804" s="3"/>
      <c r="L804" s="3"/>
      <c r="M804" s="3"/>
      <c r="N804" s="3"/>
      <c r="O804" s="3"/>
      <c r="P804" s="3"/>
      <c r="Q804" s="3"/>
      <c r="R804" s="3"/>
      <c r="S804" s="3"/>
      <c r="T804" s="3"/>
      <c r="U804" s="3"/>
      <c r="V804" s="3"/>
      <c r="W804" s="3"/>
      <c r="X804" s="3"/>
      <c r="Y804" s="3"/>
      <c r="Z804" s="3"/>
    </row>
    <row r="805" ht="15.75" customHeight="1">
      <c r="A805" s="66"/>
      <c r="B805" s="67"/>
      <c r="C805" s="67"/>
      <c r="D805" s="67"/>
      <c r="E805" s="67"/>
      <c r="F805" s="1"/>
      <c r="G805" s="1"/>
      <c r="H805" s="3"/>
      <c r="I805" s="3"/>
      <c r="J805" s="3"/>
      <c r="K805" s="3"/>
      <c r="L805" s="3"/>
      <c r="M805" s="3"/>
      <c r="N805" s="3"/>
      <c r="O805" s="3"/>
      <c r="P805" s="3"/>
      <c r="Q805" s="3"/>
      <c r="R805" s="3"/>
      <c r="S805" s="3"/>
      <c r="T805" s="3"/>
      <c r="U805" s="3"/>
      <c r="V805" s="3"/>
      <c r="W805" s="3"/>
      <c r="X805" s="3"/>
      <c r="Y805" s="3"/>
      <c r="Z805" s="3"/>
    </row>
    <row r="806" ht="15.75" customHeight="1">
      <c r="A806" s="66"/>
      <c r="B806" s="67"/>
      <c r="C806" s="67"/>
      <c r="D806" s="67"/>
      <c r="E806" s="67"/>
      <c r="F806" s="1"/>
      <c r="G806" s="1"/>
      <c r="H806" s="3"/>
      <c r="I806" s="3"/>
      <c r="J806" s="3"/>
      <c r="K806" s="3"/>
      <c r="L806" s="3"/>
      <c r="M806" s="3"/>
      <c r="N806" s="3"/>
      <c r="O806" s="3"/>
      <c r="P806" s="3"/>
      <c r="Q806" s="3"/>
      <c r="R806" s="3"/>
      <c r="S806" s="3"/>
      <c r="T806" s="3"/>
      <c r="U806" s="3"/>
      <c r="V806" s="3"/>
      <c r="W806" s="3"/>
      <c r="X806" s="3"/>
      <c r="Y806" s="3"/>
      <c r="Z806" s="3"/>
    </row>
    <row r="807" ht="15.75" customHeight="1">
      <c r="A807" s="66"/>
      <c r="B807" s="67"/>
      <c r="C807" s="67"/>
      <c r="D807" s="67"/>
      <c r="E807" s="67"/>
      <c r="F807" s="1"/>
      <c r="G807" s="1"/>
      <c r="H807" s="3"/>
      <c r="I807" s="3"/>
      <c r="J807" s="3"/>
      <c r="K807" s="3"/>
      <c r="L807" s="3"/>
      <c r="M807" s="3"/>
      <c r="N807" s="3"/>
      <c r="O807" s="3"/>
      <c r="P807" s="3"/>
      <c r="Q807" s="3"/>
      <c r="R807" s="3"/>
      <c r="S807" s="3"/>
      <c r="T807" s="3"/>
      <c r="U807" s="3"/>
      <c r="V807" s="3"/>
      <c r="W807" s="3"/>
      <c r="X807" s="3"/>
      <c r="Y807" s="3"/>
      <c r="Z807" s="3"/>
    </row>
    <row r="808" ht="15.75" customHeight="1">
      <c r="A808" s="66"/>
      <c r="B808" s="67"/>
      <c r="C808" s="67"/>
      <c r="D808" s="67"/>
      <c r="E808" s="67"/>
      <c r="F808" s="1"/>
      <c r="G808" s="1"/>
      <c r="H808" s="3"/>
      <c r="I808" s="3"/>
      <c r="J808" s="3"/>
      <c r="K808" s="3"/>
      <c r="L808" s="3"/>
      <c r="M808" s="3"/>
      <c r="N808" s="3"/>
      <c r="O808" s="3"/>
      <c r="P808" s="3"/>
      <c r="Q808" s="3"/>
      <c r="R808" s="3"/>
      <c r="S808" s="3"/>
      <c r="T808" s="3"/>
      <c r="U808" s="3"/>
      <c r="V808" s="3"/>
      <c r="W808" s="3"/>
      <c r="X808" s="3"/>
      <c r="Y808" s="3"/>
      <c r="Z808" s="3"/>
    </row>
    <row r="809" ht="15.75" customHeight="1">
      <c r="A809" s="66"/>
      <c r="B809" s="67"/>
      <c r="C809" s="67"/>
      <c r="D809" s="67"/>
      <c r="E809" s="67"/>
      <c r="F809" s="1"/>
      <c r="G809" s="1"/>
      <c r="H809" s="3"/>
      <c r="I809" s="3"/>
      <c r="J809" s="3"/>
      <c r="K809" s="3"/>
      <c r="L809" s="3"/>
      <c r="M809" s="3"/>
      <c r="N809" s="3"/>
      <c r="O809" s="3"/>
      <c r="P809" s="3"/>
      <c r="Q809" s="3"/>
      <c r="R809" s="3"/>
      <c r="S809" s="3"/>
      <c r="T809" s="3"/>
      <c r="U809" s="3"/>
      <c r="V809" s="3"/>
      <c r="W809" s="3"/>
      <c r="X809" s="3"/>
      <c r="Y809" s="3"/>
      <c r="Z809" s="3"/>
    </row>
    <row r="810" ht="15.75" customHeight="1">
      <c r="A810" s="66"/>
      <c r="B810" s="67"/>
      <c r="C810" s="67"/>
      <c r="D810" s="67"/>
      <c r="E810" s="67"/>
      <c r="F810" s="1"/>
      <c r="G810" s="1"/>
      <c r="H810" s="3"/>
      <c r="I810" s="3"/>
      <c r="J810" s="3"/>
      <c r="K810" s="3"/>
      <c r="L810" s="3"/>
      <c r="M810" s="3"/>
      <c r="N810" s="3"/>
      <c r="O810" s="3"/>
      <c r="P810" s="3"/>
      <c r="Q810" s="3"/>
      <c r="R810" s="3"/>
      <c r="S810" s="3"/>
      <c r="T810" s="3"/>
      <c r="U810" s="3"/>
      <c r="V810" s="3"/>
      <c r="W810" s="3"/>
      <c r="X810" s="3"/>
      <c r="Y810" s="3"/>
      <c r="Z810" s="3"/>
    </row>
    <row r="811" ht="15.75" customHeight="1">
      <c r="A811" s="66"/>
      <c r="B811" s="67"/>
      <c r="C811" s="67"/>
      <c r="D811" s="67"/>
      <c r="E811" s="67"/>
      <c r="F811" s="1"/>
      <c r="G811" s="1"/>
      <c r="H811" s="3"/>
      <c r="I811" s="3"/>
      <c r="J811" s="3"/>
      <c r="K811" s="3"/>
      <c r="L811" s="3"/>
      <c r="M811" s="3"/>
      <c r="N811" s="3"/>
      <c r="O811" s="3"/>
      <c r="P811" s="3"/>
      <c r="Q811" s="3"/>
      <c r="R811" s="3"/>
      <c r="S811" s="3"/>
      <c r="T811" s="3"/>
      <c r="U811" s="3"/>
      <c r="V811" s="3"/>
      <c r="W811" s="3"/>
      <c r="X811" s="3"/>
      <c r="Y811" s="3"/>
      <c r="Z811" s="3"/>
    </row>
    <row r="812" ht="15.75" customHeight="1">
      <c r="A812" s="66"/>
      <c r="B812" s="67"/>
      <c r="C812" s="67"/>
      <c r="D812" s="67"/>
      <c r="E812" s="67"/>
      <c r="F812" s="1"/>
      <c r="G812" s="1"/>
      <c r="H812" s="3"/>
      <c r="I812" s="3"/>
      <c r="J812" s="3"/>
      <c r="K812" s="3"/>
      <c r="L812" s="3"/>
      <c r="M812" s="3"/>
      <c r="N812" s="3"/>
      <c r="O812" s="3"/>
      <c r="P812" s="3"/>
      <c r="Q812" s="3"/>
      <c r="R812" s="3"/>
      <c r="S812" s="3"/>
      <c r="T812" s="3"/>
      <c r="U812" s="3"/>
      <c r="V812" s="3"/>
      <c r="W812" s="3"/>
      <c r="X812" s="3"/>
      <c r="Y812" s="3"/>
      <c r="Z812" s="3"/>
    </row>
    <row r="813" ht="15.75" customHeight="1">
      <c r="A813" s="66"/>
      <c r="B813" s="67"/>
      <c r="C813" s="67"/>
      <c r="D813" s="67"/>
      <c r="E813" s="67"/>
      <c r="F813" s="1"/>
      <c r="G813" s="1"/>
      <c r="H813" s="3"/>
      <c r="I813" s="3"/>
      <c r="J813" s="3"/>
      <c r="K813" s="3"/>
      <c r="L813" s="3"/>
      <c r="M813" s="3"/>
      <c r="N813" s="3"/>
      <c r="O813" s="3"/>
      <c r="P813" s="3"/>
      <c r="Q813" s="3"/>
      <c r="R813" s="3"/>
      <c r="S813" s="3"/>
      <c r="T813" s="3"/>
      <c r="U813" s="3"/>
      <c r="V813" s="3"/>
      <c r="W813" s="3"/>
      <c r="X813" s="3"/>
      <c r="Y813" s="3"/>
      <c r="Z813" s="3"/>
    </row>
    <row r="814" ht="15.75" customHeight="1">
      <c r="A814" s="66"/>
      <c r="B814" s="67"/>
      <c r="C814" s="67"/>
      <c r="D814" s="67"/>
      <c r="E814" s="67"/>
      <c r="F814" s="1"/>
      <c r="G814" s="1"/>
      <c r="H814" s="3"/>
      <c r="I814" s="3"/>
      <c r="J814" s="3"/>
      <c r="K814" s="3"/>
      <c r="L814" s="3"/>
      <c r="M814" s="3"/>
      <c r="N814" s="3"/>
      <c r="O814" s="3"/>
      <c r="P814" s="3"/>
      <c r="Q814" s="3"/>
      <c r="R814" s="3"/>
      <c r="S814" s="3"/>
      <c r="T814" s="3"/>
      <c r="U814" s="3"/>
      <c r="V814" s="3"/>
      <c r="W814" s="3"/>
      <c r="X814" s="3"/>
      <c r="Y814" s="3"/>
      <c r="Z814" s="3"/>
    </row>
    <row r="815" ht="15.75" customHeight="1">
      <c r="A815" s="66"/>
      <c r="B815" s="67"/>
      <c r="C815" s="67"/>
      <c r="D815" s="67"/>
      <c r="E815" s="67"/>
      <c r="F815" s="1"/>
      <c r="G815" s="1"/>
      <c r="H815" s="3"/>
      <c r="I815" s="3"/>
      <c r="J815" s="3"/>
      <c r="K815" s="3"/>
      <c r="L815" s="3"/>
      <c r="M815" s="3"/>
      <c r="N815" s="3"/>
      <c r="O815" s="3"/>
      <c r="P815" s="3"/>
      <c r="Q815" s="3"/>
      <c r="R815" s="3"/>
      <c r="S815" s="3"/>
      <c r="T815" s="3"/>
      <c r="U815" s="3"/>
      <c r="V815" s="3"/>
      <c r="W815" s="3"/>
      <c r="X815" s="3"/>
      <c r="Y815" s="3"/>
      <c r="Z815" s="3"/>
    </row>
    <row r="816" ht="15.75" customHeight="1">
      <c r="A816" s="66"/>
      <c r="B816" s="67"/>
      <c r="C816" s="67"/>
      <c r="D816" s="67"/>
      <c r="E816" s="67"/>
      <c r="F816" s="1"/>
      <c r="G816" s="1"/>
      <c r="H816" s="3"/>
      <c r="I816" s="3"/>
      <c r="J816" s="3"/>
      <c r="K816" s="3"/>
      <c r="L816" s="3"/>
      <c r="M816" s="3"/>
      <c r="N816" s="3"/>
      <c r="O816" s="3"/>
      <c r="P816" s="3"/>
      <c r="Q816" s="3"/>
      <c r="R816" s="3"/>
      <c r="S816" s="3"/>
      <c r="T816" s="3"/>
      <c r="U816" s="3"/>
      <c r="V816" s="3"/>
      <c r="W816" s="3"/>
      <c r="X816" s="3"/>
      <c r="Y816" s="3"/>
      <c r="Z816" s="3"/>
    </row>
    <row r="817" ht="15.75" customHeight="1">
      <c r="A817" s="66"/>
      <c r="B817" s="67"/>
      <c r="C817" s="67"/>
      <c r="D817" s="67"/>
      <c r="E817" s="67"/>
      <c r="F817" s="1"/>
      <c r="G817" s="1"/>
      <c r="H817" s="3"/>
      <c r="I817" s="3"/>
      <c r="J817" s="3"/>
      <c r="K817" s="3"/>
      <c r="L817" s="3"/>
      <c r="M817" s="3"/>
      <c r="N817" s="3"/>
      <c r="O817" s="3"/>
      <c r="P817" s="3"/>
      <c r="Q817" s="3"/>
      <c r="R817" s="3"/>
      <c r="S817" s="3"/>
      <c r="T817" s="3"/>
      <c r="U817" s="3"/>
      <c r="V817" s="3"/>
      <c r="W817" s="3"/>
      <c r="X817" s="3"/>
      <c r="Y817" s="3"/>
      <c r="Z817" s="3"/>
    </row>
    <row r="818" ht="15.75" customHeight="1">
      <c r="A818" s="66"/>
      <c r="B818" s="67"/>
      <c r="C818" s="67"/>
      <c r="D818" s="67"/>
      <c r="E818" s="67"/>
      <c r="F818" s="1"/>
      <c r="G818" s="1"/>
      <c r="H818" s="3"/>
      <c r="I818" s="3"/>
      <c r="J818" s="3"/>
      <c r="K818" s="3"/>
      <c r="L818" s="3"/>
      <c r="M818" s="3"/>
      <c r="N818" s="3"/>
      <c r="O818" s="3"/>
      <c r="P818" s="3"/>
      <c r="Q818" s="3"/>
      <c r="R818" s="3"/>
      <c r="S818" s="3"/>
      <c r="T818" s="3"/>
      <c r="U818" s="3"/>
      <c r="V818" s="3"/>
      <c r="W818" s="3"/>
      <c r="X818" s="3"/>
      <c r="Y818" s="3"/>
      <c r="Z818" s="3"/>
    </row>
    <row r="819" ht="15.75" customHeight="1">
      <c r="A819" s="66"/>
      <c r="B819" s="67"/>
      <c r="C819" s="67"/>
      <c r="D819" s="67"/>
      <c r="E819" s="67"/>
      <c r="F819" s="1"/>
      <c r="G819" s="1"/>
      <c r="H819" s="3"/>
      <c r="I819" s="3"/>
      <c r="J819" s="3"/>
      <c r="K819" s="3"/>
      <c r="L819" s="3"/>
      <c r="M819" s="3"/>
      <c r="N819" s="3"/>
      <c r="O819" s="3"/>
      <c r="P819" s="3"/>
      <c r="Q819" s="3"/>
      <c r="R819" s="3"/>
      <c r="S819" s="3"/>
      <c r="T819" s="3"/>
      <c r="U819" s="3"/>
      <c r="V819" s="3"/>
      <c r="W819" s="3"/>
      <c r="X819" s="3"/>
      <c r="Y819" s="3"/>
      <c r="Z819" s="3"/>
    </row>
    <row r="820" ht="15.75" customHeight="1">
      <c r="A820" s="66"/>
      <c r="B820" s="67"/>
      <c r="C820" s="67"/>
      <c r="D820" s="67"/>
      <c r="E820" s="67"/>
      <c r="F820" s="1"/>
      <c r="G820" s="1"/>
      <c r="H820" s="3"/>
      <c r="I820" s="3"/>
      <c r="J820" s="3"/>
      <c r="K820" s="3"/>
      <c r="L820" s="3"/>
      <c r="M820" s="3"/>
      <c r="N820" s="3"/>
      <c r="O820" s="3"/>
      <c r="P820" s="3"/>
      <c r="Q820" s="3"/>
      <c r="R820" s="3"/>
      <c r="S820" s="3"/>
      <c r="T820" s="3"/>
      <c r="U820" s="3"/>
      <c r="V820" s="3"/>
      <c r="W820" s="3"/>
      <c r="X820" s="3"/>
      <c r="Y820" s="3"/>
      <c r="Z820" s="3"/>
    </row>
    <row r="821" ht="15.75" customHeight="1">
      <c r="A821" s="66"/>
      <c r="B821" s="67"/>
      <c r="C821" s="67"/>
      <c r="D821" s="67"/>
      <c r="E821" s="67"/>
      <c r="F821" s="1"/>
      <c r="G821" s="1"/>
      <c r="H821" s="3"/>
      <c r="I821" s="3"/>
      <c r="J821" s="3"/>
      <c r="K821" s="3"/>
      <c r="L821" s="3"/>
      <c r="M821" s="3"/>
      <c r="N821" s="3"/>
      <c r="O821" s="3"/>
      <c r="P821" s="3"/>
      <c r="Q821" s="3"/>
      <c r="R821" s="3"/>
      <c r="S821" s="3"/>
      <c r="T821" s="3"/>
      <c r="U821" s="3"/>
      <c r="V821" s="3"/>
      <c r="W821" s="3"/>
      <c r="X821" s="3"/>
      <c r="Y821" s="3"/>
      <c r="Z821" s="3"/>
    </row>
    <row r="822" ht="15.75" customHeight="1">
      <c r="A822" s="66"/>
      <c r="B822" s="67"/>
      <c r="C822" s="67"/>
      <c r="D822" s="67"/>
      <c r="E822" s="67"/>
      <c r="F822" s="1"/>
      <c r="G822" s="1"/>
      <c r="H822" s="3"/>
      <c r="I822" s="3"/>
      <c r="J822" s="3"/>
      <c r="K822" s="3"/>
      <c r="L822" s="3"/>
      <c r="M822" s="3"/>
      <c r="N822" s="3"/>
      <c r="O822" s="3"/>
      <c r="P822" s="3"/>
      <c r="Q822" s="3"/>
      <c r="R822" s="3"/>
      <c r="S822" s="3"/>
      <c r="T822" s="3"/>
      <c r="U822" s="3"/>
      <c r="V822" s="3"/>
      <c r="W822" s="3"/>
      <c r="X822" s="3"/>
      <c r="Y822" s="3"/>
      <c r="Z822" s="3"/>
    </row>
    <row r="823" ht="15.75" customHeight="1">
      <c r="A823" s="66"/>
      <c r="B823" s="67"/>
      <c r="C823" s="67"/>
      <c r="D823" s="67"/>
      <c r="E823" s="67"/>
      <c r="F823" s="1"/>
      <c r="G823" s="1"/>
      <c r="H823" s="3"/>
      <c r="I823" s="3"/>
      <c r="J823" s="3"/>
      <c r="K823" s="3"/>
      <c r="L823" s="3"/>
      <c r="M823" s="3"/>
      <c r="N823" s="3"/>
      <c r="O823" s="3"/>
      <c r="P823" s="3"/>
      <c r="Q823" s="3"/>
      <c r="R823" s="3"/>
      <c r="S823" s="3"/>
      <c r="T823" s="3"/>
      <c r="U823" s="3"/>
      <c r="V823" s="3"/>
      <c r="W823" s="3"/>
      <c r="X823" s="3"/>
      <c r="Y823" s="3"/>
      <c r="Z823" s="3"/>
    </row>
    <row r="824" ht="15.75" customHeight="1">
      <c r="A824" s="66"/>
      <c r="B824" s="67"/>
      <c r="C824" s="67"/>
      <c r="D824" s="67"/>
      <c r="E824" s="67"/>
      <c r="F824" s="1"/>
      <c r="G824" s="1"/>
      <c r="H824" s="3"/>
      <c r="I824" s="3"/>
      <c r="J824" s="3"/>
      <c r="K824" s="3"/>
      <c r="L824" s="3"/>
      <c r="M824" s="3"/>
      <c r="N824" s="3"/>
      <c r="O824" s="3"/>
      <c r="P824" s="3"/>
      <c r="Q824" s="3"/>
      <c r="R824" s="3"/>
      <c r="S824" s="3"/>
      <c r="T824" s="3"/>
      <c r="U824" s="3"/>
      <c r="V824" s="3"/>
      <c r="W824" s="3"/>
      <c r="X824" s="3"/>
      <c r="Y824" s="3"/>
      <c r="Z824" s="3"/>
    </row>
    <row r="825" ht="15.75" customHeight="1">
      <c r="A825" s="66"/>
      <c r="B825" s="67"/>
      <c r="C825" s="67"/>
      <c r="D825" s="67"/>
      <c r="E825" s="67"/>
      <c r="F825" s="1"/>
      <c r="G825" s="1"/>
      <c r="H825" s="3"/>
      <c r="I825" s="3"/>
      <c r="J825" s="3"/>
      <c r="K825" s="3"/>
      <c r="L825" s="3"/>
      <c r="M825" s="3"/>
      <c r="N825" s="3"/>
      <c r="O825" s="3"/>
      <c r="P825" s="3"/>
      <c r="Q825" s="3"/>
      <c r="R825" s="3"/>
      <c r="S825" s="3"/>
      <c r="T825" s="3"/>
      <c r="U825" s="3"/>
      <c r="V825" s="3"/>
      <c r="W825" s="3"/>
      <c r="X825" s="3"/>
      <c r="Y825" s="3"/>
      <c r="Z825" s="3"/>
    </row>
    <row r="826" ht="15.75" customHeight="1">
      <c r="A826" s="66"/>
      <c r="B826" s="67"/>
      <c r="C826" s="67"/>
      <c r="D826" s="67"/>
      <c r="E826" s="67"/>
      <c r="F826" s="1"/>
      <c r="G826" s="1"/>
      <c r="H826" s="3"/>
      <c r="I826" s="3"/>
      <c r="J826" s="3"/>
      <c r="K826" s="3"/>
      <c r="L826" s="3"/>
      <c r="M826" s="3"/>
      <c r="N826" s="3"/>
      <c r="O826" s="3"/>
      <c r="P826" s="3"/>
      <c r="Q826" s="3"/>
      <c r="R826" s="3"/>
      <c r="S826" s="3"/>
      <c r="T826" s="3"/>
      <c r="U826" s="3"/>
      <c r="V826" s="3"/>
      <c r="W826" s="3"/>
      <c r="X826" s="3"/>
      <c r="Y826" s="3"/>
      <c r="Z826" s="3"/>
    </row>
    <row r="827" ht="15.75" customHeight="1">
      <c r="A827" s="66"/>
      <c r="B827" s="67"/>
      <c r="C827" s="67"/>
      <c r="D827" s="67"/>
      <c r="E827" s="67"/>
      <c r="F827" s="1"/>
      <c r="G827" s="1"/>
      <c r="H827" s="3"/>
      <c r="I827" s="3"/>
      <c r="J827" s="3"/>
      <c r="K827" s="3"/>
      <c r="L827" s="3"/>
      <c r="M827" s="3"/>
      <c r="N827" s="3"/>
      <c r="O827" s="3"/>
      <c r="P827" s="3"/>
      <c r="Q827" s="3"/>
      <c r="R827" s="3"/>
      <c r="S827" s="3"/>
      <c r="T827" s="3"/>
      <c r="U827" s="3"/>
      <c r="V827" s="3"/>
      <c r="W827" s="3"/>
      <c r="X827" s="3"/>
      <c r="Y827" s="3"/>
      <c r="Z827" s="3"/>
    </row>
    <row r="828" ht="15.75" customHeight="1">
      <c r="A828" s="66"/>
      <c r="B828" s="67"/>
      <c r="C828" s="67"/>
      <c r="D828" s="67"/>
      <c r="E828" s="67"/>
      <c r="F828" s="1"/>
      <c r="G828" s="1"/>
      <c r="H828" s="3"/>
      <c r="I828" s="3"/>
      <c r="J828" s="3"/>
      <c r="K828" s="3"/>
      <c r="L828" s="3"/>
      <c r="M828" s="3"/>
      <c r="N828" s="3"/>
      <c r="O828" s="3"/>
      <c r="P828" s="3"/>
      <c r="Q828" s="3"/>
      <c r="R828" s="3"/>
      <c r="S828" s="3"/>
      <c r="T828" s="3"/>
      <c r="U828" s="3"/>
      <c r="V828" s="3"/>
      <c r="W828" s="3"/>
      <c r="X828" s="3"/>
      <c r="Y828" s="3"/>
      <c r="Z828" s="3"/>
    </row>
    <row r="829" ht="15.75" customHeight="1">
      <c r="A829" s="66"/>
      <c r="B829" s="67"/>
      <c r="C829" s="67"/>
      <c r="D829" s="67"/>
      <c r="E829" s="67"/>
      <c r="F829" s="1"/>
      <c r="G829" s="1"/>
      <c r="H829" s="3"/>
      <c r="I829" s="3"/>
      <c r="J829" s="3"/>
      <c r="K829" s="3"/>
      <c r="L829" s="3"/>
      <c r="M829" s="3"/>
      <c r="N829" s="3"/>
      <c r="O829" s="3"/>
      <c r="P829" s="3"/>
      <c r="Q829" s="3"/>
      <c r="R829" s="3"/>
      <c r="S829" s="3"/>
      <c r="T829" s="3"/>
      <c r="U829" s="3"/>
      <c r="V829" s="3"/>
      <c r="W829" s="3"/>
      <c r="X829" s="3"/>
      <c r="Y829" s="3"/>
      <c r="Z829" s="3"/>
    </row>
    <row r="830" ht="15.75" customHeight="1">
      <c r="A830" s="66"/>
      <c r="B830" s="67"/>
      <c r="C830" s="67"/>
      <c r="D830" s="67"/>
      <c r="E830" s="67"/>
      <c r="F830" s="1"/>
      <c r="G830" s="1"/>
      <c r="H830" s="3"/>
      <c r="I830" s="3"/>
      <c r="J830" s="3"/>
      <c r="K830" s="3"/>
      <c r="L830" s="3"/>
      <c r="M830" s="3"/>
      <c r="N830" s="3"/>
      <c r="O830" s="3"/>
      <c r="P830" s="3"/>
      <c r="Q830" s="3"/>
      <c r="R830" s="3"/>
      <c r="S830" s="3"/>
      <c r="T830" s="3"/>
      <c r="U830" s="3"/>
      <c r="V830" s="3"/>
      <c r="W830" s="3"/>
      <c r="X830" s="3"/>
      <c r="Y830" s="3"/>
      <c r="Z830" s="3"/>
    </row>
    <row r="831" ht="15.75" customHeight="1">
      <c r="A831" s="66"/>
      <c r="B831" s="67"/>
      <c r="C831" s="67"/>
      <c r="D831" s="67"/>
      <c r="E831" s="67"/>
      <c r="F831" s="1"/>
      <c r="G831" s="1"/>
      <c r="H831" s="3"/>
      <c r="I831" s="3"/>
      <c r="J831" s="3"/>
      <c r="K831" s="3"/>
      <c r="L831" s="3"/>
      <c r="M831" s="3"/>
      <c r="N831" s="3"/>
      <c r="O831" s="3"/>
      <c r="P831" s="3"/>
      <c r="Q831" s="3"/>
      <c r="R831" s="3"/>
      <c r="S831" s="3"/>
      <c r="T831" s="3"/>
      <c r="U831" s="3"/>
      <c r="V831" s="3"/>
      <c r="W831" s="3"/>
      <c r="X831" s="3"/>
      <c r="Y831" s="3"/>
      <c r="Z831" s="3"/>
    </row>
    <row r="832" ht="15.75" customHeight="1">
      <c r="A832" s="66"/>
      <c r="B832" s="67"/>
      <c r="C832" s="67"/>
      <c r="D832" s="67"/>
      <c r="E832" s="67"/>
      <c r="F832" s="1"/>
      <c r="G832" s="1"/>
      <c r="H832" s="3"/>
      <c r="I832" s="3"/>
      <c r="J832" s="3"/>
      <c r="K832" s="3"/>
      <c r="L832" s="3"/>
      <c r="M832" s="3"/>
      <c r="N832" s="3"/>
      <c r="O832" s="3"/>
      <c r="P832" s="3"/>
      <c r="Q832" s="3"/>
      <c r="R832" s="3"/>
      <c r="S832" s="3"/>
      <c r="T832" s="3"/>
      <c r="U832" s="3"/>
      <c r="V832" s="3"/>
      <c r="W832" s="3"/>
      <c r="X832" s="3"/>
      <c r="Y832" s="3"/>
      <c r="Z832" s="3"/>
    </row>
    <row r="833" ht="15.75" customHeight="1">
      <c r="A833" s="66"/>
      <c r="B833" s="67"/>
      <c r="C833" s="67"/>
      <c r="D833" s="67"/>
      <c r="E833" s="67"/>
      <c r="F833" s="1"/>
      <c r="G833" s="1"/>
      <c r="H833" s="3"/>
      <c r="I833" s="3"/>
      <c r="J833" s="3"/>
      <c r="K833" s="3"/>
      <c r="L833" s="3"/>
      <c r="M833" s="3"/>
      <c r="N833" s="3"/>
      <c r="O833" s="3"/>
      <c r="P833" s="3"/>
      <c r="Q833" s="3"/>
      <c r="R833" s="3"/>
      <c r="S833" s="3"/>
      <c r="T833" s="3"/>
      <c r="U833" s="3"/>
      <c r="V833" s="3"/>
      <c r="W833" s="3"/>
      <c r="X833" s="3"/>
      <c r="Y833" s="3"/>
      <c r="Z833" s="3"/>
    </row>
    <row r="834" ht="15.75" customHeight="1">
      <c r="A834" s="66"/>
      <c r="B834" s="67"/>
      <c r="C834" s="67"/>
      <c r="D834" s="67"/>
      <c r="E834" s="67"/>
      <c r="F834" s="1"/>
      <c r="G834" s="1"/>
      <c r="H834" s="3"/>
      <c r="I834" s="3"/>
      <c r="J834" s="3"/>
      <c r="K834" s="3"/>
      <c r="L834" s="3"/>
      <c r="M834" s="3"/>
      <c r="N834" s="3"/>
      <c r="O834" s="3"/>
      <c r="P834" s="3"/>
      <c r="Q834" s="3"/>
      <c r="R834" s="3"/>
      <c r="S834" s="3"/>
      <c r="T834" s="3"/>
      <c r="U834" s="3"/>
      <c r="V834" s="3"/>
      <c r="W834" s="3"/>
      <c r="X834" s="3"/>
      <c r="Y834" s="3"/>
      <c r="Z834" s="3"/>
    </row>
    <row r="835" ht="15.75" customHeight="1">
      <c r="A835" s="66"/>
      <c r="B835" s="67"/>
      <c r="C835" s="67"/>
      <c r="D835" s="67"/>
      <c r="E835" s="67"/>
      <c r="F835" s="1"/>
      <c r="G835" s="1"/>
      <c r="H835" s="3"/>
      <c r="I835" s="3"/>
      <c r="J835" s="3"/>
      <c r="K835" s="3"/>
      <c r="L835" s="3"/>
      <c r="M835" s="3"/>
      <c r="N835" s="3"/>
      <c r="O835" s="3"/>
      <c r="P835" s="3"/>
      <c r="Q835" s="3"/>
      <c r="R835" s="3"/>
      <c r="S835" s="3"/>
      <c r="T835" s="3"/>
      <c r="U835" s="3"/>
      <c r="V835" s="3"/>
      <c r="W835" s="3"/>
      <c r="X835" s="3"/>
      <c r="Y835" s="3"/>
      <c r="Z835" s="3"/>
    </row>
    <row r="836" ht="15.75" customHeight="1">
      <c r="A836" s="66"/>
      <c r="B836" s="67"/>
      <c r="C836" s="67"/>
      <c r="D836" s="67"/>
      <c r="E836" s="67"/>
      <c r="F836" s="1"/>
      <c r="G836" s="1"/>
      <c r="H836" s="3"/>
      <c r="I836" s="3"/>
      <c r="J836" s="3"/>
      <c r="K836" s="3"/>
      <c r="L836" s="3"/>
      <c r="M836" s="3"/>
      <c r="N836" s="3"/>
      <c r="O836" s="3"/>
      <c r="P836" s="3"/>
      <c r="Q836" s="3"/>
      <c r="R836" s="3"/>
      <c r="S836" s="3"/>
      <c r="T836" s="3"/>
      <c r="U836" s="3"/>
      <c r="V836" s="3"/>
      <c r="W836" s="3"/>
      <c r="X836" s="3"/>
      <c r="Y836" s="3"/>
      <c r="Z836" s="3"/>
    </row>
    <row r="837" ht="15.75" customHeight="1">
      <c r="A837" s="66"/>
      <c r="B837" s="67"/>
      <c r="C837" s="67"/>
      <c r="D837" s="67"/>
      <c r="E837" s="67"/>
      <c r="F837" s="1"/>
      <c r="G837" s="1"/>
      <c r="H837" s="3"/>
      <c r="I837" s="3"/>
      <c r="J837" s="3"/>
      <c r="K837" s="3"/>
      <c r="L837" s="3"/>
      <c r="M837" s="3"/>
      <c r="N837" s="3"/>
      <c r="O837" s="3"/>
      <c r="P837" s="3"/>
      <c r="Q837" s="3"/>
      <c r="R837" s="3"/>
      <c r="S837" s="3"/>
      <c r="T837" s="3"/>
      <c r="U837" s="3"/>
      <c r="V837" s="3"/>
      <c r="W837" s="3"/>
      <c r="X837" s="3"/>
      <c r="Y837" s="3"/>
      <c r="Z837" s="3"/>
    </row>
    <row r="838" ht="15.75" customHeight="1">
      <c r="A838" s="66"/>
      <c r="B838" s="67"/>
      <c r="C838" s="67"/>
      <c r="D838" s="67"/>
      <c r="E838" s="67"/>
      <c r="F838" s="1"/>
      <c r="G838" s="1"/>
      <c r="H838" s="3"/>
      <c r="I838" s="3"/>
      <c r="J838" s="3"/>
      <c r="K838" s="3"/>
      <c r="L838" s="3"/>
      <c r="M838" s="3"/>
      <c r="N838" s="3"/>
      <c r="O838" s="3"/>
      <c r="P838" s="3"/>
      <c r="Q838" s="3"/>
      <c r="R838" s="3"/>
      <c r="S838" s="3"/>
      <c r="T838" s="3"/>
      <c r="U838" s="3"/>
      <c r="V838" s="3"/>
      <c r="W838" s="3"/>
      <c r="X838" s="3"/>
      <c r="Y838" s="3"/>
      <c r="Z838" s="3"/>
    </row>
    <row r="839" ht="15.75" customHeight="1">
      <c r="A839" s="66"/>
      <c r="B839" s="67"/>
      <c r="C839" s="67"/>
      <c r="D839" s="67"/>
      <c r="E839" s="67"/>
      <c r="F839" s="1"/>
      <c r="G839" s="1"/>
      <c r="H839" s="3"/>
      <c r="I839" s="3"/>
      <c r="J839" s="3"/>
      <c r="K839" s="3"/>
      <c r="L839" s="3"/>
      <c r="M839" s="3"/>
      <c r="N839" s="3"/>
      <c r="O839" s="3"/>
      <c r="P839" s="3"/>
      <c r="Q839" s="3"/>
      <c r="R839" s="3"/>
      <c r="S839" s="3"/>
      <c r="T839" s="3"/>
      <c r="U839" s="3"/>
      <c r="V839" s="3"/>
      <c r="W839" s="3"/>
      <c r="X839" s="3"/>
      <c r="Y839" s="3"/>
      <c r="Z839" s="3"/>
    </row>
    <row r="840" ht="15.75" customHeight="1">
      <c r="A840" s="66"/>
      <c r="B840" s="67"/>
      <c r="C840" s="67"/>
      <c r="D840" s="67"/>
      <c r="E840" s="67"/>
      <c r="F840" s="1"/>
      <c r="G840" s="1"/>
      <c r="H840" s="3"/>
      <c r="I840" s="3"/>
      <c r="J840" s="3"/>
      <c r="K840" s="3"/>
      <c r="L840" s="3"/>
      <c r="M840" s="3"/>
      <c r="N840" s="3"/>
      <c r="O840" s="3"/>
      <c r="P840" s="3"/>
      <c r="Q840" s="3"/>
      <c r="R840" s="3"/>
      <c r="S840" s="3"/>
      <c r="T840" s="3"/>
      <c r="U840" s="3"/>
      <c r="V840" s="3"/>
      <c r="W840" s="3"/>
      <c r="X840" s="3"/>
      <c r="Y840" s="3"/>
      <c r="Z840" s="3"/>
    </row>
    <row r="841" ht="15.75" customHeight="1">
      <c r="A841" s="66"/>
      <c r="B841" s="67"/>
      <c r="C841" s="67"/>
      <c r="D841" s="67"/>
      <c r="E841" s="67"/>
      <c r="F841" s="1"/>
      <c r="G841" s="1"/>
      <c r="H841" s="3"/>
      <c r="I841" s="3"/>
      <c r="J841" s="3"/>
      <c r="K841" s="3"/>
      <c r="L841" s="3"/>
      <c r="M841" s="3"/>
      <c r="N841" s="3"/>
      <c r="O841" s="3"/>
      <c r="P841" s="3"/>
      <c r="Q841" s="3"/>
      <c r="R841" s="3"/>
      <c r="S841" s="3"/>
      <c r="T841" s="3"/>
      <c r="U841" s="3"/>
      <c r="V841" s="3"/>
      <c r="W841" s="3"/>
      <c r="X841" s="3"/>
      <c r="Y841" s="3"/>
      <c r="Z841" s="3"/>
    </row>
    <row r="842" ht="15.75" customHeight="1">
      <c r="A842" s="66"/>
      <c r="B842" s="67"/>
      <c r="C842" s="67"/>
      <c r="D842" s="67"/>
      <c r="E842" s="67"/>
      <c r="F842" s="1"/>
      <c r="G842" s="1"/>
      <c r="H842" s="3"/>
      <c r="I842" s="3"/>
      <c r="J842" s="3"/>
      <c r="K842" s="3"/>
      <c r="L842" s="3"/>
      <c r="M842" s="3"/>
      <c r="N842" s="3"/>
      <c r="O842" s="3"/>
      <c r="P842" s="3"/>
      <c r="Q842" s="3"/>
      <c r="R842" s="3"/>
      <c r="S842" s="3"/>
      <c r="T842" s="3"/>
      <c r="U842" s="3"/>
      <c r="V842" s="3"/>
      <c r="W842" s="3"/>
      <c r="X842" s="3"/>
      <c r="Y842" s="3"/>
      <c r="Z842" s="3"/>
    </row>
    <row r="843" ht="15.75" customHeight="1">
      <c r="A843" s="66"/>
      <c r="B843" s="67"/>
      <c r="C843" s="67"/>
      <c r="D843" s="67"/>
      <c r="E843" s="67"/>
      <c r="F843" s="1"/>
      <c r="G843" s="1"/>
      <c r="H843" s="3"/>
      <c r="I843" s="3"/>
      <c r="J843" s="3"/>
      <c r="K843" s="3"/>
      <c r="L843" s="3"/>
      <c r="M843" s="3"/>
      <c r="N843" s="3"/>
      <c r="O843" s="3"/>
      <c r="P843" s="3"/>
      <c r="Q843" s="3"/>
      <c r="R843" s="3"/>
      <c r="S843" s="3"/>
      <c r="T843" s="3"/>
      <c r="U843" s="3"/>
      <c r="V843" s="3"/>
      <c r="W843" s="3"/>
      <c r="X843" s="3"/>
      <c r="Y843" s="3"/>
      <c r="Z843" s="3"/>
    </row>
    <row r="844" ht="15.75" customHeight="1">
      <c r="A844" s="66"/>
      <c r="B844" s="67"/>
      <c r="C844" s="67"/>
      <c r="D844" s="67"/>
      <c r="E844" s="67"/>
      <c r="F844" s="1"/>
      <c r="G844" s="1"/>
      <c r="H844" s="3"/>
      <c r="I844" s="3"/>
      <c r="J844" s="3"/>
      <c r="K844" s="3"/>
      <c r="L844" s="3"/>
      <c r="M844" s="3"/>
      <c r="N844" s="3"/>
      <c r="O844" s="3"/>
      <c r="P844" s="3"/>
      <c r="Q844" s="3"/>
      <c r="R844" s="3"/>
      <c r="S844" s="3"/>
      <c r="T844" s="3"/>
      <c r="U844" s="3"/>
      <c r="V844" s="3"/>
      <c r="W844" s="3"/>
      <c r="X844" s="3"/>
      <c r="Y844" s="3"/>
      <c r="Z844" s="3"/>
    </row>
    <row r="845" ht="15.75" customHeight="1">
      <c r="A845" s="66"/>
      <c r="B845" s="67"/>
      <c r="C845" s="67"/>
      <c r="D845" s="67"/>
      <c r="E845" s="67"/>
      <c r="F845" s="1"/>
      <c r="G845" s="1"/>
      <c r="H845" s="3"/>
      <c r="I845" s="3"/>
      <c r="J845" s="3"/>
      <c r="K845" s="3"/>
      <c r="L845" s="3"/>
      <c r="M845" s="3"/>
      <c r="N845" s="3"/>
      <c r="O845" s="3"/>
      <c r="P845" s="3"/>
      <c r="Q845" s="3"/>
      <c r="R845" s="3"/>
      <c r="S845" s="3"/>
      <c r="T845" s="3"/>
      <c r="U845" s="3"/>
      <c r="V845" s="3"/>
      <c r="W845" s="3"/>
      <c r="X845" s="3"/>
      <c r="Y845" s="3"/>
      <c r="Z845" s="3"/>
    </row>
    <row r="846" ht="15.75" customHeight="1">
      <c r="A846" s="66"/>
      <c r="B846" s="67"/>
      <c r="C846" s="67"/>
      <c r="D846" s="67"/>
      <c r="E846" s="67"/>
      <c r="F846" s="1"/>
      <c r="G846" s="1"/>
      <c r="H846" s="3"/>
      <c r="I846" s="3"/>
      <c r="J846" s="3"/>
      <c r="K846" s="3"/>
      <c r="L846" s="3"/>
      <c r="M846" s="3"/>
      <c r="N846" s="3"/>
      <c r="O846" s="3"/>
      <c r="P846" s="3"/>
      <c r="Q846" s="3"/>
      <c r="R846" s="3"/>
      <c r="S846" s="3"/>
      <c r="T846" s="3"/>
      <c r="U846" s="3"/>
      <c r="V846" s="3"/>
      <c r="W846" s="3"/>
      <c r="X846" s="3"/>
      <c r="Y846" s="3"/>
      <c r="Z846" s="3"/>
    </row>
    <row r="847" ht="15.75" customHeight="1">
      <c r="A847" s="66"/>
      <c r="B847" s="67"/>
      <c r="C847" s="67"/>
      <c r="D847" s="67"/>
      <c r="E847" s="67"/>
      <c r="F847" s="1"/>
      <c r="G847" s="1"/>
      <c r="H847" s="3"/>
      <c r="I847" s="3"/>
      <c r="J847" s="3"/>
      <c r="K847" s="3"/>
      <c r="L847" s="3"/>
      <c r="M847" s="3"/>
      <c r="N847" s="3"/>
      <c r="O847" s="3"/>
      <c r="P847" s="3"/>
      <c r="Q847" s="3"/>
      <c r="R847" s="3"/>
      <c r="S847" s="3"/>
      <c r="T847" s="3"/>
      <c r="U847" s="3"/>
      <c r="V847" s="3"/>
      <c r="W847" s="3"/>
      <c r="X847" s="3"/>
      <c r="Y847" s="3"/>
      <c r="Z847" s="3"/>
    </row>
    <row r="848" ht="15.75" customHeight="1">
      <c r="A848" s="66"/>
      <c r="B848" s="67"/>
      <c r="C848" s="67"/>
      <c r="D848" s="67"/>
      <c r="E848" s="67"/>
      <c r="F848" s="1"/>
      <c r="G848" s="1"/>
      <c r="H848" s="3"/>
      <c r="I848" s="3"/>
      <c r="J848" s="3"/>
      <c r="K848" s="3"/>
      <c r="L848" s="3"/>
      <c r="M848" s="3"/>
      <c r="N848" s="3"/>
      <c r="O848" s="3"/>
      <c r="P848" s="3"/>
      <c r="Q848" s="3"/>
      <c r="R848" s="3"/>
      <c r="S848" s="3"/>
      <c r="T848" s="3"/>
      <c r="U848" s="3"/>
      <c r="V848" s="3"/>
      <c r="W848" s="3"/>
      <c r="X848" s="3"/>
      <c r="Y848" s="3"/>
      <c r="Z848" s="3"/>
    </row>
    <row r="849" ht="15.75" customHeight="1">
      <c r="A849" s="66"/>
      <c r="B849" s="67"/>
      <c r="C849" s="67"/>
      <c r="D849" s="67"/>
      <c r="E849" s="67"/>
      <c r="F849" s="1"/>
      <c r="G849" s="1"/>
      <c r="H849" s="3"/>
      <c r="I849" s="3"/>
      <c r="J849" s="3"/>
      <c r="K849" s="3"/>
      <c r="L849" s="3"/>
      <c r="M849" s="3"/>
      <c r="N849" s="3"/>
      <c r="O849" s="3"/>
      <c r="P849" s="3"/>
      <c r="Q849" s="3"/>
      <c r="R849" s="3"/>
      <c r="S849" s="3"/>
      <c r="T849" s="3"/>
      <c r="U849" s="3"/>
      <c r="V849" s="3"/>
      <c r="W849" s="3"/>
      <c r="X849" s="3"/>
      <c r="Y849" s="3"/>
      <c r="Z849" s="3"/>
    </row>
    <row r="850" ht="15.75" customHeight="1">
      <c r="A850" s="66"/>
      <c r="B850" s="67"/>
      <c r="C850" s="67"/>
      <c r="D850" s="67"/>
      <c r="E850" s="67"/>
      <c r="F850" s="1"/>
      <c r="G850" s="1"/>
      <c r="H850" s="3"/>
      <c r="I850" s="3"/>
      <c r="J850" s="3"/>
      <c r="K850" s="3"/>
      <c r="L850" s="3"/>
      <c r="M850" s="3"/>
      <c r="N850" s="3"/>
      <c r="O850" s="3"/>
      <c r="P850" s="3"/>
      <c r="Q850" s="3"/>
      <c r="R850" s="3"/>
      <c r="S850" s="3"/>
      <c r="T850" s="3"/>
      <c r="U850" s="3"/>
      <c r="V850" s="3"/>
      <c r="W850" s="3"/>
      <c r="X850" s="3"/>
      <c r="Y850" s="3"/>
      <c r="Z850" s="3"/>
    </row>
    <row r="851" ht="15.75" customHeight="1">
      <c r="A851" s="66"/>
      <c r="B851" s="67"/>
      <c r="C851" s="67"/>
      <c r="D851" s="67"/>
      <c r="E851" s="67"/>
      <c r="F851" s="1"/>
      <c r="G851" s="1"/>
      <c r="H851" s="3"/>
      <c r="I851" s="3"/>
      <c r="J851" s="3"/>
      <c r="K851" s="3"/>
      <c r="L851" s="3"/>
      <c r="M851" s="3"/>
      <c r="N851" s="3"/>
      <c r="O851" s="3"/>
      <c r="P851" s="3"/>
      <c r="Q851" s="3"/>
      <c r="R851" s="3"/>
      <c r="S851" s="3"/>
      <c r="T851" s="3"/>
      <c r="U851" s="3"/>
      <c r="V851" s="3"/>
      <c r="W851" s="3"/>
      <c r="X851" s="3"/>
      <c r="Y851" s="3"/>
      <c r="Z851" s="3"/>
    </row>
    <row r="852" ht="15.75" customHeight="1">
      <c r="A852" s="66"/>
      <c r="B852" s="67"/>
      <c r="C852" s="67"/>
      <c r="D852" s="67"/>
      <c r="E852" s="67"/>
      <c r="F852" s="1"/>
      <c r="G852" s="1"/>
      <c r="H852" s="3"/>
      <c r="I852" s="3"/>
      <c r="J852" s="3"/>
      <c r="K852" s="3"/>
      <c r="L852" s="3"/>
      <c r="M852" s="3"/>
      <c r="N852" s="3"/>
      <c r="O852" s="3"/>
      <c r="P852" s="3"/>
      <c r="Q852" s="3"/>
      <c r="R852" s="3"/>
      <c r="S852" s="3"/>
      <c r="T852" s="3"/>
      <c r="U852" s="3"/>
      <c r="V852" s="3"/>
      <c r="W852" s="3"/>
      <c r="X852" s="3"/>
      <c r="Y852" s="3"/>
      <c r="Z852" s="3"/>
    </row>
    <row r="853" ht="15.75" customHeight="1">
      <c r="A853" s="66"/>
      <c r="B853" s="67"/>
      <c r="C853" s="67"/>
      <c r="D853" s="67"/>
      <c r="E853" s="67"/>
      <c r="F853" s="1"/>
      <c r="G853" s="1"/>
      <c r="H853" s="3"/>
      <c r="I853" s="3"/>
      <c r="J853" s="3"/>
      <c r="K853" s="3"/>
      <c r="L853" s="3"/>
      <c r="M853" s="3"/>
      <c r="N853" s="3"/>
      <c r="O853" s="3"/>
      <c r="P853" s="3"/>
      <c r="Q853" s="3"/>
      <c r="R853" s="3"/>
      <c r="S853" s="3"/>
      <c r="T853" s="3"/>
      <c r="U853" s="3"/>
      <c r="V853" s="3"/>
      <c r="W853" s="3"/>
      <c r="X853" s="3"/>
      <c r="Y853" s="3"/>
      <c r="Z853" s="3"/>
    </row>
    <row r="854" ht="15.75" customHeight="1">
      <c r="A854" s="66"/>
      <c r="B854" s="67"/>
      <c r="C854" s="67"/>
      <c r="D854" s="67"/>
      <c r="E854" s="67"/>
      <c r="F854" s="1"/>
      <c r="G854" s="1"/>
      <c r="H854" s="3"/>
      <c r="I854" s="3"/>
      <c r="J854" s="3"/>
      <c r="K854" s="3"/>
      <c r="L854" s="3"/>
      <c r="M854" s="3"/>
      <c r="N854" s="3"/>
      <c r="O854" s="3"/>
      <c r="P854" s="3"/>
      <c r="Q854" s="3"/>
      <c r="R854" s="3"/>
      <c r="S854" s="3"/>
      <c r="T854" s="3"/>
      <c r="U854" s="3"/>
      <c r="V854" s="3"/>
      <c r="W854" s="3"/>
      <c r="X854" s="3"/>
      <c r="Y854" s="3"/>
      <c r="Z854" s="3"/>
    </row>
    <row r="855" ht="15.75" customHeight="1">
      <c r="A855" s="66"/>
      <c r="B855" s="67"/>
      <c r="C855" s="67"/>
      <c r="D855" s="67"/>
      <c r="E855" s="67"/>
      <c r="F855" s="1"/>
      <c r="G855" s="1"/>
      <c r="H855" s="3"/>
      <c r="I855" s="3"/>
      <c r="J855" s="3"/>
      <c r="K855" s="3"/>
      <c r="L855" s="3"/>
      <c r="M855" s="3"/>
      <c r="N855" s="3"/>
      <c r="O855" s="3"/>
      <c r="P855" s="3"/>
      <c r="Q855" s="3"/>
      <c r="R855" s="3"/>
      <c r="S855" s="3"/>
      <c r="T855" s="3"/>
      <c r="U855" s="3"/>
      <c r="V855" s="3"/>
      <c r="W855" s="3"/>
      <c r="X855" s="3"/>
      <c r="Y855" s="3"/>
      <c r="Z855" s="3"/>
    </row>
    <row r="856" ht="15.75" customHeight="1">
      <c r="A856" s="66"/>
      <c r="B856" s="67"/>
      <c r="C856" s="67"/>
      <c r="D856" s="67"/>
      <c r="E856" s="67"/>
      <c r="F856" s="1"/>
      <c r="G856" s="1"/>
      <c r="H856" s="3"/>
      <c r="I856" s="3"/>
      <c r="J856" s="3"/>
      <c r="K856" s="3"/>
      <c r="L856" s="3"/>
      <c r="M856" s="3"/>
      <c r="N856" s="3"/>
      <c r="O856" s="3"/>
      <c r="P856" s="3"/>
      <c r="Q856" s="3"/>
      <c r="R856" s="3"/>
      <c r="S856" s="3"/>
      <c r="T856" s="3"/>
      <c r="U856" s="3"/>
      <c r="V856" s="3"/>
      <c r="W856" s="3"/>
      <c r="X856" s="3"/>
      <c r="Y856" s="3"/>
      <c r="Z856" s="3"/>
    </row>
    <row r="857" ht="15.75" customHeight="1">
      <c r="A857" s="66"/>
      <c r="B857" s="67"/>
      <c r="C857" s="67"/>
      <c r="D857" s="67"/>
      <c r="E857" s="67"/>
      <c r="F857" s="1"/>
      <c r="G857" s="1"/>
      <c r="H857" s="3"/>
      <c r="I857" s="3"/>
      <c r="J857" s="3"/>
      <c r="K857" s="3"/>
      <c r="L857" s="3"/>
      <c r="M857" s="3"/>
      <c r="N857" s="3"/>
      <c r="O857" s="3"/>
      <c r="P857" s="3"/>
      <c r="Q857" s="3"/>
      <c r="R857" s="3"/>
      <c r="S857" s="3"/>
      <c r="T857" s="3"/>
      <c r="U857" s="3"/>
      <c r="V857" s="3"/>
      <c r="W857" s="3"/>
      <c r="X857" s="3"/>
      <c r="Y857" s="3"/>
      <c r="Z857" s="3"/>
    </row>
    <row r="858" ht="15.75" customHeight="1">
      <c r="A858" s="66"/>
      <c r="B858" s="67"/>
      <c r="C858" s="67"/>
      <c r="D858" s="67"/>
      <c r="E858" s="67"/>
      <c r="F858" s="1"/>
      <c r="G858" s="1"/>
      <c r="H858" s="3"/>
      <c r="I858" s="3"/>
      <c r="J858" s="3"/>
      <c r="K858" s="3"/>
      <c r="L858" s="3"/>
      <c r="M858" s="3"/>
      <c r="N858" s="3"/>
      <c r="O858" s="3"/>
      <c r="P858" s="3"/>
      <c r="Q858" s="3"/>
      <c r="R858" s="3"/>
      <c r="S858" s="3"/>
      <c r="T858" s="3"/>
      <c r="U858" s="3"/>
      <c r="V858" s="3"/>
      <c r="W858" s="3"/>
      <c r="X858" s="3"/>
      <c r="Y858" s="3"/>
      <c r="Z858" s="3"/>
    </row>
    <row r="859" ht="15.75" customHeight="1">
      <c r="A859" s="66"/>
      <c r="B859" s="67"/>
      <c r="C859" s="67"/>
      <c r="D859" s="67"/>
      <c r="E859" s="67"/>
      <c r="F859" s="1"/>
      <c r="G859" s="1"/>
      <c r="H859" s="3"/>
      <c r="I859" s="3"/>
      <c r="J859" s="3"/>
      <c r="K859" s="3"/>
      <c r="L859" s="3"/>
      <c r="M859" s="3"/>
      <c r="N859" s="3"/>
      <c r="O859" s="3"/>
      <c r="P859" s="3"/>
      <c r="Q859" s="3"/>
      <c r="R859" s="3"/>
      <c r="S859" s="3"/>
      <c r="T859" s="3"/>
      <c r="U859" s="3"/>
      <c r="V859" s="3"/>
      <c r="W859" s="3"/>
      <c r="X859" s="3"/>
      <c r="Y859" s="3"/>
      <c r="Z859" s="3"/>
    </row>
    <row r="860" ht="15.75" customHeight="1">
      <c r="A860" s="66"/>
      <c r="B860" s="67"/>
      <c r="C860" s="67"/>
      <c r="D860" s="67"/>
      <c r="E860" s="67"/>
      <c r="F860" s="1"/>
      <c r="G860" s="1"/>
      <c r="H860" s="3"/>
      <c r="I860" s="3"/>
      <c r="J860" s="3"/>
      <c r="K860" s="3"/>
      <c r="L860" s="3"/>
      <c r="M860" s="3"/>
      <c r="N860" s="3"/>
      <c r="O860" s="3"/>
      <c r="P860" s="3"/>
      <c r="Q860" s="3"/>
      <c r="R860" s="3"/>
      <c r="S860" s="3"/>
      <c r="T860" s="3"/>
      <c r="U860" s="3"/>
      <c r="V860" s="3"/>
      <c r="W860" s="3"/>
      <c r="X860" s="3"/>
      <c r="Y860" s="3"/>
      <c r="Z860" s="3"/>
    </row>
    <row r="861" ht="15.75" customHeight="1">
      <c r="A861" s="66"/>
      <c r="B861" s="67"/>
      <c r="C861" s="67"/>
      <c r="D861" s="67"/>
      <c r="E861" s="67"/>
      <c r="F861" s="1"/>
      <c r="G861" s="1"/>
      <c r="H861" s="3"/>
      <c r="I861" s="3"/>
      <c r="J861" s="3"/>
      <c r="K861" s="3"/>
      <c r="L861" s="3"/>
      <c r="M861" s="3"/>
      <c r="N861" s="3"/>
      <c r="O861" s="3"/>
      <c r="P861" s="3"/>
      <c r="Q861" s="3"/>
      <c r="R861" s="3"/>
      <c r="S861" s="3"/>
      <c r="T861" s="3"/>
      <c r="U861" s="3"/>
      <c r="V861" s="3"/>
      <c r="W861" s="3"/>
      <c r="X861" s="3"/>
      <c r="Y861" s="3"/>
      <c r="Z861" s="3"/>
    </row>
    <row r="862" ht="15.75" customHeight="1">
      <c r="A862" s="66"/>
      <c r="B862" s="67"/>
      <c r="C862" s="67"/>
      <c r="D862" s="67"/>
      <c r="E862" s="67"/>
      <c r="F862" s="1"/>
      <c r="G862" s="1"/>
      <c r="H862" s="3"/>
      <c r="I862" s="3"/>
      <c r="J862" s="3"/>
      <c r="K862" s="3"/>
      <c r="L862" s="3"/>
      <c r="M862" s="3"/>
      <c r="N862" s="3"/>
      <c r="O862" s="3"/>
      <c r="P862" s="3"/>
      <c r="Q862" s="3"/>
      <c r="R862" s="3"/>
      <c r="S862" s="3"/>
      <c r="T862" s="3"/>
      <c r="U862" s="3"/>
      <c r="V862" s="3"/>
      <c r="W862" s="3"/>
      <c r="X862" s="3"/>
      <c r="Y862" s="3"/>
      <c r="Z862" s="3"/>
    </row>
    <row r="863" ht="15.75" customHeight="1">
      <c r="A863" s="66"/>
      <c r="B863" s="67"/>
      <c r="C863" s="67"/>
      <c r="D863" s="67"/>
      <c r="E863" s="67"/>
      <c r="F863" s="1"/>
      <c r="G863" s="1"/>
      <c r="H863" s="3"/>
      <c r="I863" s="3"/>
      <c r="J863" s="3"/>
      <c r="K863" s="3"/>
      <c r="L863" s="3"/>
      <c r="M863" s="3"/>
      <c r="N863" s="3"/>
      <c r="O863" s="3"/>
      <c r="P863" s="3"/>
      <c r="Q863" s="3"/>
      <c r="R863" s="3"/>
      <c r="S863" s="3"/>
      <c r="T863" s="3"/>
      <c r="U863" s="3"/>
      <c r="V863" s="3"/>
      <c r="W863" s="3"/>
      <c r="X863" s="3"/>
      <c r="Y863" s="3"/>
      <c r="Z863" s="3"/>
    </row>
    <row r="864" ht="15.75" customHeight="1">
      <c r="A864" s="66"/>
      <c r="B864" s="67"/>
      <c r="C864" s="67"/>
      <c r="D864" s="67"/>
      <c r="E864" s="67"/>
      <c r="F864" s="1"/>
      <c r="G864" s="1"/>
      <c r="H864" s="3"/>
      <c r="I864" s="3"/>
      <c r="J864" s="3"/>
      <c r="K864" s="3"/>
      <c r="L864" s="3"/>
      <c r="M864" s="3"/>
      <c r="N864" s="3"/>
      <c r="O864" s="3"/>
      <c r="P864" s="3"/>
      <c r="Q864" s="3"/>
      <c r="R864" s="3"/>
      <c r="S864" s="3"/>
      <c r="T864" s="3"/>
      <c r="U864" s="3"/>
      <c r="V864" s="3"/>
      <c r="W864" s="3"/>
      <c r="X864" s="3"/>
      <c r="Y864" s="3"/>
      <c r="Z864" s="3"/>
    </row>
    <row r="865" ht="15.75" customHeight="1">
      <c r="A865" s="66"/>
      <c r="B865" s="67"/>
      <c r="C865" s="67"/>
      <c r="D865" s="67"/>
      <c r="E865" s="67"/>
      <c r="F865" s="1"/>
      <c r="G865" s="1"/>
      <c r="H865" s="3"/>
      <c r="I865" s="3"/>
      <c r="J865" s="3"/>
      <c r="K865" s="3"/>
      <c r="L865" s="3"/>
      <c r="M865" s="3"/>
      <c r="N865" s="3"/>
      <c r="O865" s="3"/>
      <c r="P865" s="3"/>
      <c r="Q865" s="3"/>
      <c r="R865" s="3"/>
      <c r="S865" s="3"/>
      <c r="T865" s="3"/>
      <c r="U865" s="3"/>
      <c r="V865" s="3"/>
      <c r="W865" s="3"/>
      <c r="X865" s="3"/>
      <c r="Y865" s="3"/>
      <c r="Z865" s="3"/>
    </row>
    <row r="866" ht="15.75" customHeight="1">
      <c r="A866" s="66"/>
      <c r="B866" s="67"/>
      <c r="C866" s="67"/>
      <c r="D866" s="67"/>
      <c r="E866" s="67"/>
      <c r="F866" s="1"/>
      <c r="G866" s="1"/>
      <c r="H866" s="3"/>
      <c r="I866" s="3"/>
      <c r="J866" s="3"/>
      <c r="K866" s="3"/>
      <c r="L866" s="3"/>
      <c r="M866" s="3"/>
      <c r="N866" s="3"/>
      <c r="O866" s="3"/>
      <c r="P866" s="3"/>
      <c r="Q866" s="3"/>
      <c r="R866" s="3"/>
      <c r="S866" s="3"/>
      <c r="T866" s="3"/>
      <c r="U866" s="3"/>
      <c r="V866" s="3"/>
      <c r="W866" s="3"/>
      <c r="X866" s="3"/>
      <c r="Y866" s="3"/>
      <c r="Z866" s="3"/>
    </row>
    <row r="867" ht="15.75" customHeight="1">
      <c r="A867" s="66"/>
      <c r="B867" s="67"/>
      <c r="C867" s="67"/>
      <c r="D867" s="67"/>
      <c r="E867" s="67"/>
      <c r="F867" s="1"/>
      <c r="G867" s="1"/>
      <c r="H867" s="3"/>
      <c r="I867" s="3"/>
      <c r="J867" s="3"/>
      <c r="K867" s="3"/>
      <c r="L867" s="3"/>
      <c r="M867" s="3"/>
      <c r="N867" s="3"/>
      <c r="O867" s="3"/>
      <c r="P867" s="3"/>
      <c r="Q867" s="3"/>
      <c r="R867" s="3"/>
      <c r="S867" s="3"/>
      <c r="T867" s="3"/>
      <c r="U867" s="3"/>
      <c r="V867" s="3"/>
      <c r="W867" s="3"/>
      <c r="X867" s="3"/>
      <c r="Y867" s="3"/>
      <c r="Z867" s="3"/>
    </row>
    <row r="868" ht="15.75" customHeight="1">
      <c r="A868" s="66"/>
      <c r="B868" s="67"/>
      <c r="C868" s="67"/>
      <c r="D868" s="67"/>
      <c r="E868" s="67"/>
      <c r="F868" s="1"/>
      <c r="G868" s="1"/>
      <c r="H868" s="3"/>
      <c r="I868" s="3"/>
      <c r="J868" s="3"/>
      <c r="K868" s="3"/>
      <c r="L868" s="3"/>
      <c r="M868" s="3"/>
      <c r="N868" s="3"/>
      <c r="O868" s="3"/>
      <c r="P868" s="3"/>
      <c r="Q868" s="3"/>
      <c r="R868" s="3"/>
      <c r="S868" s="3"/>
      <c r="T868" s="3"/>
      <c r="U868" s="3"/>
      <c r="V868" s="3"/>
      <c r="W868" s="3"/>
      <c r="X868" s="3"/>
      <c r="Y868" s="3"/>
      <c r="Z868" s="3"/>
    </row>
    <row r="869" ht="15.75" customHeight="1">
      <c r="A869" s="66"/>
      <c r="B869" s="67"/>
      <c r="C869" s="67"/>
      <c r="D869" s="67"/>
      <c r="E869" s="67"/>
      <c r="F869" s="1"/>
      <c r="G869" s="1"/>
      <c r="H869" s="3"/>
      <c r="I869" s="3"/>
      <c r="J869" s="3"/>
      <c r="K869" s="3"/>
      <c r="L869" s="3"/>
      <c r="M869" s="3"/>
      <c r="N869" s="3"/>
      <c r="O869" s="3"/>
      <c r="P869" s="3"/>
      <c r="Q869" s="3"/>
      <c r="R869" s="3"/>
      <c r="S869" s="3"/>
      <c r="T869" s="3"/>
      <c r="U869" s="3"/>
      <c r="V869" s="3"/>
      <c r="W869" s="3"/>
      <c r="X869" s="3"/>
      <c r="Y869" s="3"/>
      <c r="Z869" s="3"/>
    </row>
    <row r="870" ht="15.75" customHeight="1">
      <c r="A870" s="66"/>
      <c r="B870" s="67"/>
      <c r="C870" s="67"/>
      <c r="D870" s="67"/>
      <c r="E870" s="67"/>
      <c r="F870" s="1"/>
      <c r="G870" s="1"/>
      <c r="H870" s="3"/>
      <c r="I870" s="3"/>
      <c r="J870" s="3"/>
      <c r="K870" s="3"/>
      <c r="L870" s="3"/>
      <c r="M870" s="3"/>
      <c r="N870" s="3"/>
      <c r="O870" s="3"/>
      <c r="P870" s="3"/>
      <c r="Q870" s="3"/>
      <c r="R870" s="3"/>
      <c r="S870" s="3"/>
      <c r="T870" s="3"/>
      <c r="U870" s="3"/>
      <c r="V870" s="3"/>
      <c r="W870" s="3"/>
      <c r="X870" s="3"/>
      <c r="Y870" s="3"/>
      <c r="Z870" s="3"/>
    </row>
    <row r="871" ht="15.75" customHeight="1">
      <c r="A871" s="66"/>
      <c r="B871" s="67"/>
      <c r="C871" s="67"/>
      <c r="D871" s="67"/>
      <c r="E871" s="67"/>
      <c r="F871" s="1"/>
      <c r="G871" s="1"/>
      <c r="H871" s="3"/>
      <c r="I871" s="3"/>
      <c r="J871" s="3"/>
      <c r="K871" s="3"/>
      <c r="L871" s="3"/>
      <c r="M871" s="3"/>
      <c r="N871" s="3"/>
      <c r="O871" s="3"/>
      <c r="P871" s="3"/>
      <c r="Q871" s="3"/>
      <c r="R871" s="3"/>
      <c r="S871" s="3"/>
      <c r="T871" s="3"/>
      <c r="U871" s="3"/>
      <c r="V871" s="3"/>
      <c r="W871" s="3"/>
      <c r="X871" s="3"/>
      <c r="Y871" s="3"/>
      <c r="Z871" s="3"/>
    </row>
    <row r="872" ht="15.75" customHeight="1">
      <c r="A872" s="66"/>
      <c r="B872" s="67"/>
      <c r="C872" s="67"/>
      <c r="D872" s="67"/>
      <c r="E872" s="67"/>
      <c r="F872" s="1"/>
      <c r="G872" s="1"/>
      <c r="H872" s="3"/>
      <c r="I872" s="3"/>
      <c r="J872" s="3"/>
      <c r="K872" s="3"/>
      <c r="L872" s="3"/>
      <c r="M872" s="3"/>
      <c r="N872" s="3"/>
      <c r="O872" s="3"/>
      <c r="P872" s="3"/>
      <c r="Q872" s="3"/>
      <c r="R872" s="3"/>
      <c r="S872" s="3"/>
      <c r="T872" s="3"/>
      <c r="U872" s="3"/>
      <c r="V872" s="3"/>
      <c r="W872" s="3"/>
      <c r="X872" s="3"/>
      <c r="Y872" s="3"/>
      <c r="Z872" s="3"/>
    </row>
    <row r="873" ht="15.75" customHeight="1">
      <c r="A873" s="66"/>
      <c r="B873" s="67"/>
      <c r="C873" s="67"/>
      <c r="D873" s="67"/>
      <c r="E873" s="67"/>
      <c r="F873" s="1"/>
      <c r="G873" s="1"/>
      <c r="H873" s="3"/>
      <c r="I873" s="3"/>
      <c r="J873" s="3"/>
      <c r="K873" s="3"/>
      <c r="L873" s="3"/>
      <c r="M873" s="3"/>
      <c r="N873" s="3"/>
      <c r="O873" s="3"/>
      <c r="P873" s="3"/>
      <c r="Q873" s="3"/>
      <c r="R873" s="3"/>
      <c r="S873" s="3"/>
      <c r="T873" s="3"/>
      <c r="U873" s="3"/>
      <c r="V873" s="3"/>
      <c r="W873" s="3"/>
      <c r="X873" s="3"/>
      <c r="Y873" s="3"/>
      <c r="Z873" s="3"/>
    </row>
    <row r="874" ht="15.75" customHeight="1">
      <c r="A874" s="66"/>
      <c r="B874" s="67"/>
      <c r="C874" s="67"/>
      <c r="D874" s="67"/>
      <c r="E874" s="67"/>
      <c r="F874" s="1"/>
      <c r="G874" s="1"/>
      <c r="H874" s="3"/>
      <c r="I874" s="3"/>
      <c r="J874" s="3"/>
      <c r="K874" s="3"/>
      <c r="L874" s="3"/>
      <c r="M874" s="3"/>
      <c r="N874" s="3"/>
      <c r="O874" s="3"/>
      <c r="P874" s="3"/>
      <c r="Q874" s="3"/>
      <c r="R874" s="3"/>
      <c r="S874" s="3"/>
      <c r="T874" s="3"/>
      <c r="U874" s="3"/>
      <c r="V874" s="3"/>
      <c r="W874" s="3"/>
      <c r="X874" s="3"/>
      <c r="Y874" s="3"/>
      <c r="Z874" s="3"/>
    </row>
    <row r="875" ht="15.75" customHeight="1">
      <c r="A875" s="66"/>
      <c r="B875" s="67"/>
      <c r="C875" s="67"/>
      <c r="D875" s="67"/>
      <c r="E875" s="67"/>
      <c r="F875" s="1"/>
      <c r="G875" s="1"/>
      <c r="H875" s="3"/>
      <c r="I875" s="3"/>
      <c r="J875" s="3"/>
      <c r="K875" s="3"/>
      <c r="L875" s="3"/>
      <c r="M875" s="3"/>
      <c r="N875" s="3"/>
      <c r="O875" s="3"/>
      <c r="P875" s="3"/>
      <c r="Q875" s="3"/>
      <c r="R875" s="3"/>
      <c r="S875" s="3"/>
      <c r="T875" s="3"/>
      <c r="U875" s="3"/>
      <c r="V875" s="3"/>
      <c r="W875" s="3"/>
      <c r="X875" s="3"/>
      <c r="Y875" s="3"/>
      <c r="Z875" s="3"/>
    </row>
    <row r="876" ht="15.75" customHeight="1">
      <c r="A876" s="66"/>
      <c r="B876" s="67"/>
      <c r="C876" s="67"/>
      <c r="D876" s="67"/>
      <c r="E876" s="67"/>
      <c r="F876" s="1"/>
      <c r="G876" s="1"/>
      <c r="H876" s="3"/>
      <c r="I876" s="3"/>
      <c r="J876" s="3"/>
      <c r="K876" s="3"/>
      <c r="L876" s="3"/>
      <c r="M876" s="3"/>
      <c r="N876" s="3"/>
      <c r="O876" s="3"/>
      <c r="P876" s="3"/>
      <c r="Q876" s="3"/>
      <c r="R876" s="3"/>
      <c r="S876" s="3"/>
      <c r="T876" s="3"/>
      <c r="U876" s="3"/>
      <c r="V876" s="3"/>
      <c r="W876" s="3"/>
      <c r="X876" s="3"/>
      <c r="Y876" s="3"/>
      <c r="Z876" s="3"/>
    </row>
    <row r="877" ht="15.75" customHeight="1">
      <c r="A877" s="66"/>
      <c r="B877" s="67"/>
      <c r="C877" s="67"/>
      <c r="D877" s="67"/>
      <c r="E877" s="67"/>
      <c r="F877" s="1"/>
      <c r="G877" s="1"/>
      <c r="H877" s="3"/>
      <c r="I877" s="3"/>
      <c r="J877" s="3"/>
      <c r="K877" s="3"/>
      <c r="L877" s="3"/>
      <c r="M877" s="3"/>
      <c r="N877" s="3"/>
      <c r="O877" s="3"/>
      <c r="P877" s="3"/>
      <c r="Q877" s="3"/>
      <c r="R877" s="3"/>
      <c r="S877" s="3"/>
      <c r="T877" s="3"/>
      <c r="U877" s="3"/>
      <c r="V877" s="3"/>
      <c r="W877" s="3"/>
      <c r="X877" s="3"/>
      <c r="Y877" s="3"/>
      <c r="Z877" s="3"/>
    </row>
    <row r="878" ht="15.75" customHeight="1">
      <c r="A878" s="66"/>
      <c r="B878" s="67"/>
      <c r="C878" s="67"/>
      <c r="D878" s="67"/>
      <c r="E878" s="67"/>
      <c r="F878" s="1"/>
      <c r="G878" s="1"/>
      <c r="H878" s="3"/>
      <c r="I878" s="3"/>
      <c r="J878" s="3"/>
      <c r="K878" s="3"/>
      <c r="L878" s="3"/>
      <c r="M878" s="3"/>
      <c r="N878" s="3"/>
      <c r="O878" s="3"/>
      <c r="P878" s="3"/>
      <c r="Q878" s="3"/>
      <c r="R878" s="3"/>
      <c r="S878" s="3"/>
      <c r="T878" s="3"/>
      <c r="U878" s="3"/>
      <c r="V878" s="3"/>
      <c r="W878" s="3"/>
      <c r="X878" s="3"/>
      <c r="Y878" s="3"/>
      <c r="Z878" s="3"/>
    </row>
    <row r="879" ht="15.75" customHeight="1">
      <c r="A879" s="66"/>
      <c r="B879" s="67"/>
      <c r="C879" s="67"/>
      <c r="D879" s="67"/>
      <c r="E879" s="67"/>
      <c r="F879" s="1"/>
      <c r="G879" s="1"/>
      <c r="H879" s="3"/>
      <c r="I879" s="3"/>
      <c r="J879" s="3"/>
      <c r="K879" s="3"/>
      <c r="L879" s="3"/>
      <c r="M879" s="3"/>
      <c r="N879" s="3"/>
      <c r="O879" s="3"/>
      <c r="P879" s="3"/>
      <c r="Q879" s="3"/>
      <c r="R879" s="3"/>
      <c r="S879" s="3"/>
      <c r="T879" s="3"/>
      <c r="U879" s="3"/>
      <c r="V879" s="3"/>
      <c r="W879" s="3"/>
      <c r="X879" s="3"/>
      <c r="Y879" s="3"/>
      <c r="Z879" s="3"/>
    </row>
    <row r="880" ht="15.75" customHeight="1">
      <c r="A880" s="66"/>
      <c r="B880" s="67"/>
      <c r="C880" s="67"/>
      <c r="D880" s="67"/>
      <c r="E880" s="67"/>
      <c r="F880" s="1"/>
      <c r="G880" s="1"/>
      <c r="H880" s="3"/>
      <c r="I880" s="3"/>
      <c r="J880" s="3"/>
      <c r="K880" s="3"/>
      <c r="L880" s="3"/>
      <c r="M880" s="3"/>
      <c r="N880" s="3"/>
      <c r="O880" s="3"/>
      <c r="P880" s="3"/>
      <c r="Q880" s="3"/>
      <c r="R880" s="3"/>
      <c r="S880" s="3"/>
      <c r="T880" s="3"/>
      <c r="U880" s="3"/>
      <c r="V880" s="3"/>
      <c r="W880" s="3"/>
      <c r="X880" s="3"/>
      <c r="Y880" s="3"/>
      <c r="Z880" s="3"/>
    </row>
    <row r="881" ht="15.75" customHeight="1">
      <c r="A881" s="66"/>
      <c r="B881" s="67"/>
      <c r="C881" s="67"/>
      <c r="D881" s="67"/>
      <c r="E881" s="67"/>
      <c r="F881" s="1"/>
      <c r="G881" s="1"/>
      <c r="H881" s="3"/>
      <c r="I881" s="3"/>
      <c r="J881" s="3"/>
      <c r="K881" s="3"/>
      <c r="L881" s="3"/>
      <c r="M881" s="3"/>
      <c r="N881" s="3"/>
      <c r="O881" s="3"/>
      <c r="P881" s="3"/>
      <c r="Q881" s="3"/>
      <c r="R881" s="3"/>
      <c r="S881" s="3"/>
      <c r="T881" s="3"/>
      <c r="U881" s="3"/>
      <c r="V881" s="3"/>
      <c r="W881" s="3"/>
      <c r="X881" s="3"/>
      <c r="Y881" s="3"/>
      <c r="Z881" s="3"/>
    </row>
    <row r="882" ht="15.75" customHeight="1">
      <c r="A882" s="66"/>
      <c r="B882" s="67"/>
      <c r="C882" s="67"/>
      <c r="D882" s="67"/>
      <c r="E882" s="67"/>
      <c r="F882" s="1"/>
      <c r="G882" s="1"/>
      <c r="H882" s="3"/>
      <c r="I882" s="3"/>
      <c r="J882" s="3"/>
      <c r="K882" s="3"/>
      <c r="L882" s="3"/>
      <c r="M882" s="3"/>
      <c r="N882" s="3"/>
      <c r="O882" s="3"/>
      <c r="P882" s="3"/>
      <c r="Q882" s="3"/>
      <c r="R882" s="3"/>
      <c r="S882" s="3"/>
      <c r="T882" s="3"/>
      <c r="U882" s="3"/>
      <c r="V882" s="3"/>
      <c r="W882" s="3"/>
      <c r="X882" s="3"/>
      <c r="Y882" s="3"/>
      <c r="Z882" s="3"/>
    </row>
    <row r="883" ht="15.75" customHeight="1">
      <c r="A883" s="66"/>
      <c r="B883" s="67"/>
      <c r="C883" s="67"/>
      <c r="D883" s="67"/>
      <c r="E883" s="67"/>
      <c r="F883" s="1"/>
      <c r="G883" s="1"/>
      <c r="H883" s="3"/>
      <c r="I883" s="3"/>
      <c r="J883" s="3"/>
      <c r="K883" s="3"/>
      <c r="L883" s="3"/>
      <c r="M883" s="3"/>
      <c r="N883" s="3"/>
      <c r="O883" s="3"/>
      <c r="P883" s="3"/>
      <c r="Q883" s="3"/>
      <c r="R883" s="3"/>
      <c r="S883" s="3"/>
      <c r="T883" s="3"/>
      <c r="U883" s="3"/>
      <c r="V883" s="3"/>
      <c r="W883" s="3"/>
      <c r="X883" s="3"/>
      <c r="Y883" s="3"/>
      <c r="Z883" s="3"/>
    </row>
    <row r="884" ht="15.75" customHeight="1">
      <c r="A884" s="66"/>
      <c r="B884" s="67"/>
      <c r="C884" s="67"/>
      <c r="D884" s="67"/>
      <c r="E884" s="67"/>
      <c r="F884" s="1"/>
      <c r="G884" s="1"/>
      <c r="H884" s="3"/>
      <c r="I884" s="3"/>
      <c r="J884" s="3"/>
      <c r="K884" s="3"/>
      <c r="L884" s="3"/>
      <c r="M884" s="3"/>
      <c r="N884" s="3"/>
      <c r="O884" s="3"/>
      <c r="P884" s="3"/>
      <c r="Q884" s="3"/>
      <c r="R884" s="3"/>
      <c r="S884" s="3"/>
      <c r="T884" s="3"/>
      <c r="U884" s="3"/>
      <c r="V884" s="3"/>
      <c r="W884" s="3"/>
      <c r="X884" s="3"/>
      <c r="Y884" s="3"/>
      <c r="Z884" s="3"/>
    </row>
    <row r="885" ht="15.75" customHeight="1">
      <c r="A885" s="66"/>
      <c r="B885" s="67"/>
      <c r="C885" s="67"/>
      <c r="D885" s="67"/>
      <c r="E885" s="67"/>
      <c r="F885" s="1"/>
      <c r="G885" s="1"/>
      <c r="H885" s="3"/>
      <c r="I885" s="3"/>
      <c r="J885" s="3"/>
      <c r="K885" s="3"/>
      <c r="L885" s="3"/>
      <c r="M885" s="3"/>
      <c r="N885" s="3"/>
      <c r="O885" s="3"/>
      <c r="P885" s="3"/>
      <c r="Q885" s="3"/>
      <c r="R885" s="3"/>
      <c r="S885" s="3"/>
      <c r="T885" s="3"/>
      <c r="U885" s="3"/>
      <c r="V885" s="3"/>
      <c r="W885" s="3"/>
      <c r="X885" s="3"/>
      <c r="Y885" s="3"/>
      <c r="Z885" s="3"/>
    </row>
    <row r="886" ht="15.75" customHeight="1">
      <c r="A886" s="66"/>
      <c r="B886" s="67"/>
      <c r="C886" s="67"/>
      <c r="D886" s="67"/>
      <c r="E886" s="67"/>
      <c r="F886" s="1"/>
      <c r="G886" s="1"/>
      <c r="H886" s="3"/>
      <c r="I886" s="3"/>
      <c r="J886" s="3"/>
      <c r="K886" s="3"/>
      <c r="L886" s="3"/>
      <c r="M886" s="3"/>
      <c r="N886" s="3"/>
      <c r="O886" s="3"/>
      <c r="P886" s="3"/>
      <c r="Q886" s="3"/>
      <c r="R886" s="3"/>
      <c r="S886" s="3"/>
      <c r="T886" s="3"/>
      <c r="U886" s="3"/>
      <c r="V886" s="3"/>
      <c r="W886" s="3"/>
      <c r="X886" s="3"/>
      <c r="Y886" s="3"/>
      <c r="Z886" s="3"/>
    </row>
    <row r="887" ht="15.75" customHeight="1">
      <c r="A887" s="66"/>
      <c r="B887" s="67"/>
      <c r="C887" s="67"/>
      <c r="D887" s="67"/>
      <c r="E887" s="67"/>
      <c r="F887" s="1"/>
      <c r="G887" s="1"/>
      <c r="H887" s="3"/>
      <c r="I887" s="3"/>
      <c r="J887" s="3"/>
      <c r="K887" s="3"/>
      <c r="L887" s="3"/>
      <c r="M887" s="3"/>
      <c r="N887" s="3"/>
      <c r="O887" s="3"/>
      <c r="P887" s="3"/>
      <c r="Q887" s="3"/>
      <c r="R887" s="3"/>
      <c r="S887" s="3"/>
      <c r="T887" s="3"/>
      <c r="U887" s="3"/>
      <c r="V887" s="3"/>
      <c r="W887" s="3"/>
      <c r="X887" s="3"/>
      <c r="Y887" s="3"/>
      <c r="Z887" s="3"/>
    </row>
    <row r="888" ht="15.75" customHeight="1">
      <c r="A888" s="66"/>
      <c r="B888" s="67"/>
      <c r="C888" s="67"/>
      <c r="D888" s="67"/>
      <c r="E888" s="67"/>
      <c r="F888" s="1"/>
      <c r="G888" s="1"/>
      <c r="H888" s="3"/>
      <c r="I888" s="3"/>
      <c r="J888" s="3"/>
      <c r="K888" s="3"/>
      <c r="L888" s="3"/>
      <c r="M888" s="3"/>
      <c r="N888" s="3"/>
      <c r="O888" s="3"/>
      <c r="P888" s="3"/>
      <c r="Q888" s="3"/>
      <c r="R888" s="3"/>
      <c r="S888" s="3"/>
      <c r="T888" s="3"/>
      <c r="U888" s="3"/>
      <c r="V888" s="3"/>
      <c r="W888" s="3"/>
      <c r="X888" s="3"/>
      <c r="Y888" s="3"/>
      <c r="Z888" s="3"/>
    </row>
    <row r="889" ht="15.75" customHeight="1">
      <c r="A889" s="66"/>
      <c r="B889" s="67"/>
      <c r="C889" s="67"/>
      <c r="D889" s="67"/>
      <c r="E889" s="67"/>
      <c r="F889" s="1"/>
      <c r="G889" s="1"/>
      <c r="H889" s="3"/>
      <c r="I889" s="3"/>
      <c r="J889" s="3"/>
      <c r="K889" s="3"/>
      <c r="L889" s="3"/>
      <c r="M889" s="3"/>
      <c r="N889" s="3"/>
      <c r="O889" s="3"/>
      <c r="P889" s="3"/>
      <c r="Q889" s="3"/>
      <c r="R889" s="3"/>
      <c r="S889" s="3"/>
      <c r="T889" s="3"/>
      <c r="U889" s="3"/>
      <c r="V889" s="3"/>
      <c r="W889" s="3"/>
      <c r="X889" s="3"/>
      <c r="Y889" s="3"/>
      <c r="Z889" s="3"/>
    </row>
    <row r="890" ht="15.75" customHeight="1">
      <c r="A890" s="66"/>
      <c r="B890" s="67"/>
      <c r="C890" s="67"/>
      <c r="D890" s="67"/>
      <c r="E890" s="67"/>
      <c r="F890" s="1"/>
      <c r="G890" s="1"/>
      <c r="H890" s="3"/>
      <c r="I890" s="3"/>
      <c r="J890" s="3"/>
      <c r="K890" s="3"/>
      <c r="L890" s="3"/>
      <c r="M890" s="3"/>
      <c r="N890" s="3"/>
      <c r="O890" s="3"/>
      <c r="P890" s="3"/>
      <c r="Q890" s="3"/>
      <c r="R890" s="3"/>
      <c r="S890" s="3"/>
      <c r="T890" s="3"/>
      <c r="U890" s="3"/>
      <c r="V890" s="3"/>
      <c r="W890" s="3"/>
      <c r="X890" s="3"/>
      <c r="Y890" s="3"/>
      <c r="Z890" s="3"/>
    </row>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0:I10"/>
    <mergeCell ref="A11:I11"/>
    <mergeCell ref="A12:I12"/>
    <mergeCell ref="A13:I13"/>
    <mergeCell ref="A690:H690"/>
    <mergeCell ref="A2:I2"/>
    <mergeCell ref="A4:I4"/>
    <mergeCell ref="A5:I5"/>
    <mergeCell ref="A6:I6"/>
    <mergeCell ref="A7:I7"/>
    <mergeCell ref="A8:I8"/>
    <mergeCell ref="A9:I9"/>
  </mergeCells>
  <hyperlinks>
    <hyperlink r:id="rId1" ref="E78"/>
    <hyperlink r:id="rId2" ref="E79"/>
    <hyperlink r:id="rId3" ref="E81"/>
    <hyperlink r:id="rId4" ref="E82"/>
    <hyperlink r:id="rId5" ref="E83"/>
    <hyperlink r:id="rId6" ref="E84"/>
    <hyperlink r:id="rId7" ref="E85"/>
    <hyperlink r:id="rId8" ref="E86"/>
    <hyperlink r:id="rId9" ref="E87"/>
    <hyperlink r:id="rId10" ref="E88"/>
    <hyperlink r:id="rId11" ref="E89"/>
    <hyperlink r:id="rId12" ref="E92"/>
    <hyperlink r:id="rId13" ref="E93"/>
    <hyperlink r:id="rId14" ref="E94"/>
    <hyperlink r:id="rId15" ref="E95"/>
    <hyperlink r:id="rId16" ref="E96"/>
    <hyperlink r:id="rId17" ref="E97"/>
    <hyperlink r:id="rId18" ref="E98"/>
    <hyperlink r:id="rId19" ref="E100"/>
    <hyperlink r:id="rId20" ref="E101"/>
    <hyperlink r:id="rId21" ref="E102"/>
    <hyperlink r:id="rId22" ref="E103"/>
    <hyperlink r:id="rId23" ref="E104"/>
    <hyperlink r:id="rId24" ref="E106"/>
    <hyperlink r:id="rId25" ref="E107"/>
    <hyperlink r:id="rId26" ref="E108"/>
    <hyperlink r:id="rId27" ref="E112"/>
    <hyperlink r:id="rId28" ref="E113"/>
    <hyperlink r:id="rId29" ref="E116"/>
    <hyperlink r:id="rId30" ref="E117"/>
    <hyperlink r:id="rId31" ref="E118"/>
    <hyperlink r:id="rId32" ref="E119"/>
    <hyperlink r:id="rId33" ref="E121"/>
    <hyperlink r:id="rId34" ref="E122"/>
    <hyperlink r:id="rId35" ref="E123"/>
    <hyperlink r:id="rId36" ref="E139"/>
    <hyperlink r:id="rId37" ref="C140"/>
    <hyperlink r:id="rId38" ref="E141"/>
    <hyperlink r:id="rId39" ref="E142"/>
    <hyperlink r:id="rId40" ref="E143"/>
    <hyperlink r:id="rId41" ref="E144"/>
    <hyperlink r:id="rId42" ref="E145"/>
    <hyperlink r:id="rId43" ref="E146"/>
    <hyperlink r:id="rId44" ref="E147"/>
    <hyperlink r:id="rId45" ref="C148"/>
    <hyperlink r:id="rId46" ref="C149"/>
    <hyperlink r:id="rId47" ref="D150"/>
    <hyperlink r:id="rId48" ref="D151"/>
    <hyperlink r:id="rId49" ref="D152"/>
    <hyperlink r:id="rId50" ref="D153"/>
    <hyperlink r:id="rId51" ref="D154"/>
    <hyperlink r:id="rId52" ref="D155"/>
    <hyperlink r:id="rId53" ref="D156"/>
    <hyperlink r:id="rId54" ref="D157"/>
    <hyperlink r:id="rId55" ref="D158"/>
    <hyperlink r:id="rId56" ref="E158"/>
    <hyperlink r:id="rId57" ref="C159"/>
    <hyperlink r:id="rId58" ref="D159"/>
    <hyperlink r:id="rId59" ref="E159"/>
    <hyperlink r:id="rId60" ref="D161"/>
    <hyperlink r:id="rId61" ref="E164"/>
    <hyperlink r:id="rId62" ref="E165"/>
    <hyperlink r:id="rId63" ref="E169"/>
    <hyperlink r:id="rId64" ref="E172"/>
    <hyperlink r:id="rId65" ref="E173"/>
    <hyperlink r:id="rId66" ref="E174"/>
    <hyperlink r:id="rId67" ref="E176"/>
    <hyperlink r:id="rId68" ref="E179"/>
    <hyperlink r:id="rId69" ref="E180"/>
    <hyperlink r:id="rId70" ref="E198"/>
    <hyperlink r:id="rId71" ref="E199"/>
    <hyperlink r:id="rId72" ref="E200"/>
    <hyperlink r:id="rId73" location="journal-metrics" ref="E209"/>
    <hyperlink r:id="rId74" ref="E210"/>
    <hyperlink r:id="rId75" ref="E211"/>
    <hyperlink r:id="rId76" ref="E212"/>
    <hyperlink r:id="rId77" ref="E213"/>
    <hyperlink r:id="rId78" ref="E214"/>
    <hyperlink r:id="rId79" ref="E215"/>
    <hyperlink r:id="rId80" ref="E216"/>
    <hyperlink r:id="rId81" ref="E217"/>
    <hyperlink r:id="rId82" ref="E218"/>
    <hyperlink r:id="rId83" ref="E219"/>
    <hyperlink r:id="rId84" ref="E220"/>
    <hyperlink r:id="rId85" ref="E296"/>
    <hyperlink r:id="rId86" ref="E297"/>
    <hyperlink r:id="rId87" ref="E298"/>
    <hyperlink r:id="rId88" ref="E299"/>
    <hyperlink r:id="rId89" ref="E300"/>
    <hyperlink r:id="rId90" ref="E301"/>
    <hyperlink r:id="rId91" ref="E302"/>
    <hyperlink r:id="rId92" ref="E303"/>
    <hyperlink r:id="rId93" ref="E304"/>
    <hyperlink r:id="rId94" ref="E305"/>
    <hyperlink r:id="rId95" ref="E306"/>
    <hyperlink r:id="rId96" ref="E307"/>
    <hyperlink r:id="rId97" ref="E308"/>
    <hyperlink r:id="rId98" ref="E309"/>
    <hyperlink r:id="rId99" ref="E531"/>
    <hyperlink r:id="rId100" ref="E532"/>
    <hyperlink r:id="rId101" ref="E533"/>
    <hyperlink r:id="rId102" ref="E534"/>
    <hyperlink r:id="rId103" ref="E535"/>
    <hyperlink r:id="rId104" ref="E536"/>
    <hyperlink r:id="rId105" ref="E537"/>
    <hyperlink r:id="rId106" ref="E538"/>
    <hyperlink r:id="rId107" ref="E539"/>
    <hyperlink r:id="rId108" ref="E540"/>
    <hyperlink r:id="rId109" ref="E541"/>
    <hyperlink r:id="rId110" ref="E542"/>
    <hyperlink r:id="rId111" ref="E543"/>
    <hyperlink r:id="rId112" ref="E544"/>
    <hyperlink r:id="rId113" ref="E545"/>
    <hyperlink r:id="rId114" ref="E546"/>
    <hyperlink r:id="rId115" ref="E547"/>
    <hyperlink r:id="rId116" ref="E548"/>
    <hyperlink r:id="rId117" ref="E549"/>
    <hyperlink r:id="rId118" ref="E550"/>
    <hyperlink r:id="rId119" ref="E551"/>
    <hyperlink r:id="rId120" ref="E552"/>
    <hyperlink r:id="rId121" ref="E553"/>
    <hyperlink r:id="rId122" ref="E554"/>
    <hyperlink r:id="rId123" ref="E555"/>
    <hyperlink r:id="rId124" ref="E556"/>
    <hyperlink r:id="rId125" ref="E557"/>
    <hyperlink r:id="rId126" ref="E558"/>
    <hyperlink r:id="rId127" ref="E559"/>
    <hyperlink r:id="rId128" ref="E560"/>
    <hyperlink r:id="rId129" ref="E561"/>
    <hyperlink r:id="rId130" ref="E562"/>
    <hyperlink r:id="rId131" ref="E563"/>
    <hyperlink r:id="rId132" ref="E564"/>
    <hyperlink r:id="rId133" ref="E565"/>
    <hyperlink r:id="rId134" ref="E566"/>
    <hyperlink r:id="rId135" ref="E567"/>
    <hyperlink r:id="rId136" ref="E568"/>
    <hyperlink r:id="rId137" ref="E569"/>
    <hyperlink r:id="rId138" ref="E570"/>
    <hyperlink r:id="rId139" ref="E571"/>
    <hyperlink r:id="rId140" ref="E572"/>
    <hyperlink r:id="rId141" ref="E573"/>
    <hyperlink r:id="rId142" ref="E574"/>
  </hyperlinks>
  <printOptions/>
  <pageMargins bottom="1.0" footer="0.0" header="0.0" left="0.75" right="0.75" top="1.0"/>
  <pageSetup orientation="landscape"/>
  <drawing r:id="rId14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43"/>
    <col customWidth="1" min="4" max="7" width="23.86"/>
    <col customWidth="1" min="8" max="8" width="23.43"/>
    <col customWidth="1" min="9" max="9" width="26.43"/>
    <col customWidth="1" min="10" max="13" width="8.86"/>
    <col customWidth="1" min="14" max="15" width="8.0"/>
  </cols>
  <sheetData>
    <row r="1">
      <c r="A1" s="66"/>
      <c r="B1" s="67"/>
      <c r="C1" s="67"/>
      <c r="D1" s="67"/>
      <c r="E1" s="67"/>
      <c r="F1" s="67"/>
      <c r="G1" s="67"/>
      <c r="H1" s="1"/>
      <c r="I1" s="3"/>
      <c r="J1" s="3"/>
      <c r="K1" s="3"/>
      <c r="L1" s="3"/>
      <c r="M1" s="3"/>
      <c r="N1" s="3"/>
      <c r="O1" s="3"/>
      <c r="P1" s="3"/>
      <c r="Q1" s="3"/>
      <c r="R1" s="3"/>
      <c r="S1" s="3"/>
      <c r="T1" s="3"/>
      <c r="U1" s="3"/>
      <c r="V1" s="3"/>
      <c r="W1" s="3"/>
      <c r="X1" s="3"/>
      <c r="Y1" s="3"/>
      <c r="Z1" s="3"/>
    </row>
    <row r="2" ht="15.75" customHeight="1">
      <c r="A2" s="381" t="s">
        <v>11139</v>
      </c>
      <c r="B2" s="117"/>
      <c r="C2" s="117"/>
      <c r="D2" s="117"/>
      <c r="E2" s="117"/>
      <c r="F2" s="117"/>
      <c r="G2" s="117"/>
      <c r="H2" s="117"/>
      <c r="I2" s="117"/>
      <c r="J2" s="117"/>
      <c r="K2" s="117"/>
      <c r="L2" s="117"/>
      <c r="M2" s="117"/>
      <c r="N2" s="117"/>
      <c r="O2" s="117"/>
      <c r="P2" s="3"/>
      <c r="Q2" s="3"/>
      <c r="R2" s="3"/>
      <c r="S2" s="3"/>
      <c r="T2" s="3"/>
      <c r="U2" s="3"/>
      <c r="V2" s="3"/>
      <c r="W2" s="3"/>
      <c r="X2" s="3"/>
      <c r="Y2" s="3"/>
      <c r="Z2" s="3"/>
    </row>
    <row r="3">
      <c r="A3" s="143"/>
      <c r="B3" s="143"/>
      <c r="C3" s="143"/>
      <c r="D3" s="143"/>
      <c r="E3" s="143"/>
      <c r="F3" s="143"/>
      <c r="G3" s="143"/>
      <c r="H3" s="143"/>
      <c r="I3" s="3"/>
      <c r="J3" s="3"/>
      <c r="K3" s="3"/>
      <c r="L3" s="3"/>
      <c r="M3" s="3"/>
      <c r="N3" s="3"/>
      <c r="O3" s="3"/>
      <c r="P3" s="3"/>
      <c r="Q3" s="3"/>
      <c r="R3" s="3"/>
      <c r="S3" s="3"/>
      <c r="T3" s="3"/>
      <c r="U3" s="3"/>
      <c r="V3" s="3"/>
      <c r="W3" s="3"/>
      <c r="X3" s="3"/>
      <c r="Y3" s="3"/>
      <c r="Z3" s="3"/>
    </row>
    <row r="4" ht="21.75" customHeight="1">
      <c r="A4" s="339" t="s">
        <v>7517</v>
      </c>
      <c r="B4" s="69"/>
      <c r="C4" s="69"/>
      <c r="D4" s="69"/>
      <c r="E4" s="69"/>
      <c r="F4" s="69"/>
      <c r="G4" s="69"/>
      <c r="H4" s="69"/>
      <c r="I4" s="69"/>
      <c r="J4" s="69"/>
      <c r="K4" s="69"/>
      <c r="L4" s="69"/>
      <c r="M4" s="69"/>
      <c r="N4" s="69"/>
      <c r="O4" s="70"/>
      <c r="P4" s="3"/>
      <c r="Q4" s="3"/>
      <c r="R4" s="3"/>
      <c r="S4" s="3"/>
      <c r="T4" s="3"/>
      <c r="U4" s="3"/>
      <c r="V4" s="3"/>
      <c r="W4" s="3"/>
      <c r="X4" s="3"/>
      <c r="Y4" s="3"/>
      <c r="Z4" s="3"/>
    </row>
    <row r="5" ht="17.25" customHeight="1">
      <c r="A5" s="339" t="s">
        <v>11140</v>
      </c>
      <c r="B5" s="69"/>
      <c r="C5" s="69"/>
      <c r="D5" s="69"/>
      <c r="E5" s="69"/>
      <c r="F5" s="69"/>
      <c r="G5" s="69"/>
      <c r="H5" s="69"/>
      <c r="I5" s="69"/>
      <c r="J5" s="69"/>
      <c r="K5" s="69"/>
      <c r="L5" s="69"/>
      <c r="M5" s="69"/>
      <c r="N5" s="69"/>
      <c r="O5" s="70"/>
      <c r="P5" s="3"/>
      <c r="Q5" s="3"/>
      <c r="R5" s="3"/>
      <c r="S5" s="3"/>
      <c r="T5" s="3"/>
      <c r="U5" s="3"/>
      <c r="V5" s="3"/>
      <c r="W5" s="3"/>
      <c r="X5" s="3"/>
      <c r="Y5" s="3"/>
      <c r="Z5" s="3"/>
    </row>
    <row r="6" ht="26.25" customHeight="1">
      <c r="A6" s="482" t="s">
        <v>11141</v>
      </c>
      <c r="B6" s="69"/>
      <c r="C6" s="69"/>
      <c r="D6" s="69"/>
      <c r="E6" s="69"/>
      <c r="F6" s="69"/>
      <c r="G6" s="69"/>
      <c r="H6" s="69"/>
      <c r="I6" s="69"/>
      <c r="J6" s="69"/>
      <c r="K6" s="69"/>
      <c r="L6" s="69"/>
      <c r="M6" s="69"/>
      <c r="N6" s="69"/>
      <c r="O6" s="70"/>
      <c r="P6" s="3"/>
      <c r="Q6" s="3"/>
      <c r="R6" s="3"/>
      <c r="S6" s="3"/>
      <c r="T6" s="3"/>
      <c r="U6" s="3"/>
      <c r="V6" s="3"/>
      <c r="W6" s="3"/>
      <c r="X6" s="3"/>
      <c r="Y6" s="3"/>
      <c r="Z6" s="3"/>
    </row>
    <row r="7" ht="38.25" customHeight="1">
      <c r="A7" s="482" t="s">
        <v>11142</v>
      </c>
      <c r="B7" s="69"/>
      <c r="C7" s="69"/>
      <c r="D7" s="69"/>
      <c r="E7" s="69"/>
      <c r="F7" s="69"/>
      <c r="G7" s="69"/>
      <c r="H7" s="69"/>
      <c r="I7" s="69"/>
      <c r="J7" s="69"/>
      <c r="K7" s="69"/>
      <c r="L7" s="69"/>
      <c r="M7" s="69"/>
      <c r="N7" s="69"/>
      <c r="O7" s="70"/>
      <c r="P7" s="3"/>
      <c r="Q7" s="3"/>
      <c r="R7" s="3"/>
      <c r="S7" s="3"/>
      <c r="T7" s="3"/>
      <c r="U7" s="3"/>
      <c r="V7" s="3"/>
      <c r="W7" s="3"/>
      <c r="X7" s="3"/>
      <c r="Y7" s="3"/>
      <c r="Z7" s="3"/>
    </row>
    <row r="8" ht="14.25" customHeight="1">
      <c r="A8" s="482" t="s">
        <v>11143</v>
      </c>
      <c r="B8" s="69"/>
      <c r="C8" s="69"/>
      <c r="D8" s="69"/>
      <c r="E8" s="69"/>
      <c r="F8" s="69"/>
      <c r="G8" s="69"/>
      <c r="H8" s="69"/>
      <c r="I8" s="69"/>
      <c r="J8" s="69"/>
      <c r="K8" s="69"/>
      <c r="L8" s="69"/>
      <c r="M8" s="69"/>
      <c r="N8" s="69"/>
      <c r="O8" s="70"/>
      <c r="P8" s="3"/>
      <c r="Q8" s="3"/>
      <c r="R8" s="3"/>
      <c r="S8" s="3"/>
      <c r="T8" s="3"/>
      <c r="U8" s="3"/>
      <c r="V8" s="3"/>
      <c r="W8" s="3"/>
      <c r="X8" s="3"/>
      <c r="Y8" s="3"/>
      <c r="Z8" s="3"/>
    </row>
    <row r="9" ht="14.25" customHeight="1">
      <c r="A9" s="482" t="s">
        <v>11144</v>
      </c>
      <c r="B9" s="69"/>
      <c r="C9" s="69"/>
      <c r="D9" s="69"/>
      <c r="E9" s="69"/>
      <c r="F9" s="69"/>
      <c r="G9" s="69"/>
      <c r="H9" s="69"/>
      <c r="I9" s="69"/>
      <c r="J9" s="69"/>
      <c r="K9" s="69"/>
      <c r="L9" s="69"/>
      <c r="M9" s="69"/>
      <c r="N9" s="69"/>
      <c r="O9" s="70"/>
      <c r="P9" s="3"/>
      <c r="Q9" s="3"/>
      <c r="R9" s="3"/>
      <c r="S9" s="3"/>
      <c r="T9" s="3"/>
      <c r="U9" s="3"/>
      <c r="V9" s="3"/>
      <c r="W9" s="3"/>
      <c r="X9" s="3"/>
      <c r="Y9" s="3"/>
      <c r="Z9" s="3"/>
    </row>
    <row r="10" ht="14.25" customHeight="1">
      <c r="A10" s="482" t="s">
        <v>11145</v>
      </c>
      <c r="B10" s="69"/>
      <c r="C10" s="69"/>
      <c r="D10" s="69"/>
      <c r="E10" s="69"/>
      <c r="F10" s="69"/>
      <c r="G10" s="69"/>
      <c r="H10" s="69"/>
      <c r="I10" s="69"/>
      <c r="J10" s="69"/>
      <c r="K10" s="69"/>
      <c r="L10" s="69"/>
      <c r="M10" s="69"/>
      <c r="N10" s="69"/>
      <c r="O10" s="70"/>
      <c r="P10" s="3"/>
      <c r="Q10" s="3"/>
      <c r="R10" s="3"/>
      <c r="S10" s="3"/>
      <c r="T10" s="3"/>
      <c r="U10" s="3"/>
      <c r="V10" s="3"/>
      <c r="W10" s="3"/>
      <c r="X10" s="3"/>
      <c r="Y10" s="3"/>
      <c r="Z10" s="3"/>
    </row>
    <row r="11" ht="240.0" customHeight="1">
      <c r="A11" s="483" t="s">
        <v>11146</v>
      </c>
      <c r="B11" s="69"/>
      <c r="C11" s="69"/>
      <c r="D11" s="69"/>
      <c r="E11" s="69"/>
      <c r="F11" s="69"/>
      <c r="G11" s="69"/>
      <c r="H11" s="69"/>
      <c r="I11" s="69"/>
      <c r="J11" s="69"/>
      <c r="K11" s="69"/>
      <c r="L11" s="69"/>
      <c r="M11" s="69"/>
      <c r="N11" s="69"/>
      <c r="O11" s="70"/>
      <c r="P11" s="3"/>
      <c r="Q11" s="3"/>
      <c r="R11" s="3"/>
      <c r="S11" s="3"/>
      <c r="T11" s="3"/>
      <c r="U11" s="3"/>
      <c r="V11" s="3"/>
      <c r="W11" s="3"/>
      <c r="X11" s="3"/>
      <c r="Y11" s="3"/>
      <c r="Z11" s="3"/>
    </row>
    <row r="12">
      <c r="A12" s="76"/>
      <c r="B12" s="77"/>
      <c r="C12" s="77"/>
      <c r="D12" s="77"/>
      <c r="E12" s="77"/>
      <c r="F12" s="77"/>
      <c r="G12" s="77"/>
      <c r="H12" s="76"/>
      <c r="I12" s="3"/>
      <c r="J12" s="3"/>
      <c r="K12" s="3"/>
      <c r="L12" s="3"/>
      <c r="M12" s="3"/>
      <c r="N12" s="3"/>
      <c r="O12" s="3"/>
      <c r="P12" s="3"/>
      <c r="Q12" s="3"/>
      <c r="R12" s="3"/>
      <c r="S12" s="3"/>
      <c r="T12" s="3"/>
      <c r="U12" s="3"/>
      <c r="V12" s="3"/>
      <c r="W12" s="3"/>
      <c r="X12" s="3"/>
      <c r="Y12" s="3"/>
      <c r="Z12" s="3"/>
    </row>
    <row r="13" ht="61.5" customHeight="1">
      <c r="A13" s="147" t="s">
        <v>7</v>
      </c>
      <c r="B13" s="80" t="s">
        <v>8</v>
      </c>
      <c r="C13" s="147" t="s">
        <v>11147</v>
      </c>
      <c r="D13" s="147" t="s">
        <v>11148</v>
      </c>
      <c r="E13" s="147" t="s">
        <v>11149</v>
      </c>
      <c r="F13" s="147" t="s">
        <v>11150</v>
      </c>
      <c r="G13" s="147" t="s">
        <v>11151</v>
      </c>
      <c r="H13" s="147" t="s">
        <v>11152</v>
      </c>
      <c r="I13" s="147" t="s">
        <v>11153</v>
      </c>
      <c r="J13" s="147" t="s">
        <v>11154</v>
      </c>
      <c r="K13" s="79" t="s">
        <v>201</v>
      </c>
      <c r="L13" s="79" t="s">
        <v>202</v>
      </c>
      <c r="M13" s="79" t="s">
        <v>203</v>
      </c>
      <c r="N13" s="147" t="s">
        <v>204</v>
      </c>
      <c r="O13" s="147" t="s">
        <v>208</v>
      </c>
      <c r="P13" s="82" t="s">
        <v>209</v>
      </c>
      <c r="Q13" s="3"/>
      <c r="R13" s="3"/>
      <c r="S13" s="3"/>
      <c r="T13" s="3"/>
      <c r="U13" s="3"/>
      <c r="V13" s="3"/>
      <c r="W13" s="3"/>
      <c r="X13" s="3"/>
      <c r="Y13" s="3"/>
      <c r="Z13" s="3"/>
    </row>
    <row r="14" ht="11.25" customHeight="1">
      <c r="A14" s="442" t="s">
        <v>1835</v>
      </c>
      <c r="B14" s="447" t="s">
        <v>52</v>
      </c>
      <c r="C14" s="442" t="s">
        <v>11155</v>
      </c>
      <c r="D14" s="459" t="s">
        <v>11156</v>
      </c>
      <c r="E14" s="459" t="s">
        <v>11157</v>
      </c>
      <c r="F14" s="459" t="s">
        <v>11158</v>
      </c>
      <c r="G14" s="459" t="s">
        <v>11159</v>
      </c>
      <c r="H14" s="452" t="s">
        <v>11160</v>
      </c>
      <c r="I14" s="447" t="s">
        <v>11161</v>
      </c>
      <c r="J14" s="447" t="s">
        <v>11162</v>
      </c>
      <c r="K14" s="447">
        <v>5.0</v>
      </c>
      <c r="L14" s="447">
        <v>3.0</v>
      </c>
      <c r="M14" s="447">
        <v>50.0</v>
      </c>
      <c r="N14" s="447">
        <v>50.0</v>
      </c>
      <c r="O14" s="447">
        <v>150.0</v>
      </c>
      <c r="P14" s="442" t="s">
        <v>51</v>
      </c>
      <c r="Q14" s="3"/>
      <c r="R14" s="3"/>
      <c r="S14" s="3"/>
      <c r="T14" s="3"/>
      <c r="U14" s="3"/>
      <c r="V14" s="3"/>
      <c r="W14" s="3"/>
      <c r="X14" s="3"/>
      <c r="Y14" s="3"/>
      <c r="Z14" s="3"/>
    </row>
    <row r="15" ht="11.25" customHeight="1">
      <c r="A15" s="442" t="s">
        <v>1835</v>
      </c>
      <c r="B15" s="447" t="s">
        <v>52</v>
      </c>
      <c r="C15" s="442" t="s">
        <v>11163</v>
      </c>
      <c r="D15" s="459" t="s">
        <v>11156</v>
      </c>
      <c r="E15" s="459" t="s">
        <v>11164</v>
      </c>
      <c r="F15" s="459" t="s">
        <v>1065</v>
      </c>
      <c r="G15" s="459" t="s">
        <v>11165</v>
      </c>
      <c r="H15" s="442" t="s">
        <v>11166</v>
      </c>
      <c r="I15" s="447" t="s">
        <v>11161</v>
      </c>
      <c r="J15" s="447" t="s">
        <v>11167</v>
      </c>
      <c r="K15" s="447"/>
      <c r="L15" s="447"/>
      <c r="M15" s="447"/>
      <c r="N15" s="447">
        <v>30.0</v>
      </c>
      <c r="O15" s="447">
        <v>120.0</v>
      </c>
      <c r="P15" s="442" t="s">
        <v>51</v>
      </c>
      <c r="Q15" s="3"/>
      <c r="R15" s="3"/>
      <c r="S15" s="3"/>
      <c r="T15" s="3"/>
      <c r="U15" s="3"/>
      <c r="V15" s="3"/>
      <c r="W15" s="3"/>
      <c r="X15" s="3"/>
      <c r="Y15" s="3"/>
      <c r="Z15" s="3"/>
    </row>
    <row r="16" ht="11.25" customHeight="1">
      <c r="A16" s="442" t="s">
        <v>1835</v>
      </c>
      <c r="B16" s="447" t="s">
        <v>52</v>
      </c>
      <c r="C16" s="442" t="s">
        <v>11168</v>
      </c>
      <c r="D16" s="459" t="s">
        <v>11156</v>
      </c>
      <c r="E16" s="459" t="s">
        <v>11164</v>
      </c>
      <c r="F16" s="459" t="s">
        <v>11169</v>
      </c>
      <c r="G16" s="459" t="s">
        <v>11159</v>
      </c>
      <c r="H16" s="442" t="s">
        <v>11168</v>
      </c>
      <c r="I16" s="447" t="s">
        <v>11170</v>
      </c>
      <c r="J16" s="447" t="s">
        <v>11171</v>
      </c>
      <c r="K16" s="447"/>
      <c r="L16" s="447"/>
      <c r="M16" s="447"/>
      <c r="N16" s="447">
        <v>30.0</v>
      </c>
      <c r="O16" s="447">
        <v>120.0</v>
      </c>
      <c r="P16" s="442" t="s">
        <v>51</v>
      </c>
      <c r="Q16" s="3"/>
      <c r="R16" s="3"/>
      <c r="S16" s="3"/>
      <c r="T16" s="3"/>
      <c r="U16" s="3"/>
      <c r="V16" s="3"/>
      <c r="W16" s="3"/>
      <c r="X16" s="3"/>
      <c r="Y16" s="3"/>
      <c r="Z16" s="3"/>
    </row>
    <row r="17" ht="11.25" customHeight="1">
      <c r="A17" s="442" t="s">
        <v>1835</v>
      </c>
      <c r="B17" s="447" t="s">
        <v>52</v>
      </c>
      <c r="C17" s="442" t="s">
        <v>11172</v>
      </c>
      <c r="D17" s="459" t="s">
        <v>11156</v>
      </c>
      <c r="E17" s="459" t="s">
        <v>11164</v>
      </c>
      <c r="F17" s="459" t="s">
        <v>11173</v>
      </c>
      <c r="G17" s="459" t="s">
        <v>11159</v>
      </c>
      <c r="H17" s="442" t="s">
        <v>11174</v>
      </c>
      <c r="I17" s="447" t="s">
        <v>11170</v>
      </c>
      <c r="J17" s="447" t="s">
        <v>11175</v>
      </c>
      <c r="K17" s="447"/>
      <c r="L17" s="447"/>
      <c r="M17" s="447"/>
      <c r="N17" s="447">
        <v>30.0</v>
      </c>
      <c r="O17" s="447">
        <v>120.0</v>
      </c>
      <c r="P17" s="442" t="s">
        <v>51</v>
      </c>
      <c r="Q17" s="3"/>
      <c r="R17" s="3"/>
      <c r="S17" s="3"/>
      <c r="T17" s="3"/>
      <c r="U17" s="3"/>
      <c r="V17" s="3"/>
      <c r="W17" s="3"/>
      <c r="X17" s="3"/>
      <c r="Y17" s="3"/>
      <c r="Z17" s="3"/>
    </row>
    <row r="18" ht="11.25" customHeight="1">
      <c r="A18" s="442" t="s">
        <v>11176</v>
      </c>
      <c r="B18" s="447" t="s">
        <v>11177</v>
      </c>
      <c r="C18" s="442" t="s">
        <v>11178</v>
      </c>
      <c r="D18" s="459" t="s">
        <v>11179</v>
      </c>
      <c r="E18" s="459" t="s">
        <v>11180</v>
      </c>
      <c r="F18" s="459" t="s">
        <v>1253</v>
      </c>
      <c r="G18" s="459" t="s">
        <v>11165</v>
      </c>
      <c r="H18" s="442" t="s">
        <v>11181</v>
      </c>
      <c r="I18" s="447" t="s">
        <v>11182</v>
      </c>
      <c r="J18" s="447" t="s">
        <v>11183</v>
      </c>
      <c r="K18" s="447"/>
      <c r="L18" s="447"/>
      <c r="M18" s="447"/>
      <c r="N18" s="447" t="s">
        <v>11184</v>
      </c>
      <c r="O18" s="447">
        <v>300.0</v>
      </c>
      <c r="P18" s="442" t="s">
        <v>54</v>
      </c>
      <c r="Q18" s="3"/>
      <c r="R18" s="3"/>
      <c r="S18" s="3"/>
      <c r="T18" s="3"/>
      <c r="U18" s="3"/>
      <c r="V18" s="3"/>
      <c r="W18" s="3"/>
      <c r="X18" s="3"/>
      <c r="Y18" s="3"/>
      <c r="Z18" s="3"/>
    </row>
    <row r="19" ht="11.25" customHeight="1">
      <c r="A19" s="442" t="s">
        <v>1841</v>
      </c>
      <c r="B19" s="447" t="s">
        <v>52</v>
      </c>
      <c r="C19" s="442" t="s">
        <v>11185</v>
      </c>
      <c r="D19" s="459" t="s">
        <v>11156</v>
      </c>
      <c r="E19" s="459" t="s">
        <v>11186</v>
      </c>
      <c r="F19" s="459" t="s">
        <v>694</v>
      </c>
      <c r="G19" s="459"/>
      <c r="H19" s="442" t="s">
        <v>11187</v>
      </c>
      <c r="I19" s="447" t="s">
        <v>11188</v>
      </c>
      <c r="J19" s="447" t="s">
        <v>11189</v>
      </c>
      <c r="K19" s="447"/>
      <c r="L19" s="447"/>
      <c r="M19" s="447"/>
      <c r="N19" s="447" t="s">
        <v>11190</v>
      </c>
      <c r="O19" s="447">
        <v>150.0</v>
      </c>
      <c r="P19" s="442" t="s">
        <v>56</v>
      </c>
      <c r="Q19" s="3"/>
      <c r="R19" s="3"/>
      <c r="S19" s="3"/>
      <c r="T19" s="3"/>
      <c r="U19" s="3"/>
      <c r="V19" s="3"/>
      <c r="W19" s="3"/>
      <c r="X19" s="3"/>
      <c r="Y19" s="3"/>
      <c r="Z19" s="3"/>
    </row>
    <row r="20" ht="11.25" customHeight="1">
      <c r="A20" s="442" t="s">
        <v>1841</v>
      </c>
      <c r="B20" s="447" t="s">
        <v>52</v>
      </c>
      <c r="C20" s="442" t="s">
        <v>11191</v>
      </c>
      <c r="D20" s="459" t="s">
        <v>11156</v>
      </c>
      <c r="E20" s="459" t="s">
        <v>11192</v>
      </c>
      <c r="F20" s="459" t="s">
        <v>11193</v>
      </c>
      <c r="G20" s="459" t="s">
        <v>11194</v>
      </c>
      <c r="H20" s="442" t="s">
        <v>11195</v>
      </c>
      <c r="I20" s="447" t="s">
        <v>11192</v>
      </c>
      <c r="J20" s="447" t="s">
        <v>11196</v>
      </c>
      <c r="K20" s="447"/>
      <c r="L20" s="447"/>
      <c r="M20" s="447"/>
      <c r="N20" s="447" t="s">
        <v>11197</v>
      </c>
      <c r="O20" s="447">
        <v>150.0</v>
      </c>
      <c r="P20" s="442" t="s">
        <v>56</v>
      </c>
      <c r="Q20" s="3"/>
      <c r="R20" s="3"/>
      <c r="S20" s="3"/>
      <c r="T20" s="3"/>
      <c r="U20" s="3"/>
      <c r="V20" s="3"/>
      <c r="W20" s="3"/>
      <c r="X20" s="3"/>
      <c r="Y20" s="3"/>
      <c r="Z20" s="3"/>
    </row>
    <row r="21" ht="11.25" customHeight="1">
      <c r="A21" s="442" t="s">
        <v>1841</v>
      </c>
      <c r="B21" s="447" t="s">
        <v>52</v>
      </c>
      <c r="C21" s="442" t="s">
        <v>11198</v>
      </c>
      <c r="D21" s="459" t="s">
        <v>11156</v>
      </c>
      <c r="E21" s="459" t="s">
        <v>11192</v>
      </c>
      <c r="F21" s="459" t="s">
        <v>694</v>
      </c>
      <c r="G21" s="459" t="s">
        <v>11165</v>
      </c>
      <c r="H21" s="442" t="s">
        <v>11199</v>
      </c>
      <c r="I21" s="447" t="s">
        <v>11192</v>
      </c>
      <c r="J21" s="447" t="s">
        <v>11200</v>
      </c>
      <c r="K21" s="447"/>
      <c r="L21" s="447"/>
      <c r="M21" s="447"/>
      <c r="N21" s="447" t="s">
        <v>11201</v>
      </c>
      <c r="O21" s="447">
        <v>150.0</v>
      </c>
      <c r="P21" s="442" t="s">
        <v>56</v>
      </c>
      <c r="Q21" s="3"/>
      <c r="R21" s="3"/>
      <c r="S21" s="3"/>
      <c r="T21" s="3"/>
      <c r="U21" s="3"/>
      <c r="V21" s="3"/>
      <c r="W21" s="3"/>
      <c r="X21" s="3"/>
      <c r="Y21" s="3"/>
      <c r="Z21" s="3"/>
    </row>
    <row r="22" ht="11.25" customHeight="1">
      <c r="A22" s="442" t="s">
        <v>1855</v>
      </c>
      <c r="B22" s="447" t="s">
        <v>52</v>
      </c>
      <c r="C22" s="442" t="s">
        <v>11202</v>
      </c>
      <c r="D22" s="459" t="s">
        <v>11156</v>
      </c>
      <c r="E22" s="459" t="s">
        <v>11203</v>
      </c>
      <c r="F22" s="459" t="s">
        <v>11204</v>
      </c>
      <c r="G22" s="459" t="s">
        <v>11205</v>
      </c>
      <c r="H22" s="442" t="s">
        <v>11206</v>
      </c>
      <c r="I22" s="447" t="s">
        <v>11161</v>
      </c>
      <c r="J22" s="447" t="s">
        <v>11207</v>
      </c>
      <c r="K22" s="447">
        <v>1.0</v>
      </c>
      <c r="L22" s="447">
        <v>1.0</v>
      </c>
      <c r="M22" s="447">
        <v>1.0</v>
      </c>
      <c r="N22" s="447">
        <v>150.0</v>
      </c>
      <c r="O22" s="447">
        <v>150.0</v>
      </c>
      <c r="P22" s="442" t="s">
        <v>57</v>
      </c>
      <c r="Q22" s="3"/>
      <c r="R22" s="3"/>
      <c r="S22" s="3"/>
      <c r="T22" s="3"/>
      <c r="U22" s="3"/>
      <c r="V22" s="3"/>
      <c r="W22" s="3"/>
      <c r="X22" s="3"/>
      <c r="Y22" s="3"/>
      <c r="Z22" s="3"/>
    </row>
    <row r="23" ht="11.25" customHeight="1">
      <c r="A23" s="442" t="s">
        <v>1855</v>
      </c>
      <c r="B23" s="447" t="s">
        <v>52</v>
      </c>
      <c r="C23" s="442" t="s">
        <v>11208</v>
      </c>
      <c r="D23" s="459" t="s">
        <v>11156</v>
      </c>
      <c r="E23" s="459" t="s">
        <v>11209</v>
      </c>
      <c r="F23" s="459" t="s">
        <v>11210</v>
      </c>
      <c r="G23" s="459" t="s">
        <v>11205</v>
      </c>
      <c r="H23" s="442" t="s">
        <v>11211</v>
      </c>
      <c r="I23" s="447" t="s">
        <v>11161</v>
      </c>
      <c r="J23" s="447" t="s">
        <v>11212</v>
      </c>
      <c r="K23" s="447">
        <v>1.0</v>
      </c>
      <c r="L23" s="447">
        <v>1.0</v>
      </c>
      <c r="M23" s="447">
        <v>1.0</v>
      </c>
      <c r="N23" s="447">
        <v>90.0</v>
      </c>
      <c r="O23" s="447">
        <v>90.0</v>
      </c>
      <c r="P23" s="442" t="s">
        <v>57</v>
      </c>
      <c r="Q23" s="3"/>
      <c r="R23" s="3"/>
      <c r="S23" s="3"/>
      <c r="T23" s="3"/>
      <c r="U23" s="3"/>
      <c r="V23" s="3"/>
      <c r="W23" s="3"/>
      <c r="X23" s="3"/>
      <c r="Y23" s="3"/>
      <c r="Z23" s="3"/>
    </row>
    <row r="24" ht="11.25" customHeight="1">
      <c r="A24" s="442" t="s">
        <v>1855</v>
      </c>
      <c r="B24" s="447" t="s">
        <v>52</v>
      </c>
      <c r="C24" s="442" t="s">
        <v>11155</v>
      </c>
      <c r="D24" s="459" t="s">
        <v>11156</v>
      </c>
      <c r="E24" s="459" t="s">
        <v>11213</v>
      </c>
      <c r="F24" s="459" t="s">
        <v>11158</v>
      </c>
      <c r="G24" s="459" t="s">
        <v>11159</v>
      </c>
      <c r="H24" s="442" t="s">
        <v>11160</v>
      </c>
      <c r="I24" s="447" t="s">
        <v>11213</v>
      </c>
      <c r="J24" s="447" t="s">
        <v>11162</v>
      </c>
      <c r="K24" s="447">
        <v>5.0</v>
      </c>
      <c r="L24" s="447">
        <v>3.0</v>
      </c>
      <c r="M24" s="447">
        <v>50.0</v>
      </c>
      <c r="N24" s="447">
        <v>150.0</v>
      </c>
      <c r="O24" s="447">
        <v>150.0</v>
      </c>
      <c r="P24" s="442" t="s">
        <v>57</v>
      </c>
      <c r="Q24" s="3"/>
      <c r="R24" s="3"/>
      <c r="S24" s="3"/>
      <c r="T24" s="3"/>
      <c r="U24" s="3"/>
      <c r="V24" s="3"/>
      <c r="W24" s="3"/>
      <c r="X24" s="3"/>
      <c r="Y24" s="3"/>
      <c r="Z24" s="3"/>
    </row>
    <row r="25" ht="11.25" customHeight="1">
      <c r="A25" s="442" t="s">
        <v>1855</v>
      </c>
      <c r="B25" s="447" t="s">
        <v>52</v>
      </c>
      <c r="C25" s="442" t="s">
        <v>11214</v>
      </c>
      <c r="D25" s="459" t="s">
        <v>11156</v>
      </c>
      <c r="E25" s="459" t="s">
        <v>11164</v>
      </c>
      <c r="F25" s="459" t="s">
        <v>393</v>
      </c>
      <c r="G25" s="459" t="s">
        <v>11205</v>
      </c>
      <c r="H25" s="442" t="s">
        <v>11215</v>
      </c>
      <c r="I25" s="447" t="s">
        <v>11164</v>
      </c>
      <c r="J25" s="447" t="s">
        <v>11216</v>
      </c>
      <c r="K25" s="447">
        <v>1.0</v>
      </c>
      <c r="L25" s="447">
        <v>1.0</v>
      </c>
      <c r="M25" s="447">
        <v>1.0</v>
      </c>
      <c r="N25" s="447">
        <v>150.0</v>
      </c>
      <c r="O25" s="447">
        <v>150.0</v>
      </c>
      <c r="P25" s="442" t="s">
        <v>57</v>
      </c>
      <c r="Q25" s="3"/>
      <c r="R25" s="3"/>
      <c r="S25" s="3"/>
      <c r="T25" s="3"/>
      <c r="U25" s="3"/>
      <c r="V25" s="3"/>
      <c r="W25" s="3"/>
      <c r="X25" s="3"/>
      <c r="Y25" s="3"/>
      <c r="Z25" s="3"/>
    </row>
    <row r="26" ht="11.25" customHeight="1">
      <c r="A26" s="442" t="s">
        <v>1855</v>
      </c>
      <c r="B26" s="447" t="s">
        <v>52</v>
      </c>
      <c r="C26" s="442" t="s">
        <v>11217</v>
      </c>
      <c r="D26" s="459" t="s">
        <v>11156</v>
      </c>
      <c r="E26" s="459" t="s">
        <v>11164</v>
      </c>
      <c r="F26" s="459" t="s">
        <v>11218</v>
      </c>
      <c r="G26" s="459" t="s">
        <v>11205</v>
      </c>
      <c r="H26" s="442" t="s">
        <v>11219</v>
      </c>
      <c r="I26" s="447" t="s">
        <v>11164</v>
      </c>
      <c r="J26" s="447" t="s">
        <v>11220</v>
      </c>
      <c r="K26" s="447">
        <v>1.0</v>
      </c>
      <c r="L26" s="447">
        <v>1.0</v>
      </c>
      <c r="M26" s="447">
        <v>1.0</v>
      </c>
      <c r="N26" s="447">
        <v>150.0</v>
      </c>
      <c r="O26" s="447">
        <v>150.0</v>
      </c>
      <c r="P26" s="442" t="s">
        <v>57</v>
      </c>
      <c r="Q26" s="3"/>
      <c r="R26" s="3"/>
      <c r="S26" s="3"/>
      <c r="T26" s="3"/>
      <c r="U26" s="3"/>
      <c r="V26" s="3"/>
      <c r="W26" s="3"/>
      <c r="X26" s="3"/>
      <c r="Y26" s="3"/>
      <c r="Z26" s="3"/>
    </row>
    <row r="27" ht="11.25" customHeight="1">
      <c r="A27" s="442" t="s">
        <v>1855</v>
      </c>
      <c r="B27" s="447" t="s">
        <v>52</v>
      </c>
      <c r="C27" s="442" t="s">
        <v>11221</v>
      </c>
      <c r="D27" s="459" t="s">
        <v>11156</v>
      </c>
      <c r="E27" s="459" t="s">
        <v>11164</v>
      </c>
      <c r="F27" s="459" t="s">
        <v>11222</v>
      </c>
      <c r="G27" s="459" t="s">
        <v>11205</v>
      </c>
      <c r="H27" s="442" t="s">
        <v>11223</v>
      </c>
      <c r="I27" s="447" t="s">
        <v>11164</v>
      </c>
      <c r="J27" s="447" t="s">
        <v>11224</v>
      </c>
      <c r="K27" s="447">
        <v>1.0</v>
      </c>
      <c r="L27" s="447">
        <v>1.0</v>
      </c>
      <c r="M27" s="447">
        <v>1.0</v>
      </c>
      <c r="N27" s="447">
        <v>150.0</v>
      </c>
      <c r="O27" s="447">
        <v>150.0</v>
      </c>
      <c r="P27" s="442" t="s">
        <v>57</v>
      </c>
      <c r="Q27" s="3"/>
      <c r="R27" s="3"/>
      <c r="S27" s="3"/>
      <c r="T27" s="3"/>
      <c r="U27" s="3"/>
      <c r="V27" s="3"/>
      <c r="W27" s="3"/>
      <c r="X27" s="3"/>
      <c r="Y27" s="3"/>
      <c r="Z27" s="3"/>
    </row>
    <row r="28" ht="11.25" customHeight="1">
      <c r="A28" s="442" t="s">
        <v>1855</v>
      </c>
      <c r="B28" s="447" t="s">
        <v>52</v>
      </c>
      <c r="C28" s="442" t="s">
        <v>11225</v>
      </c>
      <c r="D28" s="459" t="s">
        <v>11156</v>
      </c>
      <c r="E28" s="459" t="s">
        <v>11164</v>
      </c>
      <c r="F28" s="459" t="s">
        <v>11226</v>
      </c>
      <c r="G28" s="459" t="s">
        <v>11205</v>
      </c>
      <c r="H28" s="442" t="s">
        <v>11227</v>
      </c>
      <c r="I28" s="447" t="s">
        <v>11164</v>
      </c>
      <c r="J28" s="447" t="s">
        <v>11228</v>
      </c>
      <c r="K28" s="447">
        <v>1.0</v>
      </c>
      <c r="L28" s="447">
        <v>1.0</v>
      </c>
      <c r="M28" s="447">
        <v>1.0</v>
      </c>
      <c r="N28" s="447">
        <v>150.0</v>
      </c>
      <c r="O28" s="447">
        <v>150.0</v>
      </c>
      <c r="P28" s="442" t="s">
        <v>57</v>
      </c>
      <c r="Q28" s="3"/>
      <c r="R28" s="3"/>
      <c r="S28" s="3"/>
      <c r="T28" s="3"/>
      <c r="U28" s="3"/>
      <c r="V28" s="3"/>
      <c r="W28" s="3"/>
      <c r="X28" s="3"/>
      <c r="Y28" s="3"/>
      <c r="Z28" s="3"/>
    </row>
    <row r="29" ht="11.25" customHeight="1">
      <c r="A29" s="442" t="s">
        <v>1855</v>
      </c>
      <c r="B29" s="447" t="s">
        <v>52</v>
      </c>
      <c r="C29" s="442" t="s">
        <v>11229</v>
      </c>
      <c r="D29" s="459" t="s">
        <v>11156</v>
      </c>
      <c r="E29" s="459" t="s">
        <v>11164</v>
      </c>
      <c r="F29" s="459" t="s">
        <v>11230</v>
      </c>
      <c r="G29" s="459" t="s">
        <v>11205</v>
      </c>
      <c r="H29" s="442" t="s">
        <v>11231</v>
      </c>
      <c r="I29" s="447" t="s">
        <v>11164</v>
      </c>
      <c r="J29" s="447" t="s">
        <v>11232</v>
      </c>
      <c r="K29" s="447">
        <v>1.0</v>
      </c>
      <c r="L29" s="447">
        <v>1.0</v>
      </c>
      <c r="M29" s="447">
        <v>1.0</v>
      </c>
      <c r="N29" s="447">
        <v>150.0</v>
      </c>
      <c r="O29" s="447">
        <v>150.0</v>
      </c>
      <c r="P29" s="442" t="s">
        <v>57</v>
      </c>
      <c r="Q29" s="3"/>
      <c r="R29" s="3"/>
      <c r="S29" s="3"/>
      <c r="T29" s="3"/>
      <c r="U29" s="3"/>
      <c r="V29" s="3"/>
      <c r="W29" s="3"/>
      <c r="X29" s="3"/>
      <c r="Y29" s="3"/>
      <c r="Z29" s="3"/>
    </row>
    <row r="30" ht="11.25" customHeight="1">
      <c r="A30" s="442" t="s">
        <v>1855</v>
      </c>
      <c r="B30" s="447" t="s">
        <v>52</v>
      </c>
      <c r="C30" s="442" t="s">
        <v>11233</v>
      </c>
      <c r="D30" s="459" t="s">
        <v>11156</v>
      </c>
      <c r="E30" s="459" t="s">
        <v>11164</v>
      </c>
      <c r="F30" s="459" t="s">
        <v>412</v>
      </c>
      <c r="G30" s="459" t="s">
        <v>11205</v>
      </c>
      <c r="H30" s="442" t="s">
        <v>11234</v>
      </c>
      <c r="I30" s="447" t="s">
        <v>11164</v>
      </c>
      <c r="J30" s="447" t="s">
        <v>11235</v>
      </c>
      <c r="K30" s="447">
        <v>1.0</v>
      </c>
      <c r="L30" s="447">
        <v>1.0</v>
      </c>
      <c r="M30" s="447">
        <v>1.0</v>
      </c>
      <c r="N30" s="447">
        <v>112.5</v>
      </c>
      <c r="O30" s="447">
        <v>112.5</v>
      </c>
      <c r="P30" s="442" t="s">
        <v>57</v>
      </c>
      <c r="Q30" s="3"/>
      <c r="R30" s="3"/>
      <c r="S30" s="3"/>
      <c r="T30" s="3"/>
      <c r="U30" s="3"/>
      <c r="V30" s="3"/>
      <c r="W30" s="3"/>
      <c r="X30" s="3"/>
      <c r="Y30" s="3"/>
      <c r="Z30" s="3"/>
    </row>
    <row r="31" ht="11.25" customHeight="1">
      <c r="A31" s="442" t="s">
        <v>1855</v>
      </c>
      <c r="B31" s="447" t="s">
        <v>52</v>
      </c>
      <c r="C31" s="442" t="s">
        <v>11236</v>
      </c>
      <c r="D31" s="459" t="s">
        <v>11156</v>
      </c>
      <c r="E31" s="459" t="s">
        <v>11164</v>
      </c>
      <c r="F31" s="459" t="s">
        <v>11237</v>
      </c>
      <c r="G31" s="459" t="s">
        <v>11205</v>
      </c>
      <c r="H31" s="442" t="s">
        <v>11238</v>
      </c>
      <c r="I31" s="447" t="s">
        <v>11164</v>
      </c>
      <c r="J31" s="447" t="s">
        <v>11239</v>
      </c>
      <c r="K31" s="447">
        <v>1.0</v>
      </c>
      <c r="L31" s="447">
        <v>1.0</v>
      </c>
      <c r="M31" s="447">
        <v>1.0</v>
      </c>
      <c r="N31" s="447">
        <v>150.0</v>
      </c>
      <c r="O31" s="447">
        <v>150.0</v>
      </c>
      <c r="P31" s="442" t="s">
        <v>57</v>
      </c>
      <c r="Q31" s="3"/>
      <c r="R31" s="3"/>
      <c r="S31" s="3"/>
      <c r="T31" s="3"/>
      <c r="U31" s="3"/>
      <c r="V31" s="3"/>
      <c r="W31" s="3"/>
      <c r="X31" s="3"/>
      <c r="Y31" s="3"/>
      <c r="Z31" s="3"/>
    </row>
    <row r="32" ht="11.25" customHeight="1">
      <c r="A32" s="442" t="s">
        <v>1855</v>
      </c>
      <c r="B32" s="447" t="s">
        <v>52</v>
      </c>
      <c r="C32" s="442" t="s">
        <v>11240</v>
      </c>
      <c r="D32" s="459" t="s">
        <v>11156</v>
      </c>
      <c r="E32" s="459" t="s">
        <v>11209</v>
      </c>
      <c r="F32" s="459" t="s">
        <v>1035</v>
      </c>
      <c r="G32" s="459" t="s">
        <v>11205</v>
      </c>
      <c r="H32" s="442" t="s">
        <v>11241</v>
      </c>
      <c r="I32" s="447" t="s">
        <v>11161</v>
      </c>
      <c r="J32" s="447" t="s">
        <v>11242</v>
      </c>
      <c r="K32" s="447">
        <v>1.0</v>
      </c>
      <c r="L32" s="447">
        <v>1.0</v>
      </c>
      <c r="M32" s="447">
        <v>1.0</v>
      </c>
      <c r="N32" s="447">
        <v>150.0</v>
      </c>
      <c r="O32" s="447">
        <v>150.0</v>
      </c>
      <c r="P32" s="442" t="s">
        <v>57</v>
      </c>
      <c r="Q32" s="3"/>
      <c r="R32" s="3"/>
      <c r="S32" s="3"/>
      <c r="T32" s="3"/>
      <c r="U32" s="3"/>
      <c r="V32" s="3"/>
      <c r="W32" s="3"/>
      <c r="X32" s="3"/>
      <c r="Y32" s="3"/>
      <c r="Z32" s="3"/>
    </row>
    <row r="33" ht="11.25" customHeight="1">
      <c r="A33" s="442" t="s">
        <v>1855</v>
      </c>
      <c r="B33" s="447" t="s">
        <v>52</v>
      </c>
      <c r="C33" s="442" t="s">
        <v>11243</v>
      </c>
      <c r="D33" s="459" t="s">
        <v>11156</v>
      </c>
      <c r="E33" s="459" t="s">
        <v>11164</v>
      </c>
      <c r="F33" s="459" t="s">
        <v>311</v>
      </c>
      <c r="G33" s="459" t="s">
        <v>11205</v>
      </c>
      <c r="H33" s="442" t="s">
        <v>11244</v>
      </c>
      <c r="I33" s="447" t="s">
        <v>11164</v>
      </c>
      <c r="J33" s="447" t="s">
        <v>11245</v>
      </c>
      <c r="K33" s="447">
        <v>1.0</v>
      </c>
      <c r="L33" s="447">
        <v>1.0</v>
      </c>
      <c r="M33" s="447">
        <v>1.0</v>
      </c>
      <c r="N33" s="447">
        <v>112.5</v>
      </c>
      <c r="O33" s="447">
        <v>112.5</v>
      </c>
      <c r="P33" s="442" t="s">
        <v>57</v>
      </c>
      <c r="Q33" s="3"/>
      <c r="R33" s="3"/>
      <c r="S33" s="3"/>
      <c r="T33" s="3"/>
      <c r="U33" s="3"/>
      <c r="V33" s="3"/>
      <c r="W33" s="3"/>
      <c r="X33" s="3"/>
      <c r="Y33" s="3"/>
      <c r="Z33" s="3"/>
    </row>
    <row r="34" ht="11.25" customHeight="1">
      <c r="A34" s="442" t="s">
        <v>11246</v>
      </c>
      <c r="B34" s="447" t="s">
        <v>52</v>
      </c>
      <c r="C34" s="442" t="s">
        <v>11247</v>
      </c>
      <c r="D34" s="459" t="s">
        <v>11248</v>
      </c>
      <c r="E34" s="459" t="s">
        <v>11249</v>
      </c>
      <c r="F34" s="459" t="s">
        <v>11250</v>
      </c>
      <c r="G34" s="459" t="s">
        <v>11165</v>
      </c>
      <c r="H34" s="442" t="s">
        <v>11251</v>
      </c>
      <c r="I34" s="447" t="s">
        <v>11252</v>
      </c>
      <c r="J34" s="447" t="s">
        <v>11253</v>
      </c>
      <c r="K34" s="447"/>
      <c r="L34" s="447"/>
      <c r="M34" s="447"/>
      <c r="N34" s="447">
        <v>150.0</v>
      </c>
      <c r="O34" s="447">
        <v>150.0</v>
      </c>
      <c r="P34" s="442" t="s">
        <v>61</v>
      </c>
      <c r="Q34" s="3"/>
      <c r="R34" s="3"/>
      <c r="S34" s="3"/>
      <c r="T34" s="3"/>
      <c r="U34" s="3"/>
      <c r="V34" s="3"/>
      <c r="W34" s="3"/>
      <c r="X34" s="3"/>
      <c r="Y34" s="3"/>
      <c r="Z34" s="3"/>
    </row>
    <row r="35" ht="11.25" customHeight="1">
      <c r="A35" s="442" t="s">
        <v>11254</v>
      </c>
      <c r="B35" s="447" t="s">
        <v>52</v>
      </c>
      <c r="C35" s="442" t="s">
        <v>11247</v>
      </c>
      <c r="D35" s="459" t="s">
        <v>11248</v>
      </c>
      <c r="E35" s="459" t="s">
        <v>11249</v>
      </c>
      <c r="F35" s="459" t="s">
        <v>11250</v>
      </c>
      <c r="G35" s="459" t="s">
        <v>11165</v>
      </c>
      <c r="H35" s="442" t="s">
        <v>11251</v>
      </c>
      <c r="I35" s="447" t="s">
        <v>11255</v>
      </c>
      <c r="J35" s="447" t="s">
        <v>11253</v>
      </c>
      <c r="K35" s="447"/>
      <c r="L35" s="447"/>
      <c r="M35" s="447"/>
      <c r="N35" s="447">
        <v>150.0</v>
      </c>
      <c r="O35" s="447">
        <v>150.0</v>
      </c>
      <c r="P35" s="442" t="s">
        <v>63</v>
      </c>
      <c r="Q35" s="3"/>
      <c r="R35" s="3"/>
      <c r="S35" s="3"/>
      <c r="T35" s="3"/>
      <c r="U35" s="3"/>
      <c r="V35" s="3"/>
      <c r="W35" s="3"/>
      <c r="X35" s="3"/>
      <c r="Y35" s="3"/>
      <c r="Z35" s="3"/>
    </row>
    <row r="36" ht="11.25" customHeight="1">
      <c r="A36" s="442" t="s">
        <v>1850</v>
      </c>
      <c r="B36" s="447" t="s">
        <v>52</v>
      </c>
      <c r="C36" s="442" t="s">
        <v>11256</v>
      </c>
      <c r="D36" s="459" t="s">
        <v>11179</v>
      </c>
      <c r="E36" s="459" t="s">
        <v>11257</v>
      </c>
      <c r="F36" s="459" t="s">
        <v>11237</v>
      </c>
      <c r="G36" s="459" t="s">
        <v>11258</v>
      </c>
      <c r="H36" s="442" t="s">
        <v>11259</v>
      </c>
      <c r="I36" s="447" t="s">
        <v>11260</v>
      </c>
      <c r="J36" s="447" t="s">
        <v>11261</v>
      </c>
      <c r="K36" s="447"/>
      <c r="L36" s="447"/>
      <c r="M36" s="447"/>
      <c r="N36" s="447" t="s">
        <v>11262</v>
      </c>
      <c r="O36" s="447">
        <v>90.0</v>
      </c>
      <c r="P36" s="442" t="s">
        <v>64</v>
      </c>
      <c r="Q36" s="3"/>
      <c r="R36" s="3"/>
      <c r="S36" s="3"/>
      <c r="T36" s="3"/>
      <c r="U36" s="3"/>
      <c r="V36" s="3"/>
      <c r="W36" s="3"/>
      <c r="X36" s="3"/>
      <c r="Y36" s="3"/>
      <c r="Z36" s="3"/>
    </row>
    <row r="37" ht="11.25" customHeight="1">
      <c r="A37" s="442" t="s">
        <v>1850</v>
      </c>
      <c r="B37" s="447" t="s">
        <v>52</v>
      </c>
      <c r="C37" s="442" t="s">
        <v>11263</v>
      </c>
      <c r="D37" s="459" t="s">
        <v>11179</v>
      </c>
      <c r="E37" s="459" t="s">
        <v>11257</v>
      </c>
      <c r="F37" s="459" t="s">
        <v>412</v>
      </c>
      <c r="G37" s="459" t="s">
        <v>11264</v>
      </c>
      <c r="H37" s="442" t="s">
        <v>10156</v>
      </c>
      <c r="I37" s="447" t="s">
        <v>11260</v>
      </c>
      <c r="J37" s="447" t="s">
        <v>11235</v>
      </c>
      <c r="K37" s="447"/>
      <c r="L37" s="447"/>
      <c r="M37" s="447"/>
      <c r="N37" s="447" t="s">
        <v>11265</v>
      </c>
      <c r="O37" s="447">
        <v>90.0</v>
      </c>
      <c r="P37" s="442" t="s">
        <v>64</v>
      </c>
      <c r="Q37" s="3"/>
      <c r="R37" s="3"/>
      <c r="S37" s="3"/>
      <c r="T37" s="3"/>
      <c r="U37" s="3"/>
      <c r="V37" s="3"/>
      <c r="W37" s="3"/>
      <c r="X37" s="3"/>
      <c r="Y37" s="3"/>
      <c r="Z37" s="3"/>
    </row>
    <row r="38" ht="11.25" customHeight="1">
      <c r="A38" s="442" t="s">
        <v>10204</v>
      </c>
      <c r="B38" s="447" t="s">
        <v>52</v>
      </c>
      <c r="C38" s="442" t="s">
        <v>11266</v>
      </c>
      <c r="D38" s="459" t="s">
        <v>11156</v>
      </c>
      <c r="E38" s="459" t="s">
        <v>11257</v>
      </c>
      <c r="F38" s="459" t="s">
        <v>1253</v>
      </c>
      <c r="G38" s="459"/>
      <c r="H38" s="442" t="s">
        <v>11160</v>
      </c>
      <c r="I38" s="447" t="s">
        <v>11252</v>
      </c>
      <c r="J38" s="447" t="s">
        <v>11267</v>
      </c>
      <c r="K38" s="447"/>
      <c r="L38" s="447"/>
      <c r="M38" s="447"/>
      <c r="N38" s="447">
        <v>50.0</v>
      </c>
      <c r="O38" s="447">
        <v>50.0</v>
      </c>
      <c r="P38" s="442" t="s">
        <v>69</v>
      </c>
      <c r="Q38" s="3"/>
      <c r="R38" s="3"/>
      <c r="S38" s="3"/>
      <c r="T38" s="3"/>
      <c r="U38" s="3"/>
      <c r="V38" s="3"/>
      <c r="W38" s="3"/>
      <c r="X38" s="3"/>
      <c r="Y38" s="3"/>
      <c r="Z38" s="3"/>
    </row>
    <row r="39" ht="11.25" customHeight="1">
      <c r="A39" s="442" t="s">
        <v>11268</v>
      </c>
      <c r="B39" s="447" t="s">
        <v>513</v>
      </c>
      <c r="C39" s="442" t="s">
        <v>11269</v>
      </c>
      <c r="D39" s="459" t="s">
        <v>11248</v>
      </c>
      <c r="E39" s="459"/>
      <c r="F39" s="459" t="s">
        <v>11270</v>
      </c>
      <c r="G39" s="459" t="s">
        <v>11194</v>
      </c>
      <c r="H39" s="442" t="s">
        <v>11271</v>
      </c>
      <c r="I39" s="447"/>
      <c r="J39" s="447" t="s">
        <v>11272</v>
      </c>
      <c r="K39" s="447">
        <v>3.0</v>
      </c>
      <c r="L39" s="447">
        <v>1.0</v>
      </c>
      <c r="M39" s="447">
        <v>3.0</v>
      </c>
      <c r="N39" s="447">
        <v>30.0</v>
      </c>
      <c r="O39" s="447">
        <v>10.0</v>
      </c>
      <c r="P39" s="442" t="s">
        <v>71</v>
      </c>
      <c r="Q39" s="3"/>
      <c r="R39" s="3"/>
      <c r="S39" s="3"/>
      <c r="T39" s="3"/>
      <c r="U39" s="3"/>
      <c r="V39" s="3"/>
      <c r="W39" s="3"/>
      <c r="X39" s="3"/>
      <c r="Y39" s="3"/>
      <c r="Z39" s="3"/>
    </row>
    <row r="40" ht="11.25" customHeight="1">
      <c r="A40" s="442" t="s">
        <v>11273</v>
      </c>
      <c r="B40" s="447" t="s">
        <v>52</v>
      </c>
      <c r="C40" s="442" t="s">
        <v>11274</v>
      </c>
      <c r="D40" s="459" t="s">
        <v>11248</v>
      </c>
      <c r="E40" s="459" t="s">
        <v>11275</v>
      </c>
      <c r="F40" s="459" t="s">
        <v>11276</v>
      </c>
      <c r="G40" s="459" t="s">
        <v>11194</v>
      </c>
      <c r="H40" s="442" t="s">
        <v>11277</v>
      </c>
      <c r="I40" s="447"/>
      <c r="J40" s="447" t="s">
        <v>11278</v>
      </c>
      <c r="K40" s="447">
        <v>6.0</v>
      </c>
      <c r="L40" s="447">
        <v>6.0</v>
      </c>
      <c r="M40" s="447">
        <v>6.0</v>
      </c>
      <c r="N40" s="447">
        <v>30.0</v>
      </c>
      <c r="O40" s="447">
        <v>10.0</v>
      </c>
      <c r="P40" s="442" t="s">
        <v>73</v>
      </c>
      <c r="Q40" s="3"/>
      <c r="R40" s="3"/>
      <c r="S40" s="3"/>
      <c r="T40" s="3"/>
      <c r="U40" s="3"/>
      <c r="V40" s="3"/>
      <c r="W40" s="3"/>
      <c r="X40" s="3"/>
      <c r="Y40" s="3"/>
      <c r="Z40" s="3"/>
    </row>
    <row r="41" ht="11.25" customHeight="1">
      <c r="A41" s="442" t="s">
        <v>11279</v>
      </c>
      <c r="B41" s="447" t="s">
        <v>52</v>
      </c>
      <c r="C41" s="442" t="s">
        <v>11247</v>
      </c>
      <c r="D41" s="459" t="s">
        <v>11248</v>
      </c>
      <c r="E41" s="459" t="s">
        <v>11249</v>
      </c>
      <c r="F41" s="459" t="s">
        <v>11250</v>
      </c>
      <c r="G41" s="459" t="s">
        <v>11165</v>
      </c>
      <c r="H41" s="442" t="s">
        <v>11251</v>
      </c>
      <c r="I41" s="447" t="s">
        <v>11255</v>
      </c>
      <c r="J41" s="447" t="s">
        <v>11253</v>
      </c>
      <c r="K41" s="447"/>
      <c r="L41" s="447"/>
      <c r="M41" s="447"/>
      <c r="N41" s="447">
        <v>150.0</v>
      </c>
      <c r="O41" s="447">
        <v>150.0</v>
      </c>
      <c r="P41" s="442" t="s">
        <v>74</v>
      </c>
      <c r="Q41" s="3"/>
      <c r="R41" s="3"/>
      <c r="S41" s="3"/>
      <c r="T41" s="3"/>
      <c r="U41" s="3"/>
      <c r="V41" s="3"/>
      <c r="W41" s="3"/>
      <c r="X41" s="3"/>
      <c r="Y41" s="3"/>
      <c r="Z41" s="3"/>
    </row>
    <row r="42" ht="11.25" customHeight="1">
      <c r="A42" s="442" t="s">
        <v>1845</v>
      </c>
      <c r="B42" s="447" t="s">
        <v>52</v>
      </c>
      <c r="C42" s="442" t="s">
        <v>11280</v>
      </c>
      <c r="D42" s="459" t="s">
        <v>11281</v>
      </c>
      <c r="E42" s="459" t="s">
        <v>11275</v>
      </c>
      <c r="F42" s="459" t="s">
        <v>11250</v>
      </c>
      <c r="G42" s="459" t="s">
        <v>11165</v>
      </c>
      <c r="H42" s="442" t="s">
        <v>11282</v>
      </c>
      <c r="I42" s="447" t="s">
        <v>11252</v>
      </c>
      <c r="J42" s="447" t="s">
        <v>11283</v>
      </c>
      <c r="K42" s="447"/>
      <c r="L42" s="447"/>
      <c r="M42" s="447"/>
      <c r="N42" s="447">
        <v>20.0</v>
      </c>
      <c r="O42" s="447">
        <v>20.0</v>
      </c>
      <c r="P42" s="442" t="s">
        <v>78</v>
      </c>
      <c r="Q42" s="3"/>
      <c r="R42" s="3"/>
      <c r="S42" s="3"/>
      <c r="T42" s="3"/>
      <c r="U42" s="3"/>
      <c r="V42" s="3"/>
      <c r="W42" s="3"/>
      <c r="X42" s="3"/>
      <c r="Y42" s="3"/>
      <c r="Z42" s="3"/>
    </row>
    <row r="43" ht="11.25" customHeight="1">
      <c r="A43" s="442" t="s">
        <v>1845</v>
      </c>
      <c r="B43" s="447" t="s">
        <v>52</v>
      </c>
      <c r="C43" s="442" t="s">
        <v>11247</v>
      </c>
      <c r="D43" s="459" t="s">
        <v>11248</v>
      </c>
      <c r="E43" s="459" t="s">
        <v>11257</v>
      </c>
      <c r="F43" s="459" t="s">
        <v>11250</v>
      </c>
      <c r="G43" s="459" t="s">
        <v>11165</v>
      </c>
      <c r="H43" s="442" t="s">
        <v>11251</v>
      </c>
      <c r="I43" s="447" t="s">
        <v>11255</v>
      </c>
      <c r="J43" s="447" t="s">
        <v>11253</v>
      </c>
      <c r="K43" s="447"/>
      <c r="L43" s="447"/>
      <c r="M43" s="447"/>
      <c r="N43" s="447" t="s">
        <v>11284</v>
      </c>
      <c r="O43" s="447">
        <v>300.0</v>
      </c>
      <c r="P43" s="442" t="s">
        <v>78</v>
      </c>
      <c r="Q43" s="3"/>
      <c r="R43" s="3"/>
      <c r="S43" s="3"/>
      <c r="T43" s="3"/>
      <c r="U43" s="3"/>
      <c r="V43" s="3"/>
      <c r="W43" s="3"/>
      <c r="X43" s="3"/>
      <c r="Y43" s="3"/>
      <c r="Z43" s="3"/>
    </row>
    <row r="44" ht="11.25" customHeight="1">
      <c r="A44" s="442" t="s">
        <v>1904</v>
      </c>
      <c r="B44" s="447" t="s">
        <v>52</v>
      </c>
      <c r="C44" s="442" t="s">
        <v>11247</v>
      </c>
      <c r="D44" s="459" t="s">
        <v>11248</v>
      </c>
      <c r="E44" s="459" t="s">
        <v>11249</v>
      </c>
      <c r="F44" s="459" t="s">
        <v>11250</v>
      </c>
      <c r="G44" s="459" t="s">
        <v>11165</v>
      </c>
      <c r="H44" s="442" t="s">
        <v>11251</v>
      </c>
      <c r="I44" s="447" t="s">
        <v>11255</v>
      </c>
      <c r="J44" s="447" t="s">
        <v>11253</v>
      </c>
      <c r="K44" s="447"/>
      <c r="L44" s="447"/>
      <c r="M44" s="447"/>
      <c r="N44" s="447">
        <v>150.0</v>
      </c>
      <c r="O44" s="447">
        <v>150.0</v>
      </c>
      <c r="P44" s="442" t="s">
        <v>79</v>
      </c>
      <c r="Q44" s="3"/>
      <c r="R44" s="3"/>
      <c r="S44" s="3"/>
      <c r="T44" s="3"/>
      <c r="U44" s="3"/>
      <c r="V44" s="3"/>
      <c r="W44" s="3"/>
      <c r="X44" s="3"/>
      <c r="Y44" s="3"/>
      <c r="Z44" s="3"/>
    </row>
    <row r="45" ht="11.25" customHeight="1">
      <c r="A45" s="442" t="s">
        <v>11285</v>
      </c>
      <c r="B45" s="447" t="s">
        <v>52</v>
      </c>
      <c r="C45" s="442" t="s">
        <v>11286</v>
      </c>
      <c r="D45" s="459" t="s">
        <v>11248</v>
      </c>
      <c r="E45" s="459" t="s">
        <v>11287</v>
      </c>
      <c r="F45" s="459" t="s">
        <v>11288</v>
      </c>
      <c r="G45" s="459" t="s">
        <v>11289</v>
      </c>
      <c r="H45" s="442" t="s">
        <v>11290</v>
      </c>
      <c r="I45" s="447" t="s">
        <v>11291</v>
      </c>
      <c r="J45" s="447" t="s">
        <v>11292</v>
      </c>
      <c r="K45" s="447">
        <v>2.0</v>
      </c>
      <c r="L45" s="447">
        <v>2.0</v>
      </c>
      <c r="M45" s="447">
        <v>2.0</v>
      </c>
      <c r="N45" s="447">
        <v>30.0</v>
      </c>
      <c r="O45" s="447">
        <v>30.0</v>
      </c>
      <c r="P45" s="442" t="s">
        <v>84</v>
      </c>
      <c r="Q45" s="3"/>
      <c r="R45" s="3"/>
      <c r="S45" s="3"/>
      <c r="T45" s="3"/>
      <c r="U45" s="3"/>
      <c r="V45" s="3"/>
      <c r="W45" s="3"/>
      <c r="X45" s="3"/>
      <c r="Y45" s="3"/>
      <c r="Z45" s="3"/>
    </row>
    <row r="46" ht="11.25" customHeight="1">
      <c r="A46" s="442" t="s">
        <v>584</v>
      </c>
      <c r="B46" s="447" t="s">
        <v>1075</v>
      </c>
      <c r="C46" s="442" t="s">
        <v>11293</v>
      </c>
      <c r="D46" s="459" t="s">
        <v>11156</v>
      </c>
      <c r="E46" s="459" t="s">
        <v>11294</v>
      </c>
      <c r="F46" s="459" t="s">
        <v>1253</v>
      </c>
      <c r="G46" s="459" t="s">
        <v>11295</v>
      </c>
      <c r="H46" s="462" t="s">
        <v>11296</v>
      </c>
      <c r="I46" s="447"/>
      <c r="J46" s="447" t="s">
        <v>11297</v>
      </c>
      <c r="K46" s="447"/>
      <c r="L46" s="447"/>
      <c r="M46" s="447"/>
      <c r="N46" s="447">
        <v>75.0</v>
      </c>
      <c r="O46" s="447">
        <v>75.0</v>
      </c>
      <c r="P46" s="442" t="s">
        <v>584</v>
      </c>
      <c r="Q46" s="3"/>
      <c r="R46" s="3"/>
      <c r="S46" s="3"/>
      <c r="T46" s="3"/>
      <c r="U46" s="3"/>
      <c r="V46" s="3"/>
      <c r="W46" s="3"/>
      <c r="X46" s="3"/>
      <c r="Y46" s="3"/>
      <c r="Z46" s="3"/>
    </row>
    <row r="47" ht="11.25" customHeight="1">
      <c r="A47" s="442" t="s">
        <v>10231</v>
      </c>
      <c r="B47" s="447" t="s">
        <v>88</v>
      </c>
      <c r="C47" s="442" t="s">
        <v>11298</v>
      </c>
      <c r="D47" s="459" t="s">
        <v>11156</v>
      </c>
      <c r="E47" s="459" t="s">
        <v>11299</v>
      </c>
      <c r="F47" s="459" t="s">
        <v>1253</v>
      </c>
      <c r="G47" s="459" t="s">
        <v>11194</v>
      </c>
      <c r="H47" s="462" t="s">
        <v>11300</v>
      </c>
      <c r="I47" s="447"/>
      <c r="J47" s="447" t="s">
        <v>11301</v>
      </c>
      <c r="K47" s="447"/>
      <c r="L47" s="447"/>
      <c r="M47" s="447"/>
      <c r="N47" s="447">
        <v>75.0</v>
      </c>
      <c r="O47" s="447">
        <v>75.0</v>
      </c>
      <c r="P47" s="442" t="s">
        <v>594</v>
      </c>
      <c r="Q47" s="3"/>
      <c r="R47" s="3"/>
      <c r="S47" s="3"/>
      <c r="T47" s="3"/>
      <c r="U47" s="3"/>
      <c r="V47" s="3"/>
      <c r="W47" s="3"/>
      <c r="X47" s="3"/>
      <c r="Y47" s="3"/>
      <c r="Z47" s="3"/>
    </row>
    <row r="48" ht="11.25" customHeight="1">
      <c r="A48" s="442" t="s">
        <v>10231</v>
      </c>
      <c r="B48" s="447" t="s">
        <v>88</v>
      </c>
      <c r="C48" s="442" t="s">
        <v>11302</v>
      </c>
      <c r="D48" s="459" t="s">
        <v>11156</v>
      </c>
      <c r="E48" s="459" t="s">
        <v>11299</v>
      </c>
      <c r="F48" s="459" t="s">
        <v>1253</v>
      </c>
      <c r="G48" s="459" t="s">
        <v>11194</v>
      </c>
      <c r="H48" s="460" t="s">
        <v>11303</v>
      </c>
      <c r="I48" s="447"/>
      <c r="J48" s="447" t="s">
        <v>11304</v>
      </c>
      <c r="K48" s="447"/>
      <c r="L48" s="447"/>
      <c r="M48" s="447"/>
      <c r="N48" s="447">
        <v>75.0</v>
      </c>
      <c r="O48" s="447">
        <v>75.0</v>
      </c>
      <c r="P48" s="442" t="s">
        <v>594</v>
      </c>
      <c r="Q48" s="3"/>
      <c r="R48" s="3"/>
      <c r="S48" s="3"/>
      <c r="T48" s="3"/>
      <c r="U48" s="3"/>
      <c r="V48" s="3"/>
      <c r="W48" s="3"/>
      <c r="X48" s="3"/>
      <c r="Y48" s="3"/>
      <c r="Z48" s="3"/>
    </row>
    <row r="49" ht="11.25" customHeight="1">
      <c r="A49" s="442" t="s">
        <v>10231</v>
      </c>
      <c r="B49" s="447" t="s">
        <v>88</v>
      </c>
      <c r="C49" s="432" t="s">
        <v>11305</v>
      </c>
      <c r="D49" s="459" t="s">
        <v>11156</v>
      </c>
      <c r="E49" s="459" t="s">
        <v>11299</v>
      </c>
      <c r="F49" s="459" t="s">
        <v>1253</v>
      </c>
      <c r="G49" s="459" t="s">
        <v>11194</v>
      </c>
      <c r="H49" s="460" t="s">
        <v>11306</v>
      </c>
      <c r="I49" s="447"/>
      <c r="J49" s="447" t="s">
        <v>11307</v>
      </c>
      <c r="K49" s="447"/>
      <c r="L49" s="447"/>
      <c r="M49" s="447"/>
      <c r="N49" s="447">
        <v>75.0</v>
      </c>
      <c r="O49" s="447">
        <v>75.0</v>
      </c>
      <c r="P49" s="442" t="s">
        <v>594</v>
      </c>
      <c r="Q49" s="3"/>
      <c r="R49" s="3"/>
      <c r="S49" s="3"/>
      <c r="T49" s="3"/>
      <c r="U49" s="3"/>
      <c r="V49" s="3"/>
      <c r="W49" s="3"/>
      <c r="X49" s="3"/>
      <c r="Y49" s="3"/>
      <c r="Z49" s="3"/>
    </row>
    <row r="50" ht="11.25" customHeight="1">
      <c r="A50" s="442" t="s">
        <v>10231</v>
      </c>
      <c r="B50" s="447" t="s">
        <v>88</v>
      </c>
      <c r="C50" s="442" t="s">
        <v>11308</v>
      </c>
      <c r="D50" s="459" t="s">
        <v>11156</v>
      </c>
      <c r="E50" s="459" t="s">
        <v>11299</v>
      </c>
      <c r="F50" s="459" t="s">
        <v>1253</v>
      </c>
      <c r="G50" s="459" t="s">
        <v>11194</v>
      </c>
      <c r="H50" s="460" t="s">
        <v>11309</v>
      </c>
      <c r="I50" s="447"/>
      <c r="J50" s="447" t="s">
        <v>11310</v>
      </c>
      <c r="K50" s="447"/>
      <c r="L50" s="447"/>
      <c r="M50" s="447"/>
      <c r="N50" s="447">
        <v>75.0</v>
      </c>
      <c r="O50" s="447">
        <v>75.0</v>
      </c>
      <c r="P50" s="442" t="s">
        <v>594</v>
      </c>
      <c r="Q50" s="3"/>
      <c r="R50" s="3"/>
      <c r="S50" s="3"/>
      <c r="T50" s="3"/>
      <c r="U50" s="3"/>
      <c r="V50" s="3"/>
      <c r="W50" s="3"/>
      <c r="X50" s="3"/>
      <c r="Y50" s="3"/>
      <c r="Z50" s="3"/>
    </row>
    <row r="51" ht="11.25" customHeight="1">
      <c r="A51" s="442" t="s">
        <v>10231</v>
      </c>
      <c r="B51" s="447" t="s">
        <v>88</v>
      </c>
      <c r="C51" s="442" t="s">
        <v>11311</v>
      </c>
      <c r="D51" s="477" t="s">
        <v>11156</v>
      </c>
      <c r="E51" s="477" t="s">
        <v>11299</v>
      </c>
      <c r="F51" s="477" t="s">
        <v>1253</v>
      </c>
      <c r="G51" s="477" t="s">
        <v>11194</v>
      </c>
      <c r="H51" s="460" t="s">
        <v>11312</v>
      </c>
      <c r="I51" s="458"/>
      <c r="J51" s="459" t="s">
        <v>11313</v>
      </c>
      <c r="K51" s="459"/>
      <c r="L51" s="459"/>
      <c r="M51" s="459"/>
      <c r="N51" s="447">
        <v>75.0</v>
      </c>
      <c r="O51" s="447">
        <v>75.0</v>
      </c>
      <c r="P51" s="442" t="s">
        <v>594</v>
      </c>
      <c r="Q51" s="3"/>
      <c r="R51" s="3"/>
      <c r="S51" s="3"/>
      <c r="T51" s="3"/>
      <c r="U51" s="3"/>
      <c r="V51" s="3"/>
      <c r="W51" s="3"/>
      <c r="X51" s="3"/>
      <c r="Y51" s="3"/>
      <c r="Z51" s="3"/>
    </row>
    <row r="52" ht="11.25" customHeight="1">
      <c r="A52" s="442" t="s">
        <v>3859</v>
      </c>
      <c r="B52" s="447" t="s">
        <v>88</v>
      </c>
      <c r="C52" s="442" t="s">
        <v>11314</v>
      </c>
      <c r="D52" s="459" t="s">
        <v>11315</v>
      </c>
      <c r="E52" s="459" t="s">
        <v>11164</v>
      </c>
      <c r="F52" s="459" t="s">
        <v>11316</v>
      </c>
      <c r="G52" s="459" t="s">
        <v>11317</v>
      </c>
      <c r="H52" s="452" t="s">
        <v>11318</v>
      </c>
      <c r="I52" s="447"/>
      <c r="J52" s="447" t="s">
        <v>11319</v>
      </c>
      <c r="K52" s="447"/>
      <c r="L52" s="447">
        <v>1.0</v>
      </c>
      <c r="M52" s="447">
        <v>1.0</v>
      </c>
      <c r="N52" s="447">
        <v>100.0</v>
      </c>
      <c r="O52" s="447">
        <v>100.0</v>
      </c>
      <c r="P52" s="442" t="s">
        <v>3859</v>
      </c>
      <c r="Q52" s="3"/>
      <c r="R52" s="3"/>
      <c r="S52" s="3"/>
      <c r="T52" s="3"/>
      <c r="U52" s="3"/>
      <c r="V52" s="3"/>
      <c r="W52" s="3"/>
      <c r="X52" s="3"/>
      <c r="Y52" s="3"/>
      <c r="Z52" s="3"/>
    </row>
    <row r="53" ht="11.25" customHeight="1">
      <c r="A53" s="442" t="s">
        <v>3859</v>
      </c>
      <c r="B53" s="447" t="s">
        <v>88</v>
      </c>
      <c r="C53" s="442" t="s">
        <v>11314</v>
      </c>
      <c r="D53" s="459" t="s">
        <v>11315</v>
      </c>
      <c r="E53" s="459"/>
      <c r="F53" s="459" t="s">
        <v>11316</v>
      </c>
      <c r="G53" s="459" t="s">
        <v>11317</v>
      </c>
      <c r="H53" s="452" t="s">
        <v>11318</v>
      </c>
      <c r="I53" s="447" t="s">
        <v>11320</v>
      </c>
      <c r="J53" s="447" t="s">
        <v>11319</v>
      </c>
      <c r="K53" s="447"/>
      <c r="L53" s="447">
        <v>1.0</v>
      </c>
      <c r="M53" s="447">
        <v>1.0</v>
      </c>
      <c r="N53" s="447">
        <v>100.0</v>
      </c>
      <c r="O53" s="447">
        <v>100.0</v>
      </c>
      <c r="P53" s="442" t="s">
        <v>3859</v>
      </c>
      <c r="Q53" s="3"/>
      <c r="R53" s="3"/>
      <c r="S53" s="3"/>
      <c r="T53" s="3"/>
      <c r="U53" s="3"/>
      <c r="V53" s="3"/>
      <c r="W53" s="3"/>
      <c r="X53" s="3"/>
      <c r="Y53" s="3"/>
      <c r="Z53" s="3"/>
    </row>
    <row r="54" ht="11.25" customHeight="1">
      <c r="A54" s="442" t="s">
        <v>776</v>
      </c>
      <c r="B54" s="447" t="s">
        <v>88</v>
      </c>
      <c r="C54" s="442" t="s">
        <v>11321</v>
      </c>
      <c r="D54" s="459" t="s">
        <v>11322</v>
      </c>
      <c r="E54" s="484" t="s">
        <v>11323</v>
      </c>
      <c r="F54" s="459" t="s">
        <v>11324</v>
      </c>
      <c r="G54" s="459" t="s">
        <v>11325</v>
      </c>
      <c r="H54" s="462" t="s">
        <v>11326</v>
      </c>
      <c r="I54" s="447" t="s">
        <v>11327</v>
      </c>
      <c r="J54" s="447" t="s">
        <v>11283</v>
      </c>
      <c r="K54" s="447">
        <v>5.0</v>
      </c>
      <c r="L54" s="447">
        <v>5.0</v>
      </c>
      <c r="M54" s="447">
        <v>5.0</v>
      </c>
      <c r="N54" s="447">
        <v>20.0</v>
      </c>
      <c r="O54" s="447">
        <v>20.0</v>
      </c>
      <c r="P54" s="442" t="s">
        <v>776</v>
      </c>
      <c r="Q54" s="3"/>
      <c r="R54" s="3"/>
      <c r="S54" s="3"/>
      <c r="T54" s="3"/>
      <c r="U54" s="3"/>
      <c r="V54" s="3"/>
      <c r="W54" s="3"/>
      <c r="X54" s="3"/>
      <c r="Y54" s="3"/>
      <c r="Z54" s="3"/>
    </row>
    <row r="55" ht="11.25" customHeight="1">
      <c r="A55" s="442" t="s">
        <v>11328</v>
      </c>
      <c r="B55" s="447" t="s">
        <v>88</v>
      </c>
      <c r="C55" s="442" t="s">
        <v>11329</v>
      </c>
      <c r="D55" s="485" t="s">
        <v>11330</v>
      </c>
      <c r="E55" s="194" t="s">
        <v>11331</v>
      </c>
      <c r="F55" s="459" t="s">
        <v>1253</v>
      </c>
      <c r="G55" s="459" t="s">
        <v>11194</v>
      </c>
      <c r="H55" s="460" t="s">
        <v>8156</v>
      </c>
      <c r="I55" s="447" t="s">
        <v>11252</v>
      </c>
      <c r="J55" s="447" t="s">
        <v>11332</v>
      </c>
      <c r="K55" s="447">
        <v>0.0</v>
      </c>
      <c r="L55" s="447">
        <v>0.0</v>
      </c>
      <c r="M55" s="447"/>
      <c r="N55" s="447">
        <v>50.0</v>
      </c>
      <c r="O55" s="447">
        <v>50.0</v>
      </c>
      <c r="P55" s="442" t="s">
        <v>11333</v>
      </c>
      <c r="Q55" s="3"/>
      <c r="R55" s="3"/>
      <c r="S55" s="3"/>
      <c r="T55" s="3"/>
      <c r="U55" s="3"/>
      <c r="V55" s="3"/>
      <c r="W55" s="3"/>
      <c r="X55" s="3"/>
      <c r="Y55" s="3"/>
      <c r="Z55" s="3"/>
    </row>
    <row r="56" ht="11.25" customHeight="1">
      <c r="A56" s="442" t="s">
        <v>11328</v>
      </c>
      <c r="B56" s="447" t="s">
        <v>135</v>
      </c>
      <c r="C56" s="442" t="s">
        <v>11334</v>
      </c>
      <c r="D56" s="459"/>
      <c r="E56" s="459"/>
      <c r="F56" s="447"/>
      <c r="G56" s="459"/>
      <c r="H56" s="460"/>
      <c r="I56" s="447"/>
      <c r="J56" s="447"/>
      <c r="K56" s="447"/>
      <c r="L56" s="447"/>
      <c r="M56" s="447"/>
      <c r="N56" s="447"/>
      <c r="O56" s="447"/>
      <c r="P56" s="442" t="s">
        <v>11333</v>
      </c>
      <c r="Q56" s="3"/>
      <c r="R56" s="3"/>
      <c r="S56" s="3"/>
      <c r="T56" s="3"/>
      <c r="U56" s="3"/>
      <c r="V56" s="3"/>
      <c r="W56" s="3"/>
      <c r="X56" s="3"/>
      <c r="Y56" s="3"/>
      <c r="Z56" s="3"/>
    </row>
    <row r="57" ht="11.25" customHeight="1">
      <c r="A57" s="442" t="s">
        <v>11335</v>
      </c>
      <c r="B57" s="447" t="s">
        <v>88</v>
      </c>
      <c r="C57" s="442" t="s">
        <v>11336</v>
      </c>
      <c r="D57" s="459" t="s">
        <v>11322</v>
      </c>
      <c r="E57" s="459" t="s">
        <v>11337</v>
      </c>
      <c r="F57" s="459" t="s">
        <v>11338</v>
      </c>
      <c r="G57" s="459" t="s">
        <v>11339</v>
      </c>
      <c r="H57" s="462" t="s">
        <v>11340</v>
      </c>
      <c r="I57" s="447" t="s">
        <v>11161</v>
      </c>
      <c r="J57" s="447" t="s">
        <v>11341</v>
      </c>
      <c r="K57" s="447"/>
      <c r="L57" s="447"/>
      <c r="M57" s="447"/>
      <c r="N57" s="447">
        <v>50.0</v>
      </c>
      <c r="O57" s="447">
        <v>75.0</v>
      </c>
      <c r="P57" s="442" t="s">
        <v>804</v>
      </c>
      <c r="Q57" s="3"/>
      <c r="R57" s="3"/>
      <c r="S57" s="3"/>
      <c r="T57" s="3"/>
      <c r="U57" s="3"/>
      <c r="V57" s="3"/>
      <c r="W57" s="3"/>
      <c r="X57" s="3"/>
      <c r="Y57" s="3"/>
      <c r="Z57" s="3"/>
    </row>
    <row r="58" ht="11.25" customHeight="1">
      <c r="A58" s="442" t="s">
        <v>11335</v>
      </c>
      <c r="B58" s="447" t="s">
        <v>88</v>
      </c>
      <c r="C58" s="442" t="s">
        <v>11342</v>
      </c>
      <c r="D58" s="459" t="s">
        <v>11322</v>
      </c>
      <c r="E58" s="459" t="s">
        <v>11337</v>
      </c>
      <c r="F58" s="459" t="s">
        <v>11343</v>
      </c>
      <c r="G58" s="459" t="s">
        <v>11339</v>
      </c>
      <c r="H58" s="460" t="s">
        <v>11344</v>
      </c>
      <c r="I58" s="447" t="s">
        <v>11161</v>
      </c>
      <c r="J58" s="447" t="s">
        <v>11345</v>
      </c>
      <c r="K58" s="447"/>
      <c r="L58" s="447"/>
      <c r="M58" s="447"/>
      <c r="N58" s="447">
        <v>50.0</v>
      </c>
      <c r="O58" s="447">
        <v>75.0</v>
      </c>
      <c r="P58" s="442" t="s">
        <v>804</v>
      </c>
      <c r="Q58" s="3"/>
      <c r="R58" s="3"/>
      <c r="S58" s="3"/>
      <c r="T58" s="3"/>
      <c r="U58" s="3"/>
      <c r="V58" s="3"/>
      <c r="W58" s="3"/>
      <c r="X58" s="3"/>
      <c r="Y58" s="3"/>
      <c r="Z58" s="3"/>
    </row>
    <row r="59" ht="11.25" customHeight="1">
      <c r="A59" s="442" t="s">
        <v>11335</v>
      </c>
      <c r="B59" s="447" t="s">
        <v>88</v>
      </c>
      <c r="C59" s="432" t="s">
        <v>11346</v>
      </c>
      <c r="D59" s="459" t="s">
        <v>11347</v>
      </c>
      <c r="E59" s="459" t="s">
        <v>11337</v>
      </c>
      <c r="F59" s="459" t="s">
        <v>11338</v>
      </c>
      <c r="G59" s="459" t="s">
        <v>11339</v>
      </c>
      <c r="H59" s="460" t="s">
        <v>11348</v>
      </c>
      <c r="I59" s="447" t="s">
        <v>11161</v>
      </c>
      <c r="J59" s="447" t="s">
        <v>11349</v>
      </c>
      <c r="K59" s="447"/>
      <c r="L59" s="447"/>
      <c r="M59" s="447"/>
      <c r="N59" s="447">
        <v>50.0</v>
      </c>
      <c r="O59" s="447">
        <v>75.0</v>
      </c>
      <c r="P59" s="442" t="s">
        <v>804</v>
      </c>
      <c r="Q59" s="3"/>
      <c r="R59" s="3"/>
      <c r="S59" s="3"/>
      <c r="T59" s="3"/>
      <c r="U59" s="3"/>
      <c r="V59" s="3"/>
      <c r="W59" s="3"/>
      <c r="X59" s="3"/>
      <c r="Y59" s="3"/>
      <c r="Z59" s="3"/>
    </row>
    <row r="60" ht="11.25" customHeight="1">
      <c r="A60" s="442" t="s">
        <v>1086</v>
      </c>
      <c r="B60" s="447" t="s">
        <v>1075</v>
      </c>
      <c r="C60" s="432" t="s">
        <v>11350</v>
      </c>
      <c r="D60" s="459" t="s">
        <v>11351</v>
      </c>
      <c r="E60" s="459" t="s">
        <v>11249</v>
      </c>
      <c r="F60" s="486" t="s">
        <v>11352</v>
      </c>
      <c r="G60" s="447">
        <v>100.0</v>
      </c>
      <c r="H60" s="460" t="s">
        <v>11353</v>
      </c>
      <c r="I60" s="447" t="s">
        <v>11354</v>
      </c>
      <c r="J60" s="447" t="s">
        <v>11355</v>
      </c>
      <c r="K60" s="447"/>
      <c r="L60" s="447"/>
      <c r="M60" s="447"/>
      <c r="N60" s="447" t="s">
        <v>11356</v>
      </c>
      <c r="O60" s="447">
        <v>150.0</v>
      </c>
      <c r="P60" s="442" t="s">
        <v>1086</v>
      </c>
      <c r="Q60" s="3"/>
      <c r="R60" s="3"/>
      <c r="S60" s="3"/>
      <c r="T60" s="3"/>
      <c r="U60" s="3"/>
      <c r="V60" s="3"/>
      <c r="W60" s="3"/>
      <c r="X60" s="3"/>
      <c r="Y60" s="3"/>
      <c r="Z60" s="3"/>
    </row>
    <row r="61" ht="11.25" customHeight="1">
      <c r="A61" s="487" t="s">
        <v>11357</v>
      </c>
      <c r="B61" s="466" t="s">
        <v>1075</v>
      </c>
      <c r="C61" s="488" t="s">
        <v>11358</v>
      </c>
      <c r="D61" s="484" t="s">
        <v>11248</v>
      </c>
      <c r="E61" s="484" t="s">
        <v>11359</v>
      </c>
      <c r="F61" s="484" t="s">
        <v>11360</v>
      </c>
      <c r="G61" s="484">
        <v>80.0</v>
      </c>
      <c r="H61" s="489" t="s">
        <v>11361</v>
      </c>
      <c r="I61" s="466" t="s">
        <v>11362</v>
      </c>
      <c r="J61" s="466" t="s">
        <v>11363</v>
      </c>
      <c r="K61" s="466">
        <v>3.0</v>
      </c>
      <c r="L61" s="466">
        <v>3.0</v>
      </c>
      <c r="M61" s="466">
        <v>3.0</v>
      </c>
      <c r="N61" s="466">
        <v>30.0</v>
      </c>
      <c r="O61" s="466">
        <v>10.0</v>
      </c>
      <c r="P61" s="442" t="s">
        <v>1086</v>
      </c>
      <c r="Q61" s="3"/>
      <c r="R61" s="3"/>
      <c r="S61" s="3"/>
      <c r="T61" s="3"/>
      <c r="U61" s="3"/>
      <c r="V61" s="3"/>
      <c r="W61" s="3"/>
      <c r="X61" s="3"/>
      <c r="Y61" s="3"/>
      <c r="Z61" s="3"/>
    </row>
    <row r="62" ht="11.25" customHeight="1">
      <c r="A62" s="442" t="s">
        <v>4310</v>
      </c>
      <c r="B62" s="447" t="s">
        <v>88</v>
      </c>
      <c r="C62" s="442" t="s">
        <v>11364</v>
      </c>
      <c r="D62" s="459" t="s">
        <v>11281</v>
      </c>
      <c r="E62" s="459" t="s">
        <v>11365</v>
      </c>
      <c r="F62" s="459" t="s">
        <v>11158</v>
      </c>
      <c r="G62" s="459" t="s">
        <v>11366</v>
      </c>
      <c r="H62" s="460" t="s">
        <v>11367</v>
      </c>
      <c r="I62" s="447" t="s">
        <v>11368</v>
      </c>
      <c r="J62" s="447" t="s">
        <v>11369</v>
      </c>
      <c r="K62" s="447">
        <v>1.0</v>
      </c>
      <c r="L62" s="447">
        <v>1.0</v>
      </c>
      <c r="M62" s="447">
        <v>1.0</v>
      </c>
      <c r="N62" s="447" t="s">
        <v>11370</v>
      </c>
      <c r="O62" s="447">
        <f>2*30</f>
        <v>60</v>
      </c>
      <c r="P62" s="442" t="s">
        <v>4310</v>
      </c>
      <c r="Q62" s="3"/>
      <c r="R62" s="3"/>
      <c r="S62" s="3"/>
      <c r="T62" s="3"/>
      <c r="U62" s="3"/>
      <c r="V62" s="3"/>
      <c r="W62" s="3"/>
      <c r="X62" s="3"/>
      <c r="Y62" s="3"/>
      <c r="Z62" s="3"/>
    </row>
    <row r="63" ht="11.25" customHeight="1">
      <c r="A63" s="442" t="s">
        <v>4310</v>
      </c>
      <c r="B63" s="447" t="s">
        <v>88</v>
      </c>
      <c r="C63" s="442" t="s">
        <v>11364</v>
      </c>
      <c r="D63" s="459" t="s">
        <v>11281</v>
      </c>
      <c r="E63" s="459" t="s">
        <v>11371</v>
      </c>
      <c r="F63" s="459" t="s">
        <v>11158</v>
      </c>
      <c r="G63" s="459" t="s">
        <v>11366</v>
      </c>
      <c r="H63" s="462" t="s">
        <v>11367</v>
      </c>
      <c r="I63" s="447" t="s">
        <v>11372</v>
      </c>
      <c r="J63" s="447" t="s">
        <v>11369</v>
      </c>
      <c r="K63" s="447">
        <v>1.0</v>
      </c>
      <c r="L63" s="447">
        <v>1.0</v>
      </c>
      <c r="M63" s="447">
        <v>1.0</v>
      </c>
      <c r="N63" s="447" t="s">
        <v>11373</v>
      </c>
      <c r="O63" s="447">
        <f>2*100</f>
        <v>200</v>
      </c>
      <c r="P63" s="442" t="s">
        <v>4310</v>
      </c>
      <c r="Q63" s="3"/>
      <c r="R63" s="3"/>
      <c r="S63" s="3"/>
      <c r="T63" s="3"/>
      <c r="U63" s="3"/>
      <c r="V63" s="3"/>
      <c r="W63" s="3"/>
      <c r="X63" s="3"/>
      <c r="Y63" s="3"/>
      <c r="Z63" s="3"/>
    </row>
    <row r="64" ht="11.25" customHeight="1">
      <c r="A64" s="442" t="s">
        <v>4310</v>
      </c>
      <c r="B64" s="447" t="s">
        <v>88</v>
      </c>
      <c r="C64" s="442" t="s">
        <v>11374</v>
      </c>
      <c r="D64" s="459" t="s">
        <v>11281</v>
      </c>
      <c r="E64" s="459" t="s">
        <v>11375</v>
      </c>
      <c r="F64" s="459" t="s">
        <v>11158</v>
      </c>
      <c r="G64" s="459" t="s">
        <v>11366</v>
      </c>
      <c r="H64" s="462" t="s">
        <v>11367</v>
      </c>
      <c r="I64" s="447" t="s">
        <v>11376</v>
      </c>
      <c r="J64" s="447" t="s">
        <v>11369</v>
      </c>
      <c r="K64" s="447">
        <v>1.0</v>
      </c>
      <c r="L64" s="447">
        <v>1.0</v>
      </c>
      <c r="M64" s="447">
        <v>1.0</v>
      </c>
      <c r="N64" s="447" t="s">
        <v>11370</v>
      </c>
      <c r="O64" s="447">
        <f>2*30</f>
        <v>60</v>
      </c>
      <c r="P64" s="442" t="s">
        <v>4310</v>
      </c>
      <c r="Q64" s="3"/>
      <c r="R64" s="3"/>
      <c r="S64" s="3"/>
      <c r="T64" s="3"/>
      <c r="U64" s="3"/>
      <c r="V64" s="3"/>
      <c r="W64" s="3"/>
      <c r="X64" s="3"/>
      <c r="Y64" s="3"/>
      <c r="Z64" s="3"/>
    </row>
    <row r="65" ht="11.25" customHeight="1">
      <c r="A65" s="442" t="s">
        <v>11377</v>
      </c>
      <c r="B65" s="447" t="s">
        <v>88</v>
      </c>
      <c r="C65" s="442" t="s">
        <v>11378</v>
      </c>
      <c r="D65" s="477" t="s">
        <v>11379</v>
      </c>
      <c r="E65" s="459" t="s">
        <v>11380</v>
      </c>
      <c r="F65" s="477" t="s">
        <v>11324</v>
      </c>
      <c r="G65" s="459" t="s">
        <v>11194</v>
      </c>
      <c r="H65" s="460" t="s">
        <v>11381</v>
      </c>
      <c r="I65" s="447" t="s">
        <v>11382</v>
      </c>
      <c r="J65" s="447" t="s">
        <v>11383</v>
      </c>
      <c r="K65" s="447">
        <v>1.0</v>
      </c>
      <c r="L65" s="447">
        <v>1.0</v>
      </c>
      <c r="M65" s="447">
        <v>1.0</v>
      </c>
      <c r="N65" s="447">
        <f t="shared" ref="N65:N66" si="1">30*1.5</f>
        <v>45</v>
      </c>
      <c r="O65" s="447">
        <f t="shared" ref="O65:O66" si="2">N65</f>
        <v>45</v>
      </c>
      <c r="P65" s="442" t="s">
        <v>1119</v>
      </c>
      <c r="Q65" s="3"/>
      <c r="R65" s="3"/>
      <c r="S65" s="3"/>
      <c r="T65" s="3"/>
      <c r="U65" s="3"/>
      <c r="V65" s="3"/>
      <c r="W65" s="3"/>
      <c r="X65" s="3"/>
      <c r="Y65" s="3"/>
      <c r="Z65" s="3"/>
    </row>
    <row r="66" ht="11.25" customHeight="1">
      <c r="A66" s="442" t="s">
        <v>11377</v>
      </c>
      <c r="B66" s="447" t="s">
        <v>88</v>
      </c>
      <c r="C66" s="442" t="s">
        <v>11378</v>
      </c>
      <c r="D66" s="477" t="s">
        <v>11379</v>
      </c>
      <c r="E66" s="459" t="s">
        <v>11384</v>
      </c>
      <c r="F66" s="477" t="s">
        <v>11324</v>
      </c>
      <c r="G66" s="459" t="s">
        <v>11194</v>
      </c>
      <c r="H66" s="460" t="s">
        <v>11381</v>
      </c>
      <c r="I66" s="447" t="s">
        <v>11382</v>
      </c>
      <c r="J66" s="447" t="s">
        <v>11383</v>
      </c>
      <c r="K66" s="447">
        <v>1.0</v>
      </c>
      <c r="L66" s="447">
        <v>1.0</v>
      </c>
      <c r="M66" s="447">
        <v>1.0</v>
      </c>
      <c r="N66" s="447">
        <f t="shared" si="1"/>
        <v>45</v>
      </c>
      <c r="O66" s="447">
        <f t="shared" si="2"/>
        <v>45</v>
      </c>
      <c r="P66" s="442" t="s">
        <v>1119</v>
      </c>
      <c r="Q66" s="3"/>
      <c r="R66" s="3"/>
      <c r="S66" s="3"/>
      <c r="T66" s="3"/>
      <c r="U66" s="3"/>
      <c r="V66" s="3"/>
      <c r="W66" s="3"/>
      <c r="X66" s="3"/>
      <c r="Y66" s="3"/>
      <c r="Z66" s="3"/>
    </row>
    <row r="67" ht="11.25" customHeight="1">
      <c r="A67" s="442" t="s">
        <v>11385</v>
      </c>
      <c r="B67" s="447" t="s">
        <v>88</v>
      </c>
      <c r="C67" s="442" t="s">
        <v>11386</v>
      </c>
      <c r="D67" s="459" t="s">
        <v>11347</v>
      </c>
      <c r="E67" s="459" t="s">
        <v>11387</v>
      </c>
      <c r="F67" s="459" t="s">
        <v>11388</v>
      </c>
      <c r="G67" s="459" t="s">
        <v>11389</v>
      </c>
      <c r="H67" s="462" t="s">
        <v>11390</v>
      </c>
      <c r="I67" s="447" t="s">
        <v>11275</v>
      </c>
      <c r="J67" s="459" t="s">
        <v>11391</v>
      </c>
      <c r="K67" s="447">
        <v>1.0</v>
      </c>
      <c r="L67" s="447">
        <v>1.0</v>
      </c>
      <c r="M67" s="447">
        <v>1.0</v>
      </c>
      <c r="N67" s="447">
        <v>30.0</v>
      </c>
      <c r="O67" s="447">
        <v>15.0</v>
      </c>
      <c r="P67" s="442" t="s">
        <v>1120</v>
      </c>
      <c r="Q67" s="3"/>
      <c r="R67" s="3"/>
      <c r="S67" s="3"/>
      <c r="T67" s="3"/>
      <c r="U67" s="3"/>
      <c r="V67" s="3"/>
      <c r="W67" s="3"/>
      <c r="X67" s="3"/>
      <c r="Y67" s="3"/>
      <c r="Z67" s="3"/>
    </row>
    <row r="68" ht="11.25" customHeight="1">
      <c r="A68" s="442" t="s">
        <v>4472</v>
      </c>
      <c r="B68" s="447" t="s">
        <v>88</v>
      </c>
      <c r="C68" s="442" t="s">
        <v>11280</v>
      </c>
      <c r="D68" s="459" t="s">
        <v>11281</v>
      </c>
      <c r="E68" s="459" t="s">
        <v>11275</v>
      </c>
      <c r="F68" s="459" t="s">
        <v>1253</v>
      </c>
      <c r="G68" s="459" t="s">
        <v>11165</v>
      </c>
      <c r="H68" s="462" t="s">
        <v>11392</v>
      </c>
      <c r="I68" s="447"/>
      <c r="J68" s="457">
        <v>45196.0</v>
      </c>
      <c r="K68" s="447">
        <v>1.0</v>
      </c>
      <c r="L68" s="447">
        <v>1.0</v>
      </c>
      <c r="M68" s="447">
        <v>1.0</v>
      </c>
      <c r="N68" s="447">
        <v>20.0</v>
      </c>
      <c r="O68" s="447">
        <v>20.0</v>
      </c>
      <c r="P68" s="442" t="s">
        <v>4472</v>
      </c>
      <c r="Q68" s="3"/>
      <c r="R68" s="3"/>
      <c r="S68" s="3"/>
      <c r="T68" s="3"/>
      <c r="U68" s="3"/>
      <c r="V68" s="3"/>
      <c r="W68" s="3"/>
      <c r="X68" s="3"/>
      <c r="Y68" s="3"/>
      <c r="Z68" s="3"/>
    </row>
    <row r="69" ht="11.25" customHeight="1">
      <c r="A69" s="442" t="s">
        <v>4472</v>
      </c>
      <c r="B69" s="447" t="s">
        <v>88</v>
      </c>
      <c r="C69" s="442" t="s">
        <v>11393</v>
      </c>
      <c r="D69" s="459" t="s">
        <v>11248</v>
      </c>
      <c r="E69" s="459" t="s">
        <v>11294</v>
      </c>
      <c r="F69" s="459" t="s">
        <v>11394</v>
      </c>
      <c r="G69" s="459" t="s">
        <v>11165</v>
      </c>
      <c r="H69" s="460" t="s">
        <v>11395</v>
      </c>
      <c r="I69" s="447"/>
      <c r="J69" s="457">
        <v>45404.0</v>
      </c>
      <c r="K69" s="447">
        <v>1.0</v>
      </c>
      <c r="L69" s="447">
        <v>1.0</v>
      </c>
      <c r="M69" s="447">
        <v>1.0</v>
      </c>
      <c r="N69" s="447">
        <v>50.0</v>
      </c>
      <c r="O69" s="447">
        <v>50.0</v>
      </c>
      <c r="P69" s="442" t="s">
        <v>4472</v>
      </c>
      <c r="Q69" s="3"/>
      <c r="R69" s="3"/>
      <c r="S69" s="3"/>
      <c r="T69" s="3"/>
      <c r="U69" s="3"/>
      <c r="V69" s="3"/>
      <c r="W69" s="3"/>
      <c r="X69" s="3"/>
      <c r="Y69" s="3"/>
      <c r="Z69" s="3"/>
    </row>
    <row r="70" ht="11.25" customHeight="1">
      <c r="A70" s="442" t="s">
        <v>4472</v>
      </c>
      <c r="B70" s="447" t="s">
        <v>88</v>
      </c>
      <c r="C70" s="432" t="s">
        <v>11396</v>
      </c>
      <c r="D70" s="459" t="s">
        <v>11281</v>
      </c>
      <c r="E70" s="459" t="s">
        <v>11294</v>
      </c>
      <c r="F70" s="459" t="s">
        <v>11397</v>
      </c>
      <c r="G70" s="459" t="s">
        <v>11165</v>
      </c>
      <c r="H70" s="460" t="s">
        <v>11398</v>
      </c>
      <c r="I70" s="447"/>
      <c r="J70" s="457">
        <v>45377.0</v>
      </c>
      <c r="K70" s="447">
        <v>1.0</v>
      </c>
      <c r="L70" s="447">
        <v>1.0</v>
      </c>
      <c r="M70" s="447">
        <v>1.0</v>
      </c>
      <c r="N70" s="447">
        <v>50.0</v>
      </c>
      <c r="O70" s="447">
        <v>50.0</v>
      </c>
      <c r="P70" s="442" t="s">
        <v>4472</v>
      </c>
      <c r="Q70" s="3"/>
      <c r="R70" s="3"/>
      <c r="S70" s="3"/>
      <c r="T70" s="3"/>
      <c r="U70" s="3"/>
      <c r="V70" s="3"/>
      <c r="W70" s="3"/>
      <c r="X70" s="3"/>
      <c r="Y70" s="3"/>
      <c r="Z70" s="3"/>
    </row>
    <row r="71" ht="11.25" customHeight="1">
      <c r="A71" s="442" t="s">
        <v>10351</v>
      </c>
      <c r="B71" s="447" t="s">
        <v>88</v>
      </c>
      <c r="C71" s="442" t="s">
        <v>11399</v>
      </c>
      <c r="D71" s="459" t="s">
        <v>11179</v>
      </c>
      <c r="E71" s="459" t="s">
        <v>11275</v>
      </c>
      <c r="F71" s="459" t="s">
        <v>11324</v>
      </c>
      <c r="G71" s="459">
        <v>1.5</v>
      </c>
      <c r="H71" s="462" t="s">
        <v>10448</v>
      </c>
      <c r="I71" s="447"/>
      <c r="J71" s="447" t="s">
        <v>11400</v>
      </c>
      <c r="K71" s="447">
        <v>3.0</v>
      </c>
      <c r="L71" s="447">
        <v>3.0</v>
      </c>
      <c r="M71" s="447">
        <v>3.0</v>
      </c>
      <c r="N71" s="447">
        <v>45.0</v>
      </c>
      <c r="O71" s="447">
        <v>15.0</v>
      </c>
      <c r="P71" s="442" t="s">
        <v>1172</v>
      </c>
      <c r="Q71" s="3"/>
      <c r="R71" s="3"/>
      <c r="S71" s="3"/>
      <c r="T71" s="3"/>
      <c r="U71" s="3"/>
      <c r="V71" s="3"/>
      <c r="W71" s="3"/>
      <c r="X71" s="3"/>
      <c r="Y71" s="3"/>
      <c r="Z71" s="3"/>
    </row>
    <row r="72" ht="11.25" customHeight="1">
      <c r="A72" s="442" t="s">
        <v>10351</v>
      </c>
      <c r="B72" s="447" t="s">
        <v>88</v>
      </c>
      <c r="C72" s="442" t="s">
        <v>11401</v>
      </c>
      <c r="D72" s="459" t="s">
        <v>11179</v>
      </c>
      <c r="E72" s="459" t="s">
        <v>11275</v>
      </c>
      <c r="F72" s="459" t="s">
        <v>11324</v>
      </c>
      <c r="G72" s="459">
        <v>1.5</v>
      </c>
      <c r="H72" s="442" t="s">
        <v>11402</v>
      </c>
      <c r="I72" s="447"/>
      <c r="J72" s="447" t="s">
        <v>11403</v>
      </c>
      <c r="K72" s="447">
        <v>2.0</v>
      </c>
      <c r="L72" s="447">
        <v>2.0</v>
      </c>
      <c r="M72" s="447">
        <v>2.0</v>
      </c>
      <c r="N72" s="447">
        <v>45.0</v>
      </c>
      <c r="O72" s="447">
        <v>22.5</v>
      </c>
      <c r="P72" s="442" t="s">
        <v>1172</v>
      </c>
      <c r="Q72" s="3"/>
      <c r="R72" s="3"/>
      <c r="S72" s="3"/>
      <c r="T72" s="3"/>
      <c r="U72" s="3"/>
      <c r="V72" s="3"/>
      <c r="W72" s="3"/>
      <c r="X72" s="3"/>
      <c r="Y72" s="3"/>
      <c r="Z72" s="3"/>
    </row>
    <row r="73" ht="11.25" customHeight="1">
      <c r="A73" s="442" t="s">
        <v>1182</v>
      </c>
      <c r="B73" s="447" t="s">
        <v>88</v>
      </c>
      <c r="C73" s="442" t="s">
        <v>11404</v>
      </c>
      <c r="D73" s="459" t="s">
        <v>11405</v>
      </c>
      <c r="E73" s="459" t="s">
        <v>11406</v>
      </c>
      <c r="F73" s="459" t="s">
        <v>11407</v>
      </c>
      <c r="G73" s="459" t="s">
        <v>11366</v>
      </c>
      <c r="H73" s="462" t="s">
        <v>11408</v>
      </c>
      <c r="I73" s="447"/>
      <c r="J73" s="447" t="s">
        <v>11409</v>
      </c>
      <c r="K73" s="447">
        <v>1.0</v>
      </c>
      <c r="L73" s="447">
        <v>1.0</v>
      </c>
      <c r="M73" s="447">
        <v>1.0</v>
      </c>
      <c r="N73" s="447">
        <v>50.0</v>
      </c>
      <c r="O73" s="447">
        <v>75.0</v>
      </c>
      <c r="P73" s="442" t="s">
        <v>1182</v>
      </c>
      <c r="Q73" s="3"/>
      <c r="R73" s="3"/>
      <c r="S73" s="3"/>
      <c r="T73" s="3"/>
      <c r="U73" s="3"/>
      <c r="V73" s="3"/>
      <c r="W73" s="3"/>
      <c r="X73" s="3"/>
      <c r="Y73" s="3"/>
      <c r="Z73" s="3"/>
    </row>
    <row r="74" ht="11.25" customHeight="1">
      <c r="A74" s="442" t="s">
        <v>1182</v>
      </c>
      <c r="B74" s="447" t="s">
        <v>88</v>
      </c>
      <c r="C74" s="442" t="s">
        <v>11410</v>
      </c>
      <c r="D74" s="459" t="s">
        <v>11405</v>
      </c>
      <c r="E74" s="459" t="s">
        <v>11406</v>
      </c>
      <c r="F74" s="459" t="s">
        <v>11411</v>
      </c>
      <c r="G74" s="459" t="s">
        <v>11366</v>
      </c>
      <c r="H74" s="460" t="s">
        <v>11412</v>
      </c>
      <c r="I74" s="447"/>
      <c r="J74" s="447" t="s">
        <v>11413</v>
      </c>
      <c r="K74" s="447">
        <v>1.0</v>
      </c>
      <c r="L74" s="447">
        <v>1.0</v>
      </c>
      <c r="M74" s="447">
        <v>1.0</v>
      </c>
      <c r="N74" s="447">
        <v>50.0</v>
      </c>
      <c r="O74" s="447">
        <v>75.0</v>
      </c>
      <c r="P74" s="442" t="s">
        <v>1182</v>
      </c>
      <c r="Q74" s="3"/>
      <c r="R74" s="3"/>
      <c r="S74" s="3"/>
      <c r="T74" s="3"/>
      <c r="U74" s="3"/>
      <c r="V74" s="3"/>
      <c r="W74" s="3"/>
      <c r="X74" s="3"/>
      <c r="Y74" s="3"/>
      <c r="Z74" s="3"/>
    </row>
    <row r="75" ht="11.25" customHeight="1">
      <c r="A75" s="442" t="s">
        <v>1182</v>
      </c>
      <c r="B75" s="447" t="s">
        <v>88</v>
      </c>
      <c r="C75" s="432" t="s">
        <v>11414</v>
      </c>
      <c r="D75" s="459" t="s">
        <v>11405</v>
      </c>
      <c r="E75" s="459" t="s">
        <v>11406</v>
      </c>
      <c r="F75" s="459" t="s">
        <v>11415</v>
      </c>
      <c r="G75" s="459" t="s">
        <v>11366</v>
      </c>
      <c r="H75" s="460" t="s">
        <v>11312</v>
      </c>
      <c r="I75" s="447"/>
      <c r="J75" s="447" t="s">
        <v>11416</v>
      </c>
      <c r="K75" s="447">
        <v>1.0</v>
      </c>
      <c r="L75" s="447">
        <v>1.0</v>
      </c>
      <c r="M75" s="447">
        <v>1.0</v>
      </c>
      <c r="N75" s="447">
        <v>50.0</v>
      </c>
      <c r="O75" s="447">
        <v>75.0</v>
      </c>
      <c r="P75" s="442" t="s">
        <v>1182</v>
      </c>
      <c r="Q75" s="3"/>
      <c r="R75" s="3"/>
      <c r="S75" s="3"/>
      <c r="T75" s="3"/>
      <c r="U75" s="3"/>
      <c r="V75" s="3"/>
      <c r="W75" s="3"/>
      <c r="X75" s="3"/>
      <c r="Y75" s="3"/>
      <c r="Z75" s="3"/>
    </row>
    <row r="76" ht="11.25" customHeight="1">
      <c r="A76" s="442" t="s">
        <v>4849</v>
      </c>
      <c r="B76" s="447" t="s">
        <v>88</v>
      </c>
      <c r="C76" s="442" t="s">
        <v>11417</v>
      </c>
      <c r="D76" s="459" t="s">
        <v>11418</v>
      </c>
      <c r="E76" s="459" t="s">
        <v>11419</v>
      </c>
      <c r="F76" s="459" t="s">
        <v>11324</v>
      </c>
      <c r="G76" s="459"/>
      <c r="H76" s="452" t="s">
        <v>11282</v>
      </c>
      <c r="I76" s="447"/>
      <c r="J76" s="447"/>
      <c r="K76" s="447"/>
      <c r="L76" s="447"/>
      <c r="M76" s="447"/>
      <c r="N76" s="447">
        <v>20.0</v>
      </c>
      <c r="O76" s="447">
        <v>20.0</v>
      </c>
      <c r="P76" s="442" t="s">
        <v>4849</v>
      </c>
      <c r="Q76" s="3"/>
      <c r="R76" s="3"/>
      <c r="S76" s="3"/>
      <c r="T76" s="3"/>
      <c r="U76" s="3"/>
      <c r="V76" s="3"/>
      <c r="W76" s="3"/>
      <c r="X76" s="3"/>
      <c r="Y76" s="3"/>
      <c r="Z76" s="3"/>
    </row>
    <row r="77" ht="11.25" customHeight="1">
      <c r="A77" s="442" t="s">
        <v>4849</v>
      </c>
      <c r="B77" s="447" t="s">
        <v>88</v>
      </c>
      <c r="C77" s="442" t="s">
        <v>11420</v>
      </c>
      <c r="D77" s="459" t="s">
        <v>11179</v>
      </c>
      <c r="E77" s="459" t="s">
        <v>11275</v>
      </c>
      <c r="F77" s="459" t="s">
        <v>11324</v>
      </c>
      <c r="G77" s="459"/>
      <c r="H77" s="460" t="s">
        <v>11421</v>
      </c>
      <c r="I77" s="447"/>
      <c r="J77" s="447" t="s">
        <v>11422</v>
      </c>
      <c r="K77" s="447">
        <v>3.0</v>
      </c>
      <c r="L77" s="447">
        <v>2.0</v>
      </c>
      <c r="M77" s="447">
        <v>3.0</v>
      </c>
      <c r="N77" s="447">
        <f t="shared" ref="N77:N78" si="3">30*1.5</f>
        <v>45</v>
      </c>
      <c r="O77" s="447">
        <f t="shared" ref="O77:O78" si="4">N77/3</f>
        <v>15</v>
      </c>
      <c r="P77" s="442" t="s">
        <v>4849</v>
      </c>
      <c r="Q77" s="3"/>
      <c r="R77" s="3"/>
      <c r="S77" s="3"/>
      <c r="T77" s="3"/>
      <c r="U77" s="3"/>
      <c r="V77" s="3"/>
      <c r="W77" s="3"/>
      <c r="X77" s="3"/>
      <c r="Y77" s="3"/>
      <c r="Z77" s="3"/>
    </row>
    <row r="78" ht="11.25" customHeight="1">
      <c r="A78" s="442" t="s">
        <v>4849</v>
      </c>
      <c r="B78" s="447" t="s">
        <v>88</v>
      </c>
      <c r="C78" s="442" t="s">
        <v>11420</v>
      </c>
      <c r="D78" s="459" t="s">
        <v>11179</v>
      </c>
      <c r="E78" s="459" t="s">
        <v>11275</v>
      </c>
      <c r="F78" s="459" t="s">
        <v>11324</v>
      </c>
      <c r="G78" s="459"/>
      <c r="H78" s="460" t="s">
        <v>11421</v>
      </c>
      <c r="I78" s="447"/>
      <c r="J78" s="447" t="s">
        <v>11422</v>
      </c>
      <c r="K78" s="447">
        <v>3.0</v>
      </c>
      <c r="L78" s="447">
        <v>2.0</v>
      </c>
      <c r="M78" s="447">
        <v>3.0</v>
      </c>
      <c r="N78" s="447">
        <f t="shared" si="3"/>
        <v>45</v>
      </c>
      <c r="O78" s="447">
        <f t="shared" si="4"/>
        <v>15</v>
      </c>
      <c r="P78" s="442" t="s">
        <v>4849</v>
      </c>
      <c r="Q78" s="3"/>
      <c r="R78" s="3"/>
      <c r="S78" s="3"/>
      <c r="T78" s="3"/>
      <c r="U78" s="3"/>
      <c r="V78" s="3"/>
      <c r="W78" s="3"/>
      <c r="X78" s="3"/>
      <c r="Y78" s="3"/>
      <c r="Z78" s="3"/>
    </row>
    <row r="79" ht="11.25" customHeight="1">
      <c r="A79" s="442" t="s">
        <v>11423</v>
      </c>
      <c r="B79" s="447" t="s">
        <v>88</v>
      </c>
      <c r="C79" s="442" t="s">
        <v>11424</v>
      </c>
      <c r="D79" s="459" t="s">
        <v>11281</v>
      </c>
      <c r="E79" s="459" t="s">
        <v>11275</v>
      </c>
      <c r="F79" s="459" t="s">
        <v>1253</v>
      </c>
      <c r="G79" s="459" t="s">
        <v>11165</v>
      </c>
      <c r="H79" s="462" t="s">
        <v>11326</v>
      </c>
      <c r="I79" s="447"/>
      <c r="J79" s="465">
        <v>45536.0</v>
      </c>
      <c r="K79" s="447"/>
      <c r="L79" s="447"/>
      <c r="M79" s="447"/>
      <c r="N79" s="447">
        <v>20.0</v>
      </c>
      <c r="O79" s="447">
        <v>20.0</v>
      </c>
      <c r="P79" s="442" t="s">
        <v>1198</v>
      </c>
      <c r="Q79" s="3"/>
      <c r="R79" s="3"/>
      <c r="S79" s="3"/>
      <c r="T79" s="3"/>
      <c r="U79" s="3"/>
      <c r="V79" s="3"/>
      <c r="W79" s="3"/>
      <c r="X79" s="3"/>
      <c r="Y79" s="3"/>
      <c r="Z79" s="3"/>
    </row>
    <row r="80" ht="11.25" customHeight="1">
      <c r="A80" s="442" t="s">
        <v>11423</v>
      </c>
      <c r="B80" s="447" t="s">
        <v>88</v>
      </c>
      <c r="C80" s="442" t="s">
        <v>11425</v>
      </c>
      <c r="D80" s="459" t="s">
        <v>11281</v>
      </c>
      <c r="E80" s="459" t="s">
        <v>11275</v>
      </c>
      <c r="F80" s="459" t="s">
        <v>1253</v>
      </c>
      <c r="G80" s="459" t="s">
        <v>11165</v>
      </c>
      <c r="H80" s="462" t="s">
        <v>11326</v>
      </c>
      <c r="I80" s="447"/>
      <c r="J80" s="465">
        <v>45536.0</v>
      </c>
      <c r="K80" s="447"/>
      <c r="L80" s="447"/>
      <c r="M80" s="447"/>
      <c r="N80" s="447">
        <v>20.0</v>
      </c>
      <c r="O80" s="447">
        <v>20.0</v>
      </c>
      <c r="P80" s="442" t="s">
        <v>1198</v>
      </c>
      <c r="Q80" s="3"/>
      <c r="R80" s="3"/>
      <c r="S80" s="3"/>
      <c r="T80" s="3"/>
      <c r="U80" s="3"/>
      <c r="V80" s="3"/>
      <c r="W80" s="3"/>
      <c r="X80" s="3"/>
      <c r="Y80" s="3"/>
      <c r="Z80" s="3"/>
    </row>
    <row r="81" ht="11.25" customHeight="1">
      <c r="A81" s="442" t="s">
        <v>4915</v>
      </c>
      <c r="B81" s="447" t="s">
        <v>88</v>
      </c>
      <c r="C81" s="442" t="s">
        <v>11426</v>
      </c>
      <c r="D81" s="459" t="s">
        <v>11248</v>
      </c>
      <c r="E81" s="459" t="s">
        <v>11249</v>
      </c>
      <c r="F81" s="459" t="s">
        <v>11158</v>
      </c>
      <c r="G81" s="459" t="s">
        <v>11427</v>
      </c>
      <c r="H81" s="452" t="s">
        <v>11428</v>
      </c>
      <c r="I81" s="447" t="s">
        <v>11252</v>
      </c>
      <c r="J81" s="447" t="s">
        <v>11253</v>
      </c>
      <c r="K81" s="447"/>
      <c r="L81" s="447"/>
      <c r="M81" s="447"/>
      <c r="N81" s="447" t="s">
        <v>11429</v>
      </c>
      <c r="O81" s="447">
        <v>75.0</v>
      </c>
      <c r="P81" s="442" t="s">
        <v>4915</v>
      </c>
      <c r="Q81" s="3"/>
      <c r="R81" s="3"/>
      <c r="S81" s="3"/>
      <c r="T81" s="3"/>
      <c r="U81" s="3"/>
      <c r="V81" s="3"/>
      <c r="W81" s="3"/>
      <c r="X81" s="3"/>
      <c r="Y81" s="3"/>
      <c r="Z81" s="3"/>
    </row>
    <row r="82" ht="11.25" customHeight="1">
      <c r="A82" s="442" t="s">
        <v>4915</v>
      </c>
      <c r="B82" s="447" t="s">
        <v>88</v>
      </c>
      <c r="C82" s="442" t="s">
        <v>11430</v>
      </c>
      <c r="D82" s="459" t="s">
        <v>11431</v>
      </c>
      <c r="E82" s="459" t="s">
        <v>11249</v>
      </c>
      <c r="F82" s="459" t="s">
        <v>11432</v>
      </c>
      <c r="G82" s="459" t="s">
        <v>11427</v>
      </c>
      <c r="H82" s="462" t="s">
        <v>11433</v>
      </c>
      <c r="I82" s="447" t="s">
        <v>11252</v>
      </c>
      <c r="J82" s="447" t="s">
        <v>11434</v>
      </c>
      <c r="K82" s="447"/>
      <c r="L82" s="447"/>
      <c r="M82" s="447"/>
      <c r="N82" s="447" t="s">
        <v>11435</v>
      </c>
      <c r="O82" s="447">
        <f>50*1.5</f>
        <v>75</v>
      </c>
      <c r="P82" s="442" t="s">
        <v>4915</v>
      </c>
      <c r="Q82" s="3"/>
      <c r="R82" s="3"/>
      <c r="S82" s="3"/>
      <c r="T82" s="3"/>
      <c r="U82" s="3"/>
      <c r="V82" s="3"/>
      <c r="W82" s="3"/>
      <c r="X82" s="3"/>
      <c r="Y82" s="3"/>
      <c r="Z82" s="3"/>
    </row>
    <row r="83" ht="11.25" customHeight="1">
      <c r="A83" s="442" t="s">
        <v>4915</v>
      </c>
      <c r="B83" s="447" t="s">
        <v>88</v>
      </c>
      <c r="C83" s="442" t="s">
        <v>11330</v>
      </c>
      <c r="D83" s="459" t="s">
        <v>11431</v>
      </c>
      <c r="E83" s="459" t="s">
        <v>11249</v>
      </c>
      <c r="F83" s="459" t="s">
        <v>11432</v>
      </c>
      <c r="G83" s="459" t="s">
        <v>11436</v>
      </c>
      <c r="H83" s="462" t="s">
        <v>8156</v>
      </c>
      <c r="I83" s="447" t="s">
        <v>11252</v>
      </c>
      <c r="J83" s="447" t="s">
        <v>8347</v>
      </c>
      <c r="K83" s="447"/>
      <c r="L83" s="447"/>
      <c r="M83" s="447"/>
      <c r="N83" s="447">
        <v>50.0</v>
      </c>
      <c r="O83" s="447">
        <f>N83</f>
        <v>50</v>
      </c>
      <c r="P83" s="442" t="s">
        <v>4915</v>
      </c>
      <c r="Q83" s="3"/>
      <c r="R83" s="3"/>
      <c r="S83" s="3"/>
      <c r="T83" s="3"/>
      <c r="U83" s="3"/>
      <c r="V83" s="3"/>
      <c r="W83" s="3"/>
      <c r="X83" s="3"/>
      <c r="Y83" s="3"/>
      <c r="Z83" s="3"/>
    </row>
    <row r="84" ht="11.25" customHeight="1">
      <c r="A84" s="442" t="s">
        <v>8078</v>
      </c>
      <c r="B84" s="447" t="s">
        <v>88</v>
      </c>
      <c r="C84" s="442" t="s">
        <v>11420</v>
      </c>
      <c r="D84" s="459" t="s">
        <v>11179</v>
      </c>
      <c r="E84" s="459" t="s">
        <v>11275</v>
      </c>
      <c r="F84" s="459" t="s">
        <v>11324</v>
      </c>
      <c r="G84" s="459"/>
      <c r="H84" s="460" t="s">
        <v>11421</v>
      </c>
      <c r="I84" s="447"/>
      <c r="J84" s="447" t="s">
        <v>11437</v>
      </c>
      <c r="K84" s="447">
        <v>3.0</v>
      </c>
      <c r="L84" s="447">
        <v>2.0</v>
      </c>
      <c r="M84" s="447">
        <v>3.0</v>
      </c>
      <c r="N84" s="447">
        <f t="shared" ref="N84:N85" si="5">30*1.5</f>
        <v>45</v>
      </c>
      <c r="O84" s="447">
        <f t="shared" ref="O84:O85" si="6">N84/3</f>
        <v>15</v>
      </c>
      <c r="P84" s="442" t="s">
        <v>8078</v>
      </c>
      <c r="Q84" s="3"/>
      <c r="R84" s="3"/>
      <c r="S84" s="3"/>
      <c r="T84" s="3"/>
      <c r="U84" s="3"/>
      <c r="V84" s="3"/>
      <c r="W84" s="3"/>
      <c r="X84" s="3"/>
      <c r="Y84" s="3"/>
      <c r="Z84" s="3"/>
    </row>
    <row r="85" ht="11.25" customHeight="1">
      <c r="A85" s="442" t="s">
        <v>8078</v>
      </c>
      <c r="B85" s="447" t="s">
        <v>88</v>
      </c>
      <c r="C85" s="442" t="s">
        <v>11420</v>
      </c>
      <c r="D85" s="459" t="s">
        <v>11179</v>
      </c>
      <c r="E85" s="459" t="s">
        <v>11275</v>
      </c>
      <c r="F85" s="459" t="s">
        <v>11324</v>
      </c>
      <c r="G85" s="459"/>
      <c r="H85" s="460" t="s">
        <v>11421</v>
      </c>
      <c r="I85" s="447"/>
      <c r="J85" s="447" t="s">
        <v>11438</v>
      </c>
      <c r="K85" s="447">
        <v>3.0</v>
      </c>
      <c r="L85" s="447">
        <v>2.0</v>
      </c>
      <c r="M85" s="447">
        <v>3.0</v>
      </c>
      <c r="N85" s="447">
        <f t="shared" si="5"/>
        <v>45</v>
      </c>
      <c r="O85" s="447">
        <f t="shared" si="6"/>
        <v>15</v>
      </c>
      <c r="P85" s="442" t="s">
        <v>8078</v>
      </c>
      <c r="Q85" s="3"/>
      <c r="R85" s="3"/>
      <c r="S85" s="3"/>
      <c r="T85" s="3"/>
      <c r="U85" s="3"/>
      <c r="V85" s="3"/>
      <c r="W85" s="3"/>
      <c r="X85" s="3"/>
      <c r="Y85" s="3"/>
      <c r="Z85" s="3"/>
    </row>
    <row r="86" ht="11.25" customHeight="1">
      <c r="A86" s="442" t="s">
        <v>11439</v>
      </c>
      <c r="B86" s="447" t="s">
        <v>88</v>
      </c>
      <c r="C86" s="442" t="s">
        <v>11440</v>
      </c>
      <c r="D86" s="459" t="s">
        <v>11347</v>
      </c>
      <c r="E86" s="459" t="s">
        <v>11441</v>
      </c>
      <c r="F86" s="459" t="s">
        <v>11324</v>
      </c>
      <c r="G86" s="459">
        <v>1.5</v>
      </c>
      <c r="H86" s="462" t="s">
        <v>11442</v>
      </c>
      <c r="I86" s="447" t="s">
        <v>11371</v>
      </c>
      <c r="J86" s="447" t="s">
        <v>11443</v>
      </c>
      <c r="K86" s="447"/>
      <c r="L86" s="447"/>
      <c r="M86" s="447"/>
      <c r="N86" s="447">
        <v>100.0</v>
      </c>
      <c r="O86" s="447">
        <f t="shared" ref="O86:O87" si="7">N86*G86</f>
        <v>150</v>
      </c>
      <c r="P86" s="442" t="s">
        <v>1222</v>
      </c>
      <c r="Q86" s="3"/>
      <c r="R86" s="3"/>
      <c r="S86" s="3"/>
      <c r="T86" s="3"/>
      <c r="U86" s="3"/>
      <c r="V86" s="3"/>
      <c r="W86" s="3"/>
      <c r="X86" s="3"/>
      <c r="Y86" s="3"/>
      <c r="Z86" s="3"/>
    </row>
    <row r="87" ht="11.25" customHeight="1">
      <c r="A87" s="442" t="s">
        <v>11439</v>
      </c>
      <c r="B87" s="447" t="s">
        <v>88</v>
      </c>
      <c r="C87" s="442" t="s">
        <v>11444</v>
      </c>
      <c r="D87" s="459" t="s">
        <v>11347</v>
      </c>
      <c r="E87" s="459" t="s">
        <v>11441</v>
      </c>
      <c r="F87" s="459" t="s">
        <v>11324</v>
      </c>
      <c r="G87" s="459">
        <v>1.5</v>
      </c>
      <c r="H87" s="490" t="s">
        <v>8156</v>
      </c>
      <c r="I87" s="447" t="s">
        <v>11252</v>
      </c>
      <c r="J87" s="447" t="s">
        <v>11445</v>
      </c>
      <c r="K87" s="447"/>
      <c r="L87" s="447"/>
      <c r="M87" s="447"/>
      <c r="N87" s="447">
        <v>50.0</v>
      </c>
      <c r="O87" s="447">
        <f t="shared" si="7"/>
        <v>75</v>
      </c>
      <c r="P87" s="442" t="s">
        <v>1222</v>
      </c>
      <c r="Q87" s="3"/>
      <c r="R87" s="3"/>
      <c r="S87" s="3"/>
      <c r="T87" s="3"/>
      <c r="U87" s="3"/>
      <c r="V87" s="3"/>
      <c r="W87" s="3"/>
      <c r="X87" s="3"/>
      <c r="Y87" s="3"/>
      <c r="Z87" s="3"/>
    </row>
    <row r="88" ht="11.25" customHeight="1">
      <c r="A88" s="442" t="s">
        <v>11439</v>
      </c>
      <c r="B88" s="447" t="s">
        <v>88</v>
      </c>
      <c r="C88" s="442" t="s">
        <v>11446</v>
      </c>
      <c r="D88" s="459"/>
      <c r="E88" s="459" t="s">
        <v>11275</v>
      </c>
      <c r="F88" s="459" t="s">
        <v>11324</v>
      </c>
      <c r="G88" s="459" t="s">
        <v>11447</v>
      </c>
      <c r="H88" s="490" t="s">
        <v>11326</v>
      </c>
      <c r="I88" s="447"/>
      <c r="J88" s="447" t="s">
        <v>11445</v>
      </c>
      <c r="K88" s="447"/>
      <c r="L88" s="447"/>
      <c r="M88" s="447"/>
      <c r="N88" s="447">
        <v>20.0</v>
      </c>
      <c r="O88" s="447">
        <v>20.0</v>
      </c>
      <c r="P88" s="442" t="s">
        <v>1222</v>
      </c>
      <c r="Q88" s="3"/>
      <c r="R88" s="3"/>
      <c r="S88" s="3"/>
      <c r="T88" s="3"/>
      <c r="U88" s="3"/>
      <c r="V88" s="3"/>
      <c r="W88" s="3"/>
      <c r="X88" s="3"/>
      <c r="Y88" s="3"/>
      <c r="Z88" s="3"/>
    </row>
    <row r="89" ht="11.25" customHeight="1">
      <c r="A89" s="442" t="s">
        <v>11439</v>
      </c>
      <c r="B89" s="447" t="s">
        <v>88</v>
      </c>
      <c r="C89" s="442" t="s">
        <v>11448</v>
      </c>
      <c r="D89" s="459" t="s">
        <v>11418</v>
      </c>
      <c r="E89" s="459" t="s">
        <v>11441</v>
      </c>
      <c r="F89" s="459" t="s">
        <v>11324</v>
      </c>
      <c r="G89" s="459" t="s">
        <v>11447</v>
      </c>
      <c r="H89" s="460" t="s">
        <v>11449</v>
      </c>
      <c r="I89" s="447" t="s">
        <v>11371</v>
      </c>
      <c r="J89" s="447" t="s">
        <v>11450</v>
      </c>
      <c r="K89" s="447"/>
      <c r="L89" s="447"/>
      <c r="M89" s="447"/>
      <c r="N89" s="447">
        <v>100.0</v>
      </c>
      <c r="O89" s="447">
        <v>100.0</v>
      </c>
      <c r="P89" s="442" t="s">
        <v>1222</v>
      </c>
      <c r="Q89" s="3"/>
      <c r="R89" s="3"/>
      <c r="S89" s="3"/>
      <c r="T89" s="3"/>
      <c r="U89" s="3"/>
      <c r="V89" s="3"/>
      <c r="W89" s="3"/>
      <c r="X89" s="3"/>
      <c r="Y89" s="3"/>
      <c r="Z89" s="3"/>
    </row>
    <row r="90" ht="11.25" customHeight="1">
      <c r="A90" s="442" t="s">
        <v>11439</v>
      </c>
      <c r="B90" s="447" t="s">
        <v>88</v>
      </c>
      <c r="C90" s="442" t="s">
        <v>11448</v>
      </c>
      <c r="D90" s="459" t="s">
        <v>11418</v>
      </c>
      <c r="E90" s="459" t="s">
        <v>11275</v>
      </c>
      <c r="F90" s="459" t="s">
        <v>11324</v>
      </c>
      <c r="G90" s="459" t="s">
        <v>11447</v>
      </c>
      <c r="H90" s="460" t="s">
        <v>11449</v>
      </c>
      <c r="I90" s="447" t="s">
        <v>11371</v>
      </c>
      <c r="J90" s="447" t="s">
        <v>11450</v>
      </c>
      <c r="K90" s="459">
        <v>1.0</v>
      </c>
      <c r="L90" s="459">
        <v>1.0</v>
      </c>
      <c r="M90" s="459">
        <v>1.0</v>
      </c>
      <c r="N90" s="447">
        <v>30.0</v>
      </c>
      <c r="O90" s="447">
        <v>30.0</v>
      </c>
      <c r="P90" s="442" t="s">
        <v>1222</v>
      </c>
      <c r="Q90" s="3"/>
      <c r="R90" s="3"/>
      <c r="S90" s="3"/>
      <c r="T90" s="3"/>
      <c r="U90" s="3"/>
      <c r="V90" s="3"/>
      <c r="W90" s="3"/>
      <c r="X90" s="3"/>
      <c r="Y90" s="3"/>
      <c r="Z90" s="3"/>
    </row>
    <row r="91" ht="11.25" customHeight="1">
      <c r="A91" s="442" t="s">
        <v>10437</v>
      </c>
      <c r="B91" s="447" t="s">
        <v>88</v>
      </c>
      <c r="C91" s="442" t="s">
        <v>11451</v>
      </c>
      <c r="D91" s="459" t="s">
        <v>11156</v>
      </c>
      <c r="E91" s="459" t="s">
        <v>11452</v>
      </c>
      <c r="F91" s="459" t="s">
        <v>11453</v>
      </c>
      <c r="G91" s="459" t="s">
        <v>11454</v>
      </c>
      <c r="H91" s="462" t="s">
        <v>11455</v>
      </c>
      <c r="I91" s="447" t="s">
        <v>11456</v>
      </c>
      <c r="J91" s="447" t="s">
        <v>11457</v>
      </c>
      <c r="K91" s="447"/>
      <c r="L91" s="447"/>
      <c r="M91" s="447"/>
      <c r="N91" s="459" t="s">
        <v>11458</v>
      </c>
      <c r="O91" s="447">
        <v>400.0</v>
      </c>
      <c r="P91" s="442" t="s">
        <v>1235</v>
      </c>
      <c r="Q91" s="3"/>
      <c r="R91" s="3"/>
      <c r="S91" s="3"/>
      <c r="T91" s="3"/>
      <c r="U91" s="3"/>
      <c r="V91" s="3"/>
      <c r="W91" s="3"/>
      <c r="X91" s="3"/>
      <c r="Y91" s="3"/>
      <c r="Z91" s="3"/>
    </row>
    <row r="92" ht="11.25" customHeight="1">
      <c r="A92" s="442" t="s">
        <v>11459</v>
      </c>
      <c r="B92" s="447" t="s">
        <v>88</v>
      </c>
      <c r="C92" s="442" t="s">
        <v>11330</v>
      </c>
      <c r="D92" s="459" t="s">
        <v>11431</v>
      </c>
      <c r="E92" s="459" t="s">
        <v>11257</v>
      </c>
      <c r="F92" s="459" t="s">
        <v>11324</v>
      </c>
      <c r="G92" s="459" t="s">
        <v>11427</v>
      </c>
      <c r="H92" s="462" t="s">
        <v>8156</v>
      </c>
      <c r="I92" s="447" t="s">
        <v>11371</v>
      </c>
      <c r="J92" s="447" t="s">
        <v>8347</v>
      </c>
      <c r="K92" s="447"/>
      <c r="L92" s="447"/>
      <c r="M92" s="447"/>
      <c r="N92" s="447" t="s">
        <v>11460</v>
      </c>
      <c r="O92" s="447">
        <v>150.0</v>
      </c>
      <c r="P92" s="442" t="s">
        <v>5106</v>
      </c>
      <c r="Q92" s="3"/>
      <c r="R92" s="3"/>
      <c r="S92" s="3"/>
      <c r="T92" s="3"/>
      <c r="U92" s="3"/>
      <c r="V92" s="3"/>
      <c r="W92" s="3"/>
      <c r="X92" s="3"/>
      <c r="Y92" s="3"/>
      <c r="Z92" s="3"/>
    </row>
    <row r="93" ht="11.25" customHeight="1">
      <c r="A93" s="442" t="s">
        <v>11459</v>
      </c>
      <c r="B93" s="447" t="s">
        <v>88</v>
      </c>
      <c r="C93" s="442" t="s">
        <v>11330</v>
      </c>
      <c r="D93" s="459" t="s">
        <v>11431</v>
      </c>
      <c r="E93" s="459" t="s">
        <v>11461</v>
      </c>
      <c r="F93" s="459" t="s">
        <v>11324</v>
      </c>
      <c r="G93" s="459" t="s">
        <v>11462</v>
      </c>
      <c r="H93" s="452" t="s">
        <v>8156</v>
      </c>
      <c r="I93" s="447" t="s">
        <v>11463</v>
      </c>
      <c r="J93" s="447" t="s">
        <v>8347</v>
      </c>
      <c r="K93" s="447"/>
      <c r="L93" s="447"/>
      <c r="M93" s="447"/>
      <c r="N93" s="447" t="s">
        <v>11464</v>
      </c>
      <c r="O93" s="447">
        <v>75.0</v>
      </c>
      <c r="P93" s="442" t="s">
        <v>5106</v>
      </c>
      <c r="Q93" s="3"/>
      <c r="R93" s="3"/>
      <c r="S93" s="3"/>
      <c r="T93" s="3"/>
      <c r="U93" s="3"/>
      <c r="V93" s="3"/>
      <c r="W93" s="3"/>
      <c r="X93" s="3"/>
      <c r="Y93" s="3"/>
      <c r="Z93" s="3"/>
    </row>
    <row r="94" ht="11.25" customHeight="1">
      <c r="A94" s="442" t="s">
        <v>11459</v>
      </c>
      <c r="B94" s="447" t="s">
        <v>88</v>
      </c>
      <c r="C94" s="432" t="s">
        <v>11446</v>
      </c>
      <c r="D94" s="459"/>
      <c r="E94" s="459" t="s">
        <v>11275</v>
      </c>
      <c r="F94" s="459" t="s">
        <v>11324</v>
      </c>
      <c r="G94" s="459" t="s">
        <v>11447</v>
      </c>
      <c r="H94" s="460" t="s">
        <v>11326</v>
      </c>
      <c r="I94" s="447"/>
      <c r="J94" s="447" t="s">
        <v>8347</v>
      </c>
      <c r="K94" s="447"/>
      <c r="L94" s="447"/>
      <c r="M94" s="447"/>
      <c r="N94" s="447">
        <v>20.0</v>
      </c>
      <c r="O94" s="447">
        <v>20.0</v>
      </c>
      <c r="P94" s="442" t="s">
        <v>5106</v>
      </c>
      <c r="Q94" s="3"/>
      <c r="R94" s="3"/>
      <c r="S94" s="3"/>
      <c r="T94" s="3"/>
      <c r="U94" s="3"/>
      <c r="V94" s="3"/>
      <c r="W94" s="3"/>
      <c r="X94" s="3"/>
      <c r="Y94" s="3"/>
      <c r="Z94" s="3"/>
    </row>
    <row r="95" ht="11.25" customHeight="1">
      <c r="A95" s="442" t="s">
        <v>11465</v>
      </c>
      <c r="B95" s="447" t="s">
        <v>88</v>
      </c>
      <c r="C95" s="442" t="s">
        <v>11466</v>
      </c>
      <c r="D95" s="459" t="s">
        <v>11431</v>
      </c>
      <c r="E95" s="459" t="s">
        <v>11275</v>
      </c>
      <c r="F95" s="459" t="s">
        <v>11324</v>
      </c>
      <c r="G95" s="459" t="s">
        <v>11447</v>
      </c>
      <c r="H95" s="442" t="s">
        <v>11467</v>
      </c>
      <c r="I95" s="447"/>
      <c r="J95" s="459" t="s">
        <v>11468</v>
      </c>
      <c r="K95" s="447">
        <v>0.0</v>
      </c>
      <c r="L95" s="447">
        <v>2.0</v>
      </c>
      <c r="M95" s="447">
        <v>2.0</v>
      </c>
      <c r="N95" s="447" t="s">
        <v>11469</v>
      </c>
      <c r="O95" s="447">
        <v>22.5</v>
      </c>
      <c r="P95" s="442" t="s">
        <v>5106</v>
      </c>
      <c r="Q95" s="3"/>
      <c r="R95" s="3"/>
      <c r="S95" s="3"/>
      <c r="T95" s="3"/>
      <c r="U95" s="3"/>
      <c r="V95" s="3"/>
      <c r="W95" s="3"/>
      <c r="X95" s="3"/>
      <c r="Y95" s="3"/>
      <c r="Z95" s="3"/>
    </row>
    <row r="96" ht="11.25" customHeight="1">
      <c r="A96" s="442" t="s">
        <v>11470</v>
      </c>
      <c r="B96" s="447" t="s">
        <v>88</v>
      </c>
      <c r="C96" s="442" t="s">
        <v>11466</v>
      </c>
      <c r="D96" s="459" t="s">
        <v>11431</v>
      </c>
      <c r="E96" s="459" t="s">
        <v>11275</v>
      </c>
      <c r="F96" s="459" t="s">
        <v>11324</v>
      </c>
      <c r="G96" s="459" t="s">
        <v>11447</v>
      </c>
      <c r="H96" s="442" t="s">
        <v>11467</v>
      </c>
      <c r="I96" s="447"/>
      <c r="J96" s="459" t="s">
        <v>11468</v>
      </c>
      <c r="K96" s="447">
        <v>0.0</v>
      </c>
      <c r="L96" s="447">
        <v>2.0</v>
      </c>
      <c r="M96" s="447">
        <v>2.0</v>
      </c>
      <c r="N96" s="447" t="s">
        <v>11469</v>
      </c>
      <c r="O96" s="447">
        <v>22.5</v>
      </c>
      <c r="P96" s="442" t="s">
        <v>5106</v>
      </c>
      <c r="Q96" s="3"/>
      <c r="R96" s="3"/>
      <c r="S96" s="3"/>
      <c r="T96" s="3"/>
      <c r="U96" s="3"/>
      <c r="V96" s="3"/>
      <c r="W96" s="3"/>
      <c r="X96" s="3"/>
      <c r="Y96" s="3"/>
      <c r="Z96" s="3"/>
    </row>
    <row r="97" ht="11.25" customHeight="1">
      <c r="A97" s="442" t="s">
        <v>11459</v>
      </c>
      <c r="B97" s="447" t="s">
        <v>88</v>
      </c>
      <c r="C97" s="442" t="s">
        <v>11471</v>
      </c>
      <c r="D97" s="459" t="s">
        <v>11431</v>
      </c>
      <c r="E97" s="459" t="s">
        <v>11275</v>
      </c>
      <c r="F97" s="459" t="s">
        <v>11324</v>
      </c>
      <c r="G97" s="459" t="s">
        <v>11447</v>
      </c>
      <c r="H97" s="460" t="s">
        <v>11472</v>
      </c>
      <c r="I97" s="447"/>
      <c r="J97" s="447" t="s">
        <v>11473</v>
      </c>
      <c r="K97" s="447">
        <v>3.0</v>
      </c>
      <c r="L97" s="447">
        <v>3.0</v>
      </c>
      <c r="M97" s="447">
        <v>3.0</v>
      </c>
      <c r="N97" s="447" t="s">
        <v>11469</v>
      </c>
      <c r="O97" s="447">
        <v>22.5</v>
      </c>
      <c r="P97" s="442" t="s">
        <v>5106</v>
      </c>
      <c r="Q97" s="3"/>
      <c r="R97" s="3"/>
      <c r="S97" s="3"/>
      <c r="T97" s="3"/>
      <c r="U97" s="3"/>
      <c r="V97" s="3"/>
      <c r="W97" s="3"/>
      <c r="X97" s="3"/>
      <c r="Y97" s="3"/>
      <c r="Z97" s="3"/>
    </row>
    <row r="98" ht="11.25" customHeight="1">
      <c r="A98" s="442" t="s">
        <v>11474</v>
      </c>
      <c r="B98" s="447" t="s">
        <v>88</v>
      </c>
      <c r="C98" s="442" t="s">
        <v>11475</v>
      </c>
      <c r="D98" s="459" t="s">
        <v>11431</v>
      </c>
      <c r="E98" s="459" t="s">
        <v>11275</v>
      </c>
      <c r="F98" s="459" t="s">
        <v>11324</v>
      </c>
      <c r="G98" s="459" t="s">
        <v>11447</v>
      </c>
      <c r="H98" s="460" t="s">
        <v>1250</v>
      </c>
      <c r="I98" s="447"/>
      <c r="J98" s="447" t="s">
        <v>11476</v>
      </c>
      <c r="K98" s="458">
        <v>3.0</v>
      </c>
      <c r="L98" s="458">
        <v>3.0</v>
      </c>
      <c r="M98" s="458">
        <v>8.0</v>
      </c>
      <c r="N98" s="447" t="s">
        <v>11469</v>
      </c>
      <c r="O98" s="447">
        <v>22.5</v>
      </c>
      <c r="P98" s="442" t="s">
        <v>5106</v>
      </c>
      <c r="Q98" s="3"/>
      <c r="R98" s="3"/>
      <c r="S98" s="3"/>
      <c r="T98" s="3"/>
      <c r="U98" s="3"/>
      <c r="V98" s="3"/>
      <c r="W98" s="3"/>
      <c r="X98" s="3"/>
      <c r="Y98" s="3"/>
      <c r="Z98" s="3"/>
    </row>
    <row r="99" ht="11.25" customHeight="1">
      <c r="A99" s="442" t="s">
        <v>11477</v>
      </c>
      <c r="B99" s="447" t="s">
        <v>88</v>
      </c>
      <c r="C99" s="442" t="s">
        <v>11478</v>
      </c>
      <c r="D99" s="459" t="s">
        <v>11431</v>
      </c>
      <c r="E99" s="459" t="s">
        <v>11275</v>
      </c>
      <c r="F99" s="459" t="s">
        <v>11324</v>
      </c>
      <c r="G99" s="459" t="s">
        <v>11447</v>
      </c>
      <c r="H99" s="460" t="s">
        <v>11479</v>
      </c>
      <c r="I99" s="447"/>
      <c r="J99" s="447" t="s">
        <v>11480</v>
      </c>
      <c r="K99" s="447">
        <v>3.0</v>
      </c>
      <c r="L99" s="447">
        <v>3.0</v>
      </c>
      <c r="M99" s="447">
        <v>4.0</v>
      </c>
      <c r="N99" s="447" t="s">
        <v>11469</v>
      </c>
      <c r="O99" s="447">
        <v>15.0</v>
      </c>
      <c r="P99" s="442" t="s">
        <v>5106</v>
      </c>
      <c r="Q99" s="3"/>
      <c r="R99" s="3"/>
      <c r="S99" s="3"/>
      <c r="T99" s="3"/>
      <c r="U99" s="3"/>
      <c r="V99" s="3"/>
      <c r="W99" s="3"/>
      <c r="X99" s="3"/>
      <c r="Y99" s="3"/>
      <c r="Z99" s="3"/>
    </row>
    <row r="100" ht="11.25" customHeight="1">
      <c r="A100" s="442" t="s">
        <v>11481</v>
      </c>
      <c r="B100" s="447" t="s">
        <v>88</v>
      </c>
      <c r="C100" s="442" t="s">
        <v>11482</v>
      </c>
      <c r="D100" s="459" t="s">
        <v>11431</v>
      </c>
      <c r="E100" s="459" t="s">
        <v>11275</v>
      </c>
      <c r="F100" s="459" t="s">
        <v>11324</v>
      </c>
      <c r="G100" s="459" t="s">
        <v>11447</v>
      </c>
      <c r="H100" s="460" t="s">
        <v>11483</v>
      </c>
      <c r="I100" s="447"/>
      <c r="J100" s="447" t="s">
        <v>11480</v>
      </c>
      <c r="K100" s="447">
        <v>3.0</v>
      </c>
      <c r="L100" s="447">
        <v>3.0</v>
      </c>
      <c r="M100" s="447">
        <v>4.0</v>
      </c>
      <c r="N100" s="447" t="s">
        <v>11469</v>
      </c>
      <c r="O100" s="447">
        <v>15.0</v>
      </c>
      <c r="P100" s="442" t="s">
        <v>5106</v>
      </c>
      <c r="Q100" s="3"/>
      <c r="R100" s="3"/>
      <c r="S100" s="3"/>
      <c r="T100" s="3"/>
      <c r="U100" s="3"/>
      <c r="V100" s="3"/>
      <c r="W100" s="3"/>
      <c r="X100" s="3"/>
      <c r="Y100" s="3"/>
      <c r="Z100" s="3"/>
    </row>
    <row r="101" ht="11.25" customHeight="1">
      <c r="A101" s="442" t="s">
        <v>11459</v>
      </c>
      <c r="B101" s="447" t="s">
        <v>88</v>
      </c>
      <c r="C101" s="442" t="s">
        <v>11484</v>
      </c>
      <c r="D101" s="459" t="s">
        <v>11485</v>
      </c>
      <c r="E101" s="459" t="s">
        <v>11275</v>
      </c>
      <c r="F101" s="459" t="s">
        <v>11324</v>
      </c>
      <c r="G101" s="459" t="s">
        <v>11447</v>
      </c>
      <c r="H101" s="442" t="s">
        <v>11449</v>
      </c>
      <c r="I101" s="447"/>
      <c r="J101" s="447" t="s">
        <v>11486</v>
      </c>
      <c r="K101" s="447">
        <v>1.0</v>
      </c>
      <c r="L101" s="447">
        <v>1.0</v>
      </c>
      <c r="M101" s="447">
        <v>1.0</v>
      </c>
      <c r="N101" s="447">
        <v>30.0</v>
      </c>
      <c r="O101" s="447">
        <v>30.0</v>
      </c>
      <c r="P101" s="442" t="s">
        <v>5106</v>
      </c>
      <c r="Q101" s="3"/>
      <c r="R101" s="3"/>
      <c r="S101" s="3"/>
      <c r="T101" s="3"/>
      <c r="U101" s="3"/>
      <c r="V101" s="3"/>
      <c r="W101" s="3"/>
      <c r="X101" s="3"/>
      <c r="Y101" s="3"/>
      <c r="Z101" s="3"/>
    </row>
    <row r="102" ht="11.25" customHeight="1">
      <c r="A102" s="442" t="s">
        <v>1260</v>
      </c>
      <c r="B102" s="447" t="s">
        <v>1075</v>
      </c>
      <c r="C102" s="442" t="s">
        <v>11487</v>
      </c>
      <c r="D102" s="459" t="s">
        <v>11488</v>
      </c>
      <c r="E102" s="459" t="s">
        <v>11489</v>
      </c>
      <c r="F102" s="459" t="s">
        <v>11490</v>
      </c>
      <c r="G102" s="459" t="s">
        <v>11194</v>
      </c>
      <c r="H102" s="460" t="s">
        <v>11491</v>
      </c>
      <c r="I102" s="447" t="s">
        <v>11161</v>
      </c>
      <c r="J102" s="447" t="s">
        <v>11492</v>
      </c>
      <c r="K102" s="447"/>
      <c r="L102" s="447"/>
      <c r="M102" s="447"/>
      <c r="N102" s="447">
        <v>150.0</v>
      </c>
      <c r="O102" s="447">
        <v>150.0</v>
      </c>
      <c r="P102" s="442" t="s">
        <v>1260</v>
      </c>
      <c r="Q102" s="3"/>
      <c r="R102" s="3"/>
      <c r="S102" s="3"/>
      <c r="T102" s="3"/>
      <c r="U102" s="3"/>
      <c r="V102" s="3"/>
      <c r="W102" s="3"/>
      <c r="X102" s="3"/>
      <c r="Y102" s="3"/>
      <c r="Z102" s="3"/>
    </row>
    <row r="103" ht="11.25" customHeight="1">
      <c r="A103" s="442" t="s">
        <v>1260</v>
      </c>
      <c r="B103" s="447" t="s">
        <v>1075</v>
      </c>
      <c r="C103" s="442" t="s">
        <v>11493</v>
      </c>
      <c r="D103" s="459" t="s">
        <v>11488</v>
      </c>
      <c r="E103" s="459" t="s">
        <v>11489</v>
      </c>
      <c r="F103" s="459" t="s">
        <v>11490</v>
      </c>
      <c r="G103" s="459" t="s">
        <v>11194</v>
      </c>
      <c r="H103" s="460" t="s">
        <v>11494</v>
      </c>
      <c r="I103" s="447" t="s">
        <v>11161</v>
      </c>
      <c r="J103" s="447" t="s">
        <v>11495</v>
      </c>
      <c r="K103" s="447"/>
      <c r="L103" s="447"/>
      <c r="M103" s="447"/>
      <c r="N103" s="447">
        <v>150.0</v>
      </c>
      <c r="O103" s="447">
        <v>150.0</v>
      </c>
      <c r="P103" s="442" t="s">
        <v>1260</v>
      </c>
      <c r="Q103" s="3"/>
      <c r="R103" s="3"/>
      <c r="S103" s="3"/>
      <c r="T103" s="3"/>
      <c r="U103" s="3"/>
      <c r="V103" s="3"/>
      <c r="W103" s="3"/>
      <c r="X103" s="3"/>
      <c r="Y103" s="3"/>
      <c r="Z103" s="3"/>
    </row>
    <row r="104" ht="11.25" customHeight="1">
      <c r="A104" s="442" t="s">
        <v>1260</v>
      </c>
      <c r="B104" s="447" t="s">
        <v>1075</v>
      </c>
      <c r="C104" s="442" t="s">
        <v>11496</v>
      </c>
      <c r="D104" s="459" t="s">
        <v>11488</v>
      </c>
      <c r="E104" s="459" t="s">
        <v>11489</v>
      </c>
      <c r="F104" s="459" t="s">
        <v>11490</v>
      </c>
      <c r="G104" s="459" t="s">
        <v>11194</v>
      </c>
      <c r="H104" s="460" t="s">
        <v>11497</v>
      </c>
      <c r="I104" s="447" t="s">
        <v>11161</v>
      </c>
      <c r="J104" s="447" t="s">
        <v>11498</v>
      </c>
      <c r="K104" s="447"/>
      <c r="L104" s="447"/>
      <c r="M104" s="447"/>
      <c r="N104" s="447">
        <v>150.0</v>
      </c>
      <c r="O104" s="447">
        <v>150.0</v>
      </c>
      <c r="P104" s="442" t="s">
        <v>1260</v>
      </c>
      <c r="Q104" s="3"/>
      <c r="R104" s="3"/>
      <c r="S104" s="3"/>
      <c r="T104" s="3"/>
      <c r="U104" s="3"/>
      <c r="V104" s="3"/>
      <c r="W104" s="3"/>
      <c r="X104" s="3"/>
      <c r="Y104" s="3"/>
      <c r="Z104" s="3"/>
    </row>
    <row r="105" ht="11.25" customHeight="1">
      <c r="A105" s="442" t="s">
        <v>1260</v>
      </c>
      <c r="B105" s="447" t="s">
        <v>1075</v>
      </c>
      <c r="C105" s="442" t="s">
        <v>11499</v>
      </c>
      <c r="D105" s="459" t="s">
        <v>11488</v>
      </c>
      <c r="E105" s="459" t="s">
        <v>11489</v>
      </c>
      <c r="F105" s="459" t="s">
        <v>11490</v>
      </c>
      <c r="G105" s="459" t="s">
        <v>11194</v>
      </c>
      <c r="H105" s="460" t="s">
        <v>11500</v>
      </c>
      <c r="I105" s="447" t="s">
        <v>11161</v>
      </c>
      <c r="J105" s="447" t="s">
        <v>11501</v>
      </c>
      <c r="K105" s="447"/>
      <c r="L105" s="447"/>
      <c r="M105" s="447"/>
      <c r="N105" s="447">
        <v>150.0</v>
      </c>
      <c r="O105" s="447">
        <v>150.0</v>
      </c>
      <c r="P105" s="442" t="s">
        <v>1260</v>
      </c>
      <c r="Q105" s="3"/>
      <c r="R105" s="3"/>
      <c r="S105" s="3"/>
      <c r="T105" s="3"/>
      <c r="U105" s="3"/>
      <c r="V105" s="3"/>
      <c r="W105" s="3"/>
      <c r="X105" s="3"/>
      <c r="Y105" s="3"/>
      <c r="Z105" s="3"/>
    </row>
    <row r="106" ht="11.25" customHeight="1">
      <c r="A106" s="442" t="s">
        <v>1260</v>
      </c>
      <c r="B106" s="447" t="s">
        <v>1075</v>
      </c>
      <c r="C106" s="442" t="s">
        <v>11502</v>
      </c>
      <c r="D106" s="459" t="s">
        <v>11488</v>
      </c>
      <c r="E106" s="459" t="s">
        <v>11489</v>
      </c>
      <c r="F106" s="459" t="s">
        <v>11490</v>
      </c>
      <c r="G106" s="459" t="s">
        <v>11194</v>
      </c>
      <c r="H106" s="460" t="s">
        <v>11503</v>
      </c>
      <c r="I106" s="447" t="s">
        <v>11161</v>
      </c>
      <c r="J106" s="447" t="s">
        <v>11504</v>
      </c>
      <c r="K106" s="447"/>
      <c r="L106" s="447"/>
      <c r="M106" s="447"/>
      <c r="N106" s="447">
        <v>150.0</v>
      </c>
      <c r="O106" s="447">
        <v>150.0</v>
      </c>
      <c r="P106" s="442" t="s">
        <v>1260</v>
      </c>
      <c r="Q106" s="3"/>
      <c r="R106" s="3"/>
      <c r="S106" s="3"/>
      <c r="T106" s="3"/>
      <c r="U106" s="3"/>
      <c r="V106" s="3"/>
      <c r="W106" s="3"/>
      <c r="X106" s="3"/>
      <c r="Y106" s="3"/>
      <c r="Z106" s="3"/>
    </row>
    <row r="107" ht="11.25" customHeight="1">
      <c r="A107" s="442" t="s">
        <v>1260</v>
      </c>
      <c r="B107" s="447" t="s">
        <v>1075</v>
      </c>
      <c r="C107" s="442" t="s">
        <v>11505</v>
      </c>
      <c r="D107" s="459" t="s">
        <v>11488</v>
      </c>
      <c r="E107" s="459" t="s">
        <v>11489</v>
      </c>
      <c r="F107" s="459" t="s">
        <v>11490</v>
      </c>
      <c r="G107" s="459" t="s">
        <v>11194</v>
      </c>
      <c r="H107" s="460" t="s">
        <v>11506</v>
      </c>
      <c r="I107" s="447" t="s">
        <v>11161</v>
      </c>
      <c r="J107" s="447" t="s">
        <v>11507</v>
      </c>
      <c r="K107" s="447"/>
      <c r="L107" s="447"/>
      <c r="M107" s="447"/>
      <c r="N107" s="447">
        <v>150.0</v>
      </c>
      <c r="O107" s="447">
        <v>150.0</v>
      </c>
      <c r="P107" s="442" t="s">
        <v>1260</v>
      </c>
      <c r="Q107" s="3"/>
      <c r="R107" s="3"/>
      <c r="S107" s="3"/>
      <c r="T107" s="3"/>
      <c r="U107" s="3"/>
      <c r="V107" s="3"/>
      <c r="W107" s="3"/>
      <c r="X107" s="3"/>
      <c r="Y107" s="3"/>
      <c r="Z107" s="3"/>
    </row>
    <row r="108" ht="11.25" customHeight="1">
      <c r="A108" s="442" t="s">
        <v>1260</v>
      </c>
      <c r="B108" s="447" t="s">
        <v>1075</v>
      </c>
      <c r="C108" s="442" t="s">
        <v>11508</v>
      </c>
      <c r="D108" s="459" t="s">
        <v>11488</v>
      </c>
      <c r="E108" s="459" t="s">
        <v>11489</v>
      </c>
      <c r="F108" s="459" t="s">
        <v>11490</v>
      </c>
      <c r="G108" s="459" t="s">
        <v>11194</v>
      </c>
      <c r="H108" s="460" t="s">
        <v>11509</v>
      </c>
      <c r="I108" s="447" t="s">
        <v>11161</v>
      </c>
      <c r="J108" s="447" t="s">
        <v>11510</v>
      </c>
      <c r="K108" s="447"/>
      <c r="L108" s="447"/>
      <c r="M108" s="447"/>
      <c r="N108" s="447">
        <v>150.0</v>
      </c>
      <c r="O108" s="447">
        <v>150.0</v>
      </c>
      <c r="P108" s="442" t="s">
        <v>1260</v>
      </c>
      <c r="Q108" s="3"/>
      <c r="R108" s="3"/>
      <c r="S108" s="3"/>
      <c r="T108" s="3"/>
      <c r="U108" s="3"/>
      <c r="V108" s="3"/>
      <c r="W108" s="3"/>
      <c r="X108" s="3"/>
      <c r="Y108" s="3"/>
      <c r="Z108" s="3"/>
    </row>
    <row r="109" ht="11.25" customHeight="1">
      <c r="A109" s="442" t="s">
        <v>1260</v>
      </c>
      <c r="B109" s="447" t="s">
        <v>1075</v>
      </c>
      <c r="C109" s="442" t="s">
        <v>11511</v>
      </c>
      <c r="D109" s="459" t="s">
        <v>11488</v>
      </c>
      <c r="E109" s="459" t="s">
        <v>11489</v>
      </c>
      <c r="F109" s="459" t="s">
        <v>11490</v>
      </c>
      <c r="G109" s="459" t="s">
        <v>11194</v>
      </c>
      <c r="H109" s="460" t="s">
        <v>11512</v>
      </c>
      <c r="I109" s="447" t="s">
        <v>11161</v>
      </c>
      <c r="J109" s="447" t="s">
        <v>11513</v>
      </c>
      <c r="K109" s="447"/>
      <c r="L109" s="447"/>
      <c r="M109" s="447"/>
      <c r="N109" s="447">
        <v>150.0</v>
      </c>
      <c r="O109" s="447">
        <v>150.0</v>
      </c>
      <c r="P109" s="442" t="s">
        <v>1260</v>
      </c>
      <c r="Q109" s="3"/>
      <c r="R109" s="3"/>
      <c r="S109" s="3"/>
      <c r="T109" s="3"/>
      <c r="U109" s="3"/>
      <c r="V109" s="3"/>
      <c r="W109" s="3"/>
      <c r="X109" s="3"/>
      <c r="Y109" s="3"/>
      <c r="Z109" s="3"/>
    </row>
    <row r="110" ht="11.25" customHeight="1">
      <c r="A110" s="442" t="s">
        <v>1260</v>
      </c>
      <c r="B110" s="447" t="s">
        <v>1075</v>
      </c>
      <c r="C110" s="442" t="s">
        <v>11514</v>
      </c>
      <c r="D110" s="459" t="s">
        <v>11488</v>
      </c>
      <c r="E110" s="459" t="s">
        <v>11489</v>
      </c>
      <c r="F110" s="459" t="s">
        <v>11490</v>
      </c>
      <c r="G110" s="459" t="s">
        <v>11194</v>
      </c>
      <c r="H110" s="460" t="s">
        <v>11515</v>
      </c>
      <c r="I110" s="447" t="s">
        <v>11161</v>
      </c>
      <c r="J110" s="447" t="s">
        <v>11516</v>
      </c>
      <c r="K110" s="447"/>
      <c r="L110" s="447"/>
      <c r="M110" s="447"/>
      <c r="N110" s="447">
        <v>150.0</v>
      </c>
      <c r="O110" s="447">
        <v>150.0</v>
      </c>
      <c r="P110" s="442" t="s">
        <v>1260</v>
      </c>
      <c r="Q110" s="3"/>
      <c r="R110" s="3"/>
      <c r="S110" s="3"/>
      <c r="T110" s="3"/>
      <c r="U110" s="3"/>
      <c r="V110" s="3"/>
      <c r="W110" s="3"/>
      <c r="X110" s="3"/>
      <c r="Y110" s="3"/>
      <c r="Z110" s="3"/>
    </row>
    <row r="111" ht="11.25" customHeight="1">
      <c r="A111" s="442" t="s">
        <v>1260</v>
      </c>
      <c r="B111" s="447" t="s">
        <v>1075</v>
      </c>
      <c r="C111" s="442" t="s">
        <v>11517</v>
      </c>
      <c r="D111" s="459" t="s">
        <v>11488</v>
      </c>
      <c r="E111" s="459" t="s">
        <v>11489</v>
      </c>
      <c r="F111" s="459" t="s">
        <v>11490</v>
      </c>
      <c r="G111" s="459" t="s">
        <v>11194</v>
      </c>
      <c r="H111" s="460" t="s">
        <v>11518</v>
      </c>
      <c r="I111" s="447" t="s">
        <v>11161</v>
      </c>
      <c r="J111" s="447" t="s">
        <v>11519</v>
      </c>
      <c r="K111" s="447"/>
      <c r="L111" s="447"/>
      <c r="M111" s="447"/>
      <c r="N111" s="447">
        <v>150.0</v>
      </c>
      <c r="O111" s="447">
        <v>150.0</v>
      </c>
      <c r="P111" s="442" t="s">
        <v>1260</v>
      </c>
      <c r="Q111" s="3"/>
      <c r="R111" s="3"/>
      <c r="S111" s="3"/>
      <c r="T111" s="3"/>
      <c r="U111" s="3"/>
      <c r="V111" s="3"/>
      <c r="W111" s="3"/>
      <c r="X111" s="3"/>
      <c r="Y111" s="3"/>
      <c r="Z111" s="3"/>
    </row>
    <row r="112" ht="11.25" customHeight="1">
      <c r="A112" s="442" t="s">
        <v>1260</v>
      </c>
      <c r="B112" s="447" t="s">
        <v>1075</v>
      </c>
      <c r="C112" s="442" t="s">
        <v>11520</v>
      </c>
      <c r="D112" s="459" t="s">
        <v>11488</v>
      </c>
      <c r="E112" s="459" t="s">
        <v>11489</v>
      </c>
      <c r="F112" s="459" t="s">
        <v>11490</v>
      </c>
      <c r="G112" s="459" t="s">
        <v>11194</v>
      </c>
      <c r="H112" s="460" t="s">
        <v>11521</v>
      </c>
      <c r="I112" s="447" t="s">
        <v>11161</v>
      </c>
      <c r="J112" s="447" t="s">
        <v>11522</v>
      </c>
      <c r="K112" s="447"/>
      <c r="L112" s="447"/>
      <c r="M112" s="447"/>
      <c r="N112" s="447">
        <v>150.0</v>
      </c>
      <c r="O112" s="447">
        <v>150.0</v>
      </c>
      <c r="P112" s="442" t="s">
        <v>1260</v>
      </c>
      <c r="Q112" s="3"/>
      <c r="R112" s="3"/>
      <c r="S112" s="3"/>
      <c r="T112" s="3"/>
      <c r="U112" s="3"/>
      <c r="V112" s="3"/>
      <c r="W112" s="3"/>
      <c r="X112" s="3"/>
      <c r="Y112" s="3"/>
      <c r="Z112" s="3"/>
    </row>
    <row r="113" ht="11.25" customHeight="1">
      <c r="A113" s="442" t="s">
        <v>1260</v>
      </c>
      <c r="B113" s="447" t="s">
        <v>1075</v>
      </c>
      <c r="C113" s="442" t="s">
        <v>11523</v>
      </c>
      <c r="D113" s="459" t="s">
        <v>11488</v>
      </c>
      <c r="E113" s="459" t="s">
        <v>11489</v>
      </c>
      <c r="F113" s="459" t="s">
        <v>11490</v>
      </c>
      <c r="G113" s="459" t="s">
        <v>11194</v>
      </c>
      <c r="H113" s="460" t="s">
        <v>11524</v>
      </c>
      <c r="I113" s="447" t="s">
        <v>11161</v>
      </c>
      <c r="J113" s="447" t="s">
        <v>11525</v>
      </c>
      <c r="K113" s="447"/>
      <c r="L113" s="447"/>
      <c r="M113" s="447"/>
      <c r="N113" s="447">
        <v>150.0</v>
      </c>
      <c r="O113" s="447">
        <v>150.0</v>
      </c>
      <c r="P113" s="442" t="s">
        <v>1260</v>
      </c>
      <c r="Q113" s="3"/>
      <c r="R113" s="3"/>
      <c r="S113" s="3"/>
      <c r="T113" s="3"/>
      <c r="U113" s="3"/>
      <c r="V113" s="3"/>
      <c r="W113" s="3"/>
      <c r="X113" s="3"/>
      <c r="Y113" s="3"/>
      <c r="Z113" s="3"/>
    </row>
    <row r="114" ht="11.25" customHeight="1">
      <c r="A114" s="442" t="s">
        <v>1260</v>
      </c>
      <c r="B114" s="447" t="s">
        <v>1075</v>
      </c>
      <c r="C114" s="442" t="s">
        <v>11526</v>
      </c>
      <c r="D114" s="459" t="s">
        <v>11488</v>
      </c>
      <c r="E114" s="459" t="s">
        <v>11489</v>
      </c>
      <c r="F114" s="459" t="s">
        <v>11490</v>
      </c>
      <c r="G114" s="459" t="s">
        <v>11194</v>
      </c>
      <c r="H114" s="460" t="s">
        <v>11527</v>
      </c>
      <c r="I114" s="447" t="s">
        <v>11161</v>
      </c>
      <c r="J114" s="447" t="s">
        <v>11528</v>
      </c>
      <c r="K114" s="447"/>
      <c r="L114" s="447"/>
      <c r="M114" s="447"/>
      <c r="N114" s="447">
        <v>150.0</v>
      </c>
      <c r="O114" s="447">
        <v>150.0</v>
      </c>
      <c r="P114" s="442" t="s">
        <v>1260</v>
      </c>
      <c r="Q114" s="3"/>
      <c r="R114" s="3"/>
      <c r="S114" s="3"/>
      <c r="T114" s="3"/>
      <c r="U114" s="3"/>
      <c r="V114" s="3"/>
      <c r="W114" s="3"/>
      <c r="X114" s="3"/>
      <c r="Y114" s="3"/>
      <c r="Z114" s="3"/>
    </row>
    <row r="115" ht="11.25" customHeight="1">
      <c r="A115" s="442" t="s">
        <v>1260</v>
      </c>
      <c r="B115" s="447" t="s">
        <v>1075</v>
      </c>
      <c r="C115" s="442" t="s">
        <v>11529</v>
      </c>
      <c r="D115" s="459" t="s">
        <v>11488</v>
      </c>
      <c r="E115" s="459" t="s">
        <v>11489</v>
      </c>
      <c r="F115" s="459" t="s">
        <v>11490</v>
      </c>
      <c r="G115" s="459" t="s">
        <v>11194</v>
      </c>
      <c r="H115" s="460" t="s">
        <v>11530</v>
      </c>
      <c r="I115" s="447" t="s">
        <v>11161</v>
      </c>
      <c r="J115" s="447" t="s">
        <v>11531</v>
      </c>
      <c r="K115" s="447"/>
      <c r="L115" s="447"/>
      <c r="M115" s="447"/>
      <c r="N115" s="447">
        <v>150.0</v>
      </c>
      <c r="O115" s="447">
        <v>150.0</v>
      </c>
      <c r="P115" s="442" t="s">
        <v>1260</v>
      </c>
      <c r="Q115" s="3"/>
      <c r="R115" s="3"/>
      <c r="S115" s="3"/>
      <c r="T115" s="3"/>
      <c r="U115" s="3"/>
      <c r="V115" s="3"/>
      <c r="W115" s="3"/>
      <c r="X115" s="3"/>
      <c r="Y115" s="3"/>
      <c r="Z115" s="3"/>
    </row>
    <row r="116" ht="11.25" customHeight="1">
      <c r="A116" s="442" t="s">
        <v>1260</v>
      </c>
      <c r="B116" s="447" t="s">
        <v>1075</v>
      </c>
      <c r="C116" s="442" t="s">
        <v>11532</v>
      </c>
      <c r="D116" s="459" t="s">
        <v>11488</v>
      </c>
      <c r="E116" s="459" t="s">
        <v>11489</v>
      </c>
      <c r="F116" s="459" t="s">
        <v>11490</v>
      </c>
      <c r="G116" s="459" t="s">
        <v>11194</v>
      </c>
      <c r="H116" s="460" t="s">
        <v>11533</v>
      </c>
      <c r="I116" s="447" t="s">
        <v>11161</v>
      </c>
      <c r="J116" s="447" t="s">
        <v>11534</v>
      </c>
      <c r="K116" s="459"/>
      <c r="L116" s="459"/>
      <c r="M116" s="459"/>
      <c r="N116" s="447">
        <v>150.0</v>
      </c>
      <c r="O116" s="447">
        <v>150.0</v>
      </c>
      <c r="P116" s="442" t="s">
        <v>1260</v>
      </c>
      <c r="Q116" s="3"/>
      <c r="R116" s="3"/>
      <c r="S116" s="3"/>
      <c r="T116" s="3"/>
      <c r="U116" s="3"/>
      <c r="V116" s="3"/>
      <c r="W116" s="3"/>
      <c r="X116" s="3"/>
      <c r="Y116" s="3"/>
      <c r="Z116" s="3"/>
    </row>
    <row r="117" ht="11.25" customHeight="1">
      <c r="A117" s="442" t="s">
        <v>1260</v>
      </c>
      <c r="B117" s="447" t="s">
        <v>1075</v>
      </c>
      <c r="C117" s="442" t="s">
        <v>11535</v>
      </c>
      <c r="D117" s="459" t="s">
        <v>11488</v>
      </c>
      <c r="E117" s="459" t="s">
        <v>11489</v>
      </c>
      <c r="F117" s="459" t="s">
        <v>11490</v>
      </c>
      <c r="G117" s="459" t="s">
        <v>11194</v>
      </c>
      <c r="H117" s="460" t="s">
        <v>11536</v>
      </c>
      <c r="I117" s="447" t="s">
        <v>11161</v>
      </c>
      <c r="J117" s="447" t="s">
        <v>11537</v>
      </c>
      <c r="K117" s="459"/>
      <c r="L117" s="459"/>
      <c r="M117" s="459"/>
      <c r="N117" s="447">
        <v>150.0</v>
      </c>
      <c r="O117" s="447">
        <v>150.0</v>
      </c>
      <c r="P117" s="442" t="s">
        <v>1260</v>
      </c>
      <c r="Q117" s="3"/>
      <c r="R117" s="3"/>
      <c r="S117" s="3"/>
      <c r="T117" s="3"/>
      <c r="U117" s="3"/>
      <c r="V117" s="3"/>
      <c r="W117" s="3"/>
      <c r="X117" s="3"/>
      <c r="Y117" s="3"/>
      <c r="Z117" s="3"/>
    </row>
    <row r="118" ht="11.25" customHeight="1">
      <c r="A118" s="442" t="s">
        <v>1260</v>
      </c>
      <c r="B118" s="447" t="s">
        <v>1075</v>
      </c>
      <c r="C118" s="442" t="s">
        <v>11538</v>
      </c>
      <c r="D118" s="459" t="s">
        <v>11488</v>
      </c>
      <c r="E118" s="459" t="s">
        <v>11489</v>
      </c>
      <c r="F118" s="459" t="s">
        <v>11490</v>
      </c>
      <c r="G118" s="459" t="s">
        <v>11194</v>
      </c>
      <c r="H118" s="460" t="s">
        <v>11539</v>
      </c>
      <c r="I118" s="447" t="s">
        <v>11540</v>
      </c>
      <c r="J118" s="447" t="s">
        <v>11541</v>
      </c>
      <c r="K118" s="459"/>
      <c r="L118" s="459"/>
      <c r="M118" s="459"/>
      <c r="N118" s="447">
        <v>150.0</v>
      </c>
      <c r="O118" s="447">
        <v>150.0</v>
      </c>
      <c r="P118" s="442" t="s">
        <v>1260</v>
      </c>
      <c r="Q118" s="3"/>
      <c r="R118" s="3"/>
      <c r="S118" s="3"/>
      <c r="T118" s="3"/>
      <c r="U118" s="3"/>
      <c r="V118" s="3"/>
      <c r="W118" s="3"/>
      <c r="X118" s="3"/>
      <c r="Y118" s="3"/>
      <c r="Z118" s="3"/>
    </row>
    <row r="119" ht="11.25" customHeight="1">
      <c r="A119" s="442" t="s">
        <v>1260</v>
      </c>
      <c r="B119" s="447" t="s">
        <v>1075</v>
      </c>
      <c r="C119" s="442" t="s">
        <v>11542</v>
      </c>
      <c r="D119" s="459" t="s">
        <v>11488</v>
      </c>
      <c r="E119" s="459" t="s">
        <v>11489</v>
      </c>
      <c r="F119" s="459" t="s">
        <v>11490</v>
      </c>
      <c r="G119" s="459" t="s">
        <v>11194</v>
      </c>
      <c r="H119" s="460" t="s">
        <v>11543</v>
      </c>
      <c r="I119" s="447" t="s">
        <v>11161</v>
      </c>
      <c r="J119" s="447" t="s">
        <v>11544</v>
      </c>
      <c r="K119" s="459"/>
      <c r="L119" s="459"/>
      <c r="M119" s="459"/>
      <c r="N119" s="447">
        <v>150.0</v>
      </c>
      <c r="O119" s="447">
        <v>150.0</v>
      </c>
      <c r="P119" s="442" t="s">
        <v>1260</v>
      </c>
      <c r="Q119" s="3"/>
      <c r="R119" s="3"/>
      <c r="S119" s="3"/>
      <c r="T119" s="3"/>
      <c r="U119" s="3"/>
      <c r="V119" s="3"/>
      <c r="W119" s="3"/>
      <c r="X119" s="3"/>
      <c r="Y119" s="3"/>
      <c r="Z119" s="3"/>
    </row>
    <row r="120" ht="11.25" customHeight="1">
      <c r="A120" s="442" t="s">
        <v>1260</v>
      </c>
      <c r="B120" s="447" t="s">
        <v>1075</v>
      </c>
      <c r="C120" s="442" t="s">
        <v>11545</v>
      </c>
      <c r="D120" s="459" t="s">
        <v>11488</v>
      </c>
      <c r="E120" s="459" t="s">
        <v>11489</v>
      </c>
      <c r="F120" s="459" t="s">
        <v>11490</v>
      </c>
      <c r="G120" s="459" t="s">
        <v>11194</v>
      </c>
      <c r="H120" s="460" t="s">
        <v>11546</v>
      </c>
      <c r="I120" s="447" t="s">
        <v>11161</v>
      </c>
      <c r="J120" s="447" t="s">
        <v>11513</v>
      </c>
      <c r="K120" s="459"/>
      <c r="L120" s="459"/>
      <c r="M120" s="459"/>
      <c r="N120" s="447">
        <v>150.0</v>
      </c>
      <c r="O120" s="447">
        <v>150.0</v>
      </c>
      <c r="P120" s="442" t="s">
        <v>1260</v>
      </c>
      <c r="Q120" s="3"/>
      <c r="R120" s="3"/>
      <c r="S120" s="3"/>
      <c r="T120" s="3"/>
      <c r="U120" s="3"/>
      <c r="V120" s="3"/>
      <c r="W120" s="3"/>
      <c r="X120" s="3"/>
      <c r="Y120" s="3"/>
      <c r="Z120" s="3"/>
    </row>
    <row r="121" ht="11.25" customHeight="1">
      <c r="A121" s="442" t="s">
        <v>1260</v>
      </c>
      <c r="B121" s="447" t="s">
        <v>1075</v>
      </c>
      <c r="C121" s="442" t="s">
        <v>11547</v>
      </c>
      <c r="D121" s="459" t="s">
        <v>11488</v>
      </c>
      <c r="E121" s="459" t="s">
        <v>11489</v>
      </c>
      <c r="F121" s="459" t="s">
        <v>11490</v>
      </c>
      <c r="G121" s="459" t="s">
        <v>11194</v>
      </c>
      <c r="H121" s="460" t="s">
        <v>11548</v>
      </c>
      <c r="I121" s="447" t="s">
        <v>11549</v>
      </c>
      <c r="J121" s="447" t="s">
        <v>11550</v>
      </c>
      <c r="K121" s="459"/>
      <c r="L121" s="459"/>
      <c r="M121" s="459"/>
      <c r="N121" s="447">
        <v>150.0</v>
      </c>
      <c r="O121" s="447">
        <v>150.0</v>
      </c>
      <c r="P121" s="442" t="s">
        <v>1260</v>
      </c>
      <c r="Q121" s="3"/>
      <c r="R121" s="3"/>
      <c r="S121" s="3"/>
      <c r="T121" s="3"/>
      <c r="U121" s="3"/>
      <c r="V121" s="3"/>
      <c r="W121" s="3"/>
      <c r="X121" s="3"/>
      <c r="Y121" s="3"/>
      <c r="Z121" s="3"/>
    </row>
    <row r="122" ht="11.25" customHeight="1">
      <c r="A122" s="442" t="s">
        <v>1260</v>
      </c>
      <c r="B122" s="447" t="s">
        <v>1075</v>
      </c>
      <c r="C122" s="442" t="s">
        <v>11551</v>
      </c>
      <c r="D122" s="459" t="s">
        <v>11488</v>
      </c>
      <c r="E122" s="459" t="s">
        <v>11489</v>
      </c>
      <c r="F122" s="459" t="s">
        <v>11490</v>
      </c>
      <c r="G122" s="459" t="s">
        <v>11194</v>
      </c>
      <c r="H122" s="460" t="s">
        <v>11552</v>
      </c>
      <c r="I122" s="447" t="s">
        <v>11161</v>
      </c>
      <c r="J122" s="447" t="s">
        <v>11553</v>
      </c>
      <c r="K122" s="459"/>
      <c r="L122" s="459"/>
      <c r="M122" s="459"/>
      <c r="N122" s="447">
        <v>150.0</v>
      </c>
      <c r="O122" s="447">
        <v>150.0</v>
      </c>
      <c r="P122" s="442" t="s">
        <v>1260</v>
      </c>
      <c r="Q122" s="3"/>
      <c r="R122" s="3"/>
      <c r="S122" s="3"/>
      <c r="T122" s="3"/>
      <c r="U122" s="3"/>
      <c r="V122" s="3"/>
      <c r="W122" s="3"/>
      <c r="X122" s="3"/>
      <c r="Y122" s="3"/>
      <c r="Z122" s="3"/>
    </row>
    <row r="123" ht="11.25" customHeight="1">
      <c r="A123" s="442" t="s">
        <v>1260</v>
      </c>
      <c r="B123" s="447" t="s">
        <v>1075</v>
      </c>
      <c r="C123" s="491" t="s">
        <v>11554</v>
      </c>
      <c r="D123" s="459" t="s">
        <v>11488</v>
      </c>
      <c r="E123" s="459" t="s">
        <v>11489</v>
      </c>
      <c r="F123" s="459" t="s">
        <v>11490</v>
      </c>
      <c r="G123" s="459" t="s">
        <v>11194</v>
      </c>
      <c r="H123" s="492" t="s">
        <v>11555</v>
      </c>
      <c r="I123" s="459" t="s">
        <v>11161</v>
      </c>
      <c r="J123" s="447" t="s">
        <v>11556</v>
      </c>
      <c r="K123" s="459"/>
      <c r="L123" s="459"/>
      <c r="M123" s="459"/>
      <c r="N123" s="447">
        <v>150.0</v>
      </c>
      <c r="O123" s="447">
        <v>150.0</v>
      </c>
      <c r="P123" s="442" t="s">
        <v>1260</v>
      </c>
      <c r="Q123" s="3"/>
      <c r="R123" s="3"/>
      <c r="S123" s="3"/>
      <c r="T123" s="3"/>
      <c r="U123" s="3"/>
      <c r="V123" s="3"/>
      <c r="W123" s="3"/>
      <c r="X123" s="3"/>
      <c r="Y123" s="3"/>
      <c r="Z123" s="3"/>
    </row>
    <row r="124" ht="11.25" customHeight="1">
      <c r="A124" s="442" t="s">
        <v>1260</v>
      </c>
      <c r="B124" s="447" t="s">
        <v>1075</v>
      </c>
      <c r="C124" s="491" t="s">
        <v>11557</v>
      </c>
      <c r="D124" s="459" t="s">
        <v>11488</v>
      </c>
      <c r="E124" s="459" t="s">
        <v>11489</v>
      </c>
      <c r="F124" s="459" t="s">
        <v>11490</v>
      </c>
      <c r="G124" s="459" t="s">
        <v>11194</v>
      </c>
      <c r="H124" s="492" t="s">
        <v>11558</v>
      </c>
      <c r="I124" s="459" t="s">
        <v>11559</v>
      </c>
      <c r="J124" s="459" t="s">
        <v>11560</v>
      </c>
      <c r="K124" s="459"/>
      <c r="L124" s="459"/>
      <c r="M124" s="459"/>
      <c r="N124" s="447">
        <v>150.0</v>
      </c>
      <c r="O124" s="447">
        <v>150.0</v>
      </c>
      <c r="P124" s="442" t="s">
        <v>1260</v>
      </c>
      <c r="Q124" s="3"/>
      <c r="R124" s="3"/>
      <c r="S124" s="3"/>
      <c r="T124" s="3"/>
      <c r="U124" s="3"/>
      <c r="V124" s="3"/>
      <c r="W124" s="3"/>
      <c r="X124" s="3"/>
      <c r="Y124" s="3"/>
      <c r="Z124" s="3"/>
    </row>
    <row r="125" ht="11.25" customHeight="1">
      <c r="A125" s="442" t="s">
        <v>1260</v>
      </c>
      <c r="B125" s="447" t="s">
        <v>1075</v>
      </c>
      <c r="C125" s="491" t="s">
        <v>11561</v>
      </c>
      <c r="D125" s="459" t="s">
        <v>11488</v>
      </c>
      <c r="E125" s="459" t="s">
        <v>11489</v>
      </c>
      <c r="F125" s="459" t="s">
        <v>11490</v>
      </c>
      <c r="G125" s="459" t="s">
        <v>11194</v>
      </c>
      <c r="H125" s="492" t="s">
        <v>11562</v>
      </c>
      <c r="I125" s="459" t="s">
        <v>11252</v>
      </c>
      <c r="J125" s="459" t="s">
        <v>11563</v>
      </c>
      <c r="K125" s="459"/>
      <c r="L125" s="459"/>
      <c r="M125" s="459"/>
      <c r="N125" s="447">
        <v>150.0</v>
      </c>
      <c r="O125" s="447">
        <v>150.0</v>
      </c>
      <c r="P125" s="442" t="s">
        <v>1260</v>
      </c>
      <c r="Q125" s="3"/>
      <c r="R125" s="3"/>
      <c r="S125" s="3"/>
      <c r="T125" s="3"/>
      <c r="U125" s="3"/>
      <c r="V125" s="3"/>
      <c r="W125" s="3"/>
      <c r="X125" s="3"/>
      <c r="Y125" s="3"/>
      <c r="Z125" s="3"/>
    </row>
    <row r="126" ht="11.25" customHeight="1">
      <c r="A126" s="442" t="s">
        <v>1260</v>
      </c>
      <c r="B126" s="447" t="s">
        <v>1075</v>
      </c>
      <c r="C126" s="491" t="s">
        <v>11564</v>
      </c>
      <c r="D126" s="459" t="s">
        <v>11488</v>
      </c>
      <c r="E126" s="459" t="s">
        <v>11489</v>
      </c>
      <c r="F126" s="459" t="s">
        <v>11490</v>
      </c>
      <c r="G126" s="459" t="s">
        <v>11194</v>
      </c>
      <c r="H126" s="492" t="s">
        <v>11565</v>
      </c>
      <c r="I126" s="459" t="s">
        <v>11252</v>
      </c>
      <c r="J126" s="459" t="s">
        <v>11566</v>
      </c>
      <c r="K126" s="459"/>
      <c r="L126" s="459"/>
      <c r="M126" s="459"/>
      <c r="N126" s="447">
        <v>150.0</v>
      </c>
      <c r="O126" s="447">
        <v>150.0</v>
      </c>
      <c r="P126" s="442" t="s">
        <v>1260</v>
      </c>
      <c r="Q126" s="3"/>
      <c r="R126" s="3"/>
      <c r="S126" s="3"/>
      <c r="T126" s="3"/>
      <c r="U126" s="3"/>
      <c r="V126" s="3"/>
      <c r="W126" s="3"/>
      <c r="X126" s="3"/>
      <c r="Y126" s="3"/>
      <c r="Z126" s="3"/>
    </row>
    <row r="127" ht="11.25" customHeight="1">
      <c r="A127" s="442" t="s">
        <v>1260</v>
      </c>
      <c r="B127" s="447" t="s">
        <v>1075</v>
      </c>
      <c r="C127" s="491" t="s">
        <v>11567</v>
      </c>
      <c r="D127" s="459" t="s">
        <v>11488</v>
      </c>
      <c r="E127" s="459" t="s">
        <v>11489</v>
      </c>
      <c r="F127" s="459" t="s">
        <v>11490</v>
      </c>
      <c r="G127" s="459" t="s">
        <v>11194</v>
      </c>
      <c r="H127" s="492" t="s">
        <v>11568</v>
      </c>
      <c r="I127" s="459" t="s">
        <v>11569</v>
      </c>
      <c r="J127" s="459" t="s">
        <v>11544</v>
      </c>
      <c r="K127" s="459"/>
      <c r="L127" s="459"/>
      <c r="M127" s="459"/>
      <c r="N127" s="447">
        <v>150.0</v>
      </c>
      <c r="O127" s="447">
        <v>150.0</v>
      </c>
      <c r="P127" s="442" t="s">
        <v>1260</v>
      </c>
      <c r="Q127" s="3"/>
      <c r="R127" s="3"/>
      <c r="S127" s="3"/>
      <c r="T127" s="3"/>
      <c r="U127" s="3"/>
      <c r="V127" s="3"/>
      <c r="W127" s="3"/>
      <c r="X127" s="3"/>
      <c r="Y127" s="3"/>
      <c r="Z127" s="3"/>
    </row>
    <row r="128" ht="11.25" customHeight="1">
      <c r="A128" s="442" t="s">
        <v>1260</v>
      </c>
      <c r="B128" s="447" t="s">
        <v>1075</v>
      </c>
      <c r="C128" s="491" t="s">
        <v>11570</v>
      </c>
      <c r="D128" s="459" t="s">
        <v>11488</v>
      </c>
      <c r="E128" s="459" t="s">
        <v>11489</v>
      </c>
      <c r="F128" s="459" t="s">
        <v>11490</v>
      </c>
      <c r="G128" s="459" t="s">
        <v>11194</v>
      </c>
      <c r="H128" s="492" t="s">
        <v>11571</v>
      </c>
      <c r="I128" s="459" t="s">
        <v>11252</v>
      </c>
      <c r="J128" s="459" t="s">
        <v>11572</v>
      </c>
      <c r="K128" s="459"/>
      <c r="L128" s="459"/>
      <c r="M128" s="459"/>
      <c r="N128" s="447">
        <v>150.0</v>
      </c>
      <c r="O128" s="447">
        <v>150.0</v>
      </c>
      <c r="P128" s="442" t="s">
        <v>1260</v>
      </c>
      <c r="Q128" s="3"/>
      <c r="R128" s="3"/>
      <c r="S128" s="3"/>
      <c r="T128" s="3"/>
      <c r="U128" s="3"/>
      <c r="V128" s="3"/>
      <c r="W128" s="3"/>
      <c r="X128" s="3"/>
      <c r="Y128" s="3"/>
      <c r="Z128" s="3"/>
    </row>
    <row r="129" ht="11.25" customHeight="1">
      <c r="A129" s="442" t="s">
        <v>1260</v>
      </c>
      <c r="B129" s="447" t="s">
        <v>1075</v>
      </c>
      <c r="C129" s="491" t="s">
        <v>11573</v>
      </c>
      <c r="D129" s="459" t="s">
        <v>11488</v>
      </c>
      <c r="E129" s="459" t="s">
        <v>11489</v>
      </c>
      <c r="F129" s="459" t="s">
        <v>11490</v>
      </c>
      <c r="G129" s="459" t="s">
        <v>11194</v>
      </c>
      <c r="H129" s="492" t="s">
        <v>11574</v>
      </c>
      <c r="I129" s="459" t="s">
        <v>11252</v>
      </c>
      <c r="J129" s="459" t="s">
        <v>11507</v>
      </c>
      <c r="K129" s="459"/>
      <c r="L129" s="459"/>
      <c r="M129" s="459"/>
      <c r="N129" s="447">
        <v>150.0</v>
      </c>
      <c r="O129" s="447">
        <v>150.0</v>
      </c>
      <c r="P129" s="442" t="s">
        <v>1260</v>
      </c>
      <c r="Q129" s="3"/>
      <c r="R129" s="3"/>
      <c r="S129" s="3"/>
      <c r="T129" s="3"/>
      <c r="U129" s="3"/>
      <c r="V129" s="3"/>
      <c r="W129" s="3"/>
      <c r="X129" s="3"/>
      <c r="Y129" s="3"/>
      <c r="Z129" s="3"/>
    </row>
    <row r="130" ht="11.25" customHeight="1">
      <c r="A130" s="442" t="s">
        <v>1260</v>
      </c>
      <c r="B130" s="447" t="s">
        <v>1075</v>
      </c>
      <c r="C130" s="491" t="s">
        <v>11575</v>
      </c>
      <c r="D130" s="459" t="s">
        <v>11488</v>
      </c>
      <c r="E130" s="459" t="s">
        <v>11489</v>
      </c>
      <c r="F130" s="459" t="s">
        <v>11490</v>
      </c>
      <c r="G130" s="459" t="s">
        <v>11194</v>
      </c>
      <c r="H130" s="492" t="s">
        <v>11576</v>
      </c>
      <c r="I130" s="459" t="s">
        <v>11252</v>
      </c>
      <c r="J130" s="459" t="s">
        <v>11577</v>
      </c>
      <c r="K130" s="459"/>
      <c r="L130" s="459"/>
      <c r="M130" s="459"/>
      <c r="N130" s="447">
        <v>150.0</v>
      </c>
      <c r="O130" s="447">
        <v>150.0</v>
      </c>
      <c r="P130" s="442" t="s">
        <v>1260</v>
      </c>
      <c r="Q130" s="3"/>
      <c r="R130" s="3"/>
      <c r="S130" s="3"/>
      <c r="T130" s="3"/>
      <c r="U130" s="3"/>
      <c r="V130" s="3"/>
      <c r="W130" s="3"/>
      <c r="X130" s="3"/>
      <c r="Y130" s="3"/>
      <c r="Z130" s="3"/>
    </row>
    <row r="131" ht="11.25" customHeight="1">
      <c r="A131" s="442" t="s">
        <v>1260</v>
      </c>
      <c r="B131" s="447" t="s">
        <v>1075</v>
      </c>
      <c r="C131" s="491" t="s">
        <v>11578</v>
      </c>
      <c r="D131" s="459" t="s">
        <v>11488</v>
      </c>
      <c r="E131" s="459" t="s">
        <v>11489</v>
      </c>
      <c r="F131" s="459" t="s">
        <v>11490</v>
      </c>
      <c r="G131" s="459" t="s">
        <v>11194</v>
      </c>
      <c r="H131" s="492" t="s">
        <v>11579</v>
      </c>
      <c r="I131" s="459" t="s">
        <v>11252</v>
      </c>
      <c r="J131" s="459" t="s">
        <v>11580</v>
      </c>
      <c r="K131" s="459"/>
      <c r="L131" s="459"/>
      <c r="M131" s="459"/>
      <c r="N131" s="447">
        <v>150.0</v>
      </c>
      <c r="O131" s="447">
        <v>150.0</v>
      </c>
      <c r="P131" s="442" t="s">
        <v>1260</v>
      </c>
      <c r="Q131" s="3"/>
      <c r="R131" s="3"/>
      <c r="S131" s="3"/>
      <c r="T131" s="3"/>
      <c r="U131" s="3"/>
      <c r="V131" s="3"/>
      <c r="W131" s="3"/>
      <c r="X131" s="3"/>
      <c r="Y131" s="3"/>
      <c r="Z131" s="3"/>
    </row>
    <row r="132" ht="11.25" customHeight="1">
      <c r="A132" s="442" t="s">
        <v>1260</v>
      </c>
      <c r="B132" s="447" t="s">
        <v>1075</v>
      </c>
      <c r="C132" s="491" t="s">
        <v>11581</v>
      </c>
      <c r="D132" s="459" t="s">
        <v>11488</v>
      </c>
      <c r="E132" s="459" t="s">
        <v>11489</v>
      </c>
      <c r="F132" s="459" t="s">
        <v>11490</v>
      </c>
      <c r="G132" s="459" t="s">
        <v>11194</v>
      </c>
      <c r="H132" s="492" t="s">
        <v>11582</v>
      </c>
      <c r="I132" s="459" t="s">
        <v>11252</v>
      </c>
      <c r="J132" s="459" t="s">
        <v>11583</v>
      </c>
      <c r="K132" s="459"/>
      <c r="L132" s="459"/>
      <c r="M132" s="459"/>
      <c r="N132" s="447">
        <v>150.0</v>
      </c>
      <c r="O132" s="447">
        <v>150.0</v>
      </c>
      <c r="P132" s="442" t="s">
        <v>1260</v>
      </c>
      <c r="Q132" s="3"/>
      <c r="R132" s="3"/>
      <c r="S132" s="3"/>
      <c r="T132" s="3"/>
      <c r="U132" s="3"/>
      <c r="V132" s="3"/>
      <c r="W132" s="3"/>
      <c r="X132" s="3"/>
      <c r="Y132" s="3"/>
      <c r="Z132" s="3"/>
    </row>
    <row r="133" ht="11.25" customHeight="1">
      <c r="A133" s="442" t="s">
        <v>1260</v>
      </c>
      <c r="B133" s="447" t="s">
        <v>1075</v>
      </c>
      <c r="C133" s="491" t="s">
        <v>11584</v>
      </c>
      <c r="D133" s="459" t="s">
        <v>11488</v>
      </c>
      <c r="E133" s="459" t="s">
        <v>11489</v>
      </c>
      <c r="F133" s="459" t="s">
        <v>11490</v>
      </c>
      <c r="G133" s="459" t="s">
        <v>11194</v>
      </c>
      <c r="H133" s="492" t="s">
        <v>11585</v>
      </c>
      <c r="I133" s="459" t="s">
        <v>11252</v>
      </c>
      <c r="J133" s="459" t="s">
        <v>11586</v>
      </c>
      <c r="K133" s="459"/>
      <c r="L133" s="459"/>
      <c r="M133" s="459"/>
      <c r="N133" s="447">
        <v>150.0</v>
      </c>
      <c r="O133" s="447">
        <v>150.0</v>
      </c>
      <c r="P133" s="442" t="s">
        <v>1260</v>
      </c>
      <c r="Q133" s="3"/>
      <c r="R133" s="3"/>
      <c r="S133" s="3"/>
      <c r="T133" s="3"/>
      <c r="U133" s="3"/>
      <c r="V133" s="3"/>
      <c r="W133" s="3"/>
      <c r="X133" s="3"/>
      <c r="Y133" s="3"/>
      <c r="Z133" s="3"/>
    </row>
    <row r="134" ht="11.25" customHeight="1">
      <c r="A134" s="442" t="s">
        <v>1260</v>
      </c>
      <c r="B134" s="447" t="s">
        <v>1075</v>
      </c>
      <c r="C134" s="491" t="s">
        <v>11587</v>
      </c>
      <c r="D134" s="459" t="s">
        <v>11488</v>
      </c>
      <c r="E134" s="459" t="s">
        <v>11489</v>
      </c>
      <c r="F134" s="459" t="s">
        <v>11490</v>
      </c>
      <c r="G134" s="459" t="s">
        <v>11194</v>
      </c>
      <c r="H134" s="492" t="s">
        <v>11588</v>
      </c>
      <c r="I134" s="459" t="s">
        <v>11252</v>
      </c>
      <c r="J134" s="459" t="s">
        <v>11589</v>
      </c>
      <c r="K134" s="459"/>
      <c r="L134" s="459"/>
      <c r="M134" s="459"/>
      <c r="N134" s="447">
        <v>150.0</v>
      </c>
      <c r="O134" s="447">
        <v>150.0</v>
      </c>
      <c r="P134" s="442" t="s">
        <v>1260</v>
      </c>
      <c r="Q134" s="3"/>
      <c r="R134" s="3"/>
      <c r="S134" s="3"/>
      <c r="T134" s="3"/>
      <c r="U134" s="3"/>
      <c r="V134" s="3"/>
      <c r="W134" s="3"/>
      <c r="X134" s="3"/>
      <c r="Y134" s="3"/>
      <c r="Z134" s="3"/>
    </row>
    <row r="135" ht="11.25" customHeight="1">
      <c r="A135" s="442" t="s">
        <v>1260</v>
      </c>
      <c r="B135" s="447" t="s">
        <v>1075</v>
      </c>
      <c r="C135" s="491" t="s">
        <v>11590</v>
      </c>
      <c r="D135" s="459" t="s">
        <v>11488</v>
      </c>
      <c r="E135" s="459" t="s">
        <v>11489</v>
      </c>
      <c r="F135" s="459" t="s">
        <v>11490</v>
      </c>
      <c r="G135" s="459" t="s">
        <v>11194</v>
      </c>
      <c r="H135" s="492" t="s">
        <v>11591</v>
      </c>
      <c r="I135" s="459" t="s">
        <v>11252</v>
      </c>
      <c r="J135" s="459" t="s">
        <v>11413</v>
      </c>
      <c r="K135" s="459"/>
      <c r="L135" s="459"/>
      <c r="M135" s="459"/>
      <c r="N135" s="447">
        <v>150.0</v>
      </c>
      <c r="O135" s="447">
        <v>150.0</v>
      </c>
      <c r="P135" s="442" t="s">
        <v>1260</v>
      </c>
      <c r="Q135" s="3"/>
      <c r="R135" s="3"/>
      <c r="S135" s="3"/>
      <c r="T135" s="3"/>
      <c r="U135" s="3"/>
      <c r="V135" s="3"/>
      <c r="W135" s="3"/>
      <c r="X135" s="3"/>
      <c r="Y135" s="3"/>
      <c r="Z135" s="3"/>
    </row>
    <row r="136" ht="11.25" customHeight="1">
      <c r="A136" s="442" t="s">
        <v>1260</v>
      </c>
      <c r="B136" s="447" t="s">
        <v>1075</v>
      </c>
      <c r="C136" s="491" t="s">
        <v>11592</v>
      </c>
      <c r="D136" s="459" t="s">
        <v>11488</v>
      </c>
      <c r="E136" s="459" t="s">
        <v>11489</v>
      </c>
      <c r="F136" s="459" t="s">
        <v>11490</v>
      </c>
      <c r="G136" s="459" t="s">
        <v>11194</v>
      </c>
      <c r="H136" s="492" t="s">
        <v>11593</v>
      </c>
      <c r="I136" s="459" t="s">
        <v>11252</v>
      </c>
      <c r="J136" s="459" t="s">
        <v>11594</v>
      </c>
      <c r="K136" s="459"/>
      <c r="L136" s="459"/>
      <c r="M136" s="459"/>
      <c r="N136" s="447">
        <v>150.0</v>
      </c>
      <c r="O136" s="447">
        <v>150.0</v>
      </c>
      <c r="P136" s="442" t="s">
        <v>1260</v>
      </c>
      <c r="Q136" s="3"/>
      <c r="R136" s="3"/>
      <c r="S136" s="3"/>
      <c r="T136" s="3"/>
      <c r="U136" s="3"/>
      <c r="V136" s="3"/>
      <c r="W136" s="3"/>
      <c r="X136" s="3"/>
      <c r="Y136" s="3"/>
      <c r="Z136" s="3"/>
    </row>
    <row r="137" ht="11.25" customHeight="1">
      <c r="A137" s="442" t="s">
        <v>1260</v>
      </c>
      <c r="B137" s="447" t="s">
        <v>1075</v>
      </c>
      <c r="C137" s="491" t="s">
        <v>11595</v>
      </c>
      <c r="D137" s="459" t="s">
        <v>11488</v>
      </c>
      <c r="E137" s="459" t="s">
        <v>11489</v>
      </c>
      <c r="F137" s="459" t="s">
        <v>11490</v>
      </c>
      <c r="G137" s="459" t="s">
        <v>11194</v>
      </c>
      <c r="H137" s="492" t="s">
        <v>11596</v>
      </c>
      <c r="I137" s="459" t="s">
        <v>11252</v>
      </c>
      <c r="J137" s="459" t="s">
        <v>11597</v>
      </c>
      <c r="K137" s="459"/>
      <c r="L137" s="459"/>
      <c r="M137" s="459"/>
      <c r="N137" s="447">
        <v>150.0</v>
      </c>
      <c r="O137" s="447">
        <v>150.0</v>
      </c>
      <c r="P137" s="442" t="s">
        <v>1260</v>
      </c>
      <c r="Q137" s="3"/>
      <c r="R137" s="3"/>
      <c r="S137" s="3"/>
      <c r="T137" s="3"/>
      <c r="U137" s="3"/>
      <c r="V137" s="3"/>
      <c r="W137" s="3"/>
      <c r="X137" s="3"/>
      <c r="Y137" s="3"/>
      <c r="Z137" s="3"/>
    </row>
    <row r="138" ht="11.25" customHeight="1">
      <c r="A138" s="442" t="s">
        <v>1260</v>
      </c>
      <c r="B138" s="447" t="s">
        <v>1075</v>
      </c>
      <c r="C138" s="491" t="s">
        <v>11598</v>
      </c>
      <c r="D138" s="459" t="s">
        <v>11488</v>
      </c>
      <c r="E138" s="459" t="s">
        <v>11489</v>
      </c>
      <c r="F138" s="459" t="s">
        <v>11490</v>
      </c>
      <c r="G138" s="459" t="s">
        <v>11194</v>
      </c>
      <c r="H138" s="492" t="s">
        <v>11599</v>
      </c>
      <c r="I138" s="459" t="s">
        <v>11252</v>
      </c>
      <c r="J138" s="459" t="s">
        <v>11600</v>
      </c>
      <c r="K138" s="459"/>
      <c r="L138" s="459"/>
      <c r="M138" s="459"/>
      <c r="N138" s="447">
        <v>150.0</v>
      </c>
      <c r="O138" s="447">
        <v>150.0</v>
      </c>
      <c r="P138" s="442" t="s">
        <v>1260</v>
      </c>
      <c r="Q138" s="3"/>
      <c r="R138" s="3"/>
      <c r="S138" s="3"/>
      <c r="T138" s="3"/>
      <c r="U138" s="3"/>
      <c r="V138" s="3"/>
      <c r="W138" s="3"/>
      <c r="X138" s="3"/>
      <c r="Y138" s="3"/>
      <c r="Z138" s="3"/>
    </row>
    <row r="139" ht="11.25" customHeight="1">
      <c r="A139" s="442" t="s">
        <v>1260</v>
      </c>
      <c r="B139" s="447" t="s">
        <v>1075</v>
      </c>
      <c r="C139" s="491" t="s">
        <v>11601</v>
      </c>
      <c r="D139" s="459" t="s">
        <v>11488</v>
      </c>
      <c r="E139" s="459" t="s">
        <v>11489</v>
      </c>
      <c r="F139" s="459" t="s">
        <v>11490</v>
      </c>
      <c r="G139" s="459" t="s">
        <v>11194</v>
      </c>
      <c r="H139" s="492" t="s">
        <v>11602</v>
      </c>
      <c r="I139" s="459" t="s">
        <v>11252</v>
      </c>
      <c r="J139" s="459" t="s">
        <v>11603</v>
      </c>
      <c r="K139" s="459"/>
      <c r="L139" s="459"/>
      <c r="M139" s="459"/>
      <c r="N139" s="447">
        <v>150.0</v>
      </c>
      <c r="O139" s="447">
        <v>150.0</v>
      </c>
      <c r="P139" s="442" t="s">
        <v>1260</v>
      </c>
      <c r="Q139" s="3"/>
      <c r="R139" s="3"/>
      <c r="S139" s="3"/>
      <c r="T139" s="3"/>
      <c r="U139" s="3"/>
      <c r="V139" s="3"/>
      <c r="W139" s="3"/>
      <c r="X139" s="3"/>
      <c r="Y139" s="3"/>
      <c r="Z139" s="3"/>
    </row>
    <row r="140" ht="11.25" customHeight="1">
      <c r="A140" s="442" t="s">
        <v>1260</v>
      </c>
      <c r="B140" s="447" t="s">
        <v>1075</v>
      </c>
      <c r="C140" s="491" t="s">
        <v>11604</v>
      </c>
      <c r="D140" s="459" t="s">
        <v>11488</v>
      </c>
      <c r="E140" s="459" t="s">
        <v>11489</v>
      </c>
      <c r="F140" s="459" t="s">
        <v>11490</v>
      </c>
      <c r="G140" s="459" t="s">
        <v>11194</v>
      </c>
      <c r="H140" s="492" t="s">
        <v>11605</v>
      </c>
      <c r="I140" s="459" t="s">
        <v>11252</v>
      </c>
      <c r="J140" s="459" t="s">
        <v>11606</v>
      </c>
      <c r="K140" s="459"/>
      <c r="L140" s="459"/>
      <c r="M140" s="459"/>
      <c r="N140" s="447">
        <v>150.0</v>
      </c>
      <c r="O140" s="447">
        <v>150.0</v>
      </c>
      <c r="P140" s="442" t="s">
        <v>1260</v>
      </c>
      <c r="Q140" s="3"/>
      <c r="R140" s="3"/>
      <c r="S140" s="3"/>
      <c r="T140" s="3"/>
      <c r="U140" s="3"/>
      <c r="V140" s="3"/>
      <c r="W140" s="3"/>
      <c r="X140" s="3"/>
      <c r="Y140" s="3"/>
      <c r="Z140" s="3"/>
    </row>
    <row r="141" ht="11.25" customHeight="1">
      <c r="A141" s="442" t="s">
        <v>1260</v>
      </c>
      <c r="B141" s="447" t="s">
        <v>1075</v>
      </c>
      <c r="C141" s="491" t="s">
        <v>11607</v>
      </c>
      <c r="D141" s="459" t="s">
        <v>11488</v>
      </c>
      <c r="E141" s="459" t="s">
        <v>11489</v>
      </c>
      <c r="F141" s="459" t="s">
        <v>11490</v>
      </c>
      <c r="G141" s="459" t="s">
        <v>11194</v>
      </c>
      <c r="H141" s="492" t="s">
        <v>11608</v>
      </c>
      <c r="I141" s="459" t="s">
        <v>11252</v>
      </c>
      <c r="J141" s="459" t="s">
        <v>11609</v>
      </c>
      <c r="K141" s="459"/>
      <c r="L141" s="459"/>
      <c r="M141" s="459"/>
      <c r="N141" s="447">
        <v>150.0</v>
      </c>
      <c r="O141" s="447">
        <v>150.0</v>
      </c>
      <c r="P141" s="442" t="s">
        <v>1260</v>
      </c>
      <c r="Q141" s="3"/>
      <c r="R141" s="3"/>
      <c r="S141" s="3"/>
      <c r="T141" s="3"/>
      <c r="U141" s="3"/>
      <c r="V141" s="3"/>
      <c r="W141" s="3"/>
      <c r="X141" s="3"/>
      <c r="Y141" s="3"/>
      <c r="Z141" s="3"/>
    </row>
    <row r="142" ht="11.25" customHeight="1">
      <c r="A142" s="442" t="s">
        <v>1260</v>
      </c>
      <c r="B142" s="447" t="s">
        <v>1075</v>
      </c>
      <c r="C142" s="491" t="s">
        <v>11610</v>
      </c>
      <c r="D142" s="459" t="s">
        <v>11488</v>
      </c>
      <c r="E142" s="459" t="s">
        <v>11489</v>
      </c>
      <c r="F142" s="459" t="s">
        <v>11490</v>
      </c>
      <c r="G142" s="459" t="s">
        <v>11194</v>
      </c>
      <c r="H142" s="492" t="s">
        <v>11611</v>
      </c>
      <c r="I142" s="459" t="s">
        <v>11252</v>
      </c>
      <c r="J142" s="459" t="s">
        <v>11612</v>
      </c>
      <c r="K142" s="459"/>
      <c r="L142" s="459"/>
      <c r="M142" s="459"/>
      <c r="N142" s="447">
        <v>150.0</v>
      </c>
      <c r="O142" s="447">
        <v>150.0</v>
      </c>
      <c r="P142" s="442" t="s">
        <v>1260</v>
      </c>
      <c r="Q142" s="3"/>
      <c r="R142" s="3"/>
      <c r="S142" s="3"/>
      <c r="T142" s="3"/>
      <c r="U142" s="3"/>
      <c r="V142" s="3"/>
      <c r="W142" s="3"/>
      <c r="X142" s="3"/>
      <c r="Y142" s="3"/>
      <c r="Z142" s="3"/>
    </row>
    <row r="143" ht="11.25" customHeight="1">
      <c r="A143" s="442" t="s">
        <v>1260</v>
      </c>
      <c r="B143" s="447" t="s">
        <v>1075</v>
      </c>
      <c r="C143" s="491" t="s">
        <v>11613</v>
      </c>
      <c r="D143" s="459" t="s">
        <v>11488</v>
      </c>
      <c r="E143" s="459" t="s">
        <v>11489</v>
      </c>
      <c r="F143" s="459" t="s">
        <v>11490</v>
      </c>
      <c r="G143" s="459" t="s">
        <v>11194</v>
      </c>
      <c r="H143" s="492" t="s">
        <v>11614</v>
      </c>
      <c r="I143" s="459" t="s">
        <v>11252</v>
      </c>
      <c r="J143" s="459" t="s">
        <v>11615</v>
      </c>
      <c r="K143" s="459"/>
      <c r="L143" s="459"/>
      <c r="M143" s="459"/>
      <c r="N143" s="447">
        <v>150.0</v>
      </c>
      <c r="O143" s="447">
        <v>150.0</v>
      </c>
      <c r="P143" s="442" t="s">
        <v>1260</v>
      </c>
      <c r="Q143" s="3"/>
      <c r="R143" s="3"/>
      <c r="S143" s="3"/>
      <c r="T143" s="3"/>
      <c r="U143" s="3"/>
      <c r="V143" s="3"/>
      <c r="W143" s="3"/>
      <c r="X143" s="3"/>
      <c r="Y143" s="3"/>
      <c r="Z143" s="3"/>
    </row>
    <row r="144" ht="11.25" customHeight="1">
      <c r="A144" s="442" t="s">
        <v>1260</v>
      </c>
      <c r="B144" s="447" t="s">
        <v>1075</v>
      </c>
      <c r="C144" s="491" t="s">
        <v>11616</v>
      </c>
      <c r="D144" s="459" t="s">
        <v>11488</v>
      </c>
      <c r="E144" s="459" t="s">
        <v>11489</v>
      </c>
      <c r="F144" s="459" t="s">
        <v>11490</v>
      </c>
      <c r="G144" s="459" t="s">
        <v>11194</v>
      </c>
      <c r="H144" s="492" t="s">
        <v>11617</v>
      </c>
      <c r="I144" s="459" t="s">
        <v>11252</v>
      </c>
      <c r="J144" s="459" t="s">
        <v>11618</v>
      </c>
      <c r="K144" s="459"/>
      <c r="L144" s="459"/>
      <c r="M144" s="459"/>
      <c r="N144" s="447">
        <v>150.0</v>
      </c>
      <c r="O144" s="447">
        <v>150.0</v>
      </c>
      <c r="P144" s="442" t="s">
        <v>1260</v>
      </c>
      <c r="Q144" s="3"/>
      <c r="R144" s="3"/>
      <c r="S144" s="3"/>
      <c r="T144" s="3"/>
      <c r="U144" s="3"/>
      <c r="V144" s="3"/>
      <c r="W144" s="3"/>
      <c r="X144" s="3"/>
      <c r="Y144" s="3"/>
      <c r="Z144" s="3"/>
    </row>
    <row r="145" ht="11.25" customHeight="1">
      <c r="A145" s="442" t="s">
        <v>1260</v>
      </c>
      <c r="B145" s="447" t="s">
        <v>1075</v>
      </c>
      <c r="C145" s="491" t="s">
        <v>11619</v>
      </c>
      <c r="D145" s="459" t="s">
        <v>11488</v>
      </c>
      <c r="E145" s="459" t="s">
        <v>11489</v>
      </c>
      <c r="F145" s="459" t="s">
        <v>11490</v>
      </c>
      <c r="G145" s="459" t="s">
        <v>11194</v>
      </c>
      <c r="H145" s="492" t="s">
        <v>11620</v>
      </c>
      <c r="I145" s="459" t="s">
        <v>11252</v>
      </c>
      <c r="J145" s="459" t="s">
        <v>11621</v>
      </c>
      <c r="K145" s="459"/>
      <c r="L145" s="459"/>
      <c r="M145" s="459"/>
      <c r="N145" s="447">
        <v>150.0</v>
      </c>
      <c r="O145" s="447">
        <v>150.0</v>
      </c>
      <c r="P145" s="442" t="s">
        <v>1260</v>
      </c>
      <c r="Q145" s="3"/>
      <c r="R145" s="3"/>
      <c r="S145" s="3"/>
      <c r="T145" s="3"/>
      <c r="U145" s="3"/>
      <c r="V145" s="3"/>
      <c r="W145" s="3"/>
      <c r="X145" s="3"/>
      <c r="Y145" s="3"/>
      <c r="Z145" s="3"/>
    </row>
    <row r="146" ht="11.25" customHeight="1">
      <c r="A146" s="442" t="s">
        <v>1260</v>
      </c>
      <c r="B146" s="447" t="s">
        <v>1075</v>
      </c>
      <c r="C146" s="491" t="s">
        <v>11622</v>
      </c>
      <c r="D146" s="459" t="s">
        <v>11488</v>
      </c>
      <c r="E146" s="459" t="s">
        <v>11489</v>
      </c>
      <c r="F146" s="459" t="s">
        <v>11490</v>
      </c>
      <c r="G146" s="459" t="s">
        <v>11194</v>
      </c>
      <c r="H146" s="492" t="s">
        <v>11623</v>
      </c>
      <c r="I146" s="459" t="s">
        <v>11252</v>
      </c>
      <c r="J146" s="459" t="s">
        <v>11624</v>
      </c>
      <c r="K146" s="459"/>
      <c r="L146" s="459"/>
      <c r="M146" s="459"/>
      <c r="N146" s="447">
        <v>150.0</v>
      </c>
      <c r="O146" s="447">
        <v>150.0</v>
      </c>
      <c r="P146" s="442" t="s">
        <v>1260</v>
      </c>
      <c r="Q146" s="3"/>
      <c r="R146" s="3"/>
      <c r="S146" s="3"/>
      <c r="T146" s="3"/>
      <c r="U146" s="3"/>
      <c r="V146" s="3"/>
      <c r="W146" s="3"/>
      <c r="X146" s="3"/>
      <c r="Y146" s="3"/>
      <c r="Z146" s="3"/>
    </row>
    <row r="147" ht="11.25" customHeight="1">
      <c r="A147" s="442" t="s">
        <v>1260</v>
      </c>
      <c r="B147" s="447" t="s">
        <v>1075</v>
      </c>
      <c r="C147" s="491" t="s">
        <v>11625</v>
      </c>
      <c r="D147" s="459" t="s">
        <v>11626</v>
      </c>
      <c r="E147" s="459" t="s">
        <v>11489</v>
      </c>
      <c r="F147" s="459" t="s">
        <v>11490</v>
      </c>
      <c r="G147" s="459" t="s">
        <v>11194</v>
      </c>
      <c r="H147" s="492" t="s">
        <v>11381</v>
      </c>
      <c r="I147" s="459" t="s">
        <v>11252</v>
      </c>
      <c r="J147" s="459" t="s">
        <v>11627</v>
      </c>
      <c r="K147" s="459"/>
      <c r="L147" s="459"/>
      <c r="M147" s="459"/>
      <c r="N147" s="447">
        <v>50.0</v>
      </c>
      <c r="O147" s="447">
        <v>50.0</v>
      </c>
      <c r="P147" s="442" t="s">
        <v>1260</v>
      </c>
      <c r="Q147" s="3"/>
      <c r="R147" s="3"/>
      <c r="S147" s="3"/>
      <c r="T147" s="3"/>
      <c r="U147" s="3"/>
      <c r="V147" s="3"/>
      <c r="W147" s="3"/>
      <c r="X147" s="3"/>
      <c r="Y147" s="3"/>
      <c r="Z147" s="3"/>
    </row>
    <row r="148" ht="11.25" customHeight="1">
      <c r="A148" s="442" t="s">
        <v>1260</v>
      </c>
      <c r="B148" s="447" t="s">
        <v>1075</v>
      </c>
      <c r="C148" s="442" t="s">
        <v>11628</v>
      </c>
      <c r="D148" s="459" t="s">
        <v>11347</v>
      </c>
      <c r="E148" s="459" t="s">
        <v>11489</v>
      </c>
      <c r="F148" s="459" t="s">
        <v>11324</v>
      </c>
      <c r="G148" s="459" t="s">
        <v>11629</v>
      </c>
      <c r="H148" s="460" t="s">
        <v>11630</v>
      </c>
      <c r="I148" s="447" t="s">
        <v>11161</v>
      </c>
      <c r="J148" s="447" t="s">
        <v>11631</v>
      </c>
      <c r="K148" s="459"/>
      <c r="L148" s="459"/>
      <c r="M148" s="459"/>
      <c r="N148" s="447">
        <v>50.0</v>
      </c>
      <c r="O148" s="447">
        <v>50.0</v>
      </c>
      <c r="P148" s="442" t="s">
        <v>1260</v>
      </c>
      <c r="Q148" s="3"/>
      <c r="R148" s="3"/>
      <c r="S148" s="3"/>
      <c r="T148" s="3"/>
      <c r="U148" s="3"/>
      <c r="V148" s="3"/>
      <c r="W148" s="3"/>
      <c r="X148" s="3"/>
      <c r="Y148" s="3"/>
      <c r="Z148" s="3"/>
    </row>
    <row r="149" ht="11.25" customHeight="1">
      <c r="A149" s="442" t="s">
        <v>11632</v>
      </c>
      <c r="B149" s="447" t="s">
        <v>88</v>
      </c>
      <c r="C149" s="442" t="s">
        <v>11280</v>
      </c>
      <c r="D149" s="459" t="s">
        <v>11281</v>
      </c>
      <c r="E149" s="459" t="s">
        <v>11275</v>
      </c>
      <c r="F149" s="459" t="s">
        <v>1253</v>
      </c>
      <c r="G149" s="459" t="s">
        <v>11165</v>
      </c>
      <c r="H149" s="452" t="s">
        <v>11326</v>
      </c>
      <c r="I149" s="447"/>
      <c r="J149" s="447" t="s">
        <v>11633</v>
      </c>
      <c r="K149" s="447">
        <v>2.0</v>
      </c>
      <c r="L149" s="447">
        <v>2.0</v>
      </c>
      <c r="M149" s="447">
        <v>2.0</v>
      </c>
      <c r="N149" s="447">
        <v>60.0</v>
      </c>
      <c r="O149" s="447">
        <v>30.0</v>
      </c>
      <c r="P149" s="442" t="s">
        <v>3901</v>
      </c>
      <c r="Q149" s="3"/>
      <c r="R149" s="3"/>
      <c r="S149" s="3"/>
      <c r="T149" s="3"/>
      <c r="U149" s="3"/>
      <c r="V149" s="3"/>
      <c r="W149" s="3"/>
      <c r="X149" s="3"/>
      <c r="Y149" s="3"/>
      <c r="Z149" s="3"/>
    </row>
    <row r="150" ht="11.25" customHeight="1">
      <c r="A150" s="442" t="s">
        <v>11632</v>
      </c>
      <c r="B150" s="447" t="s">
        <v>88</v>
      </c>
      <c r="C150" s="442" t="s">
        <v>11280</v>
      </c>
      <c r="D150" s="459" t="s">
        <v>11281</v>
      </c>
      <c r="E150" s="459" t="s">
        <v>11275</v>
      </c>
      <c r="F150" s="459" t="s">
        <v>1253</v>
      </c>
      <c r="G150" s="459" t="s">
        <v>11165</v>
      </c>
      <c r="H150" s="460" t="s">
        <v>11326</v>
      </c>
      <c r="I150" s="447"/>
      <c r="J150" s="447" t="s">
        <v>11633</v>
      </c>
      <c r="K150" s="447">
        <v>4.0</v>
      </c>
      <c r="L150" s="447">
        <v>4.0</v>
      </c>
      <c r="M150" s="447">
        <v>4.0</v>
      </c>
      <c r="N150" s="447">
        <v>60.0</v>
      </c>
      <c r="O150" s="447">
        <v>15.0</v>
      </c>
      <c r="P150" s="442" t="s">
        <v>3901</v>
      </c>
      <c r="Q150" s="3"/>
      <c r="R150" s="3"/>
      <c r="S150" s="3"/>
      <c r="T150" s="3"/>
      <c r="U150" s="3"/>
      <c r="V150" s="3"/>
      <c r="W150" s="3"/>
      <c r="X150" s="3"/>
      <c r="Y150" s="3"/>
      <c r="Z150" s="3"/>
    </row>
    <row r="151" ht="11.25" customHeight="1">
      <c r="A151" s="442" t="s">
        <v>11632</v>
      </c>
      <c r="B151" s="447" t="s">
        <v>88</v>
      </c>
      <c r="C151" s="432" t="s">
        <v>11634</v>
      </c>
      <c r="D151" s="459" t="s">
        <v>11248</v>
      </c>
      <c r="E151" s="459" t="s">
        <v>11275</v>
      </c>
      <c r="F151" s="459" t="s">
        <v>1253</v>
      </c>
      <c r="G151" s="459"/>
      <c r="H151" s="460" t="s">
        <v>11635</v>
      </c>
      <c r="I151" s="447"/>
      <c r="J151" s="447" t="s">
        <v>11636</v>
      </c>
      <c r="K151" s="447">
        <v>2.0</v>
      </c>
      <c r="L151" s="447">
        <v>2.0</v>
      </c>
      <c r="M151" s="447">
        <v>2.0</v>
      </c>
      <c r="N151" s="447">
        <v>30.0</v>
      </c>
      <c r="O151" s="447">
        <v>15.0</v>
      </c>
      <c r="P151" s="442" t="s">
        <v>3901</v>
      </c>
      <c r="Q151" s="3"/>
      <c r="R151" s="3"/>
      <c r="S151" s="3"/>
      <c r="T151" s="3"/>
      <c r="U151" s="3"/>
      <c r="V151" s="3"/>
      <c r="W151" s="3"/>
      <c r="X151" s="3"/>
      <c r="Y151" s="3"/>
      <c r="Z151" s="3"/>
    </row>
    <row r="152" ht="11.25" customHeight="1">
      <c r="A152" s="442" t="s">
        <v>11632</v>
      </c>
      <c r="B152" s="447" t="s">
        <v>88</v>
      </c>
      <c r="C152" s="442" t="s">
        <v>11637</v>
      </c>
      <c r="D152" s="459" t="s">
        <v>11248</v>
      </c>
      <c r="E152" s="459" t="s">
        <v>11257</v>
      </c>
      <c r="F152" s="459" t="s">
        <v>1253</v>
      </c>
      <c r="G152" s="459"/>
      <c r="H152" s="442" t="s">
        <v>11638</v>
      </c>
      <c r="I152" s="447"/>
      <c r="J152" s="447" t="s">
        <v>11639</v>
      </c>
      <c r="K152" s="447"/>
      <c r="L152" s="447"/>
      <c r="M152" s="447"/>
      <c r="N152" s="447">
        <v>50.0</v>
      </c>
      <c r="O152" s="447">
        <v>50.0</v>
      </c>
      <c r="P152" s="442" t="s">
        <v>3901</v>
      </c>
      <c r="Q152" s="3"/>
      <c r="R152" s="3"/>
      <c r="S152" s="3"/>
      <c r="T152" s="3"/>
      <c r="U152" s="3"/>
      <c r="V152" s="3"/>
      <c r="W152" s="3"/>
      <c r="X152" s="3"/>
      <c r="Y152" s="3"/>
      <c r="Z152" s="3"/>
    </row>
    <row r="153" ht="11.25" customHeight="1">
      <c r="A153" s="442" t="s">
        <v>11632</v>
      </c>
      <c r="B153" s="447" t="s">
        <v>88</v>
      </c>
      <c r="C153" s="442" t="s">
        <v>11640</v>
      </c>
      <c r="D153" s="459" t="s">
        <v>11248</v>
      </c>
      <c r="E153" s="459" t="s">
        <v>11275</v>
      </c>
      <c r="F153" s="459" t="s">
        <v>1253</v>
      </c>
      <c r="G153" s="459"/>
      <c r="H153" s="442" t="s">
        <v>11641</v>
      </c>
      <c r="I153" s="458"/>
      <c r="J153" s="447" t="s">
        <v>11642</v>
      </c>
      <c r="K153" s="447">
        <v>2.0</v>
      </c>
      <c r="L153" s="447">
        <v>2.0</v>
      </c>
      <c r="M153" s="447">
        <v>2.0</v>
      </c>
      <c r="N153" s="447">
        <v>30.0</v>
      </c>
      <c r="O153" s="447">
        <v>15.0</v>
      </c>
      <c r="P153" s="442" t="s">
        <v>3901</v>
      </c>
      <c r="Q153" s="3"/>
      <c r="R153" s="3"/>
      <c r="S153" s="3"/>
      <c r="T153" s="3"/>
      <c r="U153" s="3"/>
      <c r="V153" s="3"/>
      <c r="W153" s="3"/>
      <c r="X153" s="3"/>
      <c r="Y153" s="3"/>
      <c r="Z153" s="3"/>
    </row>
    <row r="154" ht="11.25" customHeight="1">
      <c r="A154" s="442" t="s">
        <v>11632</v>
      </c>
      <c r="B154" s="447" t="s">
        <v>88</v>
      </c>
      <c r="C154" s="442" t="s">
        <v>11643</v>
      </c>
      <c r="D154" s="459" t="s">
        <v>11248</v>
      </c>
      <c r="E154" s="459" t="s">
        <v>11275</v>
      </c>
      <c r="F154" s="459" t="s">
        <v>1253</v>
      </c>
      <c r="G154" s="459"/>
      <c r="H154" s="442" t="s">
        <v>11644</v>
      </c>
      <c r="I154" s="458"/>
      <c r="J154" s="447" t="s">
        <v>11645</v>
      </c>
      <c r="K154" s="447">
        <v>2.0</v>
      </c>
      <c r="L154" s="447">
        <v>2.0</v>
      </c>
      <c r="M154" s="447">
        <v>2.0</v>
      </c>
      <c r="N154" s="447">
        <v>30.0</v>
      </c>
      <c r="O154" s="447">
        <v>15.0</v>
      </c>
      <c r="P154" s="442" t="s">
        <v>3901</v>
      </c>
      <c r="Q154" s="3"/>
      <c r="R154" s="3"/>
      <c r="S154" s="3"/>
      <c r="T154" s="3"/>
      <c r="U154" s="3"/>
      <c r="V154" s="3"/>
      <c r="W154" s="3"/>
      <c r="X154" s="3"/>
      <c r="Y154" s="3"/>
      <c r="Z154" s="3"/>
    </row>
    <row r="155" ht="11.25" customHeight="1">
      <c r="A155" s="442" t="s">
        <v>10609</v>
      </c>
      <c r="B155" s="447" t="s">
        <v>135</v>
      </c>
      <c r="C155" s="442" t="s">
        <v>11646</v>
      </c>
      <c r="D155" s="459" t="s">
        <v>11647</v>
      </c>
      <c r="E155" s="459" t="s">
        <v>11337</v>
      </c>
      <c r="F155" s="459" t="s">
        <v>557</v>
      </c>
      <c r="G155" s="459"/>
      <c r="H155" s="452" t="s">
        <v>11648</v>
      </c>
      <c r="I155" s="447" t="s">
        <v>11164</v>
      </c>
      <c r="J155" s="447" t="s">
        <v>11649</v>
      </c>
      <c r="K155" s="447"/>
      <c r="L155" s="447"/>
      <c r="M155" s="447"/>
      <c r="N155" s="447">
        <v>50.0</v>
      </c>
      <c r="O155" s="447">
        <v>75.0</v>
      </c>
      <c r="P155" s="442" t="s">
        <v>139</v>
      </c>
      <c r="Q155" s="3"/>
      <c r="R155" s="3"/>
      <c r="S155" s="3"/>
      <c r="T155" s="3"/>
      <c r="U155" s="3"/>
      <c r="V155" s="3"/>
      <c r="W155" s="3"/>
      <c r="X155" s="3"/>
      <c r="Y155" s="3"/>
      <c r="Z155" s="3"/>
    </row>
    <row r="156" ht="11.25" customHeight="1">
      <c r="A156" s="442" t="s">
        <v>10609</v>
      </c>
      <c r="B156" s="447" t="s">
        <v>135</v>
      </c>
      <c r="C156" s="442" t="s">
        <v>11650</v>
      </c>
      <c r="D156" s="459" t="s">
        <v>11651</v>
      </c>
      <c r="E156" s="459" t="s">
        <v>11337</v>
      </c>
      <c r="F156" s="459" t="s">
        <v>11652</v>
      </c>
      <c r="G156" s="459" t="s">
        <v>11653</v>
      </c>
      <c r="H156" s="442" t="s">
        <v>11326</v>
      </c>
      <c r="I156" s="447" t="s">
        <v>11654</v>
      </c>
      <c r="J156" s="447" t="s">
        <v>11633</v>
      </c>
      <c r="K156" s="447"/>
      <c r="L156" s="447"/>
      <c r="M156" s="447"/>
      <c r="N156" s="447">
        <v>20.0</v>
      </c>
      <c r="O156" s="447">
        <v>20.0</v>
      </c>
      <c r="P156" s="442" t="s">
        <v>139</v>
      </c>
      <c r="Q156" s="3"/>
      <c r="R156" s="3"/>
      <c r="S156" s="3"/>
      <c r="T156" s="3"/>
      <c r="U156" s="3"/>
      <c r="V156" s="3"/>
      <c r="W156" s="3"/>
      <c r="X156" s="3"/>
      <c r="Y156" s="3"/>
      <c r="Z156" s="3"/>
    </row>
    <row r="157" ht="11.25" customHeight="1">
      <c r="A157" s="442" t="s">
        <v>10699</v>
      </c>
      <c r="B157" s="447" t="s">
        <v>135</v>
      </c>
      <c r="C157" s="432" t="s">
        <v>11655</v>
      </c>
      <c r="D157" s="459" t="s">
        <v>11347</v>
      </c>
      <c r="E157" s="459" t="s">
        <v>10612</v>
      </c>
      <c r="F157" s="459" t="s">
        <v>11656</v>
      </c>
      <c r="G157" s="459" t="s">
        <v>11657</v>
      </c>
      <c r="H157" s="460" t="s">
        <v>11658</v>
      </c>
      <c r="I157" s="447" t="s">
        <v>11659</v>
      </c>
      <c r="J157" s="447" t="s">
        <v>11660</v>
      </c>
      <c r="K157" s="447"/>
      <c r="L157" s="447"/>
      <c r="M157" s="447"/>
      <c r="N157" s="447">
        <v>50.0</v>
      </c>
      <c r="O157" s="447">
        <v>100.0</v>
      </c>
      <c r="P157" s="442" t="s">
        <v>141</v>
      </c>
      <c r="Q157" s="3"/>
      <c r="R157" s="3"/>
      <c r="S157" s="3"/>
      <c r="T157" s="3"/>
      <c r="U157" s="3"/>
      <c r="V157" s="3"/>
      <c r="W157" s="3"/>
      <c r="X157" s="3"/>
      <c r="Y157" s="3"/>
      <c r="Z157" s="3"/>
    </row>
    <row r="158" ht="11.25" customHeight="1">
      <c r="A158" s="442" t="s">
        <v>10699</v>
      </c>
      <c r="B158" s="447" t="s">
        <v>135</v>
      </c>
      <c r="C158" s="442" t="s">
        <v>11655</v>
      </c>
      <c r="D158" s="459" t="s">
        <v>11347</v>
      </c>
      <c r="E158" s="459" t="s">
        <v>11661</v>
      </c>
      <c r="F158" s="459" t="s">
        <v>11656</v>
      </c>
      <c r="G158" s="459" t="s">
        <v>11657</v>
      </c>
      <c r="H158" s="442" t="s">
        <v>11662</v>
      </c>
      <c r="I158" s="447" t="s">
        <v>11287</v>
      </c>
      <c r="J158" s="447" t="s">
        <v>11660</v>
      </c>
      <c r="K158" s="447">
        <v>3.0</v>
      </c>
      <c r="L158" s="447">
        <v>3.0</v>
      </c>
      <c r="M158" s="447">
        <v>3.0</v>
      </c>
      <c r="N158" s="447">
        <v>30.0</v>
      </c>
      <c r="O158" s="447">
        <v>20.0</v>
      </c>
      <c r="P158" s="442" t="s">
        <v>141</v>
      </c>
      <c r="Q158" s="3"/>
      <c r="R158" s="3"/>
      <c r="S158" s="3"/>
      <c r="T158" s="3"/>
      <c r="U158" s="3"/>
      <c r="V158" s="3"/>
      <c r="W158" s="3"/>
      <c r="X158" s="3"/>
      <c r="Y158" s="3"/>
      <c r="Z158" s="3"/>
    </row>
    <row r="159" ht="11.25" customHeight="1">
      <c r="A159" s="442" t="s">
        <v>10699</v>
      </c>
      <c r="B159" s="447" t="s">
        <v>135</v>
      </c>
      <c r="C159" s="442" t="s">
        <v>11321</v>
      </c>
      <c r="D159" s="477" t="s">
        <v>11322</v>
      </c>
      <c r="E159" s="477" t="s">
        <v>11663</v>
      </c>
      <c r="F159" s="477" t="s">
        <v>11324</v>
      </c>
      <c r="G159" s="477" t="s">
        <v>11325</v>
      </c>
      <c r="H159" s="442" t="s">
        <v>11326</v>
      </c>
      <c r="I159" s="458" t="s">
        <v>11327</v>
      </c>
      <c r="J159" s="480">
        <v>45196.0</v>
      </c>
      <c r="K159" s="459">
        <v>5.0</v>
      </c>
      <c r="L159" s="459">
        <v>5.0</v>
      </c>
      <c r="M159" s="459">
        <v>5.0</v>
      </c>
      <c r="N159" s="447">
        <v>20.0</v>
      </c>
      <c r="O159" s="447">
        <v>20.0</v>
      </c>
      <c r="P159" s="442" t="s">
        <v>141</v>
      </c>
      <c r="Q159" s="3"/>
      <c r="R159" s="3"/>
      <c r="S159" s="3"/>
      <c r="T159" s="3"/>
      <c r="U159" s="3"/>
      <c r="V159" s="3"/>
      <c r="W159" s="3"/>
      <c r="X159" s="3"/>
      <c r="Y159" s="3"/>
      <c r="Z159" s="3"/>
    </row>
    <row r="160" ht="11.25" customHeight="1">
      <c r="A160" s="442" t="s">
        <v>10708</v>
      </c>
      <c r="B160" s="447" t="s">
        <v>135</v>
      </c>
      <c r="C160" s="442" t="s">
        <v>11646</v>
      </c>
      <c r="D160" s="477" t="s">
        <v>11647</v>
      </c>
      <c r="E160" s="477" t="s">
        <v>11337</v>
      </c>
      <c r="F160" s="477" t="s">
        <v>557</v>
      </c>
      <c r="G160" s="477"/>
      <c r="H160" s="442" t="s">
        <v>11664</v>
      </c>
      <c r="I160" s="458" t="s">
        <v>11164</v>
      </c>
      <c r="J160" s="459" t="s">
        <v>11665</v>
      </c>
      <c r="K160" s="459"/>
      <c r="L160" s="459"/>
      <c r="M160" s="459"/>
      <c r="N160" s="447">
        <v>50.0</v>
      </c>
      <c r="O160" s="447">
        <v>75.0</v>
      </c>
      <c r="P160" s="442" t="s">
        <v>142</v>
      </c>
      <c r="Q160" s="3"/>
      <c r="R160" s="3"/>
      <c r="S160" s="3"/>
      <c r="T160" s="3"/>
      <c r="U160" s="3"/>
      <c r="V160" s="3"/>
      <c r="W160" s="3"/>
      <c r="X160" s="3"/>
      <c r="Y160" s="3"/>
      <c r="Z160" s="3"/>
    </row>
    <row r="161" ht="11.25" customHeight="1">
      <c r="A161" s="432" t="s">
        <v>10708</v>
      </c>
      <c r="B161" s="194" t="s">
        <v>135</v>
      </c>
      <c r="C161" s="432" t="s">
        <v>11666</v>
      </c>
      <c r="D161" s="194" t="s">
        <v>11647</v>
      </c>
      <c r="E161" s="194" t="s">
        <v>11337</v>
      </c>
      <c r="F161" s="194" t="s">
        <v>11652</v>
      </c>
      <c r="G161" s="194"/>
      <c r="H161" s="432" t="s">
        <v>11667</v>
      </c>
      <c r="I161" s="447" t="s">
        <v>11164</v>
      </c>
      <c r="J161" s="447" t="s">
        <v>11668</v>
      </c>
      <c r="K161" s="447"/>
      <c r="L161" s="447"/>
      <c r="M161" s="447"/>
      <c r="N161" s="447">
        <v>50.0</v>
      </c>
      <c r="O161" s="447">
        <v>75.0</v>
      </c>
      <c r="P161" s="442" t="s">
        <v>142</v>
      </c>
      <c r="Q161" s="3"/>
      <c r="R161" s="3"/>
      <c r="S161" s="3"/>
      <c r="T161" s="3"/>
      <c r="U161" s="3"/>
      <c r="V161" s="3"/>
      <c r="W161" s="3"/>
      <c r="X161" s="3"/>
      <c r="Y161" s="3"/>
      <c r="Z161" s="3"/>
    </row>
    <row r="162" ht="11.25" customHeight="1">
      <c r="A162" s="432" t="s">
        <v>10708</v>
      </c>
      <c r="B162" s="194" t="s">
        <v>135</v>
      </c>
      <c r="C162" s="432" t="s">
        <v>11669</v>
      </c>
      <c r="D162" s="194" t="s">
        <v>11647</v>
      </c>
      <c r="E162" s="194" t="s">
        <v>11337</v>
      </c>
      <c r="F162" s="194" t="s">
        <v>557</v>
      </c>
      <c r="G162" s="194"/>
      <c r="H162" s="432" t="s">
        <v>10323</v>
      </c>
      <c r="I162" s="447" t="s">
        <v>11164</v>
      </c>
      <c r="J162" s="447" t="s">
        <v>11670</v>
      </c>
      <c r="K162" s="447"/>
      <c r="L162" s="447"/>
      <c r="M162" s="447"/>
      <c r="N162" s="447">
        <v>50.0</v>
      </c>
      <c r="O162" s="447">
        <v>75.0</v>
      </c>
      <c r="P162" s="442" t="s">
        <v>142</v>
      </c>
      <c r="Q162" s="3"/>
      <c r="R162" s="3"/>
      <c r="S162" s="3"/>
      <c r="T162" s="3"/>
      <c r="U162" s="3"/>
      <c r="V162" s="3"/>
      <c r="W162" s="3"/>
      <c r="X162" s="3"/>
      <c r="Y162" s="3"/>
      <c r="Z162" s="3"/>
    </row>
    <row r="163" ht="11.25" customHeight="1">
      <c r="A163" s="432" t="s">
        <v>10708</v>
      </c>
      <c r="B163" s="194" t="s">
        <v>135</v>
      </c>
      <c r="C163" s="432" t="s">
        <v>11671</v>
      </c>
      <c r="D163" s="194" t="s">
        <v>11647</v>
      </c>
      <c r="E163" s="194" t="s">
        <v>11337</v>
      </c>
      <c r="F163" s="194" t="s">
        <v>11672</v>
      </c>
      <c r="G163" s="194"/>
      <c r="H163" s="432" t="s">
        <v>11442</v>
      </c>
      <c r="I163" s="447" t="s">
        <v>11164</v>
      </c>
      <c r="J163" s="447" t="s">
        <v>11673</v>
      </c>
      <c r="K163" s="447"/>
      <c r="L163" s="447"/>
      <c r="M163" s="447"/>
      <c r="N163" s="447">
        <v>50.0</v>
      </c>
      <c r="O163" s="447">
        <v>100.0</v>
      </c>
      <c r="P163" s="442" t="s">
        <v>142</v>
      </c>
      <c r="Q163" s="3"/>
      <c r="R163" s="3"/>
      <c r="S163" s="3"/>
      <c r="T163" s="3"/>
      <c r="U163" s="3"/>
      <c r="V163" s="3"/>
      <c r="W163" s="3"/>
      <c r="X163" s="3"/>
      <c r="Y163" s="3"/>
      <c r="Z163" s="3"/>
    </row>
    <row r="164" ht="11.25" customHeight="1">
      <c r="A164" s="432" t="s">
        <v>10708</v>
      </c>
      <c r="B164" s="194" t="s">
        <v>135</v>
      </c>
      <c r="C164" s="432" t="s">
        <v>11674</v>
      </c>
      <c r="D164" s="194" t="s">
        <v>11647</v>
      </c>
      <c r="E164" s="194" t="s">
        <v>11337</v>
      </c>
      <c r="F164" s="194" t="s">
        <v>11675</v>
      </c>
      <c r="G164" s="194"/>
      <c r="H164" s="432" t="s">
        <v>11676</v>
      </c>
      <c r="I164" s="447" t="s">
        <v>11164</v>
      </c>
      <c r="J164" s="447" t="s">
        <v>11677</v>
      </c>
      <c r="K164" s="447"/>
      <c r="L164" s="447"/>
      <c r="M164" s="447"/>
      <c r="N164" s="447">
        <v>50.0</v>
      </c>
      <c r="O164" s="447">
        <v>75.0</v>
      </c>
      <c r="P164" s="442" t="s">
        <v>142</v>
      </c>
      <c r="Q164" s="3"/>
      <c r="R164" s="3"/>
      <c r="S164" s="3"/>
      <c r="T164" s="3"/>
      <c r="U164" s="3"/>
      <c r="V164" s="3"/>
      <c r="W164" s="3"/>
      <c r="X164" s="3"/>
      <c r="Y164" s="3"/>
      <c r="Z164" s="3"/>
    </row>
    <row r="165" ht="11.25" customHeight="1">
      <c r="A165" s="432" t="s">
        <v>10708</v>
      </c>
      <c r="B165" s="194" t="s">
        <v>135</v>
      </c>
      <c r="C165" s="432" t="s">
        <v>11650</v>
      </c>
      <c r="D165" s="194" t="s">
        <v>11651</v>
      </c>
      <c r="E165" s="194" t="s">
        <v>11337</v>
      </c>
      <c r="F165" s="194" t="s">
        <v>11652</v>
      </c>
      <c r="G165" s="194" t="s">
        <v>11653</v>
      </c>
      <c r="H165" s="432" t="s">
        <v>11326</v>
      </c>
      <c r="I165" s="447" t="s">
        <v>11654</v>
      </c>
      <c r="J165" s="447" t="s">
        <v>11633</v>
      </c>
      <c r="K165" s="447"/>
      <c r="L165" s="447"/>
      <c r="M165" s="447"/>
      <c r="N165" s="447">
        <v>20.0</v>
      </c>
      <c r="O165" s="447">
        <v>20.0</v>
      </c>
      <c r="P165" s="442" t="s">
        <v>142</v>
      </c>
      <c r="Q165" s="3"/>
      <c r="R165" s="3"/>
      <c r="S165" s="3"/>
      <c r="T165" s="3"/>
      <c r="U165" s="3"/>
      <c r="V165" s="3"/>
      <c r="W165" s="3"/>
      <c r="X165" s="3"/>
      <c r="Y165" s="3"/>
      <c r="Z165" s="3"/>
    </row>
    <row r="166" ht="11.25" customHeight="1">
      <c r="A166" s="432" t="s">
        <v>11678</v>
      </c>
      <c r="B166" s="194" t="s">
        <v>135</v>
      </c>
      <c r="C166" s="432" t="s">
        <v>11679</v>
      </c>
      <c r="D166" s="194" t="s">
        <v>11651</v>
      </c>
      <c r="E166" s="194" t="s">
        <v>11337</v>
      </c>
      <c r="F166" s="194" t="s">
        <v>11652</v>
      </c>
      <c r="G166" s="194"/>
      <c r="H166" s="432" t="s">
        <v>11326</v>
      </c>
      <c r="I166" s="447" t="s">
        <v>11680</v>
      </c>
      <c r="J166" s="447" t="s">
        <v>11283</v>
      </c>
      <c r="K166" s="447"/>
      <c r="L166" s="447"/>
      <c r="M166" s="447"/>
      <c r="N166" s="447">
        <v>20.0</v>
      </c>
      <c r="O166" s="447"/>
      <c r="P166" s="442" t="s">
        <v>143</v>
      </c>
      <c r="Q166" s="3"/>
      <c r="R166" s="3"/>
      <c r="S166" s="3"/>
      <c r="T166" s="3"/>
      <c r="U166" s="3"/>
      <c r="V166" s="3"/>
      <c r="W166" s="3"/>
      <c r="X166" s="3"/>
      <c r="Y166" s="3"/>
      <c r="Z166" s="3"/>
    </row>
    <row r="167" ht="11.25" customHeight="1">
      <c r="A167" s="432" t="s">
        <v>145</v>
      </c>
      <c r="B167" s="194" t="s">
        <v>135</v>
      </c>
      <c r="C167" s="432" t="s">
        <v>11679</v>
      </c>
      <c r="D167" s="194" t="s">
        <v>11651</v>
      </c>
      <c r="E167" s="194" t="s">
        <v>11681</v>
      </c>
      <c r="F167" s="194" t="s">
        <v>11652</v>
      </c>
      <c r="G167" s="194" t="s">
        <v>11194</v>
      </c>
      <c r="H167" s="432" t="s">
        <v>11326</v>
      </c>
      <c r="I167" s="447" t="s">
        <v>11682</v>
      </c>
      <c r="J167" s="480">
        <v>45562.0</v>
      </c>
      <c r="K167" s="447"/>
      <c r="L167" s="447"/>
      <c r="M167" s="447"/>
      <c r="N167" s="447">
        <v>20.0</v>
      </c>
      <c r="O167" s="447">
        <v>20.0</v>
      </c>
      <c r="P167" s="442" t="s">
        <v>145</v>
      </c>
      <c r="Q167" s="3"/>
      <c r="R167" s="3"/>
      <c r="S167" s="3"/>
      <c r="T167" s="3"/>
      <c r="U167" s="3"/>
      <c r="V167" s="3"/>
      <c r="W167" s="3"/>
      <c r="X167" s="3"/>
      <c r="Y167" s="3"/>
      <c r="Z167" s="3"/>
    </row>
    <row r="168" ht="11.25" customHeight="1">
      <c r="A168" s="432" t="s">
        <v>11683</v>
      </c>
      <c r="B168" s="194" t="s">
        <v>135</v>
      </c>
      <c r="C168" s="432" t="s">
        <v>11684</v>
      </c>
      <c r="D168" s="194" t="s">
        <v>11322</v>
      </c>
      <c r="E168" s="194" t="s">
        <v>11323</v>
      </c>
      <c r="F168" s="194" t="s">
        <v>11324</v>
      </c>
      <c r="G168" s="194" t="s">
        <v>11325</v>
      </c>
      <c r="H168" s="432" t="s">
        <v>11326</v>
      </c>
      <c r="I168" s="447" t="s">
        <v>11327</v>
      </c>
      <c r="J168" s="480">
        <v>45562.0</v>
      </c>
      <c r="K168" s="447">
        <v>1.0</v>
      </c>
      <c r="L168" s="447">
        <v>1.0</v>
      </c>
      <c r="M168" s="447">
        <v>1.0</v>
      </c>
      <c r="N168" s="447">
        <v>20.0</v>
      </c>
      <c r="O168" s="447">
        <v>20.0</v>
      </c>
      <c r="P168" s="442" t="s">
        <v>146</v>
      </c>
      <c r="Q168" s="3"/>
      <c r="R168" s="3"/>
      <c r="S168" s="3"/>
      <c r="T168" s="3"/>
      <c r="U168" s="3"/>
      <c r="V168" s="3"/>
      <c r="W168" s="3"/>
      <c r="X168" s="3"/>
      <c r="Y168" s="3"/>
      <c r="Z168" s="3"/>
    </row>
    <row r="169" ht="11.25" customHeight="1">
      <c r="A169" s="432" t="s">
        <v>11685</v>
      </c>
      <c r="B169" s="194" t="s">
        <v>135</v>
      </c>
      <c r="C169" s="432" t="s">
        <v>11446</v>
      </c>
      <c r="D169" s="194" t="s">
        <v>11322</v>
      </c>
      <c r="E169" s="194" t="s">
        <v>11287</v>
      </c>
      <c r="F169" s="194" t="s">
        <v>11324</v>
      </c>
      <c r="G169" s="194">
        <v>200.0</v>
      </c>
      <c r="H169" s="432" t="s">
        <v>11282</v>
      </c>
      <c r="I169" s="447"/>
      <c r="J169" s="447" t="s">
        <v>11283</v>
      </c>
      <c r="K169" s="447">
        <v>5.0</v>
      </c>
      <c r="L169" s="447">
        <v>5.0</v>
      </c>
      <c r="M169" s="447">
        <v>5.0</v>
      </c>
      <c r="N169" s="447">
        <v>20.0</v>
      </c>
      <c r="O169" s="447">
        <v>20.0</v>
      </c>
      <c r="P169" s="442" t="s">
        <v>147</v>
      </c>
      <c r="Q169" s="3"/>
      <c r="R169" s="3"/>
      <c r="S169" s="3"/>
      <c r="T169" s="3"/>
      <c r="U169" s="3"/>
      <c r="V169" s="3"/>
      <c r="W169" s="3"/>
      <c r="X169" s="3"/>
      <c r="Y169" s="3"/>
      <c r="Z169" s="3"/>
    </row>
    <row r="170" ht="11.25" customHeight="1">
      <c r="A170" s="442" t="s">
        <v>10902</v>
      </c>
      <c r="B170" s="447" t="s">
        <v>135</v>
      </c>
      <c r="C170" s="442" t="s">
        <v>11679</v>
      </c>
      <c r="D170" s="459" t="s">
        <v>11651</v>
      </c>
      <c r="E170" s="459" t="s">
        <v>11337</v>
      </c>
      <c r="F170" s="459" t="s">
        <v>11652</v>
      </c>
      <c r="G170" s="459"/>
      <c r="H170" s="462" t="s">
        <v>11326</v>
      </c>
      <c r="I170" s="447" t="s">
        <v>11686</v>
      </c>
      <c r="J170" s="447" t="s">
        <v>11283</v>
      </c>
      <c r="K170" s="447"/>
      <c r="L170" s="447"/>
      <c r="M170" s="447"/>
      <c r="N170" s="447">
        <v>20.0</v>
      </c>
      <c r="O170" s="447">
        <v>20.0</v>
      </c>
      <c r="P170" s="442" t="s">
        <v>10902</v>
      </c>
      <c r="Q170" s="3"/>
      <c r="R170" s="3"/>
      <c r="S170" s="3"/>
      <c r="T170" s="3"/>
      <c r="U170" s="3"/>
      <c r="V170" s="3"/>
      <c r="W170" s="3"/>
      <c r="X170" s="3"/>
      <c r="Y170" s="3"/>
      <c r="Z170" s="3"/>
    </row>
    <row r="171" ht="11.25" customHeight="1">
      <c r="A171" s="432" t="s">
        <v>149</v>
      </c>
      <c r="B171" s="194" t="s">
        <v>135</v>
      </c>
      <c r="C171" s="432" t="s">
        <v>11687</v>
      </c>
      <c r="D171" s="194" t="s">
        <v>11281</v>
      </c>
      <c r="E171" s="194" t="s">
        <v>11275</v>
      </c>
      <c r="F171" s="194" t="s">
        <v>11652</v>
      </c>
      <c r="G171" s="194" t="s">
        <v>11165</v>
      </c>
      <c r="H171" s="432" t="s">
        <v>11282</v>
      </c>
      <c r="I171" s="447" t="s">
        <v>11275</v>
      </c>
      <c r="J171" s="480">
        <v>45562.0</v>
      </c>
      <c r="K171" s="447">
        <v>1.0</v>
      </c>
      <c r="L171" s="447">
        <v>1.0</v>
      </c>
      <c r="M171" s="447">
        <v>1.0</v>
      </c>
      <c r="N171" s="447">
        <v>20.0</v>
      </c>
      <c r="O171" s="447">
        <v>20.0</v>
      </c>
      <c r="P171" s="442" t="s">
        <v>149</v>
      </c>
      <c r="Q171" s="3"/>
      <c r="R171" s="3"/>
      <c r="S171" s="3"/>
      <c r="T171" s="3"/>
      <c r="U171" s="3"/>
      <c r="V171" s="3"/>
      <c r="W171" s="3"/>
      <c r="X171" s="3"/>
      <c r="Y171" s="3"/>
      <c r="Z171" s="3"/>
    </row>
    <row r="172" ht="11.25" customHeight="1">
      <c r="A172" s="432" t="s">
        <v>11688</v>
      </c>
      <c r="B172" s="194" t="s">
        <v>135</v>
      </c>
      <c r="C172" s="432" t="s">
        <v>11689</v>
      </c>
      <c r="D172" s="194" t="s">
        <v>11322</v>
      </c>
      <c r="E172" s="194" t="s">
        <v>11287</v>
      </c>
      <c r="F172" s="194" t="s">
        <v>11324</v>
      </c>
      <c r="G172" s="194" t="s">
        <v>11366</v>
      </c>
      <c r="H172" s="432" t="s">
        <v>11282</v>
      </c>
      <c r="I172" s="447" t="s">
        <v>11690</v>
      </c>
      <c r="J172" s="447" t="s">
        <v>11633</v>
      </c>
      <c r="K172" s="447">
        <v>1.0</v>
      </c>
      <c r="L172" s="447">
        <v>1.0</v>
      </c>
      <c r="M172" s="447">
        <v>1.0</v>
      </c>
      <c r="N172" s="447">
        <v>20.0</v>
      </c>
      <c r="O172" s="447">
        <v>20.0</v>
      </c>
      <c r="P172" s="442" t="s">
        <v>150</v>
      </c>
      <c r="Q172" s="3"/>
      <c r="R172" s="3"/>
      <c r="S172" s="3"/>
      <c r="T172" s="3"/>
      <c r="U172" s="3"/>
      <c r="V172" s="3"/>
      <c r="W172" s="3"/>
      <c r="X172" s="3"/>
      <c r="Y172" s="3"/>
      <c r="Z172" s="3"/>
    </row>
    <row r="173" ht="11.25" customHeight="1">
      <c r="A173" s="432" t="s">
        <v>11691</v>
      </c>
      <c r="B173" s="194" t="s">
        <v>11692</v>
      </c>
      <c r="C173" s="432" t="s">
        <v>11693</v>
      </c>
      <c r="D173" s="194" t="s">
        <v>11281</v>
      </c>
      <c r="E173" s="194" t="s">
        <v>11275</v>
      </c>
      <c r="F173" s="194" t="s">
        <v>1253</v>
      </c>
      <c r="G173" s="194" t="s">
        <v>11694</v>
      </c>
      <c r="H173" s="432" t="s">
        <v>11282</v>
      </c>
      <c r="I173" s="447" t="s">
        <v>11252</v>
      </c>
      <c r="J173" s="447" t="s">
        <v>11283</v>
      </c>
      <c r="K173" s="447">
        <v>0.0</v>
      </c>
      <c r="L173" s="447">
        <v>1.0</v>
      </c>
      <c r="M173" s="447">
        <v>1.0</v>
      </c>
      <c r="N173" s="447">
        <v>20.0</v>
      </c>
      <c r="O173" s="447">
        <v>20.0</v>
      </c>
      <c r="P173" s="442" t="s">
        <v>154</v>
      </c>
      <c r="Q173" s="3"/>
      <c r="R173" s="3"/>
      <c r="S173" s="3"/>
      <c r="T173" s="3"/>
      <c r="U173" s="3"/>
      <c r="V173" s="3"/>
      <c r="W173" s="3"/>
      <c r="X173" s="3"/>
      <c r="Y173" s="3"/>
      <c r="Z173" s="3"/>
    </row>
    <row r="174" ht="11.25" customHeight="1">
      <c r="A174" s="442" t="s">
        <v>11695</v>
      </c>
      <c r="B174" s="447" t="s">
        <v>135</v>
      </c>
      <c r="C174" s="442" t="s">
        <v>11446</v>
      </c>
      <c r="D174" s="459" t="s">
        <v>11322</v>
      </c>
      <c r="E174" s="459" t="s">
        <v>11287</v>
      </c>
      <c r="F174" s="459" t="s">
        <v>11696</v>
      </c>
      <c r="G174" s="459">
        <v>200.0</v>
      </c>
      <c r="H174" s="489" t="s">
        <v>11282</v>
      </c>
      <c r="I174" s="447"/>
      <c r="J174" s="447" t="s">
        <v>11283</v>
      </c>
      <c r="K174" s="447">
        <v>5.0</v>
      </c>
      <c r="L174" s="447">
        <v>5.0</v>
      </c>
      <c r="M174" s="447">
        <v>5.0</v>
      </c>
      <c r="N174" s="447">
        <v>20.0</v>
      </c>
      <c r="O174" s="447">
        <v>20.0</v>
      </c>
      <c r="P174" s="442" t="s">
        <v>11695</v>
      </c>
      <c r="Q174" s="3"/>
      <c r="R174" s="3"/>
      <c r="S174" s="3"/>
      <c r="T174" s="3"/>
      <c r="U174" s="3"/>
      <c r="V174" s="3"/>
      <c r="W174" s="3"/>
      <c r="X174" s="3"/>
      <c r="Y174" s="3"/>
      <c r="Z174" s="3"/>
    </row>
    <row r="175" ht="11.25" customHeight="1">
      <c r="A175" s="432" t="s">
        <v>159</v>
      </c>
      <c r="B175" s="194" t="s">
        <v>135</v>
      </c>
      <c r="C175" s="432" t="s">
        <v>11650</v>
      </c>
      <c r="D175" s="194" t="s">
        <v>11651</v>
      </c>
      <c r="E175" s="194" t="s">
        <v>11337</v>
      </c>
      <c r="F175" s="194" t="s">
        <v>11652</v>
      </c>
      <c r="G175" s="194" t="s">
        <v>11653</v>
      </c>
      <c r="H175" s="432" t="s">
        <v>11326</v>
      </c>
      <c r="I175" s="447" t="s">
        <v>11654</v>
      </c>
      <c r="J175" s="447" t="s">
        <v>11633</v>
      </c>
      <c r="K175" s="447"/>
      <c r="L175" s="447"/>
      <c r="M175" s="447"/>
      <c r="N175" s="447">
        <v>20.0</v>
      </c>
      <c r="O175" s="447">
        <v>20.0</v>
      </c>
      <c r="P175" s="442" t="s">
        <v>159</v>
      </c>
      <c r="Q175" s="3"/>
      <c r="R175" s="3"/>
      <c r="S175" s="3"/>
      <c r="T175" s="3"/>
      <c r="U175" s="3"/>
      <c r="V175" s="3"/>
      <c r="W175" s="3"/>
      <c r="X175" s="3"/>
      <c r="Y175" s="3"/>
      <c r="Z175" s="3"/>
    </row>
    <row r="176" ht="11.25" customHeight="1">
      <c r="A176" s="432" t="s">
        <v>11697</v>
      </c>
      <c r="B176" s="194" t="s">
        <v>135</v>
      </c>
      <c r="C176" s="432" t="s">
        <v>11698</v>
      </c>
      <c r="D176" s="194" t="s">
        <v>11281</v>
      </c>
      <c r="E176" s="194" t="s">
        <v>11257</v>
      </c>
      <c r="F176" s="194" t="s">
        <v>11324</v>
      </c>
      <c r="G176" s="194" t="s">
        <v>11325</v>
      </c>
      <c r="H176" s="432" t="s">
        <v>11699</v>
      </c>
      <c r="I176" s="447" t="s">
        <v>11252</v>
      </c>
      <c r="J176" s="480">
        <v>45562.0</v>
      </c>
      <c r="K176" s="447">
        <v>0.0</v>
      </c>
      <c r="L176" s="447">
        <v>1.0</v>
      </c>
      <c r="M176" s="447">
        <v>1.0</v>
      </c>
      <c r="N176" s="447">
        <v>20.0</v>
      </c>
      <c r="O176" s="447">
        <v>20.0</v>
      </c>
      <c r="P176" s="442" t="s">
        <v>160</v>
      </c>
      <c r="Q176" s="3"/>
      <c r="R176" s="3"/>
      <c r="S176" s="3"/>
      <c r="T176" s="3"/>
      <c r="U176" s="3"/>
      <c r="V176" s="3"/>
      <c r="W176" s="3"/>
      <c r="X176" s="3"/>
      <c r="Y176" s="3"/>
      <c r="Z176" s="3"/>
    </row>
    <row r="177" ht="11.25" customHeight="1">
      <c r="A177" s="432" t="s">
        <v>11100</v>
      </c>
      <c r="B177" s="194" t="s">
        <v>135</v>
      </c>
      <c r="C177" s="432" t="s">
        <v>11689</v>
      </c>
      <c r="D177" s="194" t="s">
        <v>11322</v>
      </c>
      <c r="E177" s="194" t="s">
        <v>11287</v>
      </c>
      <c r="F177" s="194" t="s">
        <v>11324</v>
      </c>
      <c r="G177" s="194" t="s">
        <v>11366</v>
      </c>
      <c r="H177" s="432" t="s">
        <v>11282</v>
      </c>
      <c r="I177" s="447" t="s">
        <v>11690</v>
      </c>
      <c r="J177" s="447" t="s">
        <v>11633</v>
      </c>
      <c r="K177" s="447">
        <v>1.0</v>
      </c>
      <c r="L177" s="447">
        <v>1.0</v>
      </c>
      <c r="M177" s="447">
        <v>1.0</v>
      </c>
      <c r="N177" s="447">
        <v>20.0</v>
      </c>
      <c r="O177" s="447">
        <v>20.0</v>
      </c>
      <c r="P177" s="442" t="s">
        <v>162</v>
      </c>
      <c r="Q177" s="3"/>
      <c r="R177" s="3"/>
      <c r="S177" s="3"/>
      <c r="T177" s="3"/>
      <c r="U177" s="3"/>
      <c r="V177" s="3"/>
      <c r="W177" s="3"/>
      <c r="X177" s="3"/>
      <c r="Y177" s="3"/>
      <c r="Z177" s="3"/>
    </row>
    <row r="178" ht="11.25" customHeight="1">
      <c r="A178" s="442" t="s">
        <v>11700</v>
      </c>
      <c r="B178" s="447" t="s">
        <v>135</v>
      </c>
      <c r="C178" s="442" t="s">
        <v>11689</v>
      </c>
      <c r="D178" s="459" t="s">
        <v>11322</v>
      </c>
      <c r="E178" s="459" t="s">
        <v>11287</v>
      </c>
      <c r="F178" s="459" t="s">
        <v>11324</v>
      </c>
      <c r="G178" s="459" t="s">
        <v>11366</v>
      </c>
      <c r="H178" s="462" t="s">
        <v>11282</v>
      </c>
      <c r="I178" s="447" t="s">
        <v>11690</v>
      </c>
      <c r="J178" s="447" t="s">
        <v>11633</v>
      </c>
      <c r="K178" s="447">
        <v>1.0</v>
      </c>
      <c r="L178" s="447">
        <v>1.0</v>
      </c>
      <c r="M178" s="447">
        <v>1.0</v>
      </c>
      <c r="N178" s="447">
        <v>20.0</v>
      </c>
      <c r="O178" s="447">
        <v>20.0</v>
      </c>
      <c r="P178" s="452" t="s">
        <v>163</v>
      </c>
      <c r="Q178" s="3"/>
      <c r="R178" s="3"/>
      <c r="S178" s="3"/>
      <c r="T178" s="3"/>
      <c r="U178" s="3"/>
      <c r="V178" s="3"/>
      <c r="W178" s="3"/>
      <c r="X178" s="3"/>
      <c r="Y178" s="3"/>
      <c r="Z178" s="3"/>
    </row>
    <row r="179" ht="11.25" customHeight="1">
      <c r="A179" s="442" t="s">
        <v>11700</v>
      </c>
      <c r="B179" s="447" t="s">
        <v>135</v>
      </c>
      <c r="C179" s="442" t="s">
        <v>11701</v>
      </c>
      <c r="D179" s="459" t="s">
        <v>11347</v>
      </c>
      <c r="E179" s="459" t="s">
        <v>11287</v>
      </c>
      <c r="F179" s="459" t="s">
        <v>11324</v>
      </c>
      <c r="G179" s="459" t="s">
        <v>11205</v>
      </c>
      <c r="H179" s="442" t="s">
        <v>11702</v>
      </c>
      <c r="I179" s="447" t="s">
        <v>11703</v>
      </c>
      <c r="J179" s="447" t="s">
        <v>11665</v>
      </c>
      <c r="K179" s="447">
        <v>1.0</v>
      </c>
      <c r="L179" s="447">
        <v>1.0</v>
      </c>
      <c r="M179" s="447">
        <v>1.0</v>
      </c>
      <c r="N179" s="447" t="s">
        <v>11704</v>
      </c>
      <c r="O179" s="447">
        <v>45.0</v>
      </c>
      <c r="P179" s="452" t="s">
        <v>163</v>
      </c>
      <c r="Q179" s="3"/>
      <c r="R179" s="3"/>
      <c r="S179" s="3"/>
      <c r="T179" s="3"/>
      <c r="U179" s="3"/>
      <c r="V179" s="3"/>
      <c r="W179" s="3"/>
      <c r="X179" s="3"/>
      <c r="Y179" s="3"/>
      <c r="Z179" s="3"/>
    </row>
    <row r="180" ht="11.25" customHeight="1">
      <c r="A180" s="432" t="s">
        <v>11118</v>
      </c>
      <c r="B180" s="194" t="s">
        <v>135</v>
      </c>
      <c r="C180" s="432" t="s">
        <v>11650</v>
      </c>
      <c r="D180" s="194" t="s">
        <v>11418</v>
      </c>
      <c r="E180" s="194" t="s">
        <v>11275</v>
      </c>
      <c r="F180" s="194" t="s">
        <v>11324</v>
      </c>
      <c r="G180" s="194" t="s">
        <v>11366</v>
      </c>
      <c r="H180" s="432" t="s">
        <v>11282</v>
      </c>
      <c r="I180" s="447" t="s">
        <v>11161</v>
      </c>
      <c r="J180" s="480">
        <v>45198.0</v>
      </c>
      <c r="K180" s="447">
        <v>1.0</v>
      </c>
      <c r="L180" s="447">
        <v>1.0</v>
      </c>
      <c r="M180" s="447">
        <v>1.0</v>
      </c>
      <c r="N180" s="447">
        <v>20.0</v>
      </c>
      <c r="O180" s="447">
        <v>20.0</v>
      </c>
      <c r="P180" s="442" t="s">
        <v>164</v>
      </c>
      <c r="Q180" s="3"/>
      <c r="R180" s="3"/>
      <c r="S180" s="3"/>
      <c r="T180" s="3"/>
      <c r="U180" s="3"/>
      <c r="V180" s="3"/>
      <c r="W180" s="3"/>
      <c r="X180" s="3"/>
      <c r="Y180" s="3"/>
      <c r="Z180" s="3"/>
    </row>
    <row r="181" ht="11.25" customHeight="1">
      <c r="A181" s="432" t="s">
        <v>11705</v>
      </c>
      <c r="B181" s="194" t="s">
        <v>135</v>
      </c>
      <c r="C181" s="432" t="s">
        <v>11650</v>
      </c>
      <c r="D181" s="194" t="s">
        <v>11418</v>
      </c>
      <c r="E181" s="194" t="s">
        <v>11275</v>
      </c>
      <c r="F181" s="194" t="s">
        <v>11324</v>
      </c>
      <c r="G181" s="194" t="s">
        <v>11366</v>
      </c>
      <c r="H181" s="432" t="s">
        <v>11282</v>
      </c>
      <c r="I181" s="447" t="s">
        <v>11161</v>
      </c>
      <c r="J181" s="480">
        <v>45198.0</v>
      </c>
      <c r="K181" s="447">
        <v>1.0</v>
      </c>
      <c r="L181" s="447">
        <v>1.0</v>
      </c>
      <c r="M181" s="447">
        <v>1.0</v>
      </c>
      <c r="N181" s="447">
        <v>20.0</v>
      </c>
      <c r="O181" s="447">
        <v>20.0</v>
      </c>
      <c r="P181" s="442" t="s">
        <v>165</v>
      </c>
      <c r="Q181" s="3"/>
      <c r="R181" s="3"/>
      <c r="S181" s="3"/>
      <c r="T181" s="3"/>
      <c r="U181" s="3"/>
      <c r="V181" s="3"/>
      <c r="W181" s="3"/>
      <c r="X181" s="3"/>
      <c r="Y181" s="3"/>
      <c r="Z181" s="3"/>
    </row>
    <row r="182" ht="11.25" customHeight="1">
      <c r="A182" s="432" t="s">
        <v>11706</v>
      </c>
      <c r="B182" s="194" t="s">
        <v>135</v>
      </c>
      <c r="C182" s="432" t="s">
        <v>11689</v>
      </c>
      <c r="D182" s="194" t="s">
        <v>11322</v>
      </c>
      <c r="E182" s="194" t="s">
        <v>11287</v>
      </c>
      <c r="F182" s="194" t="s">
        <v>11324</v>
      </c>
      <c r="G182" s="194" t="s">
        <v>11366</v>
      </c>
      <c r="H182" s="432" t="s">
        <v>11282</v>
      </c>
      <c r="I182" s="447" t="s">
        <v>11690</v>
      </c>
      <c r="J182" s="447" t="s">
        <v>11633</v>
      </c>
      <c r="K182" s="447">
        <v>1.0</v>
      </c>
      <c r="L182" s="447">
        <v>1.0</v>
      </c>
      <c r="M182" s="447">
        <v>1.0</v>
      </c>
      <c r="N182" s="447">
        <v>20.0</v>
      </c>
      <c r="O182" s="447">
        <v>20.0</v>
      </c>
      <c r="P182" s="442" t="s">
        <v>166</v>
      </c>
      <c r="Q182" s="3"/>
      <c r="R182" s="3"/>
      <c r="S182" s="3"/>
      <c r="T182" s="3"/>
      <c r="U182" s="3"/>
      <c r="V182" s="3"/>
      <c r="W182" s="3"/>
      <c r="X182" s="3"/>
      <c r="Y182" s="3"/>
      <c r="Z182" s="3"/>
    </row>
    <row r="183" ht="11.25" customHeight="1">
      <c r="A183" s="442" t="s">
        <v>11707</v>
      </c>
      <c r="B183" s="447" t="s">
        <v>135</v>
      </c>
      <c r="C183" s="442" t="s">
        <v>11321</v>
      </c>
      <c r="D183" s="459" t="s">
        <v>11651</v>
      </c>
      <c r="E183" s="459" t="s">
        <v>11708</v>
      </c>
      <c r="F183" s="459" t="s">
        <v>11432</v>
      </c>
      <c r="G183" s="459" t="s">
        <v>11366</v>
      </c>
      <c r="H183" s="462" t="s">
        <v>11709</v>
      </c>
      <c r="I183" s="447" t="s">
        <v>11690</v>
      </c>
      <c r="J183" s="477" t="s">
        <v>11710</v>
      </c>
      <c r="K183" s="447">
        <v>1.0</v>
      </c>
      <c r="L183" s="447">
        <v>1.0</v>
      </c>
      <c r="M183" s="447">
        <v>1.0</v>
      </c>
      <c r="N183" s="447">
        <v>20.0</v>
      </c>
      <c r="O183" s="447">
        <v>20.0</v>
      </c>
      <c r="P183" s="442" t="s">
        <v>11707</v>
      </c>
      <c r="Q183" s="3"/>
      <c r="R183" s="3"/>
      <c r="S183" s="3"/>
      <c r="T183" s="3"/>
      <c r="U183" s="3"/>
      <c r="V183" s="3"/>
      <c r="W183" s="3"/>
      <c r="X183" s="3"/>
      <c r="Y183" s="3"/>
      <c r="Z183" s="3"/>
    </row>
    <row r="184" ht="11.25" customHeight="1">
      <c r="A184" s="442" t="s">
        <v>11707</v>
      </c>
      <c r="B184" s="466" t="s">
        <v>135</v>
      </c>
      <c r="C184" s="432" t="s">
        <v>11711</v>
      </c>
      <c r="D184" s="484" t="s">
        <v>11347</v>
      </c>
      <c r="E184" s="459" t="s">
        <v>11708</v>
      </c>
      <c r="F184" s="459" t="s">
        <v>11712</v>
      </c>
      <c r="G184" s="484" t="s">
        <v>11657</v>
      </c>
      <c r="H184" s="489" t="s">
        <v>11713</v>
      </c>
      <c r="I184" s="484" t="s">
        <v>11287</v>
      </c>
      <c r="J184" s="447" t="s">
        <v>11660</v>
      </c>
      <c r="K184" s="447">
        <v>6.0</v>
      </c>
      <c r="L184" s="447">
        <v>6.0</v>
      </c>
      <c r="M184" s="447">
        <v>6.0</v>
      </c>
      <c r="N184" s="447">
        <v>30.0</v>
      </c>
      <c r="O184" s="466">
        <f>N184*2/M184</f>
        <v>10</v>
      </c>
      <c r="P184" s="442" t="s">
        <v>11707</v>
      </c>
      <c r="Q184" s="3"/>
      <c r="R184" s="3"/>
      <c r="S184" s="3"/>
      <c r="T184" s="3"/>
      <c r="U184" s="3"/>
      <c r="V184" s="3"/>
      <c r="W184" s="3"/>
      <c r="X184" s="3"/>
      <c r="Y184" s="3"/>
      <c r="Z184" s="3"/>
    </row>
    <row r="185" ht="11.25" customHeight="1">
      <c r="A185" s="432" t="s">
        <v>169</v>
      </c>
      <c r="B185" s="194" t="s">
        <v>135</v>
      </c>
      <c r="C185" s="432" t="s">
        <v>11714</v>
      </c>
      <c r="D185" s="194" t="s">
        <v>11281</v>
      </c>
      <c r="E185" s="194" t="s">
        <v>11257</v>
      </c>
      <c r="F185" s="194" t="s">
        <v>1253</v>
      </c>
      <c r="G185" s="194" t="s">
        <v>11165</v>
      </c>
      <c r="H185" s="432" t="s">
        <v>11714</v>
      </c>
      <c r="I185" s="447" t="s">
        <v>11257</v>
      </c>
      <c r="J185" s="447" t="s">
        <v>11715</v>
      </c>
      <c r="K185" s="447"/>
      <c r="L185" s="447">
        <v>5.0</v>
      </c>
      <c r="M185" s="447">
        <v>5.0</v>
      </c>
      <c r="N185" s="447" t="s">
        <v>11716</v>
      </c>
      <c r="O185" s="447">
        <v>8.0</v>
      </c>
      <c r="P185" s="442" t="s">
        <v>169</v>
      </c>
      <c r="Q185" s="3"/>
      <c r="R185" s="3"/>
      <c r="S185" s="3"/>
      <c r="T185" s="3"/>
      <c r="U185" s="3"/>
      <c r="V185" s="3"/>
      <c r="W185" s="3"/>
      <c r="X185" s="3"/>
      <c r="Y185" s="3"/>
      <c r="Z185" s="3"/>
    </row>
    <row r="186" ht="11.25" customHeight="1">
      <c r="A186" s="432" t="s">
        <v>170</v>
      </c>
      <c r="B186" s="194" t="s">
        <v>135</v>
      </c>
      <c r="C186" s="432" t="s">
        <v>11717</v>
      </c>
      <c r="D186" s="194" t="s">
        <v>11322</v>
      </c>
      <c r="E186" s="194" t="s">
        <v>11287</v>
      </c>
      <c r="F186" s="194" t="s">
        <v>11324</v>
      </c>
      <c r="G186" s="194" t="s">
        <v>11366</v>
      </c>
      <c r="H186" s="432" t="s">
        <v>11282</v>
      </c>
      <c r="I186" s="447" t="s">
        <v>11287</v>
      </c>
      <c r="J186" s="447" t="s">
        <v>11283</v>
      </c>
      <c r="K186" s="447">
        <v>1.0</v>
      </c>
      <c r="L186" s="447">
        <v>1.0</v>
      </c>
      <c r="M186" s="447">
        <v>1.0</v>
      </c>
      <c r="N186" s="447">
        <v>20.0</v>
      </c>
      <c r="O186" s="447">
        <v>20.0</v>
      </c>
      <c r="P186" s="442" t="s">
        <v>170</v>
      </c>
      <c r="Q186" s="3"/>
      <c r="R186" s="3"/>
      <c r="S186" s="3"/>
      <c r="T186" s="3"/>
      <c r="U186" s="3"/>
      <c r="V186" s="3"/>
      <c r="W186" s="3"/>
      <c r="X186" s="3"/>
      <c r="Y186" s="3"/>
      <c r="Z186" s="3"/>
    </row>
    <row r="187" ht="11.25" customHeight="1">
      <c r="A187" s="432" t="s">
        <v>171</v>
      </c>
      <c r="B187" s="194" t="s">
        <v>135</v>
      </c>
      <c r="C187" s="432" t="s">
        <v>11714</v>
      </c>
      <c r="D187" s="194" t="s">
        <v>11281</v>
      </c>
      <c r="E187" s="194" t="s">
        <v>11257</v>
      </c>
      <c r="F187" s="194" t="s">
        <v>1253</v>
      </c>
      <c r="G187" s="194" t="s">
        <v>11165</v>
      </c>
      <c r="H187" s="432" t="s">
        <v>11714</v>
      </c>
      <c r="I187" s="447" t="s">
        <v>11257</v>
      </c>
      <c r="J187" s="447" t="s">
        <v>11715</v>
      </c>
      <c r="K187" s="447"/>
      <c r="L187" s="447">
        <v>5.0</v>
      </c>
      <c r="M187" s="447">
        <v>5.0</v>
      </c>
      <c r="N187" s="447" t="s">
        <v>11716</v>
      </c>
      <c r="O187" s="447">
        <v>8.0</v>
      </c>
      <c r="P187" s="442" t="s">
        <v>171</v>
      </c>
      <c r="Q187" s="3"/>
      <c r="R187" s="3"/>
      <c r="S187" s="3"/>
      <c r="T187" s="3"/>
      <c r="U187" s="3"/>
      <c r="V187" s="3"/>
      <c r="W187" s="3"/>
      <c r="X187" s="3"/>
      <c r="Y187" s="3"/>
      <c r="Z187" s="3"/>
    </row>
    <row r="188" ht="11.25" customHeight="1">
      <c r="A188" s="398"/>
      <c r="B188" s="376"/>
      <c r="C188" s="398"/>
      <c r="D188" s="493"/>
      <c r="E188" s="493"/>
      <c r="F188" s="493"/>
      <c r="G188" s="493"/>
      <c r="H188" s="376"/>
      <c r="I188" s="376"/>
      <c r="J188" s="494"/>
      <c r="K188" s="376"/>
      <c r="L188" s="376"/>
      <c r="M188" s="376"/>
      <c r="N188" s="402"/>
      <c r="O188" s="402"/>
      <c r="P188" s="330"/>
      <c r="Q188" s="3"/>
      <c r="R188" s="3"/>
      <c r="S188" s="3"/>
      <c r="T188" s="3"/>
      <c r="U188" s="3"/>
      <c r="V188" s="3"/>
      <c r="W188" s="3"/>
      <c r="X188" s="3"/>
      <c r="Y188" s="3"/>
      <c r="Z188" s="3"/>
    </row>
    <row r="189" ht="11.25" customHeight="1">
      <c r="A189" s="137"/>
      <c r="B189" s="133"/>
      <c r="C189" s="137"/>
      <c r="D189" s="495"/>
      <c r="E189" s="495"/>
      <c r="F189" s="495"/>
      <c r="G189" s="495"/>
      <c r="H189" s="133"/>
      <c r="I189" s="133"/>
      <c r="J189" s="346"/>
      <c r="K189" s="133"/>
      <c r="L189" s="133"/>
      <c r="M189" s="133"/>
      <c r="N189" s="5"/>
      <c r="O189" s="5"/>
      <c r="P189" s="330"/>
      <c r="Q189" s="3"/>
      <c r="R189" s="3"/>
      <c r="S189" s="3"/>
      <c r="T189" s="3"/>
      <c r="U189" s="3"/>
      <c r="V189" s="3"/>
      <c r="W189" s="3"/>
      <c r="X189" s="3"/>
      <c r="Y189" s="3"/>
      <c r="Z189" s="3"/>
    </row>
    <row r="190" ht="11.25" customHeight="1">
      <c r="A190" s="496"/>
      <c r="B190" s="311"/>
      <c r="C190" s="443"/>
      <c r="D190" s="395"/>
      <c r="E190" s="395"/>
      <c r="F190" s="395"/>
      <c r="G190" s="395"/>
      <c r="H190" s="497"/>
      <c r="I190" s="133"/>
      <c r="J190" s="346"/>
      <c r="K190" s="133"/>
      <c r="L190" s="133"/>
      <c r="M190" s="133"/>
      <c r="N190" s="5"/>
      <c r="O190" s="5"/>
      <c r="P190" s="330"/>
      <c r="Q190" s="3"/>
      <c r="R190" s="3"/>
      <c r="S190" s="3"/>
      <c r="T190" s="3"/>
      <c r="U190" s="3"/>
      <c r="V190" s="3"/>
      <c r="W190" s="3"/>
      <c r="X190" s="3"/>
      <c r="Y190" s="3"/>
      <c r="Z190" s="3"/>
    </row>
    <row r="191" ht="11.25" customHeight="1">
      <c r="A191" s="137"/>
      <c r="B191" s="133"/>
      <c r="C191" s="137"/>
      <c r="D191" s="495"/>
      <c r="E191" s="495"/>
      <c r="F191" s="495"/>
      <c r="G191" s="495"/>
      <c r="H191" s="133"/>
      <c r="I191" s="133"/>
      <c r="J191" s="346"/>
      <c r="K191" s="133"/>
      <c r="L191" s="133"/>
      <c r="M191" s="133"/>
      <c r="N191" s="5"/>
      <c r="O191" s="5"/>
      <c r="P191" s="330"/>
      <c r="Q191" s="3"/>
      <c r="R191" s="3"/>
      <c r="S191" s="3"/>
      <c r="T191" s="3"/>
      <c r="U191" s="3"/>
      <c r="V191" s="3"/>
      <c r="W191" s="3"/>
      <c r="X191" s="3"/>
      <c r="Y191" s="3"/>
      <c r="Z191" s="3"/>
    </row>
    <row r="192" ht="11.25" customHeight="1">
      <c r="A192" s="137"/>
      <c r="B192" s="133"/>
      <c r="C192" s="137"/>
      <c r="D192" s="138"/>
      <c r="E192" s="138"/>
      <c r="F192" s="138"/>
      <c r="G192" s="138"/>
      <c r="H192" s="133"/>
      <c r="I192" s="139"/>
      <c r="J192" s="394"/>
      <c r="K192" s="395"/>
      <c r="L192" s="395"/>
      <c r="M192" s="395"/>
      <c r="N192" s="5"/>
      <c r="O192" s="5"/>
      <c r="P192" s="330"/>
      <c r="Q192" s="3"/>
      <c r="R192" s="3"/>
      <c r="S192" s="3"/>
      <c r="T192" s="3"/>
      <c r="U192" s="3"/>
      <c r="V192" s="3"/>
      <c r="W192" s="3"/>
      <c r="X192" s="3"/>
      <c r="Y192" s="3"/>
      <c r="Z192" s="3"/>
    </row>
    <row r="193" ht="11.25" customHeight="1">
      <c r="A193" s="137"/>
      <c r="B193" s="133"/>
      <c r="C193" s="137"/>
      <c r="D193" s="138"/>
      <c r="E193" s="138"/>
      <c r="F193" s="138"/>
      <c r="G193" s="138"/>
      <c r="H193" s="133"/>
      <c r="I193" s="139"/>
      <c r="J193" s="394"/>
      <c r="K193" s="395"/>
      <c r="L193" s="395"/>
      <c r="M193" s="395"/>
      <c r="N193" s="5"/>
      <c r="O193" s="5"/>
      <c r="P193" s="330"/>
      <c r="Q193" s="3"/>
      <c r="R193" s="3"/>
      <c r="S193" s="3"/>
      <c r="T193" s="3"/>
      <c r="U193" s="3"/>
      <c r="V193" s="3"/>
      <c r="W193" s="3"/>
      <c r="X193" s="3"/>
      <c r="Y193" s="3"/>
      <c r="Z193" s="3"/>
    </row>
    <row r="194" ht="15.75" customHeight="1">
      <c r="A194" s="114" t="s">
        <v>172</v>
      </c>
      <c r="B194" s="67"/>
      <c r="C194" s="67"/>
      <c r="D194" s="67"/>
      <c r="E194" s="67"/>
      <c r="F194" s="67"/>
      <c r="G194" s="67"/>
      <c r="H194" s="67"/>
      <c r="I194" s="77"/>
      <c r="J194" s="3"/>
      <c r="K194" s="3"/>
      <c r="L194" s="3"/>
      <c r="M194" s="3"/>
      <c r="N194" s="3"/>
      <c r="O194" s="396">
        <f>SUM(O14:O193)</f>
        <v>15583.5</v>
      </c>
      <c r="P194" s="3"/>
      <c r="Q194" s="3"/>
      <c r="R194" s="3"/>
      <c r="S194" s="3"/>
      <c r="T194" s="3"/>
      <c r="U194" s="3"/>
      <c r="V194" s="3"/>
      <c r="W194" s="3"/>
      <c r="X194" s="3"/>
      <c r="Y194" s="3"/>
      <c r="Z194" s="3"/>
    </row>
    <row r="195" ht="15.75" customHeight="1">
      <c r="A195" s="66"/>
      <c r="B195" s="67"/>
      <c r="C195" s="67"/>
      <c r="D195" s="67"/>
      <c r="E195" s="67"/>
      <c r="F195" s="67"/>
      <c r="G195" s="67"/>
      <c r="H195" s="67"/>
      <c r="I195" s="67"/>
      <c r="J195" s="1"/>
      <c r="K195" s="1"/>
      <c r="L195" s="1"/>
      <c r="M195" s="1"/>
      <c r="N195" s="3"/>
      <c r="O195" s="3"/>
      <c r="P195" s="3"/>
      <c r="Q195" s="3"/>
      <c r="R195" s="3"/>
      <c r="S195" s="3"/>
      <c r="T195" s="3"/>
      <c r="U195" s="3"/>
      <c r="V195" s="3"/>
      <c r="W195" s="3"/>
      <c r="X195" s="3"/>
      <c r="Y195" s="3"/>
      <c r="Z195" s="3"/>
    </row>
    <row r="196" ht="15.75" customHeight="1">
      <c r="A196" s="397" t="s">
        <v>1743</v>
      </c>
      <c r="B196" s="117"/>
      <c r="C196" s="117"/>
      <c r="D196" s="117"/>
      <c r="E196" s="117"/>
      <c r="F196" s="117"/>
      <c r="G196" s="117"/>
      <c r="H196" s="117"/>
      <c r="I196" s="117"/>
      <c r="J196" s="117"/>
      <c r="K196" s="3"/>
      <c r="L196" s="3"/>
      <c r="M196" s="3"/>
      <c r="N196" s="3"/>
      <c r="O196" s="3"/>
      <c r="P196" s="3"/>
      <c r="Q196" s="3"/>
      <c r="R196" s="3"/>
      <c r="S196" s="3"/>
      <c r="T196" s="3"/>
      <c r="U196" s="3"/>
      <c r="V196" s="3"/>
      <c r="W196" s="3"/>
      <c r="X196" s="3"/>
      <c r="Y196" s="3"/>
      <c r="Z196" s="3"/>
    </row>
    <row r="197" ht="15.75" customHeight="1">
      <c r="A197" s="66"/>
      <c r="B197" s="67"/>
      <c r="C197" s="67"/>
      <c r="D197" s="67"/>
      <c r="E197" s="67"/>
      <c r="F197" s="67"/>
      <c r="G197" s="67"/>
      <c r="H197" s="1"/>
      <c r="I197" s="3"/>
      <c r="J197" s="3"/>
      <c r="K197" s="3"/>
      <c r="L197" s="3"/>
      <c r="M197" s="3"/>
      <c r="N197" s="3"/>
      <c r="O197" s="3"/>
      <c r="P197" s="3"/>
      <c r="Q197" s="3"/>
      <c r="R197" s="3"/>
      <c r="S197" s="3"/>
      <c r="T197" s="3"/>
      <c r="U197" s="3"/>
      <c r="V197" s="3"/>
      <c r="W197" s="3"/>
      <c r="X197" s="3"/>
      <c r="Y197" s="3"/>
      <c r="Z197" s="3"/>
    </row>
    <row r="198" ht="15.75" customHeight="1">
      <c r="A198" s="66"/>
      <c r="B198" s="67"/>
      <c r="C198" s="67"/>
      <c r="D198" s="67"/>
      <c r="E198" s="67"/>
      <c r="F198" s="67"/>
      <c r="G198" s="67"/>
      <c r="H198" s="1"/>
      <c r="I198" s="3"/>
      <c r="J198" s="3"/>
      <c r="K198" s="3"/>
      <c r="L198" s="3"/>
      <c r="M198" s="3"/>
      <c r="N198" s="3"/>
      <c r="O198" s="3"/>
      <c r="P198" s="3"/>
      <c r="Q198" s="3"/>
      <c r="R198" s="3"/>
      <c r="S198" s="3"/>
      <c r="T198" s="3"/>
      <c r="U198" s="3"/>
      <c r="V198" s="3"/>
      <c r="W198" s="3"/>
      <c r="X198" s="3"/>
      <c r="Y198" s="3"/>
      <c r="Z198" s="3"/>
    </row>
    <row r="199" ht="15.75" customHeight="1">
      <c r="A199" s="66"/>
      <c r="B199" s="67"/>
      <c r="C199" s="67"/>
      <c r="D199" s="67"/>
      <c r="E199" s="67"/>
      <c r="F199" s="67"/>
      <c r="G199" s="67"/>
      <c r="H199" s="1"/>
      <c r="I199" s="3"/>
      <c r="J199" s="3"/>
      <c r="K199" s="3"/>
      <c r="L199" s="3"/>
      <c r="M199" s="3"/>
      <c r="N199" s="3"/>
      <c r="O199" s="3"/>
      <c r="P199" s="3"/>
      <c r="Q199" s="3"/>
      <c r="R199" s="3"/>
      <c r="S199" s="3"/>
      <c r="T199" s="3"/>
      <c r="U199" s="3"/>
      <c r="V199" s="3"/>
      <c r="W199" s="3"/>
      <c r="X199" s="3"/>
      <c r="Y199" s="3"/>
      <c r="Z199" s="3"/>
    </row>
    <row r="200" ht="15.75" customHeight="1">
      <c r="A200" s="66"/>
      <c r="B200" s="67"/>
      <c r="C200" s="67"/>
      <c r="D200" s="67"/>
      <c r="E200" s="67"/>
      <c r="F200" s="67"/>
      <c r="G200" s="67"/>
      <c r="H200" s="1"/>
      <c r="I200" s="3"/>
      <c r="J200" s="3"/>
      <c r="K200" s="3"/>
      <c r="L200" s="3"/>
      <c r="M200" s="3"/>
      <c r="N200" s="3"/>
      <c r="O200" s="3"/>
      <c r="P200" s="3"/>
      <c r="Q200" s="3"/>
      <c r="R200" s="3"/>
      <c r="S200" s="3"/>
      <c r="T200" s="3"/>
      <c r="U200" s="3"/>
      <c r="V200" s="3"/>
      <c r="W200" s="3"/>
      <c r="X200" s="3"/>
      <c r="Y200" s="3"/>
      <c r="Z200" s="3"/>
    </row>
    <row r="201" ht="15.75" customHeight="1">
      <c r="A201" s="66"/>
      <c r="B201" s="67"/>
      <c r="C201" s="67"/>
      <c r="D201" s="67"/>
      <c r="E201" s="67"/>
      <c r="F201" s="67"/>
      <c r="G201" s="67"/>
      <c r="H201" s="1"/>
      <c r="I201" s="3"/>
      <c r="J201" s="3"/>
      <c r="K201" s="3"/>
      <c r="L201" s="3"/>
      <c r="M201" s="3"/>
      <c r="N201" s="3"/>
      <c r="O201" s="3"/>
      <c r="P201" s="3"/>
      <c r="Q201" s="3"/>
      <c r="R201" s="3"/>
      <c r="S201" s="3"/>
      <c r="T201" s="3"/>
      <c r="U201" s="3"/>
      <c r="V201" s="3"/>
      <c r="W201" s="3"/>
      <c r="X201" s="3"/>
      <c r="Y201" s="3"/>
      <c r="Z201" s="3"/>
    </row>
    <row r="202" ht="15.75" customHeight="1">
      <c r="A202" s="66"/>
      <c r="B202" s="67"/>
      <c r="C202" s="67"/>
      <c r="D202" s="67"/>
      <c r="E202" s="67"/>
      <c r="F202" s="67"/>
      <c r="G202" s="67"/>
      <c r="H202" s="1"/>
      <c r="I202" s="3"/>
      <c r="J202" s="3"/>
      <c r="K202" s="3"/>
      <c r="L202" s="3"/>
      <c r="M202" s="3"/>
      <c r="N202" s="3"/>
      <c r="O202" s="3"/>
      <c r="P202" s="3"/>
      <c r="Q202" s="3"/>
      <c r="R202" s="3"/>
      <c r="S202" s="3"/>
      <c r="T202" s="3"/>
      <c r="U202" s="3"/>
      <c r="V202" s="3"/>
      <c r="W202" s="3"/>
      <c r="X202" s="3"/>
      <c r="Y202" s="3"/>
      <c r="Z202" s="3"/>
    </row>
    <row r="203" ht="15.75" customHeight="1">
      <c r="A203" s="66"/>
      <c r="B203" s="67"/>
      <c r="C203" s="67"/>
      <c r="D203" s="67"/>
      <c r="E203" s="67"/>
      <c r="F203" s="67"/>
      <c r="G203" s="67"/>
      <c r="H203" s="1"/>
      <c r="I203" s="3"/>
      <c r="J203" s="3"/>
      <c r="K203" s="3"/>
      <c r="L203" s="3"/>
      <c r="M203" s="3"/>
      <c r="N203" s="3"/>
      <c r="O203" s="3"/>
      <c r="P203" s="3"/>
      <c r="Q203" s="3"/>
      <c r="R203" s="3"/>
      <c r="S203" s="3"/>
      <c r="T203" s="3"/>
      <c r="U203" s="3"/>
      <c r="V203" s="3"/>
      <c r="W203" s="3"/>
      <c r="X203" s="3"/>
      <c r="Y203" s="3"/>
      <c r="Z203" s="3"/>
    </row>
    <row r="204" ht="15.75" customHeight="1">
      <c r="A204" s="66"/>
      <c r="B204" s="67"/>
      <c r="C204" s="67"/>
      <c r="D204" s="67"/>
      <c r="E204" s="67"/>
      <c r="F204" s="67"/>
      <c r="G204" s="67"/>
      <c r="H204" s="1"/>
      <c r="I204" s="3"/>
      <c r="J204" s="3"/>
      <c r="K204" s="3"/>
      <c r="L204" s="3"/>
      <c r="M204" s="3"/>
      <c r="N204" s="3"/>
      <c r="O204" s="3"/>
      <c r="P204" s="3"/>
      <c r="Q204" s="3"/>
      <c r="R204" s="3"/>
      <c r="S204" s="3"/>
      <c r="T204" s="3"/>
      <c r="U204" s="3"/>
      <c r="V204" s="3"/>
      <c r="W204" s="3"/>
      <c r="X204" s="3"/>
      <c r="Y204" s="3"/>
      <c r="Z204" s="3"/>
    </row>
    <row r="205" ht="15.75" customHeight="1">
      <c r="A205" s="66"/>
      <c r="B205" s="67"/>
      <c r="C205" s="67"/>
      <c r="D205" s="67"/>
      <c r="E205" s="67"/>
      <c r="F205" s="67"/>
      <c r="G205" s="67"/>
      <c r="H205" s="1"/>
      <c r="I205" s="3"/>
      <c r="J205" s="3"/>
      <c r="K205" s="3"/>
      <c r="L205" s="3"/>
      <c r="M205" s="3"/>
      <c r="N205" s="3"/>
      <c r="O205" s="3"/>
      <c r="P205" s="3"/>
      <c r="Q205" s="3"/>
      <c r="R205" s="3"/>
      <c r="S205" s="3"/>
      <c r="T205" s="3"/>
      <c r="U205" s="3"/>
      <c r="V205" s="3"/>
      <c r="W205" s="3"/>
      <c r="X205" s="3"/>
      <c r="Y205" s="3"/>
      <c r="Z205" s="3"/>
    </row>
    <row r="206" ht="15.75" customHeight="1">
      <c r="A206" s="66"/>
      <c r="B206" s="67"/>
      <c r="C206" s="67"/>
      <c r="D206" s="67"/>
      <c r="E206" s="67"/>
      <c r="F206" s="67"/>
      <c r="G206" s="67"/>
      <c r="H206" s="1"/>
      <c r="I206" s="3"/>
      <c r="J206" s="3"/>
      <c r="K206" s="3"/>
      <c r="L206" s="3"/>
      <c r="M206" s="3"/>
      <c r="N206" s="3"/>
      <c r="O206" s="3"/>
      <c r="P206" s="3"/>
      <c r="Q206" s="3"/>
      <c r="R206" s="3"/>
      <c r="S206" s="3"/>
      <c r="T206" s="3"/>
      <c r="U206" s="3"/>
      <c r="V206" s="3"/>
      <c r="W206" s="3"/>
      <c r="X206" s="3"/>
      <c r="Y206" s="3"/>
      <c r="Z206" s="3"/>
    </row>
    <row r="207" ht="15.75" customHeight="1">
      <c r="A207" s="66"/>
      <c r="B207" s="67"/>
      <c r="C207" s="67"/>
      <c r="D207" s="67"/>
      <c r="E207" s="67"/>
      <c r="F207" s="67"/>
      <c r="G207" s="67"/>
      <c r="H207" s="1"/>
      <c r="I207" s="3"/>
      <c r="J207" s="3"/>
      <c r="K207" s="3"/>
      <c r="L207" s="3"/>
      <c r="M207" s="3"/>
      <c r="N207" s="3"/>
      <c r="O207" s="3"/>
      <c r="P207" s="3"/>
      <c r="Q207" s="3"/>
      <c r="R207" s="3"/>
      <c r="S207" s="3"/>
      <c r="T207" s="3"/>
      <c r="U207" s="3"/>
      <c r="V207" s="3"/>
      <c r="W207" s="3"/>
      <c r="X207" s="3"/>
      <c r="Y207" s="3"/>
      <c r="Z207" s="3"/>
    </row>
    <row r="208" ht="15.75" customHeight="1">
      <c r="A208" s="66"/>
      <c r="B208" s="67"/>
      <c r="C208" s="67"/>
      <c r="D208" s="67"/>
      <c r="E208" s="67"/>
      <c r="F208" s="67"/>
      <c r="G208" s="67"/>
      <c r="H208" s="1"/>
      <c r="I208" s="3"/>
      <c r="J208" s="3"/>
      <c r="K208" s="3"/>
      <c r="L208" s="3"/>
      <c r="M208" s="3"/>
      <c r="N208" s="3"/>
      <c r="O208" s="3"/>
      <c r="P208" s="3"/>
      <c r="Q208" s="3"/>
      <c r="R208" s="3"/>
      <c r="S208" s="3"/>
      <c r="T208" s="3"/>
      <c r="U208" s="3"/>
      <c r="V208" s="3"/>
      <c r="W208" s="3"/>
      <c r="X208" s="3"/>
      <c r="Y208" s="3"/>
      <c r="Z208" s="3"/>
    </row>
    <row r="209" ht="15.75" customHeight="1">
      <c r="A209" s="66"/>
      <c r="B209" s="67"/>
      <c r="C209" s="67"/>
      <c r="D209" s="67"/>
      <c r="E209" s="67"/>
      <c r="F209" s="67"/>
      <c r="G209" s="67"/>
      <c r="H209" s="1"/>
      <c r="I209" s="3"/>
      <c r="J209" s="3"/>
      <c r="K209" s="3"/>
      <c r="L209" s="3"/>
      <c r="M209" s="3"/>
      <c r="N209" s="3"/>
      <c r="O209" s="3"/>
      <c r="P209" s="3"/>
      <c r="Q209" s="3"/>
      <c r="R209" s="3"/>
      <c r="S209" s="3"/>
      <c r="T209" s="3"/>
      <c r="U209" s="3"/>
      <c r="V209" s="3"/>
      <c r="W209" s="3"/>
      <c r="X209" s="3"/>
      <c r="Y209" s="3"/>
      <c r="Z209" s="3"/>
    </row>
    <row r="210" ht="15.75" customHeight="1">
      <c r="A210" s="66"/>
      <c r="B210" s="67"/>
      <c r="C210" s="67"/>
      <c r="D210" s="67"/>
      <c r="E210" s="67"/>
      <c r="F210" s="67"/>
      <c r="G210" s="67"/>
      <c r="H210" s="1"/>
      <c r="I210" s="3"/>
      <c r="J210" s="3"/>
      <c r="K210" s="3"/>
      <c r="L210" s="3"/>
      <c r="M210" s="3"/>
      <c r="N210" s="3"/>
      <c r="O210" s="3"/>
      <c r="P210" s="3"/>
      <c r="Q210" s="3"/>
      <c r="R210" s="3"/>
      <c r="S210" s="3"/>
      <c r="T210" s="3"/>
      <c r="U210" s="3"/>
      <c r="V210" s="3"/>
      <c r="W210" s="3"/>
      <c r="X210" s="3"/>
      <c r="Y210" s="3"/>
      <c r="Z210" s="3"/>
    </row>
    <row r="211" ht="15.75" customHeight="1">
      <c r="A211" s="66"/>
      <c r="B211" s="67"/>
      <c r="C211" s="67"/>
      <c r="D211" s="67"/>
      <c r="E211" s="67"/>
      <c r="F211" s="67"/>
      <c r="G211" s="67"/>
      <c r="H211" s="1"/>
      <c r="I211" s="3"/>
      <c r="J211" s="3"/>
      <c r="K211" s="3"/>
      <c r="L211" s="3"/>
      <c r="M211" s="3"/>
      <c r="N211" s="3"/>
      <c r="O211" s="3"/>
      <c r="P211" s="3"/>
      <c r="Q211" s="3"/>
      <c r="R211" s="3"/>
      <c r="S211" s="3"/>
      <c r="T211" s="3"/>
      <c r="U211" s="3"/>
      <c r="V211" s="3"/>
      <c r="W211" s="3"/>
      <c r="X211" s="3"/>
      <c r="Y211" s="3"/>
      <c r="Z211" s="3"/>
    </row>
    <row r="212" ht="15.75" customHeight="1">
      <c r="A212" s="66"/>
      <c r="B212" s="67"/>
      <c r="C212" s="67"/>
      <c r="D212" s="67"/>
      <c r="E212" s="67"/>
      <c r="F212" s="67"/>
      <c r="G212" s="67"/>
      <c r="H212" s="1"/>
      <c r="I212" s="3"/>
      <c r="J212" s="3"/>
      <c r="K212" s="3"/>
      <c r="L212" s="3"/>
      <c r="M212" s="3"/>
      <c r="N212" s="3"/>
      <c r="O212" s="3"/>
      <c r="P212" s="3"/>
      <c r="Q212" s="3"/>
      <c r="R212" s="3"/>
      <c r="S212" s="3"/>
      <c r="T212" s="3"/>
      <c r="U212" s="3"/>
      <c r="V212" s="3"/>
      <c r="W212" s="3"/>
      <c r="X212" s="3"/>
      <c r="Y212" s="3"/>
      <c r="Z212" s="3"/>
    </row>
    <row r="213" ht="15.75" customHeight="1">
      <c r="A213" s="66"/>
      <c r="B213" s="67"/>
      <c r="C213" s="67"/>
      <c r="D213" s="67"/>
      <c r="E213" s="67"/>
      <c r="F213" s="67"/>
      <c r="G213" s="67"/>
      <c r="H213" s="1"/>
      <c r="I213" s="3"/>
      <c r="J213" s="3"/>
      <c r="K213" s="3"/>
      <c r="L213" s="3"/>
      <c r="M213" s="3"/>
      <c r="N213" s="3"/>
      <c r="O213" s="3"/>
      <c r="P213" s="3"/>
      <c r="Q213" s="3"/>
      <c r="R213" s="3"/>
      <c r="S213" s="3"/>
      <c r="T213" s="3"/>
      <c r="U213" s="3"/>
      <c r="V213" s="3"/>
      <c r="W213" s="3"/>
      <c r="X213" s="3"/>
      <c r="Y213" s="3"/>
      <c r="Z213" s="3"/>
    </row>
    <row r="214" ht="15.75" customHeight="1">
      <c r="A214" s="66"/>
      <c r="B214" s="67"/>
      <c r="C214" s="67"/>
      <c r="D214" s="67"/>
      <c r="E214" s="67"/>
      <c r="F214" s="67"/>
      <c r="G214" s="67"/>
      <c r="H214" s="1"/>
      <c r="I214" s="3"/>
      <c r="J214" s="3"/>
      <c r="K214" s="3"/>
      <c r="L214" s="3"/>
      <c r="M214" s="3"/>
      <c r="N214" s="3"/>
      <c r="O214" s="3"/>
      <c r="P214" s="3"/>
      <c r="Q214" s="3"/>
      <c r="R214" s="3"/>
      <c r="S214" s="3"/>
      <c r="T214" s="3"/>
      <c r="U214" s="3"/>
      <c r="V214" s="3"/>
      <c r="W214" s="3"/>
      <c r="X214" s="3"/>
      <c r="Y214" s="3"/>
      <c r="Z214" s="3"/>
    </row>
    <row r="215" ht="15.75" customHeight="1">
      <c r="A215" s="66"/>
      <c r="B215" s="67"/>
      <c r="C215" s="67"/>
      <c r="D215" s="67"/>
      <c r="E215" s="67"/>
      <c r="F215" s="67"/>
      <c r="G215" s="67"/>
      <c r="H215" s="1"/>
      <c r="I215" s="3"/>
      <c r="J215" s="3"/>
      <c r="K215" s="3"/>
      <c r="L215" s="3"/>
      <c r="M215" s="3"/>
      <c r="N215" s="3"/>
      <c r="O215" s="3"/>
      <c r="P215" s="3"/>
      <c r="Q215" s="3"/>
      <c r="R215" s="3"/>
      <c r="S215" s="3"/>
      <c r="T215" s="3"/>
      <c r="U215" s="3"/>
      <c r="V215" s="3"/>
      <c r="W215" s="3"/>
      <c r="X215" s="3"/>
      <c r="Y215" s="3"/>
      <c r="Z215" s="3"/>
    </row>
    <row r="216" ht="15.75" customHeight="1">
      <c r="A216" s="66"/>
      <c r="B216" s="67"/>
      <c r="C216" s="67"/>
      <c r="D216" s="67"/>
      <c r="E216" s="67"/>
      <c r="F216" s="67"/>
      <c r="G216" s="67"/>
      <c r="H216" s="1"/>
      <c r="I216" s="3"/>
      <c r="J216" s="3"/>
      <c r="K216" s="3"/>
      <c r="L216" s="3"/>
      <c r="M216" s="3"/>
      <c r="N216" s="3"/>
      <c r="O216" s="3"/>
      <c r="P216" s="3"/>
      <c r="Q216" s="3"/>
      <c r="R216" s="3"/>
      <c r="S216" s="3"/>
      <c r="T216" s="3"/>
      <c r="U216" s="3"/>
      <c r="V216" s="3"/>
      <c r="W216" s="3"/>
      <c r="X216" s="3"/>
      <c r="Y216" s="3"/>
      <c r="Z216" s="3"/>
    </row>
    <row r="217" ht="15.75" customHeight="1">
      <c r="A217" s="66"/>
      <c r="B217" s="67"/>
      <c r="C217" s="67"/>
      <c r="D217" s="67"/>
      <c r="E217" s="67"/>
      <c r="F217" s="67"/>
      <c r="G217" s="67"/>
      <c r="H217" s="1"/>
      <c r="I217" s="3"/>
      <c r="J217" s="3"/>
      <c r="K217" s="3"/>
      <c r="L217" s="3"/>
      <c r="M217" s="3"/>
      <c r="N217" s="3"/>
      <c r="O217" s="3"/>
      <c r="P217" s="3"/>
      <c r="Q217" s="3"/>
      <c r="R217" s="3"/>
      <c r="S217" s="3"/>
      <c r="T217" s="3"/>
      <c r="U217" s="3"/>
      <c r="V217" s="3"/>
      <c r="W217" s="3"/>
      <c r="X217" s="3"/>
      <c r="Y217" s="3"/>
      <c r="Z217" s="3"/>
    </row>
    <row r="218" ht="15.75" customHeight="1">
      <c r="A218" s="66"/>
      <c r="B218" s="67"/>
      <c r="C218" s="67"/>
      <c r="D218" s="67"/>
      <c r="E218" s="67"/>
      <c r="F218" s="67"/>
      <c r="G218" s="67"/>
      <c r="H218" s="1"/>
      <c r="I218" s="3"/>
      <c r="J218" s="3"/>
      <c r="K218" s="3"/>
      <c r="L218" s="3"/>
      <c r="M218" s="3"/>
      <c r="N218" s="3"/>
      <c r="O218" s="3"/>
      <c r="P218" s="3"/>
      <c r="Q218" s="3"/>
      <c r="R218" s="3"/>
      <c r="S218" s="3"/>
      <c r="T218" s="3"/>
      <c r="U218" s="3"/>
      <c r="V218" s="3"/>
      <c r="W218" s="3"/>
      <c r="X218" s="3"/>
      <c r="Y218" s="3"/>
      <c r="Z218" s="3"/>
    </row>
    <row r="219" ht="15.75" customHeight="1">
      <c r="A219" s="66"/>
      <c r="B219" s="67"/>
      <c r="C219" s="67"/>
      <c r="D219" s="67"/>
      <c r="E219" s="67"/>
      <c r="F219" s="67"/>
      <c r="G219" s="67"/>
      <c r="H219" s="1"/>
      <c r="I219" s="3"/>
      <c r="J219" s="3"/>
      <c r="K219" s="3"/>
      <c r="L219" s="3"/>
      <c r="M219" s="3"/>
      <c r="N219" s="3"/>
      <c r="O219" s="3"/>
      <c r="P219" s="3"/>
      <c r="Q219" s="3"/>
      <c r="R219" s="3"/>
      <c r="S219" s="3"/>
      <c r="T219" s="3"/>
      <c r="U219" s="3"/>
      <c r="V219" s="3"/>
      <c r="W219" s="3"/>
      <c r="X219" s="3"/>
      <c r="Y219" s="3"/>
      <c r="Z219" s="3"/>
    </row>
    <row r="220" ht="15.75" customHeight="1">
      <c r="A220" s="66"/>
      <c r="B220" s="67"/>
      <c r="C220" s="67"/>
      <c r="D220" s="67"/>
      <c r="E220" s="67"/>
      <c r="F220" s="67"/>
      <c r="G220" s="67"/>
      <c r="H220" s="1"/>
      <c r="I220" s="3"/>
      <c r="J220" s="3"/>
      <c r="K220" s="3"/>
      <c r="L220" s="3"/>
      <c r="M220" s="3"/>
      <c r="N220" s="3"/>
      <c r="O220" s="3"/>
      <c r="P220" s="3"/>
      <c r="Q220" s="3"/>
      <c r="R220" s="3"/>
      <c r="S220" s="3"/>
      <c r="T220" s="3"/>
      <c r="U220" s="3"/>
      <c r="V220" s="3"/>
      <c r="W220" s="3"/>
      <c r="X220" s="3"/>
      <c r="Y220" s="3"/>
      <c r="Z220" s="3"/>
    </row>
    <row r="221" ht="15.75" customHeight="1">
      <c r="A221" s="66"/>
      <c r="B221" s="67"/>
      <c r="C221" s="67"/>
      <c r="D221" s="67"/>
      <c r="E221" s="67"/>
      <c r="F221" s="67"/>
      <c r="G221" s="67"/>
      <c r="H221" s="1"/>
      <c r="I221" s="3"/>
      <c r="J221" s="3"/>
      <c r="K221" s="3"/>
      <c r="L221" s="3"/>
      <c r="M221" s="3"/>
      <c r="N221" s="3"/>
      <c r="O221" s="3"/>
      <c r="P221" s="3"/>
      <c r="Q221" s="3"/>
      <c r="R221" s="3"/>
      <c r="S221" s="3"/>
      <c r="T221" s="3"/>
      <c r="U221" s="3"/>
      <c r="V221" s="3"/>
      <c r="W221" s="3"/>
      <c r="X221" s="3"/>
      <c r="Y221" s="3"/>
      <c r="Z221" s="3"/>
    </row>
    <row r="222" ht="15.75" customHeight="1">
      <c r="A222" s="66"/>
      <c r="B222" s="67"/>
      <c r="C222" s="67"/>
      <c r="D222" s="67"/>
      <c r="E222" s="67"/>
      <c r="F222" s="67"/>
      <c r="G222" s="67"/>
      <c r="H222" s="1"/>
      <c r="I222" s="3"/>
      <c r="J222" s="3"/>
      <c r="K222" s="3"/>
      <c r="L222" s="3"/>
      <c r="M222" s="3"/>
      <c r="N222" s="3"/>
      <c r="O222" s="3"/>
      <c r="P222" s="3"/>
      <c r="Q222" s="3"/>
      <c r="R222" s="3"/>
      <c r="S222" s="3"/>
      <c r="T222" s="3"/>
      <c r="U222" s="3"/>
      <c r="V222" s="3"/>
      <c r="W222" s="3"/>
      <c r="X222" s="3"/>
      <c r="Y222" s="3"/>
      <c r="Z222" s="3"/>
    </row>
    <row r="223" ht="15.75" customHeight="1">
      <c r="A223" s="66"/>
      <c r="B223" s="67"/>
      <c r="C223" s="67"/>
      <c r="D223" s="67"/>
      <c r="E223" s="67"/>
      <c r="F223" s="67"/>
      <c r="G223" s="67"/>
      <c r="H223" s="1"/>
      <c r="I223" s="3"/>
      <c r="J223" s="3"/>
      <c r="K223" s="3"/>
      <c r="L223" s="3"/>
      <c r="M223" s="3"/>
      <c r="N223" s="3"/>
      <c r="O223" s="3"/>
      <c r="P223" s="3"/>
      <c r="Q223" s="3"/>
      <c r="R223" s="3"/>
      <c r="S223" s="3"/>
      <c r="T223" s="3"/>
      <c r="U223" s="3"/>
      <c r="V223" s="3"/>
      <c r="W223" s="3"/>
      <c r="X223" s="3"/>
      <c r="Y223" s="3"/>
      <c r="Z223" s="3"/>
    </row>
    <row r="224" ht="15.75" customHeight="1">
      <c r="A224" s="66"/>
      <c r="B224" s="67"/>
      <c r="C224" s="67"/>
      <c r="D224" s="67"/>
      <c r="E224" s="67"/>
      <c r="F224" s="67"/>
      <c r="G224" s="67"/>
      <c r="H224" s="1"/>
      <c r="I224" s="3"/>
      <c r="J224" s="3"/>
      <c r="K224" s="3"/>
      <c r="L224" s="3"/>
      <c r="M224" s="3"/>
      <c r="N224" s="3"/>
      <c r="O224" s="3"/>
      <c r="P224" s="3"/>
      <c r="Q224" s="3"/>
      <c r="R224" s="3"/>
      <c r="S224" s="3"/>
      <c r="T224" s="3"/>
      <c r="U224" s="3"/>
      <c r="V224" s="3"/>
      <c r="W224" s="3"/>
      <c r="X224" s="3"/>
      <c r="Y224" s="3"/>
      <c r="Z224" s="3"/>
    </row>
    <row r="225" ht="15.75" customHeight="1">
      <c r="A225" s="66"/>
      <c r="B225" s="67"/>
      <c r="C225" s="67"/>
      <c r="D225" s="67"/>
      <c r="E225" s="67"/>
      <c r="F225" s="67"/>
      <c r="G225" s="67"/>
      <c r="H225" s="1"/>
      <c r="I225" s="3"/>
      <c r="J225" s="3"/>
      <c r="K225" s="3"/>
      <c r="L225" s="3"/>
      <c r="M225" s="3"/>
      <c r="N225" s="3"/>
      <c r="O225" s="3"/>
      <c r="P225" s="3"/>
      <c r="Q225" s="3"/>
      <c r="R225" s="3"/>
      <c r="S225" s="3"/>
      <c r="T225" s="3"/>
      <c r="U225" s="3"/>
      <c r="V225" s="3"/>
      <c r="W225" s="3"/>
      <c r="X225" s="3"/>
      <c r="Y225" s="3"/>
      <c r="Z225" s="3"/>
    </row>
    <row r="226" ht="15.75" customHeight="1">
      <c r="A226" s="66"/>
      <c r="B226" s="67"/>
      <c r="C226" s="67"/>
      <c r="D226" s="67"/>
      <c r="E226" s="67"/>
      <c r="F226" s="67"/>
      <c r="G226" s="67"/>
      <c r="H226" s="1"/>
      <c r="I226" s="3"/>
      <c r="J226" s="3"/>
      <c r="K226" s="3"/>
      <c r="L226" s="3"/>
      <c r="M226" s="3"/>
      <c r="N226" s="3"/>
      <c r="O226" s="3"/>
      <c r="P226" s="3"/>
      <c r="Q226" s="3"/>
      <c r="R226" s="3"/>
      <c r="S226" s="3"/>
      <c r="T226" s="3"/>
      <c r="U226" s="3"/>
      <c r="V226" s="3"/>
      <c r="W226" s="3"/>
      <c r="X226" s="3"/>
      <c r="Y226" s="3"/>
      <c r="Z226" s="3"/>
    </row>
    <row r="227" ht="15.75" customHeight="1">
      <c r="A227" s="66"/>
      <c r="B227" s="67"/>
      <c r="C227" s="67"/>
      <c r="D227" s="67"/>
      <c r="E227" s="67"/>
      <c r="F227" s="67"/>
      <c r="G227" s="67"/>
      <c r="H227" s="1"/>
      <c r="I227" s="3"/>
      <c r="J227" s="3"/>
      <c r="K227" s="3"/>
      <c r="L227" s="3"/>
      <c r="M227" s="3"/>
      <c r="N227" s="3"/>
      <c r="O227" s="3"/>
      <c r="P227" s="3"/>
      <c r="Q227" s="3"/>
      <c r="R227" s="3"/>
      <c r="S227" s="3"/>
      <c r="T227" s="3"/>
      <c r="U227" s="3"/>
      <c r="V227" s="3"/>
      <c r="W227" s="3"/>
      <c r="X227" s="3"/>
      <c r="Y227" s="3"/>
      <c r="Z227" s="3"/>
    </row>
    <row r="228" ht="15.75" customHeight="1">
      <c r="A228" s="66"/>
      <c r="B228" s="67"/>
      <c r="C228" s="67"/>
      <c r="D228" s="67"/>
      <c r="E228" s="67"/>
      <c r="F228" s="67"/>
      <c r="G228" s="67"/>
      <c r="H228" s="1"/>
      <c r="I228" s="3"/>
      <c r="J228" s="3"/>
      <c r="K228" s="3"/>
      <c r="L228" s="3"/>
      <c r="M228" s="3"/>
      <c r="N228" s="3"/>
      <c r="O228" s="3"/>
      <c r="P228" s="3"/>
      <c r="Q228" s="3"/>
      <c r="R228" s="3"/>
      <c r="S228" s="3"/>
      <c r="T228" s="3"/>
      <c r="U228" s="3"/>
      <c r="V228" s="3"/>
      <c r="W228" s="3"/>
      <c r="X228" s="3"/>
      <c r="Y228" s="3"/>
      <c r="Z228" s="3"/>
    </row>
    <row r="229" ht="15.75" customHeight="1">
      <c r="A229" s="66"/>
      <c r="B229" s="67"/>
      <c r="C229" s="67"/>
      <c r="D229" s="67"/>
      <c r="E229" s="67"/>
      <c r="F229" s="67"/>
      <c r="G229" s="67"/>
      <c r="H229" s="1"/>
      <c r="I229" s="3"/>
      <c r="J229" s="3"/>
      <c r="K229" s="3"/>
      <c r="L229" s="3"/>
      <c r="M229" s="3"/>
      <c r="N229" s="3"/>
      <c r="O229" s="3"/>
      <c r="P229" s="3"/>
      <c r="Q229" s="3"/>
      <c r="R229" s="3"/>
      <c r="S229" s="3"/>
      <c r="T229" s="3"/>
      <c r="U229" s="3"/>
      <c r="V229" s="3"/>
      <c r="W229" s="3"/>
      <c r="X229" s="3"/>
      <c r="Y229" s="3"/>
      <c r="Z229" s="3"/>
    </row>
    <row r="230" ht="15.75" customHeight="1">
      <c r="A230" s="66"/>
      <c r="B230" s="67"/>
      <c r="C230" s="67"/>
      <c r="D230" s="67"/>
      <c r="E230" s="67"/>
      <c r="F230" s="67"/>
      <c r="G230" s="67"/>
      <c r="H230" s="1"/>
      <c r="I230" s="3"/>
      <c r="J230" s="3"/>
      <c r="K230" s="3"/>
      <c r="L230" s="3"/>
      <c r="M230" s="3"/>
      <c r="N230" s="3"/>
      <c r="O230" s="3"/>
      <c r="P230" s="3"/>
      <c r="Q230" s="3"/>
      <c r="R230" s="3"/>
      <c r="S230" s="3"/>
      <c r="T230" s="3"/>
      <c r="U230" s="3"/>
      <c r="V230" s="3"/>
      <c r="W230" s="3"/>
      <c r="X230" s="3"/>
      <c r="Y230" s="3"/>
      <c r="Z230" s="3"/>
    </row>
    <row r="231" ht="15.75" customHeight="1">
      <c r="A231" s="66"/>
      <c r="B231" s="67"/>
      <c r="C231" s="67"/>
      <c r="D231" s="67"/>
      <c r="E231" s="67"/>
      <c r="F231" s="67"/>
      <c r="G231" s="67"/>
      <c r="H231" s="1"/>
      <c r="I231" s="3"/>
      <c r="J231" s="3"/>
      <c r="K231" s="3"/>
      <c r="L231" s="3"/>
      <c r="M231" s="3"/>
      <c r="N231" s="3"/>
      <c r="O231" s="3"/>
      <c r="P231" s="3"/>
      <c r="Q231" s="3"/>
      <c r="R231" s="3"/>
      <c r="S231" s="3"/>
      <c r="T231" s="3"/>
      <c r="U231" s="3"/>
      <c r="V231" s="3"/>
      <c r="W231" s="3"/>
      <c r="X231" s="3"/>
      <c r="Y231" s="3"/>
      <c r="Z231" s="3"/>
    </row>
    <row r="232" ht="15.75" customHeight="1">
      <c r="A232" s="66"/>
      <c r="B232" s="67"/>
      <c r="C232" s="67"/>
      <c r="D232" s="67"/>
      <c r="E232" s="67"/>
      <c r="F232" s="67"/>
      <c r="G232" s="67"/>
      <c r="H232" s="1"/>
      <c r="I232" s="3"/>
      <c r="J232" s="3"/>
      <c r="K232" s="3"/>
      <c r="L232" s="3"/>
      <c r="M232" s="3"/>
      <c r="N232" s="3"/>
      <c r="O232" s="3"/>
      <c r="P232" s="3"/>
      <c r="Q232" s="3"/>
      <c r="R232" s="3"/>
      <c r="S232" s="3"/>
      <c r="T232" s="3"/>
      <c r="U232" s="3"/>
      <c r="V232" s="3"/>
      <c r="W232" s="3"/>
      <c r="X232" s="3"/>
      <c r="Y232" s="3"/>
      <c r="Z232" s="3"/>
    </row>
    <row r="233" ht="15.75" customHeight="1">
      <c r="A233" s="66"/>
      <c r="B233" s="67"/>
      <c r="C233" s="67"/>
      <c r="D233" s="67"/>
      <c r="E233" s="67"/>
      <c r="F233" s="67"/>
      <c r="G233" s="67"/>
      <c r="H233" s="1"/>
      <c r="I233" s="3"/>
      <c r="J233" s="3"/>
      <c r="K233" s="3"/>
      <c r="L233" s="3"/>
      <c r="M233" s="3"/>
      <c r="N233" s="3"/>
      <c r="O233" s="3"/>
      <c r="P233" s="3"/>
      <c r="Q233" s="3"/>
      <c r="R233" s="3"/>
      <c r="S233" s="3"/>
      <c r="T233" s="3"/>
      <c r="U233" s="3"/>
      <c r="V233" s="3"/>
      <c r="W233" s="3"/>
      <c r="X233" s="3"/>
      <c r="Y233" s="3"/>
      <c r="Z233" s="3"/>
    </row>
    <row r="234" ht="15.75" customHeight="1">
      <c r="A234" s="66"/>
      <c r="B234" s="67"/>
      <c r="C234" s="67"/>
      <c r="D234" s="67"/>
      <c r="E234" s="67"/>
      <c r="F234" s="67"/>
      <c r="G234" s="67"/>
      <c r="H234" s="1"/>
      <c r="I234" s="3"/>
      <c r="J234" s="3"/>
      <c r="K234" s="3"/>
      <c r="L234" s="3"/>
      <c r="M234" s="3"/>
      <c r="N234" s="3"/>
      <c r="O234" s="3"/>
      <c r="P234" s="3"/>
      <c r="Q234" s="3"/>
      <c r="R234" s="3"/>
      <c r="S234" s="3"/>
      <c r="T234" s="3"/>
      <c r="U234" s="3"/>
      <c r="V234" s="3"/>
      <c r="W234" s="3"/>
      <c r="X234" s="3"/>
      <c r="Y234" s="3"/>
      <c r="Z234" s="3"/>
    </row>
    <row r="235" ht="15.75" customHeight="1">
      <c r="A235" s="66"/>
      <c r="B235" s="67"/>
      <c r="C235" s="67"/>
      <c r="D235" s="67"/>
      <c r="E235" s="67"/>
      <c r="F235" s="67"/>
      <c r="G235" s="67"/>
      <c r="H235" s="1"/>
      <c r="I235" s="3"/>
      <c r="J235" s="3"/>
      <c r="K235" s="3"/>
      <c r="L235" s="3"/>
      <c r="M235" s="3"/>
      <c r="N235" s="3"/>
      <c r="O235" s="3"/>
      <c r="P235" s="3"/>
      <c r="Q235" s="3"/>
      <c r="R235" s="3"/>
      <c r="S235" s="3"/>
      <c r="T235" s="3"/>
      <c r="U235" s="3"/>
      <c r="V235" s="3"/>
      <c r="W235" s="3"/>
      <c r="X235" s="3"/>
      <c r="Y235" s="3"/>
      <c r="Z235" s="3"/>
    </row>
    <row r="236" ht="15.75" customHeight="1">
      <c r="A236" s="66"/>
      <c r="B236" s="67"/>
      <c r="C236" s="67"/>
      <c r="D236" s="67"/>
      <c r="E236" s="67"/>
      <c r="F236" s="67"/>
      <c r="G236" s="67"/>
      <c r="H236" s="1"/>
      <c r="I236" s="3"/>
      <c r="J236" s="3"/>
      <c r="K236" s="3"/>
      <c r="L236" s="3"/>
      <c r="M236" s="3"/>
      <c r="N236" s="3"/>
      <c r="O236" s="3"/>
      <c r="P236" s="3"/>
      <c r="Q236" s="3"/>
      <c r="R236" s="3"/>
      <c r="S236" s="3"/>
      <c r="T236" s="3"/>
      <c r="U236" s="3"/>
      <c r="V236" s="3"/>
      <c r="W236" s="3"/>
      <c r="X236" s="3"/>
      <c r="Y236" s="3"/>
      <c r="Z236" s="3"/>
    </row>
    <row r="237" ht="15.75" customHeight="1">
      <c r="A237" s="66"/>
      <c r="B237" s="67"/>
      <c r="C237" s="67"/>
      <c r="D237" s="67"/>
      <c r="E237" s="67"/>
      <c r="F237" s="67"/>
      <c r="G237" s="67"/>
      <c r="H237" s="1"/>
      <c r="I237" s="3"/>
      <c r="J237" s="3"/>
      <c r="K237" s="3"/>
      <c r="L237" s="3"/>
      <c r="M237" s="3"/>
      <c r="N237" s="3"/>
      <c r="O237" s="3"/>
      <c r="P237" s="3"/>
      <c r="Q237" s="3"/>
      <c r="R237" s="3"/>
      <c r="S237" s="3"/>
      <c r="T237" s="3"/>
      <c r="U237" s="3"/>
      <c r="V237" s="3"/>
      <c r="W237" s="3"/>
      <c r="X237" s="3"/>
      <c r="Y237" s="3"/>
      <c r="Z237" s="3"/>
    </row>
    <row r="238" ht="15.75" customHeight="1">
      <c r="A238" s="66"/>
      <c r="B238" s="67"/>
      <c r="C238" s="67"/>
      <c r="D238" s="67"/>
      <c r="E238" s="67"/>
      <c r="F238" s="67"/>
      <c r="G238" s="67"/>
      <c r="H238" s="1"/>
      <c r="I238" s="3"/>
      <c r="J238" s="3"/>
      <c r="K238" s="3"/>
      <c r="L238" s="3"/>
      <c r="M238" s="3"/>
      <c r="N238" s="3"/>
      <c r="O238" s="3"/>
      <c r="P238" s="3"/>
      <c r="Q238" s="3"/>
      <c r="R238" s="3"/>
      <c r="S238" s="3"/>
      <c r="T238" s="3"/>
      <c r="U238" s="3"/>
      <c r="V238" s="3"/>
      <c r="W238" s="3"/>
      <c r="X238" s="3"/>
      <c r="Y238" s="3"/>
      <c r="Z238" s="3"/>
    </row>
    <row r="239" ht="15.75" customHeight="1">
      <c r="A239" s="66"/>
      <c r="B239" s="67"/>
      <c r="C239" s="67"/>
      <c r="D239" s="67"/>
      <c r="E239" s="67"/>
      <c r="F239" s="67"/>
      <c r="G239" s="67"/>
      <c r="H239" s="1"/>
      <c r="I239" s="3"/>
      <c r="J239" s="3"/>
      <c r="K239" s="3"/>
      <c r="L239" s="3"/>
      <c r="M239" s="3"/>
      <c r="N239" s="3"/>
      <c r="O239" s="3"/>
      <c r="P239" s="3"/>
      <c r="Q239" s="3"/>
      <c r="R239" s="3"/>
      <c r="S239" s="3"/>
      <c r="T239" s="3"/>
      <c r="U239" s="3"/>
      <c r="V239" s="3"/>
      <c r="W239" s="3"/>
      <c r="X239" s="3"/>
      <c r="Y239" s="3"/>
      <c r="Z239" s="3"/>
    </row>
    <row r="240" ht="15.75" customHeight="1">
      <c r="A240" s="66"/>
      <c r="B240" s="67"/>
      <c r="C240" s="67"/>
      <c r="D240" s="67"/>
      <c r="E240" s="67"/>
      <c r="F240" s="67"/>
      <c r="G240" s="67"/>
      <c r="H240" s="1"/>
      <c r="I240" s="3"/>
      <c r="J240" s="3"/>
      <c r="K240" s="3"/>
      <c r="L240" s="3"/>
      <c r="M240" s="3"/>
      <c r="N240" s="3"/>
      <c r="O240" s="3"/>
      <c r="P240" s="3"/>
      <c r="Q240" s="3"/>
      <c r="R240" s="3"/>
      <c r="S240" s="3"/>
      <c r="T240" s="3"/>
      <c r="U240" s="3"/>
      <c r="V240" s="3"/>
      <c r="W240" s="3"/>
      <c r="X240" s="3"/>
      <c r="Y240" s="3"/>
      <c r="Z240" s="3"/>
    </row>
    <row r="241" ht="15.75" customHeight="1">
      <c r="A241" s="66"/>
      <c r="B241" s="67"/>
      <c r="C241" s="67"/>
      <c r="D241" s="67"/>
      <c r="E241" s="67"/>
      <c r="F241" s="67"/>
      <c r="G241" s="67"/>
      <c r="H241" s="1"/>
      <c r="I241" s="3"/>
      <c r="J241" s="3"/>
      <c r="K241" s="3"/>
      <c r="L241" s="3"/>
      <c r="M241" s="3"/>
      <c r="N241" s="3"/>
      <c r="O241" s="3"/>
      <c r="P241" s="3"/>
      <c r="Q241" s="3"/>
      <c r="R241" s="3"/>
      <c r="S241" s="3"/>
      <c r="T241" s="3"/>
      <c r="U241" s="3"/>
      <c r="V241" s="3"/>
      <c r="W241" s="3"/>
      <c r="X241" s="3"/>
      <c r="Y241" s="3"/>
      <c r="Z241" s="3"/>
    </row>
    <row r="242" ht="15.75" customHeight="1">
      <c r="A242" s="66"/>
      <c r="B242" s="67"/>
      <c r="C242" s="67"/>
      <c r="D242" s="67"/>
      <c r="E242" s="67"/>
      <c r="F242" s="67"/>
      <c r="G242" s="67"/>
      <c r="H242" s="1"/>
      <c r="I242" s="3"/>
      <c r="J242" s="3"/>
      <c r="K242" s="3"/>
      <c r="L242" s="3"/>
      <c r="M242" s="3"/>
      <c r="N242" s="3"/>
      <c r="O242" s="3"/>
      <c r="P242" s="3"/>
      <c r="Q242" s="3"/>
      <c r="R242" s="3"/>
      <c r="S242" s="3"/>
      <c r="T242" s="3"/>
      <c r="U242" s="3"/>
      <c r="V242" s="3"/>
      <c r="W242" s="3"/>
      <c r="X242" s="3"/>
      <c r="Y242" s="3"/>
      <c r="Z242" s="3"/>
    </row>
    <row r="243" ht="15.75" customHeight="1">
      <c r="A243" s="66"/>
      <c r="B243" s="67"/>
      <c r="C243" s="67"/>
      <c r="D243" s="67"/>
      <c r="E243" s="67"/>
      <c r="F243" s="67"/>
      <c r="G243" s="67"/>
      <c r="H243" s="1"/>
      <c r="I243" s="3"/>
      <c r="J243" s="3"/>
      <c r="K243" s="3"/>
      <c r="L243" s="3"/>
      <c r="M243" s="3"/>
      <c r="N243" s="3"/>
      <c r="O243" s="3"/>
      <c r="P243" s="3"/>
      <c r="Q243" s="3"/>
      <c r="R243" s="3"/>
      <c r="S243" s="3"/>
      <c r="T243" s="3"/>
      <c r="U243" s="3"/>
      <c r="V243" s="3"/>
      <c r="W243" s="3"/>
      <c r="X243" s="3"/>
      <c r="Y243" s="3"/>
      <c r="Z243" s="3"/>
    </row>
    <row r="244" ht="15.75" customHeight="1">
      <c r="A244" s="66"/>
      <c r="B244" s="67"/>
      <c r="C244" s="67"/>
      <c r="D244" s="67"/>
      <c r="E244" s="67"/>
      <c r="F244" s="67"/>
      <c r="G244" s="67"/>
      <c r="H244" s="1"/>
      <c r="I244" s="3"/>
      <c r="J244" s="3"/>
      <c r="K244" s="3"/>
      <c r="L244" s="3"/>
      <c r="M244" s="3"/>
      <c r="N244" s="3"/>
      <c r="O244" s="3"/>
      <c r="P244" s="3"/>
      <c r="Q244" s="3"/>
      <c r="R244" s="3"/>
      <c r="S244" s="3"/>
      <c r="T244" s="3"/>
      <c r="U244" s="3"/>
      <c r="V244" s="3"/>
      <c r="W244" s="3"/>
      <c r="X244" s="3"/>
      <c r="Y244" s="3"/>
      <c r="Z244" s="3"/>
    </row>
    <row r="245" ht="15.75" customHeight="1">
      <c r="A245" s="66"/>
      <c r="B245" s="67"/>
      <c r="C245" s="67"/>
      <c r="D245" s="67"/>
      <c r="E245" s="67"/>
      <c r="F245" s="67"/>
      <c r="G245" s="67"/>
      <c r="H245" s="1"/>
      <c r="I245" s="3"/>
      <c r="J245" s="3"/>
      <c r="K245" s="3"/>
      <c r="L245" s="3"/>
      <c r="M245" s="3"/>
      <c r="N245" s="3"/>
      <c r="O245" s="3"/>
      <c r="P245" s="3"/>
      <c r="Q245" s="3"/>
      <c r="R245" s="3"/>
      <c r="S245" s="3"/>
      <c r="T245" s="3"/>
      <c r="U245" s="3"/>
      <c r="V245" s="3"/>
      <c r="W245" s="3"/>
      <c r="X245" s="3"/>
      <c r="Y245" s="3"/>
      <c r="Z245" s="3"/>
    </row>
    <row r="246" ht="15.75" customHeight="1">
      <c r="A246" s="66"/>
      <c r="B246" s="67"/>
      <c r="C246" s="67"/>
      <c r="D246" s="67"/>
      <c r="E246" s="67"/>
      <c r="F246" s="67"/>
      <c r="G246" s="67"/>
      <c r="H246" s="1"/>
      <c r="I246" s="3"/>
      <c r="J246" s="3"/>
      <c r="K246" s="3"/>
      <c r="L246" s="3"/>
      <c r="M246" s="3"/>
      <c r="N246" s="3"/>
      <c r="O246" s="3"/>
      <c r="P246" s="3"/>
      <c r="Q246" s="3"/>
      <c r="R246" s="3"/>
      <c r="S246" s="3"/>
      <c r="T246" s="3"/>
      <c r="U246" s="3"/>
      <c r="V246" s="3"/>
      <c r="W246" s="3"/>
      <c r="X246" s="3"/>
      <c r="Y246" s="3"/>
      <c r="Z246" s="3"/>
    </row>
    <row r="247" ht="15.75" customHeight="1">
      <c r="A247" s="66"/>
      <c r="B247" s="67"/>
      <c r="C247" s="67"/>
      <c r="D247" s="67"/>
      <c r="E247" s="67"/>
      <c r="F247" s="67"/>
      <c r="G247" s="67"/>
      <c r="H247" s="1"/>
      <c r="I247" s="3"/>
      <c r="J247" s="3"/>
      <c r="K247" s="3"/>
      <c r="L247" s="3"/>
      <c r="M247" s="3"/>
      <c r="N247" s="3"/>
      <c r="O247" s="3"/>
      <c r="P247" s="3"/>
      <c r="Q247" s="3"/>
      <c r="R247" s="3"/>
      <c r="S247" s="3"/>
      <c r="T247" s="3"/>
      <c r="U247" s="3"/>
      <c r="V247" s="3"/>
      <c r="W247" s="3"/>
      <c r="X247" s="3"/>
      <c r="Y247" s="3"/>
      <c r="Z247" s="3"/>
    </row>
    <row r="248" ht="15.75" customHeight="1">
      <c r="A248" s="66"/>
      <c r="B248" s="67"/>
      <c r="C248" s="67"/>
      <c r="D248" s="67"/>
      <c r="E248" s="67"/>
      <c r="F248" s="67"/>
      <c r="G248" s="67"/>
      <c r="H248" s="1"/>
      <c r="I248" s="3"/>
      <c r="J248" s="3"/>
      <c r="K248" s="3"/>
      <c r="L248" s="3"/>
      <c r="M248" s="3"/>
      <c r="N248" s="3"/>
      <c r="O248" s="3"/>
      <c r="P248" s="3"/>
      <c r="Q248" s="3"/>
      <c r="R248" s="3"/>
      <c r="S248" s="3"/>
      <c r="T248" s="3"/>
      <c r="U248" s="3"/>
      <c r="V248" s="3"/>
      <c r="W248" s="3"/>
      <c r="X248" s="3"/>
      <c r="Y248" s="3"/>
      <c r="Z248" s="3"/>
    </row>
    <row r="249" ht="15.75" customHeight="1">
      <c r="A249" s="66"/>
      <c r="B249" s="67"/>
      <c r="C249" s="67"/>
      <c r="D249" s="67"/>
      <c r="E249" s="67"/>
      <c r="F249" s="67"/>
      <c r="G249" s="67"/>
      <c r="H249" s="1"/>
      <c r="I249" s="3"/>
      <c r="J249" s="3"/>
      <c r="K249" s="3"/>
      <c r="L249" s="3"/>
      <c r="M249" s="3"/>
      <c r="N249" s="3"/>
      <c r="O249" s="3"/>
      <c r="P249" s="3"/>
      <c r="Q249" s="3"/>
      <c r="R249" s="3"/>
      <c r="S249" s="3"/>
      <c r="T249" s="3"/>
      <c r="U249" s="3"/>
      <c r="V249" s="3"/>
      <c r="W249" s="3"/>
      <c r="X249" s="3"/>
      <c r="Y249" s="3"/>
      <c r="Z249" s="3"/>
    </row>
    <row r="250" ht="15.75" customHeight="1">
      <c r="A250" s="66"/>
      <c r="B250" s="67"/>
      <c r="C250" s="67"/>
      <c r="D250" s="67"/>
      <c r="E250" s="67"/>
      <c r="F250" s="67"/>
      <c r="G250" s="67"/>
      <c r="H250" s="1"/>
      <c r="I250" s="3"/>
      <c r="J250" s="3"/>
      <c r="K250" s="3"/>
      <c r="L250" s="3"/>
      <c r="M250" s="3"/>
      <c r="N250" s="3"/>
      <c r="O250" s="3"/>
      <c r="P250" s="3"/>
      <c r="Q250" s="3"/>
      <c r="R250" s="3"/>
      <c r="S250" s="3"/>
      <c r="T250" s="3"/>
      <c r="U250" s="3"/>
      <c r="V250" s="3"/>
      <c r="W250" s="3"/>
      <c r="X250" s="3"/>
      <c r="Y250" s="3"/>
      <c r="Z250" s="3"/>
    </row>
    <row r="251" ht="15.75" customHeight="1">
      <c r="A251" s="66"/>
      <c r="B251" s="67"/>
      <c r="C251" s="67"/>
      <c r="D251" s="67"/>
      <c r="E251" s="67"/>
      <c r="F251" s="67"/>
      <c r="G251" s="67"/>
      <c r="H251" s="1"/>
      <c r="I251" s="3"/>
      <c r="J251" s="3"/>
      <c r="K251" s="3"/>
      <c r="L251" s="3"/>
      <c r="M251" s="3"/>
      <c r="N251" s="3"/>
      <c r="O251" s="3"/>
      <c r="P251" s="3"/>
      <c r="Q251" s="3"/>
      <c r="R251" s="3"/>
      <c r="S251" s="3"/>
      <c r="T251" s="3"/>
      <c r="U251" s="3"/>
      <c r="V251" s="3"/>
      <c r="W251" s="3"/>
      <c r="X251" s="3"/>
      <c r="Y251" s="3"/>
      <c r="Z251" s="3"/>
    </row>
    <row r="252" ht="15.75" customHeight="1">
      <c r="A252" s="66"/>
      <c r="B252" s="67"/>
      <c r="C252" s="67"/>
      <c r="D252" s="67"/>
      <c r="E252" s="67"/>
      <c r="F252" s="67"/>
      <c r="G252" s="67"/>
      <c r="H252" s="1"/>
      <c r="I252" s="3"/>
      <c r="J252" s="3"/>
      <c r="K252" s="3"/>
      <c r="L252" s="3"/>
      <c r="M252" s="3"/>
      <c r="N252" s="3"/>
      <c r="O252" s="3"/>
      <c r="P252" s="3"/>
      <c r="Q252" s="3"/>
      <c r="R252" s="3"/>
      <c r="S252" s="3"/>
      <c r="T252" s="3"/>
      <c r="U252" s="3"/>
      <c r="V252" s="3"/>
      <c r="W252" s="3"/>
      <c r="X252" s="3"/>
      <c r="Y252" s="3"/>
      <c r="Z252" s="3"/>
    </row>
    <row r="253" ht="15.75" customHeight="1">
      <c r="A253" s="66"/>
      <c r="B253" s="67"/>
      <c r="C253" s="67"/>
      <c r="D253" s="67"/>
      <c r="E253" s="67"/>
      <c r="F253" s="67"/>
      <c r="G253" s="67"/>
      <c r="H253" s="1"/>
      <c r="I253" s="3"/>
      <c r="J253" s="3"/>
      <c r="K253" s="3"/>
      <c r="L253" s="3"/>
      <c r="M253" s="3"/>
      <c r="N253" s="3"/>
      <c r="O253" s="3"/>
      <c r="P253" s="3"/>
      <c r="Q253" s="3"/>
      <c r="R253" s="3"/>
      <c r="S253" s="3"/>
      <c r="T253" s="3"/>
      <c r="U253" s="3"/>
      <c r="V253" s="3"/>
      <c r="W253" s="3"/>
      <c r="X253" s="3"/>
      <c r="Y253" s="3"/>
      <c r="Z253" s="3"/>
    </row>
    <row r="254" ht="15.75" customHeight="1">
      <c r="A254" s="66"/>
      <c r="B254" s="67"/>
      <c r="C254" s="67"/>
      <c r="D254" s="67"/>
      <c r="E254" s="67"/>
      <c r="F254" s="67"/>
      <c r="G254" s="67"/>
      <c r="H254" s="1"/>
      <c r="I254" s="3"/>
      <c r="J254" s="3"/>
      <c r="K254" s="3"/>
      <c r="L254" s="3"/>
      <c r="M254" s="3"/>
      <c r="N254" s="3"/>
      <c r="O254" s="3"/>
      <c r="P254" s="3"/>
      <c r="Q254" s="3"/>
      <c r="R254" s="3"/>
      <c r="S254" s="3"/>
      <c r="T254" s="3"/>
      <c r="U254" s="3"/>
      <c r="V254" s="3"/>
      <c r="W254" s="3"/>
      <c r="X254" s="3"/>
      <c r="Y254" s="3"/>
      <c r="Z254" s="3"/>
    </row>
    <row r="255" ht="15.75" customHeight="1">
      <c r="A255" s="66"/>
      <c r="B255" s="67"/>
      <c r="C255" s="67"/>
      <c r="D255" s="67"/>
      <c r="E255" s="67"/>
      <c r="F255" s="67"/>
      <c r="G255" s="67"/>
      <c r="H255" s="1"/>
      <c r="I255" s="3"/>
      <c r="J255" s="3"/>
      <c r="K255" s="3"/>
      <c r="L255" s="3"/>
      <c r="M255" s="3"/>
      <c r="N255" s="3"/>
      <c r="O255" s="3"/>
      <c r="P255" s="3"/>
      <c r="Q255" s="3"/>
      <c r="R255" s="3"/>
      <c r="S255" s="3"/>
      <c r="T255" s="3"/>
      <c r="U255" s="3"/>
      <c r="V255" s="3"/>
      <c r="W255" s="3"/>
      <c r="X255" s="3"/>
      <c r="Y255" s="3"/>
      <c r="Z255" s="3"/>
    </row>
    <row r="256" ht="15.75" customHeight="1">
      <c r="A256" s="66"/>
      <c r="B256" s="67"/>
      <c r="C256" s="67"/>
      <c r="D256" s="67"/>
      <c r="E256" s="67"/>
      <c r="F256" s="67"/>
      <c r="G256" s="67"/>
      <c r="H256" s="1"/>
      <c r="I256" s="3"/>
      <c r="J256" s="3"/>
      <c r="K256" s="3"/>
      <c r="L256" s="3"/>
      <c r="M256" s="3"/>
      <c r="N256" s="3"/>
      <c r="O256" s="3"/>
      <c r="P256" s="3"/>
      <c r="Q256" s="3"/>
      <c r="R256" s="3"/>
      <c r="S256" s="3"/>
      <c r="T256" s="3"/>
      <c r="U256" s="3"/>
      <c r="V256" s="3"/>
      <c r="W256" s="3"/>
      <c r="X256" s="3"/>
      <c r="Y256" s="3"/>
      <c r="Z256" s="3"/>
    </row>
    <row r="257" ht="15.75" customHeight="1">
      <c r="A257" s="66"/>
      <c r="B257" s="67"/>
      <c r="C257" s="67"/>
      <c r="D257" s="67"/>
      <c r="E257" s="67"/>
      <c r="F257" s="67"/>
      <c r="G257" s="67"/>
      <c r="H257" s="1"/>
      <c r="I257" s="3"/>
      <c r="J257" s="3"/>
      <c r="K257" s="3"/>
      <c r="L257" s="3"/>
      <c r="M257" s="3"/>
      <c r="N257" s="3"/>
      <c r="O257" s="3"/>
      <c r="P257" s="3"/>
      <c r="Q257" s="3"/>
      <c r="R257" s="3"/>
      <c r="S257" s="3"/>
      <c r="T257" s="3"/>
      <c r="U257" s="3"/>
      <c r="V257" s="3"/>
      <c r="W257" s="3"/>
      <c r="X257" s="3"/>
      <c r="Y257" s="3"/>
      <c r="Z257" s="3"/>
    </row>
    <row r="258" ht="15.75" customHeight="1">
      <c r="A258" s="66"/>
      <c r="B258" s="67"/>
      <c r="C258" s="67"/>
      <c r="D258" s="67"/>
      <c r="E258" s="67"/>
      <c r="F258" s="67"/>
      <c r="G258" s="67"/>
      <c r="H258" s="1"/>
      <c r="I258" s="3"/>
      <c r="J258" s="3"/>
      <c r="K258" s="3"/>
      <c r="L258" s="3"/>
      <c r="M258" s="3"/>
      <c r="N258" s="3"/>
      <c r="O258" s="3"/>
      <c r="P258" s="3"/>
      <c r="Q258" s="3"/>
      <c r="R258" s="3"/>
      <c r="S258" s="3"/>
      <c r="T258" s="3"/>
      <c r="U258" s="3"/>
      <c r="V258" s="3"/>
      <c r="W258" s="3"/>
      <c r="X258" s="3"/>
      <c r="Y258" s="3"/>
      <c r="Z258" s="3"/>
    </row>
    <row r="259" ht="15.75" customHeight="1">
      <c r="A259" s="66"/>
      <c r="B259" s="67"/>
      <c r="C259" s="67"/>
      <c r="D259" s="67"/>
      <c r="E259" s="67"/>
      <c r="F259" s="67"/>
      <c r="G259" s="67"/>
      <c r="H259" s="1"/>
      <c r="I259" s="3"/>
      <c r="J259" s="3"/>
      <c r="K259" s="3"/>
      <c r="L259" s="3"/>
      <c r="M259" s="3"/>
      <c r="N259" s="3"/>
      <c r="O259" s="3"/>
      <c r="P259" s="3"/>
      <c r="Q259" s="3"/>
      <c r="R259" s="3"/>
      <c r="S259" s="3"/>
      <c r="T259" s="3"/>
      <c r="U259" s="3"/>
      <c r="V259" s="3"/>
      <c r="W259" s="3"/>
      <c r="X259" s="3"/>
      <c r="Y259" s="3"/>
      <c r="Z259" s="3"/>
    </row>
    <row r="260" ht="15.75" customHeight="1">
      <c r="A260" s="66"/>
      <c r="B260" s="67"/>
      <c r="C260" s="67"/>
      <c r="D260" s="67"/>
      <c r="E260" s="67"/>
      <c r="F260" s="67"/>
      <c r="G260" s="67"/>
      <c r="H260" s="1"/>
      <c r="I260" s="3"/>
      <c r="J260" s="3"/>
      <c r="K260" s="3"/>
      <c r="L260" s="3"/>
      <c r="M260" s="3"/>
      <c r="N260" s="3"/>
      <c r="O260" s="3"/>
      <c r="P260" s="3"/>
      <c r="Q260" s="3"/>
      <c r="R260" s="3"/>
      <c r="S260" s="3"/>
      <c r="T260" s="3"/>
      <c r="U260" s="3"/>
      <c r="V260" s="3"/>
      <c r="W260" s="3"/>
      <c r="X260" s="3"/>
      <c r="Y260" s="3"/>
      <c r="Z260" s="3"/>
    </row>
    <row r="261" ht="15.75" customHeight="1">
      <c r="A261" s="66"/>
      <c r="B261" s="67"/>
      <c r="C261" s="67"/>
      <c r="D261" s="67"/>
      <c r="E261" s="67"/>
      <c r="F261" s="67"/>
      <c r="G261" s="67"/>
      <c r="H261" s="1"/>
      <c r="I261" s="3"/>
      <c r="J261" s="3"/>
      <c r="K261" s="3"/>
      <c r="L261" s="3"/>
      <c r="M261" s="3"/>
      <c r="N261" s="3"/>
      <c r="O261" s="3"/>
      <c r="P261" s="3"/>
      <c r="Q261" s="3"/>
      <c r="R261" s="3"/>
      <c r="S261" s="3"/>
      <c r="T261" s="3"/>
      <c r="U261" s="3"/>
      <c r="V261" s="3"/>
      <c r="W261" s="3"/>
      <c r="X261" s="3"/>
      <c r="Y261" s="3"/>
      <c r="Z261" s="3"/>
    </row>
    <row r="262" ht="15.75" customHeight="1">
      <c r="A262" s="66"/>
      <c r="B262" s="67"/>
      <c r="C262" s="67"/>
      <c r="D262" s="67"/>
      <c r="E262" s="67"/>
      <c r="F262" s="67"/>
      <c r="G262" s="67"/>
      <c r="H262" s="1"/>
      <c r="I262" s="3"/>
      <c r="J262" s="3"/>
      <c r="K262" s="3"/>
      <c r="L262" s="3"/>
      <c r="M262" s="3"/>
      <c r="N262" s="3"/>
      <c r="O262" s="3"/>
      <c r="P262" s="3"/>
      <c r="Q262" s="3"/>
      <c r="R262" s="3"/>
      <c r="S262" s="3"/>
      <c r="T262" s="3"/>
      <c r="U262" s="3"/>
      <c r="V262" s="3"/>
      <c r="W262" s="3"/>
      <c r="X262" s="3"/>
      <c r="Y262" s="3"/>
      <c r="Z262" s="3"/>
    </row>
    <row r="263" ht="15.75" customHeight="1">
      <c r="A263" s="66"/>
      <c r="B263" s="67"/>
      <c r="C263" s="67"/>
      <c r="D263" s="67"/>
      <c r="E263" s="67"/>
      <c r="F263" s="67"/>
      <c r="G263" s="67"/>
      <c r="H263" s="1"/>
      <c r="I263" s="3"/>
      <c r="J263" s="3"/>
      <c r="K263" s="3"/>
      <c r="L263" s="3"/>
      <c r="M263" s="3"/>
      <c r="N263" s="3"/>
      <c r="O263" s="3"/>
      <c r="P263" s="3"/>
      <c r="Q263" s="3"/>
      <c r="R263" s="3"/>
      <c r="S263" s="3"/>
      <c r="T263" s="3"/>
      <c r="U263" s="3"/>
      <c r="V263" s="3"/>
      <c r="W263" s="3"/>
      <c r="X263" s="3"/>
      <c r="Y263" s="3"/>
      <c r="Z263" s="3"/>
    </row>
    <row r="264" ht="15.75" customHeight="1">
      <c r="A264" s="66"/>
      <c r="B264" s="67"/>
      <c r="C264" s="67"/>
      <c r="D264" s="67"/>
      <c r="E264" s="67"/>
      <c r="F264" s="67"/>
      <c r="G264" s="67"/>
      <c r="H264" s="1"/>
      <c r="I264" s="3"/>
      <c r="J264" s="3"/>
      <c r="K264" s="3"/>
      <c r="L264" s="3"/>
      <c r="M264" s="3"/>
      <c r="N264" s="3"/>
      <c r="O264" s="3"/>
      <c r="P264" s="3"/>
      <c r="Q264" s="3"/>
      <c r="R264" s="3"/>
      <c r="S264" s="3"/>
      <c r="T264" s="3"/>
      <c r="U264" s="3"/>
      <c r="V264" s="3"/>
      <c r="W264" s="3"/>
      <c r="X264" s="3"/>
      <c r="Y264" s="3"/>
      <c r="Z264" s="3"/>
    </row>
    <row r="265" ht="15.75" customHeight="1">
      <c r="A265" s="66"/>
      <c r="B265" s="67"/>
      <c r="C265" s="67"/>
      <c r="D265" s="67"/>
      <c r="E265" s="67"/>
      <c r="F265" s="67"/>
      <c r="G265" s="67"/>
      <c r="H265" s="1"/>
      <c r="I265" s="3"/>
      <c r="J265" s="3"/>
      <c r="K265" s="3"/>
      <c r="L265" s="3"/>
      <c r="M265" s="3"/>
      <c r="N265" s="3"/>
      <c r="O265" s="3"/>
      <c r="P265" s="3"/>
      <c r="Q265" s="3"/>
      <c r="R265" s="3"/>
      <c r="S265" s="3"/>
      <c r="T265" s="3"/>
      <c r="U265" s="3"/>
      <c r="V265" s="3"/>
      <c r="W265" s="3"/>
      <c r="X265" s="3"/>
      <c r="Y265" s="3"/>
      <c r="Z265" s="3"/>
    </row>
    <row r="266" ht="15.75" customHeight="1">
      <c r="A266" s="66"/>
      <c r="B266" s="67"/>
      <c r="C266" s="67"/>
      <c r="D266" s="67"/>
      <c r="E266" s="67"/>
      <c r="F266" s="67"/>
      <c r="G266" s="67"/>
      <c r="H266" s="1"/>
      <c r="I266" s="3"/>
      <c r="J266" s="3"/>
      <c r="K266" s="3"/>
      <c r="L266" s="3"/>
      <c r="M266" s="3"/>
      <c r="N266" s="3"/>
      <c r="O266" s="3"/>
      <c r="P266" s="3"/>
      <c r="Q266" s="3"/>
      <c r="R266" s="3"/>
      <c r="S266" s="3"/>
      <c r="T266" s="3"/>
      <c r="U266" s="3"/>
      <c r="V266" s="3"/>
      <c r="W266" s="3"/>
      <c r="X266" s="3"/>
      <c r="Y266" s="3"/>
      <c r="Z266" s="3"/>
    </row>
    <row r="267" ht="15.75" customHeight="1">
      <c r="A267" s="66"/>
      <c r="B267" s="67"/>
      <c r="C267" s="67"/>
      <c r="D267" s="67"/>
      <c r="E267" s="67"/>
      <c r="F267" s="67"/>
      <c r="G267" s="67"/>
      <c r="H267" s="1"/>
      <c r="I267" s="3"/>
      <c r="J267" s="3"/>
      <c r="K267" s="3"/>
      <c r="L267" s="3"/>
      <c r="M267" s="3"/>
      <c r="N267" s="3"/>
      <c r="O267" s="3"/>
      <c r="P267" s="3"/>
      <c r="Q267" s="3"/>
      <c r="R267" s="3"/>
      <c r="S267" s="3"/>
      <c r="T267" s="3"/>
      <c r="U267" s="3"/>
      <c r="V267" s="3"/>
      <c r="W267" s="3"/>
      <c r="X267" s="3"/>
      <c r="Y267" s="3"/>
      <c r="Z267" s="3"/>
    </row>
    <row r="268" ht="15.75" customHeight="1">
      <c r="A268" s="66"/>
      <c r="B268" s="67"/>
      <c r="C268" s="67"/>
      <c r="D268" s="67"/>
      <c r="E268" s="67"/>
      <c r="F268" s="67"/>
      <c r="G268" s="67"/>
      <c r="H268" s="1"/>
      <c r="I268" s="3"/>
      <c r="J268" s="3"/>
      <c r="K268" s="3"/>
      <c r="L268" s="3"/>
      <c r="M268" s="3"/>
      <c r="N268" s="3"/>
      <c r="O268" s="3"/>
      <c r="P268" s="3"/>
      <c r="Q268" s="3"/>
      <c r="R268" s="3"/>
      <c r="S268" s="3"/>
      <c r="T268" s="3"/>
      <c r="U268" s="3"/>
      <c r="V268" s="3"/>
      <c r="W268" s="3"/>
      <c r="X268" s="3"/>
      <c r="Y268" s="3"/>
      <c r="Z268" s="3"/>
    </row>
    <row r="269" ht="15.75" customHeight="1">
      <c r="A269" s="66"/>
      <c r="B269" s="67"/>
      <c r="C269" s="67"/>
      <c r="D269" s="67"/>
      <c r="E269" s="67"/>
      <c r="F269" s="67"/>
      <c r="G269" s="67"/>
      <c r="H269" s="1"/>
      <c r="I269" s="3"/>
      <c r="J269" s="3"/>
      <c r="K269" s="3"/>
      <c r="L269" s="3"/>
      <c r="M269" s="3"/>
      <c r="N269" s="3"/>
      <c r="O269" s="3"/>
      <c r="P269" s="3"/>
      <c r="Q269" s="3"/>
      <c r="R269" s="3"/>
      <c r="S269" s="3"/>
      <c r="T269" s="3"/>
      <c r="U269" s="3"/>
      <c r="V269" s="3"/>
      <c r="W269" s="3"/>
      <c r="X269" s="3"/>
      <c r="Y269" s="3"/>
      <c r="Z269" s="3"/>
    </row>
    <row r="270" ht="15.75" customHeight="1">
      <c r="A270" s="66"/>
      <c r="B270" s="67"/>
      <c r="C270" s="67"/>
      <c r="D270" s="67"/>
      <c r="E270" s="67"/>
      <c r="F270" s="67"/>
      <c r="G270" s="67"/>
      <c r="H270" s="1"/>
      <c r="I270" s="3"/>
      <c r="J270" s="3"/>
      <c r="K270" s="3"/>
      <c r="L270" s="3"/>
      <c r="M270" s="3"/>
      <c r="N270" s="3"/>
      <c r="O270" s="3"/>
      <c r="P270" s="3"/>
      <c r="Q270" s="3"/>
      <c r="R270" s="3"/>
      <c r="S270" s="3"/>
      <c r="T270" s="3"/>
      <c r="U270" s="3"/>
      <c r="V270" s="3"/>
      <c r="W270" s="3"/>
      <c r="X270" s="3"/>
      <c r="Y270" s="3"/>
      <c r="Z270" s="3"/>
    </row>
    <row r="271" ht="15.75" customHeight="1">
      <c r="A271" s="66"/>
      <c r="B271" s="67"/>
      <c r="C271" s="67"/>
      <c r="D271" s="67"/>
      <c r="E271" s="67"/>
      <c r="F271" s="67"/>
      <c r="G271" s="67"/>
      <c r="H271" s="1"/>
      <c r="I271" s="3"/>
      <c r="J271" s="3"/>
      <c r="K271" s="3"/>
      <c r="L271" s="3"/>
      <c r="M271" s="3"/>
      <c r="N271" s="3"/>
      <c r="O271" s="3"/>
      <c r="P271" s="3"/>
      <c r="Q271" s="3"/>
      <c r="R271" s="3"/>
      <c r="S271" s="3"/>
      <c r="T271" s="3"/>
      <c r="U271" s="3"/>
      <c r="V271" s="3"/>
      <c r="W271" s="3"/>
      <c r="X271" s="3"/>
      <c r="Y271" s="3"/>
      <c r="Z271" s="3"/>
    </row>
    <row r="272" ht="15.75" customHeight="1">
      <c r="A272" s="66"/>
      <c r="B272" s="67"/>
      <c r="C272" s="67"/>
      <c r="D272" s="67"/>
      <c r="E272" s="67"/>
      <c r="F272" s="67"/>
      <c r="G272" s="67"/>
      <c r="H272" s="1"/>
      <c r="I272" s="3"/>
      <c r="J272" s="3"/>
      <c r="K272" s="3"/>
      <c r="L272" s="3"/>
      <c r="M272" s="3"/>
      <c r="N272" s="3"/>
      <c r="O272" s="3"/>
      <c r="P272" s="3"/>
      <c r="Q272" s="3"/>
      <c r="R272" s="3"/>
      <c r="S272" s="3"/>
      <c r="T272" s="3"/>
      <c r="U272" s="3"/>
      <c r="V272" s="3"/>
      <c r="W272" s="3"/>
      <c r="X272" s="3"/>
      <c r="Y272" s="3"/>
      <c r="Z272" s="3"/>
    </row>
    <row r="273" ht="15.75" customHeight="1">
      <c r="A273" s="66"/>
      <c r="B273" s="67"/>
      <c r="C273" s="67"/>
      <c r="D273" s="67"/>
      <c r="E273" s="67"/>
      <c r="F273" s="67"/>
      <c r="G273" s="67"/>
      <c r="H273" s="1"/>
      <c r="I273" s="3"/>
      <c r="J273" s="3"/>
      <c r="K273" s="3"/>
      <c r="L273" s="3"/>
      <c r="M273" s="3"/>
      <c r="N273" s="3"/>
      <c r="O273" s="3"/>
      <c r="P273" s="3"/>
      <c r="Q273" s="3"/>
      <c r="R273" s="3"/>
      <c r="S273" s="3"/>
      <c r="T273" s="3"/>
      <c r="U273" s="3"/>
      <c r="V273" s="3"/>
      <c r="W273" s="3"/>
      <c r="X273" s="3"/>
      <c r="Y273" s="3"/>
      <c r="Z273" s="3"/>
    </row>
    <row r="274" ht="15.75" customHeight="1">
      <c r="A274" s="66"/>
      <c r="B274" s="67"/>
      <c r="C274" s="67"/>
      <c r="D274" s="67"/>
      <c r="E274" s="67"/>
      <c r="F274" s="67"/>
      <c r="G274" s="67"/>
      <c r="H274" s="1"/>
      <c r="I274" s="3"/>
      <c r="J274" s="3"/>
      <c r="K274" s="3"/>
      <c r="L274" s="3"/>
      <c r="M274" s="3"/>
      <c r="N274" s="3"/>
      <c r="O274" s="3"/>
      <c r="P274" s="3"/>
      <c r="Q274" s="3"/>
      <c r="R274" s="3"/>
      <c r="S274" s="3"/>
      <c r="T274" s="3"/>
      <c r="U274" s="3"/>
      <c r="V274" s="3"/>
      <c r="W274" s="3"/>
      <c r="X274" s="3"/>
      <c r="Y274" s="3"/>
      <c r="Z274" s="3"/>
    </row>
    <row r="275" ht="15.75" customHeight="1">
      <c r="A275" s="66"/>
      <c r="B275" s="67"/>
      <c r="C275" s="67"/>
      <c r="D275" s="67"/>
      <c r="E275" s="67"/>
      <c r="F275" s="67"/>
      <c r="G275" s="67"/>
      <c r="H275" s="1"/>
      <c r="I275" s="3"/>
      <c r="J275" s="3"/>
      <c r="K275" s="3"/>
      <c r="L275" s="3"/>
      <c r="M275" s="3"/>
      <c r="N275" s="3"/>
      <c r="O275" s="3"/>
      <c r="P275" s="3"/>
      <c r="Q275" s="3"/>
      <c r="R275" s="3"/>
      <c r="S275" s="3"/>
      <c r="T275" s="3"/>
      <c r="U275" s="3"/>
      <c r="V275" s="3"/>
      <c r="W275" s="3"/>
      <c r="X275" s="3"/>
      <c r="Y275" s="3"/>
      <c r="Z275" s="3"/>
    </row>
    <row r="276" ht="15.75" customHeight="1">
      <c r="A276" s="66"/>
      <c r="B276" s="67"/>
      <c r="C276" s="67"/>
      <c r="D276" s="67"/>
      <c r="E276" s="67"/>
      <c r="F276" s="67"/>
      <c r="G276" s="67"/>
      <c r="H276" s="1"/>
      <c r="I276" s="3"/>
      <c r="J276" s="3"/>
      <c r="K276" s="3"/>
      <c r="L276" s="3"/>
      <c r="M276" s="3"/>
      <c r="N276" s="3"/>
      <c r="O276" s="3"/>
      <c r="P276" s="3"/>
      <c r="Q276" s="3"/>
      <c r="R276" s="3"/>
      <c r="S276" s="3"/>
      <c r="T276" s="3"/>
      <c r="U276" s="3"/>
      <c r="V276" s="3"/>
      <c r="W276" s="3"/>
      <c r="X276" s="3"/>
      <c r="Y276" s="3"/>
      <c r="Z276" s="3"/>
    </row>
    <row r="277" ht="15.75" customHeight="1">
      <c r="A277" s="66"/>
      <c r="B277" s="67"/>
      <c r="C277" s="67"/>
      <c r="D277" s="67"/>
      <c r="E277" s="67"/>
      <c r="F277" s="67"/>
      <c r="G277" s="67"/>
      <c r="H277" s="1"/>
      <c r="I277" s="3"/>
      <c r="J277" s="3"/>
      <c r="K277" s="3"/>
      <c r="L277" s="3"/>
      <c r="M277" s="3"/>
      <c r="N277" s="3"/>
      <c r="O277" s="3"/>
      <c r="P277" s="3"/>
      <c r="Q277" s="3"/>
      <c r="R277" s="3"/>
      <c r="S277" s="3"/>
      <c r="T277" s="3"/>
      <c r="U277" s="3"/>
      <c r="V277" s="3"/>
      <c r="W277" s="3"/>
      <c r="X277" s="3"/>
      <c r="Y277" s="3"/>
      <c r="Z277" s="3"/>
    </row>
    <row r="278" ht="15.75" customHeight="1">
      <c r="A278" s="66"/>
      <c r="B278" s="67"/>
      <c r="C278" s="67"/>
      <c r="D278" s="67"/>
      <c r="E278" s="67"/>
      <c r="F278" s="67"/>
      <c r="G278" s="67"/>
      <c r="H278" s="1"/>
      <c r="I278" s="3"/>
      <c r="J278" s="3"/>
      <c r="K278" s="3"/>
      <c r="L278" s="3"/>
      <c r="M278" s="3"/>
      <c r="N278" s="3"/>
      <c r="O278" s="3"/>
      <c r="P278" s="3"/>
      <c r="Q278" s="3"/>
      <c r="R278" s="3"/>
      <c r="S278" s="3"/>
      <c r="T278" s="3"/>
      <c r="U278" s="3"/>
      <c r="V278" s="3"/>
      <c r="W278" s="3"/>
      <c r="X278" s="3"/>
      <c r="Y278" s="3"/>
      <c r="Z278" s="3"/>
    </row>
    <row r="279" ht="15.75" customHeight="1">
      <c r="A279" s="66"/>
      <c r="B279" s="67"/>
      <c r="C279" s="67"/>
      <c r="D279" s="67"/>
      <c r="E279" s="67"/>
      <c r="F279" s="67"/>
      <c r="G279" s="67"/>
      <c r="H279" s="1"/>
      <c r="I279" s="3"/>
      <c r="J279" s="3"/>
      <c r="K279" s="3"/>
      <c r="L279" s="3"/>
      <c r="M279" s="3"/>
      <c r="N279" s="3"/>
      <c r="O279" s="3"/>
      <c r="P279" s="3"/>
      <c r="Q279" s="3"/>
      <c r="R279" s="3"/>
      <c r="S279" s="3"/>
      <c r="T279" s="3"/>
      <c r="U279" s="3"/>
      <c r="V279" s="3"/>
      <c r="W279" s="3"/>
      <c r="X279" s="3"/>
      <c r="Y279" s="3"/>
      <c r="Z279" s="3"/>
    </row>
    <row r="280" ht="15.75" customHeight="1">
      <c r="A280" s="66"/>
      <c r="B280" s="67"/>
      <c r="C280" s="67"/>
      <c r="D280" s="67"/>
      <c r="E280" s="67"/>
      <c r="F280" s="67"/>
      <c r="G280" s="67"/>
      <c r="H280" s="1"/>
      <c r="I280" s="3"/>
      <c r="J280" s="3"/>
      <c r="K280" s="3"/>
      <c r="L280" s="3"/>
      <c r="M280" s="3"/>
      <c r="N280" s="3"/>
      <c r="O280" s="3"/>
      <c r="P280" s="3"/>
      <c r="Q280" s="3"/>
      <c r="R280" s="3"/>
      <c r="S280" s="3"/>
      <c r="T280" s="3"/>
      <c r="U280" s="3"/>
      <c r="V280" s="3"/>
      <c r="W280" s="3"/>
      <c r="X280" s="3"/>
      <c r="Y280" s="3"/>
      <c r="Z280" s="3"/>
    </row>
    <row r="281" ht="15.75" customHeight="1">
      <c r="A281" s="66"/>
      <c r="B281" s="67"/>
      <c r="C281" s="67"/>
      <c r="D281" s="67"/>
      <c r="E281" s="67"/>
      <c r="F281" s="67"/>
      <c r="G281" s="67"/>
      <c r="H281" s="1"/>
      <c r="I281" s="3"/>
      <c r="J281" s="3"/>
      <c r="K281" s="3"/>
      <c r="L281" s="3"/>
      <c r="M281" s="3"/>
      <c r="N281" s="3"/>
      <c r="O281" s="3"/>
      <c r="P281" s="3"/>
      <c r="Q281" s="3"/>
      <c r="R281" s="3"/>
      <c r="S281" s="3"/>
      <c r="T281" s="3"/>
      <c r="U281" s="3"/>
      <c r="V281" s="3"/>
      <c r="W281" s="3"/>
      <c r="X281" s="3"/>
      <c r="Y281" s="3"/>
      <c r="Z281" s="3"/>
    </row>
    <row r="282" ht="15.75" customHeight="1">
      <c r="A282" s="66"/>
      <c r="B282" s="67"/>
      <c r="C282" s="67"/>
      <c r="D282" s="67"/>
      <c r="E282" s="67"/>
      <c r="F282" s="67"/>
      <c r="G282" s="67"/>
      <c r="H282" s="1"/>
      <c r="I282" s="3"/>
      <c r="J282" s="3"/>
      <c r="K282" s="3"/>
      <c r="L282" s="3"/>
      <c r="M282" s="3"/>
      <c r="N282" s="3"/>
      <c r="O282" s="3"/>
      <c r="P282" s="3"/>
      <c r="Q282" s="3"/>
      <c r="R282" s="3"/>
      <c r="S282" s="3"/>
      <c r="T282" s="3"/>
      <c r="U282" s="3"/>
      <c r="V282" s="3"/>
      <c r="W282" s="3"/>
      <c r="X282" s="3"/>
      <c r="Y282" s="3"/>
      <c r="Z282" s="3"/>
    </row>
    <row r="283" ht="15.75" customHeight="1">
      <c r="A283" s="66"/>
      <c r="B283" s="67"/>
      <c r="C283" s="67"/>
      <c r="D283" s="67"/>
      <c r="E283" s="67"/>
      <c r="F283" s="67"/>
      <c r="G283" s="67"/>
      <c r="H283" s="1"/>
      <c r="I283" s="3"/>
      <c r="J283" s="3"/>
      <c r="K283" s="3"/>
      <c r="L283" s="3"/>
      <c r="M283" s="3"/>
      <c r="N283" s="3"/>
      <c r="O283" s="3"/>
      <c r="P283" s="3"/>
      <c r="Q283" s="3"/>
      <c r="R283" s="3"/>
      <c r="S283" s="3"/>
      <c r="T283" s="3"/>
      <c r="U283" s="3"/>
      <c r="V283" s="3"/>
      <c r="W283" s="3"/>
      <c r="X283" s="3"/>
      <c r="Y283" s="3"/>
      <c r="Z283" s="3"/>
    </row>
    <row r="284" ht="15.75" customHeight="1">
      <c r="A284" s="66"/>
      <c r="B284" s="67"/>
      <c r="C284" s="67"/>
      <c r="D284" s="67"/>
      <c r="E284" s="67"/>
      <c r="F284" s="67"/>
      <c r="G284" s="67"/>
      <c r="H284" s="1"/>
      <c r="I284" s="3"/>
      <c r="J284" s="3"/>
      <c r="K284" s="3"/>
      <c r="L284" s="3"/>
      <c r="M284" s="3"/>
      <c r="N284" s="3"/>
      <c r="O284" s="3"/>
      <c r="P284" s="3"/>
      <c r="Q284" s="3"/>
      <c r="R284" s="3"/>
      <c r="S284" s="3"/>
      <c r="T284" s="3"/>
      <c r="U284" s="3"/>
      <c r="V284" s="3"/>
      <c r="W284" s="3"/>
      <c r="X284" s="3"/>
      <c r="Y284" s="3"/>
      <c r="Z284" s="3"/>
    </row>
    <row r="285" ht="15.75" customHeight="1">
      <c r="A285" s="66"/>
      <c r="B285" s="67"/>
      <c r="C285" s="67"/>
      <c r="D285" s="67"/>
      <c r="E285" s="67"/>
      <c r="F285" s="67"/>
      <c r="G285" s="67"/>
      <c r="H285" s="1"/>
      <c r="I285" s="3"/>
      <c r="J285" s="3"/>
      <c r="K285" s="3"/>
      <c r="L285" s="3"/>
      <c r="M285" s="3"/>
      <c r="N285" s="3"/>
      <c r="O285" s="3"/>
      <c r="P285" s="3"/>
      <c r="Q285" s="3"/>
      <c r="R285" s="3"/>
      <c r="S285" s="3"/>
      <c r="T285" s="3"/>
      <c r="U285" s="3"/>
      <c r="V285" s="3"/>
      <c r="W285" s="3"/>
      <c r="X285" s="3"/>
      <c r="Y285" s="3"/>
      <c r="Z285" s="3"/>
    </row>
    <row r="286" ht="15.75" customHeight="1">
      <c r="A286" s="66"/>
      <c r="B286" s="67"/>
      <c r="C286" s="67"/>
      <c r="D286" s="67"/>
      <c r="E286" s="67"/>
      <c r="F286" s="67"/>
      <c r="G286" s="67"/>
      <c r="H286" s="1"/>
      <c r="I286" s="3"/>
      <c r="J286" s="3"/>
      <c r="K286" s="3"/>
      <c r="L286" s="3"/>
      <c r="M286" s="3"/>
      <c r="N286" s="3"/>
      <c r="O286" s="3"/>
      <c r="P286" s="3"/>
      <c r="Q286" s="3"/>
      <c r="R286" s="3"/>
      <c r="S286" s="3"/>
      <c r="T286" s="3"/>
      <c r="U286" s="3"/>
      <c r="V286" s="3"/>
      <c r="W286" s="3"/>
      <c r="X286" s="3"/>
      <c r="Y286" s="3"/>
      <c r="Z286" s="3"/>
    </row>
    <row r="287" ht="15.75" customHeight="1">
      <c r="A287" s="66"/>
      <c r="B287" s="67"/>
      <c r="C287" s="67"/>
      <c r="D287" s="67"/>
      <c r="E287" s="67"/>
      <c r="F287" s="67"/>
      <c r="G287" s="67"/>
      <c r="H287" s="1"/>
      <c r="I287" s="3"/>
      <c r="J287" s="3"/>
      <c r="K287" s="3"/>
      <c r="L287" s="3"/>
      <c r="M287" s="3"/>
      <c r="N287" s="3"/>
      <c r="O287" s="3"/>
      <c r="P287" s="3"/>
      <c r="Q287" s="3"/>
      <c r="R287" s="3"/>
      <c r="S287" s="3"/>
      <c r="T287" s="3"/>
      <c r="U287" s="3"/>
      <c r="V287" s="3"/>
      <c r="W287" s="3"/>
      <c r="X287" s="3"/>
      <c r="Y287" s="3"/>
      <c r="Z287" s="3"/>
    </row>
    <row r="288" ht="15.75" customHeight="1">
      <c r="A288" s="66"/>
      <c r="B288" s="67"/>
      <c r="C288" s="67"/>
      <c r="D288" s="67"/>
      <c r="E288" s="67"/>
      <c r="F288" s="67"/>
      <c r="G288" s="67"/>
      <c r="H288" s="1"/>
      <c r="I288" s="3"/>
      <c r="J288" s="3"/>
      <c r="K288" s="3"/>
      <c r="L288" s="3"/>
      <c r="M288" s="3"/>
      <c r="N288" s="3"/>
      <c r="O288" s="3"/>
      <c r="P288" s="3"/>
      <c r="Q288" s="3"/>
      <c r="R288" s="3"/>
      <c r="S288" s="3"/>
      <c r="T288" s="3"/>
      <c r="U288" s="3"/>
      <c r="V288" s="3"/>
      <c r="W288" s="3"/>
      <c r="X288" s="3"/>
      <c r="Y288" s="3"/>
      <c r="Z288" s="3"/>
    </row>
    <row r="289" ht="15.75" customHeight="1">
      <c r="A289" s="66"/>
      <c r="B289" s="67"/>
      <c r="C289" s="67"/>
      <c r="D289" s="67"/>
      <c r="E289" s="67"/>
      <c r="F289" s="67"/>
      <c r="G289" s="67"/>
      <c r="H289" s="1"/>
      <c r="I289" s="3"/>
      <c r="J289" s="3"/>
      <c r="K289" s="3"/>
      <c r="L289" s="3"/>
      <c r="M289" s="3"/>
      <c r="N289" s="3"/>
      <c r="O289" s="3"/>
      <c r="P289" s="3"/>
      <c r="Q289" s="3"/>
      <c r="R289" s="3"/>
      <c r="S289" s="3"/>
      <c r="T289" s="3"/>
      <c r="U289" s="3"/>
      <c r="V289" s="3"/>
      <c r="W289" s="3"/>
      <c r="X289" s="3"/>
      <c r="Y289" s="3"/>
      <c r="Z289" s="3"/>
    </row>
    <row r="290" ht="15.75" customHeight="1">
      <c r="A290" s="66"/>
      <c r="B290" s="67"/>
      <c r="C290" s="67"/>
      <c r="D290" s="67"/>
      <c r="E290" s="67"/>
      <c r="F290" s="67"/>
      <c r="G290" s="67"/>
      <c r="H290" s="1"/>
      <c r="I290" s="3"/>
      <c r="J290" s="3"/>
      <c r="K290" s="3"/>
      <c r="L290" s="3"/>
      <c r="M290" s="3"/>
      <c r="N290" s="3"/>
      <c r="O290" s="3"/>
      <c r="P290" s="3"/>
      <c r="Q290" s="3"/>
      <c r="R290" s="3"/>
      <c r="S290" s="3"/>
      <c r="T290" s="3"/>
      <c r="U290" s="3"/>
      <c r="V290" s="3"/>
      <c r="W290" s="3"/>
      <c r="X290" s="3"/>
      <c r="Y290" s="3"/>
      <c r="Z290" s="3"/>
    </row>
    <row r="291" ht="15.75" customHeight="1">
      <c r="A291" s="66"/>
      <c r="B291" s="67"/>
      <c r="C291" s="67"/>
      <c r="D291" s="67"/>
      <c r="E291" s="67"/>
      <c r="F291" s="67"/>
      <c r="G291" s="67"/>
      <c r="H291" s="1"/>
      <c r="I291" s="3"/>
      <c r="J291" s="3"/>
      <c r="K291" s="3"/>
      <c r="L291" s="3"/>
      <c r="M291" s="3"/>
      <c r="N291" s="3"/>
      <c r="O291" s="3"/>
      <c r="P291" s="3"/>
      <c r="Q291" s="3"/>
      <c r="R291" s="3"/>
      <c r="S291" s="3"/>
      <c r="T291" s="3"/>
      <c r="U291" s="3"/>
      <c r="V291" s="3"/>
      <c r="W291" s="3"/>
      <c r="X291" s="3"/>
      <c r="Y291" s="3"/>
      <c r="Z291" s="3"/>
    </row>
    <row r="292" ht="15.75" customHeight="1">
      <c r="A292" s="66"/>
      <c r="B292" s="67"/>
      <c r="C292" s="67"/>
      <c r="D292" s="67"/>
      <c r="E292" s="67"/>
      <c r="F292" s="67"/>
      <c r="G292" s="67"/>
      <c r="H292" s="1"/>
      <c r="I292" s="3"/>
      <c r="J292" s="3"/>
      <c r="K292" s="3"/>
      <c r="L292" s="3"/>
      <c r="M292" s="3"/>
      <c r="N292" s="3"/>
      <c r="O292" s="3"/>
      <c r="P292" s="3"/>
      <c r="Q292" s="3"/>
      <c r="R292" s="3"/>
      <c r="S292" s="3"/>
      <c r="T292" s="3"/>
      <c r="U292" s="3"/>
      <c r="V292" s="3"/>
      <c r="W292" s="3"/>
      <c r="X292" s="3"/>
      <c r="Y292" s="3"/>
      <c r="Z292" s="3"/>
    </row>
    <row r="293" ht="15.75" customHeight="1">
      <c r="A293" s="66"/>
      <c r="B293" s="67"/>
      <c r="C293" s="67"/>
      <c r="D293" s="67"/>
      <c r="E293" s="67"/>
      <c r="F293" s="67"/>
      <c r="G293" s="67"/>
      <c r="H293" s="1"/>
      <c r="I293" s="3"/>
      <c r="J293" s="3"/>
      <c r="K293" s="3"/>
      <c r="L293" s="3"/>
      <c r="M293" s="3"/>
      <c r="N293" s="3"/>
      <c r="O293" s="3"/>
      <c r="P293" s="3"/>
      <c r="Q293" s="3"/>
      <c r="R293" s="3"/>
      <c r="S293" s="3"/>
      <c r="T293" s="3"/>
      <c r="U293" s="3"/>
      <c r="V293" s="3"/>
      <c r="W293" s="3"/>
      <c r="X293" s="3"/>
      <c r="Y293" s="3"/>
      <c r="Z293" s="3"/>
    </row>
    <row r="294" ht="15.75" customHeight="1">
      <c r="A294" s="66"/>
      <c r="B294" s="67"/>
      <c r="C294" s="67"/>
      <c r="D294" s="67"/>
      <c r="E294" s="67"/>
      <c r="F294" s="67"/>
      <c r="G294" s="67"/>
      <c r="H294" s="1"/>
      <c r="I294" s="3"/>
      <c r="J294" s="3"/>
      <c r="K294" s="3"/>
      <c r="L294" s="3"/>
      <c r="M294" s="3"/>
      <c r="N294" s="3"/>
      <c r="O294" s="3"/>
      <c r="P294" s="3"/>
      <c r="Q294" s="3"/>
      <c r="R294" s="3"/>
      <c r="S294" s="3"/>
      <c r="T294" s="3"/>
      <c r="U294" s="3"/>
      <c r="V294" s="3"/>
      <c r="W294" s="3"/>
      <c r="X294" s="3"/>
      <c r="Y294" s="3"/>
      <c r="Z294" s="3"/>
    </row>
    <row r="295" ht="15.75" customHeight="1">
      <c r="A295" s="66"/>
      <c r="B295" s="67"/>
      <c r="C295" s="67"/>
      <c r="D295" s="67"/>
      <c r="E295" s="67"/>
      <c r="F295" s="67"/>
      <c r="G295" s="67"/>
      <c r="H295" s="1"/>
      <c r="I295" s="3"/>
      <c r="J295" s="3"/>
      <c r="K295" s="3"/>
      <c r="L295" s="3"/>
      <c r="M295" s="3"/>
      <c r="N295" s="3"/>
      <c r="O295" s="3"/>
      <c r="P295" s="3"/>
      <c r="Q295" s="3"/>
      <c r="R295" s="3"/>
      <c r="S295" s="3"/>
      <c r="T295" s="3"/>
      <c r="U295" s="3"/>
      <c r="V295" s="3"/>
      <c r="W295" s="3"/>
      <c r="X295" s="3"/>
      <c r="Y295" s="3"/>
      <c r="Z295" s="3"/>
    </row>
    <row r="296" ht="15.75" customHeight="1">
      <c r="A296" s="66"/>
      <c r="B296" s="67"/>
      <c r="C296" s="67"/>
      <c r="D296" s="67"/>
      <c r="E296" s="67"/>
      <c r="F296" s="67"/>
      <c r="G296" s="67"/>
      <c r="H296" s="1"/>
      <c r="I296" s="3"/>
      <c r="J296" s="3"/>
      <c r="K296" s="3"/>
      <c r="L296" s="3"/>
      <c r="M296" s="3"/>
      <c r="N296" s="3"/>
      <c r="O296" s="3"/>
      <c r="P296" s="3"/>
      <c r="Q296" s="3"/>
      <c r="R296" s="3"/>
      <c r="S296" s="3"/>
      <c r="T296" s="3"/>
      <c r="U296" s="3"/>
      <c r="V296" s="3"/>
      <c r="W296" s="3"/>
      <c r="X296" s="3"/>
      <c r="Y296" s="3"/>
      <c r="Z296" s="3"/>
    </row>
    <row r="297" ht="15.75" customHeight="1">
      <c r="A297" s="66"/>
      <c r="B297" s="67"/>
      <c r="C297" s="67"/>
      <c r="D297" s="67"/>
      <c r="E297" s="67"/>
      <c r="F297" s="67"/>
      <c r="G297" s="67"/>
      <c r="H297" s="1"/>
      <c r="I297" s="3"/>
      <c r="J297" s="3"/>
      <c r="K297" s="3"/>
      <c r="L297" s="3"/>
      <c r="M297" s="3"/>
      <c r="N297" s="3"/>
      <c r="O297" s="3"/>
      <c r="P297" s="3"/>
      <c r="Q297" s="3"/>
      <c r="R297" s="3"/>
      <c r="S297" s="3"/>
      <c r="T297" s="3"/>
      <c r="U297" s="3"/>
      <c r="V297" s="3"/>
      <c r="W297" s="3"/>
      <c r="X297" s="3"/>
      <c r="Y297" s="3"/>
      <c r="Z297" s="3"/>
    </row>
    <row r="298" ht="15.75" customHeight="1">
      <c r="A298" s="66"/>
      <c r="B298" s="67"/>
      <c r="C298" s="67"/>
      <c r="D298" s="67"/>
      <c r="E298" s="67"/>
      <c r="F298" s="67"/>
      <c r="G298" s="67"/>
      <c r="H298" s="1"/>
      <c r="I298" s="3"/>
      <c r="J298" s="3"/>
      <c r="K298" s="3"/>
      <c r="L298" s="3"/>
      <c r="M298" s="3"/>
      <c r="N298" s="3"/>
      <c r="O298" s="3"/>
      <c r="P298" s="3"/>
      <c r="Q298" s="3"/>
      <c r="R298" s="3"/>
      <c r="S298" s="3"/>
      <c r="T298" s="3"/>
      <c r="U298" s="3"/>
      <c r="V298" s="3"/>
      <c r="W298" s="3"/>
      <c r="X298" s="3"/>
      <c r="Y298" s="3"/>
      <c r="Z298" s="3"/>
    </row>
    <row r="299" ht="15.75" customHeight="1">
      <c r="A299" s="66"/>
      <c r="B299" s="67"/>
      <c r="C299" s="67"/>
      <c r="D299" s="67"/>
      <c r="E299" s="67"/>
      <c r="F299" s="67"/>
      <c r="G299" s="67"/>
      <c r="H299" s="1"/>
      <c r="I299" s="3"/>
      <c r="J299" s="3"/>
      <c r="K299" s="3"/>
      <c r="L299" s="3"/>
      <c r="M299" s="3"/>
      <c r="N299" s="3"/>
      <c r="O299" s="3"/>
      <c r="P299" s="3"/>
      <c r="Q299" s="3"/>
      <c r="R299" s="3"/>
      <c r="S299" s="3"/>
      <c r="T299" s="3"/>
      <c r="U299" s="3"/>
      <c r="V299" s="3"/>
      <c r="W299" s="3"/>
      <c r="X299" s="3"/>
      <c r="Y299" s="3"/>
      <c r="Z299" s="3"/>
    </row>
    <row r="300" ht="15.75" customHeight="1">
      <c r="A300" s="66"/>
      <c r="B300" s="67"/>
      <c r="C300" s="67"/>
      <c r="D300" s="67"/>
      <c r="E300" s="67"/>
      <c r="F300" s="67"/>
      <c r="G300" s="67"/>
      <c r="H300" s="1"/>
      <c r="I300" s="3"/>
      <c r="J300" s="3"/>
      <c r="K300" s="3"/>
      <c r="L300" s="3"/>
      <c r="M300" s="3"/>
      <c r="N300" s="3"/>
      <c r="O300" s="3"/>
      <c r="P300" s="3"/>
      <c r="Q300" s="3"/>
      <c r="R300" s="3"/>
      <c r="S300" s="3"/>
      <c r="T300" s="3"/>
      <c r="U300" s="3"/>
      <c r="V300" s="3"/>
      <c r="W300" s="3"/>
      <c r="X300" s="3"/>
      <c r="Y300" s="3"/>
      <c r="Z300" s="3"/>
    </row>
    <row r="301" ht="15.75" customHeight="1">
      <c r="A301" s="66"/>
      <c r="B301" s="67"/>
      <c r="C301" s="67"/>
      <c r="D301" s="67"/>
      <c r="E301" s="67"/>
      <c r="F301" s="67"/>
      <c r="G301" s="67"/>
      <c r="H301" s="1"/>
      <c r="I301" s="3"/>
      <c r="J301" s="3"/>
      <c r="K301" s="3"/>
      <c r="L301" s="3"/>
      <c r="M301" s="3"/>
      <c r="N301" s="3"/>
      <c r="O301" s="3"/>
      <c r="P301" s="3"/>
      <c r="Q301" s="3"/>
      <c r="R301" s="3"/>
      <c r="S301" s="3"/>
      <c r="T301" s="3"/>
      <c r="U301" s="3"/>
      <c r="V301" s="3"/>
      <c r="W301" s="3"/>
      <c r="X301" s="3"/>
      <c r="Y301" s="3"/>
      <c r="Z301" s="3"/>
    </row>
    <row r="302" ht="15.75" customHeight="1">
      <c r="A302" s="66"/>
      <c r="B302" s="67"/>
      <c r="C302" s="67"/>
      <c r="D302" s="67"/>
      <c r="E302" s="67"/>
      <c r="F302" s="67"/>
      <c r="G302" s="67"/>
      <c r="H302" s="1"/>
      <c r="I302" s="3"/>
      <c r="J302" s="3"/>
      <c r="K302" s="3"/>
      <c r="L302" s="3"/>
      <c r="M302" s="3"/>
      <c r="N302" s="3"/>
      <c r="O302" s="3"/>
      <c r="P302" s="3"/>
      <c r="Q302" s="3"/>
      <c r="R302" s="3"/>
      <c r="S302" s="3"/>
      <c r="T302" s="3"/>
      <c r="U302" s="3"/>
      <c r="V302" s="3"/>
      <c r="W302" s="3"/>
      <c r="X302" s="3"/>
      <c r="Y302" s="3"/>
      <c r="Z302" s="3"/>
    </row>
    <row r="303" ht="15.75" customHeight="1">
      <c r="A303" s="66"/>
      <c r="B303" s="67"/>
      <c r="C303" s="67"/>
      <c r="D303" s="67"/>
      <c r="E303" s="67"/>
      <c r="F303" s="67"/>
      <c r="G303" s="67"/>
      <c r="H303" s="1"/>
      <c r="I303" s="3"/>
      <c r="J303" s="3"/>
      <c r="K303" s="3"/>
      <c r="L303" s="3"/>
      <c r="M303" s="3"/>
      <c r="N303" s="3"/>
      <c r="O303" s="3"/>
      <c r="P303" s="3"/>
      <c r="Q303" s="3"/>
      <c r="R303" s="3"/>
      <c r="S303" s="3"/>
      <c r="T303" s="3"/>
      <c r="U303" s="3"/>
      <c r="V303" s="3"/>
      <c r="W303" s="3"/>
      <c r="X303" s="3"/>
      <c r="Y303" s="3"/>
      <c r="Z303" s="3"/>
    </row>
    <row r="304" ht="15.75" customHeight="1">
      <c r="A304" s="66"/>
      <c r="B304" s="67"/>
      <c r="C304" s="67"/>
      <c r="D304" s="67"/>
      <c r="E304" s="67"/>
      <c r="F304" s="67"/>
      <c r="G304" s="67"/>
      <c r="H304" s="1"/>
      <c r="I304" s="3"/>
      <c r="J304" s="3"/>
      <c r="K304" s="3"/>
      <c r="L304" s="3"/>
      <c r="M304" s="3"/>
      <c r="N304" s="3"/>
      <c r="O304" s="3"/>
      <c r="P304" s="3"/>
      <c r="Q304" s="3"/>
      <c r="R304" s="3"/>
      <c r="S304" s="3"/>
      <c r="T304" s="3"/>
      <c r="U304" s="3"/>
      <c r="V304" s="3"/>
      <c r="W304" s="3"/>
      <c r="X304" s="3"/>
      <c r="Y304" s="3"/>
      <c r="Z304" s="3"/>
    </row>
    <row r="305" ht="15.75" customHeight="1">
      <c r="A305" s="66"/>
      <c r="B305" s="67"/>
      <c r="C305" s="67"/>
      <c r="D305" s="67"/>
      <c r="E305" s="67"/>
      <c r="F305" s="67"/>
      <c r="G305" s="67"/>
      <c r="H305" s="1"/>
      <c r="I305" s="3"/>
      <c r="J305" s="3"/>
      <c r="K305" s="3"/>
      <c r="L305" s="3"/>
      <c r="M305" s="3"/>
      <c r="N305" s="3"/>
      <c r="O305" s="3"/>
      <c r="P305" s="3"/>
      <c r="Q305" s="3"/>
      <c r="R305" s="3"/>
      <c r="S305" s="3"/>
      <c r="T305" s="3"/>
      <c r="U305" s="3"/>
      <c r="V305" s="3"/>
      <c r="W305" s="3"/>
      <c r="X305" s="3"/>
      <c r="Y305" s="3"/>
      <c r="Z305" s="3"/>
    </row>
    <row r="306" ht="15.75" customHeight="1">
      <c r="A306" s="66"/>
      <c r="B306" s="67"/>
      <c r="C306" s="67"/>
      <c r="D306" s="67"/>
      <c r="E306" s="67"/>
      <c r="F306" s="67"/>
      <c r="G306" s="67"/>
      <c r="H306" s="1"/>
      <c r="I306" s="3"/>
      <c r="J306" s="3"/>
      <c r="K306" s="3"/>
      <c r="L306" s="3"/>
      <c r="M306" s="3"/>
      <c r="N306" s="3"/>
      <c r="O306" s="3"/>
      <c r="P306" s="3"/>
      <c r="Q306" s="3"/>
      <c r="R306" s="3"/>
      <c r="S306" s="3"/>
      <c r="T306" s="3"/>
      <c r="U306" s="3"/>
      <c r="V306" s="3"/>
      <c r="W306" s="3"/>
      <c r="X306" s="3"/>
      <c r="Y306" s="3"/>
      <c r="Z306" s="3"/>
    </row>
    <row r="307" ht="15.75" customHeight="1">
      <c r="A307" s="66"/>
      <c r="B307" s="67"/>
      <c r="C307" s="67"/>
      <c r="D307" s="67"/>
      <c r="E307" s="67"/>
      <c r="F307" s="67"/>
      <c r="G307" s="67"/>
      <c r="H307" s="1"/>
      <c r="I307" s="3"/>
      <c r="J307" s="3"/>
      <c r="K307" s="3"/>
      <c r="L307" s="3"/>
      <c r="M307" s="3"/>
      <c r="N307" s="3"/>
      <c r="O307" s="3"/>
      <c r="P307" s="3"/>
      <c r="Q307" s="3"/>
      <c r="R307" s="3"/>
      <c r="S307" s="3"/>
      <c r="T307" s="3"/>
      <c r="U307" s="3"/>
      <c r="V307" s="3"/>
      <c r="W307" s="3"/>
      <c r="X307" s="3"/>
      <c r="Y307" s="3"/>
      <c r="Z307" s="3"/>
    </row>
    <row r="308" ht="15.75" customHeight="1">
      <c r="A308" s="66"/>
      <c r="B308" s="67"/>
      <c r="C308" s="67"/>
      <c r="D308" s="67"/>
      <c r="E308" s="67"/>
      <c r="F308" s="67"/>
      <c r="G308" s="67"/>
      <c r="H308" s="1"/>
      <c r="I308" s="3"/>
      <c r="J308" s="3"/>
      <c r="K308" s="3"/>
      <c r="L308" s="3"/>
      <c r="M308" s="3"/>
      <c r="N308" s="3"/>
      <c r="O308" s="3"/>
      <c r="P308" s="3"/>
      <c r="Q308" s="3"/>
      <c r="R308" s="3"/>
      <c r="S308" s="3"/>
      <c r="T308" s="3"/>
      <c r="U308" s="3"/>
      <c r="V308" s="3"/>
      <c r="W308" s="3"/>
      <c r="X308" s="3"/>
      <c r="Y308" s="3"/>
      <c r="Z308" s="3"/>
    </row>
    <row r="309" ht="15.75" customHeight="1">
      <c r="A309" s="66"/>
      <c r="B309" s="67"/>
      <c r="C309" s="67"/>
      <c r="D309" s="67"/>
      <c r="E309" s="67"/>
      <c r="F309" s="67"/>
      <c r="G309" s="67"/>
      <c r="H309" s="1"/>
      <c r="I309" s="3"/>
      <c r="J309" s="3"/>
      <c r="K309" s="3"/>
      <c r="L309" s="3"/>
      <c r="M309" s="3"/>
      <c r="N309" s="3"/>
      <c r="O309" s="3"/>
      <c r="P309" s="3"/>
      <c r="Q309" s="3"/>
      <c r="R309" s="3"/>
      <c r="S309" s="3"/>
      <c r="T309" s="3"/>
      <c r="U309" s="3"/>
      <c r="V309" s="3"/>
      <c r="W309" s="3"/>
      <c r="X309" s="3"/>
      <c r="Y309" s="3"/>
      <c r="Z309" s="3"/>
    </row>
    <row r="310" ht="15.75" customHeight="1">
      <c r="A310" s="66"/>
      <c r="B310" s="67"/>
      <c r="C310" s="67"/>
      <c r="D310" s="67"/>
      <c r="E310" s="67"/>
      <c r="F310" s="67"/>
      <c r="G310" s="67"/>
      <c r="H310" s="1"/>
      <c r="I310" s="3"/>
      <c r="J310" s="3"/>
      <c r="K310" s="3"/>
      <c r="L310" s="3"/>
      <c r="M310" s="3"/>
      <c r="N310" s="3"/>
      <c r="O310" s="3"/>
      <c r="P310" s="3"/>
      <c r="Q310" s="3"/>
      <c r="R310" s="3"/>
      <c r="S310" s="3"/>
      <c r="T310" s="3"/>
      <c r="U310" s="3"/>
      <c r="V310" s="3"/>
      <c r="W310" s="3"/>
      <c r="X310" s="3"/>
      <c r="Y310" s="3"/>
      <c r="Z310" s="3"/>
    </row>
    <row r="311" ht="15.75" customHeight="1">
      <c r="A311" s="66"/>
      <c r="B311" s="67"/>
      <c r="C311" s="67"/>
      <c r="D311" s="67"/>
      <c r="E311" s="67"/>
      <c r="F311" s="67"/>
      <c r="G311" s="67"/>
      <c r="H311" s="1"/>
      <c r="I311" s="3"/>
      <c r="J311" s="3"/>
      <c r="K311" s="3"/>
      <c r="L311" s="3"/>
      <c r="M311" s="3"/>
      <c r="N311" s="3"/>
      <c r="O311" s="3"/>
      <c r="P311" s="3"/>
      <c r="Q311" s="3"/>
      <c r="R311" s="3"/>
      <c r="S311" s="3"/>
      <c r="T311" s="3"/>
      <c r="U311" s="3"/>
      <c r="V311" s="3"/>
      <c r="W311" s="3"/>
      <c r="X311" s="3"/>
      <c r="Y311" s="3"/>
      <c r="Z311" s="3"/>
    </row>
    <row r="312" ht="15.75" customHeight="1">
      <c r="A312" s="66"/>
      <c r="B312" s="67"/>
      <c r="C312" s="67"/>
      <c r="D312" s="67"/>
      <c r="E312" s="67"/>
      <c r="F312" s="67"/>
      <c r="G312" s="67"/>
      <c r="H312" s="1"/>
      <c r="I312" s="3"/>
      <c r="J312" s="3"/>
      <c r="K312" s="3"/>
      <c r="L312" s="3"/>
      <c r="M312" s="3"/>
      <c r="N312" s="3"/>
      <c r="O312" s="3"/>
      <c r="P312" s="3"/>
      <c r="Q312" s="3"/>
      <c r="R312" s="3"/>
      <c r="S312" s="3"/>
      <c r="T312" s="3"/>
      <c r="U312" s="3"/>
      <c r="V312" s="3"/>
      <c r="W312" s="3"/>
      <c r="X312" s="3"/>
      <c r="Y312" s="3"/>
      <c r="Z312" s="3"/>
    </row>
    <row r="313" ht="15.75" customHeight="1">
      <c r="A313" s="66"/>
      <c r="B313" s="67"/>
      <c r="C313" s="67"/>
      <c r="D313" s="67"/>
      <c r="E313" s="67"/>
      <c r="F313" s="67"/>
      <c r="G313" s="67"/>
      <c r="H313" s="1"/>
      <c r="I313" s="3"/>
      <c r="J313" s="3"/>
      <c r="K313" s="3"/>
      <c r="L313" s="3"/>
      <c r="M313" s="3"/>
      <c r="N313" s="3"/>
      <c r="O313" s="3"/>
      <c r="P313" s="3"/>
      <c r="Q313" s="3"/>
      <c r="R313" s="3"/>
      <c r="S313" s="3"/>
      <c r="T313" s="3"/>
      <c r="U313" s="3"/>
      <c r="V313" s="3"/>
      <c r="W313" s="3"/>
      <c r="X313" s="3"/>
      <c r="Y313" s="3"/>
      <c r="Z313" s="3"/>
    </row>
    <row r="314" ht="15.75" customHeight="1">
      <c r="A314" s="66"/>
      <c r="B314" s="67"/>
      <c r="C314" s="67"/>
      <c r="D314" s="67"/>
      <c r="E314" s="67"/>
      <c r="F314" s="67"/>
      <c r="G314" s="67"/>
      <c r="H314" s="1"/>
      <c r="I314" s="3"/>
      <c r="J314" s="3"/>
      <c r="K314" s="3"/>
      <c r="L314" s="3"/>
      <c r="M314" s="3"/>
      <c r="N314" s="3"/>
      <c r="O314" s="3"/>
      <c r="P314" s="3"/>
      <c r="Q314" s="3"/>
      <c r="R314" s="3"/>
      <c r="S314" s="3"/>
      <c r="T314" s="3"/>
      <c r="U314" s="3"/>
      <c r="V314" s="3"/>
      <c r="W314" s="3"/>
      <c r="X314" s="3"/>
      <c r="Y314" s="3"/>
      <c r="Z314" s="3"/>
    </row>
    <row r="315" ht="15.75" customHeight="1">
      <c r="A315" s="66"/>
      <c r="B315" s="67"/>
      <c r="C315" s="67"/>
      <c r="D315" s="67"/>
      <c r="E315" s="67"/>
      <c r="F315" s="67"/>
      <c r="G315" s="67"/>
      <c r="H315" s="1"/>
      <c r="I315" s="3"/>
      <c r="J315" s="3"/>
      <c r="K315" s="3"/>
      <c r="L315" s="3"/>
      <c r="M315" s="3"/>
      <c r="N315" s="3"/>
      <c r="O315" s="3"/>
      <c r="P315" s="3"/>
      <c r="Q315" s="3"/>
      <c r="R315" s="3"/>
      <c r="S315" s="3"/>
      <c r="T315" s="3"/>
      <c r="U315" s="3"/>
      <c r="V315" s="3"/>
      <c r="W315" s="3"/>
      <c r="X315" s="3"/>
      <c r="Y315" s="3"/>
      <c r="Z315" s="3"/>
    </row>
    <row r="316" ht="15.75" customHeight="1">
      <c r="A316" s="66"/>
      <c r="B316" s="67"/>
      <c r="C316" s="67"/>
      <c r="D316" s="67"/>
      <c r="E316" s="67"/>
      <c r="F316" s="67"/>
      <c r="G316" s="67"/>
      <c r="H316" s="1"/>
      <c r="I316" s="3"/>
      <c r="J316" s="3"/>
      <c r="K316" s="3"/>
      <c r="L316" s="3"/>
      <c r="M316" s="3"/>
      <c r="N316" s="3"/>
      <c r="O316" s="3"/>
      <c r="P316" s="3"/>
      <c r="Q316" s="3"/>
      <c r="R316" s="3"/>
      <c r="S316" s="3"/>
      <c r="T316" s="3"/>
      <c r="U316" s="3"/>
      <c r="V316" s="3"/>
      <c r="W316" s="3"/>
      <c r="X316" s="3"/>
      <c r="Y316" s="3"/>
      <c r="Z316" s="3"/>
    </row>
    <row r="317" ht="15.75" customHeight="1">
      <c r="A317" s="66"/>
      <c r="B317" s="67"/>
      <c r="C317" s="67"/>
      <c r="D317" s="67"/>
      <c r="E317" s="67"/>
      <c r="F317" s="67"/>
      <c r="G317" s="67"/>
      <c r="H317" s="1"/>
      <c r="I317" s="3"/>
      <c r="J317" s="3"/>
      <c r="K317" s="3"/>
      <c r="L317" s="3"/>
      <c r="M317" s="3"/>
      <c r="N317" s="3"/>
      <c r="O317" s="3"/>
      <c r="P317" s="3"/>
      <c r="Q317" s="3"/>
      <c r="R317" s="3"/>
      <c r="S317" s="3"/>
      <c r="T317" s="3"/>
      <c r="U317" s="3"/>
      <c r="V317" s="3"/>
      <c r="W317" s="3"/>
      <c r="X317" s="3"/>
      <c r="Y317" s="3"/>
      <c r="Z317" s="3"/>
    </row>
    <row r="318" ht="15.75" customHeight="1">
      <c r="A318" s="66"/>
      <c r="B318" s="67"/>
      <c r="C318" s="67"/>
      <c r="D318" s="67"/>
      <c r="E318" s="67"/>
      <c r="F318" s="67"/>
      <c r="G318" s="67"/>
      <c r="H318" s="1"/>
      <c r="I318" s="3"/>
      <c r="J318" s="3"/>
      <c r="K318" s="3"/>
      <c r="L318" s="3"/>
      <c r="M318" s="3"/>
      <c r="N318" s="3"/>
      <c r="O318" s="3"/>
      <c r="P318" s="3"/>
      <c r="Q318" s="3"/>
      <c r="R318" s="3"/>
      <c r="S318" s="3"/>
      <c r="T318" s="3"/>
      <c r="U318" s="3"/>
      <c r="V318" s="3"/>
      <c r="W318" s="3"/>
      <c r="X318" s="3"/>
      <c r="Y318" s="3"/>
      <c r="Z318" s="3"/>
    </row>
    <row r="319" ht="15.75" customHeight="1">
      <c r="A319" s="66"/>
      <c r="B319" s="67"/>
      <c r="C319" s="67"/>
      <c r="D319" s="67"/>
      <c r="E319" s="67"/>
      <c r="F319" s="67"/>
      <c r="G319" s="67"/>
      <c r="H319" s="1"/>
      <c r="I319" s="3"/>
      <c r="J319" s="3"/>
      <c r="K319" s="3"/>
      <c r="L319" s="3"/>
      <c r="M319" s="3"/>
      <c r="N319" s="3"/>
      <c r="O319" s="3"/>
      <c r="P319" s="3"/>
      <c r="Q319" s="3"/>
      <c r="R319" s="3"/>
      <c r="S319" s="3"/>
      <c r="T319" s="3"/>
      <c r="U319" s="3"/>
      <c r="V319" s="3"/>
      <c r="W319" s="3"/>
      <c r="X319" s="3"/>
      <c r="Y319" s="3"/>
      <c r="Z319" s="3"/>
    </row>
    <row r="320" ht="15.75" customHeight="1">
      <c r="A320" s="66"/>
      <c r="B320" s="67"/>
      <c r="C320" s="67"/>
      <c r="D320" s="67"/>
      <c r="E320" s="67"/>
      <c r="F320" s="67"/>
      <c r="G320" s="67"/>
      <c r="H320" s="1"/>
      <c r="I320" s="3"/>
      <c r="J320" s="3"/>
      <c r="K320" s="3"/>
      <c r="L320" s="3"/>
      <c r="M320" s="3"/>
      <c r="N320" s="3"/>
      <c r="O320" s="3"/>
      <c r="P320" s="3"/>
      <c r="Q320" s="3"/>
      <c r="R320" s="3"/>
      <c r="S320" s="3"/>
      <c r="T320" s="3"/>
      <c r="U320" s="3"/>
      <c r="V320" s="3"/>
      <c r="W320" s="3"/>
      <c r="X320" s="3"/>
      <c r="Y320" s="3"/>
      <c r="Z320" s="3"/>
    </row>
    <row r="321" ht="15.75" customHeight="1">
      <c r="A321" s="66"/>
      <c r="B321" s="67"/>
      <c r="C321" s="67"/>
      <c r="D321" s="67"/>
      <c r="E321" s="67"/>
      <c r="F321" s="67"/>
      <c r="G321" s="67"/>
      <c r="H321" s="1"/>
      <c r="I321" s="3"/>
      <c r="J321" s="3"/>
      <c r="K321" s="3"/>
      <c r="L321" s="3"/>
      <c r="M321" s="3"/>
      <c r="N321" s="3"/>
      <c r="O321" s="3"/>
      <c r="P321" s="3"/>
      <c r="Q321" s="3"/>
      <c r="R321" s="3"/>
      <c r="S321" s="3"/>
      <c r="T321" s="3"/>
      <c r="U321" s="3"/>
      <c r="V321" s="3"/>
      <c r="W321" s="3"/>
      <c r="X321" s="3"/>
      <c r="Y321" s="3"/>
      <c r="Z321" s="3"/>
    </row>
    <row r="322" ht="15.75" customHeight="1">
      <c r="A322" s="66"/>
      <c r="B322" s="67"/>
      <c r="C322" s="67"/>
      <c r="D322" s="67"/>
      <c r="E322" s="67"/>
      <c r="F322" s="67"/>
      <c r="G322" s="67"/>
      <c r="H322" s="1"/>
      <c r="I322" s="3"/>
      <c r="J322" s="3"/>
      <c r="K322" s="3"/>
      <c r="L322" s="3"/>
      <c r="M322" s="3"/>
      <c r="N322" s="3"/>
      <c r="O322" s="3"/>
      <c r="P322" s="3"/>
      <c r="Q322" s="3"/>
      <c r="R322" s="3"/>
      <c r="S322" s="3"/>
      <c r="T322" s="3"/>
      <c r="U322" s="3"/>
      <c r="V322" s="3"/>
      <c r="W322" s="3"/>
      <c r="X322" s="3"/>
      <c r="Y322" s="3"/>
      <c r="Z322" s="3"/>
    </row>
    <row r="323" ht="15.75" customHeight="1">
      <c r="A323" s="66"/>
      <c r="B323" s="67"/>
      <c r="C323" s="67"/>
      <c r="D323" s="67"/>
      <c r="E323" s="67"/>
      <c r="F323" s="67"/>
      <c r="G323" s="67"/>
      <c r="H323" s="1"/>
      <c r="I323" s="3"/>
      <c r="J323" s="3"/>
      <c r="K323" s="3"/>
      <c r="L323" s="3"/>
      <c r="M323" s="3"/>
      <c r="N323" s="3"/>
      <c r="O323" s="3"/>
      <c r="P323" s="3"/>
      <c r="Q323" s="3"/>
      <c r="R323" s="3"/>
      <c r="S323" s="3"/>
      <c r="T323" s="3"/>
      <c r="U323" s="3"/>
      <c r="V323" s="3"/>
      <c r="W323" s="3"/>
      <c r="X323" s="3"/>
      <c r="Y323" s="3"/>
      <c r="Z323" s="3"/>
    </row>
    <row r="324" ht="15.75" customHeight="1">
      <c r="A324" s="66"/>
      <c r="B324" s="67"/>
      <c r="C324" s="67"/>
      <c r="D324" s="67"/>
      <c r="E324" s="67"/>
      <c r="F324" s="67"/>
      <c r="G324" s="67"/>
      <c r="H324" s="1"/>
      <c r="I324" s="3"/>
      <c r="J324" s="3"/>
      <c r="K324" s="3"/>
      <c r="L324" s="3"/>
      <c r="M324" s="3"/>
      <c r="N324" s="3"/>
      <c r="O324" s="3"/>
      <c r="P324" s="3"/>
      <c r="Q324" s="3"/>
      <c r="R324" s="3"/>
      <c r="S324" s="3"/>
      <c r="T324" s="3"/>
      <c r="U324" s="3"/>
      <c r="V324" s="3"/>
      <c r="W324" s="3"/>
      <c r="X324" s="3"/>
      <c r="Y324" s="3"/>
      <c r="Z324" s="3"/>
    </row>
    <row r="325" ht="15.75" customHeight="1">
      <c r="A325" s="66"/>
      <c r="B325" s="67"/>
      <c r="C325" s="67"/>
      <c r="D325" s="67"/>
      <c r="E325" s="67"/>
      <c r="F325" s="67"/>
      <c r="G325" s="67"/>
      <c r="H325" s="1"/>
      <c r="I325" s="3"/>
      <c r="J325" s="3"/>
      <c r="K325" s="3"/>
      <c r="L325" s="3"/>
      <c r="M325" s="3"/>
      <c r="N325" s="3"/>
      <c r="O325" s="3"/>
      <c r="P325" s="3"/>
      <c r="Q325" s="3"/>
      <c r="R325" s="3"/>
      <c r="S325" s="3"/>
      <c r="T325" s="3"/>
      <c r="U325" s="3"/>
      <c r="V325" s="3"/>
      <c r="W325" s="3"/>
      <c r="X325" s="3"/>
      <c r="Y325" s="3"/>
      <c r="Z325" s="3"/>
    </row>
    <row r="326" ht="15.75" customHeight="1">
      <c r="A326" s="66"/>
      <c r="B326" s="67"/>
      <c r="C326" s="67"/>
      <c r="D326" s="67"/>
      <c r="E326" s="67"/>
      <c r="F326" s="67"/>
      <c r="G326" s="67"/>
      <c r="H326" s="1"/>
      <c r="I326" s="3"/>
      <c r="J326" s="3"/>
      <c r="K326" s="3"/>
      <c r="L326" s="3"/>
      <c r="M326" s="3"/>
      <c r="N326" s="3"/>
      <c r="O326" s="3"/>
      <c r="P326" s="3"/>
      <c r="Q326" s="3"/>
      <c r="R326" s="3"/>
      <c r="S326" s="3"/>
      <c r="T326" s="3"/>
      <c r="U326" s="3"/>
      <c r="V326" s="3"/>
      <c r="W326" s="3"/>
      <c r="X326" s="3"/>
      <c r="Y326" s="3"/>
      <c r="Z326" s="3"/>
    </row>
    <row r="327" ht="15.75" customHeight="1">
      <c r="A327" s="66"/>
      <c r="B327" s="67"/>
      <c r="C327" s="67"/>
      <c r="D327" s="67"/>
      <c r="E327" s="67"/>
      <c r="F327" s="67"/>
      <c r="G327" s="67"/>
      <c r="H327" s="1"/>
      <c r="I327" s="3"/>
      <c r="J327" s="3"/>
      <c r="K327" s="3"/>
      <c r="L327" s="3"/>
      <c r="M327" s="3"/>
      <c r="N327" s="3"/>
      <c r="O327" s="3"/>
      <c r="P327" s="3"/>
      <c r="Q327" s="3"/>
      <c r="R327" s="3"/>
      <c r="S327" s="3"/>
      <c r="T327" s="3"/>
      <c r="U327" s="3"/>
      <c r="V327" s="3"/>
      <c r="W327" s="3"/>
      <c r="X327" s="3"/>
      <c r="Y327" s="3"/>
      <c r="Z327" s="3"/>
    </row>
    <row r="328" ht="15.75" customHeight="1">
      <c r="A328" s="66"/>
      <c r="B328" s="67"/>
      <c r="C328" s="67"/>
      <c r="D328" s="67"/>
      <c r="E328" s="67"/>
      <c r="F328" s="67"/>
      <c r="G328" s="67"/>
      <c r="H328" s="1"/>
      <c r="I328" s="3"/>
      <c r="J328" s="3"/>
      <c r="K328" s="3"/>
      <c r="L328" s="3"/>
      <c r="M328" s="3"/>
      <c r="N328" s="3"/>
      <c r="O328" s="3"/>
      <c r="P328" s="3"/>
      <c r="Q328" s="3"/>
      <c r="R328" s="3"/>
      <c r="S328" s="3"/>
      <c r="T328" s="3"/>
      <c r="U328" s="3"/>
      <c r="V328" s="3"/>
      <c r="W328" s="3"/>
      <c r="X328" s="3"/>
      <c r="Y328" s="3"/>
      <c r="Z328" s="3"/>
    </row>
    <row r="329" ht="15.75" customHeight="1">
      <c r="A329" s="66"/>
      <c r="B329" s="67"/>
      <c r="C329" s="67"/>
      <c r="D329" s="67"/>
      <c r="E329" s="67"/>
      <c r="F329" s="67"/>
      <c r="G329" s="67"/>
      <c r="H329" s="1"/>
      <c r="I329" s="3"/>
      <c r="J329" s="3"/>
      <c r="K329" s="3"/>
      <c r="L329" s="3"/>
      <c r="M329" s="3"/>
      <c r="N329" s="3"/>
      <c r="O329" s="3"/>
      <c r="P329" s="3"/>
      <c r="Q329" s="3"/>
      <c r="R329" s="3"/>
      <c r="S329" s="3"/>
      <c r="T329" s="3"/>
      <c r="U329" s="3"/>
      <c r="V329" s="3"/>
      <c r="W329" s="3"/>
      <c r="X329" s="3"/>
      <c r="Y329" s="3"/>
      <c r="Z329" s="3"/>
    </row>
    <row r="330" ht="15.75" customHeight="1">
      <c r="A330" s="66"/>
      <c r="B330" s="67"/>
      <c r="C330" s="67"/>
      <c r="D330" s="67"/>
      <c r="E330" s="67"/>
      <c r="F330" s="67"/>
      <c r="G330" s="67"/>
      <c r="H330" s="1"/>
      <c r="I330" s="3"/>
      <c r="J330" s="3"/>
      <c r="K330" s="3"/>
      <c r="L330" s="3"/>
      <c r="M330" s="3"/>
      <c r="N330" s="3"/>
      <c r="O330" s="3"/>
      <c r="P330" s="3"/>
      <c r="Q330" s="3"/>
      <c r="R330" s="3"/>
      <c r="S330" s="3"/>
      <c r="T330" s="3"/>
      <c r="U330" s="3"/>
      <c r="V330" s="3"/>
      <c r="W330" s="3"/>
      <c r="X330" s="3"/>
      <c r="Y330" s="3"/>
      <c r="Z330" s="3"/>
    </row>
    <row r="331" ht="15.75" customHeight="1">
      <c r="A331" s="66"/>
      <c r="B331" s="67"/>
      <c r="C331" s="67"/>
      <c r="D331" s="67"/>
      <c r="E331" s="67"/>
      <c r="F331" s="67"/>
      <c r="G331" s="67"/>
      <c r="H331" s="1"/>
      <c r="I331" s="3"/>
      <c r="J331" s="3"/>
      <c r="K331" s="3"/>
      <c r="L331" s="3"/>
      <c r="M331" s="3"/>
      <c r="N331" s="3"/>
      <c r="O331" s="3"/>
      <c r="P331" s="3"/>
      <c r="Q331" s="3"/>
      <c r="R331" s="3"/>
      <c r="S331" s="3"/>
      <c r="T331" s="3"/>
      <c r="U331" s="3"/>
      <c r="V331" s="3"/>
      <c r="W331" s="3"/>
      <c r="X331" s="3"/>
      <c r="Y331" s="3"/>
      <c r="Z331" s="3"/>
    </row>
    <row r="332" ht="15.75" customHeight="1">
      <c r="A332" s="66"/>
      <c r="B332" s="67"/>
      <c r="C332" s="67"/>
      <c r="D332" s="67"/>
      <c r="E332" s="67"/>
      <c r="F332" s="67"/>
      <c r="G332" s="67"/>
      <c r="H332" s="1"/>
      <c r="I332" s="3"/>
      <c r="J332" s="3"/>
      <c r="K332" s="3"/>
      <c r="L332" s="3"/>
      <c r="M332" s="3"/>
      <c r="N332" s="3"/>
      <c r="O332" s="3"/>
      <c r="P332" s="3"/>
      <c r="Q332" s="3"/>
      <c r="R332" s="3"/>
      <c r="S332" s="3"/>
      <c r="T332" s="3"/>
      <c r="U332" s="3"/>
      <c r="V332" s="3"/>
      <c r="W332" s="3"/>
      <c r="X332" s="3"/>
      <c r="Y332" s="3"/>
      <c r="Z332" s="3"/>
    </row>
    <row r="333" ht="15.75" customHeight="1">
      <c r="A333" s="66"/>
      <c r="B333" s="67"/>
      <c r="C333" s="67"/>
      <c r="D333" s="67"/>
      <c r="E333" s="67"/>
      <c r="F333" s="67"/>
      <c r="G333" s="67"/>
      <c r="H333" s="1"/>
      <c r="I333" s="3"/>
      <c r="J333" s="3"/>
      <c r="K333" s="3"/>
      <c r="L333" s="3"/>
      <c r="M333" s="3"/>
      <c r="N333" s="3"/>
      <c r="O333" s="3"/>
      <c r="P333" s="3"/>
      <c r="Q333" s="3"/>
      <c r="R333" s="3"/>
      <c r="S333" s="3"/>
      <c r="T333" s="3"/>
      <c r="U333" s="3"/>
      <c r="V333" s="3"/>
      <c r="W333" s="3"/>
      <c r="X333" s="3"/>
      <c r="Y333" s="3"/>
      <c r="Z333" s="3"/>
    </row>
    <row r="334" ht="15.75" customHeight="1">
      <c r="A334" s="66"/>
      <c r="B334" s="67"/>
      <c r="C334" s="67"/>
      <c r="D334" s="67"/>
      <c r="E334" s="67"/>
      <c r="F334" s="67"/>
      <c r="G334" s="67"/>
      <c r="H334" s="1"/>
      <c r="I334" s="3"/>
      <c r="J334" s="3"/>
      <c r="K334" s="3"/>
      <c r="L334" s="3"/>
      <c r="M334" s="3"/>
      <c r="N334" s="3"/>
      <c r="O334" s="3"/>
      <c r="P334" s="3"/>
      <c r="Q334" s="3"/>
      <c r="R334" s="3"/>
      <c r="S334" s="3"/>
      <c r="T334" s="3"/>
      <c r="U334" s="3"/>
      <c r="V334" s="3"/>
      <c r="W334" s="3"/>
      <c r="X334" s="3"/>
      <c r="Y334" s="3"/>
      <c r="Z334" s="3"/>
    </row>
    <row r="335" ht="15.75" customHeight="1">
      <c r="A335" s="66"/>
      <c r="B335" s="67"/>
      <c r="C335" s="67"/>
      <c r="D335" s="67"/>
      <c r="E335" s="67"/>
      <c r="F335" s="67"/>
      <c r="G335" s="67"/>
      <c r="H335" s="1"/>
      <c r="I335" s="3"/>
      <c r="J335" s="3"/>
      <c r="K335" s="3"/>
      <c r="L335" s="3"/>
      <c r="M335" s="3"/>
      <c r="N335" s="3"/>
      <c r="O335" s="3"/>
      <c r="P335" s="3"/>
      <c r="Q335" s="3"/>
      <c r="R335" s="3"/>
      <c r="S335" s="3"/>
      <c r="T335" s="3"/>
      <c r="U335" s="3"/>
      <c r="V335" s="3"/>
      <c r="W335" s="3"/>
      <c r="X335" s="3"/>
      <c r="Y335" s="3"/>
      <c r="Z335" s="3"/>
    </row>
    <row r="336" ht="15.75" customHeight="1">
      <c r="A336" s="66"/>
      <c r="B336" s="67"/>
      <c r="C336" s="67"/>
      <c r="D336" s="67"/>
      <c r="E336" s="67"/>
      <c r="F336" s="67"/>
      <c r="G336" s="67"/>
      <c r="H336" s="1"/>
      <c r="I336" s="3"/>
      <c r="J336" s="3"/>
      <c r="K336" s="3"/>
      <c r="L336" s="3"/>
      <c r="M336" s="3"/>
      <c r="N336" s="3"/>
      <c r="O336" s="3"/>
      <c r="P336" s="3"/>
      <c r="Q336" s="3"/>
      <c r="R336" s="3"/>
      <c r="S336" s="3"/>
      <c r="T336" s="3"/>
      <c r="U336" s="3"/>
      <c r="V336" s="3"/>
      <c r="W336" s="3"/>
      <c r="X336" s="3"/>
      <c r="Y336" s="3"/>
      <c r="Z336" s="3"/>
    </row>
    <row r="337" ht="15.75" customHeight="1">
      <c r="A337" s="66"/>
      <c r="B337" s="67"/>
      <c r="C337" s="67"/>
      <c r="D337" s="67"/>
      <c r="E337" s="67"/>
      <c r="F337" s="67"/>
      <c r="G337" s="67"/>
      <c r="H337" s="1"/>
      <c r="I337" s="3"/>
      <c r="J337" s="3"/>
      <c r="K337" s="3"/>
      <c r="L337" s="3"/>
      <c r="M337" s="3"/>
      <c r="N337" s="3"/>
      <c r="O337" s="3"/>
      <c r="P337" s="3"/>
      <c r="Q337" s="3"/>
      <c r="R337" s="3"/>
      <c r="S337" s="3"/>
      <c r="T337" s="3"/>
      <c r="U337" s="3"/>
      <c r="V337" s="3"/>
      <c r="W337" s="3"/>
      <c r="X337" s="3"/>
      <c r="Y337" s="3"/>
      <c r="Z337" s="3"/>
    </row>
    <row r="338" ht="15.75" customHeight="1">
      <c r="A338" s="66"/>
      <c r="B338" s="67"/>
      <c r="C338" s="67"/>
      <c r="D338" s="67"/>
      <c r="E338" s="67"/>
      <c r="F338" s="67"/>
      <c r="G338" s="67"/>
      <c r="H338" s="1"/>
      <c r="I338" s="3"/>
      <c r="J338" s="3"/>
      <c r="K338" s="3"/>
      <c r="L338" s="3"/>
      <c r="M338" s="3"/>
      <c r="N338" s="3"/>
      <c r="O338" s="3"/>
      <c r="P338" s="3"/>
      <c r="Q338" s="3"/>
      <c r="R338" s="3"/>
      <c r="S338" s="3"/>
      <c r="T338" s="3"/>
      <c r="U338" s="3"/>
      <c r="V338" s="3"/>
      <c r="W338" s="3"/>
      <c r="X338" s="3"/>
      <c r="Y338" s="3"/>
      <c r="Z338" s="3"/>
    </row>
    <row r="339" ht="15.75" customHeight="1">
      <c r="A339" s="66"/>
      <c r="B339" s="67"/>
      <c r="C339" s="67"/>
      <c r="D339" s="67"/>
      <c r="E339" s="67"/>
      <c r="F339" s="67"/>
      <c r="G339" s="67"/>
      <c r="H339" s="1"/>
      <c r="I339" s="3"/>
      <c r="J339" s="3"/>
      <c r="K339" s="3"/>
      <c r="L339" s="3"/>
      <c r="M339" s="3"/>
      <c r="N339" s="3"/>
      <c r="O339" s="3"/>
      <c r="P339" s="3"/>
      <c r="Q339" s="3"/>
      <c r="R339" s="3"/>
      <c r="S339" s="3"/>
      <c r="T339" s="3"/>
      <c r="U339" s="3"/>
      <c r="V339" s="3"/>
      <c r="W339" s="3"/>
      <c r="X339" s="3"/>
      <c r="Y339" s="3"/>
      <c r="Z339" s="3"/>
    </row>
    <row r="340" ht="15.75" customHeight="1">
      <c r="A340" s="66"/>
      <c r="B340" s="67"/>
      <c r="C340" s="67"/>
      <c r="D340" s="67"/>
      <c r="E340" s="67"/>
      <c r="F340" s="67"/>
      <c r="G340" s="67"/>
      <c r="H340" s="1"/>
      <c r="I340" s="3"/>
      <c r="J340" s="3"/>
      <c r="K340" s="3"/>
      <c r="L340" s="3"/>
      <c r="M340" s="3"/>
      <c r="N340" s="3"/>
      <c r="O340" s="3"/>
      <c r="P340" s="3"/>
      <c r="Q340" s="3"/>
      <c r="R340" s="3"/>
      <c r="S340" s="3"/>
      <c r="T340" s="3"/>
      <c r="U340" s="3"/>
      <c r="V340" s="3"/>
      <c r="W340" s="3"/>
      <c r="X340" s="3"/>
      <c r="Y340" s="3"/>
      <c r="Z340" s="3"/>
    </row>
    <row r="341" ht="15.75" customHeight="1">
      <c r="A341" s="66"/>
      <c r="B341" s="67"/>
      <c r="C341" s="67"/>
      <c r="D341" s="67"/>
      <c r="E341" s="67"/>
      <c r="F341" s="67"/>
      <c r="G341" s="67"/>
      <c r="H341" s="1"/>
      <c r="I341" s="3"/>
      <c r="J341" s="3"/>
      <c r="K341" s="3"/>
      <c r="L341" s="3"/>
      <c r="M341" s="3"/>
      <c r="N341" s="3"/>
      <c r="O341" s="3"/>
      <c r="P341" s="3"/>
      <c r="Q341" s="3"/>
      <c r="R341" s="3"/>
      <c r="S341" s="3"/>
      <c r="T341" s="3"/>
      <c r="U341" s="3"/>
      <c r="V341" s="3"/>
      <c r="W341" s="3"/>
      <c r="X341" s="3"/>
      <c r="Y341" s="3"/>
      <c r="Z341" s="3"/>
    </row>
    <row r="342" ht="15.75" customHeight="1">
      <c r="A342" s="66"/>
      <c r="B342" s="67"/>
      <c r="C342" s="67"/>
      <c r="D342" s="67"/>
      <c r="E342" s="67"/>
      <c r="F342" s="67"/>
      <c r="G342" s="67"/>
      <c r="H342" s="1"/>
      <c r="I342" s="3"/>
      <c r="J342" s="3"/>
      <c r="K342" s="3"/>
      <c r="L342" s="3"/>
      <c r="M342" s="3"/>
      <c r="N342" s="3"/>
      <c r="O342" s="3"/>
      <c r="P342" s="3"/>
      <c r="Q342" s="3"/>
      <c r="R342" s="3"/>
      <c r="S342" s="3"/>
      <c r="T342" s="3"/>
      <c r="U342" s="3"/>
      <c r="V342" s="3"/>
      <c r="W342" s="3"/>
      <c r="X342" s="3"/>
      <c r="Y342" s="3"/>
      <c r="Z342" s="3"/>
    </row>
    <row r="343" ht="15.75" customHeight="1">
      <c r="A343" s="66"/>
      <c r="B343" s="67"/>
      <c r="C343" s="67"/>
      <c r="D343" s="67"/>
      <c r="E343" s="67"/>
      <c r="F343" s="67"/>
      <c r="G343" s="67"/>
      <c r="H343" s="1"/>
      <c r="I343" s="3"/>
      <c r="J343" s="3"/>
      <c r="K343" s="3"/>
      <c r="L343" s="3"/>
      <c r="M343" s="3"/>
      <c r="N343" s="3"/>
      <c r="O343" s="3"/>
      <c r="P343" s="3"/>
      <c r="Q343" s="3"/>
      <c r="R343" s="3"/>
      <c r="S343" s="3"/>
      <c r="T343" s="3"/>
      <c r="U343" s="3"/>
      <c r="V343" s="3"/>
      <c r="W343" s="3"/>
      <c r="X343" s="3"/>
      <c r="Y343" s="3"/>
      <c r="Z343" s="3"/>
    </row>
    <row r="344" ht="15.75" customHeight="1">
      <c r="A344" s="66"/>
      <c r="B344" s="67"/>
      <c r="C344" s="67"/>
      <c r="D344" s="67"/>
      <c r="E344" s="67"/>
      <c r="F344" s="67"/>
      <c r="G344" s="67"/>
      <c r="H344" s="1"/>
      <c r="I344" s="3"/>
      <c r="J344" s="3"/>
      <c r="K344" s="3"/>
      <c r="L344" s="3"/>
      <c r="M344" s="3"/>
      <c r="N344" s="3"/>
      <c r="O344" s="3"/>
      <c r="P344" s="3"/>
      <c r="Q344" s="3"/>
      <c r="R344" s="3"/>
      <c r="S344" s="3"/>
      <c r="T344" s="3"/>
      <c r="U344" s="3"/>
      <c r="V344" s="3"/>
      <c r="W344" s="3"/>
      <c r="X344" s="3"/>
      <c r="Y344" s="3"/>
      <c r="Z344" s="3"/>
    </row>
    <row r="345" ht="15.75" customHeight="1">
      <c r="A345" s="66"/>
      <c r="B345" s="67"/>
      <c r="C345" s="67"/>
      <c r="D345" s="67"/>
      <c r="E345" s="67"/>
      <c r="F345" s="67"/>
      <c r="G345" s="67"/>
      <c r="H345" s="1"/>
      <c r="I345" s="3"/>
      <c r="J345" s="3"/>
      <c r="K345" s="3"/>
      <c r="L345" s="3"/>
      <c r="M345" s="3"/>
      <c r="N345" s="3"/>
      <c r="O345" s="3"/>
      <c r="P345" s="3"/>
      <c r="Q345" s="3"/>
      <c r="R345" s="3"/>
      <c r="S345" s="3"/>
      <c r="T345" s="3"/>
      <c r="U345" s="3"/>
      <c r="V345" s="3"/>
      <c r="W345" s="3"/>
      <c r="X345" s="3"/>
      <c r="Y345" s="3"/>
      <c r="Z345" s="3"/>
    </row>
    <row r="346" ht="15.75" customHeight="1">
      <c r="A346" s="66"/>
      <c r="B346" s="67"/>
      <c r="C346" s="67"/>
      <c r="D346" s="67"/>
      <c r="E346" s="67"/>
      <c r="F346" s="67"/>
      <c r="G346" s="67"/>
      <c r="H346" s="1"/>
      <c r="I346" s="3"/>
      <c r="J346" s="3"/>
      <c r="K346" s="3"/>
      <c r="L346" s="3"/>
      <c r="M346" s="3"/>
      <c r="N346" s="3"/>
      <c r="O346" s="3"/>
      <c r="P346" s="3"/>
      <c r="Q346" s="3"/>
      <c r="R346" s="3"/>
      <c r="S346" s="3"/>
      <c r="T346" s="3"/>
      <c r="U346" s="3"/>
      <c r="V346" s="3"/>
      <c r="W346" s="3"/>
      <c r="X346" s="3"/>
      <c r="Y346" s="3"/>
      <c r="Z346" s="3"/>
    </row>
    <row r="347" ht="15.75" customHeight="1">
      <c r="A347" s="66"/>
      <c r="B347" s="67"/>
      <c r="C347" s="67"/>
      <c r="D347" s="67"/>
      <c r="E347" s="67"/>
      <c r="F347" s="67"/>
      <c r="G347" s="67"/>
      <c r="H347" s="1"/>
      <c r="I347" s="3"/>
      <c r="J347" s="3"/>
      <c r="K347" s="3"/>
      <c r="L347" s="3"/>
      <c r="M347" s="3"/>
      <c r="N347" s="3"/>
      <c r="O347" s="3"/>
      <c r="P347" s="3"/>
      <c r="Q347" s="3"/>
      <c r="R347" s="3"/>
      <c r="S347" s="3"/>
      <c r="T347" s="3"/>
      <c r="U347" s="3"/>
      <c r="V347" s="3"/>
      <c r="W347" s="3"/>
      <c r="X347" s="3"/>
      <c r="Y347" s="3"/>
      <c r="Z347" s="3"/>
    </row>
    <row r="348" ht="15.75" customHeight="1">
      <c r="A348" s="66"/>
      <c r="B348" s="67"/>
      <c r="C348" s="67"/>
      <c r="D348" s="67"/>
      <c r="E348" s="67"/>
      <c r="F348" s="67"/>
      <c r="G348" s="67"/>
      <c r="H348" s="1"/>
      <c r="I348" s="3"/>
      <c r="J348" s="3"/>
      <c r="K348" s="3"/>
      <c r="L348" s="3"/>
      <c r="M348" s="3"/>
      <c r="N348" s="3"/>
      <c r="O348" s="3"/>
      <c r="P348" s="3"/>
      <c r="Q348" s="3"/>
      <c r="R348" s="3"/>
      <c r="S348" s="3"/>
      <c r="T348" s="3"/>
      <c r="U348" s="3"/>
      <c r="V348" s="3"/>
      <c r="W348" s="3"/>
      <c r="X348" s="3"/>
      <c r="Y348" s="3"/>
      <c r="Z348" s="3"/>
    </row>
    <row r="349" ht="15.75" customHeight="1">
      <c r="A349" s="66"/>
      <c r="B349" s="67"/>
      <c r="C349" s="67"/>
      <c r="D349" s="67"/>
      <c r="E349" s="67"/>
      <c r="F349" s="67"/>
      <c r="G349" s="67"/>
      <c r="H349" s="1"/>
      <c r="I349" s="3"/>
      <c r="J349" s="3"/>
      <c r="K349" s="3"/>
      <c r="L349" s="3"/>
      <c r="M349" s="3"/>
      <c r="N349" s="3"/>
      <c r="O349" s="3"/>
      <c r="P349" s="3"/>
      <c r="Q349" s="3"/>
      <c r="R349" s="3"/>
      <c r="S349" s="3"/>
      <c r="T349" s="3"/>
      <c r="U349" s="3"/>
      <c r="V349" s="3"/>
      <c r="W349" s="3"/>
      <c r="X349" s="3"/>
      <c r="Y349" s="3"/>
      <c r="Z349" s="3"/>
    </row>
    <row r="350" ht="15.75" customHeight="1">
      <c r="A350" s="66"/>
      <c r="B350" s="67"/>
      <c r="C350" s="67"/>
      <c r="D350" s="67"/>
      <c r="E350" s="67"/>
      <c r="F350" s="67"/>
      <c r="G350" s="67"/>
      <c r="H350" s="1"/>
      <c r="I350" s="3"/>
      <c r="J350" s="3"/>
      <c r="K350" s="3"/>
      <c r="L350" s="3"/>
      <c r="M350" s="3"/>
      <c r="N350" s="3"/>
      <c r="O350" s="3"/>
      <c r="P350" s="3"/>
      <c r="Q350" s="3"/>
      <c r="R350" s="3"/>
      <c r="S350" s="3"/>
      <c r="T350" s="3"/>
      <c r="U350" s="3"/>
      <c r="V350" s="3"/>
      <c r="W350" s="3"/>
      <c r="X350" s="3"/>
      <c r="Y350" s="3"/>
      <c r="Z350" s="3"/>
    </row>
    <row r="351" ht="15.75" customHeight="1">
      <c r="A351" s="66"/>
      <c r="B351" s="67"/>
      <c r="C351" s="67"/>
      <c r="D351" s="67"/>
      <c r="E351" s="67"/>
      <c r="F351" s="67"/>
      <c r="G351" s="67"/>
      <c r="H351" s="1"/>
      <c r="I351" s="3"/>
      <c r="J351" s="3"/>
      <c r="K351" s="3"/>
      <c r="L351" s="3"/>
      <c r="M351" s="3"/>
      <c r="N351" s="3"/>
      <c r="O351" s="3"/>
      <c r="P351" s="3"/>
      <c r="Q351" s="3"/>
      <c r="R351" s="3"/>
      <c r="S351" s="3"/>
      <c r="T351" s="3"/>
      <c r="U351" s="3"/>
      <c r="V351" s="3"/>
      <c r="W351" s="3"/>
      <c r="X351" s="3"/>
      <c r="Y351" s="3"/>
      <c r="Z351" s="3"/>
    </row>
    <row r="352" ht="15.75" customHeight="1">
      <c r="A352" s="66"/>
      <c r="B352" s="67"/>
      <c r="C352" s="67"/>
      <c r="D352" s="67"/>
      <c r="E352" s="67"/>
      <c r="F352" s="67"/>
      <c r="G352" s="67"/>
      <c r="H352" s="1"/>
      <c r="I352" s="3"/>
      <c r="J352" s="3"/>
      <c r="K352" s="3"/>
      <c r="L352" s="3"/>
      <c r="M352" s="3"/>
      <c r="N352" s="3"/>
      <c r="O352" s="3"/>
      <c r="P352" s="3"/>
      <c r="Q352" s="3"/>
      <c r="R352" s="3"/>
      <c r="S352" s="3"/>
      <c r="T352" s="3"/>
      <c r="U352" s="3"/>
      <c r="V352" s="3"/>
      <c r="W352" s="3"/>
      <c r="X352" s="3"/>
      <c r="Y352" s="3"/>
      <c r="Z352" s="3"/>
    </row>
    <row r="353" ht="15.75" customHeight="1">
      <c r="A353" s="66"/>
      <c r="B353" s="67"/>
      <c r="C353" s="67"/>
      <c r="D353" s="67"/>
      <c r="E353" s="67"/>
      <c r="F353" s="67"/>
      <c r="G353" s="67"/>
      <c r="H353" s="1"/>
      <c r="I353" s="3"/>
      <c r="J353" s="3"/>
      <c r="K353" s="3"/>
      <c r="L353" s="3"/>
      <c r="M353" s="3"/>
      <c r="N353" s="3"/>
      <c r="O353" s="3"/>
      <c r="P353" s="3"/>
      <c r="Q353" s="3"/>
      <c r="R353" s="3"/>
      <c r="S353" s="3"/>
      <c r="T353" s="3"/>
      <c r="U353" s="3"/>
      <c r="V353" s="3"/>
      <c r="W353" s="3"/>
      <c r="X353" s="3"/>
      <c r="Y353" s="3"/>
      <c r="Z353" s="3"/>
    </row>
    <row r="354" ht="15.75" customHeight="1">
      <c r="A354" s="66"/>
      <c r="B354" s="67"/>
      <c r="C354" s="67"/>
      <c r="D354" s="67"/>
      <c r="E354" s="67"/>
      <c r="F354" s="67"/>
      <c r="G354" s="67"/>
      <c r="H354" s="1"/>
      <c r="I354" s="3"/>
      <c r="J354" s="3"/>
      <c r="K354" s="3"/>
      <c r="L354" s="3"/>
      <c r="M354" s="3"/>
      <c r="N354" s="3"/>
      <c r="O354" s="3"/>
      <c r="P354" s="3"/>
      <c r="Q354" s="3"/>
      <c r="R354" s="3"/>
      <c r="S354" s="3"/>
      <c r="T354" s="3"/>
      <c r="U354" s="3"/>
      <c r="V354" s="3"/>
      <c r="W354" s="3"/>
      <c r="X354" s="3"/>
      <c r="Y354" s="3"/>
      <c r="Z354" s="3"/>
    </row>
    <row r="355" ht="15.75" customHeight="1">
      <c r="A355" s="66"/>
      <c r="B355" s="67"/>
      <c r="C355" s="67"/>
      <c r="D355" s="67"/>
      <c r="E355" s="67"/>
      <c r="F355" s="67"/>
      <c r="G355" s="67"/>
      <c r="H355" s="1"/>
      <c r="I355" s="3"/>
      <c r="J355" s="3"/>
      <c r="K355" s="3"/>
      <c r="L355" s="3"/>
      <c r="M355" s="3"/>
      <c r="N355" s="3"/>
      <c r="O355" s="3"/>
      <c r="P355" s="3"/>
      <c r="Q355" s="3"/>
      <c r="R355" s="3"/>
      <c r="S355" s="3"/>
      <c r="T355" s="3"/>
      <c r="U355" s="3"/>
      <c r="V355" s="3"/>
      <c r="W355" s="3"/>
      <c r="X355" s="3"/>
      <c r="Y355" s="3"/>
      <c r="Z355" s="3"/>
    </row>
    <row r="356" ht="15.75" customHeight="1">
      <c r="A356" s="66"/>
      <c r="B356" s="67"/>
      <c r="C356" s="67"/>
      <c r="D356" s="67"/>
      <c r="E356" s="67"/>
      <c r="F356" s="67"/>
      <c r="G356" s="67"/>
      <c r="H356" s="1"/>
      <c r="I356" s="3"/>
      <c r="J356" s="3"/>
      <c r="K356" s="3"/>
      <c r="L356" s="3"/>
      <c r="M356" s="3"/>
      <c r="N356" s="3"/>
      <c r="O356" s="3"/>
      <c r="P356" s="3"/>
      <c r="Q356" s="3"/>
      <c r="R356" s="3"/>
      <c r="S356" s="3"/>
      <c r="T356" s="3"/>
      <c r="U356" s="3"/>
      <c r="V356" s="3"/>
      <c r="W356" s="3"/>
      <c r="X356" s="3"/>
      <c r="Y356" s="3"/>
      <c r="Z356" s="3"/>
    </row>
    <row r="357" ht="15.75" customHeight="1">
      <c r="A357" s="66"/>
      <c r="B357" s="67"/>
      <c r="C357" s="67"/>
      <c r="D357" s="67"/>
      <c r="E357" s="67"/>
      <c r="F357" s="67"/>
      <c r="G357" s="67"/>
      <c r="H357" s="1"/>
      <c r="I357" s="3"/>
      <c r="J357" s="3"/>
      <c r="K357" s="3"/>
      <c r="L357" s="3"/>
      <c r="M357" s="3"/>
      <c r="N357" s="3"/>
      <c r="O357" s="3"/>
      <c r="P357" s="3"/>
      <c r="Q357" s="3"/>
      <c r="R357" s="3"/>
      <c r="S357" s="3"/>
      <c r="T357" s="3"/>
      <c r="U357" s="3"/>
      <c r="V357" s="3"/>
      <c r="W357" s="3"/>
      <c r="X357" s="3"/>
      <c r="Y357" s="3"/>
      <c r="Z357" s="3"/>
    </row>
    <row r="358" ht="15.75" customHeight="1">
      <c r="A358" s="66"/>
      <c r="B358" s="67"/>
      <c r="C358" s="67"/>
      <c r="D358" s="67"/>
      <c r="E358" s="67"/>
      <c r="F358" s="67"/>
      <c r="G358" s="67"/>
      <c r="H358" s="1"/>
      <c r="I358" s="3"/>
      <c r="J358" s="3"/>
      <c r="K358" s="3"/>
      <c r="L358" s="3"/>
      <c r="M358" s="3"/>
      <c r="N358" s="3"/>
      <c r="O358" s="3"/>
      <c r="P358" s="3"/>
      <c r="Q358" s="3"/>
      <c r="R358" s="3"/>
      <c r="S358" s="3"/>
      <c r="T358" s="3"/>
      <c r="U358" s="3"/>
      <c r="V358" s="3"/>
      <c r="W358" s="3"/>
      <c r="X358" s="3"/>
      <c r="Y358" s="3"/>
      <c r="Z358" s="3"/>
    </row>
    <row r="359" ht="15.75" customHeight="1">
      <c r="A359" s="66"/>
      <c r="B359" s="67"/>
      <c r="C359" s="67"/>
      <c r="D359" s="67"/>
      <c r="E359" s="67"/>
      <c r="F359" s="67"/>
      <c r="G359" s="67"/>
      <c r="H359" s="1"/>
      <c r="I359" s="3"/>
      <c r="J359" s="3"/>
      <c r="K359" s="3"/>
      <c r="L359" s="3"/>
      <c r="M359" s="3"/>
      <c r="N359" s="3"/>
      <c r="O359" s="3"/>
      <c r="P359" s="3"/>
      <c r="Q359" s="3"/>
      <c r="R359" s="3"/>
      <c r="S359" s="3"/>
      <c r="T359" s="3"/>
      <c r="U359" s="3"/>
      <c r="V359" s="3"/>
      <c r="W359" s="3"/>
      <c r="X359" s="3"/>
      <c r="Y359" s="3"/>
      <c r="Z359" s="3"/>
    </row>
    <row r="360" ht="15.75" customHeight="1">
      <c r="A360" s="66"/>
      <c r="B360" s="67"/>
      <c r="C360" s="67"/>
      <c r="D360" s="67"/>
      <c r="E360" s="67"/>
      <c r="F360" s="67"/>
      <c r="G360" s="67"/>
      <c r="H360" s="1"/>
      <c r="I360" s="3"/>
      <c r="J360" s="3"/>
      <c r="K360" s="3"/>
      <c r="L360" s="3"/>
      <c r="M360" s="3"/>
      <c r="N360" s="3"/>
      <c r="O360" s="3"/>
      <c r="P360" s="3"/>
      <c r="Q360" s="3"/>
      <c r="R360" s="3"/>
      <c r="S360" s="3"/>
      <c r="T360" s="3"/>
      <c r="U360" s="3"/>
      <c r="V360" s="3"/>
      <c r="W360" s="3"/>
      <c r="X360" s="3"/>
      <c r="Y360" s="3"/>
      <c r="Z360" s="3"/>
    </row>
    <row r="361" ht="15.75" customHeight="1">
      <c r="A361" s="66"/>
      <c r="B361" s="67"/>
      <c r="C361" s="67"/>
      <c r="D361" s="67"/>
      <c r="E361" s="67"/>
      <c r="F361" s="67"/>
      <c r="G361" s="67"/>
      <c r="H361" s="1"/>
      <c r="I361" s="3"/>
      <c r="J361" s="3"/>
      <c r="K361" s="3"/>
      <c r="L361" s="3"/>
      <c r="M361" s="3"/>
      <c r="N361" s="3"/>
      <c r="O361" s="3"/>
      <c r="P361" s="3"/>
      <c r="Q361" s="3"/>
      <c r="R361" s="3"/>
      <c r="S361" s="3"/>
      <c r="T361" s="3"/>
      <c r="U361" s="3"/>
      <c r="V361" s="3"/>
      <c r="W361" s="3"/>
      <c r="X361" s="3"/>
      <c r="Y361" s="3"/>
      <c r="Z361" s="3"/>
    </row>
    <row r="362" ht="15.75" customHeight="1">
      <c r="A362" s="66"/>
      <c r="B362" s="67"/>
      <c r="C362" s="67"/>
      <c r="D362" s="67"/>
      <c r="E362" s="67"/>
      <c r="F362" s="67"/>
      <c r="G362" s="67"/>
      <c r="H362" s="1"/>
      <c r="I362" s="3"/>
      <c r="J362" s="3"/>
      <c r="K362" s="3"/>
      <c r="L362" s="3"/>
      <c r="M362" s="3"/>
      <c r="N362" s="3"/>
      <c r="O362" s="3"/>
      <c r="P362" s="3"/>
      <c r="Q362" s="3"/>
      <c r="R362" s="3"/>
      <c r="S362" s="3"/>
      <c r="T362" s="3"/>
      <c r="U362" s="3"/>
      <c r="V362" s="3"/>
      <c r="W362" s="3"/>
      <c r="X362" s="3"/>
      <c r="Y362" s="3"/>
      <c r="Z362" s="3"/>
    </row>
    <row r="363" ht="15.75" customHeight="1">
      <c r="A363" s="66"/>
      <c r="B363" s="67"/>
      <c r="C363" s="67"/>
      <c r="D363" s="67"/>
      <c r="E363" s="67"/>
      <c r="F363" s="67"/>
      <c r="G363" s="67"/>
      <c r="H363" s="1"/>
      <c r="I363" s="3"/>
      <c r="J363" s="3"/>
      <c r="K363" s="3"/>
      <c r="L363" s="3"/>
      <c r="M363" s="3"/>
      <c r="N363" s="3"/>
      <c r="O363" s="3"/>
      <c r="P363" s="3"/>
      <c r="Q363" s="3"/>
      <c r="R363" s="3"/>
      <c r="S363" s="3"/>
      <c r="T363" s="3"/>
      <c r="U363" s="3"/>
      <c r="V363" s="3"/>
      <c r="W363" s="3"/>
      <c r="X363" s="3"/>
      <c r="Y363" s="3"/>
      <c r="Z363" s="3"/>
    </row>
    <row r="364" ht="15.75" customHeight="1">
      <c r="A364" s="66"/>
      <c r="B364" s="67"/>
      <c r="C364" s="67"/>
      <c r="D364" s="67"/>
      <c r="E364" s="67"/>
      <c r="F364" s="67"/>
      <c r="G364" s="67"/>
      <c r="H364" s="1"/>
      <c r="I364" s="3"/>
      <c r="J364" s="3"/>
      <c r="K364" s="3"/>
      <c r="L364" s="3"/>
      <c r="M364" s="3"/>
      <c r="N364" s="3"/>
      <c r="O364" s="3"/>
      <c r="P364" s="3"/>
      <c r="Q364" s="3"/>
      <c r="R364" s="3"/>
      <c r="S364" s="3"/>
      <c r="T364" s="3"/>
      <c r="U364" s="3"/>
      <c r="V364" s="3"/>
      <c r="W364" s="3"/>
      <c r="X364" s="3"/>
      <c r="Y364" s="3"/>
      <c r="Z364" s="3"/>
    </row>
    <row r="365" ht="15.75" customHeight="1">
      <c r="A365" s="66"/>
      <c r="B365" s="67"/>
      <c r="C365" s="67"/>
      <c r="D365" s="67"/>
      <c r="E365" s="67"/>
      <c r="F365" s="67"/>
      <c r="G365" s="67"/>
      <c r="H365" s="1"/>
      <c r="I365" s="3"/>
      <c r="J365" s="3"/>
      <c r="K365" s="3"/>
      <c r="L365" s="3"/>
      <c r="M365" s="3"/>
      <c r="N365" s="3"/>
      <c r="O365" s="3"/>
      <c r="P365" s="3"/>
      <c r="Q365" s="3"/>
      <c r="R365" s="3"/>
      <c r="S365" s="3"/>
      <c r="T365" s="3"/>
      <c r="U365" s="3"/>
      <c r="V365" s="3"/>
      <c r="W365" s="3"/>
      <c r="X365" s="3"/>
      <c r="Y365" s="3"/>
      <c r="Z365" s="3"/>
    </row>
    <row r="366" ht="15.75" customHeight="1">
      <c r="A366" s="66"/>
      <c r="B366" s="67"/>
      <c r="C366" s="67"/>
      <c r="D366" s="67"/>
      <c r="E366" s="67"/>
      <c r="F366" s="67"/>
      <c r="G366" s="67"/>
      <c r="H366" s="1"/>
      <c r="I366" s="3"/>
      <c r="J366" s="3"/>
      <c r="K366" s="3"/>
      <c r="L366" s="3"/>
      <c r="M366" s="3"/>
      <c r="N366" s="3"/>
      <c r="O366" s="3"/>
      <c r="P366" s="3"/>
      <c r="Q366" s="3"/>
      <c r="R366" s="3"/>
      <c r="S366" s="3"/>
      <c r="T366" s="3"/>
      <c r="U366" s="3"/>
      <c r="V366" s="3"/>
      <c r="W366" s="3"/>
      <c r="X366" s="3"/>
      <c r="Y366" s="3"/>
      <c r="Z366" s="3"/>
    </row>
    <row r="367" ht="15.75" customHeight="1">
      <c r="A367" s="66"/>
      <c r="B367" s="67"/>
      <c r="C367" s="67"/>
      <c r="D367" s="67"/>
      <c r="E367" s="67"/>
      <c r="F367" s="67"/>
      <c r="G367" s="67"/>
      <c r="H367" s="1"/>
      <c r="I367" s="3"/>
      <c r="J367" s="3"/>
      <c r="K367" s="3"/>
      <c r="L367" s="3"/>
      <c r="M367" s="3"/>
      <c r="N367" s="3"/>
      <c r="O367" s="3"/>
      <c r="P367" s="3"/>
      <c r="Q367" s="3"/>
      <c r="R367" s="3"/>
      <c r="S367" s="3"/>
      <c r="T367" s="3"/>
      <c r="U367" s="3"/>
      <c r="V367" s="3"/>
      <c r="W367" s="3"/>
      <c r="X367" s="3"/>
      <c r="Y367" s="3"/>
      <c r="Z367" s="3"/>
    </row>
    <row r="368" ht="15.75" customHeight="1">
      <c r="A368" s="66"/>
      <c r="B368" s="67"/>
      <c r="C368" s="67"/>
      <c r="D368" s="67"/>
      <c r="E368" s="67"/>
      <c r="F368" s="67"/>
      <c r="G368" s="67"/>
      <c r="H368" s="1"/>
      <c r="I368" s="3"/>
      <c r="J368" s="3"/>
      <c r="K368" s="3"/>
      <c r="L368" s="3"/>
      <c r="M368" s="3"/>
      <c r="N368" s="3"/>
      <c r="O368" s="3"/>
      <c r="P368" s="3"/>
      <c r="Q368" s="3"/>
      <c r="R368" s="3"/>
      <c r="S368" s="3"/>
      <c r="T368" s="3"/>
      <c r="U368" s="3"/>
      <c r="V368" s="3"/>
      <c r="W368" s="3"/>
      <c r="X368" s="3"/>
      <c r="Y368" s="3"/>
      <c r="Z368" s="3"/>
    </row>
    <row r="369" ht="15.75" customHeight="1">
      <c r="A369" s="66"/>
      <c r="B369" s="67"/>
      <c r="C369" s="67"/>
      <c r="D369" s="67"/>
      <c r="E369" s="67"/>
      <c r="F369" s="67"/>
      <c r="G369" s="67"/>
      <c r="H369" s="1"/>
      <c r="I369" s="3"/>
      <c r="J369" s="3"/>
      <c r="K369" s="3"/>
      <c r="L369" s="3"/>
      <c r="M369" s="3"/>
      <c r="N369" s="3"/>
      <c r="O369" s="3"/>
      <c r="P369" s="3"/>
      <c r="Q369" s="3"/>
      <c r="R369" s="3"/>
      <c r="S369" s="3"/>
      <c r="T369" s="3"/>
      <c r="U369" s="3"/>
      <c r="V369" s="3"/>
      <c r="W369" s="3"/>
      <c r="X369" s="3"/>
      <c r="Y369" s="3"/>
      <c r="Z369" s="3"/>
    </row>
    <row r="370" ht="15.75" customHeight="1">
      <c r="A370" s="66"/>
      <c r="B370" s="67"/>
      <c r="C370" s="67"/>
      <c r="D370" s="67"/>
      <c r="E370" s="67"/>
      <c r="F370" s="67"/>
      <c r="G370" s="67"/>
      <c r="H370" s="1"/>
      <c r="I370" s="3"/>
      <c r="J370" s="3"/>
      <c r="K370" s="3"/>
      <c r="L370" s="3"/>
      <c r="M370" s="3"/>
      <c r="N370" s="3"/>
      <c r="O370" s="3"/>
      <c r="P370" s="3"/>
      <c r="Q370" s="3"/>
      <c r="R370" s="3"/>
      <c r="S370" s="3"/>
      <c r="T370" s="3"/>
      <c r="U370" s="3"/>
      <c r="V370" s="3"/>
      <c r="W370" s="3"/>
      <c r="X370" s="3"/>
      <c r="Y370" s="3"/>
      <c r="Z370" s="3"/>
    </row>
    <row r="371" ht="15.75" customHeight="1">
      <c r="A371" s="66"/>
      <c r="B371" s="67"/>
      <c r="C371" s="67"/>
      <c r="D371" s="67"/>
      <c r="E371" s="67"/>
      <c r="F371" s="67"/>
      <c r="G371" s="67"/>
      <c r="H371" s="1"/>
      <c r="I371" s="3"/>
      <c r="J371" s="3"/>
      <c r="K371" s="3"/>
      <c r="L371" s="3"/>
      <c r="M371" s="3"/>
      <c r="N371" s="3"/>
      <c r="O371" s="3"/>
      <c r="P371" s="3"/>
      <c r="Q371" s="3"/>
      <c r="R371" s="3"/>
      <c r="S371" s="3"/>
      <c r="T371" s="3"/>
      <c r="U371" s="3"/>
      <c r="V371" s="3"/>
      <c r="W371" s="3"/>
      <c r="X371" s="3"/>
      <c r="Y371" s="3"/>
      <c r="Z371" s="3"/>
    </row>
    <row r="372" ht="15.75" customHeight="1">
      <c r="A372" s="66"/>
      <c r="B372" s="67"/>
      <c r="C372" s="67"/>
      <c r="D372" s="67"/>
      <c r="E372" s="67"/>
      <c r="F372" s="67"/>
      <c r="G372" s="67"/>
      <c r="H372" s="1"/>
      <c r="I372" s="3"/>
      <c r="J372" s="3"/>
      <c r="K372" s="3"/>
      <c r="L372" s="3"/>
      <c r="M372" s="3"/>
      <c r="N372" s="3"/>
      <c r="O372" s="3"/>
      <c r="P372" s="3"/>
      <c r="Q372" s="3"/>
      <c r="R372" s="3"/>
      <c r="S372" s="3"/>
      <c r="T372" s="3"/>
      <c r="U372" s="3"/>
      <c r="V372" s="3"/>
      <c r="W372" s="3"/>
      <c r="X372" s="3"/>
      <c r="Y372" s="3"/>
      <c r="Z372" s="3"/>
    </row>
    <row r="373" ht="15.75" customHeight="1">
      <c r="A373" s="66"/>
      <c r="B373" s="67"/>
      <c r="C373" s="67"/>
      <c r="D373" s="67"/>
      <c r="E373" s="67"/>
      <c r="F373" s="67"/>
      <c r="G373" s="67"/>
      <c r="H373" s="1"/>
      <c r="I373" s="3"/>
      <c r="J373" s="3"/>
      <c r="K373" s="3"/>
      <c r="L373" s="3"/>
      <c r="M373" s="3"/>
      <c r="N373" s="3"/>
      <c r="O373" s="3"/>
      <c r="P373" s="3"/>
      <c r="Q373" s="3"/>
      <c r="R373" s="3"/>
      <c r="S373" s="3"/>
      <c r="T373" s="3"/>
      <c r="U373" s="3"/>
      <c r="V373" s="3"/>
      <c r="W373" s="3"/>
      <c r="X373" s="3"/>
      <c r="Y373" s="3"/>
      <c r="Z373" s="3"/>
    </row>
    <row r="374" ht="15.75" customHeight="1">
      <c r="A374" s="66"/>
      <c r="B374" s="67"/>
      <c r="C374" s="67"/>
      <c r="D374" s="67"/>
      <c r="E374" s="67"/>
      <c r="F374" s="67"/>
      <c r="G374" s="67"/>
      <c r="H374" s="1"/>
      <c r="I374" s="3"/>
      <c r="J374" s="3"/>
      <c r="K374" s="3"/>
      <c r="L374" s="3"/>
      <c r="M374" s="3"/>
      <c r="N374" s="3"/>
      <c r="O374" s="3"/>
      <c r="P374" s="3"/>
      <c r="Q374" s="3"/>
      <c r="R374" s="3"/>
      <c r="S374" s="3"/>
      <c r="T374" s="3"/>
      <c r="U374" s="3"/>
      <c r="V374" s="3"/>
      <c r="W374" s="3"/>
      <c r="X374" s="3"/>
      <c r="Y374" s="3"/>
      <c r="Z374" s="3"/>
    </row>
    <row r="375" ht="15.75" customHeight="1">
      <c r="A375" s="66"/>
      <c r="B375" s="67"/>
      <c r="C375" s="67"/>
      <c r="D375" s="67"/>
      <c r="E375" s="67"/>
      <c r="F375" s="67"/>
      <c r="G375" s="67"/>
      <c r="H375" s="1"/>
      <c r="I375" s="3"/>
      <c r="J375" s="3"/>
      <c r="K375" s="3"/>
      <c r="L375" s="3"/>
      <c r="M375" s="3"/>
      <c r="N375" s="3"/>
      <c r="O375" s="3"/>
      <c r="P375" s="3"/>
      <c r="Q375" s="3"/>
      <c r="R375" s="3"/>
      <c r="S375" s="3"/>
      <c r="T375" s="3"/>
      <c r="U375" s="3"/>
      <c r="V375" s="3"/>
      <c r="W375" s="3"/>
      <c r="X375" s="3"/>
      <c r="Y375" s="3"/>
      <c r="Z375" s="3"/>
    </row>
    <row r="376" ht="15.75" customHeight="1">
      <c r="A376" s="66"/>
      <c r="B376" s="67"/>
      <c r="C376" s="67"/>
      <c r="D376" s="67"/>
      <c r="E376" s="67"/>
      <c r="F376" s="67"/>
      <c r="G376" s="67"/>
      <c r="H376" s="1"/>
      <c r="I376" s="3"/>
      <c r="J376" s="3"/>
      <c r="K376" s="3"/>
      <c r="L376" s="3"/>
      <c r="M376" s="3"/>
      <c r="N376" s="3"/>
      <c r="O376" s="3"/>
      <c r="P376" s="3"/>
      <c r="Q376" s="3"/>
      <c r="R376" s="3"/>
      <c r="S376" s="3"/>
      <c r="T376" s="3"/>
      <c r="U376" s="3"/>
      <c r="V376" s="3"/>
      <c r="W376" s="3"/>
      <c r="X376" s="3"/>
      <c r="Y376" s="3"/>
      <c r="Z376" s="3"/>
    </row>
    <row r="377" ht="15.75" customHeight="1">
      <c r="A377" s="66"/>
      <c r="B377" s="67"/>
      <c r="C377" s="67"/>
      <c r="D377" s="67"/>
      <c r="E377" s="67"/>
      <c r="F377" s="67"/>
      <c r="G377" s="67"/>
      <c r="H377" s="1"/>
      <c r="I377" s="3"/>
      <c r="J377" s="3"/>
      <c r="K377" s="3"/>
      <c r="L377" s="3"/>
      <c r="M377" s="3"/>
      <c r="N377" s="3"/>
      <c r="O377" s="3"/>
      <c r="P377" s="3"/>
      <c r="Q377" s="3"/>
      <c r="R377" s="3"/>
      <c r="S377" s="3"/>
      <c r="T377" s="3"/>
      <c r="U377" s="3"/>
      <c r="V377" s="3"/>
      <c r="W377" s="3"/>
      <c r="X377" s="3"/>
      <c r="Y377" s="3"/>
      <c r="Z377" s="3"/>
    </row>
    <row r="378" ht="15.75" customHeight="1">
      <c r="A378" s="66"/>
      <c r="B378" s="67"/>
      <c r="C378" s="67"/>
      <c r="D378" s="67"/>
      <c r="E378" s="67"/>
      <c r="F378" s="67"/>
      <c r="G378" s="67"/>
      <c r="H378" s="1"/>
      <c r="I378" s="3"/>
      <c r="J378" s="3"/>
      <c r="K378" s="3"/>
      <c r="L378" s="3"/>
      <c r="M378" s="3"/>
      <c r="N378" s="3"/>
      <c r="O378" s="3"/>
      <c r="P378" s="3"/>
      <c r="Q378" s="3"/>
      <c r="R378" s="3"/>
      <c r="S378" s="3"/>
      <c r="T378" s="3"/>
      <c r="U378" s="3"/>
      <c r="V378" s="3"/>
      <c r="W378" s="3"/>
      <c r="X378" s="3"/>
      <c r="Y378" s="3"/>
      <c r="Z378" s="3"/>
    </row>
    <row r="379" ht="15.75" customHeight="1">
      <c r="A379" s="66"/>
      <c r="B379" s="67"/>
      <c r="C379" s="67"/>
      <c r="D379" s="67"/>
      <c r="E379" s="67"/>
      <c r="F379" s="67"/>
      <c r="G379" s="67"/>
      <c r="H379" s="1"/>
      <c r="I379" s="3"/>
      <c r="J379" s="3"/>
      <c r="K379" s="3"/>
      <c r="L379" s="3"/>
      <c r="M379" s="3"/>
      <c r="N379" s="3"/>
      <c r="O379" s="3"/>
      <c r="P379" s="3"/>
      <c r="Q379" s="3"/>
      <c r="R379" s="3"/>
      <c r="S379" s="3"/>
      <c r="T379" s="3"/>
      <c r="U379" s="3"/>
      <c r="V379" s="3"/>
      <c r="W379" s="3"/>
      <c r="X379" s="3"/>
      <c r="Y379" s="3"/>
      <c r="Z379" s="3"/>
    </row>
    <row r="380" ht="15.75" customHeight="1">
      <c r="A380" s="66"/>
      <c r="B380" s="67"/>
      <c r="C380" s="67"/>
      <c r="D380" s="67"/>
      <c r="E380" s="67"/>
      <c r="F380" s="67"/>
      <c r="G380" s="67"/>
      <c r="H380" s="1"/>
      <c r="I380" s="3"/>
      <c r="J380" s="3"/>
      <c r="K380" s="3"/>
      <c r="L380" s="3"/>
      <c r="M380" s="3"/>
      <c r="N380" s="3"/>
      <c r="O380" s="3"/>
      <c r="P380" s="3"/>
      <c r="Q380" s="3"/>
      <c r="R380" s="3"/>
      <c r="S380" s="3"/>
      <c r="T380" s="3"/>
      <c r="U380" s="3"/>
      <c r="V380" s="3"/>
      <c r="W380" s="3"/>
      <c r="X380" s="3"/>
      <c r="Y380" s="3"/>
      <c r="Z380" s="3"/>
    </row>
    <row r="381" ht="15.75" customHeight="1">
      <c r="A381" s="66"/>
      <c r="B381" s="67"/>
      <c r="C381" s="67"/>
      <c r="D381" s="67"/>
      <c r="E381" s="67"/>
      <c r="F381" s="67"/>
      <c r="G381" s="67"/>
      <c r="H381" s="1"/>
      <c r="I381" s="3"/>
      <c r="J381" s="3"/>
      <c r="K381" s="3"/>
      <c r="L381" s="3"/>
      <c r="M381" s="3"/>
      <c r="N381" s="3"/>
      <c r="O381" s="3"/>
      <c r="P381" s="3"/>
      <c r="Q381" s="3"/>
      <c r="R381" s="3"/>
      <c r="S381" s="3"/>
      <c r="T381" s="3"/>
      <c r="U381" s="3"/>
      <c r="V381" s="3"/>
      <c r="W381" s="3"/>
      <c r="X381" s="3"/>
      <c r="Y381" s="3"/>
      <c r="Z381" s="3"/>
    </row>
    <row r="382" ht="15.75" customHeight="1">
      <c r="A382" s="66"/>
      <c r="B382" s="67"/>
      <c r="C382" s="67"/>
      <c r="D382" s="67"/>
      <c r="E382" s="67"/>
      <c r="F382" s="67"/>
      <c r="G382" s="67"/>
      <c r="H382" s="1"/>
      <c r="I382" s="3"/>
      <c r="J382" s="3"/>
      <c r="K382" s="3"/>
      <c r="L382" s="3"/>
      <c r="M382" s="3"/>
      <c r="N382" s="3"/>
      <c r="O382" s="3"/>
      <c r="P382" s="3"/>
      <c r="Q382" s="3"/>
      <c r="R382" s="3"/>
      <c r="S382" s="3"/>
      <c r="T382" s="3"/>
      <c r="U382" s="3"/>
      <c r="V382" s="3"/>
      <c r="W382" s="3"/>
      <c r="X382" s="3"/>
      <c r="Y382" s="3"/>
      <c r="Z382" s="3"/>
    </row>
    <row r="383" ht="15.75" customHeight="1">
      <c r="A383" s="66"/>
      <c r="B383" s="67"/>
      <c r="C383" s="67"/>
      <c r="D383" s="67"/>
      <c r="E383" s="67"/>
      <c r="F383" s="67"/>
      <c r="G383" s="67"/>
      <c r="H383" s="1"/>
      <c r="I383" s="3"/>
      <c r="J383" s="3"/>
      <c r="K383" s="3"/>
      <c r="L383" s="3"/>
      <c r="M383" s="3"/>
      <c r="N383" s="3"/>
      <c r="O383" s="3"/>
      <c r="P383" s="3"/>
      <c r="Q383" s="3"/>
      <c r="R383" s="3"/>
      <c r="S383" s="3"/>
      <c r="T383" s="3"/>
      <c r="U383" s="3"/>
      <c r="V383" s="3"/>
      <c r="W383" s="3"/>
      <c r="X383" s="3"/>
      <c r="Y383" s="3"/>
      <c r="Z383" s="3"/>
    </row>
    <row r="384" ht="15.75" customHeight="1">
      <c r="A384" s="66"/>
      <c r="B384" s="67"/>
      <c r="C384" s="67"/>
      <c r="D384" s="67"/>
      <c r="E384" s="67"/>
      <c r="F384" s="67"/>
      <c r="G384" s="67"/>
      <c r="H384" s="1"/>
      <c r="I384" s="3"/>
      <c r="J384" s="3"/>
      <c r="K384" s="3"/>
      <c r="L384" s="3"/>
      <c r="M384" s="3"/>
      <c r="N384" s="3"/>
      <c r="O384" s="3"/>
      <c r="P384" s="3"/>
      <c r="Q384" s="3"/>
      <c r="R384" s="3"/>
      <c r="S384" s="3"/>
      <c r="T384" s="3"/>
      <c r="U384" s="3"/>
      <c r="V384" s="3"/>
      <c r="W384" s="3"/>
      <c r="X384" s="3"/>
      <c r="Y384" s="3"/>
      <c r="Z384" s="3"/>
    </row>
    <row r="385" ht="15.75" customHeight="1">
      <c r="A385" s="66"/>
      <c r="B385" s="67"/>
      <c r="C385" s="67"/>
      <c r="D385" s="67"/>
      <c r="E385" s="67"/>
      <c r="F385" s="67"/>
      <c r="G385" s="67"/>
      <c r="H385" s="1"/>
      <c r="I385" s="3"/>
      <c r="J385" s="3"/>
      <c r="K385" s="3"/>
      <c r="L385" s="3"/>
      <c r="M385" s="3"/>
      <c r="N385" s="3"/>
      <c r="O385" s="3"/>
      <c r="P385" s="3"/>
      <c r="Q385" s="3"/>
      <c r="R385" s="3"/>
      <c r="S385" s="3"/>
      <c r="T385" s="3"/>
      <c r="U385" s="3"/>
      <c r="V385" s="3"/>
      <c r="W385" s="3"/>
      <c r="X385" s="3"/>
      <c r="Y385" s="3"/>
      <c r="Z385" s="3"/>
    </row>
    <row r="386" ht="15.75" customHeight="1">
      <c r="A386" s="66"/>
      <c r="B386" s="67"/>
      <c r="C386" s="67"/>
      <c r="D386" s="67"/>
      <c r="E386" s="67"/>
      <c r="F386" s="67"/>
      <c r="G386" s="67"/>
      <c r="H386" s="1"/>
      <c r="I386" s="3"/>
      <c r="J386" s="3"/>
      <c r="K386" s="3"/>
      <c r="L386" s="3"/>
      <c r="M386" s="3"/>
      <c r="N386" s="3"/>
      <c r="O386" s="3"/>
      <c r="P386" s="3"/>
      <c r="Q386" s="3"/>
      <c r="R386" s="3"/>
      <c r="S386" s="3"/>
      <c r="T386" s="3"/>
      <c r="U386" s="3"/>
      <c r="V386" s="3"/>
      <c r="W386" s="3"/>
      <c r="X386" s="3"/>
      <c r="Y386" s="3"/>
      <c r="Z386" s="3"/>
    </row>
    <row r="387" ht="15.75" customHeight="1">
      <c r="A387" s="66"/>
      <c r="B387" s="67"/>
      <c r="C387" s="67"/>
      <c r="D387" s="67"/>
      <c r="E387" s="67"/>
      <c r="F387" s="67"/>
      <c r="G387" s="67"/>
      <c r="H387" s="1"/>
      <c r="I387" s="3"/>
      <c r="J387" s="3"/>
      <c r="K387" s="3"/>
      <c r="L387" s="3"/>
      <c r="M387" s="3"/>
      <c r="N387" s="3"/>
      <c r="O387" s="3"/>
      <c r="P387" s="3"/>
      <c r="Q387" s="3"/>
      <c r="R387" s="3"/>
      <c r="S387" s="3"/>
      <c r="T387" s="3"/>
      <c r="U387" s="3"/>
      <c r="V387" s="3"/>
      <c r="W387" s="3"/>
      <c r="X387" s="3"/>
      <c r="Y387" s="3"/>
      <c r="Z387" s="3"/>
    </row>
    <row r="388" ht="15.75" customHeight="1">
      <c r="A388" s="66"/>
      <c r="B388" s="67"/>
      <c r="C388" s="67"/>
      <c r="D388" s="67"/>
      <c r="E388" s="67"/>
      <c r="F388" s="67"/>
      <c r="G388" s="67"/>
      <c r="H388" s="1"/>
      <c r="I388" s="3"/>
      <c r="J388" s="3"/>
      <c r="K388" s="3"/>
      <c r="L388" s="3"/>
      <c r="M388" s="3"/>
      <c r="N388" s="3"/>
      <c r="O388" s="3"/>
      <c r="P388" s="3"/>
      <c r="Q388" s="3"/>
      <c r="R388" s="3"/>
      <c r="S388" s="3"/>
      <c r="T388" s="3"/>
      <c r="U388" s="3"/>
      <c r="V388" s="3"/>
      <c r="W388" s="3"/>
      <c r="X388" s="3"/>
      <c r="Y388" s="3"/>
      <c r="Z388" s="3"/>
    </row>
    <row r="389" ht="15.75" customHeight="1">
      <c r="A389" s="66"/>
      <c r="B389" s="67"/>
      <c r="C389" s="67"/>
      <c r="D389" s="67"/>
      <c r="E389" s="67"/>
      <c r="F389" s="67"/>
      <c r="G389" s="67"/>
      <c r="H389" s="1"/>
      <c r="I389" s="3"/>
      <c r="J389" s="3"/>
      <c r="K389" s="3"/>
      <c r="L389" s="3"/>
      <c r="M389" s="3"/>
      <c r="N389" s="3"/>
      <c r="O389" s="3"/>
      <c r="P389" s="3"/>
      <c r="Q389" s="3"/>
      <c r="R389" s="3"/>
      <c r="S389" s="3"/>
      <c r="T389" s="3"/>
      <c r="U389" s="3"/>
      <c r="V389" s="3"/>
      <c r="W389" s="3"/>
      <c r="X389" s="3"/>
      <c r="Y389" s="3"/>
      <c r="Z389" s="3"/>
    </row>
    <row r="390" ht="15.75" customHeight="1">
      <c r="A390" s="66"/>
      <c r="B390" s="67"/>
      <c r="C390" s="67"/>
      <c r="D390" s="67"/>
      <c r="E390" s="67"/>
      <c r="F390" s="67"/>
      <c r="G390" s="67"/>
      <c r="H390" s="1"/>
      <c r="I390" s="3"/>
      <c r="J390" s="3"/>
      <c r="K390" s="3"/>
      <c r="L390" s="3"/>
      <c r="M390" s="3"/>
      <c r="N390" s="3"/>
      <c r="O390" s="3"/>
      <c r="P390" s="3"/>
      <c r="Q390" s="3"/>
      <c r="R390" s="3"/>
      <c r="S390" s="3"/>
      <c r="T390" s="3"/>
      <c r="U390" s="3"/>
      <c r="V390" s="3"/>
      <c r="W390" s="3"/>
      <c r="X390" s="3"/>
      <c r="Y390" s="3"/>
      <c r="Z390" s="3"/>
    </row>
    <row r="391" ht="15.75" customHeight="1">
      <c r="A391" s="66"/>
      <c r="B391" s="67"/>
      <c r="C391" s="67"/>
      <c r="D391" s="67"/>
      <c r="E391" s="67"/>
      <c r="F391" s="67"/>
      <c r="G391" s="67"/>
      <c r="H391" s="1"/>
      <c r="I391" s="3"/>
      <c r="J391" s="3"/>
      <c r="K391" s="3"/>
      <c r="L391" s="3"/>
      <c r="M391" s="3"/>
      <c r="N391" s="3"/>
      <c r="O391" s="3"/>
      <c r="P391" s="3"/>
      <c r="Q391" s="3"/>
      <c r="R391" s="3"/>
      <c r="S391" s="3"/>
      <c r="T391" s="3"/>
      <c r="U391" s="3"/>
      <c r="V391" s="3"/>
      <c r="W391" s="3"/>
      <c r="X391" s="3"/>
      <c r="Y391" s="3"/>
      <c r="Z391" s="3"/>
    </row>
    <row r="392" ht="15.75" customHeight="1">
      <c r="A392" s="66"/>
      <c r="B392" s="67"/>
      <c r="C392" s="67"/>
      <c r="D392" s="67"/>
      <c r="E392" s="67"/>
      <c r="F392" s="67"/>
      <c r="G392" s="67"/>
      <c r="H392" s="1"/>
      <c r="I392" s="3"/>
      <c r="J392" s="3"/>
      <c r="K392" s="3"/>
      <c r="L392" s="3"/>
      <c r="M392" s="3"/>
      <c r="N392" s="3"/>
      <c r="O392" s="3"/>
      <c r="P392" s="3"/>
      <c r="Q392" s="3"/>
      <c r="R392" s="3"/>
      <c r="S392" s="3"/>
      <c r="T392" s="3"/>
      <c r="U392" s="3"/>
      <c r="V392" s="3"/>
      <c r="W392" s="3"/>
      <c r="X392" s="3"/>
      <c r="Y392" s="3"/>
      <c r="Z392" s="3"/>
    </row>
    <row r="393" ht="15.75" customHeight="1">
      <c r="A393" s="66"/>
      <c r="B393" s="67"/>
      <c r="C393" s="67"/>
      <c r="D393" s="67"/>
      <c r="E393" s="67"/>
      <c r="F393" s="67"/>
      <c r="G393" s="67"/>
      <c r="H393" s="1"/>
      <c r="I393" s="3"/>
      <c r="J393" s="3"/>
      <c r="K393" s="3"/>
      <c r="L393" s="3"/>
      <c r="M393" s="3"/>
      <c r="N393" s="3"/>
      <c r="O393" s="3"/>
      <c r="P393" s="3"/>
      <c r="Q393" s="3"/>
      <c r="R393" s="3"/>
      <c r="S393" s="3"/>
      <c r="T393" s="3"/>
      <c r="U393" s="3"/>
      <c r="V393" s="3"/>
      <c r="W393" s="3"/>
      <c r="X393" s="3"/>
      <c r="Y393" s="3"/>
      <c r="Z393" s="3"/>
    </row>
    <row r="394" ht="15.75" customHeight="1">
      <c r="A394" s="66"/>
      <c r="B394" s="67"/>
      <c r="C394" s="67"/>
      <c r="D394" s="67"/>
      <c r="E394" s="67"/>
      <c r="F394" s="67"/>
      <c r="G394" s="67"/>
      <c r="H394" s="1"/>
      <c r="I394" s="3"/>
      <c r="J394" s="3"/>
      <c r="K394" s="3"/>
      <c r="L394" s="3"/>
      <c r="M394" s="3"/>
      <c r="N394" s="3"/>
      <c r="O394" s="3"/>
      <c r="P394" s="3"/>
      <c r="Q394" s="3"/>
      <c r="R394" s="3"/>
      <c r="S394" s="3"/>
      <c r="T394" s="3"/>
      <c r="U394" s="3"/>
      <c r="V394" s="3"/>
      <c r="W394" s="3"/>
      <c r="X394" s="3"/>
      <c r="Y394" s="3"/>
      <c r="Z394" s="3"/>
    </row>
    <row r="395" ht="15.75" customHeight="1">
      <c r="A395" s="66"/>
      <c r="B395" s="67"/>
      <c r="C395" s="67"/>
      <c r="D395" s="67"/>
      <c r="E395" s="67"/>
      <c r="F395" s="67"/>
      <c r="G395" s="67"/>
      <c r="H395" s="1"/>
      <c r="I395" s="3"/>
      <c r="J395" s="3"/>
      <c r="K395" s="3"/>
      <c r="L395" s="3"/>
      <c r="M395" s="3"/>
      <c r="N395" s="3"/>
      <c r="O395" s="3"/>
      <c r="P395" s="3"/>
      <c r="Q395" s="3"/>
      <c r="R395" s="3"/>
      <c r="S395" s="3"/>
      <c r="T395" s="3"/>
      <c r="U395" s="3"/>
      <c r="V395" s="3"/>
      <c r="W395" s="3"/>
      <c r="X395" s="3"/>
      <c r="Y395" s="3"/>
      <c r="Z395" s="3"/>
    </row>
    <row r="396" ht="15.75" customHeight="1">
      <c r="A396" s="66"/>
      <c r="B396" s="67"/>
      <c r="C396" s="67"/>
      <c r="D396" s="67"/>
      <c r="E396" s="67"/>
      <c r="F396" s="67"/>
      <c r="G396" s="67"/>
      <c r="H396" s="1"/>
      <c r="I396" s="3"/>
      <c r="J396" s="3"/>
      <c r="K396" s="3"/>
      <c r="L396" s="3"/>
      <c r="M396" s="3"/>
      <c r="N396" s="3"/>
      <c r="O396" s="3"/>
      <c r="P396" s="3"/>
      <c r="Q396" s="3"/>
      <c r="R396" s="3"/>
      <c r="S396" s="3"/>
      <c r="T396" s="3"/>
      <c r="U396" s="3"/>
      <c r="V396" s="3"/>
      <c r="W396" s="3"/>
      <c r="X396" s="3"/>
      <c r="Y396" s="3"/>
      <c r="Z396" s="3"/>
    </row>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196:J196"/>
    <mergeCell ref="A2:O2"/>
    <mergeCell ref="A4:O4"/>
    <mergeCell ref="A5:O5"/>
    <mergeCell ref="A6:O6"/>
    <mergeCell ref="A7:O7"/>
    <mergeCell ref="A8:O8"/>
    <mergeCell ref="A9:O9"/>
  </mergeCells>
  <hyperlinks>
    <hyperlink r:id="rId1" ref="H46"/>
    <hyperlink r:id="rId2" ref="H47"/>
    <hyperlink r:id="rId3" ref="H48"/>
    <hyperlink r:id="rId4" ref="H49"/>
    <hyperlink r:id="rId5" location="conference_scientific_committee.php" ref="H50"/>
    <hyperlink r:id="rId6" ref="H51"/>
    <hyperlink r:id="rId7" ref="H54"/>
    <hyperlink r:id="rId8" ref="H57"/>
    <hyperlink r:id="rId9" ref="H58"/>
    <hyperlink r:id="rId10" ref="F60"/>
    <hyperlink r:id="rId11" ref="H60"/>
    <hyperlink r:id="rId12" ref="H61"/>
    <hyperlink r:id="rId13" ref="H62"/>
    <hyperlink r:id="rId14" ref="H63"/>
    <hyperlink r:id="rId15" ref="H64"/>
    <hyperlink r:id="rId16" ref="H65"/>
    <hyperlink r:id="rId17" ref="H66"/>
    <hyperlink r:id="rId18" ref="H67"/>
    <hyperlink r:id="rId19" ref="H68"/>
    <hyperlink r:id="rId20" ref="H69"/>
    <hyperlink r:id="rId21" ref="H70"/>
    <hyperlink r:id="rId22" ref="H71"/>
    <hyperlink r:id="rId23" ref="H73"/>
    <hyperlink r:id="rId24" ref="H74"/>
    <hyperlink r:id="rId25" ref="H75"/>
    <hyperlink r:id="rId26" location="home" ref="H77"/>
    <hyperlink r:id="rId27" location="home" ref="H78"/>
    <hyperlink r:id="rId28" ref="H79"/>
    <hyperlink r:id="rId29" ref="H80"/>
    <hyperlink r:id="rId30" ref="H83"/>
    <hyperlink r:id="rId31" location="home" ref="H84"/>
    <hyperlink r:id="rId32" location="home" ref="H85"/>
    <hyperlink r:id="rId33" location="gsc.tab=0" ref="H86"/>
    <hyperlink r:id="rId34" ref="H87"/>
    <hyperlink r:id="rId35" ref="H88"/>
    <hyperlink r:id="rId36" ref="H89"/>
    <hyperlink r:id="rId37" ref="H90"/>
    <hyperlink r:id="rId38" ref="H91"/>
    <hyperlink r:id="rId39" ref="H92"/>
    <hyperlink r:id="rId40" ref="H94"/>
    <hyperlink r:id="rId41" location="page=276" ref="H97"/>
    <hyperlink r:id="rId42" ref="H98"/>
    <hyperlink r:id="rId43" ref="H99"/>
    <hyperlink r:id="rId44" ref="H102"/>
    <hyperlink r:id="rId45" ref="H103"/>
    <hyperlink r:id="rId46" ref="H104"/>
    <hyperlink r:id="rId47" location="advisorycommittee" ref="H105"/>
    <hyperlink r:id="rId48" ref="H106"/>
    <hyperlink r:id="rId49" ref="H107"/>
    <hyperlink r:id="rId50" ref="H108"/>
    <hyperlink r:id="rId51" ref="H109"/>
    <hyperlink r:id="rId52" ref="H110"/>
    <hyperlink r:id="rId53" ref="H111"/>
    <hyperlink r:id="rId54" ref="H112"/>
    <hyperlink r:id="rId55" ref="H114"/>
    <hyperlink r:id="rId56" ref="H115"/>
    <hyperlink r:id="rId57" ref="H116"/>
    <hyperlink r:id="rId58" ref="H117"/>
    <hyperlink r:id="rId59" ref="H118"/>
    <hyperlink r:id="rId60" ref="H119"/>
    <hyperlink r:id="rId61" ref="H120"/>
    <hyperlink r:id="rId62" ref="H121"/>
    <hyperlink r:id="rId63" ref="H122"/>
    <hyperlink r:id="rId64" ref="H123"/>
    <hyperlink r:id="rId65" ref="H124"/>
    <hyperlink r:id="rId66" ref="H125"/>
    <hyperlink r:id="rId67" ref="H126"/>
    <hyperlink r:id="rId68" ref="H127"/>
    <hyperlink r:id="rId69" ref="H128"/>
    <hyperlink r:id="rId70" ref="H129"/>
    <hyperlink r:id="rId71" ref="H130"/>
    <hyperlink r:id="rId72" ref="H131"/>
    <hyperlink r:id="rId73" ref="H132"/>
    <hyperlink r:id="rId74" location="committees" ref="H133"/>
    <hyperlink r:id="rId75" ref="H134"/>
    <hyperlink r:id="rId76" ref="H135"/>
    <hyperlink r:id="rId77" ref="H136"/>
    <hyperlink r:id="rId78" ref="H137"/>
    <hyperlink r:id="rId79" ref="H138"/>
    <hyperlink r:id="rId80" ref="H139"/>
    <hyperlink r:id="rId81" ref="H141"/>
    <hyperlink r:id="rId82" ref="H143"/>
    <hyperlink r:id="rId83" ref="H144"/>
    <hyperlink r:id="rId84" ref="H145"/>
    <hyperlink r:id="rId85" ref="H146"/>
    <hyperlink r:id="rId86" ref="H147"/>
    <hyperlink r:id="rId87" ref="H148"/>
    <hyperlink r:id="rId88" ref="H150"/>
    <hyperlink r:id="rId89" ref="H170"/>
    <hyperlink r:id="rId90" ref="H174"/>
    <hyperlink r:id="rId91" ref="H178"/>
    <hyperlink r:id="rId92" ref="H183"/>
  </hyperlinks>
  <printOptions/>
  <pageMargins bottom="1.0" footer="0.0" header="0.0" left="0.75" right="0.75" top="1.0"/>
  <pageSetup orientation="landscape"/>
  <drawing r:id="rId9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66"/>
      <c r="B1" s="66"/>
      <c r="C1" s="67"/>
      <c r="D1" s="67"/>
      <c r="E1" s="67"/>
      <c r="F1" s="67"/>
      <c r="G1" s="1"/>
      <c r="H1" s="1"/>
      <c r="I1" s="1"/>
      <c r="J1" s="3"/>
      <c r="K1" s="3"/>
      <c r="L1" s="3"/>
      <c r="M1" s="3"/>
      <c r="N1" s="3"/>
      <c r="O1" s="3"/>
      <c r="P1" s="3"/>
      <c r="Q1" s="3"/>
      <c r="R1" s="3"/>
      <c r="S1" s="3"/>
      <c r="T1" s="3"/>
      <c r="U1" s="3"/>
      <c r="V1" s="3"/>
      <c r="W1" s="3"/>
      <c r="X1" s="3"/>
      <c r="Y1" s="3"/>
      <c r="Z1" s="3"/>
      <c r="AA1" s="3"/>
      <c r="AB1" s="3"/>
    </row>
    <row r="2" ht="15.75" customHeight="1">
      <c r="A2" s="118" t="s">
        <v>11718</v>
      </c>
      <c r="B2" s="69"/>
      <c r="C2" s="69"/>
      <c r="D2" s="69"/>
      <c r="E2" s="69"/>
      <c r="F2" s="69"/>
      <c r="G2" s="69"/>
      <c r="H2" s="69"/>
      <c r="I2" s="70"/>
      <c r="J2" s="15"/>
      <c r="K2" s="15"/>
      <c r="L2" s="15"/>
      <c r="M2" s="15"/>
      <c r="N2" s="15"/>
      <c r="O2" s="15"/>
      <c r="P2" s="15"/>
      <c r="Q2" s="15"/>
      <c r="R2" s="15"/>
      <c r="S2" s="15"/>
      <c r="T2" s="15"/>
      <c r="U2" s="15"/>
      <c r="V2" s="15"/>
      <c r="W2" s="15"/>
      <c r="X2" s="15"/>
      <c r="Y2" s="15"/>
      <c r="Z2" s="15"/>
      <c r="AA2" s="15"/>
      <c r="AB2" s="15"/>
    </row>
    <row r="3" ht="15.75" customHeight="1">
      <c r="A3" s="173"/>
      <c r="B3" s="173"/>
      <c r="C3" s="173"/>
      <c r="D3" s="173"/>
      <c r="E3" s="173"/>
      <c r="F3" s="173"/>
      <c r="G3" s="173"/>
      <c r="H3" s="173"/>
      <c r="I3" s="173"/>
      <c r="J3" s="15"/>
      <c r="K3" s="15"/>
      <c r="L3" s="15"/>
      <c r="M3" s="15"/>
      <c r="N3" s="15"/>
      <c r="O3" s="15"/>
      <c r="P3" s="15"/>
      <c r="Q3" s="15"/>
      <c r="R3" s="15"/>
      <c r="S3" s="15"/>
      <c r="T3" s="15"/>
      <c r="U3" s="15"/>
      <c r="V3" s="15"/>
      <c r="W3" s="15"/>
      <c r="X3" s="15"/>
      <c r="Y3" s="15"/>
      <c r="Z3" s="15"/>
      <c r="AA3" s="15"/>
      <c r="AB3" s="15"/>
    </row>
    <row r="4">
      <c r="A4" s="144" t="s">
        <v>11719</v>
      </c>
      <c r="B4" s="69"/>
      <c r="C4" s="69"/>
      <c r="D4" s="69"/>
      <c r="E4" s="69"/>
      <c r="F4" s="69"/>
      <c r="G4" s="69"/>
      <c r="H4" s="69"/>
      <c r="I4" s="70"/>
      <c r="J4" s="15"/>
      <c r="K4" s="15"/>
      <c r="L4" s="15"/>
      <c r="M4" s="15"/>
      <c r="N4" s="15"/>
      <c r="O4" s="15"/>
      <c r="P4" s="15"/>
      <c r="Q4" s="15"/>
      <c r="R4" s="15"/>
      <c r="S4" s="15"/>
      <c r="T4" s="15"/>
      <c r="U4" s="15"/>
      <c r="V4" s="15"/>
      <c r="W4" s="15"/>
      <c r="X4" s="15"/>
      <c r="Y4" s="15"/>
      <c r="Z4" s="15"/>
      <c r="AA4" s="15"/>
      <c r="AB4" s="15"/>
    </row>
    <row r="5">
      <c r="A5" s="144" t="s">
        <v>11720</v>
      </c>
      <c r="B5" s="69"/>
      <c r="C5" s="69"/>
      <c r="D5" s="69"/>
      <c r="E5" s="69"/>
      <c r="F5" s="69"/>
      <c r="G5" s="69"/>
      <c r="H5" s="69"/>
      <c r="I5" s="70"/>
      <c r="J5" s="15"/>
      <c r="K5" s="15"/>
      <c r="L5" s="15"/>
      <c r="M5" s="15"/>
      <c r="N5" s="15"/>
      <c r="O5" s="15"/>
      <c r="P5" s="15"/>
      <c r="Q5" s="15"/>
      <c r="R5" s="15"/>
      <c r="S5" s="15"/>
      <c r="T5" s="15"/>
      <c r="U5" s="15"/>
      <c r="V5" s="15"/>
      <c r="W5" s="15"/>
      <c r="X5" s="15"/>
      <c r="Y5" s="15"/>
      <c r="Z5" s="15"/>
      <c r="AA5" s="15"/>
      <c r="AB5" s="15"/>
    </row>
    <row r="6" ht="30.0" customHeight="1">
      <c r="A6" s="322" t="s">
        <v>11721</v>
      </c>
      <c r="B6" s="69"/>
      <c r="C6" s="69"/>
      <c r="D6" s="69"/>
      <c r="E6" s="69"/>
      <c r="F6" s="69"/>
      <c r="G6" s="69"/>
      <c r="H6" s="69"/>
      <c r="I6" s="70"/>
      <c r="J6" s="15"/>
      <c r="K6" s="15"/>
      <c r="L6" s="15"/>
      <c r="M6" s="15"/>
      <c r="N6" s="15"/>
      <c r="O6" s="15"/>
      <c r="P6" s="15"/>
      <c r="Q6" s="15"/>
      <c r="R6" s="15"/>
      <c r="S6" s="15"/>
      <c r="T6" s="15"/>
      <c r="U6" s="15"/>
      <c r="V6" s="15"/>
      <c r="W6" s="15"/>
      <c r="X6" s="15"/>
      <c r="Y6" s="15"/>
      <c r="Z6" s="15"/>
      <c r="AA6" s="15"/>
      <c r="AB6" s="15"/>
    </row>
    <row r="7" ht="30.0" customHeight="1">
      <c r="A7" s="322" t="s">
        <v>11722</v>
      </c>
      <c r="B7" s="69"/>
      <c r="C7" s="69"/>
      <c r="D7" s="69"/>
      <c r="E7" s="69"/>
      <c r="F7" s="69"/>
      <c r="G7" s="69"/>
      <c r="H7" s="69"/>
      <c r="I7" s="70"/>
      <c r="J7" s="15"/>
      <c r="K7" s="15"/>
      <c r="L7" s="15"/>
      <c r="M7" s="15"/>
      <c r="N7" s="15"/>
      <c r="O7" s="15"/>
      <c r="P7" s="15"/>
      <c r="Q7" s="15"/>
      <c r="R7" s="15"/>
      <c r="S7" s="15"/>
      <c r="T7" s="15"/>
      <c r="U7" s="15"/>
      <c r="V7" s="15"/>
      <c r="W7" s="15"/>
      <c r="X7" s="15"/>
      <c r="Y7" s="15"/>
      <c r="Z7" s="15"/>
      <c r="AA7" s="15"/>
      <c r="AB7" s="15"/>
    </row>
    <row r="8" ht="33.75" customHeight="1">
      <c r="A8" s="322" t="s">
        <v>11723</v>
      </c>
      <c r="B8" s="69"/>
      <c r="C8" s="69"/>
      <c r="D8" s="69"/>
      <c r="E8" s="69"/>
      <c r="F8" s="69"/>
      <c r="G8" s="69"/>
      <c r="H8" s="69"/>
      <c r="I8" s="70"/>
      <c r="J8" s="15"/>
      <c r="K8" s="15"/>
      <c r="L8" s="15"/>
      <c r="M8" s="15"/>
      <c r="N8" s="15"/>
      <c r="O8" s="15"/>
      <c r="P8" s="15"/>
      <c r="Q8" s="15"/>
      <c r="R8" s="15"/>
      <c r="S8" s="15"/>
      <c r="T8" s="15"/>
      <c r="U8" s="15"/>
      <c r="V8" s="15"/>
      <c r="W8" s="15"/>
      <c r="X8" s="15"/>
      <c r="Y8" s="15"/>
      <c r="Z8" s="15"/>
      <c r="AA8" s="15"/>
      <c r="AB8" s="15"/>
    </row>
    <row r="9">
      <c r="A9" s="76"/>
      <c r="B9" s="76"/>
      <c r="C9" s="77"/>
      <c r="D9" s="77"/>
      <c r="E9" s="77"/>
      <c r="F9" s="77"/>
      <c r="G9" s="76"/>
      <c r="H9" s="76"/>
      <c r="I9" s="76"/>
      <c r="J9" s="15"/>
      <c r="K9" s="15"/>
      <c r="L9" s="15"/>
      <c r="M9" s="15"/>
      <c r="N9" s="15"/>
      <c r="O9" s="15"/>
      <c r="P9" s="15"/>
      <c r="Q9" s="15"/>
      <c r="R9" s="15"/>
      <c r="S9" s="15"/>
      <c r="T9" s="15"/>
      <c r="U9" s="15"/>
      <c r="V9" s="15"/>
      <c r="W9" s="15"/>
      <c r="X9" s="15"/>
      <c r="Y9" s="15"/>
      <c r="Z9" s="15"/>
      <c r="AA9" s="15"/>
      <c r="AB9" s="15"/>
    </row>
    <row r="10" ht="61.5" customHeight="1">
      <c r="A10" s="147" t="s">
        <v>7485</v>
      </c>
      <c r="B10" s="324" t="s">
        <v>7486</v>
      </c>
      <c r="C10" s="80" t="s">
        <v>8</v>
      </c>
      <c r="D10" s="324" t="s">
        <v>7487</v>
      </c>
      <c r="E10" s="79" t="s">
        <v>201</v>
      </c>
      <c r="F10" s="79" t="s">
        <v>202</v>
      </c>
      <c r="G10" s="79" t="s">
        <v>203</v>
      </c>
      <c r="H10" s="147" t="s">
        <v>204</v>
      </c>
      <c r="I10" s="147" t="s">
        <v>208</v>
      </c>
      <c r="J10" s="82" t="s">
        <v>209</v>
      </c>
      <c r="K10" s="15"/>
      <c r="L10" s="15"/>
      <c r="M10" s="15"/>
      <c r="N10" s="15"/>
      <c r="O10" s="15"/>
      <c r="P10" s="15"/>
      <c r="Q10" s="15"/>
      <c r="R10" s="15"/>
      <c r="S10" s="15"/>
      <c r="T10" s="15"/>
      <c r="U10" s="15"/>
      <c r="V10" s="15"/>
      <c r="W10" s="15"/>
      <c r="X10" s="15"/>
      <c r="Y10" s="15"/>
      <c r="Z10" s="15"/>
      <c r="AA10" s="15"/>
      <c r="AB10" s="15"/>
    </row>
    <row r="11">
      <c r="A11" s="137"/>
      <c r="B11" s="133"/>
      <c r="C11" s="345"/>
      <c r="D11" s="345"/>
      <c r="E11" s="133"/>
      <c r="F11" s="342"/>
      <c r="G11" s="139"/>
      <c r="H11" s="139"/>
      <c r="I11" s="495"/>
      <c r="J11" s="3"/>
      <c r="K11" s="3"/>
      <c r="L11" s="3"/>
      <c r="M11" s="3"/>
      <c r="N11" s="3"/>
      <c r="O11" s="3"/>
      <c r="P11" s="3"/>
      <c r="Q11" s="3"/>
      <c r="R11" s="3"/>
      <c r="S11" s="3"/>
      <c r="T11" s="3"/>
      <c r="U11" s="3"/>
      <c r="V11" s="3"/>
      <c r="W11" s="3"/>
      <c r="X11" s="3"/>
      <c r="Y11" s="3"/>
      <c r="Z11" s="3"/>
      <c r="AA11" s="3"/>
      <c r="AB11" s="3"/>
    </row>
    <row r="12">
      <c r="A12" s="137"/>
      <c r="B12" s="133"/>
      <c r="C12" s="345"/>
      <c r="D12" s="345"/>
      <c r="E12" s="133"/>
      <c r="F12" s="498"/>
      <c r="G12" s="134"/>
      <c r="H12" s="134"/>
      <c r="I12" s="495"/>
      <c r="J12" s="3"/>
      <c r="K12" s="3"/>
      <c r="L12" s="3"/>
      <c r="M12" s="3"/>
      <c r="N12" s="3"/>
      <c r="O12" s="3"/>
      <c r="P12" s="3"/>
      <c r="Q12" s="3"/>
      <c r="R12" s="3"/>
      <c r="S12" s="3"/>
      <c r="T12" s="3"/>
      <c r="U12" s="3"/>
      <c r="V12" s="3"/>
      <c r="W12" s="3"/>
      <c r="X12" s="3"/>
      <c r="Y12" s="3"/>
      <c r="Z12" s="3"/>
      <c r="AA12" s="3"/>
      <c r="AB12" s="3"/>
    </row>
    <row r="13">
      <c r="A13" s="137"/>
      <c r="B13" s="133"/>
      <c r="C13" s="345"/>
      <c r="D13" s="345"/>
      <c r="E13" s="133"/>
      <c r="F13" s="498"/>
      <c r="G13" s="139"/>
      <c r="H13" s="139"/>
      <c r="I13" s="495"/>
      <c r="J13" s="3"/>
      <c r="K13" s="3"/>
      <c r="L13" s="3"/>
      <c r="M13" s="3"/>
      <c r="N13" s="3"/>
      <c r="O13" s="3"/>
      <c r="P13" s="3"/>
      <c r="Q13" s="3"/>
      <c r="R13" s="3"/>
      <c r="S13" s="3"/>
      <c r="T13" s="3"/>
      <c r="U13" s="3"/>
      <c r="V13" s="3"/>
      <c r="W13" s="3"/>
      <c r="X13" s="3"/>
      <c r="Y13" s="3"/>
      <c r="Z13" s="3"/>
      <c r="AA13" s="3"/>
      <c r="AB13" s="3"/>
    </row>
    <row r="14">
      <c r="A14" s="137"/>
      <c r="B14" s="133"/>
      <c r="C14" s="345"/>
      <c r="D14" s="345"/>
      <c r="E14" s="133"/>
      <c r="F14" s="498"/>
      <c r="G14" s="134"/>
      <c r="H14" s="134"/>
      <c r="I14" s="495"/>
      <c r="J14" s="3"/>
      <c r="K14" s="3"/>
      <c r="L14" s="3"/>
      <c r="M14" s="3"/>
      <c r="N14" s="3"/>
      <c r="O14" s="3"/>
      <c r="P14" s="3"/>
      <c r="Q14" s="3"/>
      <c r="R14" s="3"/>
      <c r="S14" s="3"/>
      <c r="T14" s="3"/>
      <c r="U14" s="3"/>
      <c r="V14" s="3"/>
      <c r="W14" s="3"/>
      <c r="X14" s="3"/>
      <c r="Y14" s="3"/>
      <c r="Z14" s="3"/>
      <c r="AA14" s="3"/>
      <c r="AB14" s="3"/>
    </row>
    <row r="15">
      <c r="A15" s="137"/>
      <c r="B15" s="133"/>
      <c r="C15" s="345"/>
      <c r="D15" s="345"/>
      <c r="E15" s="133"/>
      <c r="F15" s="498"/>
      <c r="G15" s="134"/>
      <c r="H15" s="134"/>
      <c r="I15" s="495"/>
      <c r="J15" s="3"/>
      <c r="K15" s="3"/>
      <c r="L15" s="3"/>
      <c r="M15" s="3"/>
      <c r="N15" s="3"/>
      <c r="O15" s="3"/>
      <c r="P15" s="3"/>
      <c r="Q15" s="3"/>
      <c r="R15" s="3"/>
      <c r="S15" s="3"/>
      <c r="T15" s="3"/>
      <c r="U15" s="3"/>
      <c r="V15" s="3"/>
      <c r="W15" s="3"/>
      <c r="X15" s="3"/>
      <c r="Y15" s="3"/>
      <c r="Z15" s="3"/>
      <c r="AA15" s="3"/>
      <c r="AB15" s="3"/>
    </row>
    <row r="16">
      <c r="A16" s="137"/>
      <c r="B16" s="133"/>
      <c r="C16" s="345"/>
      <c r="D16" s="345"/>
      <c r="E16" s="133"/>
      <c r="F16" s="498"/>
      <c r="G16" s="134"/>
      <c r="H16" s="134"/>
      <c r="I16" s="495"/>
      <c r="J16" s="3"/>
      <c r="K16" s="3"/>
      <c r="L16" s="3"/>
      <c r="M16" s="3"/>
      <c r="N16" s="3"/>
      <c r="O16" s="3"/>
      <c r="P16" s="3"/>
      <c r="Q16" s="3"/>
      <c r="R16" s="3"/>
      <c r="S16" s="3"/>
      <c r="T16" s="3"/>
      <c r="U16" s="3"/>
      <c r="V16" s="3"/>
      <c r="W16" s="3"/>
      <c r="X16" s="3"/>
      <c r="Y16" s="3"/>
      <c r="Z16" s="3"/>
      <c r="AA16" s="3"/>
      <c r="AB16" s="3"/>
    </row>
    <row r="17">
      <c r="A17" s="77"/>
      <c r="B17" s="77"/>
      <c r="C17" s="373"/>
      <c r="D17" s="373"/>
      <c r="E17" s="373"/>
      <c r="F17" s="373"/>
      <c r="G17" s="499"/>
      <c r="H17" s="499"/>
      <c r="I17" s="499">
        <f>SUM(I11:I16)</f>
        <v>0</v>
      </c>
      <c r="J17" s="3"/>
      <c r="K17" s="3"/>
      <c r="L17" s="3"/>
      <c r="M17" s="3"/>
      <c r="N17" s="3"/>
      <c r="O17" s="3"/>
      <c r="P17" s="3"/>
      <c r="Q17" s="3"/>
      <c r="R17" s="3"/>
      <c r="S17" s="3"/>
      <c r="T17" s="3"/>
      <c r="U17" s="3"/>
      <c r="V17" s="3"/>
      <c r="W17" s="3"/>
      <c r="X17" s="3"/>
      <c r="Y17" s="3"/>
      <c r="Z17" s="3"/>
      <c r="AA17" s="3"/>
      <c r="AB17" s="3"/>
    </row>
    <row r="18">
      <c r="A18" s="66"/>
      <c r="B18" s="66"/>
      <c r="C18" s="67"/>
      <c r="D18" s="67"/>
      <c r="E18" s="67"/>
      <c r="F18" s="67"/>
      <c r="G18" s="1"/>
      <c r="H18" s="1"/>
      <c r="I18" s="1"/>
      <c r="J18" s="3"/>
      <c r="K18" s="3"/>
      <c r="L18" s="3"/>
      <c r="M18" s="3"/>
      <c r="N18" s="3"/>
      <c r="O18" s="3"/>
      <c r="P18" s="3"/>
      <c r="Q18" s="3"/>
      <c r="R18" s="3"/>
      <c r="S18" s="3"/>
      <c r="T18" s="3"/>
      <c r="U18" s="3"/>
      <c r="V18" s="3"/>
      <c r="W18" s="3"/>
      <c r="X18" s="3"/>
      <c r="Y18" s="3"/>
      <c r="Z18" s="3"/>
      <c r="AA18" s="3"/>
      <c r="AB18" s="3"/>
    </row>
    <row r="19">
      <c r="A19" s="116" t="s">
        <v>1743</v>
      </c>
      <c r="B19" s="117"/>
      <c r="C19" s="117"/>
      <c r="D19" s="117"/>
      <c r="E19" s="117"/>
      <c r="F19" s="117"/>
      <c r="G19" s="117"/>
      <c r="H19" s="117"/>
      <c r="I19" s="117"/>
      <c r="J19" s="66"/>
      <c r="K19" s="66"/>
      <c r="L19" s="66"/>
      <c r="M19" s="66"/>
      <c r="N19" s="66"/>
      <c r="O19" s="66"/>
      <c r="P19" s="66"/>
      <c r="Q19" s="66"/>
      <c r="R19" s="66"/>
      <c r="S19" s="66"/>
      <c r="T19" s="66"/>
      <c r="U19" s="66"/>
      <c r="V19" s="66"/>
      <c r="W19" s="66"/>
      <c r="X19" s="66"/>
      <c r="Y19" s="66"/>
      <c r="Z19" s="66"/>
      <c r="AA19" s="66"/>
      <c r="AB19" s="66"/>
    </row>
    <row r="20">
      <c r="A20" s="66"/>
      <c r="B20" s="66"/>
      <c r="C20" s="67"/>
      <c r="D20" s="67"/>
      <c r="E20" s="67"/>
      <c r="F20" s="1"/>
      <c r="G20" s="1"/>
      <c r="H20" s="1"/>
      <c r="I20" s="1"/>
      <c r="J20" s="3"/>
      <c r="K20" s="3"/>
      <c r="L20" s="3"/>
      <c r="M20" s="3"/>
      <c r="N20" s="3"/>
      <c r="O20" s="3"/>
      <c r="P20" s="3"/>
      <c r="Q20" s="3"/>
      <c r="R20" s="3"/>
      <c r="S20" s="3"/>
      <c r="T20" s="3"/>
      <c r="U20" s="3"/>
      <c r="V20" s="3"/>
      <c r="W20" s="3"/>
      <c r="X20" s="3"/>
      <c r="Y20" s="3"/>
      <c r="Z20" s="3"/>
      <c r="AA20" s="3"/>
      <c r="AB20" s="3"/>
    </row>
    <row r="21" ht="15.75" customHeight="1">
      <c r="A21" s="66"/>
      <c r="B21" s="66"/>
      <c r="C21" s="67"/>
      <c r="D21" s="67"/>
      <c r="E21" s="67"/>
      <c r="F21" s="67"/>
      <c r="G21" s="1"/>
      <c r="H21" s="1"/>
      <c r="I21" s="1"/>
      <c r="J21" s="3"/>
      <c r="K21" s="3"/>
      <c r="L21" s="3"/>
      <c r="M21" s="3"/>
      <c r="N21" s="3"/>
      <c r="O21" s="3"/>
      <c r="P21" s="3"/>
      <c r="Q21" s="3"/>
      <c r="R21" s="3"/>
      <c r="S21" s="3"/>
      <c r="T21" s="3"/>
      <c r="U21" s="3"/>
      <c r="V21" s="3"/>
      <c r="W21" s="3"/>
      <c r="X21" s="3"/>
      <c r="Y21" s="3"/>
      <c r="Z21" s="3"/>
      <c r="AA21" s="3"/>
      <c r="AB21" s="3"/>
    </row>
    <row r="22" ht="15.75" customHeight="1">
      <c r="A22" s="66"/>
      <c r="B22" s="66"/>
      <c r="C22" s="67"/>
      <c r="D22" s="67"/>
      <c r="E22" s="67"/>
      <c r="F22" s="1"/>
      <c r="G22" s="1"/>
      <c r="H22" s="1"/>
      <c r="I22" s="1"/>
      <c r="J22" s="3"/>
      <c r="K22" s="3"/>
      <c r="L22" s="3"/>
      <c r="M22" s="3"/>
      <c r="N22" s="3"/>
      <c r="O22" s="3"/>
      <c r="P22" s="3"/>
      <c r="Q22" s="3"/>
      <c r="R22" s="3"/>
      <c r="S22" s="3"/>
      <c r="T22" s="3"/>
      <c r="U22" s="3"/>
      <c r="V22" s="3"/>
      <c r="W22" s="3"/>
      <c r="X22" s="3"/>
      <c r="Y22" s="3"/>
      <c r="Z22" s="3"/>
      <c r="AA22" s="3"/>
      <c r="AB22" s="3"/>
    </row>
    <row r="23" ht="15.75" customHeight="1">
      <c r="A23" s="66"/>
      <c r="B23" s="66"/>
      <c r="C23" s="67"/>
      <c r="D23" s="67"/>
      <c r="E23" s="67"/>
      <c r="F23" s="67"/>
      <c r="G23" s="1"/>
      <c r="H23" s="1"/>
      <c r="I23" s="1"/>
      <c r="J23" s="3"/>
      <c r="K23" s="3"/>
      <c r="L23" s="3"/>
      <c r="M23" s="3"/>
      <c r="N23" s="3"/>
      <c r="O23" s="3"/>
      <c r="P23" s="3"/>
      <c r="Q23" s="3"/>
      <c r="R23" s="3"/>
      <c r="S23" s="3"/>
      <c r="T23" s="3"/>
      <c r="U23" s="3"/>
      <c r="V23" s="3"/>
      <c r="W23" s="3"/>
      <c r="X23" s="3"/>
      <c r="Y23" s="3"/>
      <c r="Z23" s="3"/>
      <c r="AA23" s="3"/>
      <c r="AB23" s="3"/>
    </row>
    <row r="24" ht="15.75" customHeight="1">
      <c r="A24" s="66"/>
      <c r="B24" s="66"/>
      <c r="C24" s="67"/>
      <c r="D24" s="67"/>
      <c r="E24" s="67"/>
      <c r="F24" s="67"/>
      <c r="G24" s="1"/>
      <c r="H24" s="1"/>
      <c r="I24" s="1"/>
      <c r="J24" s="3"/>
      <c r="K24" s="3"/>
      <c r="L24" s="3"/>
      <c r="M24" s="3"/>
      <c r="N24" s="3"/>
      <c r="O24" s="3"/>
      <c r="P24" s="3"/>
      <c r="Q24" s="3"/>
      <c r="R24" s="3"/>
      <c r="S24" s="3"/>
      <c r="T24" s="3"/>
      <c r="U24" s="3"/>
      <c r="V24" s="3"/>
      <c r="W24" s="3"/>
      <c r="X24" s="3"/>
      <c r="Y24" s="3"/>
      <c r="Z24" s="3"/>
      <c r="AA24" s="3"/>
      <c r="AB24" s="3"/>
    </row>
    <row r="25" ht="15.75" customHeight="1">
      <c r="A25" s="66"/>
      <c r="B25" s="66"/>
      <c r="C25" s="67"/>
      <c r="D25" s="67"/>
      <c r="E25" s="67"/>
      <c r="F25" s="67"/>
      <c r="G25" s="1"/>
      <c r="H25" s="1"/>
      <c r="I25" s="1"/>
      <c r="J25" s="3"/>
      <c r="K25" s="3"/>
      <c r="L25" s="3"/>
      <c r="M25" s="3"/>
      <c r="N25" s="3"/>
      <c r="O25" s="3"/>
      <c r="P25" s="3"/>
      <c r="Q25" s="3"/>
      <c r="R25" s="3"/>
      <c r="S25" s="3"/>
      <c r="T25" s="3"/>
      <c r="U25" s="3"/>
      <c r="V25" s="3"/>
      <c r="W25" s="3"/>
      <c r="X25" s="3"/>
      <c r="Y25" s="3"/>
      <c r="Z25" s="3"/>
      <c r="AA25" s="3"/>
      <c r="AB25" s="3"/>
    </row>
    <row r="26" ht="15.75" customHeight="1">
      <c r="A26" s="66"/>
      <c r="B26" s="66"/>
      <c r="C26" s="67"/>
      <c r="D26" s="67"/>
      <c r="E26" s="67"/>
      <c r="F26" s="67"/>
      <c r="G26" s="1"/>
      <c r="H26" s="1"/>
      <c r="I26" s="1"/>
      <c r="J26" s="3"/>
      <c r="K26" s="3"/>
      <c r="L26" s="3"/>
      <c r="M26" s="3"/>
      <c r="N26" s="3"/>
      <c r="O26" s="3"/>
      <c r="P26" s="3"/>
      <c r="Q26" s="3"/>
      <c r="R26" s="3"/>
      <c r="S26" s="3"/>
      <c r="T26" s="3"/>
      <c r="U26" s="3"/>
      <c r="V26" s="3"/>
      <c r="W26" s="3"/>
      <c r="X26" s="3"/>
      <c r="Y26" s="3"/>
      <c r="Z26" s="3"/>
      <c r="AA26" s="3"/>
      <c r="AB26" s="3"/>
    </row>
    <row r="27" ht="15.75" customHeight="1">
      <c r="A27" s="66"/>
      <c r="B27" s="66"/>
      <c r="C27" s="67"/>
      <c r="D27" s="67"/>
      <c r="E27" s="67"/>
      <c r="F27" s="67"/>
      <c r="G27" s="1"/>
      <c r="H27" s="1"/>
      <c r="I27" s="1"/>
      <c r="J27" s="3"/>
      <c r="K27" s="3"/>
      <c r="L27" s="3"/>
      <c r="M27" s="3"/>
      <c r="N27" s="3"/>
      <c r="O27" s="3"/>
      <c r="P27" s="3"/>
      <c r="Q27" s="3"/>
      <c r="R27" s="3"/>
      <c r="S27" s="3"/>
      <c r="T27" s="3"/>
      <c r="U27" s="3"/>
      <c r="V27" s="3"/>
      <c r="W27" s="3"/>
      <c r="X27" s="3"/>
      <c r="Y27" s="3"/>
      <c r="Z27" s="3"/>
      <c r="AA27" s="3"/>
      <c r="AB27" s="3"/>
    </row>
    <row r="28" ht="15.75" customHeight="1">
      <c r="A28" s="66"/>
      <c r="B28" s="66"/>
      <c r="C28" s="67"/>
      <c r="D28" s="67"/>
      <c r="E28" s="67"/>
      <c r="F28" s="67"/>
      <c r="G28" s="1"/>
      <c r="H28" s="1"/>
      <c r="I28" s="1"/>
      <c r="J28" s="3"/>
      <c r="K28" s="3"/>
      <c r="L28" s="3"/>
      <c r="M28" s="3"/>
      <c r="N28" s="3"/>
      <c r="O28" s="3"/>
      <c r="P28" s="3"/>
      <c r="Q28" s="3"/>
      <c r="R28" s="3"/>
      <c r="S28" s="3"/>
      <c r="T28" s="3"/>
      <c r="U28" s="3"/>
      <c r="V28" s="3"/>
      <c r="W28" s="3"/>
      <c r="X28" s="3"/>
      <c r="Y28" s="3"/>
      <c r="Z28" s="3"/>
      <c r="AA28" s="3"/>
      <c r="AB28" s="3"/>
    </row>
    <row r="29" ht="15.75" customHeight="1">
      <c r="A29" s="66"/>
      <c r="B29" s="66"/>
      <c r="C29" s="67"/>
      <c r="D29" s="67"/>
      <c r="E29" s="67"/>
      <c r="F29" s="67"/>
      <c r="G29" s="1"/>
      <c r="H29" s="1"/>
      <c r="I29" s="1"/>
      <c r="J29" s="3"/>
      <c r="K29" s="3"/>
      <c r="L29" s="3"/>
      <c r="M29" s="3"/>
      <c r="N29" s="3"/>
      <c r="O29" s="3"/>
      <c r="P29" s="3"/>
      <c r="Q29" s="3"/>
      <c r="R29" s="3"/>
      <c r="S29" s="3"/>
      <c r="T29" s="3"/>
      <c r="U29" s="3"/>
      <c r="V29" s="3"/>
      <c r="W29" s="3"/>
      <c r="X29" s="3"/>
      <c r="Y29" s="3"/>
      <c r="Z29" s="3"/>
      <c r="AA29" s="3"/>
      <c r="AB29" s="3"/>
    </row>
    <row r="30" ht="15.75" customHeight="1">
      <c r="A30" s="66"/>
      <c r="B30" s="66"/>
      <c r="C30" s="67"/>
      <c r="D30" s="67"/>
      <c r="E30" s="67"/>
      <c r="F30" s="67"/>
      <c r="G30" s="1"/>
      <c r="H30" s="1"/>
      <c r="I30" s="1"/>
      <c r="J30" s="3"/>
      <c r="K30" s="3"/>
      <c r="L30" s="3"/>
      <c r="M30" s="3"/>
      <c r="N30" s="3"/>
      <c r="O30" s="3"/>
      <c r="P30" s="3"/>
      <c r="Q30" s="3"/>
      <c r="R30" s="3"/>
      <c r="S30" s="3"/>
      <c r="T30" s="3"/>
      <c r="U30" s="3"/>
      <c r="V30" s="3"/>
      <c r="W30" s="3"/>
      <c r="X30" s="3"/>
      <c r="Y30" s="3"/>
      <c r="Z30" s="3"/>
      <c r="AA30" s="3"/>
      <c r="AB30" s="3"/>
    </row>
    <row r="31" ht="15.75" customHeight="1">
      <c r="A31" s="66"/>
      <c r="B31" s="66"/>
      <c r="C31" s="67"/>
      <c r="D31" s="67"/>
      <c r="E31" s="67"/>
      <c r="F31" s="67"/>
      <c r="G31" s="1"/>
      <c r="H31" s="1"/>
      <c r="I31" s="1"/>
      <c r="J31" s="3"/>
      <c r="K31" s="3"/>
      <c r="L31" s="3"/>
      <c r="M31" s="3"/>
      <c r="N31" s="3"/>
      <c r="O31" s="3"/>
      <c r="P31" s="3"/>
      <c r="Q31" s="3"/>
      <c r="R31" s="3"/>
      <c r="S31" s="3"/>
      <c r="T31" s="3"/>
      <c r="U31" s="3"/>
      <c r="V31" s="3"/>
      <c r="W31" s="3"/>
      <c r="X31" s="3"/>
      <c r="Y31" s="3"/>
      <c r="Z31" s="3"/>
      <c r="AA31" s="3"/>
      <c r="AB31" s="3"/>
    </row>
    <row r="32" ht="15.75" customHeight="1">
      <c r="A32" s="66"/>
      <c r="B32" s="66"/>
      <c r="C32" s="67"/>
      <c r="D32" s="67"/>
      <c r="E32" s="67"/>
      <c r="F32" s="67"/>
      <c r="G32" s="1"/>
      <c r="H32" s="1"/>
      <c r="I32" s="1"/>
      <c r="J32" s="3"/>
      <c r="K32" s="3"/>
      <c r="L32" s="3"/>
      <c r="M32" s="3"/>
      <c r="N32" s="3"/>
      <c r="O32" s="3"/>
      <c r="P32" s="3"/>
      <c r="Q32" s="3"/>
      <c r="R32" s="3"/>
      <c r="S32" s="3"/>
      <c r="T32" s="3"/>
      <c r="U32" s="3"/>
      <c r="V32" s="3"/>
      <c r="W32" s="3"/>
      <c r="X32" s="3"/>
      <c r="Y32" s="3"/>
      <c r="Z32" s="3"/>
      <c r="AA32" s="3"/>
      <c r="AB32" s="3"/>
    </row>
    <row r="33" ht="15.75" customHeight="1">
      <c r="A33" s="66"/>
      <c r="B33" s="66"/>
      <c r="C33" s="67"/>
      <c r="D33" s="67"/>
      <c r="E33" s="67"/>
      <c r="F33" s="67"/>
      <c r="G33" s="1"/>
      <c r="H33" s="1"/>
      <c r="I33" s="1"/>
      <c r="J33" s="3"/>
      <c r="K33" s="3"/>
      <c r="L33" s="3"/>
      <c r="M33" s="3"/>
      <c r="N33" s="3"/>
      <c r="O33" s="3"/>
      <c r="P33" s="3"/>
      <c r="Q33" s="3"/>
      <c r="R33" s="3"/>
      <c r="S33" s="3"/>
      <c r="T33" s="3"/>
      <c r="U33" s="3"/>
      <c r="V33" s="3"/>
      <c r="W33" s="3"/>
      <c r="X33" s="3"/>
      <c r="Y33" s="3"/>
      <c r="Z33" s="3"/>
      <c r="AA33" s="3"/>
      <c r="AB33" s="3"/>
    </row>
    <row r="34" ht="15.75" customHeight="1">
      <c r="A34" s="66"/>
      <c r="B34" s="66"/>
      <c r="C34" s="67"/>
      <c r="D34" s="67"/>
      <c r="E34" s="67"/>
      <c r="F34" s="67"/>
      <c r="G34" s="1"/>
      <c r="H34" s="1"/>
      <c r="I34" s="1"/>
      <c r="J34" s="3"/>
      <c r="K34" s="3"/>
      <c r="L34" s="3"/>
      <c r="M34" s="3"/>
      <c r="N34" s="3"/>
      <c r="O34" s="3"/>
      <c r="P34" s="3"/>
      <c r="Q34" s="3"/>
      <c r="R34" s="3"/>
      <c r="S34" s="3"/>
      <c r="T34" s="3"/>
      <c r="U34" s="3"/>
      <c r="V34" s="3"/>
      <c r="W34" s="3"/>
      <c r="X34" s="3"/>
      <c r="Y34" s="3"/>
      <c r="Z34" s="3"/>
      <c r="AA34" s="3"/>
      <c r="AB34" s="3"/>
    </row>
    <row r="35" ht="15.75" customHeight="1">
      <c r="A35" s="66"/>
      <c r="B35" s="66"/>
      <c r="C35" s="67"/>
      <c r="D35" s="67"/>
      <c r="E35" s="67"/>
      <c r="F35" s="67"/>
      <c r="G35" s="1"/>
      <c r="H35" s="1"/>
      <c r="I35" s="1"/>
      <c r="J35" s="3"/>
      <c r="K35" s="3"/>
      <c r="L35" s="3"/>
      <c r="M35" s="3"/>
      <c r="N35" s="3"/>
      <c r="O35" s="3"/>
      <c r="P35" s="3"/>
      <c r="Q35" s="3"/>
      <c r="R35" s="3"/>
      <c r="S35" s="3"/>
      <c r="T35" s="3"/>
      <c r="U35" s="3"/>
      <c r="V35" s="3"/>
      <c r="W35" s="3"/>
      <c r="X35" s="3"/>
      <c r="Y35" s="3"/>
      <c r="Z35" s="3"/>
      <c r="AA35" s="3"/>
      <c r="AB35" s="3"/>
    </row>
    <row r="36" ht="15.75" customHeight="1">
      <c r="A36" s="66"/>
      <c r="B36" s="66"/>
      <c r="C36" s="67"/>
      <c r="D36" s="67"/>
      <c r="E36" s="67"/>
      <c r="F36" s="67"/>
      <c r="G36" s="1"/>
      <c r="H36" s="1"/>
      <c r="I36" s="1"/>
      <c r="J36" s="3"/>
      <c r="K36" s="3"/>
      <c r="L36" s="3"/>
      <c r="M36" s="3"/>
      <c r="N36" s="3"/>
      <c r="O36" s="3"/>
      <c r="P36" s="3"/>
      <c r="Q36" s="3"/>
      <c r="R36" s="3"/>
      <c r="S36" s="3"/>
      <c r="T36" s="3"/>
      <c r="U36" s="3"/>
      <c r="V36" s="3"/>
      <c r="W36" s="3"/>
      <c r="X36" s="3"/>
      <c r="Y36" s="3"/>
      <c r="Z36" s="3"/>
      <c r="AA36" s="3"/>
      <c r="AB36" s="3"/>
    </row>
    <row r="37" ht="15.75" customHeight="1">
      <c r="A37" s="66"/>
      <c r="B37" s="66"/>
      <c r="C37" s="67"/>
      <c r="D37" s="67"/>
      <c r="E37" s="67"/>
      <c r="F37" s="67"/>
      <c r="G37" s="1"/>
      <c r="H37" s="1"/>
      <c r="I37" s="1"/>
      <c r="J37" s="3"/>
      <c r="K37" s="3"/>
      <c r="L37" s="3"/>
      <c r="M37" s="3"/>
      <c r="N37" s="3"/>
      <c r="O37" s="3"/>
      <c r="P37" s="3"/>
      <c r="Q37" s="3"/>
      <c r="R37" s="3"/>
      <c r="S37" s="3"/>
      <c r="T37" s="3"/>
      <c r="U37" s="3"/>
      <c r="V37" s="3"/>
      <c r="W37" s="3"/>
      <c r="X37" s="3"/>
      <c r="Y37" s="3"/>
      <c r="Z37" s="3"/>
      <c r="AA37" s="3"/>
      <c r="AB37" s="3"/>
    </row>
    <row r="38" ht="15.75" customHeight="1">
      <c r="A38" s="66"/>
      <c r="B38" s="66"/>
      <c r="C38" s="67"/>
      <c r="D38" s="67"/>
      <c r="E38" s="67"/>
      <c r="F38" s="67"/>
      <c r="G38" s="1"/>
      <c r="H38" s="1"/>
      <c r="I38" s="1"/>
      <c r="J38" s="3"/>
      <c r="K38" s="3"/>
      <c r="L38" s="3"/>
      <c r="M38" s="3"/>
      <c r="N38" s="3"/>
      <c r="O38" s="3"/>
      <c r="P38" s="3"/>
      <c r="Q38" s="3"/>
      <c r="R38" s="3"/>
      <c r="S38" s="3"/>
      <c r="T38" s="3"/>
      <c r="U38" s="3"/>
      <c r="V38" s="3"/>
      <c r="W38" s="3"/>
      <c r="X38" s="3"/>
      <c r="Y38" s="3"/>
      <c r="Z38" s="3"/>
      <c r="AA38" s="3"/>
      <c r="AB38" s="3"/>
    </row>
    <row r="39" ht="15.75" customHeight="1">
      <c r="A39" s="66"/>
      <c r="B39" s="66"/>
      <c r="C39" s="67"/>
      <c r="D39" s="67"/>
      <c r="E39" s="67"/>
      <c r="F39" s="67"/>
      <c r="G39" s="1"/>
      <c r="H39" s="1"/>
      <c r="I39" s="1"/>
      <c r="J39" s="3"/>
      <c r="K39" s="3"/>
      <c r="L39" s="3"/>
      <c r="M39" s="3"/>
      <c r="N39" s="3"/>
      <c r="O39" s="3"/>
      <c r="P39" s="3"/>
      <c r="Q39" s="3"/>
      <c r="R39" s="3"/>
      <c r="S39" s="3"/>
      <c r="T39" s="3"/>
      <c r="U39" s="3"/>
      <c r="V39" s="3"/>
      <c r="W39" s="3"/>
      <c r="X39" s="3"/>
      <c r="Y39" s="3"/>
      <c r="Z39" s="3"/>
      <c r="AA39" s="3"/>
      <c r="AB39" s="3"/>
    </row>
    <row r="40" ht="15.75" customHeight="1">
      <c r="A40" s="66"/>
      <c r="B40" s="66"/>
      <c r="C40" s="67"/>
      <c r="D40" s="67"/>
      <c r="E40" s="67"/>
      <c r="F40" s="67"/>
      <c r="G40" s="1"/>
      <c r="H40" s="1"/>
      <c r="I40" s="1"/>
      <c r="J40" s="3"/>
      <c r="K40" s="3"/>
      <c r="L40" s="3"/>
      <c r="M40" s="3"/>
      <c r="N40" s="3"/>
      <c r="O40" s="3"/>
      <c r="P40" s="3"/>
      <c r="Q40" s="3"/>
      <c r="R40" s="3"/>
      <c r="S40" s="3"/>
      <c r="T40" s="3"/>
      <c r="U40" s="3"/>
      <c r="V40" s="3"/>
      <c r="W40" s="3"/>
      <c r="X40" s="3"/>
      <c r="Y40" s="3"/>
      <c r="Z40" s="3"/>
      <c r="AA40" s="3"/>
      <c r="AB40" s="3"/>
    </row>
    <row r="41" ht="15.75" customHeight="1">
      <c r="A41" s="66"/>
      <c r="B41" s="66"/>
      <c r="C41" s="67"/>
      <c r="D41" s="67"/>
      <c r="E41" s="67"/>
      <c r="F41" s="67"/>
      <c r="G41" s="1"/>
      <c r="H41" s="1"/>
      <c r="I41" s="1"/>
      <c r="J41" s="3"/>
      <c r="K41" s="3"/>
      <c r="L41" s="3"/>
      <c r="M41" s="3"/>
      <c r="N41" s="3"/>
      <c r="O41" s="3"/>
      <c r="P41" s="3"/>
      <c r="Q41" s="3"/>
      <c r="R41" s="3"/>
      <c r="S41" s="3"/>
      <c r="T41" s="3"/>
      <c r="U41" s="3"/>
      <c r="V41" s="3"/>
      <c r="W41" s="3"/>
      <c r="X41" s="3"/>
      <c r="Y41" s="3"/>
      <c r="Z41" s="3"/>
      <c r="AA41" s="3"/>
      <c r="AB41" s="3"/>
    </row>
    <row r="42" ht="15.75" customHeight="1">
      <c r="A42" s="66"/>
      <c r="B42" s="66"/>
      <c r="C42" s="67"/>
      <c r="D42" s="67"/>
      <c r="E42" s="67"/>
      <c r="F42" s="67"/>
      <c r="G42" s="1"/>
      <c r="H42" s="1"/>
      <c r="I42" s="1"/>
      <c r="J42" s="3"/>
      <c r="K42" s="3"/>
      <c r="L42" s="3"/>
      <c r="M42" s="3"/>
      <c r="N42" s="3"/>
      <c r="O42" s="3"/>
      <c r="P42" s="3"/>
      <c r="Q42" s="3"/>
      <c r="R42" s="3"/>
      <c r="S42" s="3"/>
      <c r="T42" s="3"/>
      <c r="U42" s="3"/>
      <c r="V42" s="3"/>
      <c r="W42" s="3"/>
      <c r="X42" s="3"/>
      <c r="Y42" s="3"/>
      <c r="Z42" s="3"/>
      <c r="AA42" s="3"/>
      <c r="AB42" s="3"/>
    </row>
    <row r="43" ht="15.75" customHeight="1">
      <c r="A43" s="66"/>
      <c r="B43" s="66"/>
      <c r="C43" s="67"/>
      <c r="D43" s="67"/>
      <c r="E43" s="67"/>
      <c r="F43" s="67"/>
      <c r="G43" s="1"/>
      <c r="H43" s="1"/>
      <c r="I43" s="1"/>
      <c r="J43" s="3"/>
      <c r="K43" s="3"/>
      <c r="L43" s="3"/>
      <c r="M43" s="3"/>
      <c r="N43" s="3"/>
      <c r="O43" s="3"/>
      <c r="P43" s="3"/>
      <c r="Q43" s="3"/>
      <c r="R43" s="3"/>
      <c r="S43" s="3"/>
      <c r="T43" s="3"/>
      <c r="U43" s="3"/>
      <c r="V43" s="3"/>
      <c r="W43" s="3"/>
      <c r="X43" s="3"/>
      <c r="Y43" s="3"/>
      <c r="Z43" s="3"/>
      <c r="AA43" s="3"/>
      <c r="AB43" s="3"/>
    </row>
    <row r="44" ht="15.75" customHeight="1">
      <c r="A44" s="66"/>
      <c r="B44" s="66"/>
      <c r="C44" s="67"/>
      <c r="D44" s="67"/>
      <c r="E44" s="67"/>
      <c r="F44" s="67"/>
      <c r="G44" s="1"/>
      <c r="H44" s="1"/>
      <c r="I44" s="1"/>
      <c r="J44" s="3"/>
      <c r="K44" s="3"/>
      <c r="L44" s="3"/>
      <c r="M44" s="3"/>
      <c r="N44" s="3"/>
      <c r="O44" s="3"/>
      <c r="P44" s="3"/>
      <c r="Q44" s="3"/>
      <c r="R44" s="3"/>
      <c r="S44" s="3"/>
      <c r="T44" s="3"/>
      <c r="U44" s="3"/>
      <c r="V44" s="3"/>
      <c r="W44" s="3"/>
      <c r="X44" s="3"/>
      <c r="Y44" s="3"/>
      <c r="Z44" s="3"/>
      <c r="AA44" s="3"/>
      <c r="AB44" s="3"/>
    </row>
    <row r="45" ht="15.75" customHeight="1">
      <c r="A45" s="66"/>
      <c r="B45" s="66"/>
      <c r="C45" s="67"/>
      <c r="D45" s="67"/>
      <c r="E45" s="67"/>
      <c r="F45" s="67"/>
      <c r="G45" s="1"/>
      <c r="H45" s="1"/>
      <c r="I45" s="1"/>
      <c r="J45" s="3"/>
      <c r="K45" s="3"/>
      <c r="L45" s="3"/>
      <c r="M45" s="3"/>
      <c r="N45" s="3"/>
      <c r="O45" s="3"/>
      <c r="P45" s="3"/>
      <c r="Q45" s="3"/>
      <c r="R45" s="3"/>
      <c r="S45" s="3"/>
      <c r="T45" s="3"/>
      <c r="U45" s="3"/>
      <c r="V45" s="3"/>
      <c r="W45" s="3"/>
      <c r="X45" s="3"/>
      <c r="Y45" s="3"/>
      <c r="Z45" s="3"/>
      <c r="AA45" s="3"/>
      <c r="AB45" s="3"/>
    </row>
    <row r="46" ht="15.75" customHeight="1">
      <c r="A46" s="66"/>
      <c r="B46" s="66"/>
      <c r="C46" s="67"/>
      <c r="D46" s="67"/>
      <c r="E46" s="67"/>
      <c r="F46" s="67"/>
      <c r="G46" s="1"/>
      <c r="H46" s="1"/>
      <c r="I46" s="1"/>
      <c r="J46" s="3"/>
      <c r="K46" s="3"/>
      <c r="L46" s="3"/>
      <c r="M46" s="3"/>
      <c r="N46" s="3"/>
      <c r="O46" s="3"/>
      <c r="P46" s="3"/>
      <c r="Q46" s="3"/>
      <c r="R46" s="3"/>
      <c r="S46" s="3"/>
      <c r="T46" s="3"/>
      <c r="U46" s="3"/>
      <c r="V46" s="3"/>
      <c r="W46" s="3"/>
      <c r="X46" s="3"/>
      <c r="Y46" s="3"/>
      <c r="Z46" s="3"/>
      <c r="AA46" s="3"/>
      <c r="AB46" s="3"/>
    </row>
    <row r="47" ht="15.75" customHeight="1">
      <c r="A47" s="66"/>
      <c r="B47" s="66"/>
      <c r="C47" s="67"/>
      <c r="D47" s="67"/>
      <c r="E47" s="67"/>
      <c r="F47" s="67"/>
      <c r="G47" s="1"/>
      <c r="H47" s="1"/>
      <c r="I47" s="1"/>
      <c r="J47" s="3"/>
      <c r="K47" s="3"/>
      <c r="L47" s="3"/>
      <c r="M47" s="3"/>
      <c r="N47" s="3"/>
      <c r="O47" s="3"/>
      <c r="P47" s="3"/>
      <c r="Q47" s="3"/>
      <c r="R47" s="3"/>
      <c r="S47" s="3"/>
      <c r="T47" s="3"/>
      <c r="U47" s="3"/>
      <c r="V47" s="3"/>
      <c r="W47" s="3"/>
      <c r="X47" s="3"/>
      <c r="Y47" s="3"/>
      <c r="Z47" s="3"/>
      <c r="AA47" s="3"/>
      <c r="AB47" s="3"/>
    </row>
    <row r="48" ht="15.75" customHeight="1">
      <c r="A48" s="66"/>
      <c r="B48" s="66"/>
      <c r="C48" s="67"/>
      <c r="D48" s="67"/>
      <c r="E48" s="67"/>
      <c r="F48" s="67"/>
      <c r="G48" s="1"/>
      <c r="H48" s="1"/>
      <c r="I48" s="1"/>
      <c r="J48" s="3"/>
      <c r="K48" s="3"/>
      <c r="L48" s="3"/>
      <c r="M48" s="3"/>
      <c r="N48" s="3"/>
      <c r="O48" s="3"/>
      <c r="P48" s="3"/>
      <c r="Q48" s="3"/>
      <c r="R48" s="3"/>
      <c r="S48" s="3"/>
      <c r="T48" s="3"/>
      <c r="U48" s="3"/>
      <c r="V48" s="3"/>
      <c r="W48" s="3"/>
      <c r="X48" s="3"/>
      <c r="Y48" s="3"/>
      <c r="Z48" s="3"/>
      <c r="AA48" s="3"/>
      <c r="AB48" s="3"/>
    </row>
    <row r="49" ht="15.75" customHeight="1">
      <c r="A49" s="66"/>
      <c r="B49" s="66"/>
      <c r="C49" s="67"/>
      <c r="D49" s="67"/>
      <c r="E49" s="67"/>
      <c r="F49" s="67"/>
      <c r="G49" s="1"/>
      <c r="H49" s="1"/>
      <c r="I49" s="1"/>
      <c r="J49" s="3"/>
      <c r="K49" s="3"/>
      <c r="L49" s="3"/>
      <c r="M49" s="3"/>
      <c r="N49" s="3"/>
      <c r="O49" s="3"/>
      <c r="P49" s="3"/>
      <c r="Q49" s="3"/>
      <c r="R49" s="3"/>
      <c r="S49" s="3"/>
      <c r="T49" s="3"/>
      <c r="U49" s="3"/>
      <c r="V49" s="3"/>
      <c r="W49" s="3"/>
      <c r="X49" s="3"/>
      <c r="Y49" s="3"/>
      <c r="Z49" s="3"/>
      <c r="AA49" s="3"/>
      <c r="AB49" s="3"/>
    </row>
    <row r="50" ht="15.75" customHeight="1">
      <c r="A50" s="66"/>
      <c r="B50" s="66"/>
      <c r="C50" s="67"/>
      <c r="D50" s="67"/>
      <c r="E50" s="67"/>
      <c r="F50" s="67"/>
      <c r="G50" s="1"/>
      <c r="H50" s="1"/>
      <c r="I50" s="1"/>
      <c r="J50" s="3"/>
      <c r="K50" s="3"/>
      <c r="L50" s="3"/>
      <c r="M50" s="3"/>
      <c r="N50" s="3"/>
      <c r="O50" s="3"/>
      <c r="P50" s="3"/>
      <c r="Q50" s="3"/>
      <c r="R50" s="3"/>
      <c r="S50" s="3"/>
      <c r="T50" s="3"/>
      <c r="U50" s="3"/>
      <c r="V50" s="3"/>
      <c r="W50" s="3"/>
      <c r="X50" s="3"/>
      <c r="Y50" s="3"/>
      <c r="Z50" s="3"/>
      <c r="AA50" s="3"/>
      <c r="AB50" s="3"/>
    </row>
    <row r="51" ht="15.75" customHeight="1">
      <c r="A51" s="66"/>
      <c r="B51" s="66"/>
      <c r="C51" s="67"/>
      <c r="D51" s="67"/>
      <c r="E51" s="67"/>
      <c r="F51" s="67"/>
      <c r="G51" s="1"/>
      <c r="H51" s="1"/>
      <c r="I51" s="1"/>
      <c r="J51" s="3"/>
      <c r="K51" s="3"/>
      <c r="L51" s="3"/>
      <c r="M51" s="3"/>
      <c r="N51" s="3"/>
      <c r="O51" s="3"/>
      <c r="P51" s="3"/>
      <c r="Q51" s="3"/>
      <c r="R51" s="3"/>
      <c r="S51" s="3"/>
      <c r="T51" s="3"/>
      <c r="U51" s="3"/>
      <c r="V51" s="3"/>
      <c r="W51" s="3"/>
      <c r="X51" s="3"/>
      <c r="Y51" s="3"/>
      <c r="Z51" s="3"/>
      <c r="AA51" s="3"/>
      <c r="AB51" s="3"/>
    </row>
    <row r="52" ht="15.75" customHeight="1">
      <c r="A52" s="66"/>
      <c r="B52" s="66"/>
      <c r="C52" s="67"/>
      <c r="D52" s="67"/>
      <c r="E52" s="67"/>
      <c r="F52" s="67"/>
      <c r="G52" s="1"/>
      <c r="H52" s="1"/>
      <c r="I52" s="1"/>
      <c r="J52" s="3"/>
      <c r="K52" s="3"/>
      <c r="L52" s="3"/>
      <c r="M52" s="3"/>
      <c r="N52" s="3"/>
      <c r="O52" s="3"/>
      <c r="P52" s="3"/>
      <c r="Q52" s="3"/>
      <c r="R52" s="3"/>
      <c r="S52" s="3"/>
      <c r="T52" s="3"/>
      <c r="U52" s="3"/>
      <c r="V52" s="3"/>
      <c r="W52" s="3"/>
      <c r="X52" s="3"/>
      <c r="Y52" s="3"/>
      <c r="Z52" s="3"/>
      <c r="AA52" s="3"/>
      <c r="AB52" s="3"/>
    </row>
    <row r="53" ht="15.75" customHeight="1">
      <c r="A53" s="66"/>
      <c r="B53" s="66"/>
      <c r="C53" s="67"/>
      <c r="D53" s="67"/>
      <c r="E53" s="67"/>
      <c r="F53" s="67"/>
      <c r="G53" s="1"/>
      <c r="H53" s="1"/>
      <c r="I53" s="1"/>
      <c r="J53" s="3"/>
      <c r="K53" s="3"/>
      <c r="L53" s="3"/>
      <c r="M53" s="3"/>
      <c r="N53" s="3"/>
      <c r="O53" s="3"/>
      <c r="P53" s="3"/>
      <c r="Q53" s="3"/>
      <c r="R53" s="3"/>
      <c r="S53" s="3"/>
      <c r="T53" s="3"/>
      <c r="U53" s="3"/>
      <c r="V53" s="3"/>
      <c r="W53" s="3"/>
      <c r="X53" s="3"/>
      <c r="Y53" s="3"/>
      <c r="Z53" s="3"/>
      <c r="AA53" s="3"/>
      <c r="AB53" s="3"/>
    </row>
    <row r="54" ht="15.75" customHeight="1">
      <c r="A54" s="66"/>
      <c r="B54" s="66"/>
      <c r="C54" s="67"/>
      <c r="D54" s="67"/>
      <c r="E54" s="67"/>
      <c r="F54" s="67"/>
      <c r="G54" s="1"/>
      <c r="H54" s="1"/>
      <c r="I54" s="1"/>
      <c r="J54" s="3"/>
      <c r="K54" s="3"/>
      <c r="L54" s="3"/>
      <c r="M54" s="3"/>
      <c r="N54" s="3"/>
      <c r="O54" s="3"/>
      <c r="P54" s="3"/>
      <c r="Q54" s="3"/>
      <c r="R54" s="3"/>
      <c r="S54" s="3"/>
      <c r="T54" s="3"/>
      <c r="U54" s="3"/>
      <c r="V54" s="3"/>
      <c r="W54" s="3"/>
      <c r="X54" s="3"/>
      <c r="Y54" s="3"/>
      <c r="Z54" s="3"/>
      <c r="AA54" s="3"/>
      <c r="AB54" s="3"/>
    </row>
    <row r="55" ht="15.75" customHeight="1">
      <c r="A55" s="66"/>
      <c r="B55" s="66"/>
      <c r="C55" s="67"/>
      <c r="D55" s="67"/>
      <c r="E55" s="67"/>
      <c r="F55" s="67"/>
      <c r="G55" s="1"/>
      <c r="H55" s="1"/>
      <c r="I55" s="1"/>
      <c r="J55" s="3"/>
      <c r="K55" s="3"/>
      <c r="L55" s="3"/>
      <c r="M55" s="3"/>
      <c r="N55" s="3"/>
      <c r="O55" s="3"/>
      <c r="P55" s="3"/>
      <c r="Q55" s="3"/>
      <c r="R55" s="3"/>
      <c r="S55" s="3"/>
      <c r="T55" s="3"/>
      <c r="U55" s="3"/>
      <c r="V55" s="3"/>
      <c r="W55" s="3"/>
      <c r="X55" s="3"/>
      <c r="Y55" s="3"/>
      <c r="Z55" s="3"/>
      <c r="AA55" s="3"/>
      <c r="AB55" s="3"/>
    </row>
    <row r="56" ht="15.75" customHeight="1">
      <c r="A56" s="66"/>
      <c r="B56" s="66"/>
      <c r="C56" s="67"/>
      <c r="D56" s="67"/>
      <c r="E56" s="67"/>
      <c r="F56" s="67"/>
      <c r="G56" s="1"/>
      <c r="H56" s="1"/>
      <c r="I56" s="1"/>
      <c r="J56" s="3"/>
      <c r="K56" s="3"/>
      <c r="L56" s="3"/>
      <c r="M56" s="3"/>
      <c r="N56" s="3"/>
      <c r="O56" s="3"/>
      <c r="P56" s="3"/>
      <c r="Q56" s="3"/>
      <c r="R56" s="3"/>
      <c r="S56" s="3"/>
      <c r="T56" s="3"/>
      <c r="U56" s="3"/>
      <c r="V56" s="3"/>
      <c r="W56" s="3"/>
      <c r="X56" s="3"/>
      <c r="Y56" s="3"/>
      <c r="Z56" s="3"/>
      <c r="AA56" s="3"/>
      <c r="AB56" s="3"/>
    </row>
    <row r="57" ht="15.75" customHeight="1">
      <c r="A57" s="66"/>
      <c r="B57" s="66"/>
      <c r="C57" s="67"/>
      <c r="D57" s="67"/>
      <c r="E57" s="67"/>
      <c r="F57" s="67"/>
      <c r="G57" s="1"/>
      <c r="H57" s="1"/>
      <c r="I57" s="1"/>
      <c r="J57" s="3"/>
      <c r="K57" s="3"/>
      <c r="L57" s="3"/>
      <c r="M57" s="3"/>
      <c r="N57" s="3"/>
      <c r="O57" s="3"/>
      <c r="P57" s="3"/>
      <c r="Q57" s="3"/>
      <c r="R57" s="3"/>
      <c r="S57" s="3"/>
      <c r="T57" s="3"/>
      <c r="U57" s="3"/>
      <c r="V57" s="3"/>
      <c r="W57" s="3"/>
      <c r="X57" s="3"/>
      <c r="Y57" s="3"/>
      <c r="Z57" s="3"/>
      <c r="AA57" s="3"/>
      <c r="AB57" s="3"/>
    </row>
    <row r="58" ht="15.75" customHeight="1">
      <c r="A58" s="66"/>
      <c r="B58" s="66"/>
      <c r="C58" s="67"/>
      <c r="D58" s="67"/>
      <c r="E58" s="67"/>
      <c r="F58" s="67"/>
      <c r="G58" s="1"/>
      <c r="H58" s="1"/>
      <c r="I58" s="1"/>
      <c r="J58" s="3"/>
      <c r="K58" s="3"/>
      <c r="L58" s="3"/>
      <c r="M58" s="3"/>
      <c r="N58" s="3"/>
      <c r="O58" s="3"/>
      <c r="P58" s="3"/>
      <c r="Q58" s="3"/>
      <c r="R58" s="3"/>
      <c r="S58" s="3"/>
      <c r="T58" s="3"/>
      <c r="U58" s="3"/>
      <c r="V58" s="3"/>
      <c r="W58" s="3"/>
      <c r="X58" s="3"/>
      <c r="Y58" s="3"/>
      <c r="Z58" s="3"/>
      <c r="AA58" s="3"/>
      <c r="AB58" s="3"/>
    </row>
    <row r="59" ht="15.75" customHeight="1">
      <c r="A59" s="66"/>
      <c r="B59" s="66"/>
      <c r="C59" s="67"/>
      <c r="D59" s="67"/>
      <c r="E59" s="67"/>
      <c r="F59" s="67"/>
      <c r="G59" s="1"/>
      <c r="H59" s="1"/>
      <c r="I59" s="1"/>
      <c r="J59" s="3"/>
      <c r="K59" s="3"/>
      <c r="L59" s="3"/>
      <c r="M59" s="3"/>
      <c r="N59" s="3"/>
      <c r="O59" s="3"/>
      <c r="P59" s="3"/>
      <c r="Q59" s="3"/>
      <c r="R59" s="3"/>
      <c r="S59" s="3"/>
      <c r="T59" s="3"/>
      <c r="U59" s="3"/>
      <c r="V59" s="3"/>
      <c r="W59" s="3"/>
      <c r="X59" s="3"/>
      <c r="Y59" s="3"/>
      <c r="Z59" s="3"/>
      <c r="AA59" s="3"/>
      <c r="AB59" s="3"/>
    </row>
    <row r="60" ht="15.75" customHeight="1">
      <c r="A60" s="66"/>
      <c r="B60" s="66"/>
      <c r="C60" s="67"/>
      <c r="D60" s="67"/>
      <c r="E60" s="67"/>
      <c r="F60" s="67"/>
      <c r="G60" s="1"/>
      <c r="H60" s="1"/>
      <c r="I60" s="1"/>
      <c r="J60" s="3"/>
      <c r="K60" s="3"/>
      <c r="L60" s="3"/>
      <c r="M60" s="3"/>
      <c r="N60" s="3"/>
      <c r="O60" s="3"/>
      <c r="P60" s="3"/>
      <c r="Q60" s="3"/>
      <c r="R60" s="3"/>
      <c r="S60" s="3"/>
      <c r="T60" s="3"/>
      <c r="U60" s="3"/>
      <c r="V60" s="3"/>
      <c r="W60" s="3"/>
      <c r="X60" s="3"/>
      <c r="Y60" s="3"/>
      <c r="Z60" s="3"/>
      <c r="AA60" s="3"/>
      <c r="AB60" s="3"/>
    </row>
    <row r="61" ht="15.75" customHeight="1">
      <c r="A61" s="66"/>
      <c r="B61" s="66"/>
      <c r="C61" s="67"/>
      <c r="D61" s="67"/>
      <c r="E61" s="67"/>
      <c r="F61" s="67"/>
      <c r="G61" s="1"/>
      <c r="H61" s="1"/>
      <c r="I61" s="1"/>
      <c r="J61" s="3"/>
      <c r="K61" s="3"/>
      <c r="L61" s="3"/>
      <c r="M61" s="3"/>
      <c r="N61" s="3"/>
      <c r="O61" s="3"/>
      <c r="P61" s="3"/>
      <c r="Q61" s="3"/>
      <c r="R61" s="3"/>
      <c r="S61" s="3"/>
      <c r="T61" s="3"/>
      <c r="U61" s="3"/>
      <c r="V61" s="3"/>
      <c r="W61" s="3"/>
      <c r="X61" s="3"/>
      <c r="Y61" s="3"/>
      <c r="Z61" s="3"/>
      <c r="AA61" s="3"/>
      <c r="AB61" s="3"/>
    </row>
    <row r="62" ht="15.75" customHeight="1">
      <c r="A62" s="66"/>
      <c r="B62" s="66"/>
      <c r="C62" s="67"/>
      <c r="D62" s="67"/>
      <c r="E62" s="67"/>
      <c r="F62" s="67"/>
      <c r="G62" s="1"/>
      <c r="H62" s="1"/>
      <c r="I62" s="1"/>
      <c r="J62" s="3"/>
      <c r="K62" s="3"/>
      <c r="L62" s="3"/>
      <c r="M62" s="3"/>
      <c r="N62" s="3"/>
      <c r="O62" s="3"/>
      <c r="P62" s="3"/>
      <c r="Q62" s="3"/>
      <c r="R62" s="3"/>
      <c r="S62" s="3"/>
      <c r="T62" s="3"/>
      <c r="U62" s="3"/>
      <c r="V62" s="3"/>
      <c r="W62" s="3"/>
      <c r="X62" s="3"/>
      <c r="Y62" s="3"/>
      <c r="Z62" s="3"/>
      <c r="AA62" s="3"/>
      <c r="AB62" s="3"/>
    </row>
    <row r="63" ht="15.75" customHeight="1">
      <c r="A63" s="66"/>
      <c r="B63" s="66"/>
      <c r="C63" s="67"/>
      <c r="D63" s="67"/>
      <c r="E63" s="67"/>
      <c r="F63" s="67"/>
      <c r="G63" s="1"/>
      <c r="H63" s="1"/>
      <c r="I63" s="1"/>
      <c r="J63" s="3"/>
      <c r="K63" s="3"/>
      <c r="L63" s="3"/>
      <c r="M63" s="3"/>
      <c r="N63" s="3"/>
      <c r="O63" s="3"/>
      <c r="P63" s="3"/>
      <c r="Q63" s="3"/>
      <c r="R63" s="3"/>
      <c r="S63" s="3"/>
      <c r="T63" s="3"/>
      <c r="U63" s="3"/>
      <c r="V63" s="3"/>
      <c r="W63" s="3"/>
      <c r="X63" s="3"/>
      <c r="Y63" s="3"/>
      <c r="Z63" s="3"/>
      <c r="AA63" s="3"/>
      <c r="AB63" s="3"/>
    </row>
    <row r="64" ht="15.75" customHeight="1">
      <c r="A64" s="66"/>
      <c r="B64" s="66"/>
      <c r="C64" s="67"/>
      <c r="D64" s="67"/>
      <c r="E64" s="67"/>
      <c r="F64" s="67"/>
      <c r="G64" s="1"/>
      <c r="H64" s="1"/>
      <c r="I64" s="1"/>
      <c r="J64" s="3"/>
      <c r="K64" s="3"/>
      <c r="L64" s="3"/>
      <c r="M64" s="3"/>
      <c r="N64" s="3"/>
      <c r="O64" s="3"/>
      <c r="P64" s="3"/>
      <c r="Q64" s="3"/>
      <c r="R64" s="3"/>
      <c r="S64" s="3"/>
      <c r="T64" s="3"/>
      <c r="U64" s="3"/>
      <c r="V64" s="3"/>
      <c r="W64" s="3"/>
      <c r="X64" s="3"/>
      <c r="Y64" s="3"/>
      <c r="Z64" s="3"/>
      <c r="AA64" s="3"/>
      <c r="AB64" s="3"/>
    </row>
    <row r="65" ht="15.75" customHeight="1">
      <c r="A65" s="66"/>
      <c r="B65" s="66"/>
      <c r="C65" s="67"/>
      <c r="D65" s="67"/>
      <c r="E65" s="67"/>
      <c r="F65" s="67"/>
      <c r="G65" s="1"/>
      <c r="H65" s="1"/>
      <c r="I65" s="1"/>
      <c r="J65" s="3"/>
      <c r="K65" s="3"/>
      <c r="L65" s="3"/>
      <c r="M65" s="3"/>
      <c r="N65" s="3"/>
      <c r="O65" s="3"/>
      <c r="P65" s="3"/>
      <c r="Q65" s="3"/>
      <c r="R65" s="3"/>
      <c r="S65" s="3"/>
      <c r="T65" s="3"/>
      <c r="U65" s="3"/>
      <c r="V65" s="3"/>
      <c r="W65" s="3"/>
      <c r="X65" s="3"/>
      <c r="Y65" s="3"/>
      <c r="Z65" s="3"/>
      <c r="AA65" s="3"/>
      <c r="AB65" s="3"/>
    </row>
    <row r="66" ht="15.75" customHeight="1">
      <c r="A66" s="66"/>
      <c r="B66" s="66"/>
      <c r="C66" s="67"/>
      <c r="D66" s="67"/>
      <c r="E66" s="67"/>
      <c r="F66" s="67"/>
      <c r="G66" s="1"/>
      <c r="H66" s="1"/>
      <c r="I66" s="1"/>
      <c r="J66" s="3"/>
      <c r="K66" s="3"/>
      <c r="L66" s="3"/>
      <c r="M66" s="3"/>
      <c r="N66" s="3"/>
      <c r="O66" s="3"/>
      <c r="P66" s="3"/>
      <c r="Q66" s="3"/>
      <c r="R66" s="3"/>
      <c r="S66" s="3"/>
      <c r="T66" s="3"/>
      <c r="U66" s="3"/>
      <c r="V66" s="3"/>
      <c r="W66" s="3"/>
      <c r="X66" s="3"/>
      <c r="Y66" s="3"/>
      <c r="Z66" s="3"/>
      <c r="AA66" s="3"/>
      <c r="AB66" s="3"/>
    </row>
    <row r="67" ht="15.75" customHeight="1">
      <c r="A67" s="66"/>
      <c r="B67" s="66"/>
      <c r="C67" s="67"/>
      <c r="D67" s="67"/>
      <c r="E67" s="67"/>
      <c r="F67" s="67"/>
      <c r="G67" s="1"/>
      <c r="H67" s="1"/>
      <c r="I67" s="1"/>
      <c r="J67" s="3"/>
      <c r="K67" s="3"/>
      <c r="L67" s="3"/>
      <c r="M67" s="3"/>
      <c r="N67" s="3"/>
      <c r="O67" s="3"/>
      <c r="P67" s="3"/>
      <c r="Q67" s="3"/>
      <c r="R67" s="3"/>
      <c r="S67" s="3"/>
      <c r="T67" s="3"/>
      <c r="U67" s="3"/>
      <c r="V67" s="3"/>
      <c r="W67" s="3"/>
      <c r="X67" s="3"/>
      <c r="Y67" s="3"/>
      <c r="Z67" s="3"/>
      <c r="AA67" s="3"/>
      <c r="AB67" s="3"/>
    </row>
    <row r="68" ht="15.75" customHeight="1">
      <c r="A68" s="66"/>
      <c r="B68" s="66"/>
      <c r="C68" s="67"/>
      <c r="D68" s="67"/>
      <c r="E68" s="67"/>
      <c r="F68" s="67"/>
      <c r="G68" s="1"/>
      <c r="H68" s="1"/>
      <c r="I68" s="1"/>
      <c r="J68" s="3"/>
      <c r="K68" s="3"/>
      <c r="L68" s="3"/>
      <c r="M68" s="3"/>
      <c r="N68" s="3"/>
      <c r="O68" s="3"/>
      <c r="P68" s="3"/>
      <c r="Q68" s="3"/>
      <c r="R68" s="3"/>
      <c r="S68" s="3"/>
      <c r="T68" s="3"/>
      <c r="U68" s="3"/>
      <c r="V68" s="3"/>
      <c r="W68" s="3"/>
      <c r="X68" s="3"/>
      <c r="Y68" s="3"/>
      <c r="Z68" s="3"/>
      <c r="AA68" s="3"/>
      <c r="AB68" s="3"/>
    </row>
    <row r="69" ht="15.75" customHeight="1">
      <c r="A69" s="66"/>
      <c r="B69" s="66"/>
      <c r="C69" s="67"/>
      <c r="D69" s="67"/>
      <c r="E69" s="67"/>
      <c r="F69" s="67"/>
      <c r="G69" s="1"/>
      <c r="H69" s="1"/>
      <c r="I69" s="1"/>
      <c r="J69" s="3"/>
      <c r="K69" s="3"/>
      <c r="L69" s="3"/>
      <c r="M69" s="3"/>
      <c r="N69" s="3"/>
      <c r="O69" s="3"/>
      <c r="P69" s="3"/>
      <c r="Q69" s="3"/>
      <c r="R69" s="3"/>
      <c r="S69" s="3"/>
      <c r="T69" s="3"/>
      <c r="U69" s="3"/>
      <c r="V69" s="3"/>
      <c r="W69" s="3"/>
      <c r="X69" s="3"/>
      <c r="Y69" s="3"/>
      <c r="Z69" s="3"/>
      <c r="AA69" s="3"/>
      <c r="AB69" s="3"/>
    </row>
    <row r="70" ht="15.75" customHeight="1">
      <c r="A70" s="66"/>
      <c r="B70" s="66"/>
      <c r="C70" s="67"/>
      <c r="D70" s="67"/>
      <c r="E70" s="67"/>
      <c r="F70" s="67"/>
      <c r="G70" s="1"/>
      <c r="H70" s="1"/>
      <c r="I70" s="1"/>
      <c r="J70" s="3"/>
      <c r="K70" s="3"/>
      <c r="L70" s="3"/>
      <c r="M70" s="3"/>
      <c r="N70" s="3"/>
      <c r="O70" s="3"/>
      <c r="P70" s="3"/>
      <c r="Q70" s="3"/>
      <c r="R70" s="3"/>
      <c r="S70" s="3"/>
      <c r="T70" s="3"/>
      <c r="U70" s="3"/>
      <c r="V70" s="3"/>
      <c r="W70" s="3"/>
      <c r="X70" s="3"/>
      <c r="Y70" s="3"/>
      <c r="Z70" s="3"/>
      <c r="AA70" s="3"/>
      <c r="AB70" s="3"/>
    </row>
    <row r="71" ht="15.75" customHeight="1">
      <c r="A71" s="66"/>
      <c r="B71" s="66"/>
      <c r="C71" s="67"/>
      <c r="D71" s="67"/>
      <c r="E71" s="67"/>
      <c r="F71" s="67"/>
      <c r="G71" s="1"/>
      <c r="H71" s="1"/>
      <c r="I71" s="1"/>
      <c r="J71" s="3"/>
      <c r="K71" s="3"/>
      <c r="L71" s="3"/>
      <c r="M71" s="3"/>
      <c r="N71" s="3"/>
      <c r="O71" s="3"/>
      <c r="P71" s="3"/>
      <c r="Q71" s="3"/>
      <c r="R71" s="3"/>
      <c r="S71" s="3"/>
      <c r="T71" s="3"/>
      <c r="U71" s="3"/>
      <c r="V71" s="3"/>
      <c r="W71" s="3"/>
      <c r="X71" s="3"/>
      <c r="Y71" s="3"/>
      <c r="Z71" s="3"/>
      <c r="AA71" s="3"/>
      <c r="AB71" s="3"/>
    </row>
    <row r="72" ht="15.75" customHeight="1">
      <c r="A72" s="66"/>
      <c r="B72" s="66"/>
      <c r="C72" s="67"/>
      <c r="D72" s="67"/>
      <c r="E72" s="67"/>
      <c r="F72" s="67"/>
      <c r="G72" s="1"/>
      <c r="H72" s="1"/>
      <c r="I72" s="1"/>
      <c r="J72" s="3"/>
      <c r="K72" s="3"/>
      <c r="L72" s="3"/>
      <c r="M72" s="3"/>
      <c r="N72" s="3"/>
      <c r="O72" s="3"/>
      <c r="P72" s="3"/>
      <c r="Q72" s="3"/>
      <c r="R72" s="3"/>
      <c r="S72" s="3"/>
      <c r="T72" s="3"/>
      <c r="U72" s="3"/>
      <c r="V72" s="3"/>
      <c r="W72" s="3"/>
      <c r="X72" s="3"/>
      <c r="Y72" s="3"/>
      <c r="Z72" s="3"/>
      <c r="AA72" s="3"/>
      <c r="AB72" s="3"/>
    </row>
    <row r="73" ht="15.75" customHeight="1">
      <c r="A73" s="66"/>
      <c r="B73" s="66"/>
      <c r="C73" s="67"/>
      <c r="D73" s="67"/>
      <c r="E73" s="67"/>
      <c r="F73" s="67"/>
      <c r="G73" s="1"/>
      <c r="H73" s="1"/>
      <c r="I73" s="1"/>
      <c r="J73" s="3"/>
      <c r="K73" s="3"/>
      <c r="L73" s="3"/>
      <c r="M73" s="3"/>
      <c r="N73" s="3"/>
      <c r="O73" s="3"/>
      <c r="P73" s="3"/>
      <c r="Q73" s="3"/>
      <c r="R73" s="3"/>
      <c r="S73" s="3"/>
      <c r="T73" s="3"/>
      <c r="U73" s="3"/>
      <c r="V73" s="3"/>
      <c r="W73" s="3"/>
      <c r="X73" s="3"/>
      <c r="Y73" s="3"/>
      <c r="Z73" s="3"/>
      <c r="AA73" s="3"/>
      <c r="AB73" s="3"/>
    </row>
    <row r="74" ht="15.75" customHeight="1">
      <c r="A74" s="66"/>
      <c r="B74" s="66"/>
      <c r="C74" s="67"/>
      <c r="D74" s="67"/>
      <c r="E74" s="67"/>
      <c r="F74" s="67"/>
      <c r="G74" s="1"/>
      <c r="H74" s="1"/>
      <c r="I74" s="1"/>
      <c r="J74" s="3"/>
      <c r="K74" s="3"/>
      <c r="L74" s="3"/>
      <c r="M74" s="3"/>
      <c r="N74" s="3"/>
      <c r="O74" s="3"/>
      <c r="P74" s="3"/>
      <c r="Q74" s="3"/>
      <c r="R74" s="3"/>
      <c r="S74" s="3"/>
      <c r="T74" s="3"/>
      <c r="U74" s="3"/>
      <c r="V74" s="3"/>
      <c r="W74" s="3"/>
      <c r="X74" s="3"/>
      <c r="Y74" s="3"/>
      <c r="Z74" s="3"/>
      <c r="AA74" s="3"/>
      <c r="AB74" s="3"/>
    </row>
    <row r="75" ht="15.75" customHeight="1">
      <c r="A75" s="66"/>
      <c r="B75" s="66"/>
      <c r="C75" s="67"/>
      <c r="D75" s="67"/>
      <c r="E75" s="67"/>
      <c r="F75" s="67"/>
      <c r="G75" s="1"/>
      <c r="H75" s="1"/>
      <c r="I75" s="1"/>
      <c r="J75" s="3"/>
      <c r="K75" s="3"/>
      <c r="L75" s="3"/>
      <c r="M75" s="3"/>
      <c r="N75" s="3"/>
      <c r="O75" s="3"/>
      <c r="P75" s="3"/>
      <c r="Q75" s="3"/>
      <c r="R75" s="3"/>
      <c r="S75" s="3"/>
      <c r="T75" s="3"/>
      <c r="U75" s="3"/>
      <c r="V75" s="3"/>
      <c r="W75" s="3"/>
      <c r="X75" s="3"/>
      <c r="Y75" s="3"/>
      <c r="Z75" s="3"/>
      <c r="AA75" s="3"/>
      <c r="AB75" s="3"/>
    </row>
    <row r="76" ht="15.75" customHeight="1">
      <c r="A76" s="66"/>
      <c r="B76" s="66"/>
      <c r="C76" s="67"/>
      <c r="D76" s="67"/>
      <c r="E76" s="67"/>
      <c r="F76" s="67"/>
      <c r="G76" s="1"/>
      <c r="H76" s="1"/>
      <c r="I76" s="1"/>
      <c r="J76" s="3"/>
      <c r="K76" s="3"/>
      <c r="L76" s="3"/>
      <c r="M76" s="3"/>
      <c r="N76" s="3"/>
      <c r="O76" s="3"/>
      <c r="P76" s="3"/>
      <c r="Q76" s="3"/>
      <c r="R76" s="3"/>
      <c r="S76" s="3"/>
      <c r="T76" s="3"/>
      <c r="U76" s="3"/>
      <c r="V76" s="3"/>
      <c r="W76" s="3"/>
      <c r="X76" s="3"/>
      <c r="Y76" s="3"/>
      <c r="Z76" s="3"/>
      <c r="AA76" s="3"/>
      <c r="AB76" s="3"/>
    </row>
    <row r="77" ht="15.75" customHeight="1">
      <c r="A77" s="66"/>
      <c r="B77" s="66"/>
      <c r="C77" s="67"/>
      <c r="D77" s="67"/>
      <c r="E77" s="67"/>
      <c r="F77" s="67"/>
      <c r="G77" s="1"/>
      <c r="H77" s="1"/>
      <c r="I77" s="1"/>
      <c r="J77" s="3"/>
      <c r="K77" s="3"/>
      <c r="L77" s="3"/>
      <c r="M77" s="3"/>
      <c r="N77" s="3"/>
      <c r="O77" s="3"/>
      <c r="P77" s="3"/>
      <c r="Q77" s="3"/>
      <c r="R77" s="3"/>
      <c r="S77" s="3"/>
      <c r="T77" s="3"/>
      <c r="U77" s="3"/>
      <c r="V77" s="3"/>
      <c r="W77" s="3"/>
      <c r="X77" s="3"/>
      <c r="Y77" s="3"/>
      <c r="Z77" s="3"/>
      <c r="AA77" s="3"/>
      <c r="AB77" s="3"/>
    </row>
    <row r="78" ht="15.75" customHeight="1">
      <c r="A78" s="66"/>
      <c r="B78" s="66"/>
      <c r="C78" s="67"/>
      <c r="D78" s="67"/>
      <c r="E78" s="67"/>
      <c r="F78" s="67"/>
      <c r="G78" s="1"/>
      <c r="H78" s="1"/>
      <c r="I78" s="1"/>
      <c r="J78" s="3"/>
      <c r="K78" s="3"/>
      <c r="L78" s="3"/>
      <c r="M78" s="3"/>
      <c r="N78" s="3"/>
      <c r="O78" s="3"/>
      <c r="P78" s="3"/>
      <c r="Q78" s="3"/>
      <c r="R78" s="3"/>
      <c r="S78" s="3"/>
      <c r="T78" s="3"/>
      <c r="U78" s="3"/>
      <c r="V78" s="3"/>
      <c r="W78" s="3"/>
      <c r="X78" s="3"/>
      <c r="Y78" s="3"/>
      <c r="Z78" s="3"/>
      <c r="AA78" s="3"/>
      <c r="AB78" s="3"/>
    </row>
    <row r="79" ht="15.75" customHeight="1">
      <c r="A79" s="66"/>
      <c r="B79" s="66"/>
      <c r="C79" s="67"/>
      <c r="D79" s="67"/>
      <c r="E79" s="67"/>
      <c r="F79" s="67"/>
      <c r="G79" s="1"/>
      <c r="H79" s="1"/>
      <c r="I79" s="1"/>
      <c r="J79" s="3"/>
      <c r="K79" s="3"/>
      <c r="L79" s="3"/>
      <c r="M79" s="3"/>
      <c r="N79" s="3"/>
      <c r="O79" s="3"/>
      <c r="P79" s="3"/>
      <c r="Q79" s="3"/>
      <c r="R79" s="3"/>
      <c r="S79" s="3"/>
      <c r="T79" s="3"/>
      <c r="U79" s="3"/>
      <c r="V79" s="3"/>
      <c r="W79" s="3"/>
      <c r="X79" s="3"/>
      <c r="Y79" s="3"/>
      <c r="Z79" s="3"/>
      <c r="AA79" s="3"/>
      <c r="AB79" s="3"/>
    </row>
    <row r="80" ht="15.75" customHeight="1">
      <c r="A80" s="66"/>
      <c r="B80" s="66"/>
      <c r="C80" s="67"/>
      <c r="D80" s="67"/>
      <c r="E80" s="67"/>
      <c r="F80" s="67"/>
      <c r="G80" s="1"/>
      <c r="H80" s="1"/>
      <c r="I80" s="1"/>
      <c r="J80" s="3"/>
      <c r="K80" s="3"/>
      <c r="L80" s="3"/>
      <c r="M80" s="3"/>
      <c r="N80" s="3"/>
      <c r="O80" s="3"/>
      <c r="P80" s="3"/>
      <c r="Q80" s="3"/>
      <c r="R80" s="3"/>
      <c r="S80" s="3"/>
      <c r="T80" s="3"/>
      <c r="U80" s="3"/>
      <c r="V80" s="3"/>
      <c r="W80" s="3"/>
      <c r="X80" s="3"/>
      <c r="Y80" s="3"/>
      <c r="Z80" s="3"/>
      <c r="AA80" s="3"/>
      <c r="AB80" s="3"/>
    </row>
    <row r="81" ht="15.75" customHeight="1">
      <c r="A81" s="66"/>
      <c r="B81" s="66"/>
      <c r="C81" s="67"/>
      <c r="D81" s="67"/>
      <c r="E81" s="67"/>
      <c r="F81" s="67"/>
      <c r="G81" s="1"/>
      <c r="H81" s="1"/>
      <c r="I81" s="1"/>
      <c r="J81" s="3"/>
      <c r="K81" s="3"/>
      <c r="L81" s="3"/>
      <c r="M81" s="3"/>
      <c r="N81" s="3"/>
      <c r="O81" s="3"/>
      <c r="P81" s="3"/>
      <c r="Q81" s="3"/>
      <c r="R81" s="3"/>
      <c r="S81" s="3"/>
      <c r="T81" s="3"/>
      <c r="U81" s="3"/>
      <c r="V81" s="3"/>
      <c r="W81" s="3"/>
      <c r="X81" s="3"/>
      <c r="Y81" s="3"/>
      <c r="Z81" s="3"/>
      <c r="AA81" s="3"/>
      <c r="AB81" s="3"/>
    </row>
    <row r="82" ht="15.75" customHeight="1">
      <c r="A82" s="66"/>
      <c r="B82" s="66"/>
      <c r="C82" s="67"/>
      <c r="D82" s="67"/>
      <c r="E82" s="67"/>
      <c r="F82" s="67"/>
      <c r="G82" s="1"/>
      <c r="H82" s="1"/>
      <c r="I82" s="1"/>
      <c r="J82" s="3"/>
      <c r="K82" s="3"/>
      <c r="L82" s="3"/>
      <c r="M82" s="3"/>
      <c r="N82" s="3"/>
      <c r="O82" s="3"/>
      <c r="P82" s="3"/>
      <c r="Q82" s="3"/>
      <c r="R82" s="3"/>
      <c r="S82" s="3"/>
      <c r="T82" s="3"/>
      <c r="U82" s="3"/>
      <c r="V82" s="3"/>
      <c r="W82" s="3"/>
      <c r="X82" s="3"/>
      <c r="Y82" s="3"/>
      <c r="Z82" s="3"/>
      <c r="AA82" s="3"/>
      <c r="AB82" s="3"/>
    </row>
    <row r="83" ht="15.75" customHeight="1">
      <c r="A83" s="66"/>
      <c r="B83" s="66"/>
      <c r="C83" s="67"/>
      <c r="D83" s="67"/>
      <c r="E83" s="67"/>
      <c r="F83" s="67"/>
      <c r="G83" s="1"/>
      <c r="H83" s="1"/>
      <c r="I83" s="1"/>
      <c r="J83" s="3"/>
      <c r="K83" s="3"/>
      <c r="L83" s="3"/>
      <c r="M83" s="3"/>
      <c r="N83" s="3"/>
      <c r="O83" s="3"/>
      <c r="P83" s="3"/>
      <c r="Q83" s="3"/>
      <c r="R83" s="3"/>
      <c r="S83" s="3"/>
      <c r="T83" s="3"/>
      <c r="U83" s="3"/>
      <c r="V83" s="3"/>
      <c r="W83" s="3"/>
      <c r="X83" s="3"/>
      <c r="Y83" s="3"/>
      <c r="Z83" s="3"/>
      <c r="AA83" s="3"/>
      <c r="AB83" s="3"/>
    </row>
    <row r="84" ht="15.75" customHeight="1">
      <c r="A84" s="66"/>
      <c r="B84" s="66"/>
      <c r="C84" s="67"/>
      <c r="D84" s="67"/>
      <c r="E84" s="67"/>
      <c r="F84" s="67"/>
      <c r="G84" s="1"/>
      <c r="H84" s="1"/>
      <c r="I84" s="1"/>
      <c r="J84" s="3"/>
      <c r="K84" s="3"/>
      <c r="L84" s="3"/>
      <c r="M84" s="3"/>
      <c r="N84" s="3"/>
      <c r="O84" s="3"/>
      <c r="P84" s="3"/>
      <c r="Q84" s="3"/>
      <c r="R84" s="3"/>
      <c r="S84" s="3"/>
      <c r="T84" s="3"/>
      <c r="U84" s="3"/>
      <c r="V84" s="3"/>
      <c r="W84" s="3"/>
      <c r="X84" s="3"/>
      <c r="Y84" s="3"/>
      <c r="Z84" s="3"/>
      <c r="AA84" s="3"/>
      <c r="AB84" s="3"/>
    </row>
    <row r="85" ht="15.75" customHeight="1">
      <c r="A85" s="66"/>
      <c r="B85" s="66"/>
      <c r="C85" s="67"/>
      <c r="D85" s="67"/>
      <c r="E85" s="67"/>
      <c r="F85" s="67"/>
      <c r="G85" s="1"/>
      <c r="H85" s="1"/>
      <c r="I85" s="1"/>
      <c r="J85" s="3"/>
      <c r="K85" s="3"/>
      <c r="L85" s="3"/>
      <c r="M85" s="3"/>
      <c r="N85" s="3"/>
      <c r="O85" s="3"/>
      <c r="P85" s="3"/>
      <c r="Q85" s="3"/>
      <c r="R85" s="3"/>
      <c r="S85" s="3"/>
      <c r="T85" s="3"/>
      <c r="U85" s="3"/>
      <c r="V85" s="3"/>
      <c r="W85" s="3"/>
      <c r="X85" s="3"/>
      <c r="Y85" s="3"/>
      <c r="Z85" s="3"/>
      <c r="AA85" s="3"/>
      <c r="AB85" s="3"/>
    </row>
    <row r="86" ht="15.75" customHeight="1">
      <c r="A86" s="66"/>
      <c r="B86" s="66"/>
      <c r="C86" s="67"/>
      <c r="D86" s="67"/>
      <c r="E86" s="67"/>
      <c r="F86" s="67"/>
      <c r="G86" s="1"/>
      <c r="H86" s="1"/>
      <c r="I86" s="1"/>
      <c r="J86" s="3"/>
      <c r="K86" s="3"/>
      <c r="L86" s="3"/>
      <c r="M86" s="3"/>
      <c r="N86" s="3"/>
      <c r="O86" s="3"/>
      <c r="P86" s="3"/>
      <c r="Q86" s="3"/>
      <c r="R86" s="3"/>
      <c r="S86" s="3"/>
      <c r="T86" s="3"/>
      <c r="U86" s="3"/>
      <c r="V86" s="3"/>
      <c r="W86" s="3"/>
      <c r="X86" s="3"/>
      <c r="Y86" s="3"/>
      <c r="Z86" s="3"/>
      <c r="AA86" s="3"/>
      <c r="AB86" s="3"/>
    </row>
    <row r="87" ht="15.75" customHeight="1">
      <c r="A87" s="66"/>
      <c r="B87" s="66"/>
      <c r="C87" s="67"/>
      <c r="D87" s="67"/>
      <c r="E87" s="67"/>
      <c r="F87" s="67"/>
      <c r="G87" s="1"/>
      <c r="H87" s="1"/>
      <c r="I87" s="1"/>
      <c r="J87" s="3"/>
      <c r="K87" s="3"/>
      <c r="L87" s="3"/>
      <c r="M87" s="3"/>
      <c r="N87" s="3"/>
      <c r="O87" s="3"/>
      <c r="P87" s="3"/>
      <c r="Q87" s="3"/>
      <c r="R87" s="3"/>
      <c r="S87" s="3"/>
      <c r="T87" s="3"/>
      <c r="U87" s="3"/>
      <c r="V87" s="3"/>
      <c r="W87" s="3"/>
      <c r="X87" s="3"/>
      <c r="Y87" s="3"/>
      <c r="Z87" s="3"/>
      <c r="AA87" s="3"/>
      <c r="AB87" s="3"/>
    </row>
    <row r="88" ht="15.75" customHeight="1">
      <c r="A88" s="66"/>
      <c r="B88" s="66"/>
      <c r="C88" s="67"/>
      <c r="D88" s="67"/>
      <c r="E88" s="67"/>
      <c r="F88" s="67"/>
      <c r="G88" s="1"/>
      <c r="H88" s="1"/>
      <c r="I88" s="1"/>
      <c r="J88" s="3"/>
      <c r="K88" s="3"/>
      <c r="L88" s="3"/>
      <c r="M88" s="3"/>
      <c r="N88" s="3"/>
      <c r="O88" s="3"/>
      <c r="P88" s="3"/>
      <c r="Q88" s="3"/>
      <c r="R88" s="3"/>
      <c r="S88" s="3"/>
      <c r="T88" s="3"/>
      <c r="U88" s="3"/>
      <c r="V88" s="3"/>
      <c r="W88" s="3"/>
      <c r="X88" s="3"/>
      <c r="Y88" s="3"/>
      <c r="Z88" s="3"/>
      <c r="AA88" s="3"/>
      <c r="AB88" s="3"/>
    </row>
    <row r="89" ht="15.75" customHeight="1">
      <c r="A89" s="66"/>
      <c r="B89" s="66"/>
      <c r="C89" s="67"/>
      <c r="D89" s="67"/>
      <c r="E89" s="67"/>
      <c r="F89" s="67"/>
      <c r="G89" s="1"/>
      <c r="H89" s="1"/>
      <c r="I89" s="1"/>
      <c r="J89" s="3"/>
      <c r="K89" s="3"/>
      <c r="L89" s="3"/>
      <c r="M89" s="3"/>
      <c r="N89" s="3"/>
      <c r="O89" s="3"/>
      <c r="P89" s="3"/>
      <c r="Q89" s="3"/>
      <c r="R89" s="3"/>
      <c r="S89" s="3"/>
      <c r="T89" s="3"/>
      <c r="U89" s="3"/>
      <c r="V89" s="3"/>
      <c r="W89" s="3"/>
      <c r="X89" s="3"/>
      <c r="Y89" s="3"/>
      <c r="Z89" s="3"/>
      <c r="AA89" s="3"/>
      <c r="AB89" s="3"/>
    </row>
    <row r="90" ht="15.75" customHeight="1">
      <c r="A90" s="66"/>
      <c r="B90" s="66"/>
      <c r="C90" s="67"/>
      <c r="D90" s="67"/>
      <c r="E90" s="67"/>
      <c r="F90" s="67"/>
      <c r="G90" s="1"/>
      <c r="H90" s="1"/>
      <c r="I90" s="1"/>
      <c r="J90" s="3"/>
      <c r="K90" s="3"/>
      <c r="L90" s="3"/>
      <c r="M90" s="3"/>
      <c r="N90" s="3"/>
      <c r="O90" s="3"/>
      <c r="P90" s="3"/>
      <c r="Q90" s="3"/>
      <c r="R90" s="3"/>
      <c r="S90" s="3"/>
      <c r="T90" s="3"/>
      <c r="U90" s="3"/>
      <c r="V90" s="3"/>
      <c r="W90" s="3"/>
      <c r="X90" s="3"/>
      <c r="Y90" s="3"/>
      <c r="Z90" s="3"/>
      <c r="AA90" s="3"/>
      <c r="AB90" s="3"/>
    </row>
    <row r="91" ht="15.75" customHeight="1">
      <c r="A91" s="66"/>
      <c r="B91" s="66"/>
      <c r="C91" s="67"/>
      <c r="D91" s="67"/>
      <c r="E91" s="67"/>
      <c r="F91" s="67"/>
      <c r="G91" s="1"/>
      <c r="H91" s="1"/>
      <c r="I91" s="1"/>
      <c r="J91" s="3"/>
      <c r="K91" s="3"/>
      <c r="L91" s="3"/>
      <c r="M91" s="3"/>
      <c r="N91" s="3"/>
      <c r="O91" s="3"/>
      <c r="P91" s="3"/>
      <c r="Q91" s="3"/>
      <c r="R91" s="3"/>
      <c r="S91" s="3"/>
      <c r="T91" s="3"/>
      <c r="U91" s="3"/>
      <c r="V91" s="3"/>
      <c r="W91" s="3"/>
      <c r="X91" s="3"/>
      <c r="Y91" s="3"/>
      <c r="Z91" s="3"/>
      <c r="AA91" s="3"/>
      <c r="AB91" s="3"/>
    </row>
    <row r="92" ht="15.75" customHeight="1">
      <c r="A92" s="66"/>
      <c r="B92" s="66"/>
      <c r="C92" s="67"/>
      <c r="D92" s="67"/>
      <c r="E92" s="67"/>
      <c r="F92" s="67"/>
      <c r="G92" s="1"/>
      <c r="H92" s="1"/>
      <c r="I92" s="1"/>
      <c r="J92" s="3"/>
      <c r="K92" s="3"/>
      <c r="L92" s="3"/>
      <c r="M92" s="3"/>
      <c r="N92" s="3"/>
      <c r="O92" s="3"/>
      <c r="P92" s="3"/>
      <c r="Q92" s="3"/>
      <c r="R92" s="3"/>
      <c r="S92" s="3"/>
      <c r="T92" s="3"/>
      <c r="U92" s="3"/>
      <c r="V92" s="3"/>
      <c r="W92" s="3"/>
      <c r="X92" s="3"/>
      <c r="Y92" s="3"/>
      <c r="Z92" s="3"/>
      <c r="AA92" s="3"/>
      <c r="AB92" s="3"/>
    </row>
    <row r="93" ht="15.75" customHeight="1">
      <c r="A93" s="66"/>
      <c r="B93" s="66"/>
      <c r="C93" s="67"/>
      <c r="D93" s="67"/>
      <c r="E93" s="67"/>
      <c r="F93" s="67"/>
      <c r="G93" s="1"/>
      <c r="H93" s="1"/>
      <c r="I93" s="1"/>
      <c r="J93" s="3"/>
      <c r="K93" s="3"/>
      <c r="L93" s="3"/>
      <c r="M93" s="3"/>
      <c r="N93" s="3"/>
      <c r="O93" s="3"/>
      <c r="P93" s="3"/>
      <c r="Q93" s="3"/>
      <c r="R93" s="3"/>
      <c r="S93" s="3"/>
      <c r="T93" s="3"/>
      <c r="U93" s="3"/>
      <c r="V93" s="3"/>
      <c r="W93" s="3"/>
      <c r="X93" s="3"/>
      <c r="Y93" s="3"/>
      <c r="Z93" s="3"/>
      <c r="AA93" s="3"/>
      <c r="AB93" s="3"/>
    </row>
    <row r="94" ht="15.75" customHeight="1">
      <c r="A94" s="66"/>
      <c r="B94" s="66"/>
      <c r="C94" s="67"/>
      <c r="D94" s="67"/>
      <c r="E94" s="67"/>
      <c r="F94" s="67"/>
      <c r="G94" s="1"/>
      <c r="H94" s="1"/>
      <c r="I94" s="1"/>
      <c r="J94" s="3"/>
      <c r="K94" s="3"/>
      <c r="L94" s="3"/>
      <c r="M94" s="3"/>
      <c r="N94" s="3"/>
      <c r="O94" s="3"/>
      <c r="P94" s="3"/>
      <c r="Q94" s="3"/>
      <c r="R94" s="3"/>
      <c r="S94" s="3"/>
      <c r="T94" s="3"/>
      <c r="U94" s="3"/>
      <c r="V94" s="3"/>
      <c r="W94" s="3"/>
      <c r="X94" s="3"/>
      <c r="Y94" s="3"/>
      <c r="Z94" s="3"/>
      <c r="AA94" s="3"/>
      <c r="AB94" s="3"/>
    </row>
    <row r="95" ht="15.75" customHeight="1">
      <c r="A95" s="66"/>
      <c r="B95" s="66"/>
      <c r="C95" s="67"/>
      <c r="D95" s="67"/>
      <c r="E95" s="67"/>
      <c r="F95" s="67"/>
      <c r="G95" s="1"/>
      <c r="H95" s="1"/>
      <c r="I95" s="1"/>
      <c r="J95" s="3"/>
      <c r="K95" s="3"/>
      <c r="L95" s="3"/>
      <c r="M95" s="3"/>
      <c r="N95" s="3"/>
      <c r="O95" s="3"/>
      <c r="P95" s="3"/>
      <c r="Q95" s="3"/>
      <c r="R95" s="3"/>
      <c r="S95" s="3"/>
      <c r="T95" s="3"/>
      <c r="U95" s="3"/>
      <c r="V95" s="3"/>
      <c r="W95" s="3"/>
      <c r="X95" s="3"/>
      <c r="Y95" s="3"/>
      <c r="Z95" s="3"/>
      <c r="AA95" s="3"/>
      <c r="AB95" s="3"/>
    </row>
    <row r="96" ht="15.75" customHeight="1">
      <c r="A96" s="66"/>
      <c r="B96" s="66"/>
      <c r="C96" s="67"/>
      <c r="D96" s="67"/>
      <c r="E96" s="67"/>
      <c r="F96" s="67"/>
      <c r="G96" s="1"/>
      <c r="H96" s="1"/>
      <c r="I96" s="1"/>
      <c r="J96" s="3"/>
      <c r="K96" s="3"/>
      <c r="L96" s="3"/>
      <c r="M96" s="3"/>
      <c r="N96" s="3"/>
      <c r="O96" s="3"/>
      <c r="P96" s="3"/>
      <c r="Q96" s="3"/>
      <c r="R96" s="3"/>
      <c r="S96" s="3"/>
      <c r="T96" s="3"/>
      <c r="U96" s="3"/>
      <c r="V96" s="3"/>
      <c r="W96" s="3"/>
      <c r="X96" s="3"/>
      <c r="Y96" s="3"/>
      <c r="Z96" s="3"/>
      <c r="AA96" s="3"/>
      <c r="AB96" s="3"/>
    </row>
    <row r="97" ht="15.75" customHeight="1">
      <c r="A97" s="66"/>
      <c r="B97" s="66"/>
      <c r="C97" s="67"/>
      <c r="D97" s="67"/>
      <c r="E97" s="67"/>
      <c r="F97" s="67"/>
      <c r="G97" s="1"/>
      <c r="H97" s="1"/>
      <c r="I97" s="1"/>
      <c r="J97" s="3"/>
      <c r="K97" s="3"/>
      <c r="L97" s="3"/>
      <c r="M97" s="3"/>
      <c r="N97" s="3"/>
      <c r="O97" s="3"/>
      <c r="P97" s="3"/>
      <c r="Q97" s="3"/>
      <c r="R97" s="3"/>
      <c r="S97" s="3"/>
      <c r="T97" s="3"/>
      <c r="U97" s="3"/>
      <c r="V97" s="3"/>
      <c r="W97" s="3"/>
      <c r="X97" s="3"/>
      <c r="Y97" s="3"/>
      <c r="Z97" s="3"/>
      <c r="AA97" s="3"/>
      <c r="AB97" s="3"/>
    </row>
    <row r="98" ht="15.75" customHeight="1">
      <c r="A98" s="66"/>
      <c r="B98" s="66"/>
      <c r="C98" s="67"/>
      <c r="D98" s="67"/>
      <c r="E98" s="67"/>
      <c r="F98" s="67"/>
      <c r="G98" s="1"/>
      <c r="H98" s="1"/>
      <c r="I98" s="1"/>
      <c r="J98" s="3"/>
      <c r="K98" s="3"/>
      <c r="L98" s="3"/>
      <c r="M98" s="3"/>
      <c r="N98" s="3"/>
      <c r="O98" s="3"/>
      <c r="P98" s="3"/>
      <c r="Q98" s="3"/>
      <c r="R98" s="3"/>
      <c r="S98" s="3"/>
      <c r="T98" s="3"/>
      <c r="U98" s="3"/>
      <c r="V98" s="3"/>
      <c r="W98" s="3"/>
      <c r="X98" s="3"/>
      <c r="Y98" s="3"/>
      <c r="Z98" s="3"/>
      <c r="AA98" s="3"/>
      <c r="AB98" s="3"/>
    </row>
    <row r="99" ht="15.75" customHeight="1">
      <c r="A99" s="66"/>
      <c r="B99" s="66"/>
      <c r="C99" s="67"/>
      <c r="D99" s="67"/>
      <c r="E99" s="67"/>
      <c r="F99" s="67"/>
      <c r="G99" s="1"/>
      <c r="H99" s="1"/>
      <c r="I99" s="1"/>
      <c r="J99" s="3"/>
      <c r="K99" s="3"/>
      <c r="L99" s="3"/>
      <c r="M99" s="3"/>
      <c r="N99" s="3"/>
      <c r="O99" s="3"/>
      <c r="P99" s="3"/>
      <c r="Q99" s="3"/>
      <c r="R99" s="3"/>
      <c r="S99" s="3"/>
      <c r="T99" s="3"/>
      <c r="U99" s="3"/>
      <c r="V99" s="3"/>
      <c r="W99" s="3"/>
      <c r="X99" s="3"/>
      <c r="Y99" s="3"/>
      <c r="Z99" s="3"/>
      <c r="AA99" s="3"/>
      <c r="AB99" s="3"/>
    </row>
    <row r="100" ht="15.75" customHeight="1">
      <c r="A100" s="66"/>
      <c r="B100" s="66"/>
      <c r="C100" s="67"/>
      <c r="D100" s="67"/>
      <c r="E100" s="67"/>
      <c r="F100" s="67"/>
      <c r="G100" s="1"/>
      <c r="H100" s="1"/>
      <c r="I100" s="1"/>
      <c r="J100" s="3"/>
      <c r="K100" s="3"/>
      <c r="L100" s="3"/>
      <c r="M100" s="3"/>
      <c r="N100" s="3"/>
      <c r="O100" s="3"/>
      <c r="P100" s="3"/>
      <c r="Q100" s="3"/>
      <c r="R100" s="3"/>
      <c r="S100" s="3"/>
      <c r="T100" s="3"/>
      <c r="U100" s="3"/>
      <c r="V100" s="3"/>
      <c r="W100" s="3"/>
      <c r="X100" s="3"/>
      <c r="Y100" s="3"/>
      <c r="Z100" s="3"/>
      <c r="AA100" s="3"/>
      <c r="AB100" s="3"/>
    </row>
    <row r="101" ht="15.75" customHeight="1">
      <c r="A101" s="66"/>
      <c r="B101" s="66"/>
      <c r="C101" s="67"/>
      <c r="D101" s="67"/>
      <c r="E101" s="67"/>
      <c r="F101" s="67"/>
      <c r="G101" s="1"/>
      <c r="H101" s="1"/>
      <c r="I101" s="1"/>
      <c r="J101" s="3"/>
      <c r="K101" s="3"/>
      <c r="L101" s="3"/>
      <c r="M101" s="3"/>
      <c r="N101" s="3"/>
      <c r="O101" s="3"/>
      <c r="P101" s="3"/>
      <c r="Q101" s="3"/>
      <c r="R101" s="3"/>
      <c r="S101" s="3"/>
      <c r="T101" s="3"/>
      <c r="U101" s="3"/>
      <c r="V101" s="3"/>
      <c r="W101" s="3"/>
      <c r="X101" s="3"/>
      <c r="Y101" s="3"/>
      <c r="Z101" s="3"/>
      <c r="AA101" s="3"/>
      <c r="AB101" s="3"/>
    </row>
    <row r="102" ht="15.75" customHeight="1">
      <c r="A102" s="66"/>
      <c r="B102" s="66"/>
      <c r="C102" s="67"/>
      <c r="D102" s="67"/>
      <c r="E102" s="67"/>
      <c r="F102" s="67"/>
      <c r="G102" s="1"/>
      <c r="H102" s="1"/>
      <c r="I102" s="1"/>
      <c r="J102" s="3"/>
      <c r="K102" s="3"/>
      <c r="L102" s="3"/>
      <c r="M102" s="3"/>
      <c r="N102" s="3"/>
      <c r="O102" s="3"/>
      <c r="P102" s="3"/>
      <c r="Q102" s="3"/>
      <c r="R102" s="3"/>
      <c r="S102" s="3"/>
      <c r="T102" s="3"/>
      <c r="U102" s="3"/>
      <c r="V102" s="3"/>
      <c r="W102" s="3"/>
      <c r="X102" s="3"/>
      <c r="Y102" s="3"/>
      <c r="Z102" s="3"/>
      <c r="AA102" s="3"/>
      <c r="AB102" s="3"/>
    </row>
    <row r="103" ht="15.75" customHeight="1">
      <c r="A103" s="66"/>
      <c r="B103" s="66"/>
      <c r="C103" s="67"/>
      <c r="D103" s="67"/>
      <c r="E103" s="67"/>
      <c r="F103" s="67"/>
      <c r="G103" s="1"/>
      <c r="H103" s="1"/>
      <c r="I103" s="1"/>
      <c r="J103" s="3"/>
      <c r="K103" s="3"/>
      <c r="L103" s="3"/>
      <c r="M103" s="3"/>
      <c r="N103" s="3"/>
      <c r="O103" s="3"/>
      <c r="P103" s="3"/>
      <c r="Q103" s="3"/>
      <c r="R103" s="3"/>
      <c r="S103" s="3"/>
      <c r="T103" s="3"/>
      <c r="U103" s="3"/>
      <c r="V103" s="3"/>
      <c r="W103" s="3"/>
      <c r="X103" s="3"/>
      <c r="Y103" s="3"/>
      <c r="Z103" s="3"/>
      <c r="AA103" s="3"/>
      <c r="AB103" s="3"/>
    </row>
    <row r="104" ht="15.75" customHeight="1">
      <c r="A104" s="66"/>
      <c r="B104" s="66"/>
      <c r="C104" s="67"/>
      <c r="D104" s="67"/>
      <c r="E104" s="67"/>
      <c r="F104" s="67"/>
      <c r="G104" s="1"/>
      <c r="H104" s="1"/>
      <c r="I104" s="1"/>
      <c r="J104" s="3"/>
      <c r="K104" s="3"/>
      <c r="L104" s="3"/>
      <c r="M104" s="3"/>
      <c r="N104" s="3"/>
      <c r="O104" s="3"/>
      <c r="P104" s="3"/>
      <c r="Q104" s="3"/>
      <c r="R104" s="3"/>
      <c r="S104" s="3"/>
      <c r="T104" s="3"/>
      <c r="U104" s="3"/>
      <c r="V104" s="3"/>
      <c r="W104" s="3"/>
      <c r="X104" s="3"/>
      <c r="Y104" s="3"/>
      <c r="Z104" s="3"/>
      <c r="AA104" s="3"/>
      <c r="AB104" s="3"/>
    </row>
    <row r="105" ht="15.75" customHeight="1">
      <c r="A105" s="66"/>
      <c r="B105" s="66"/>
      <c r="C105" s="67"/>
      <c r="D105" s="67"/>
      <c r="E105" s="67"/>
      <c r="F105" s="67"/>
      <c r="G105" s="1"/>
      <c r="H105" s="1"/>
      <c r="I105" s="1"/>
      <c r="J105" s="3"/>
      <c r="K105" s="3"/>
      <c r="L105" s="3"/>
      <c r="M105" s="3"/>
      <c r="N105" s="3"/>
      <c r="O105" s="3"/>
      <c r="P105" s="3"/>
      <c r="Q105" s="3"/>
      <c r="R105" s="3"/>
      <c r="S105" s="3"/>
      <c r="T105" s="3"/>
      <c r="U105" s="3"/>
      <c r="V105" s="3"/>
      <c r="W105" s="3"/>
      <c r="X105" s="3"/>
      <c r="Y105" s="3"/>
      <c r="Z105" s="3"/>
      <c r="AA105" s="3"/>
      <c r="AB105" s="3"/>
    </row>
    <row r="106" ht="15.75" customHeight="1">
      <c r="A106" s="66"/>
      <c r="B106" s="66"/>
      <c r="C106" s="67"/>
      <c r="D106" s="67"/>
      <c r="E106" s="67"/>
      <c r="F106" s="67"/>
      <c r="G106" s="1"/>
      <c r="H106" s="1"/>
      <c r="I106" s="1"/>
      <c r="J106" s="3"/>
      <c r="K106" s="3"/>
      <c r="L106" s="3"/>
      <c r="M106" s="3"/>
      <c r="N106" s="3"/>
      <c r="O106" s="3"/>
      <c r="P106" s="3"/>
      <c r="Q106" s="3"/>
      <c r="R106" s="3"/>
      <c r="S106" s="3"/>
      <c r="T106" s="3"/>
      <c r="U106" s="3"/>
      <c r="V106" s="3"/>
      <c r="W106" s="3"/>
      <c r="X106" s="3"/>
      <c r="Y106" s="3"/>
      <c r="Z106" s="3"/>
      <c r="AA106" s="3"/>
      <c r="AB106" s="3"/>
    </row>
    <row r="107" ht="15.75" customHeight="1">
      <c r="A107" s="66"/>
      <c r="B107" s="66"/>
      <c r="C107" s="67"/>
      <c r="D107" s="67"/>
      <c r="E107" s="67"/>
      <c r="F107" s="67"/>
      <c r="G107" s="1"/>
      <c r="H107" s="1"/>
      <c r="I107" s="1"/>
      <c r="J107" s="3"/>
      <c r="K107" s="3"/>
      <c r="L107" s="3"/>
      <c r="M107" s="3"/>
      <c r="N107" s="3"/>
      <c r="O107" s="3"/>
      <c r="P107" s="3"/>
      <c r="Q107" s="3"/>
      <c r="R107" s="3"/>
      <c r="S107" s="3"/>
      <c r="T107" s="3"/>
      <c r="U107" s="3"/>
      <c r="V107" s="3"/>
      <c r="W107" s="3"/>
      <c r="X107" s="3"/>
      <c r="Y107" s="3"/>
      <c r="Z107" s="3"/>
      <c r="AA107" s="3"/>
      <c r="AB107" s="3"/>
    </row>
    <row r="108" ht="15.75" customHeight="1">
      <c r="A108" s="66"/>
      <c r="B108" s="66"/>
      <c r="C108" s="67"/>
      <c r="D108" s="67"/>
      <c r="E108" s="67"/>
      <c r="F108" s="67"/>
      <c r="G108" s="1"/>
      <c r="H108" s="1"/>
      <c r="I108" s="1"/>
      <c r="J108" s="3"/>
      <c r="K108" s="3"/>
      <c r="L108" s="3"/>
      <c r="M108" s="3"/>
      <c r="N108" s="3"/>
      <c r="O108" s="3"/>
      <c r="P108" s="3"/>
      <c r="Q108" s="3"/>
      <c r="R108" s="3"/>
      <c r="S108" s="3"/>
      <c r="T108" s="3"/>
      <c r="U108" s="3"/>
      <c r="V108" s="3"/>
      <c r="W108" s="3"/>
      <c r="X108" s="3"/>
      <c r="Y108" s="3"/>
      <c r="Z108" s="3"/>
      <c r="AA108" s="3"/>
      <c r="AB108" s="3"/>
    </row>
    <row r="109" ht="15.75" customHeight="1">
      <c r="A109" s="66"/>
      <c r="B109" s="66"/>
      <c r="C109" s="67"/>
      <c r="D109" s="67"/>
      <c r="E109" s="67"/>
      <c r="F109" s="67"/>
      <c r="G109" s="1"/>
      <c r="H109" s="1"/>
      <c r="I109" s="1"/>
      <c r="J109" s="3"/>
      <c r="K109" s="3"/>
      <c r="L109" s="3"/>
      <c r="M109" s="3"/>
      <c r="N109" s="3"/>
      <c r="O109" s="3"/>
      <c r="P109" s="3"/>
      <c r="Q109" s="3"/>
      <c r="R109" s="3"/>
      <c r="S109" s="3"/>
      <c r="T109" s="3"/>
      <c r="U109" s="3"/>
      <c r="V109" s="3"/>
      <c r="W109" s="3"/>
      <c r="X109" s="3"/>
      <c r="Y109" s="3"/>
      <c r="Z109" s="3"/>
      <c r="AA109" s="3"/>
      <c r="AB109" s="3"/>
    </row>
    <row r="110" ht="15.75" customHeight="1">
      <c r="A110" s="66"/>
      <c r="B110" s="66"/>
      <c r="C110" s="67"/>
      <c r="D110" s="67"/>
      <c r="E110" s="67"/>
      <c r="F110" s="67"/>
      <c r="G110" s="1"/>
      <c r="H110" s="1"/>
      <c r="I110" s="1"/>
      <c r="J110" s="3"/>
      <c r="K110" s="3"/>
      <c r="L110" s="3"/>
      <c r="M110" s="3"/>
      <c r="N110" s="3"/>
      <c r="O110" s="3"/>
      <c r="P110" s="3"/>
      <c r="Q110" s="3"/>
      <c r="R110" s="3"/>
      <c r="S110" s="3"/>
      <c r="T110" s="3"/>
      <c r="U110" s="3"/>
      <c r="V110" s="3"/>
      <c r="W110" s="3"/>
      <c r="X110" s="3"/>
      <c r="Y110" s="3"/>
      <c r="Z110" s="3"/>
      <c r="AA110" s="3"/>
      <c r="AB110" s="3"/>
    </row>
    <row r="111" ht="15.75" customHeight="1">
      <c r="A111" s="66"/>
      <c r="B111" s="66"/>
      <c r="C111" s="67"/>
      <c r="D111" s="67"/>
      <c r="E111" s="67"/>
      <c r="F111" s="67"/>
      <c r="G111" s="1"/>
      <c r="H111" s="1"/>
      <c r="I111" s="1"/>
      <c r="J111" s="3"/>
      <c r="K111" s="3"/>
      <c r="L111" s="3"/>
      <c r="M111" s="3"/>
      <c r="N111" s="3"/>
      <c r="O111" s="3"/>
      <c r="P111" s="3"/>
      <c r="Q111" s="3"/>
      <c r="R111" s="3"/>
      <c r="S111" s="3"/>
      <c r="T111" s="3"/>
      <c r="U111" s="3"/>
      <c r="V111" s="3"/>
      <c r="W111" s="3"/>
      <c r="X111" s="3"/>
      <c r="Y111" s="3"/>
      <c r="Z111" s="3"/>
      <c r="AA111" s="3"/>
      <c r="AB111" s="3"/>
    </row>
    <row r="112" ht="15.75" customHeight="1">
      <c r="A112" s="66"/>
      <c r="B112" s="66"/>
      <c r="C112" s="67"/>
      <c r="D112" s="67"/>
      <c r="E112" s="67"/>
      <c r="F112" s="67"/>
      <c r="G112" s="1"/>
      <c r="H112" s="1"/>
      <c r="I112" s="1"/>
      <c r="J112" s="3"/>
      <c r="K112" s="3"/>
      <c r="L112" s="3"/>
      <c r="M112" s="3"/>
      <c r="N112" s="3"/>
      <c r="O112" s="3"/>
      <c r="P112" s="3"/>
      <c r="Q112" s="3"/>
      <c r="R112" s="3"/>
      <c r="S112" s="3"/>
      <c r="T112" s="3"/>
      <c r="U112" s="3"/>
      <c r="V112" s="3"/>
      <c r="W112" s="3"/>
      <c r="X112" s="3"/>
      <c r="Y112" s="3"/>
      <c r="Z112" s="3"/>
      <c r="AA112" s="3"/>
      <c r="AB112" s="3"/>
    </row>
    <row r="113" ht="15.75" customHeight="1">
      <c r="A113" s="66"/>
      <c r="B113" s="66"/>
      <c r="C113" s="67"/>
      <c r="D113" s="67"/>
      <c r="E113" s="67"/>
      <c r="F113" s="67"/>
      <c r="G113" s="1"/>
      <c r="H113" s="1"/>
      <c r="I113" s="1"/>
      <c r="J113" s="3"/>
      <c r="K113" s="3"/>
      <c r="L113" s="3"/>
      <c r="M113" s="3"/>
      <c r="N113" s="3"/>
      <c r="O113" s="3"/>
      <c r="P113" s="3"/>
      <c r="Q113" s="3"/>
      <c r="R113" s="3"/>
      <c r="S113" s="3"/>
      <c r="T113" s="3"/>
      <c r="U113" s="3"/>
      <c r="V113" s="3"/>
      <c r="W113" s="3"/>
      <c r="X113" s="3"/>
      <c r="Y113" s="3"/>
      <c r="Z113" s="3"/>
      <c r="AA113" s="3"/>
      <c r="AB113" s="3"/>
    </row>
    <row r="114" ht="15.75" customHeight="1">
      <c r="A114" s="66"/>
      <c r="B114" s="66"/>
      <c r="C114" s="67"/>
      <c r="D114" s="67"/>
      <c r="E114" s="67"/>
      <c r="F114" s="67"/>
      <c r="G114" s="1"/>
      <c r="H114" s="1"/>
      <c r="I114" s="1"/>
      <c r="J114" s="3"/>
      <c r="K114" s="3"/>
      <c r="L114" s="3"/>
      <c r="M114" s="3"/>
      <c r="N114" s="3"/>
      <c r="O114" s="3"/>
      <c r="P114" s="3"/>
      <c r="Q114" s="3"/>
      <c r="R114" s="3"/>
      <c r="S114" s="3"/>
      <c r="T114" s="3"/>
      <c r="U114" s="3"/>
      <c r="V114" s="3"/>
      <c r="W114" s="3"/>
      <c r="X114" s="3"/>
      <c r="Y114" s="3"/>
      <c r="Z114" s="3"/>
      <c r="AA114" s="3"/>
      <c r="AB114" s="3"/>
    </row>
    <row r="115" ht="15.75" customHeight="1">
      <c r="A115" s="66"/>
      <c r="B115" s="66"/>
      <c r="C115" s="67"/>
      <c r="D115" s="67"/>
      <c r="E115" s="67"/>
      <c r="F115" s="67"/>
      <c r="G115" s="1"/>
      <c r="H115" s="1"/>
      <c r="I115" s="1"/>
      <c r="J115" s="3"/>
      <c r="K115" s="3"/>
      <c r="L115" s="3"/>
      <c r="M115" s="3"/>
      <c r="N115" s="3"/>
      <c r="O115" s="3"/>
      <c r="P115" s="3"/>
      <c r="Q115" s="3"/>
      <c r="R115" s="3"/>
      <c r="S115" s="3"/>
      <c r="T115" s="3"/>
      <c r="U115" s="3"/>
      <c r="V115" s="3"/>
      <c r="W115" s="3"/>
      <c r="X115" s="3"/>
      <c r="Y115" s="3"/>
      <c r="Z115" s="3"/>
      <c r="AA115" s="3"/>
      <c r="AB115" s="3"/>
    </row>
    <row r="116" ht="15.75" customHeight="1">
      <c r="A116" s="66"/>
      <c r="B116" s="66"/>
      <c r="C116" s="67"/>
      <c r="D116" s="67"/>
      <c r="E116" s="67"/>
      <c r="F116" s="67"/>
      <c r="G116" s="1"/>
      <c r="H116" s="1"/>
      <c r="I116" s="1"/>
      <c r="J116" s="3"/>
      <c r="K116" s="3"/>
      <c r="L116" s="3"/>
      <c r="M116" s="3"/>
      <c r="N116" s="3"/>
      <c r="O116" s="3"/>
      <c r="P116" s="3"/>
      <c r="Q116" s="3"/>
      <c r="R116" s="3"/>
      <c r="S116" s="3"/>
      <c r="T116" s="3"/>
      <c r="U116" s="3"/>
      <c r="V116" s="3"/>
      <c r="W116" s="3"/>
      <c r="X116" s="3"/>
      <c r="Y116" s="3"/>
      <c r="Z116" s="3"/>
      <c r="AA116" s="3"/>
      <c r="AB116" s="3"/>
    </row>
    <row r="117" ht="15.75" customHeight="1">
      <c r="A117" s="66"/>
      <c r="B117" s="66"/>
      <c r="C117" s="67"/>
      <c r="D117" s="67"/>
      <c r="E117" s="67"/>
      <c r="F117" s="67"/>
      <c r="G117" s="1"/>
      <c r="H117" s="1"/>
      <c r="I117" s="1"/>
      <c r="J117" s="3"/>
      <c r="K117" s="3"/>
      <c r="L117" s="3"/>
      <c r="M117" s="3"/>
      <c r="N117" s="3"/>
      <c r="O117" s="3"/>
      <c r="P117" s="3"/>
      <c r="Q117" s="3"/>
      <c r="R117" s="3"/>
      <c r="S117" s="3"/>
      <c r="T117" s="3"/>
      <c r="U117" s="3"/>
      <c r="V117" s="3"/>
      <c r="W117" s="3"/>
      <c r="X117" s="3"/>
      <c r="Y117" s="3"/>
      <c r="Z117" s="3"/>
      <c r="AA117" s="3"/>
      <c r="AB117" s="3"/>
    </row>
    <row r="118" ht="15.75" customHeight="1">
      <c r="A118" s="66"/>
      <c r="B118" s="66"/>
      <c r="C118" s="67"/>
      <c r="D118" s="67"/>
      <c r="E118" s="67"/>
      <c r="F118" s="67"/>
      <c r="G118" s="1"/>
      <c r="H118" s="1"/>
      <c r="I118" s="1"/>
      <c r="J118" s="3"/>
      <c r="K118" s="3"/>
      <c r="L118" s="3"/>
      <c r="M118" s="3"/>
      <c r="N118" s="3"/>
      <c r="O118" s="3"/>
      <c r="P118" s="3"/>
      <c r="Q118" s="3"/>
      <c r="R118" s="3"/>
      <c r="S118" s="3"/>
      <c r="T118" s="3"/>
      <c r="U118" s="3"/>
      <c r="V118" s="3"/>
      <c r="W118" s="3"/>
      <c r="X118" s="3"/>
      <c r="Y118" s="3"/>
      <c r="Z118" s="3"/>
      <c r="AA118" s="3"/>
      <c r="AB118" s="3"/>
    </row>
    <row r="119" ht="15.75" customHeight="1">
      <c r="A119" s="66"/>
      <c r="B119" s="66"/>
      <c r="C119" s="67"/>
      <c r="D119" s="67"/>
      <c r="E119" s="67"/>
      <c r="F119" s="67"/>
      <c r="G119" s="1"/>
      <c r="H119" s="1"/>
      <c r="I119" s="1"/>
      <c r="J119" s="3"/>
      <c r="K119" s="3"/>
      <c r="L119" s="3"/>
      <c r="M119" s="3"/>
      <c r="N119" s="3"/>
      <c r="O119" s="3"/>
      <c r="P119" s="3"/>
      <c r="Q119" s="3"/>
      <c r="R119" s="3"/>
      <c r="S119" s="3"/>
      <c r="T119" s="3"/>
      <c r="U119" s="3"/>
      <c r="V119" s="3"/>
      <c r="W119" s="3"/>
      <c r="X119" s="3"/>
      <c r="Y119" s="3"/>
      <c r="Z119" s="3"/>
      <c r="AA119" s="3"/>
      <c r="AB119" s="3"/>
    </row>
    <row r="120" ht="15.75" customHeight="1">
      <c r="A120" s="66"/>
      <c r="B120" s="66"/>
      <c r="C120" s="67"/>
      <c r="D120" s="67"/>
      <c r="E120" s="67"/>
      <c r="F120" s="67"/>
      <c r="G120" s="1"/>
      <c r="H120" s="1"/>
      <c r="I120" s="1"/>
      <c r="J120" s="3"/>
      <c r="K120" s="3"/>
      <c r="L120" s="3"/>
      <c r="M120" s="3"/>
      <c r="N120" s="3"/>
      <c r="O120" s="3"/>
      <c r="P120" s="3"/>
      <c r="Q120" s="3"/>
      <c r="R120" s="3"/>
      <c r="S120" s="3"/>
      <c r="T120" s="3"/>
      <c r="U120" s="3"/>
      <c r="V120" s="3"/>
      <c r="W120" s="3"/>
      <c r="X120" s="3"/>
      <c r="Y120" s="3"/>
      <c r="Z120" s="3"/>
      <c r="AA120" s="3"/>
      <c r="AB120" s="3"/>
    </row>
    <row r="121" ht="15.75" customHeight="1">
      <c r="A121" s="66"/>
      <c r="B121" s="66"/>
      <c r="C121" s="67"/>
      <c r="D121" s="67"/>
      <c r="E121" s="67"/>
      <c r="F121" s="67"/>
      <c r="G121" s="1"/>
      <c r="H121" s="1"/>
      <c r="I121" s="1"/>
      <c r="J121" s="3"/>
      <c r="K121" s="3"/>
      <c r="L121" s="3"/>
      <c r="M121" s="3"/>
      <c r="N121" s="3"/>
      <c r="O121" s="3"/>
      <c r="P121" s="3"/>
      <c r="Q121" s="3"/>
      <c r="R121" s="3"/>
      <c r="S121" s="3"/>
      <c r="T121" s="3"/>
      <c r="U121" s="3"/>
      <c r="V121" s="3"/>
      <c r="W121" s="3"/>
      <c r="X121" s="3"/>
      <c r="Y121" s="3"/>
      <c r="Z121" s="3"/>
      <c r="AA121" s="3"/>
      <c r="AB121" s="3"/>
    </row>
    <row r="122" ht="15.75" customHeight="1">
      <c r="A122" s="66"/>
      <c r="B122" s="66"/>
      <c r="C122" s="67"/>
      <c r="D122" s="67"/>
      <c r="E122" s="67"/>
      <c r="F122" s="67"/>
      <c r="G122" s="1"/>
      <c r="H122" s="1"/>
      <c r="I122" s="1"/>
      <c r="J122" s="3"/>
      <c r="K122" s="3"/>
      <c r="L122" s="3"/>
      <c r="M122" s="3"/>
      <c r="N122" s="3"/>
      <c r="O122" s="3"/>
      <c r="P122" s="3"/>
      <c r="Q122" s="3"/>
      <c r="R122" s="3"/>
      <c r="S122" s="3"/>
      <c r="T122" s="3"/>
      <c r="U122" s="3"/>
      <c r="V122" s="3"/>
      <c r="W122" s="3"/>
      <c r="X122" s="3"/>
      <c r="Y122" s="3"/>
      <c r="Z122" s="3"/>
      <c r="AA122" s="3"/>
      <c r="AB122" s="3"/>
    </row>
    <row r="123" ht="15.75" customHeight="1">
      <c r="A123" s="66"/>
      <c r="B123" s="66"/>
      <c r="C123" s="67"/>
      <c r="D123" s="67"/>
      <c r="E123" s="67"/>
      <c r="F123" s="67"/>
      <c r="G123" s="1"/>
      <c r="H123" s="1"/>
      <c r="I123" s="1"/>
      <c r="J123" s="3"/>
      <c r="K123" s="3"/>
      <c r="L123" s="3"/>
      <c r="M123" s="3"/>
      <c r="N123" s="3"/>
      <c r="O123" s="3"/>
      <c r="P123" s="3"/>
      <c r="Q123" s="3"/>
      <c r="R123" s="3"/>
      <c r="S123" s="3"/>
      <c r="T123" s="3"/>
      <c r="U123" s="3"/>
      <c r="V123" s="3"/>
      <c r="W123" s="3"/>
      <c r="X123" s="3"/>
      <c r="Y123" s="3"/>
      <c r="Z123" s="3"/>
      <c r="AA123" s="3"/>
      <c r="AB123" s="3"/>
    </row>
    <row r="124" ht="15.75" customHeight="1">
      <c r="A124" s="66"/>
      <c r="B124" s="66"/>
      <c r="C124" s="67"/>
      <c r="D124" s="67"/>
      <c r="E124" s="67"/>
      <c r="F124" s="67"/>
      <c r="G124" s="1"/>
      <c r="H124" s="1"/>
      <c r="I124" s="1"/>
      <c r="J124" s="3"/>
      <c r="K124" s="3"/>
      <c r="L124" s="3"/>
      <c r="M124" s="3"/>
      <c r="N124" s="3"/>
      <c r="O124" s="3"/>
      <c r="P124" s="3"/>
      <c r="Q124" s="3"/>
      <c r="R124" s="3"/>
      <c r="S124" s="3"/>
      <c r="T124" s="3"/>
      <c r="U124" s="3"/>
      <c r="V124" s="3"/>
      <c r="W124" s="3"/>
      <c r="X124" s="3"/>
      <c r="Y124" s="3"/>
      <c r="Z124" s="3"/>
      <c r="AA124" s="3"/>
      <c r="AB124" s="3"/>
    </row>
    <row r="125" ht="15.75" customHeight="1">
      <c r="A125" s="66"/>
      <c r="B125" s="66"/>
      <c r="C125" s="67"/>
      <c r="D125" s="67"/>
      <c r="E125" s="67"/>
      <c r="F125" s="67"/>
      <c r="G125" s="1"/>
      <c r="H125" s="1"/>
      <c r="I125" s="1"/>
      <c r="J125" s="3"/>
      <c r="K125" s="3"/>
      <c r="L125" s="3"/>
      <c r="M125" s="3"/>
      <c r="N125" s="3"/>
      <c r="O125" s="3"/>
      <c r="P125" s="3"/>
      <c r="Q125" s="3"/>
      <c r="R125" s="3"/>
      <c r="S125" s="3"/>
      <c r="T125" s="3"/>
      <c r="U125" s="3"/>
      <c r="V125" s="3"/>
      <c r="W125" s="3"/>
      <c r="X125" s="3"/>
      <c r="Y125" s="3"/>
      <c r="Z125" s="3"/>
      <c r="AA125" s="3"/>
      <c r="AB125" s="3"/>
    </row>
    <row r="126" ht="15.75" customHeight="1">
      <c r="A126" s="66"/>
      <c r="B126" s="66"/>
      <c r="C126" s="67"/>
      <c r="D126" s="67"/>
      <c r="E126" s="67"/>
      <c r="F126" s="67"/>
      <c r="G126" s="1"/>
      <c r="H126" s="1"/>
      <c r="I126" s="1"/>
      <c r="J126" s="3"/>
      <c r="K126" s="3"/>
      <c r="L126" s="3"/>
      <c r="M126" s="3"/>
      <c r="N126" s="3"/>
      <c r="O126" s="3"/>
      <c r="P126" s="3"/>
      <c r="Q126" s="3"/>
      <c r="R126" s="3"/>
      <c r="S126" s="3"/>
      <c r="T126" s="3"/>
      <c r="U126" s="3"/>
      <c r="V126" s="3"/>
      <c r="W126" s="3"/>
      <c r="X126" s="3"/>
      <c r="Y126" s="3"/>
      <c r="Z126" s="3"/>
      <c r="AA126" s="3"/>
      <c r="AB126" s="3"/>
    </row>
    <row r="127" ht="15.75" customHeight="1">
      <c r="A127" s="66"/>
      <c r="B127" s="66"/>
      <c r="C127" s="67"/>
      <c r="D127" s="67"/>
      <c r="E127" s="67"/>
      <c r="F127" s="67"/>
      <c r="G127" s="1"/>
      <c r="H127" s="1"/>
      <c r="I127" s="1"/>
      <c r="J127" s="3"/>
      <c r="K127" s="3"/>
      <c r="L127" s="3"/>
      <c r="M127" s="3"/>
      <c r="N127" s="3"/>
      <c r="O127" s="3"/>
      <c r="P127" s="3"/>
      <c r="Q127" s="3"/>
      <c r="R127" s="3"/>
      <c r="S127" s="3"/>
      <c r="T127" s="3"/>
      <c r="U127" s="3"/>
      <c r="V127" s="3"/>
      <c r="W127" s="3"/>
      <c r="X127" s="3"/>
      <c r="Y127" s="3"/>
      <c r="Z127" s="3"/>
      <c r="AA127" s="3"/>
      <c r="AB127" s="3"/>
    </row>
    <row r="128" ht="15.75" customHeight="1">
      <c r="A128" s="66"/>
      <c r="B128" s="66"/>
      <c r="C128" s="67"/>
      <c r="D128" s="67"/>
      <c r="E128" s="67"/>
      <c r="F128" s="67"/>
      <c r="G128" s="1"/>
      <c r="H128" s="1"/>
      <c r="I128" s="1"/>
      <c r="J128" s="3"/>
      <c r="K128" s="3"/>
      <c r="L128" s="3"/>
      <c r="M128" s="3"/>
      <c r="N128" s="3"/>
      <c r="O128" s="3"/>
      <c r="P128" s="3"/>
      <c r="Q128" s="3"/>
      <c r="R128" s="3"/>
      <c r="S128" s="3"/>
      <c r="T128" s="3"/>
      <c r="U128" s="3"/>
      <c r="V128" s="3"/>
      <c r="W128" s="3"/>
      <c r="X128" s="3"/>
      <c r="Y128" s="3"/>
      <c r="Z128" s="3"/>
      <c r="AA128" s="3"/>
      <c r="AB128" s="3"/>
    </row>
    <row r="129" ht="15.75" customHeight="1">
      <c r="A129" s="66"/>
      <c r="B129" s="66"/>
      <c r="C129" s="67"/>
      <c r="D129" s="67"/>
      <c r="E129" s="67"/>
      <c r="F129" s="67"/>
      <c r="G129" s="1"/>
      <c r="H129" s="1"/>
      <c r="I129" s="1"/>
      <c r="J129" s="3"/>
      <c r="K129" s="3"/>
      <c r="L129" s="3"/>
      <c r="M129" s="3"/>
      <c r="N129" s="3"/>
      <c r="O129" s="3"/>
      <c r="P129" s="3"/>
      <c r="Q129" s="3"/>
      <c r="R129" s="3"/>
      <c r="S129" s="3"/>
      <c r="T129" s="3"/>
      <c r="U129" s="3"/>
      <c r="V129" s="3"/>
      <c r="W129" s="3"/>
      <c r="X129" s="3"/>
      <c r="Y129" s="3"/>
      <c r="Z129" s="3"/>
      <c r="AA129" s="3"/>
      <c r="AB129" s="3"/>
    </row>
    <row r="130" ht="15.75" customHeight="1">
      <c r="A130" s="66"/>
      <c r="B130" s="66"/>
      <c r="C130" s="67"/>
      <c r="D130" s="67"/>
      <c r="E130" s="67"/>
      <c r="F130" s="67"/>
      <c r="G130" s="1"/>
      <c r="H130" s="1"/>
      <c r="I130" s="1"/>
      <c r="J130" s="3"/>
      <c r="K130" s="3"/>
      <c r="L130" s="3"/>
      <c r="M130" s="3"/>
      <c r="N130" s="3"/>
      <c r="O130" s="3"/>
      <c r="P130" s="3"/>
      <c r="Q130" s="3"/>
      <c r="R130" s="3"/>
      <c r="S130" s="3"/>
      <c r="T130" s="3"/>
      <c r="U130" s="3"/>
      <c r="V130" s="3"/>
      <c r="W130" s="3"/>
      <c r="X130" s="3"/>
      <c r="Y130" s="3"/>
      <c r="Z130" s="3"/>
      <c r="AA130" s="3"/>
      <c r="AB130" s="3"/>
    </row>
    <row r="131" ht="15.75" customHeight="1">
      <c r="A131" s="66"/>
      <c r="B131" s="66"/>
      <c r="C131" s="67"/>
      <c r="D131" s="67"/>
      <c r="E131" s="67"/>
      <c r="F131" s="67"/>
      <c r="G131" s="1"/>
      <c r="H131" s="1"/>
      <c r="I131" s="1"/>
      <c r="J131" s="3"/>
      <c r="K131" s="3"/>
      <c r="L131" s="3"/>
      <c r="M131" s="3"/>
      <c r="N131" s="3"/>
      <c r="O131" s="3"/>
      <c r="P131" s="3"/>
      <c r="Q131" s="3"/>
      <c r="R131" s="3"/>
      <c r="S131" s="3"/>
      <c r="T131" s="3"/>
      <c r="U131" s="3"/>
      <c r="V131" s="3"/>
      <c r="W131" s="3"/>
      <c r="X131" s="3"/>
      <c r="Y131" s="3"/>
      <c r="Z131" s="3"/>
      <c r="AA131" s="3"/>
      <c r="AB131" s="3"/>
    </row>
    <row r="132" ht="15.75" customHeight="1">
      <c r="A132" s="66"/>
      <c r="B132" s="66"/>
      <c r="C132" s="67"/>
      <c r="D132" s="67"/>
      <c r="E132" s="67"/>
      <c r="F132" s="67"/>
      <c r="G132" s="1"/>
      <c r="H132" s="1"/>
      <c r="I132" s="1"/>
      <c r="J132" s="3"/>
      <c r="K132" s="3"/>
      <c r="L132" s="3"/>
      <c r="M132" s="3"/>
      <c r="N132" s="3"/>
      <c r="O132" s="3"/>
      <c r="P132" s="3"/>
      <c r="Q132" s="3"/>
      <c r="R132" s="3"/>
      <c r="S132" s="3"/>
      <c r="T132" s="3"/>
      <c r="U132" s="3"/>
      <c r="V132" s="3"/>
      <c r="W132" s="3"/>
      <c r="X132" s="3"/>
      <c r="Y132" s="3"/>
      <c r="Z132" s="3"/>
      <c r="AA132" s="3"/>
      <c r="AB132" s="3"/>
    </row>
    <row r="133" ht="15.75" customHeight="1">
      <c r="A133" s="66"/>
      <c r="B133" s="66"/>
      <c r="C133" s="67"/>
      <c r="D133" s="67"/>
      <c r="E133" s="67"/>
      <c r="F133" s="67"/>
      <c r="G133" s="1"/>
      <c r="H133" s="1"/>
      <c r="I133" s="1"/>
      <c r="J133" s="3"/>
      <c r="K133" s="3"/>
      <c r="L133" s="3"/>
      <c r="M133" s="3"/>
      <c r="N133" s="3"/>
      <c r="O133" s="3"/>
      <c r="P133" s="3"/>
      <c r="Q133" s="3"/>
      <c r="R133" s="3"/>
      <c r="S133" s="3"/>
      <c r="T133" s="3"/>
      <c r="U133" s="3"/>
      <c r="V133" s="3"/>
      <c r="W133" s="3"/>
      <c r="X133" s="3"/>
      <c r="Y133" s="3"/>
      <c r="Z133" s="3"/>
      <c r="AA133" s="3"/>
      <c r="AB133" s="3"/>
    </row>
    <row r="134" ht="15.75" customHeight="1">
      <c r="A134" s="66"/>
      <c r="B134" s="66"/>
      <c r="C134" s="67"/>
      <c r="D134" s="67"/>
      <c r="E134" s="67"/>
      <c r="F134" s="67"/>
      <c r="G134" s="1"/>
      <c r="H134" s="1"/>
      <c r="I134" s="1"/>
      <c r="J134" s="3"/>
      <c r="K134" s="3"/>
      <c r="L134" s="3"/>
      <c r="M134" s="3"/>
      <c r="N134" s="3"/>
      <c r="O134" s="3"/>
      <c r="P134" s="3"/>
      <c r="Q134" s="3"/>
      <c r="R134" s="3"/>
      <c r="S134" s="3"/>
      <c r="T134" s="3"/>
      <c r="U134" s="3"/>
      <c r="V134" s="3"/>
      <c r="W134" s="3"/>
      <c r="X134" s="3"/>
      <c r="Y134" s="3"/>
      <c r="Z134" s="3"/>
      <c r="AA134" s="3"/>
      <c r="AB134" s="3"/>
    </row>
    <row r="135" ht="15.75" customHeight="1">
      <c r="A135" s="66"/>
      <c r="B135" s="66"/>
      <c r="C135" s="67"/>
      <c r="D135" s="67"/>
      <c r="E135" s="67"/>
      <c r="F135" s="67"/>
      <c r="G135" s="1"/>
      <c r="H135" s="1"/>
      <c r="I135" s="1"/>
      <c r="J135" s="3"/>
      <c r="K135" s="3"/>
      <c r="L135" s="3"/>
      <c r="M135" s="3"/>
      <c r="N135" s="3"/>
      <c r="O135" s="3"/>
      <c r="P135" s="3"/>
      <c r="Q135" s="3"/>
      <c r="R135" s="3"/>
      <c r="S135" s="3"/>
      <c r="T135" s="3"/>
      <c r="U135" s="3"/>
      <c r="V135" s="3"/>
      <c r="W135" s="3"/>
      <c r="X135" s="3"/>
      <c r="Y135" s="3"/>
      <c r="Z135" s="3"/>
      <c r="AA135" s="3"/>
      <c r="AB135" s="3"/>
    </row>
    <row r="136" ht="15.75" customHeight="1">
      <c r="A136" s="66"/>
      <c r="B136" s="66"/>
      <c r="C136" s="67"/>
      <c r="D136" s="67"/>
      <c r="E136" s="67"/>
      <c r="F136" s="67"/>
      <c r="G136" s="1"/>
      <c r="H136" s="1"/>
      <c r="I136" s="1"/>
      <c r="J136" s="3"/>
      <c r="K136" s="3"/>
      <c r="L136" s="3"/>
      <c r="M136" s="3"/>
      <c r="N136" s="3"/>
      <c r="O136" s="3"/>
      <c r="P136" s="3"/>
      <c r="Q136" s="3"/>
      <c r="R136" s="3"/>
      <c r="S136" s="3"/>
      <c r="T136" s="3"/>
      <c r="U136" s="3"/>
      <c r="V136" s="3"/>
      <c r="W136" s="3"/>
      <c r="X136" s="3"/>
      <c r="Y136" s="3"/>
      <c r="Z136" s="3"/>
      <c r="AA136" s="3"/>
      <c r="AB136" s="3"/>
    </row>
    <row r="137" ht="15.75" customHeight="1">
      <c r="A137" s="66"/>
      <c r="B137" s="66"/>
      <c r="C137" s="67"/>
      <c r="D137" s="67"/>
      <c r="E137" s="67"/>
      <c r="F137" s="67"/>
      <c r="G137" s="1"/>
      <c r="H137" s="1"/>
      <c r="I137" s="1"/>
      <c r="J137" s="3"/>
      <c r="K137" s="3"/>
      <c r="L137" s="3"/>
      <c r="M137" s="3"/>
      <c r="N137" s="3"/>
      <c r="O137" s="3"/>
      <c r="P137" s="3"/>
      <c r="Q137" s="3"/>
      <c r="R137" s="3"/>
      <c r="S137" s="3"/>
      <c r="T137" s="3"/>
      <c r="U137" s="3"/>
      <c r="V137" s="3"/>
      <c r="W137" s="3"/>
      <c r="X137" s="3"/>
      <c r="Y137" s="3"/>
      <c r="Z137" s="3"/>
      <c r="AA137" s="3"/>
      <c r="AB137" s="3"/>
    </row>
    <row r="138" ht="15.75" customHeight="1">
      <c r="A138" s="66"/>
      <c r="B138" s="66"/>
      <c r="C138" s="67"/>
      <c r="D138" s="67"/>
      <c r="E138" s="67"/>
      <c r="F138" s="67"/>
      <c r="G138" s="1"/>
      <c r="H138" s="1"/>
      <c r="I138" s="1"/>
      <c r="J138" s="3"/>
      <c r="K138" s="3"/>
      <c r="L138" s="3"/>
      <c r="M138" s="3"/>
      <c r="N138" s="3"/>
      <c r="O138" s="3"/>
      <c r="P138" s="3"/>
      <c r="Q138" s="3"/>
      <c r="R138" s="3"/>
      <c r="S138" s="3"/>
      <c r="T138" s="3"/>
      <c r="U138" s="3"/>
      <c r="V138" s="3"/>
      <c r="W138" s="3"/>
      <c r="X138" s="3"/>
      <c r="Y138" s="3"/>
      <c r="Z138" s="3"/>
      <c r="AA138" s="3"/>
      <c r="AB138" s="3"/>
    </row>
    <row r="139" ht="15.75" customHeight="1">
      <c r="A139" s="66"/>
      <c r="B139" s="66"/>
      <c r="C139" s="67"/>
      <c r="D139" s="67"/>
      <c r="E139" s="67"/>
      <c r="F139" s="67"/>
      <c r="G139" s="1"/>
      <c r="H139" s="1"/>
      <c r="I139" s="1"/>
      <c r="J139" s="3"/>
      <c r="K139" s="3"/>
      <c r="L139" s="3"/>
      <c r="M139" s="3"/>
      <c r="N139" s="3"/>
      <c r="O139" s="3"/>
      <c r="P139" s="3"/>
      <c r="Q139" s="3"/>
      <c r="R139" s="3"/>
      <c r="S139" s="3"/>
      <c r="T139" s="3"/>
      <c r="U139" s="3"/>
      <c r="V139" s="3"/>
      <c r="W139" s="3"/>
      <c r="X139" s="3"/>
      <c r="Y139" s="3"/>
      <c r="Z139" s="3"/>
      <c r="AA139" s="3"/>
      <c r="AB139" s="3"/>
    </row>
    <row r="140" ht="15.75" customHeight="1">
      <c r="A140" s="66"/>
      <c r="B140" s="66"/>
      <c r="C140" s="67"/>
      <c r="D140" s="67"/>
      <c r="E140" s="67"/>
      <c r="F140" s="67"/>
      <c r="G140" s="1"/>
      <c r="H140" s="1"/>
      <c r="I140" s="1"/>
      <c r="J140" s="3"/>
      <c r="K140" s="3"/>
      <c r="L140" s="3"/>
      <c r="M140" s="3"/>
      <c r="N140" s="3"/>
      <c r="O140" s="3"/>
      <c r="P140" s="3"/>
      <c r="Q140" s="3"/>
      <c r="R140" s="3"/>
      <c r="S140" s="3"/>
      <c r="T140" s="3"/>
      <c r="U140" s="3"/>
      <c r="V140" s="3"/>
      <c r="W140" s="3"/>
      <c r="X140" s="3"/>
      <c r="Y140" s="3"/>
      <c r="Z140" s="3"/>
      <c r="AA140" s="3"/>
      <c r="AB140" s="3"/>
    </row>
    <row r="141" ht="15.75" customHeight="1">
      <c r="A141" s="66"/>
      <c r="B141" s="66"/>
      <c r="C141" s="67"/>
      <c r="D141" s="67"/>
      <c r="E141" s="67"/>
      <c r="F141" s="67"/>
      <c r="G141" s="1"/>
      <c r="H141" s="1"/>
      <c r="I141" s="1"/>
      <c r="J141" s="3"/>
      <c r="K141" s="3"/>
      <c r="L141" s="3"/>
      <c r="M141" s="3"/>
      <c r="N141" s="3"/>
      <c r="O141" s="3"/>
      <c r="P141" s="3"/>
      <c r="Q141" s="3"/>
      <c r="R141" s="3"/>
      <c r="S141" s="3"/>
      <c r="T141" s="3"/>
      <c r="U141" s="3"/>
      <c r="V141" s="3"/>
      <c r="W141" s="3"/>
      <c r="X141" s="3"/>
      <c r="Y141" s="3"/>
      <c r="Z141" s="3"/>
      <c r="AA141" s="3"/>
      <c r="AB141" s="3"/>
    </row>
    <row r="142" ht="15.75" customHeight="1">
      <c r="A142" s="66"/>
      <c r="B142" s="66"/>
      <c r="C142" s="67"/>
      <c r="D142" s="67"/>
      <c r="E142" s="67"/>
      <c r="F142" s="67"/>
      <c r="G142" s="1"/>
      <c r="H142" s="1"/>
      <c r="I142" s="1"/>
      <c r="J142" s="3"/>
      <c r="K142" s="3"/>
      <c r="L142" s="3"/>
      <c r="M142" s="3"/>
      <c r="N142" s="3"/>
      <c r="O142" s="3"/>
      <c r="P142" s="3"/>
      <c r="Q142" s="3"/>
      <c r="R142" s="3"/>
      <c r="S142" s="3"/>
      <c r="T142" s="3"/>
      <c r="U142" s="3"/>
      <c r="V142" s="3"/>
      <c r="W142" s="3"/>
      <c r="X142" s="3"/>
      <c r="Y142" s="3"/>
      <c r="Z142" s="3"/>
      <c r="AA142" s="3"/>
      <c r="AB142" s="3"/>
    </row>
    <row r="143" ht="15.75" customHeight="1">
      <c r="A143" s="66"/>
      <c r="B143" s="66"/>
      <c r="C143" s="67"/>
      <c r="D143" s="67"/>
      <c r="E143" s="67"/>
      <c r="F143" s="67"/>
      <c r="G143" s="1"/>
      <c r="H143" s="1"/>
      <c r="I143" s="1"/>
      <c r="J143" s="3"/>
      <c r="K143" s="3"/>
      <c r="L143" s="3"/>
      <c r="M143" s="3"/>
      <c r="N143" s="3"/>
      <c r="O143" s="3"/>
      <c r="P143" s="3"/>
      <c r="Q143" s="3"/>
      <c r="R143" s="3"/>
      <c r="S143" s="3"/>
      <c r="T143" s="3"/>
      <c r="U143" s="3"/>
      <c r="V143" s="3"/>
      <c r="W143" s="3"/>
      <c r="X143" s="3"/>
      <c r="Y143" s="3"/>
      <c r="Z143" s="3"/>
      <c r="AA143" s="3"/>
      <c r="AB143" s="3"/>
    </row>
    <row r="144" ht="15.75" customHeight="1">
      <c r="A144" s="66"/>
      <c r="B144" s="66"/>
      <c r="C144" s="67"/>
      <c r="D144" s="67"/>
      <c r="E144" s="67"/>
      <c r="F144" s="67"/>
      <c r="G144" s="1"/>
      <c r="H144" s="1"/>
      <c r="I144" s="1"/>
      <c r="J144" s="3"/>
      <c r="K144" s="3"/>
      <c r="L144" s="3"/>
      <c r="M144" s="3"/>
      <c r="N144" s="3"/>
      <c r="O144" s="3"/>
      <c r="P144" s="3"/>
      <c r="Q144" s="3"/>
      <c r="R144" s="3"/>
      <c r="S144" s="3"/>
      <c r="T144" s="3"/>
      <c r="U144" s="3"/>
      <c r="V144" s="3"/>
      <c r="W144" s="3"/>
      <c r="X144" s="3"/>
      <c r="Y144" s="3"/>
      <c r="Z144" s="3"/>
      <c r="AA144" s="3"/>
      <c r="AB144" s="3"/>
    </row>
    <row r="145" ht="15.75" customHeight="1">
      <c r="A145" s="66"/>
      <c r="B145" s="66"/>
      <c r="C145" s="67"/>
      <c r="D145" s="67"/>
      <c r="E145" s="67"/>
      <c r="F145" s="67"/>
      <c r="G145" s="1"/>
      <c r="H145" s="1"/>
      <c r="I145" s="1"/>
      <c r="J145" s="3"/>
      <c r="K145" s="3"/>
      <c r="L145" s="3"/>
      <c r="M145" s="3"/>
      <c r="N145" s="3"/>
      <c r="O145" s="3"/>
      <c r="P145" s="3"/>
      <c r="Q145" s="3"/>
      <c r="R145" s="3"/>
      <c r="S145" s="3"/>
      <c r="T145" s="3"/>
      <c r="U145" s="3"/>
      <c r="V145" s="3"/>
      <c r="W145" s="3"/>
      <c r="X145" s="3"/>
      <c r="Y145" s="3"/>
      <c r="Z145" s="3"/>
      <c r="AA145" s="3"/>
      <c r="AB145" s="3"/>
    </row>
    <row r="146" ht="15.75" customHeight="1">
      <c r="A146" s="66"/>
      <c r="B146" s="66"/>
      <c r="C146" s="67"/>
      <c r="D146" s="67"/>
      <c r="E146" s="67"/>
      <c r="F146" s="67"/>
      <c r="G146" s="1"/>
      <c r="H146" s="1"/>
      <c r="I146" s="1"/>
      <c r="J146" s="3"/>
      <c r="K146" s="3"/>
      <c r="L146" s="3"/>
      <c r="M146" s="3"/>
      <c r="N146" s="3"/>
      <c r="O146" s="3"/>
      <c r="P146" s="3"/>
      <c r="Q146" s="3"/>
      <c r="R146" s="3"/>
      <c r="S146" s="3"/>
      <c r="T146" s="3"/>
      <c r="U146" s="3"/>
      <c r="V146" s="3"/>
      <c r="W146" s="3"/>
      <c r="X146" s="3"/>
      <c r="Y146" s="3"/>
      <c r="Z146" s="3"/>
      <c r="AA146" s="3"/>
      <c r="AB146" s="3"/>
    </row>
    <row r="147" ht="15.75" customHeight="1">
      <c r="A147" s="66"/>
      <c r="B147" s="66"/>
      <c r="C147" s="67"/>
      <c r="D147" s="67"/>
      <c r="E147" s="67"/>
      <c r="F147" s="67"/>
      <c r="G147" s="1"/>
      <c r="H147" s="1"/>
      <c r="I147" s="1"/>
      <c r="J147" s="3"/>
      <c r="K147" s="3"/>
      <c r="L147" s="3"/>
      <c r="M147" s="3"/>
      <c r="N147" s="3"/>
      <c r="O147" s="3"/>
      <c r="P147" s="3"/>
      <c r="Q147" s="3"/>
      <c r="R147" s="3"/>
      <c r="S147" s="3"/>
      <c r="T147" s="3"/>
      <c r="U147" s="3"/>
      <c r="V147" s="3"/>
      <c r="W147" s="3"/>
      <c r="X147" s="3"/>
      <c r="Y147" s="3"/>
      <c r="Z147" s="3"/>
      <c r="AA147" s="3"/>
      <c r="AB147" s="3"/>
    </row>
    <row r="148" ht="15.75" customHeight="1">
      <c r="A148" s="66"/>
      <c r="B148" s="66"/>
      <c r="C148" s="67"/>
      <c r="D148" s="67"/>
      <c r="E148" s="67"/>
      <c r="F148" s="67"/>
      <c r="G148" s="1"/>
      <c r="H148" s="1"/>
      <c r="I148" s="1"/>
      <c r="J148" s="3"/>
      <c r="K148" s="3"/>
      <c r="L148" s="3"/>
      <c r="M148" s="3"/>
      <c r="N148" s="3"/>
      <c r="O148" s="3"/>
      <c r="P148" s="3"/>
      <c r="Q148" s="3"/>
      <c r="R148" s="3"/>
      <c r="S148" s="3"/>
      <c r="T148" s="3"/>
      <c r="U148" s="3"/>
      <c r="V148" s="3"/>
      <c r="W148" s="3"/>
      <c r="X148" s="3"/>
      <c r="Y148" s="3"/>
      <c r="Z148" s="3"/>
      <c r="AA148" s="3"/>
      <c r="AB148" s="3"/>
    </row>
    <row r="149" ht="15.75" customHeight="1">
      <c r="A149" s="66"/>
      <c r="B149" s="66"/>
      <c r="C149" s="67"/>
      <c r="D149" s="67"/>
      <c r="E149" s="67"/>
      <c r="F149" s="67"/>
      <c r="G149" s="1"/>
      <c r="H149" s="1"/>
      <c r="I149" s="1"/>
      <c r="J149" s="3"/>
      <c r="K149" s="3"/>
      <c r="L149" s="3"/>
      <c r="M149" s="3"/>
      <c r="N149" s="3"/>
      <c r="O149" s="3"/>
      <c r="P149" s="3"/>
      <c r="Q149" s="3"/>
      <c r="R149" s="3"/>
      <c r="S149" s="3"/>
      <c r="T149" s="3"/>
      <c r="U149" s="3"/>
      <c r="V149" s="3"/>
      <c r="W149" s="3"/>
      <c r="X149" s="3"/>
      <c r="Y149" s="3"/>
      <c r="Z149" s="3"/>
      <c r="AA149" s="3"/>
      <c r="AB149" s="3"/>
    </row>
    <row r="150" ht="15.75" customHeight="1">
      <c r="A150" s="66"/>
      <c r="B150" s="66"/>
      <c r="C150" s="67"/>
      <c r="D150" s="67"/>
      <c r="E150" s="67"/>
      <c r="F150" s="67"/>
      <c r="G150" s="1"/>
      <c r="H150" s="1"/>
      <c r="I150" s="1"/>
      <c r="J150" s="3"/>
      <c r="K150" s="3"/>
      <c r="L150" s="3"/>
      <c r="M150" s="3"/>
      <c r="N150" s="3"/>
      <c r="O150" s="3"/>
      <c r="P150" s="3"/>
      <c r="Q150" s="3"/>
      <c r="R150" s="3"/>
      <c r="S150" s="3"/>
      <c r="T150" s="3"/>
      <c r="U150" s="3"/>
      <c r="V150" s="3"/>
      <c r="W150" s="3"/>
      <c r="X150" s="3"/>
      <c r="Y150" s="3"/>
      <c r="Z150" s="3"/>
      <c r="AA150" s="3"/>
      <c r="AB150" s="3"/>
    </row>
    <row r="151" ht="15.75" customHeight="1">
      <c r="A151" s="66"/>
      <c r="B151" s="66"/>
      <c r="C151" s="67"/>
      <c r="D151" s="67"/>
      <c r="E151" s="67"/>
      <c r="F151" s="67"/>
      <c r="G151" s="1"/>
      <c r="H151" s="1"/>
      <c r="I151" s="1"/>
      <c r="J151" s="3"/>
      <c r="K151" s="3"/>
      <c r="L151" s="3"/>
      <c r="M151" s="3"/>
      <c r="N151" s="3"/>
      <c r="O151" s="3"/>
      <c r="P151" s="3"/>
      <c r="Q151" s="3"/>
      <c r="R151" s="3"/>
      <c r="S151" s="3"/>
      <c r="T151" s="3"/>
      <c r="U151" s="3"/>
      <c r="V151" s="3"/>
      <c r="W151" s="3"/>
      <c r="X151" s="3"/>
      <c r="Y151" s="3"/>
      <c r="Z151" s="3"/>
      <c r="AA151" s="3"/>
      <c r="AB151" s="3"/>
    </row>
    <row r="152" ht="15.75" customHeight="1">
      <c r="A152" s="66"/>
      <c r="B152" s="66"/>
      <c r="C152" s="67"/>
      <c r="D152" s="67"/>
      <c r="E152" s="67"/>
      <c r="F152" s="67"/>
      <c r="G152" s="1"/>
      <c r="H152" s="1"/>
      <c r="I152" s="1"/>
      <c r="J152" s="3"/>
      <c r="K152" s="3"/>
      <c r="L152" s="3"/>
      <c r="M152" s="3"/>
      <c r="N152" s="3"/>
      <c r="O152" s="3"/>
      <c r="P152" s="3"/>
      <c r="Q152" s="3"/>
      <c r="R152" s="3"/>
      <c r="S152" s="3"/>
      <c r="T152" s="3"/>
      <c r="U152" s="3"/>
      <c r="V152" s="3"/>
      <c r="W152" s="3"/>
      <c r="X152" s="3"/>
      <c r="Y152" s="3"/>
      <c r="Z152" s="3"/>
      <c r="AA152" s="3"/>
      <c r="AB152" s="3"/>
    </row>
    <row r="153" ht="15.75" customHeight="1">
      <c r="A153" s="66"/>
      <c r="B153" s="66"/>
      <c r="C153" s="67"/>
      <c r="D153" s="67"/>
      <c r="E153" s="67"/>
      <c r="F153" s="67"/>
      <c r="G153" s="1"/>
      <c r="H153" s="1"/>
      <c r="I153" s="1"/>
      <c r="J153" s="3"/>
      <c r="K153" s="3"/>
      <c r="L153" s="3"/>
      <c r="M153" s="3"/>
      <c r="N153" s="3"/>
      <c r="O153" s="3"/>
      <c r="P153" s="3"/>
      <c r="Q153" s="3"/>
      <c r="R153" s="3"/>
      <c r="S153" s="3"/>
      <c r="T153" s="3"/>
      <c r="U153" s="3"/>
      <c r="V153" s="3"/>
      <c r="W153" s="3"/>
      <c r="X153" s="3"/>
      <c r="Y153" s="3"/>
      <c r="Z153" s="3"/>
      <c r="AA153" s="3"/>
      <c r="AB153" s="3"/>
    </row>
    <row r="154" ht="15.75" customHeight="1">
      <c r="A154" s="66"/>
      <c r="B154" s="66"/>
      <c r="C154" s="67"/>
      <c r="D154" s="67"/>
      <c r="E154" s="67"/>
      <c r="F154" s="67"/>
      <c r="G154" s="1"/>
      <c r="H154" s="1"/>
      <c r="I154" s="1"/>
      <c r="J154" s="3"/>
      <c r="K154" s="3"/>
      <c r="L154" s="3"/>
      <c r="M154" s="3"/>
      <c r="N154" s="3"/>
      <c r="O154" s="3"/>
      <c r="P154" s="3"/>
      <c r="Q154" s="3"/>
      <c r="R154" s="3"/>
      <c r="S154" s="3"/>
      <c r="T154" s="3"/>
      <c r="U154" s="3"/>
      <c r="V154" s="3"/>
      <c r="W154" s="3"/>
      <c r="X154" s="3"/>
      <c r="Y154" s="3"/>
      <c r="Z154" s="3"/>
      <c r="AA154" s="3"/>
      <c r="AB154" s="3"/>
    </row>
    <row r="155" ht="15.75" customHeight="1">
      <c r="A155" s="66"/>
      <c r="B155" s="66"/>
      <c r="C155" s="67"/>
      <c r="D155" s="67"/>
      <c r="E155" s="67"/>
      <c r="F155" s="67"/>
      <c r="G155" s="1"/>
      <c r="H155" s="1"/>
      <c r="I155" s="1"/>
      <c r="J155" s="3"/>
      <c r="K155" s="3"/>
      <c r="L155" s="3"/>
      <c r="M155" s="3"/>
      <c r="N155" s="3"/>
      <c r="O155" s="3"/>
      <c r="P155" s="3"/>
      <c r="Q155" s="3"/>
      <c r="R155" s="3"/>
      <c r="S155" s="3"/>
      <c r="T155" s="3"/>
      <c r="U155" s="3"/>
      <c r="V155" s="3"/>
      <c r="W155" s="3"/>
      <c r="X155" s="3"/>
      <c r="Y155" s="3"/>
      <c r="Z155" s="3"/>
      <c r="AA155" s="3"/>
      <c r="AB155" s="3"/>
    </row>
    <row r="156" ht="15.75" customHeight="1">
      <c r="A156" s="66"/>
      <c r="B156" s="66"/>
      <c r="C156" s="67"/>
      <c r="D156" s="67"/>
      <c r="E156" s="67"/>
      <c r="F156" s="67"/>
      <c r="G156" s="1"/>
      <c r="H156" s="1"/>
      <c r="I156" s="1"/>
      <c r="J156" s="3"/>
      <c r="K156" s="3"/>
      <c r="L156" s="3"/>
      <c r="M156" s="3"/>
      <c r="N156" s="3"/>
      <c r="O156" s="3"/>
      <c r="P156" s="3"/>
      <c r="Q156" s="3"/>
      <c r="R156" s="3"/>
      <c r="S156" s="3"/>
      <c r="T156" s="3"/>
      <c r="U156" s="3"/>
      <c r="V156" s="3"/>
      <c r="W156" s="3"/>
      <c r="X156" s="3"/>
      <c r="Y156" s="3"/>
      <c r="Z156" s="3"/>
      <c r="AA156" s="3"/>
      <c r="AB156" s="3"/>
    </row>
    <row r="157" ht="15.75" customHeight="1">
      <c r="A157" s="66"/>
      <c r="B157" s="66"/>
      <c r="C157" s="67"/>
      <c r="D157" s="67"/>
      <c r="E157" s="67"/>
      <c r="F157" s="67"/>
      <c r="G157" s="1"/>
      <c r="H157" s="1"/>
      <c r="I157" s="1"/>
      <c r="J157" s="3"/>
      <c r="K157" s="3"/>
      <c r="L157" s="3"/>
      <c r="M157" s="3"/>
      <c r="N157" s="3"/>
      <c r="O157" s="3"/>
      <c r="P157" s="3"/>
      <c r="Q157" s="3"/>
      <c r="R157" s="3"/>
      <c r="S157" s="3"/>
      <c r="T157" s="3"/>
      <c r="U157" s="3"/>
      <c r="V157" s="3"/>
      <c r="W157" s="3"/>
      <c r="X157" s="3"/>
      <c r="Y157" s="3"/>
      <c r="Z157" s="3"/>
      <c r="AA157" s="3"/>
      <c r="AB157" s="3"/>
    </row>
    <row r="158" ht="15.75" customHeight="1">
      <c r="A158" s="66"/>
      <c r="B158" s="66"/>
      <c r="C158" s="67"/>
      <c r="D158" s="67"/>
      <c r="E158" s="67"/>
      <c r="F158" s="67"/>
      <c r="G158" s="1"/>
      <c r="H158" s="1"/>
      <c r="I158" s="1"/>
      <c r="J158" s="3"/>
      <c r="K158" s="3"/>
      <c r="L158" s="3"/>
      <c r="M158" s="3"/>
      <c r="N158" s="3"/>
      <c r="O158" s="3"/>
      <c r="P158" s="3"/>
      <c r="Q158" s="3"/>
      <c r="R158" s="3"/>
      <c r="S158" s="3"/>
      <c r="T158" s="3"/>
      <c r="U158" s="3"/>
      <c r="V158" s="3"/>
      <c r="W158" s="3"/>
      <c r="X158" s="3"/>
      <c r="Y158" s="3"/>
      <c r="Z158" s="3"/>
      <c r="AA158" s="3"/>
      <c r="AB158" s="3"/>
    </row>
    <row r="159" ht="15.75" customHeight="1">
      <c r="A159" s="66"/>
      <c r="B159" s="66"/>
      <c r="C159" s="67"/>
      <c r="D159" s="67"/>
      <c r="E159" s="67"/>
      <c r="F159" s="67"/>
      <c r="G159" s="1"/>
      <c r="H159" s="1"/>
      <c r="I159" s="1"/>
      <c r="J159" s="3"/>
      <c r="K159" s="3"/>
      <c r="L159" s="3"/>
      <c r="M159" s="3"/>
      <c r="N159" s="3"/>
      <c r="O159" s="3"/>
      <c r="P159" s="3"/>
      <c r="Q159" s="3"/>
      <c r="R159" s="3"/>
      <c r="S159" s="3"/>
      <c r="T159" s="3"/>
      <c r="U159" s="3"/>
      <c r="V159" s="3"/>
      <c r="W159" s="3"/>
      <c r="X159" s="3"/>
      <c r="Y159" s="3"/>
      <c r="Z159" s="3"/>
      <c r="AA159" s="3"/>
      <c r="AB159" s="3"/>
    </row>
    <row r="160" ht="15.75" customHeight="1">
      <c r="A160" s="66"/>
      <c r="B160" s="66"/>
      <c r="C160" s="67"/>
      <c r="D160" s="67"/>
      <c r="E160" s="67"/>
      <c r="F160" s="67"/>
      <c r="G160" s="1"/>
      <c r="H160" s="1"/>
      <c r="I160" s="1"/>
      <c r="J160" s="3"/>
      <c r="K160" s="3"/>
      <c r="L160" s="3"/>
      <c r="M160" s="3"/>
      <c r="N160" s="3"/>
      <c r="O160" s="3"/>
      <c r="P160" s="3"/>
      <c r="Q160" s="3"/>
      <c r="R160" s="3"/>
      <c r="S160" s="3"/>
      <c r="T160" s="3"/>
      <c r="U160" s="3"/>
      <c r="V160" s="3"/>
      <c r="W160" s="3"/>
      <c r="X160" s="3"/>
      <c r="Y160" s="3"/>
      <c r="Z160" s="3"/>
      <c r="AA160" s="3"/>
      <c r="AB160" s="3"/>
    </row>
    <row r="161" ht="15.75" customHeight="1">
      <c r="A161" s="66"/>
      <c r="B161" s="66"/>
      <c r="C161" s="67"/>
      <c r="D161" s="67"/>
      <c r="E161" s="67"/>
      <c r="F161" s="67"/>
      <c r="G161" s="1"/>
      <c r="H161" s="1"/>
      <c r="I161" s="1"/>
      <c r="J161" s="3"/>
      <c r="K161" s="3"/>
      <c r="L161" s="3"/>
      <c r="M161" s="3"/>
      <c r="N161" s="3"/>
      <c r="O161" s="3"/>
      <c r="P161" s="3"/>
      <c r="Q161" s="3"/>
      <c r="R161" s="3"/>
      <c r="S161" s="3"/>
      <c r="T161" s="3"/>
      <c r="U161" s="3"/>
      <c r="V161" s="3"/>
      <c r="W161" s="3"/>
      <c r="X161" s="3"/>
      <c r="Y161" s="3"/>
      <c r="Z161" s="3"/>
      <c r="AA161" s="3"/>
      <c r="AB161" s="3"/>
    </row>
    <row r="162" ht="15.75" customHeight="1">
      <c r="A162" s="66"/>
      <c r="B162" s="66"/>
      <c r="C162" s="67"/>
      <c r="D162" s="67"/>
      <c r="E162" s="67"/>
      <c r="F162" s="67"/>
      <c r="G162" s="1"/>
      <c r="H162" s="1"/>
      <c r="I162" s="1"/>
      <c r="J162" s="3"/>
      <c r="K162" s="3"/>
      <c r="L162" s="3"/>
      <c r="M162" s="3"/>
      <c r="N162" s="3"/>
      <c r="O162" s="3"/>
      <c r="P162" s="3"/>
      <c r="Q162" s="3"/>
      <c r="R162" s="3"/>
      <c r="S162" s="3"/>
      <c r="T162" s="3"/>
      <c r="U162" s="3"/>
      <c r="V162" s="3"/>
      <c r="W162" s="3"/>
      <c r="X162" s="3"/>
      <c r="Y162" s="3"/>
      <c r="Z162" s="3"/>
      <c r="AA162" s="3"/>
      <c r="AB162" s="3"/>
    </row>
    <row r="163" ht="15.75" customHeight="1">
      <c r="A163" s="66"/>
      <c r="B163" s="66"/>
      <c r="C163" s="67"/>
      <c r="D163" s="67"/>
      <c r="E163" s="67"/>
      <c r="F163" s="67"/>
      <c r="G163" s="1"/>
      <c r="H163" s="1"/>
      <c r="I163" s="1"/>
      <c r="J163" s="3"/>
      <c r="K163" s="3"/>
      <c r="L163" s="3"/>
      <c r="M163" s="3"/>
      <c r="N163" s="3"/>
      <c r="O163" s="3"/>
      <c r="P163" s="3"/>
      <c r="Q163" s="3"/>
      <c r="R163" s="3"/>
      <c r="S163" s="3"/>
      <c r="T163" s="3"/>
      <c r="U163" s="3"/>
      <c r="V163" s="3"/>
      <c r="W163" s="3"/>
      <c r="X163" s="3"/>
      <c r="Y163" s="3"/>
      <c r="Z163" s="3"/>
      <c r="AA163" s="3"/>
      <c r="AB163" s="3"/>
    </row>
    <row r="164" ht="15.75" customHeight="1">
      <c r="A164" s="66"/>
      <c r="B164" s="66"/>
      <c r="C164" s="67"/>
      <c r="D164" s="67"/>
      <c r="E164" s="67"/>
      <c r="F164" s="67"/>
      <c r="G164" s="1"/>
      <c r="H164" s="1"/>
      <c r="I164" s="1"/>
      <c r="J164" s="3"/>
      <c r="K164" s="3"/>
      <c r="L164" s="3"/>
      <c r="M164" s="3"/>
      <c r="N164" s="3"/>
      <c r="O164" s="3"/>
      <c r="P164" s="3"/>
      <c r="Q164" s="3"/>
      <c r="R164" s="3"/>
      <c r="S164" s="3"/>
      <c r="T164" s="3"/>
      <c r="U164" s="3"/>
      <c r="V164" s="3"/>
      <c r="W164" s="3"/>
      <c r="X164" s="3"/>
      <c r="Y164" s="3"/>
      <c r="Z164" s="3"/>
      <c r="AA164" s="3"/>
      <c r="AB164" s="3"/>
    </row>
    <row r="165" ht="15.75" customHeight="1">
      <c r="A165" s="66"/>
      <c r="B165" s="66"/>
      <c r="C165" s="67"/>
      <c r="D165" s="67"/>
      <c r="E165" s="67"/>
      <c r="F165" s="67"/>
      <c r="G165" s="1"/>
      <c r="H165" s="1"/>
      <c r="I165" s="1"/>
      <c r="J165" s="3"/>
      <c r="K165" s="3"/>
      <c r="L165" s="3"/>
      <c r="M165" s="3"/>
      <c r="N165" s="3"/>
      <c r="O165" s="3"/>
      <c r="P165" s="3"/>
      <c r="Q165" s="3"/>
      <c r="R165" s="3"/>
      <c r="S165" s="3"/>
      <c r="T165" s="3"/>
      <c r="U165" s="3"/>
      <c r="V165" s="3"/>
      <c r="W165" s="3"/>
      <c r="X165" s="3"/>
      <c r="Y165" s="3"/>
      <c r="Z165" s="3"/>
      <c r="AA165" s="3"/>
      <c r="AB165" s="3"/>
    </row>
    <row r="166" ht="15.75" customHeight="1">
      <c r="A166" s="66"/>
      <c r="B166" s="66"/>
      <c r="C166" s="67"/>
      <c r="D166" s="67"/>
      <c r="E166" s="67"/>
      <c r="F166" s="67"/>
      <c r="G166" s="1"/>
      <c r="H166" s="1"/>
      <c r="I166" s="1"/>
      <c r="J166" s="3"/>
      <c r="K166" s="3"/>
      <c r="L166" s="3"/>
      <c r="M166" s="3"/>
      <c r="N166" s="3"/>
      <c r="O166" s="3"/>
      <c r="P166" s="3"/>
      <c r="Q166" s="3"/>
      <c r="R166" s="3"/>
      <c r="S166" s="3"/>
      <c r="T166" s="3"/>
      <c r="U166" s="3"/>
      <c r="V166" s="3"/>
      <c r="W166" s="3"/>
      <c r="X166" s="3"/>
      <c r="Y166" s="3"/>
      <c r="Z166" s="3"/>
      <c r="AA166" s="3"/>
      <c r="AB166" s="3"/>
    </row>
    <row r="167" ht="15.75" customHeight="1">
      <c r="A167" s="66"/>
      <c r="B167" s="66"/>
      <c r="C167" s="67"/>
      <c r="D167" s="67"/>
      <c r="E167" s="67"/>
      <c r="F167" s="67"/>
      <c r="G167" s="1"/>
      <c r="H167" s="1"/>
      <c r="I167" s="1"/>
      <c r="J167" s="3"/>
      <c r="K167" s="3"/>
      <c r="L167" s="3"/>
      <c r="M167" s="3"/>
      <c r="N167" s="3"/>
      <c r="O167" s="3"/>
      <c r="P167" s="3"/>
      <c r="Q167" s="3"/>
      <c r="R167" s="3"/>
      <c r="S167" s="3"/>
      <c r="T167" s="3"/>
      <c r="U167" s="3"/>
      <c r="V167" s="3"/>
      <c r="W167" s="3"/>
      <c r="X167" s="3"/>
      <c r="Y167" s="3"/>
      <c r="Z167" s="3"/>
      <c r="AA167" s="3"/>
      <c r="AB167" s="3"/>
    </row>
    <row r="168" ht="15.75" customHeight="1">
      <c r="A168" s="66"/>
      <c r="B168" s="66"/>
      <c r="C168" s="67"/>
      <c r="D168" s="67"/>
      <c r="E168" s="67"/>
      <c r="F168" s="67"/>
      <c r="G168" s="1"/>
      <c r="H168" s="1"/>
      <c r="I168" s="1"/>
      <c r="J168" s="3"/>
      <c r="K168" s="3"/>
      <c r="L168" s="3"/>
      <c r="M168" s="3"/>
      <c r="N168" s="3"/>
      <c r="O168" s="3"/>
      <c r="P168" s="3"/>
      <c r="Q168" s="3"/>
      <c r="R168" s="3"/>
      <c r="S168" s="3"/>
      <c r="T168" s="3"/>
      <c r="U168" s="3"/>
      <c r="V168" s="3"/>
      <c r="W168" s="3"/>
      <c r="X168" s="3"/>
      <c r="Y168" s="3"/>
      <c r="Z168" s="3"/>
      <c r="AA168" s="3"/>
      <c r="AB168" s="3"/>
    </row>
    <row r="169" ht="15.75" customHeight="1">
      <c r="A169" s="66"/>
      <c r="B169" s="66"/>
      <c r="C169" s="67"/>
      <c r="D169" s="67"/>
      <c r="E169" s="67"/>
      <c r="F169" s="67"/>
      <c r="G169" s="1"/>
      <c r="H169" s="1"/>
      <c r="I169" s="1"/>
      <c r="J169" s="3"/>
      <c r="K169" s="3"/>
      <c r="L169" s="3"/>
      <c r="M169" s="3"/>
      <c r="N169" s="3"/>
      <c r="O169" s="3"/>
      <c r="P169" s="3"/>
      <c r="Q169" s="3"/>
      <c r="R169" s="3"/>
      <c r="S169" s="3"/>
      <c r="T169" s="3"/>
      <c r="U169" s="3"/>
      <c r="V169" s="3"/>
      <c r="W169" s="3"/>
      <c r="X169" s="3"/>
      <c r="Y169" s="3"/>
      <c r="Z169" s="3"/>
      <c r="AA169" s="3"/>
      <c r="AB169" s="3"/>
    </row>
    <row r="170" ht="15.75" customHeight="1">
      <c r="A170" s="66"/>
      <c r="B170" s="66"/>
      <c r="C170" s="67"/>
      <c r="D170" s="67"/>
      <c r="E170" s="67"/>
      <c r="F170" s="67"/>
      <c r="G170" s="1"/>
      <c r="H170" s="1"/>
      <c r="I170" s="1"/>
      <c r="J170" s="3"/>
      <c r="K170" s="3"/>
      <c r="L170" s="3"/>
      <c r="M170" s="3"/>
      <c r="N170" s="3"/>
      <c r="O170" s="3"/>
      <c r="P170" s="3"/>
      <c r="Q170" s="3"/>
      <c r="R170" s="3"/>
      <c r="S170" s="3"/>
      <c r="T170" s="3"/>
      <c r="U170" s="3"/>
      <c r="V170" s="3"/>
      <c r="W170" s="3"/>
      <c r="X170" s="3"/>
      <c r="Y170" s="3"/>
      <c r="Z170" s="3"/>
      <c r="AA170" s="3"/>
      <c r="AB170" s="3"/>
    </row>
    <row r="171" ht="15.75" customHeight="1">
      <c r="A171" s="66"/>
      <c r="B171" s="66"/>
      <c r="C171" s="67"/>
      <c r="D171" s="67"/>
      <c r="E171" s="67"/>
      <c r="F171" s="67"/>
      <c r="G171" s="1"/>
      <c r="H171" s="1"/>
      <c r="I171" s="1"/>
      <c r="J171" s="3"/>
      <c r="K171" s="3"/>
      <c r="L171" s="3"/>
      <c r="M171" s="3"/>
      <c r="N171" s="3"/>
      <c r="O171" s="3"/>
      <c r="P171" s="3"/>
      <c r="Q171" s="3"/>
      <c r="R171" s="3"/>
      <c r="S171" s="3"/>
      <c r="T171" s="3"/>
      <c r="U171" s="3"/>
      <c r="V171" s="3"/>
      <c r="W171" s="3"/>
      <c r="X171" s="3"/>
      <c r="Y171" s="3"/>
      <c r="Z171" s="3"/>
      <c r="AA171" s="3"/>
      <c r="AB171" s="3"/>
    </row>
    <row r="172" ht="15.75" customHeight="1">
      <c r="A172" s="66"/>
      <c r="B172" s="66"/>
      <c r="C172" s="67"/>
      <c r="D172" s="67"/>
      <c r="E172" s="67"/>
      <c r="F172" s="67"/>
      <c r="G172" s="1"/>
      <c r="H172" s="1"/>
      <c r="I172" s="1"/>
      <c r="J172" s="3"/>
      <c r="K172" s="3"/>
      <c r="L172" s="3"/>
      <c r="M172" s="3"/>
      <c r="N172" s="3"/>
      <c r="O172" s="3"/>
      <c r="P172" s="3"/>
      <c r="Q172" s="3"/>
      <c r="R172" s="3"/>
      <c r="S172" s="3"/>
      <c r="T172" s="3"/>
      <c r="U172" s="3"/>
      <c r="V172" s="3"/>
      <c r="W172" s="3"/>
      <c r="X172" s="3"/>
      <c r="Y172" s="3"/>
      <c r="Z172" s="3"/>
      <c r="AA172" s="3"/>
      <c r="AB172" s="3"/>
    </row>
    <row r="173" ht="15.75" customHeight="1">
      <c r="A173" s="66"/>
      <c r="B173" s="66"/>
      <c r="C173" s="67"/>
      <c r="D173" s="67"/>
      <c r="E173" s="67"/>
      <c r="F173" s="67"/>
      <c r="G173" s="1"/>
      <c r="H173" s="1"/>
      <c r="I173" s="1"/>
      <c r="J173" s="3"/>
      <c r="K173" s="3"/>
      <c r="L173" s="3"/>
      <c r="M173" s="3"/>
      <c r="N173" s="3"/>
      <c r="O173" s="3"/>
      <c r="P173" s="3"/>
      <c r="Q173" s="3"/>
      <c r="R173" s="3"/>
      <c r="S173" s="3"/>
      <c r="T173" s="3"/>
      <c r="U173" s="3"/>
      <c r="V173" s="3"/>
      <c r="W173" s="3"/>
      <c r="X173" s="3"/>
      <c r="Y173" s="3"/>
      <c r="Z173" s="3"/>
      <c r="AA173" s="3"/>
      <c r="AB173" s="3"/>
    </row>
    <row r="174" ht="15.75" customHeight="1">
      <c r="A174" s="66"/>
      <c r="B174" s="66"/>
      <c r="C174" s="67"/>
      <c r="D174" s="67"/>
      <c r="E174" s="67"/>
      <c r="F174" s="67"/>
      <c r="G174" s="1"/>
      <c r="H174" s="1"/>
      <c r="I174" s="1"/>
      <c r="J174" s="3"/>
      <c r="K174" s="3"/>
      <c r="L174" s="3"/>
      <c r="M174" s="3"/>
      <c r="N174" s="3"/>
      <c r="O174" s="3"/>
      <c r="P174" s="3"/>
      <c r="Q174" s="3"/>
      <c r="R174" s="3"/>
      <c r="S174" s="3"/>
      <c r="T174" s="3"/>
      <c r="U174" s="3"/>
      <c r="V174" s="3"/>
      <c r="W174" s="3"/>
      <c r="X174" s="3"/>
      <c r="Y174" s="3"/>
      <c r="Z174" s="3"/>
      <c r="AA174" s="3"/>
      <c r="AB174" s="3"/>
    </row>
    <row r="175" ht="15.75" customHeight="1">
      <c r="A175" s="66"/>
      <c r="B175" s="66"/>
      <c r="C175" s="67"/>
      <c r="D175" s="67"/>
      <c r="E175" s="67"/>
      <c r="F175" s="67"/>
      <c r="G175" s="1"/>
      <c r="H175" s="1"/>
      <c r="I175" s="1"/>
      <c r="J175" s="3"/>
      <c r="K175" s="3"/>
      <c r="L175" s="3"/>
      <c r="M175" s="3"/>
      <c r="N175" s="3"/>
      <c r="O175" s="3"/>
      <c r="P175" s="3"/>
      <c r="Q175" s="3"/>
      <c r="R175" s="3"/>
      <c r="S175" s="3"/>
      <c r="T175" s="3"/>
      <c r="U175" s="3"/>
      <c r="V175" s="3"/>
      <c r="W175" s="3"/>
      <c r="X175" s="3"/>
      <c r="Y175" s="3"/>
      <c r="Z175" s="3"/>
      <c r="AA175" s="3"/>
      <c r="AB175" s="3"/>
    </row>
    <row r="176" ht="15.75" customHeight="1">
      <c r="A176" s="66"/>
      <c r="B176" s="66"/>
      <c r="C176" s="67"/>
      <c r="D176" s="67"/>
      <c r="E176" s="67"/>
      <c r="F176" s="67"/>
      <c r="G176" s="1"/>
      <c r="H176" s="1"/>
      <c r="I176" s="1"/>
      <c r="J176" s="3"/>
      <c r="K176" s="3"/>
      <c r="L176" s="3"/>
      <c r="M176" s="3"/>
      <c r="N176" s="3"/>
      <c r="O176" s="3"/>
      <c r="P176" s="3"/>
      <c r="Q176" s="3"/>
      <c r="R176" s="3"/>
      <c r="S176" s="3"/>
      <c r="T176" s="3"/>
      <c r="U176" s="3"/>
      <c r="V176" s="3"/>
      <c r="W176" s="3"/>
      <c r="X176" s="3"/>
      <c r="Y176" s="3"/>
      <c r="Z176" s="3"/>
      <c r="AA176" s="3"/>
      <c r="AB176" s="3"/>
    </row>
    <row r="177" ht="15.75" customHeight="1">
      <c r="A177" s="66"/>
      <c r="B177" s="66"/>
      <c r="C177" s="67"/>
      <c r="D177" s="67"/>
      <c r="E177" s="67"/>
      <c r="F177" s="67"/>
      <c r="G177" s="1"/>
      <c r="H177" s="1"/>
      <c r="I177" s="1"/>
      <c r="J177" s="3"/>
      <c r="K177" s="3"/>
      <c r="L177" s="3"/>
      <c r="M177" s="3"/>
      <c r="N177" s="3"/>
      <c r="O177" s="3"/>
      <c r="P177" s="3"/>
      <c r="Q177" s="3"/>
      <c r="R177" s="3"/>
      <c r="S177" s="3"/>
      <c r="T177" s="3"/>
      <c r="U177" s="3"/>
      <c r="V177" s="3"/>
      <c r="W177" s="3"/>
      <c r="X177" s="3"/>
      <c r="Y177" s="3"/>
      <c r="Z177" s="3"/>
      <c r="AA177" s="3"/>
      <c r="AB177" s="3"/>
    </row>
    <row r="178" ht="15.75" customHeight="1">
      <c r="A178" s="66"/>
      <c r="B178" s="66"/>
      <c r="C178" s="67"/>
      <c r="D178" s="67"/>
      <c r="E178" s="67"/>
      <c r="F178" s="67"/>
      <c r="G178" s="1"/>
      <c r="H178" s="1"/>
      <c r="I178" s="1"/>
      <c r="J178" s="3"/>
      <c r="K178" s="3"/>
      <c r="L178" s="3"/>
      <c r="M178" s="3"/>
      <c r="N178" s="3"/>
      <c r="O178" s="3"/>
      <c r="P178" s="3"/>
      <c r="Q178" s="3"/>
      <c r="R178" s="3"/>
      <c r="S178" s="3"/>
      <c r="T178" s="3"/>
      <c r="U178" s="3"/>
      <c r="V178" s="3"/>
      <c r="W178" s="3"/>
      <c r="X178" s="3"/>
      <c r="Y178" s="3"/>
      <c r="Z178" s="3"/>
      <c r="AA178" s="3"/>
      <c r="AB178" s="3"/>
    </row>
    <row r="179" ht="15.75" customHeight="1">
      <c r="A179" s="66"/>
      <c r="B179" s="66"/>
      <c r="C179" s="67"/>
      <c r="D179" s="67"/>
      <c r="E179" s="67"/>
      <c r="F179" s="67"/>
      <c r="G179" s="1"/>
      <c r="H179" s="1"/>
      <c r="I179" s="1"/>
      <c r="J179" s="3"/>
      <c r="K179" s="3"/>
      <c r="L179" s="3"/>
      <c r="M179" s="3"/>
      <c r="N179" s="3"/>
      <c r="O179" s="3"/>
      <c r="P179" s="3"/>
      <c r="Q179" s="3"/>
      <c r="R179" s="3"/>
      <c r="S179" s="3"/>
      <c r="T179" s="3"/>
      <c r="U179" s="3"/>
      <c r="V179" s="3"/>
      <c r="W179" s="3"/>
      <c r="X179" s="3"/>
      <c r="Y179" s="3"/>
      <c r="Z179" s="3"/>
      <c r="AA179" s="3"/>
      <c r="AB179" s="3"/>
    </row>
    <row r="180" ht="15.75" customHeight="1">
      <c r="A180" s="66"/>
      <c r="B180" s="66"/>
      <c r="C180" s="67"/>
      <c r="D180" s="67"/>
      <c r="E180" s="67"/>
      <c r="F180" s="67"/>
      <c r="G180" s="1"/>
      <c r="H180" s="1"/>
      <c r="I180" s="1"/>
      <c r="J180" s="3"/>
      <c r="K180" s="3"/>
      <c r="L180" s="3"/>
      <c r="M180" s="3"/>
      <c r="N180" s="3"/>
      <c r="O180" s="3"/>
      <c r="P180" s="3"/>
      <c r="Q180" s="3"/>
      <c r="R180" s="3"/>
      <c r="S180" s="3"/>
      <c r="T180" s="3"/>
      <c r="U180" s="3"/>
      <c r="V180" s="3"/>
      <c r="W180" s="3"/>
      <c r="X180" s="3"/>
      <c r="Y180" s="3"/>
      <c r="Z180" s="3"/>
      <c r="AA180" s="3"/>
      <c r="AB180" s="3"/>
    </row>
    <row r="181" ht="15.75" customHeight="1">
      <c r="A181" s="66"/>
      <c r="B181" s="66"/>
      <c r="C181" s="67"/>
      <c r="D181" s="67"/>
      <c r="E181" s="67"/>
      <c r="F181" s="67"/>
      <c r="G181" s="1"/>
      <c r="H181" s="1"/>
      <c r="I181" s="1"/>
      <c r="J181" s="3"/>
      <c r="K181" s="3"/>
      <c r="L181" s="3"/>
      <c r="M181" s="3"/>
      <c r="N181" s="3"/>
      <c r="O181" s="3"/>
      <c r="P181" s="3"/>
      <c r="Q181" s="3"/>
      <c r="R181" s="3"/>
      <c r="S181" s="3"/>
      <c r="T181" s="3"/>
      <c r="U181" s="3"/>
      <c r="V181" s="3"/>
      <c r="W181" s="3"/>
      <c r="X181" s="3"/>
      <c r="Y181" s="3"/>
      <c r="Z181" s="3"/>
      <c r="AA181" s="3"/>
      <c r="AB181" s="3"/>
    </row>
    <row r="182" ht="15.75" customHeight="1">
      <c r="A182" s="66"/>
      <c r="B182" s="66"/>
      <c r="C182" s="67"/>
      <c r="D182" s="67"/>
      <c r="E182" s="67"/>
      <c r="F182" s="67"/>
      <c r="G182" s="1"/>
      <c r="H182" s="1"/>
      <c r="I182" s="1"/>
      <c r="J182" s="3"/>
      <c r="K182" s="3"/>
      <c r="L182" s="3"/>
      <c r="M182" s="3"/>
      <c r="N182" s="3"/>
      <c r="O182" s="3"/>
      <c r="P182" s="3"/>
      <c r="Q182" s="3"/>
      <c r="R182" s="3"/>
      <c r="S182" s="3"/>
      <c r="T182" s="3"/>
      <c r="U182" s="3"/>
      <c r="V182" s="3"/>
      <c r="W182" s="3"/>
      <c r="X182" s="3"/>
      <c r="Y182" s="3"/>
      <c r="Z182" s="3"/>
      <c r="AA182" s="3"/>
      <c r="AB182" s="3"/>
    </row>
    <row r="183" ht="15.75" customHeight="1">
      <c r="A183" s="66"/>
      <c r="B183" s="66"/>
      <c r="C183" s="67"/>
      <c r="D183" s="67"/>
      <c r="E183" s="67"/>
      <c r="F183" s="67"/>
      <c r="G183" s="1"/>
      <c r="H183" s="1"/>
      <c r="I183" s="1"/>
      <c r="J183" s="3"/>
      <c r="K183" s="3"/>
      <c r="L183" s="3"/>
      <c r="M183" s="3"/>
      <c r="N183" s="3"/>
      <c r="O183" s="3"/>
      <c r="P183" s="3"/>
      <c r="Q183" s="3"/>
      <c r="R183" s="3"/>
      <c r="S183" s="3"/>
      <c r="T183" s="3"/>
      <c r="U183" s="3"/>
      <c r="V183" s="3"/>
      <c r="W183" s="3"/>
      <c r="X183" s="3"/>
      <c r="Y183" s="3"/>
      <c r="Z183" s="3"/>
      <c r="AA183" s="3"/>
      <c r="AB183" s="3"/>
    </row>
    <row r="184" ht="15.75" customHeight="1">
      <c r="A184" s="66"/>
      <c r="B184" s="66"/>
      <c r="C184" s="67"/>
      <c r="D184" s="67"/>
      <c r="E184" s="67"/>
      <c r="F184" s="67"/>
      <c r="G184" s="1"/>
      <c r="H184" s="1"/>
      <c r="I184" s="1"/>
      <c r="J184" s="3"/>
      <c r="K184" s="3"/>
      <c r="L184" s="3"/>
      <c r="M184" s="3"/>
      <c r="N184" s="3"/>
      <c r="O184" s="3"/>
      <c r="P184" s="3"/>
      <c r="Q184" s="3"/>
      <c r="R184" s="3"/>
      <c r="S184" s="3"/>
      <c r="T184" s="3"/>
      <c r="U184" s="3"/>
      <c r="V184" s="3"/>
      <c r="W184" s="3"/>
      <c r="X184" s="3"/>
      <c r="Y184" s="3"/>
      <c r="Z184" s="3"/>
      <c r="AA184" s="3"/>
      <c r="AB184" s="3"/>
    </row>
    <row r="185" ht="15.75" customHeight="1">
      <c r="A185" s="66"/>
      <c r="B185" s="66"/>
      <c r="C185" s="67"/>
      <c r="D185" s="67"/>
      <c r="E185" s="67"/>
      <c r="F185" s="67"/>
      <c r="G185" s="1"/>
      <c r="H185" s="1"/>
      <c r="I185" s="1"/>
      <c r="J185" s="3"/>
      <c r="K185" s="3"/>
      <c r="L185" s="3"/>
      <c r="M185" s="3"/>
      <c r="N185" s="3"/>
      <c r="O185" s="3"/>
      <c r="P185" s="3"/>
      <c r="Q185" s="3"/>
      <c r="R185" s="3"/>
      <c r="S185" s="3"/>
      <c r="T185" s="3"/>
      <c r="U185" s="3"/>
      <c r="V185" s="3"/>
      <c r="W185" s="3"/>
      <c r="X185" s="3"/>
      <c r="Y185" s="3"/>
      <c r="Z185" s="3"/>
      <c r="AA185" s="3"/>
      <c r="AB185" s="3"/>
    </row>
    <row r="186" ht="15.75" customHeight="1">
      <c r="A186" s="66"/>
      <c r="B186" s="66"/>
      <c r="C186" s="67"/>
      <c r="D186" s="67"/>
      <c r="E186" s="67"/>
      <c r="F186" s="67"/>
      <c r="G186" s="1"/>
      <c r="H186" s="1"/>
      <c r="I186" s="1"/>
      <c r="J186" s="3"/>
      <c r="K186" s="3"/>
      <c r="L186" s="3"/>
      <c r="M186" s="3"/>
      <c r="N186" s="3"/>
      <c r="O186" s="3"/>
      <c r="P186" s="3"/>
      <c r="Q186" s="3"/>
      <c r="R186" s="3"/>
      <c r="S186" s="3"/>
      <c r="T186" s="3"/>
      <c r="U186" s="3"/>
      <c r="V186" s="3"/>
      <c r="W186" s="3"/>
      <c r="X186" s="3"/>
      <c r="Y186" s="3"/>
      <c r="Z186" s="3"/>
      <c r="AA186" s="3"/>
      <c r="AB186" s="3"/>
    </row>
    <row r="187" ht="15.75" customHeight="1">
      <c r="A187" s="66"/>
      <c r="B187" s="66"/>
      <c r="C187" s="67"/>
      <c r="D187" s="67"/>
      <c r="E187" s="67"/>
      <c r="F187" s="67"/>
      <c r="G187" s="1"/>
      <c r="H187" s="1"/>
      <c r="I187" s="1"/>
      <c r="J187" s="3"/>
      <c r="K187" s="3"/>
      <c r="L187" s="3"/>
      <c r="M187" s="3"/>
      <c r="N187" s="3"/>
      <c r="O187" s="3"/>
      <c r="P187" s="3"/>
      <c r="Q187" s="3"/>
      <c r="R187" s="3"/>
      <c r="S187" s="3"/>
      <c r="T187" s="3"/>
      <c r="U187" s="3"/>
      <c r="V187" s="3"/>
      <c r="W187" s="3"/>
      <c r="X187" s="3"/>
      <c r="Y187" s="3"/>
      <c r="Z187" s="3"/>
      <c r="AA187" s="3"/>
      <c r="AB187" s="3"/>
    </row>
    <row r="188" ht="15.75" customHeight="1">
      <c r="A188" s="66"/>
      <c r="B188" s="66"/>
      <c r="C188" s="67"/>
      <c r="D188" s="67"/>
      <c r="E188" s="67"/>
      <c r="F188" s="67"/>
      <c r="G188" s="1"/>
      <c r="H188" s="1"/>
      <c r="I188" s="1"/>
      <c r="J188" s="3"/>
      <c r="K188" s="3"/>
      <c r="L188" s="3"/>
      <c r="M188" s="3"/>
      <c r="N188" s="3"/>
      <c r="O188" s="3"/>
      <c r="P188" s="3"/>
      <c r="Q188" s="3"/>
      <c r="R188" s="3"/>
      <c r="S188" s="3"/>
      <c r="T188" s="3"/>
      <c r="U188" s="3"/>
      <c r="V188" s="3"/>
      <c r="W188" s="3"/>
      <c r="X188" s="3"/>
      <c r="Y188" s="3"/>
      <c r="Z188" s="3"/>
      <c r="AA188" s="3"/>
      <c r="AB188" s="3"/>
    </row>
    <row r="189" ht="15.75" customHeight="1">
      <c r="A189" s="66"/>
      <c r="B189" s="66"/>
      <c r="C189" s="67"/>
      <c r="D189" s="67"/>
      <c r="E189" s="67"/>
      <c r="F189" s="67"/>
      <c r="G189" s="1"/>
      <c r="H189" s="1"/>
      <c r="I189" s="1"/>
      <c r="J189" s="3"/>
      <c r="K189" s="3"/>
      <c r="L189" s="3"/>
      <c r="M189" s="3"/>
      <c r="N189" s="3"/>
      <c r="O189" s="3"/>
      <c r="P189" s="3"/>
      <c r="Q189" s="3"/>
      <c r="R189" s="3"/>
      <c r="S189" s="3"/>
      <c r="T189" s="3"/>
      <c r="U189" s="3"/>
      <c r="V189" s="3"/>
      <c r="W189" s="3"/>
      <c r="X189" s="3"/>
      <c r="Y189" s="3"/>
      <c r="Z189" s="3"/>
      <c r="AA189" s="3"/>
      <c r="AB189" s="3"/>
    </row>
    <row r="190" ht="15.75" customHeight="1">
      <c r="A190" s="66"/>
      <c r="B190" s="66"/>
      <c r="C190" s="67"/>
      <c r="D190" s="67"/>
      <c r="E190" s="67"/>
      <c r="F190" s="67"/>
      <c r="G190" s="1"/>
      <c r="H190" s="1"/>
      <c r="I190" s="1"/>
      <c r="J190" s="3"/>
      <c r="K190" s="3"/>
      <c r="L190" s="3"/>
      <c r="M190" s="3"/>
      <c r="N190" s="3"/>
      <c r="O190" s="3"/>
      <c r="P190" s="3"/>
      <c r="Q190" s="3"/>
      <c r="R190" s="3"/>
      <c r="S190" s="3"/>
      <c r="T190" s="3"/>
      <c r="U190" s="3"/>
      <c r="V190" s="3"/>
      <c r="W190" s="3"/>
      <c r="X190" s="3"/>
      <c r="Y190" s="3"/>
      <c r="Z190" s="3"/>
      <c r="AA190" s="3"/>
      <c r="AB190" s="3"/>
    </row>
    <row r="191" ht="15.75" customHeight="1">
      <c r="A191" s="66"/>
      <c r="B191" s="66"/>
      <c r="C191" s="67"/>
      <c r="D191" s="67"/>
      <c r="E191" s="67"/>
      <c r="F191" s="67"/>
      <c r="G191" s="1"/>
      <c r="H191" s="1"/>
      <c r="I191" s="1"/>
      <c r="J191" s="3"/>
      <c r="K191" s="3"/>
      <c r="L191" s="3"/>
      <c r="M191" s="3"/>
      <c r="N191" s="3"/>
      <c r="O191" s="3"/>
      <c r="P191" s="3"/>
      <c r="Q191" s="3"/>
      <c r="R191" s="3"/>
      <c r="S191" s="3"/>
      <c r="T191" s="3"/>
      <c r="U191" s="3"/>
      <c r="V191" s="3"/>
      <c r="W191" s="3"/>
      <c r="X191" s="3"/>
      <c r="Y191" s="3"/>
      <c r="Z191" s="3"/>
      <c r="AA191" s="3"/>
      <c r="AB191" s="3"/>
    </row>
    <row r="192" ht="15.75" customHeight="1">
      <c r="A192" s="66"/>
      <c r="B192" s="66"/>
      <c r="C192" s="67"/>
      <c r="D192" s="67"/>
      <c r="E192" s="67"/>
      <c r="F192" s="67"/>
      <c r="G192" s="1"/>
      <c r="H192" s="1"/>
      <c r="I192" s="1"/>
      <c r="J192" s="3"/>
      <c r="K192" s="3"/>
      <c r="L192" s="3"/>
      <c r="M192" s="3"/>
      <c r="N192" s="3"/>
      <c r="O192" s="3"/>
      <c r="P192" s="3"/>
      <c r="Q192" s="3"/>
      <c r="R192" s="3"/>
      <c r="S192" s="3"/>
      <c r="T192" s="3"/>
      <c r="U192" s="3"/>
      <c r="V192" s="3"/>
      <c r="W192" s="3"/>
      <c r="X192" s="3"/>
      <c r="Y192" s="3"/>
      <c r="Z192" s="3"/>
      <c r="AA192" s="3"/>
      <c r="AB192" s="3"/>
    </row>
    <row r="193" ht="15.75" customHeight="1">
      <c r="A193" s="66"/>
      <c r="B193" s="66"/>
      <c r="C193" s="67"/>
      <c r="D193" s="67"/>
      <c r="E193" s="67"/>
      <c r="F193" s="67"/>
      <c r="G193" s="1"/>
      <c r="H193" s="1"/>
      <c r="I193" s="1"/>
      <c r="J193" s="3"/>
      <c r="K193" s="3"/>
      <c r="L193" s="3"/>
      <c r="M193" s="3"/>
      <c r="N193" s="3"/>
      <c r="O193" s="3"/>
      <c r="P193" s="3"/>
      <c r="Q193" s="3"/>
      <c r="R193" s="3"/>
      <c r="S193" s="3"/>
      <c r="T193" s="3"/>
      <c r="U193" s="3"/>
      <c r="V193" s="3"/>
      <c r="W193" s="3"/>
      <c r="X193" s="3"/>
      <c r="Y193" s="3"/>
      <c r="Z193" s="3"/>
      <c r="AA193" s="3"/>
      <c r="AB193" s="3"/>
    </row>
    <row r="194" ht="15.75" customHeight="1">
      <c r="A194" s="66"/>
      <c r="B194" s="66"/>
      <c r="C194" s="67"/>
      <c r="D194" s="67"/>
      <c r="E194" s="67"/>
      <c r="F194" s="67"/>
      <c r="G194" s="1"/>
      <c r="H194" s="1"/>
      <c r="I194" s="1"/>
      <c r="J194" s="3"/>
      <c r="K194" s="3"/>
      <c r="L194" s="3"/>
      <c r="M194" s="3"/>
      <c r="N194" s="3"/>
      <c r="O194" s="3"/>
      <c r="P194" s="3"/>
      <c r="Q194" s="3"/>
      <c r="R194" s="3"/>
      <c r="S194" s="3"/>
      <c r="T194" s="3"/>
      <c r="U194" s="3"/>
      <c r="V194" s="3"/>
      <c r="W194" s="3"/>
      <c r="X194" s="3"/>
      <c r="Y194" s="3"/>
      <c r="Z194" s="3"/>
      <c r="AA194" s="3"/>
      <c r="AB194" s="3"/>
    </row>
    <row r="195" ht="15.75" customHeight="1">
      <c r="A195" s="66"/>
      <c r="B195" s="66"/>
      <c r="C195" s="67"/>
      <c r="D195" s="67"/>
      <c r="E195" s="67"/>
      <c r="F195" s="67"/>
      <c r="G195" s="1"/>
      <c r="H195" s="1"/>
      <c r="I195" s="1"/>
      <c r="J195" s="3"/>
      <c r="K195" s="3"/>
      <c r="L195" s="3"/>
      <c r="M195" s="3"/>
      <c r="N195" s="3"/>
      <c r="O195" s="3"/>
      <c r="P195" s="3"/>
      <c r="Q195" s="3"/>
      <c r="R195" s="3"/>
      <c r="S195" s="3"/>
      <c r="T195" s="3"/>
      <c r="U195" s="3"/>
      <c r="V195" s="3"/>
      <c r="W195" s="3"/>
      <c r="X195" s="3"/>
      <c r="Y195" s="3"/>
      <c r="Z195" s="3"/>
      <c r="AA195" s="3"/>
      <c r="AB195" s="3"/>
    </row>
    <row r="196" ht="15.75" customHeight="1">
      <c r="A196" s="66"/>
      <c r="B196" s="66"/>
      <c r="C196" s="67"/>
      <c r="D196" s="67"/>
      <c r="E196" s="67"/>
      <c r="F196" s="67"/>
      <c r="G196" s="1"/>
      <c r="H196" s="1"/>
      <c r="I196" s="1"/>
      <c r="J196" s="3"/>
      <c r="K196" s="3"/>
      <c r="L196" s="3"/>
      <c r="M196" s="3"/>
      <c r="N196" s="3"/>
      <c r="O196" s="3"/>
      <c r="P196" s="3"/>
      <c r="Q196" s="3"/>
      <c r="R196" s="3"/>
      <c r="S196" s="3"/>
      <c r="T196" s="3"/>
      <c r="U196" s="3"/>
      <c r="V196" s="3"/>
      <c r="W196" s="3"/>
      <c r="X196" s="3"/>
      <c r="Y196" s="3"/>
      <c r="Z196" s="3"/>
      <c r="AA196" s="3"/>
      <c r="AB196" s="3"/>
    </row>
    <row r="197" ht="15.75" customHeight="1">
      <c r="A197" s="66"/>
      <c r="B197" s="66"/>
      <c r="C197" s="67"/>
      <c r="D197" s="67"/>
      <c r="E197" s="67"/>
      <c r="F197" s="67"/>
      <c r="G197" s="1"/>
      <c r="H197" s="1"/>
      <c r="I197" s="1"/>
      <c r="J197" s="3"/>
      <c r="K197" s="3"/>
      <c r="L197" s="3"/>
      <c r="M197" s="3"/>
      <c r="N197" s="3"/>
      <c r="O197" s="3"/>
      <c r="P197" s="3"/>
      <c r="Q197" s="3"/>
      <c r="R197" s="3"/>
      <c r="S197" s="3"/>
      <c r="T197" s="3"/>
      <c r="U197" s="3"/>
      <c r="V197" s="3"/>
      <c r="W197" s="3"/>
      <c r="X197" s="3"/>
      <c r="Y197" s="3"/>
      <c r="Z197" s="3"/>
      <c r="AA197" s="3"/>
      <c r="AB197" s="3"/>
    </row>
    <row r="198" ht="15.75" customHeight="1">
      <c r="A198" s="66"/>
      <c r="B198" s="66"/>
      <c r="C198" s="67"/>
      <c r="D198" s="67"/>
      <c r="E198" s="67"/>
      <c r="F198" s="67"/>
      <c r="G198" s="1"/>
      <c r="H198" s="1"/>
      <c r="I198" s="1"/>
      <c r="J198" s="3"/>
      <c r="K198" s="3"/>
      <c r="L198" s="3"/>
      <c r="M198" s="3"/>
      <c r="N198" s="3"/>
      <c r="O198" s="3"/>
      <c r="P198" s="3"/>
      <c r="Q198" s="3"/>
      <c r="R198" s="3"/>
      <c r="S198" s="3"/>
      <c r="T198" s="3"/>
      <c r="U198" s="3"/>
      <c r="V198" s="3"/>
      <c r="W198" s="3"/>
      <c r="X198" s="3"/>
      <c r="Y198" s="3"/>
      <c r="Z198" s="3"/>
      <c r="AA198" s="3"/>
      <c r="AB198" s="3"/>
    </row>
    <row r="199" ht="15.75" customHeight="1">
      <c r="A199" s="66"/>
      <c r="B199" s="66"/>
      <c r="C199" s="67"/>
      <c r="D199" s="67"/>
      <c r="E199" s="67"/>
      <c r="F199" s="67"/>
      <c r="G199" s="1"/>
      <c r="H199" s="1"/>
      <c r="I199" s="1"/>
      <c r="J199" s="3"/>
      <c r="K199" s="3"/>
      <c r="L199" s="3"/>
      <c r="M199" s="3"/>
      <c r="N199" s="3"/>
      <c r="O199" s="3"/>
      <c r="P199" s="3"/>
      <c r="Q199" s="3"/>
      <c r="R199" s="3"/>
      <c r="S199" s="3"/>
      <c r="T199" s="3"/>
      <c r="U199" s="3"/>
      <c r="V199" s="3"/>
      <c r="W199" s="3"/>
      <c r="X199" s="3"/>
      <c r="Y199" s="3"/>
      <c r="Z199" s="3"/>
      <c r="AA199" s="3"/>
      <c r="AB199" s="3"/>
    </row>
    <row r="200" ht="15.75" customHeight="1">
      <c r="A200" s="66"/>
      <c r="B200" s="66"/>
      <c r="C200" s="67"/>
      <c r="D200" s="67"/>
      <c r="E200" s="67"/>
      <c r="F200" s="67"/>
      <c r="G200" s="1"/>
      <c r="H200" s="1"/>
      <c r="I200" s="1"/>
      <c r="J200" s="3"/>
      <c r="K200" s="3"/>
      <c r="L200" s="3"/>
      <c r="M200" s="3"/>
      <c r="N200" s="3"/>
      <c r="O200" s="3"/>
      <c r="P200" s="3"/>
      <c r="Q200" s="3"/>
      <c r="R200" s="3"/>
      <c r="S200" s="3"/>
      <c r="T200" s="3"/>
      <c r="U200" s="3"/>
      <c r="V200" s="3"/>
      <c r="W200" s="3"/>
      <c r="X200" s="3"/>
      <c r="Y200" s="3"/>
      <c r="Z200" s="3"/>
      <c r="AA200" s="3"/>
      <c r="AB200" s="3"/>
    </row>
    <row r="201" ht="15.75" customHeight="1">
      <c r="A201" s="66"/>
      <c r="B201" s="66"/>
      <c r="C201" s="67"/>
      <c r="D201" s="67"/>
      <c r="E201" s="67"/>
      <c r="F201" s="67"/>
      <c r="G201" s="1"/>
      <c r="H201" s="1"/>
      <c r="I201" s="1"/>
      <c r="J201" s="3"/>
      <c r="K201" s="3"/>
      <c r="L201" s="3"/>
      <c r="M201" s="3"/>
      <c r="N201" s="3"/>
      <c r="O201" s="3"/>
      <c r="P201" s="3"/>
      <c r="Q201" s="3"/>
      <c r="R201" s="3"/>
      <c r="S201" s="3"/>
      <c r="T201" s="3"/>
      <c r="U201" s="3"/>
      <c r="V201" s="3"/>
      <c r="W201" s="3"/>
      <c r="X201" s="3"/>
      <c r="Y201" s="3"/>
      <c r="Z201" s="3"/>
      <c r="AA201" s="3"/>
      <c r="AB201" s="3"/>
    </row>
    <row r="202" ht="15.75" customHeight="1">
      <c r="A202" s="66"/>
      <c r="B202" s="66"/>
      <c r="C202" s="67"/>
      <c r="D202" s="67"/>
      <c r="E202" s="67"/>
      <c r="F202" s="67"/>
      <c r="G202" s="1"/>
      <c r="H202" s="1"/>
      <c r="I202" s="1"/>
      <c r="J202" s="3"/>
      <c r="K202" s="3"/>
      <c r="L202" s="3"/>
      <c r="M202" s="3"/>
      <c r="N202" s="3"/>
      <c r="O202" s="3"/>
      <c r="P202" s="3"/>
      <c r="Q202" s="3"/>
      <c r="R202" s="3"/>
      <c r="S202" s="3"/>
      <c r="T202" s="3"/>
      <c r="U202" s="3"/>
      <c r="V202" s="3"/>
      <c r="W202" s="3"/>
      <c r="X202" s="3"/>
      <c r="Y202" s="3"/>
      <c r="Z202" s="3"/>
      <c r="AA202" s="3"/>
      <c r="AB202" s="3"/>
    </row>
    <row r="203" ht="15.75" customHeight="1">
      <c r="A203" s="66"/>
      <c r="B203" s="66"/>
      <c r="C203" s="67"/>
      <c r="D203" s="67"/>
      <c r="E203" s="67"/>
      <c r="F203" s="67"/>
      <c r="G203" s="1"/>
      <c r="H203" s="1"/>
      <c r="I203" s="1"/>
      <c r="J203" s="3"/>
      <c r="K203" s="3"/>
      <c r="L203" s="3"/>
      <c r="M203" s="3"/>
      <c r="N203" s="3"/>
      <c r="O203" s="3"/>
      <c r="P203" s="3"/>
      <c r="Q203" s="3"/>
      <c r="R203" s="3"/>
      <c r="S203" s="3"/>
      <c r="T203" s="3"/>
      <c r="U203" s="3"/>
      <c r="V203" s="3"/>
      <c r="W203" s="3"/>
      <c r="X203" s="3"/>
      <c r="Y203" s="3"/>
      <c r="Z203" s="3"/>
      <c r="AA203" s="3"/>
      <c r="AB203" s="3"/>
    </row>
    <row r="204" ht="15.75" customHeight="1">
      <c r="A204" s="66"/>
      <c r="B204" s="66"/>
      <c r="C204" s="67"/>
      <c r="D204" s="67"/>
      <c r="E204" s="67"/>
      <c r="F204" s="67"/>
      <c r="G204" s="1"/>
      <c r="H204" s="1"/>
      <c r="I204" s="1"/>
      <c r="J204" s="3"/>
      <c r="K204" s="3"/>
      <c r="L204" s="3"/>
      <c r="M204" s="3"/>
      <c r="N204" s="3"/>
      <c r="O204" s="3"/>
      <c r="P204" s="3"/>
      <c r="Q204" s="3"/>
      <c r="R204" s="3"/>
      <c r="S204" s="3"/>
      <c r="T204" s="3"/>
      <c r="U204" s="3"/>
      <c r="V204" s="3"/>
      <c r="W204" s="3"/>
      <c r="X204" s="3"/>
      <c r="Y204" s="3"/>
      <c r="Z204" s="3"/>
      <c r="AA204" s="3"/>
      <c r="AB204" s="3"/>
    </row>
    <row r="205" ht="15.75" customHeight="1">
      <c r="A205" s="66"/>
      <c r="B205" s="66"/>
      <c r="C205" s="67"/>
      <c r="D205" s="67"/>
      <c r="E205" s="67"/>
      <c r="F205" s="67"/>
      <c r="G205" s="1"/>
      <c r="H205" s="1"/>
      <c r="I205" s="1"/>
      <c r="J205" s="3"/>
      <c r="K205" s="3"/>
      <c r="L205" s="3"/>
      <c r="M205" s="3"/>
      <c r="N205" s="3"/>
      <c r="O205" s="3"/>
      <c r="P205" s="3"/>
      <c r="Q205" s="3"/>
      <c r="R205" s="3"/>
      <c r="S205" s="3"/>
      <c r="T205" s="3"/>
      <c r="U205" s="3"/>
      <c r="V205" s="3"/>
      <c r="W205" s="3"/>
      <c r="X205" s="3"/>
      <c r="Y205" s="3"/>
      <c r="Z205" s="3"/>
      <c r="AA205" s="3"/>
      <c r="AB205" s="3"/>
    </row>
    <row r="206" ht="15.75" customHeight="1">
      <c r="A206" s="66"/>
      <c r="B206" s="66"/>
      <c r="C206" s="67"/>
      <c r="D206" s="67"/>
      <c r="E206" s="67"/>
      <c r="F206" s="67"/>
      <c r="G206" s="1"/>
      <c r="H206" s="1"/>
      <c r="I206" s="1"/>
      <c r="J206" s="3"/>
      <c r="K206" s="3"/>
      <c r="L206" s="3"/>
      <c r="M206" s="3"/>
      <c r="N206" s="3"/>
      <c r="O206" s="3"/>
      <c r="P206" s="3"/>
      <c r="Q206" s="3"/>
      <c r="R206" s="3"/>
      <c r="S206" s="3"/>
      <c r="T206" s="3"/>
      <c r="U206" s="3"/>
      <c r="V206" s="3"/>
      <c r="W206" s="3"/>
      <c r="X206" s="3"/>
      <c r="Y206" s="3"/>
      <c r="Z206" s="3"/>
      <c r="AA206" s="3"/>
      <c r="AB206" s="3"/>
    </row>
    <row r="207" ht="15.75" customHeight="1">
      <c r="A207" s="66"/>
      <c r="B207" s="66"/>
      <c r="C207" s="67"/>
      <c r="D207" s="67"/>
      <c r="E207" s="67"/>
      <c r="F207" s="67"/>
      <c r="G207" s="1"/>
      <c r="H207" s="1"/>
      <c r="I207" s="1"/>
      <c r="J207" s="3"/>
      <c r="K207" s="3"/>
      <c r="L207" s="3"/>
      <c r="M207" s="3"/>
      <c r="N207" s="3"/>
      <c r="O207" s="3"/>
      <c r="P207" s="3"/>
      <c r="Q207" s="3"/>
      <c r="R207" s="3"/>
      <c r="S207" s="3"/>
      <c r="T207" s="3"/>
      <c r="U207" s="3"/>
      <c r="V207" s="3"/>
      <c r="W207" s="3"/>
      <c r="X207" s="3"/>
      <c r="Y207" s="3"/>
      <c r="Z207" s="3"/>
      <c r="AA207" s="3"/>
      <c r="AB207" s="3"/>
    </row>
    <row r="208" ht="15.75" customHeight="1">
      <c r="A208" s="66"/>
      <c r="B208" s="66"/>
      <c r="C208" s="67"/>
      <c r="D208" s="67"/>
      <c r="E208" s="67"/>
      <c r="F208" s="67"/>
      <c r="G208" s="1"/>
      <c r="H208" s="1"/>
      <c r="I208" s="1"/>
      <c r="J208" s="3"/>
      <c r="K208" s="3"/>
      <c r="L208" s="3"/>
      <c r="M208" s="3"/>
      <c r="N208" s="3"/>
      <c r="O208" s="3"/>
      <c r="P208" s="3"/>
      <c r="Q208" s="3"/>
      <c r="R208" s="3"/>
      <c r="S208" s="3"/>
      <c r="T208" s="3"/>
      <c r="U208" s="3"/>
      <c r="V208" s="3"/>
      <c r="W208" s="3"/>
      <c r="X208" s="3"/>
      <c r="Y208" s="3"/>
      <c r="Z208" s="3"/>
      <c r="AA208" s="3"/>
      <c r="AB208" s="3"/>
    </row>
    <row r="209" ht="15.75" customHeight="1">
      <c r="A209" s="66"/>
      <c r="B209" s="66"/>
      <c r="C209" s="67"/>
      <c r="D209" s="67"/>
      <c r="E209" s="67"/>
      <c r="F209" s="67"/>
      <c r="G209" s="1"/>
      <c r="H209" s="1"/>
      <c r="I209" s="1"/>
      <c r="J209" s="3"/>
      <c r="K209" s="3"/>
      <c r="L209" s="3"/>
      <c r="M209" s="3"/>
      <c r="N209" s="3"/>
      <c r="O209" s="3"/>
      <c r="P209" s="3"/>
      <c r="Q209" s="3"/>
      <c r="R209" s="3"/>
      <c r="S209" s="3"/>
      <c r="T209" s="3"/>
      <c r="U209" s="3"/>
      <c r="V209" s="3"/>
      <c r="W209" s="3"/>
      <c r="X209" s="3"/>
      <c r="Y209" s="3"/>
      <c r="Z209" s="3"/>
      <c r="AA209" s="3"/>
      <c r="AB209" s="3"/>
    </row>
    <row r="210" ht="15.75" customHeight="1">
      <c r="A210" s="66"/>
      <c r="B210" s="66"/>
      <c r="C210" s="67"/>
      <c r="D210" s="67"/>
      <c r="E210" s="67"/>
      <c r="F210" s="67"/>
      <c r="G210" s="1"/>
      <c r="H210" s="1"/>
      <c r="I210" s="1"/>
      <c r="J210" s="3"/>
      <c r="K210" s="3"/>
      <c r="L210" s="3"/>
      <c r="M210" s="3"/>
      <c r="N210" s="3"/>
      <c r="O210" s="3"/>
      <c r="P210" s="3"/>
      <c r="Q210" s="3"/>
      <c r="R210" s="3"/>
      <c r="S210" s="3"/>
      <c r="T210" s="3"/>
      <c r="U210" s="3"/>
      <c r="V210" s="3"/>
      <c r="W210" s="3"/>
      <c r="X210" s="3"/>
      <c r="Y210" s="3"/>
      <c r="Z210" s="3"/>
      <c r="AA210" s="3"/>
      <c r="AB210" s="3"/>
    </row>
    <row r="211" ht="15.75" customHeight="1">
      <c r="A211" s="66"/>
      <c r="B211" s="66"/>
      <c r="C211" s="67"/>
      <c r="D211" s="67"/>
      <c r="E211" s="67"/>
      <c r="F211" s="67"/>
      <c r="G211" s="1"/>
      <c r="H211" s="1"/>
      <c r="I211" s="1"/>
      <c r="J211" s="3"/>
      <c r="K211" s="3"/>
      <c r="L211" s="3"/>
      <c r="M211" s="3"/>
      <c r="N211" s="3"/>
      <c r="O211" s="3"/>
      <c r="P211" s="3"/>
      <c r="Q211" s="3"/>
      <c r="R211" s="3"/>
      <c r="S211" s="3"/>
      <c r="T211" s="3"/>
      <c r="U211" s="3"/>
      <c r="V211" s="3"/>
      <c r="W211" s="3"/>
      <c r="X211" s="3"/>
      <c r="Y211" s="3"/>
      <c r="Z211" s="3"/>
      <c r="AA211" s="3"/>
      <c r="AB211" s="3"/>
    </row>
    <row r="212" ht="15.75" customHeight="1">
      <c r="A212" s="66"/>
      <c r="B212" s="66"/>
      <c r="C212" s="67"/>
      <c r="D212" s="67"/>
      <c r="E212" s="67"/>
      <c r="F212" s="67"/>
      <c r="G212" s="1"/>
      <c r="H212" s="1"/>
      <c r="I212" s="1"/>
      <c r="J212" s="3"/>
      <c r="K212" s="3"/>
      <c r="L212" s="3"/>
      <c r="M212" s="3"/>
      <c r="N212" s="3"/>
      <c r="O212" s="3"/>
      <c r="P212" s="3"/>
      <c r="Q212" s="3"/>
      <c r="R212" s="3"/>
      <c r="S212" s="3"/>
      <c r="T212" s="3"/>
      <c r="U212" s="3"/>
      <c r="V212" s="3"/>
      <c r="W212" s="3"/>
      <c r="X212" s="3"/>
      <c r="Y212" s="3"/>
      <c r="Z212" s="3"/>
      <c r="AA212" s="3"/>
      <c r="AB212" s="3"/>
    </row>
    <row r="213" ht="15.75" customHeight="1">
      <c r="A213" s="66"/>
      <c r="B213" s="66"/>
      <c r="C213" s="67"/>
      <c r="D213" s="67"/>
      <c r="E213" s="67"/>
      <c r="F213" s="67"/>
      <c r="G213" s="1"/>
      <c r="H213" s="1"/>
      <c r="I213" s="1"/>
      <c r="J213" s="3"/>
      <c r="K213" s="3"/>
      <c r="L213" s="3"/>
      <c r="M213" s="3"/>
      <c r="N213" s="3"/>
      <c r="O213" s="3"/>
      <c r="P213" s="3"/>
      <c r="Q213" s="3"/>
      <c r="R213" s="3"/>
      <c r="S213" s="3"/>
      <c r="T213" s="3"/>
      <c r="U213" s="3"/>
      <c r="V213" s="3"/>
      <c r="W213" s="3"/>
      <c r="X213" s="3"/>
      <c r="Y213" s="3"/>
      <c r="Z213" s="3"/>
      <c r="AA213" s="3"/>
      <c r="AB213" s="3"/>
    </row>
    <row r="214" ht="15.75" customHeight="1">
      <c r="A214" s="66"/>
      <c r="B214" s="66"/>
      <c r="C214" s="67"/>
      <c r="D214" s="67"/>
      <c r="E214" s="67"/>
      <c r="F214" s="67"/>
      <c r="G214" s="1"/>
      <c r="H214" s="1"/>
      <c r="I214" s="1"/>
      <c r="J214" s="3"/>
      <c r="K214" s="3"/>
      <c r="L214" s="3"/>
      <c r="M214" s="3"/>
      <c r="N214" s="3"/>
      <c r="O214" s="3"/>
      <c r="P214" s="3"/>
      <c r="Q214" s="3"/>
      <c r="R214" s="3"/>
      <c r="S214" s="3"/>
      <c r="T214" s="3"/>
      <c r="U214" s="3"/>
      <c r="V214" s="3"/>
      <c r="W214" s="3"/>
      <c r="X214" s="3"/>
      <c r="Y214" s="3"/>
      <c r="Z214" s="3"/>
      <c r="AA214" s="3"/>
      <c r="AB214" s="3"/>
    </row>
    <row r="215" ht="15.75" customHeight="1">
      <c r="A215" s="66"/>
      <c r="B215" s="66"/>
      <c r="C215" s="67"/>
      <c r="D215" s="67"/>
      <c r="E215" s="67"/>
      <c r="F215" s="67"/>
      <c r="G215" s="1"/>
      <c r="H215" s="1"/>
      <c r="I215" s="1"/>
      <c r="J215" s="3"/>
      <c r="K215" s="3"/>
      <c r="L215" s="3"/>
      <c r="M215" s="3"/>
      <c r="N215" s="3"/>
      <c r="O215" s="3"/>
      <c r="P215" s="3"/>
      <c r="Q215" s="3"/>
      <c r="R215" s="3"/>
      <c r="S215" s="3"/>
      <c r="T215" s="3"/>
      <c r="U215" s="3"/>
      <c r="V215" s="3"/>
      <c r="W215" s="3"/>
      <c r="X215" s="3"/>
      <c r="Y215" s="3"/>
      <c r="Z215" s="3"/>
      <c r="AA215" s="3"/>
      <c r="AB215" s="3"/>
    </row>
    <row r="216" ht="15.75" customHeight="1">
      <c r="A216" s="66"/>
      <c r="B216" s="66"/>
      <c r="C216" s="67"/>
      <c r="D216" s="67"/>
      <c r="E216" s="67"/>
      <c r="F216" s="67"/>
      <c r="G216" s="1"/>
      <c r="H216" s="1"/>
      <c r="I216" s="1"/>
      <c r="J216" s="3"/>
      <c r="K216" s="3"/>
      <c r="L216" s="3"/>
      <c r="M216" s="3"/>
      <c r="N216" s="3"/>
      <c r="O216" s="3"/>
      <c r="P216" s="3"/>
      <c r="Q216" s="3"/>
      <c r="R216" s="3"/>
      <c r="S216" s="3"/>
      <c r="T216" s="3"/>
      <c r="U216" s="3"/>
      <c r="V216" s="3"/>
      <c r="W216" s="3"/>
      <c r="X216" s="3"/>
      <c r="Y216" s="3"/>
      <c r="Z216" s="3"/>
      <c r="AA216" s="3"/>
      <c r="AB216" s="3"/>
    </row>
    <row r="217" ht="15.75" customHeight="1">
      <c r="A217" s="66"/>
      <c r="B217" s="66"/>
      <c r="C217" s="67"/>
      <c r="D217" s="67"/>
      <c r="E217" s="67"/>
      <c r="F217" s="67"/>
      <c r="G217" s="1"/>
      <c r="H217" s="1"/>
      <c r="I217" s="1"/>
      <c r="J217" s="3"/>
      <c r="K217" s="3"/>
      <c r="L217" s="3"/>
      <c r="M217" s="3"/>
      <c r="N217" s="3"/>
      <c r="O217" s="3"/>
      <c r="P217" s="3"/>
      <c r="Q217" s="3"/>
      <c r="R217" s="3"/>
      <c r="S217" s="3"/>
      <c r="T217" s="3"/>
      <c r="U217" s="3"/>
      <c r="V217" s="3"/>
      <c r="W217" s="3"/>
      <c r="X217" s="3"/>
      <c r="Y217" s="3"/>
      <c r="Z217" s="3"/>
      <c r="AA217" s="3"/>
      <c r="AB217" s="3"/>
    </row>
    <row r="218" ht="15.75" customHeight="1">
      <c r="A218" s="66"/>
      <c r="B218" s="66"/>
      <c r="C218" s="67"/>
      <c r="D218" s="67"/>
      <c r="E218" s="67"/>
      <c r="F218" s="67"/>
      <c r="G218" s="1"/>
      <c r="H218" s="1"/>
      <c r="I218" s="1"/>
      <c r="J218" s="3"/>
      <c r="K218" s="3"/>
      <c r="L218" s="3"/>
      <c r="M218" s="3"/>
      <c r="N218" s="3"/>
      <c r="O218" s="3"/>
      <c r="P218" s="3"/>
      <c r="Q218" s="3"/>
      <c r="R218" s="3"/>
      <c r="S218" s="3"/>
      <c r="T218" s="3"/>
      <c r="U218" s="3"/>
      <c r="V218" s="3"/>
      <c r="W218" s="3"/>
      <c r="X218" s="3"/>
      <c r="Y218" s="3"/>
      <c r="Z218" s="3"/>
      <c r="AA218" s="3"/>
      <c r="AB218" s="3"/>
    </row>
    <row r="219" ht="15.75" customHeight="1">
      <c r="A219" s="66"/>
      <c r="B219" s="66"/>
      <c r="C219" s="67"/>
      <c r="D219" s="67"/>
      <c r="E219" s="67"/>
      <c r="F219" s="67"/>
      <c r="G219" s="1"/>
      <c r="H219" s="1"/>
      <c r="I219" s="1"/>
      <c r="J219" s="3"/>
      <c r="K219" s="3"/>
      <c r="L219" s="3"/>
      <c r="M219" s="3"/>
      <c r="N219" s="3"/>
      <c r="O219" s="3"/>
      <c r="P219" s="3"/>
      <c r="Q219" s="3"/>
      <c r="R219" s="3"/>
      <c r="S219" s="3"/>
      <c r="T219" s="3"/>
      <c r="U219" s="3"/>
      <c r="V219" s="3"/>
      <c r="W219" s="3"/>
      <c r="X219" s="3"/>
      <c r="Y219" s="3"/>
      <c r="Z219" s="3"/>
      <c r="AA219" s="3"/>
      <c r="AB219" s="3"/>
    </row>
    <row r="220" ht="15.75" customHeight="1">
      <c r="A220" s="66"/>
      <c r="B220" s="66"/>
      <c r="C220" s="67"/>
      <c r="D220" s="67"/>
      <c r="E220" s="67"/>
      <c r="F220" s="67"/>
      <c r="G220" s="1"/>
      <c r="H220" s="1"/>
      <c r="I220" s="1"/>
      <c r="J220" s="3"/>
      <c r="K220" s="3"/>
      <c r="L220" s="3"/>
      <c r="M220" s="3"/>
      <c r="N220" s="3"/>
      <c r="O220" s="3"/>
      <c r="P220" s="3"/>
      <c r="Q220" s="3"/>
      <c r="R220" s="3"/>
      <c r="S220" s="3"/>
      <c r="T220" s="3"/>
      <c r="U220" s="3"/>
      <c r="V220" s="3"/>
      <c r="W220" s="3"/>
      <c r="X220" s="3"/>
      <c r="Y220" s="3"/>
      <c r="Z220" s="3"/>
      <c r="AA220" s="3"/>
      <c r="AB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43"/>
    <col customWidth="1" min="3" max="3" width="23.0"/>
    <col customWidth="1" min="4" max="4" width="17.0"/>
    <col customWidth="1" min="5" max="5" width="16.0"/>
    <col customWidth="1" min="6" max="6" width="26.43"/>
    <col customWidth="1" min="7" max="7" width="9.0"/>
    <col customWidth="1" min="8" max="8" width="10.71"/>
  </cols>
  <sheetData>
    <row r="1">
      <c r="A1" s="66"/>
      <c r="B1" s="66"/>
      <c r="C1" s="67"/>
      <c r="D1" s="67"/>
      <c r="E1" s="67"/>
      <c r="F1" s="67"/>
      <c r="G1" s="67"/>
      <c r="H1" s="1"/>
      <c r="I1" s="3"/>
      <c r="J1" s="3"/>
      <c r="K1" s="3"/>
      <c r="L1" s="3"/>
      <c r="M1" s="3"/>
      <c r="N1" s="3"/>
      <c r="O1" s="3"/>
      <c r="P1" s="3"/>
      <c r="Q1" s="3"/>
      <c r="R1" s="3"/>
      <c r="S1" s="3"/>
      <c r="T1" s="3"/>
      <c r="U1" s="3"/>
      <c r="V1" s="3"/>
      <c r="W1" s="3"/>
      <c r="X1" s="3"/>
      <c r="Y1" s="3"/>
      <c r="Z1" s="3"/>
    </row>
    <row r="2" ht="15.75" customHeight="1">
      <c r="A2" s="118" t="s">
        <v>11724</v>
      </c>
      <c r="B2" s="69"/>
      <c r="C2" s="69"/>
      <c r="D2" s="69"/>
      <c r="E2" s="69"/>
      <c r="F2" s="69"/>
      <c r="G2" s="69"/>
      <c r="H2" s="69"/>
      <c r="I2" s="3"/>
      <c r="J2" s="3"/>
      <c r="K2" s="3"/>
      <c r="L2" s="3"/>
      <c r="M2" s="3"/>
      <c r="N2" s="3"/>
      <c r="O2" s="3"/>
      <c r="P2" s="3"/>
      <c r="Q2" s="3"/>
      <c r="R2" s="3"/>
      <c r="S2" s="3"/>
      <c r="T2" s="3"/>
      <c r="U2" s="3"/>
      <c r="V2" s="3"/>
      <c r="W2" s="3"/>
      <c r="X2" s="3"/>
      <c r="Y2" s="3"/>
      <c r="Z2" s="3"/>
    </row>
    <row r="3" ht="15.75" customHeight="1">
      <c r="A3" s="173"/>
      <c r="B3" s="173"/>
      <c r="C3" s="173"/>
      <c r="D3" s="173"/>
      <c r="E3" s="173"/>
      <c r="F3" s="173"/>
      <c r="G3" s="173"/>
      <c r="H3" s="173"/>
      <c r="I3" s="3"/>
      <c r="J3" s="3"/>
      <c r="K3" s="3"/>
      <c r="L3" s="3"/>
      <c r="M3" s="3"/>
      <c r="N3" s="3"/>
      <c r="O3" s="3"/>
      <c r="P3" s="3"/>
      <c r="Q3" s="3"/>
      <c r="R3" s="3"/>
      <c r="S3" s="3"/>
      <c r="T3" s="3"/>
      <c r="U3" s="3"/>
      <c r="V3" s="3"/>
      <c r="W3" s="3"/>
      <c r="X3" s="3"/>
      <c r="Y3" s="3"/>
      <c r="Z3" s="3"/>
    </row>
    <row r="4">
      <c r="A4" s="144" t="s">
        <v>7494</v>
      </c>
      <c r="B4" s="69"/>
      <c r="C4" s="69"/>
      <c r="D4" s="69"/>
      <c r="E4" s="69"/>
      <c r="F4" s="69"/>
      <c r="G4" s="69"/>
      <c r="H4" s="69"/>
      <c r="I4" s="3"/>
      <c r="J4" s="3"/>
      <c r="K4" s="3"/>
      <c r="L4" s="3"/>
      <c r="M4" s="3"/>
      <c r="N4" s="3"/>
      <c r="O4" s="3"/>
      <c r="P4" s="3"/>
      <c r="Q4" s="3"/>
      <c r="R4" s="3"/>
      <c r="S4" s="3"/>
      <c r="T4" s="3"/>
      <c r="U4" s="3"/>
      <c r="V4" s="3"/>
      <c r="W4" s="3"/>
      <c r="X4" s="3"/>
      <c r="Y4" s="3"/>
      <c r="Z4" s="3"/>
    </row>
    <row r="5" ht="13.5" customHeight="1">
      <c r="A5" s="144" t="s">
        <v>11725</v>
      </c>
      <c r="B5" s="69"/>
      <c r="C5" s="69"/>
      <c r="D5" s="69"/>
      <c r="E5" s="69"/>
      <c r="F5" s="69"/>
      <c r="G5" s="69"/>
      <c r="H5" s="69"/>
      <c r="I5" s="3"/>
      <c r="J5" s="3"/>
      <c r="K5" s="3"/>
      <c r="L5" s="3"/>
      <c r="M5" s="3"/>
      <c r="N5" s="3"/>
      <c r="O5" s="3"/>
      <c r="P5" s="3"/>
      <c r="Q5" s="3"/>
      <c r="R5" s="3"/>
      <c r="S5" s="3"/>
      <c r="T5" s="3"/>
      <c r="U5" s="3"/>
      <c r="V5" s="3"/>
      <c r="W5" s="3"/>
      <c r="X5" s="3"/>
      <c r="Y5" s="3"/>
      <c r="Z5" s="3"/>
    </row>
    <row r="6" ht="13.5" customHeight="1">
      <c r="A6" s="144" t="s">
        <v>11726</v>
      </c>
      <c r="B6" s="69"/>
      <c r="C6" s="69"/>
      <c r="D6" s="69"/>
      <c r="E6" s="69"/>
      <c r="F6" s="69"/>
      <c r="G6" s="69"/>
      <c r="H6" s="69"/>
      <c r="I6" s="3"/>
      <c r="J6" s="3"/>
      <c r="K6" s="3"/>
      <c r="L6" s="3"/>
      <c r="M6" s="3"/>
      <c r="N6" s="3"/>
      <c r="O6" s="3"/>
      <c r="P6" s="3"/>
      <c r="Q6" s="3"/>
      <c r="R6" s="3"/>
      <c r="S6" s="3"/>
      <c r="T6" s="3"/>
      <c r="U6" s="3"/>
      <c r="V6" s="3"/>
      <c r="W6" s="3"/>
      <c r="X6" s="3"/>
      <c r="Y6" s="3"/>
      <c r="Z6" s="3"/>
    </row>
    <row r="7" ht="12.75" customHeight="1">
      <c r="A7" s="144" t="s">
        <v>11727</v>
      </c>
      <c r="B7" s="69"/>
      <c r="C7" s="69"/>
      <c r="D7" s="69"/>
      <c r="E7" s="69"/>
      <c r="F7" s="69"/>
      <c r="G7" s="69"/>
      <c r="H7" s="69"/>
      <c r="I7" s="3"/>
      <c r="J7" s="3"/>
      <c r="K7" s="3"/>
      <c r="L7" s="3"/>
      <c r="M7" s="3"/>
      <c r="N7" s="3"/>
      <c r="O7" s="3"/>
      <c r="P7" s="3"/>
      <c r="Q7" s="3"/>
      <c r="R7" s="3"/>
      <c r="S7" s="3"/>
      <c r="T7" s="3"/>
      <c r="U7" s="3"/>
      <c r="V7" s="3"/>
      <c r="W7" s="3"/>
      <c r="X7" s="3"/>
      <c r="Y7" s="3"/>
      <c r="Z7" s="3"/>
    </row>
    <row r="8" ht="15.0" customHeight="1">
      <c r="A8" s="144" t="s">
        <v>11728</v>
      </c>
      <c r="B8" s="69"/>
      <c r="C8" s="69"/>
      <c r="D8" s="69"/>
      <c r="E8" s="69"/>
      <c r="F8" s="69"/>
      <c r="G8" s="69"/>
      <c r="H8" s="69"/>
      <c r="I8" s="3"/>
      <c r="J8" s="3"/>
      <c r="K8" s="3"/>
      <c r="L8" s="3"/>
      <c r="M8" s="3"/>
      <c r="N8" s="3"/>
      <c r="O8" s="3"/>
      <c r="P8" s="3"/>
      <c r="Q8" s="3"/>
      <c r="R8" s="3"/>
      <c r="S8" s="3"/>
      <c r="T8" s="3"/>
      <c r="U8" s="3"/>
      <c r="V8" s="3"/>
      <c r="W8" s="3"/>
      <c r="X8" s="3"/>
      <c r="Y8" s="3"/>
      <c r="Z8" s="3"/>
    </row>
    <row r="9" ht="372.75" customHeight="1">
      <c r="A9" s="144" t="s">
        <v>11729</v>
      </c>
      <c r="B9" s="69"/>
      <c r="C9" s="69"/>
      <c r="D9" s="69"/>
      <c r="E9" s="69"/>
      <c r="F9" s="69"/>
      <c r="G9" s="69"/>
      <c r="H9" s="69"/>
      <c r="I9" s="3"/>
      <c r="J9" s="3"/>
      <c r="K9" s="3"/>
      <c r="L9" s="3"/>
      <c r="M9" s="3"/>
      <c r="N9" s="3"/>
      <c r="O9" s="3"/>
      <c r="P9" s="3"/>
      <c r="Q9" s="3"/>
      <c r="R9" s="3"/>
      <c r="S9" s="3"/>
      <c r="T9" s="3"/>
      <c r="U9" s="3"/>
      <c r="V9" s="3"/>
      <c r="W9" s="3"/>
      <c r="X9" s="3"/>
      <c r="Y9" s="3"/>
      <c r="Z9" s="3"/>
    </row>
    <row r="10">
      <c r="A10" s="76"/>
      <c r="B10" s="76"/>
      <c r="C10" s="77"/>
      <c r="D10" s="77"/>
      <c r="E10" s="77"/>
      <c r="F10" s="77"/>
      <c r="G10" s="77"/>
      <c r="H10" s="77"/>
      <c r="I10" s="3"/>
      <c r="J10" s="3"/>
      <c r="K10" s="3"/>
      <c r="L10" s="3"/>
      <c r="M10" s="3"/>
      <c r="N10" s="3"/>
      <c r="O10" s="3"/>
      <c r="P10" s="3"/>
      <c r="Q10" s="3"/>
      <c r="R10" s="3"/>
      <c r="S10" s="3"/>
      <c r="T10" s="3"/>
      <c r="U10" s="3"/>
      <c r="V10" s="3"/>
      <c r="W10" s="3"/>
      <c r="X10" s="3"/>
      <c r="Y10" s="3"/>
      <c r="Z10" s="3"/>
    </row>
    <row r="11" ht="38.25" customHeight="1">
      <c r="A11" s="297" t="s">
        <v>7499</v>
      </c>
      <c r="B11" s="297" t="s">
        <v>8</v>
      </c>
      <c r="C11" s="297" t="s">
        <v>7500</v>
      </c>
      <c r="D11" s="297" t="s">
        <v>7501</v>
      </c>
      <c r="E11" s="297" t="s">
        <v>7502</v>
      </c>
      <c r="F11" s="297" t="s">
        <v>7503</v>
      </c>
      <c r="G11" s="147" t="s">
        <v>204</v>
      </c>
      <c r="H11" s="147" t="s">
        <v>208</v>
      </c>
      <c r="I11" s="82" t="s">
        <v>209</v>
      </c>
      <c r="J11" s="3"/>
      <c r="K11" s="3"/>
      <c r="L11" s="3"/>
      <c r="M11" s="3"/>
      <c r="N11" s="3"/>
      <c r="O11" s="3"/>
      <c r="P11" s="3"/>
      <c r="Q11" s="3"/>
      <c r="R11" s="3"/>
      <c r="S11" s="3"/>
      <c r="T11" s="3"/>
      <c r="U11" s="3"/>
      <c r="V11" s="3"/>
      <c r="W11" s="3"/>
      <c r="X11" s="3"/>
      <c r="Y11" s="3"/>
      <c r="Z11" s="3"/>
    </row>
    <row r="12">
      <c r="A12" s="137"/>
      <c r="B12" s="137"/>
      <c r="C12" s="137"/>
      <c r="D12" s="137"/>
      <c r="E12" s="130"/>
      <c r="F12" s="133"/>
      <c r="G12" s="133"/>
      <c r="H12" s="500"/>
      <c r="I12" s="3"/>
      <c r="J12" s="3"/>
      <c r="K12" s="3"/>
      <c r="L12" s="3"/>
      <c r="M12" s="3"/>
      <c r="N12" s="3"/>
      <c r="O12" s="3"/>
      <c r="P12" s="3"/>
      <c r="Q12" s="3"/>
      <c r="R12" s="3"/>
      <c r="S12" s="3"/>
      <c r="T12" s="3"/>
      <c r="U12" s="3"/>
      <c r="V12" s="3"/>
      <c r="W12" s="3"/>
      <c r="X12" s="3"/>
      <c r="Y12" s="3"/>
      <c r="Z12" s="3"/>
    </row>
    <row r="13">
      <c r="A13" s="137"/>
      <c r="B13" s="133"/>
      <c r="C13" s="345"/>
      <c r="D13" s="345"/>
      <c r="E13" s="501"/>
      <c r="F13" s="133"/>
      <c r="G13" s="133"/>
      <c r="H13" s="342"/>
      <c r="I13" s="3"/>
      <c r="J13" s="3"/>
      <c r="K13" s="3"/>
      <c r="L13" s="3"/>
      <c r="M13" s="3"/>
      <c r="N13" s="3"/>
      <c r="O13" s="3"/>
      <c r="P13" s="3"/>
      <c r="Q13" s="3"/>
      <c r="R13" s="3"/>
      <c r="S13" s="3"/>
      <c r="T13" s="3"/>
      <c r="U13" s="3"/>
      <c r="V13" s="3"/>
      <c r="W13" s="3"/>
      <c r="X13" s="3"/>
      <c r="Y13" s="3"/>
      <c r="Z13" s="3"/>
    </row>
    <row r="14">
      <c r="A14" s="137"/>
      <c r="B14" s="133"/>
      <c r="C14" s="345"/>
      <c r="D14" s="345"/>
      <c r="E14" s="501"/>
      <c r="F14" s="133"/>
      <c r="G14" s="133"/>
      <c r="H14" s="342"/>
      <c r="I14" s="3"/>
      <c r="J14" s="3"/>
      <c r="K14" s="3"/>
      <c r="L14" s="3"/>
      <c r="M14" s="3"/>
      <c r="N14" s="3"/>
      <c r="O14" s="3"/>
      <c r="P14" s="3"/>
      <c r="Q14" s="3"/>
      <c r="R14" s="3"/>
      <c r="S14" s="3"/>
      <c r="T14" s="3"/>
      <c r="U14" s="3"/>
      <c r="V14" s="3"/>
      <c r="W14" s="3"/>
      <c r="X14" s="3"/>
      <c r="Y14" s="3"/>
      <c r="Z14" s="3"/>
    </row>
    <row r="15">
      <c r="A15" s="137"/>
      <c r="B15" s="133"/>
      <c r="C15" s="345"/>
      <c r="D15" s="345"/>
      <c r="E15" s="133"/>
      <c r="F15" s="133"/>
      <c r="G15" s="133"/>
      <c r="H15" s="342"/>
      <c r="I15" s="3"/>
      <c r="J15" s="3"/>
      <c r="K15" s="3"/>
      <c r="L15" s="3"/>
      <c r="M15" s="3"/>
      <c r="N15" s="3"/>
      <c r="O15" s="3"/>
      <c r="P15" s="3"/>
      <c r="Q15" s="3"/>
      <c r="R15" s="3"/>
      <c r="S15" s="3"/>
      <c r="T15" s="3"/>
      <c r="U15" s="3"/>
      <c r="V15" s="3"/>
      <c r="W15" s="3"/>
      <c r="X15" s="3"/>
      <c r="Y15" s="3"/>
      <c r="Z15" s="3"/>
    </row>
    <row r="16">
      <c r="A16" s="137"/>
      <c r="B16" s="133"/>
      <c r="C16" s="345"/>
      <c r="D16" s="345"/>
      <c r="E16" s="133"/>
      <c r="F16" s="133"/>
      <c r="G16" s="133"/>
      <c r="H16" s="342"/>
      <c r="I16" s="3"/>
      <c r="J16" s="3"/>
      <c r="K16" s="3"/>
      <c r="L16" s="3"/>
      <c r="M16" s="3"/>
      <c r="N16" s="3"/>
      <c r="O16" s="3"/>
      <c r="P16" s="3"/>
      <c r="Q16" s="3"/>
      <c r="R16" s="3"/>
      <c r="S16" s="3"/>
      <c r="T16" s="3"/>
      <c r="U16" s="3"/>
      <c r="V16" s="3"/>
      <c r="W16" s="3"/>
      <c r="X16" s="3"/>
      <c r="Y16" s="3"/>
      <c r="Z16" s="3"/>
    </row>
    <row r="17">
      <c r="A17" s="114" t="s">
        <v>172</v>
      </c>
      <c r="B17" s="114"/>
      <c r="C17" s="67"/>
      <c r="D17" s="67"/>
      <c r="E17" s="67"/>
      <c r="F17" s="67"/>
      <c r="G17" s="67"/>
      <c r="H17" s="502">
        <f>SUM(H12:H16)</f>
        <v>0</v>
      </c>
      <c r="I17" s="3"/>
      <c r="J17" s="3"/>
      <c r="K17" s="3"/>
      <c r="L17" s="3"/>
      <c r="M17" s="3"/>
      <c r="N17" s="3"/>
      <c r="O17" s="3"/>
      <c r="P17" s="3"/>
      <c r="Q17" s="3"/>
      <c r="R17" s="3"/>
      <c r="S17" s="3"/>
      <c r="T17" s="3"/>
      <c r="U17" s="3"/>
      <c r="V17" s="3"/>
      <c r="W17" s="3"/>
      <c r="X17" s="3"/>
      <c r="Y17" s="3"/>
      <c r="Z17" s="3"/>
    </row>
    <row r="18">
      <c r="A18" s="66"/>
      <c r="B18" s="66"/>
      <c r="C18" s="67"/>
      <c r="D18" s="67"/>
      <c r="E18" s="67"/>
      <c r="F18" s="67"/>
      <c r="G18" s="67"/>
      <c r="H18" s="1"/>
      <c r="I18" s="3"/>
      <c r="J18" s="3"/>
      <c r="K18" s="3"/>
      <c r="L18" s="3"/>
      <c r="M18" s="3"/>
      <c r="N18" s="3"/>
      <c r="O18" s="3"/>
      <c r="P18" s="3"/>
      <c r="Q18" s="3"/>
      <c r="R18" s="3"/>
      <c r="S18" s="3"/>
      <c r="T18" s="3"/>
      <c r="U18" s="3"/>
      <c r="V18" s="3"/>
      <c r="W18" s="3"/>
      <c r="X18" s="3"/>
      <c r="Y18" s="3"/>
      <c r="Z18" s="3"/>
    </row>
    <row r="19">
      <c r="A19" s="66"/>
      <c r="B19" s="67"/>
      <c r="C19" s="67"/>
      <c r="D19" s="67"/>
      <c r="E19" s="67"/>
      <c r="F19" s="67"/>
      <c r="G19" s="1"/>
      <c r="H19" s="3"/>
      <c r="I19" s="3"/>
      <c r="J19" s="3"/>
      <c r="K19" s="3"/>
      <c r="L19" s="3"/>
      <c r="M19" s="3"/>
      <c r="N19" s="3"/>
      <c r="O19" s="3"/>
      <c r="P19" s="3"/>
      <c r="Q19" s="3"/>
      <c r="R19" s="3"/>
      <c r="S19" s="3"/>
      <c r="T19" s="3"/>
      <c r="U19" s="3"/>
      <c r="V19" s="3"/>
      <c r="W19" s="3"/>
      <c r="X19" s="3"/>
      <c r="Y19" s="3"/>
      <c r="Z19" s="3"/>
    </row>
    <row r="20">
      <c r="A20" s="397" t="s">
        <v>1743</v>
      </c>
      <c r="B20" s="117"/>
      <c r="C20" s="117"/>
      <c r="D20" s="117"/>
      <c r="E20" s="117"/>
      <c r="F20" s="117"/>
      <c r="G20" s="117"/>
      <c r="H20" s="117"/>
      <c r="I20" s="3"/>
      <c r="J20" s="3"/>
      <c r="K20" s="3"/>
      <c r="L20" s="3"/>
      <c r="M20" s="3"/>
      <c r="N20" s="3"/>
      <c r="O20" s="3"/>
      <c r="P20" s="3"/>
      <c r="Q20" s="3"/>
      <c r="R20" s="3"/>
      <c r="S20" s="3"/>
      <c r="T20" s="3"/>
      <c r="U20" s="3"/>
      <c r="V20" s="3"/>
      <c r="W20" s="3"/>
      <c r="X20" s="3"/>
      <c r="Y20" s="3"/>
      <c r="Z20" s="3"/>
    </row>
    <row r="21" ht="15.75" customHeight="1">
      <c r="A21" s="66"/>
      <c r="B21" s="66"/>
      <c r="C21" s="67"/>
      <c r="D21" s="67"/>
      <c r="E21" s="67"/>
      <c r="F21" s="67"/>
      <c r="G21" s="67"/>
      <c r="H21" s="1"/>
      <c r="I21" s="3"/>
      <c r="J21" s="3"/>
      <c r="K21" s="3"/>
      <c r="L21" s="3"/>
      <c r="M21" s="3"/>
      <c r="N21" s="3"/>
      <c r="O21" s="3"/>
      <c r="P21" s="3"/>
      <c r="Q21" s="3"/>
      <c r="R21" s="3"/>
      <c r="S21" s="3"/>
      <c r="T21" s="3"/>
      <c r="U21" s="3"/>
      <c r="V21" s="3"/>
      <c r="W21" s="3"/>
      <c r="X21" s="3"/>
      <c r="Y21" s="3"/>
      <c r="Z21" s="3"/>
    </row>
    <row r="22" ht="15.75" customHeight="1">
      <c r="A22" s="66"/>
      <c r="B22" s="66"/>
      <c r="C22" s="67"/>
      <c r="D22" s="67"/>
      <c r="E22" s="67"/>
      <c r="F22" s="67"/>
      <c r="G22" s="67"/>
      <c r="H22" s="1"/>
      <c r="I22" s="3"/>
      <c r="J22" s="3"/>
      <c r="K22" s="3"/>
      <c r="L22" s="3"/>
      <c r="M22" s="3"/>
      <c r="N22" s="3"/>
      <c r="O22" s="3"/>
      <c r="P22" s="3"/>
      <c r="Q22" s="3"/>
      <c r="R22" s="3"/>
      <c r="S22" s="3"/>
      <c r="T22" s="3"/>
      <c r="U22" s="3"/>
      <c r="V22" s="3"/>
      <c r="W22" s="3"/>
      <c r="X22" s="3"/>
      <c r="Y22" s="3"/>
      <c r="Z22" s="3"/>
    </row>
    <row r="23" ht="15.75" customHeight="1">
      <c r="A23" s="66"/>
      <c r="B23" s="66"/>
      <c r="C23" s="67"/>
      <c r="D23" s="67"/>
      <c r="E23" s="67"/>
      <c r="F23" s="67"/>
      <c r="G23" s="67"/>
      <c r="H23" s="1"/>
      <c r="I23" s="3"/>
      <c r="J23" s="3"/>
      <c r="K23" s="3"/>
      <c r="L23" s="3"/>
      <c r="M23" s="3"/>
      <c r="N23" s="3"/>
      <c r="O23" s="3"/>
      <c r="P23" s="3"/>
      <c r="Q23" s="3"/>
      <c r="R23" s="3"/>
      <c r="S23" s="3"/>
      <c r="T23" s="3"/>
      <c r="U23" s="3"/>
      <c r="V23" s="3"/>
      <c r="W23" s="3"/>
      <c r="X23" s="3"/>
      <c r="Y23" s="3"/>
      <c r="Z23" s="3"/>
    </row>
    <row r="24" ht="15.75" customHeight="1">
      <c r="A24" s="66"/>
      <c r="B24" s="66"/>
      <c r="C24" s="67"/>
      <c r="D24" s="67"/>
      <c r="E24" s="67"/>
      <c r="F24" s="67"/>
      <c r="G24" s="67"/>
      <c r="H24" s="1"/>
      <c r="I24" s="3"/>
      <c r="J24" s="3"/>
      <c r="K24" s="3"/>
      <c r="L24" s="3"/>
      <c r="M24" s="3"/>
      <c r="N24" s="3"/>
      <c r="O24" s="3"/>
      <c r="P24" s="3"/>
      <c r="Q24" s="3"/>
      <c r="R24" s="3"/>
      <c r="S24" s="3"/>
      <c r="T24" s="3"/>
      <c r="U24" s="3"/>
      <c r="V24" s="3"/>
      <c r="W24" s="3"/>
      <c r="X24" s="3"/>
      <c r="Y24" s="3"/>
      <c r="Z24" s="3"/>
    </row>
    <row r="25" ht="15.75" customHeight="1">
      <c r="A25" s="66"/>
      <c r="B25" s="66"/>
      <c r="C25" s="67"/>
      <c r="D25" s="67"/>
      <c r="E25" s="67"/>
      <c r="F25" s="67"/>
      <c r="G25" s="67"/>
      <c r="H25" s="1"/>
      <c r="I25" s="3"/>
      <c r="J25" s="3"/>
      <c r="K25" s="3"/>
      <c r="L25" s="3"/>
      <c r="M25" s="3"/>
      <c r="N25" s="3"/>
      <c r="O25" s="3"/>
      <c r="P25" s="3"/>
      <c r="Q25" s="3"/>
      <c r="R25" s="3"/>
      <c r="S25" s="3"/>
      <c r="T25" s="3"/>
      <c r="U25" s="3"/>
      <c r="V25" s="3"/>
      <c r="W25" s="3"/>
      <c r="X25" s="3"/>
      <c r="Y25" s="3"/>
      <c r="Z25" s="3"/>
    </row>
    <row r="26" ht="15.75" customHeight="1">
      <c r="A26" s="66"/>
      <c r="B26" s="66"/>
      <c r="C26" s="67"/>
      <c r="D26" s="67"/>
      <c r="E26" s="67"/>
      <c r="F26" s="67"/>
      <c r="G26" s="67"/>
      <c r="H26" s="1"/>
      <c r="I26" s="3"/>
      <c r="J26" s="3"/>
      <c r="K26" s="3"/>
      <c r="L26" s="3"/>
      <c r="M26" s="3"/>
      <c r="N26" s="3"/>
      <c r="O26" s="3"/>
      <c r="P26" s="3"/>
      <c r="Q26" s="3"/>
      <c r="R26" s="3"/>
      <c r="S26" s="3"/>
      <c r="T26" s="3"/>
      <c r="U26" s="3"/>
      <c r="V26" s="3"/>
      <c r="W26" s="3"/>
      <c r="X26" s="3"/>
      <c r="Y26" s="3"/>
      <c r="Z26" s="3"/>
    </row>
    <row r="27" ht="15.75" customHeight="1">
      <c r="A27" s="66"/>
      <c r="B27" s="66"/>
      <c r="C27" s="67"/>
      <c r="D27" s="67"/>
      <c r="E27" s="67"/>
      <c r="F27" s="67"/>
      <c r="G27" s="67"/>
      <c r="H27" s="1"/>
      <c r="I27" s="3"/>
      <c r="J27" s="3"/>
      <c r="K27" s="3"/>
      <c r="L27" s="3"/>
      <c r="M27" s="3"/>
      <c r="N27" s="3"/>
      <c r="O27" s="3"/>
      <c r="P27" s="3"/>
      <c r="Q27" s="3"/>
      <c r="R27" s="3"/>
      <c r="S27" s="3"/>
      <c r="T27" s="3"/>
      <c r="U27" s="3"/>
      <c r="V27" s="3"/>
      <c r="W27" s="3"/>
      <c r="X27" s="3"/>
      <c r="Y27" s="3"/>
      <c r="Z27" s="3"/>
    </row>
    <row r="28" ht="15.75" customHeight="1">
      <c r="A28" s="66"/>
      <c r="B28" s="66"/>
      <c r="C28" s="67"/>
      <c r="D28" s="67"/>
      <c r="E28" s="67"/>
      <c r="F28" s="67"/>
      <c r="G28" s="67"/>
      <c r="H28" s="1"/>
      <c r="I28" s="3"/>
      <c r="J28" s="3"/>
      <c r="K28" s="3"/>
      <c r="L28" s="3"/>
      <c r="M28" s="3"/>
      <c r="N28" s="3"/>
      <c r="O28" s="3"/>
      <c r="P28" s="3"/>
      <c r="Q28" s="3"/>
      <c r="R28" s="3"/>
      <c r="S28" s="3"/>
      <c r="T28" s="3"/>
      <c r="U28" s="3"/>
      <c r="V28" s="3"/>
      <c r="W28" s="3"/>
      <c r="X28" s="3"/>
      <c r="Y28" s="3"/>
      <c r="Z28" s="3"/>
    </row>
    <row r="29" ht="15.75" customHeight="1">
      <c r="A29" s="66"/>
      <c r="B29" s="66"/>
      <c r="C29" s="67"/>
      <c r="D29" s="67"/>
      <c r="E29" s="67"/>
      <c r="F29" s="67"/>
      <c r="G29" s="67"/>
      <c r="H29" s="1"/>
      <c r="I29" s="3"/>
      <c r="J29" s="3"/>
      <c r="K29" s="3"/>
      <c r="L29" s="3"/>
      <c r="M29" s="3"/>
      <c r="N29" s="3"/>
      <c r="O29" s="3"/>
      <c r="P29" s="3"/>
      <c r="Q29" s="3"/>
      <c r="R29" s="3"/>
      <c r="S29" s="3"/>
      <c r="T29" s="3"/>
      <c r="U29" s="3"/>
      <c r="V29" s="3"/>
      <c r="W29" s="3"/>
      <c r="X29" s="3"/>
      <c r="Y29" s="3"/>
      <c r="Z29" s="3"/>
    </row>
    <row r="30" ht="15.75" customHeight="1">
      <c r="A30" s="66"/>
      <c r="B30" s="66"/>
      <c r="C30" s="67"/>
      <c r="D30" s="67"/>
      <c r="E30" s="67"/>
      <c r="F30" s="67"/>
      <c r="G30" s="67"/>
      <c r="H30" s="1"/>
      <c r="I30" s="3"/>
      <c r="J30" s="3"/>
      <c r="K30" s="3"/>
      <c r="L30" s="3"/>
      <c r="M30" s="3"/>
      <c r="N30" s="3"/>
      <c r="O30" s="3"/>
      <c r="P30" s="3"/>
      <c r="Q30" s="3"/>
      <c r="R30" s="3"/>
      <c r="S30" s="3"/>
      <c r="T30" s="3"/>
      <c r="U30" s="3"/>
      <c r="V30" s="3"/>
      <c r="W30" s="3"/>
      <c r="X30" s="3"/>
      <c r="Y30" s="3"/>
      <c r="Z30" s="3"/>
    </row>
    <row r="31" ht="15.75" customHeight="1">
      <c r="A31" s="66"/>
      <c r="B31" s="66"/>
      <c r="C31" s="67"/>
      <c r="D31" s="67"/>
      <c r="E31" s="67"/>
      <c r="F31" s="67"/>
      <c r="G31" s="67"/>
      <c r="H31" s="1"/>
      <c r="I31" s="3"/>
      <c r="J31" s="3"/>
      <c r="K31" s="3"/>
      <c r="L31" s="3"/>
      <c r="M31" s="3"/>
      <c r="N31" s="3"/>
      <c r="O31" s="3"/>
      <c r="P31" s="3"/>
      <c r="Q31" s="3"/>
      <c r="R31" s="3"/>
      <c r="S31" s="3"/>
      <c r="T31" s="3"/>
      <c r="U31" s="3"/>
      <c r="V31" s="3"/>
      <c r="W31" s="3"/>
      <c r="X31" s="3"/>
      <c r="Y31" s="3"/>
      <c r="Z31" s="3"/>
    </row>
    <row r="32" ht="15.75" customHeight="1">
      <c r="A32" s="66"/>
      <c r="B32" s="66"/>
      <c r="C32" s="67"/>
      <c r="D32" s="67"/>
      <c r="E32" s="67"/>
      <c r="F32" s="67"/>
      <c r="G32" s="67"/>
      <c r="H32" s="1"/>
      <c r="I32" s="3"/>
      <c r="J32" s="3"/>
      <c r="K32" s="3"/>
      <c r="L32" s="3"/>
      <c r="M32" s="3"/>
      <c r="N32" s="3"/>
      <c r="O32" s="3"/>
      <c r="P32" s="3"/>
      <c r="Q32" s="3"/>
      <c r="R32" s="3"/>
      <c r="S32" s="3"/>
      <c r="T32" s="3"/>
      <c r="U32" s="3"/>
      <c r="V32" s="3"/>
      <c r="W32" s="3"/>
      <c r="X32" s="3"/>
      <c r="Y32" s="3"/>
      <c r="Z32" s="3"/>
    </row>
    <row r="33" ht="15.75" customHeight="1">
      <c r="A33" s="66"/>
      <c r="B33" s="66"/>
      <c r="C33" s="67"/>
      <c r="D33" s="67"/>
      <c r="E33" s="67"/>
      <c r="F33" s="67"/>
      <c r="G33" s="67"/>
      <c r="H33" s="1"/>
      <c r="I33" s="3"/>
      <c r="J33" s="3"/>
      <c r="K33" s="3"/>
      <c r="L33" s="3"/>
      <c r="M33" s="3"/>
      <c r="N33" s="3"/>
      <c r="O33" s="3"/>
      <c r="P33" s="3"/>
      <c r="Q33" s="3"/>
      <c r="R33" s="3"/>
      <c r="S33" s="3"/>
      <c r="T33" s="3"/>
      <c r="U33" s="3"/>
      <c r="V33" s="3"/>
      <c r="W33" s="3"/>
      <c r="X33" s="3"/>
      <c r="Y33" s="3"/>
      <c r="Z33" s="3"/>
    </row>
    <row r="34" ht="15.75" customHeight="1">
      <c r="A34" s="66"/>
      <c r="B34" s="66"/>
      <c r="C34" s="67"/>
      <c r="D34" s="67"/>
      <c r="E34" s="67"/>
      <c r="F34" s="67"/>
      <c r="G34" s="67"/>
      <c r="H34" s="1"/>
      <c r="I34" s="3"/>
      <c r="J34" s="3"/>
      <c r="K34" s="3"/>
      <c r="L34" s="3"/>
      <c r="M34" s="3"/>
      <c r="N34" s="3"/>
      <c r="O34" s="3"/>
      <c r="P34" s="3"/>
      <c r="Q34" s="3"/>
      <c r="R34" s="3"/>
      <c r="S34" s="3"/>
      <c r="T34" s="3"/>
      <c r="U34" s="3"/>
      <c r="V34" s="3"/>
      <c r="W34" s="3"/>
      <c r="X34" s="3"/>
      <c r="Y34" s="3"/>
      <c r="Z34" s="3"/>
    </row>
    <row r="35" ht="15.75" customHeight="1">
      <c r="A35" s="66"/>
      <c r="B35" s="66"/>
      <c r="C35" s="67"/>
      <c r="D35" s="67"/>
      <c r="E35" s="67"/>
      <c r="F35" s="67"/>
      <c r="G35" s="67"/>
      <c r="H35" s="1"/>
      <c r="I35" s="3"/>
      <c r="J35" s="3"/>
      <c r="K35" s="3"/>
      <c r="L35" s="3"/>
      <c r="M35" s="3"/>
      <c r="N35" s="3"/>
      <c r="O35" s="3"/>
      <c r="P35" s="3"/>
      <c r="Q35" s="3"/>
      <c r="R35" s="3"/>
      <c r="S35" s="3"/>
      <c r="T35" s="3"/>
      <c r="U35" s="3"/>
      <c r="V35" s="3"/>
      <c r="W35" s="3"/>
      <c r="X35" s="3"/>
      <c r="Y35" s="3"/>
      <c r="Z35" s="3"/>
    </row>
    <row r="36" ht="15.75" customHeight="1">
      <c r="A36" s="66"/>
      <c r="B36" s="66"/>
      <c r="C36" s="67"/>
      <c r="D36" s="67"/>
      <c r="E36" s="67"/>
      <c r="F36" s="67"/>
      <c r="G36" s="67"/>
      <c r="H36" s="1"/>
      <c r="I36" s="3"/>
      <c r="J36" s="3"/>
      <c r="K36" s="3"/>
      <c r="L36" s="3"/>
      <c r="M36" s="3"/>
      <c r="N36" s="3"/>
      <c r="O36" s="3"/>
      <c r="P36" s="3"/>
      <c r="Q36" s="3"/>
      <c r="R36" s="3"/>
      <c r="S36" s="3"/>
      <c r="T36" s="3"/>
      <c r="U36" s="3"/>
      <c r="V36" s="3"/>
      <c r="W36" s="3"/>
      <c r="X36" s="3"/>
      <c r="Y36" s="3"/>
      <c r="Z36" s="3"/>
    </row>
    <row r="37" ht="15.75" customHeight="1">
      <c r="A37" s="66"/>
      <c r="B37" s="66"/>
      <c r="C37" s="67"/>
      <c r="D37" s="67"/>
      <c r="E37" s="67"/>
      <c r="F37" s="67"/>
      <c r="G37" s="67"/>
      <c r="H37" s="1"/>
      <c r="I37" s="3"/>
      <c r="J37" s="3"/>
      <c r="K37" s="3"/>
      <c r="L37" s="3"/>
      <c r="M37" s="3"/>
      <c r="N37" s="3"/>
      <c r="O37" s="3"/>
      <c r="P37" s="3"/>
      <c r="Q37" s="3"/>
      <c r="R37" s="3"/>
      <c r="S37" s="3"/>
      <c r="T37" s="3"/>
      <c r="U37" s="3"/>
      <c r="V37" s="3"/>
      <c r="W37" s="3"/>
      <c r="X37" s="3"/>
      <c r="Y37" s="3"/>
      <c r="Z37" s="3"/>
    </row>
    <row r="38" ht="15.75" customHeight="1">
      <c r="A38" s="66"/>
      <c r="B38" s="66"/>
      <c r="C38" s="67"/>
      <c r="D38" s="67"/>
      <c r="E38" s="67"/>
      <c r="F38" s="67"/>
      <c r="G38" s="67"/>
      <c r="H38" s="1"/>
      <c r="I38" s="3"/>
      <c r="J38" s="3"/>
      <c r="K38" s="3"/>
      <c r="L38" s="3"/>
      <c r="M38" s="3"/>
      <c r="N38" s="3"/>
      <c r="O38" s="3"/>
      <c r="P38" s="3"/>
      <c r="Q38" s="3"/>
      <c r="R38" s="3"/>
      <c r="S38" s="3"/>
      <c r="T38" s="3"/>
      <c r="U38" s="3"/>
      <c r="V38" s="3"/>
      <c r="W38" s="3"/>
      <c r="X38" s="3"/>
      <c r="Y38" s="3"/>
      <c r="Z38" s="3"/>
    </row>
    <row r="39" ht="15.75" customHeight="1">
      <c r="A39" s="66"/>
      <c r="B39" s="66"/>
      <c r="C39" s="67"/>
      <c r="D39" s="67"/>
      <c r="E39" s="67"/>
      <c r="F39" s="67"/>
      <c r="G39" s="67"/>
      <c r="H39" s="1"/>
      <c r="I39" s="3"/>
      <c r="J39" s="3"/>
      <c r="K39" s="3"/>
      <c r="L39" s="3"/>
      <c r="M39" s="3"/>
      <c r="N39" s="3"/>
      <c r="O39" s="3"/>
      <c r="P39" s="3"/>
      <c r="Q39" s="3"/>
      <c r="R39" s="3"/>
      <c r="S39" s="3"/>
      <c r="T39" s="3"/>
      <c r="U39" s="3"/>
      <c r="V39" s="3"/>
      <c r="W39" s="3"/>
      <c r="X39" s="3"/>
      <c r="Y39" s="3"/>
      <c r="Z39" s="3"/>
    </row>
    <row r="40" ht="15.75" customHeight="1">
      <c r="A40" s="66"/>
      <c r="B40" s="66"/>
      <c r="C40" s="67"/>
      <c r="D40" s="67"/>
      <c r="E40" s="67"/>
      <c r="F40" s="67"/>
      <c r="G40" s="67"/>
      <c r="H40" s="1"/>
      <c r="I40" s="3"/>
      <c r="J40" s="3"/>
      <c r="K40" s="3"/>
      <c r="L40" s="3"/>
      <c r="M40" s="3"/>
      <c r="N40" s="3"/>
      <c r="O40" s="3"/>
      <c r="P40" s="3"/>
      <c r="Q40" s="3"/>
      <c r="R40" s="3"/>
      <c r="S40" s="3"/>
      <c r="T40" s="3"/>
      <c r="U40" s="3"/>
      <c r="V40" s="3"/>
      <c r="W40" s="3"/>
      <c r="X40" s="3"/>
      <c r="Y40" s="3"/>
      <c r="Z40" s="3"/>
    </row>
    <row r="41" ht="15.75" customHeight="1">
      <c r="A41" s="66"/>
      <c r="B41" s="66"/>
      <c r="C41" s="67"/>
      <c r="D41" s="67"/>
      <c r="E41" s="67"/>
      <c r="F41" s="67"/>
      <c r="G41" s="67"/>
      <c r="H41" s="1"/>
      <c r="I41" s="3"/>
      <c r="J41" s="3"/>
      <c r="K41" s="3"/>
      <c r="L41" s="3"/>
      <c r="M41" s="3"/>
      <c r="N41" s="3"/>
      <c r="O41" s="3"/>
      <c r="P41" s="3"/>
      <c r="Q41" s="3"/>
      <c r="R41" s="3"/>
      <c r="S41" s="3"/>
      <c r="T41" s="3"/>
      <c r="U41" s="3"/>
      <c r="V41" s="3"/>
      <c r="W41" s="3"/>
      <c r="X41" s="3"/>
      <c r="Y41" s="3"/>
      <c r="Z41" s="3"/>
    </row>
    <row r="42" ht="15.75" customHeight="1">
      <c r="A42" s="66"/>
      <c r="B42" s="66"/>
      <c r="C42" s="67"/>
      <c r="D42" s="67"/>
      <c r="E42" s="67"/>
      <c r="F42" s="67"/>
      <c r="G42" s="67"/>
      <c r="H42" s="1"/>
      <c r="I42" s="3"/>
      <c r="J42" s="3"/>
      <c r="K42" s="3"/>
      <c r="L42" s="3"/>
      <c r="M42" s="3"/>
      <c r="N42" s="3"/>
      <c r="O42" s="3"/>
      <c r="P42" s="3"/>
      <c r="Q42" s="3"/>
      <c r="R42" s="3"/>
      <c r="S42" s="3"/>
      <c r="T42" s="3"/>
      <c r="U42" s="3"/>
      <c r="V42" s="3"/>
      <c r="W42" s="3"/>
      <c r="X42" s="3"/>
      <c r="Y42" s="3"/>
      <c r="Z42" s="3"/>
    </row>
    <row r="43" ht="15.75" customHeight="1">
      <c r="A43" s="66"/>
      <c r="B43" s="66"/>
      <c r="C43" s="67"/>
      <c r="D43" s="67"/>
      <c r="E43" s="67"/>
      <c r="F43" s="67"/>
      <c r="G43" s="67"/>
      <c r="H43" s="1"/>
      <c r="I43" s="3"/>
      <c r="J43" s="3"/>
      <c r="K43" s="3"/>
      <c r="L43" s="3"/>
      <c r="M43" s="3"/>
      <c r="N43" s="3"/>
      <c r="O43" s="3"/>
      <c r="P43" s="3"/>
      <c r="Q43" s="3"/>
      <c r="R43" s="3"/>
      <c r="S43" s="3"/>
      <c r="T43" s="3"/>
      <c r="U43" s="3"/>
      <c r="V43" s="3"/>
      <c r="W43" s="3"/>
      <c r="X43" s="3"/>
      <c r="Y43" s="3"/>
      <c r="Z43" s="3"/>
    </row>
    <row r="44" ht="15.75" customHeight="1">
      <c r="A44" s="66"/>
      <c r="B44" s="66"/>
      <c r="C44" s="67"/>
      <c r="D44" s="67"/>
      <c r="E44" s="67"/>
      <c r="F44" s="67"/>
      <c r="G44" s="67"/>
      <c r="H44" s="1"/>
      <c r="I44" s="3"/>
      <c r="J44" s="3"/>
      <c r="K44" s="3"/>
      <c r="L44" s="3"/>
      <c r="M44" s="3"/>
      <c r="N44" s="3"/>
      <c r="O44" s="3"/>
      <c r="P44" s="3"/>
      <c r="Q44" s="3"/>
      <c r="R44" s="3"/>
      <c r="S44" s="3"/>
      <c r="T44" s="3"/>
      <c r="U44" s="3"/>
      <c r="V44" s="3"/>
      <c r="W44" s="3"/>
      <c r="X44" s="3"/>
      <c r="Y44" s="3"/>
      <c r="Z44" s="3"/>
    </row>
    <row r="45" ht="15.75" customHeight="1">
      <c r="A45" s="66"/>
      <c r="B45" s="66"/>
      <c r="C45" s="67"/>
      <c r="D45" s="67"/>
      <c r="E45" s="67"/>
      <c r="F45" s="67"/>
      <c r="G45" s="67"/>
      <c r="H45" s="1"/>
      <c r="I45" s="3"/>
      <c r="J45" s="3"/>
      <c r="K45" s="3"/>
      <c r="L45" s="3"/>
      <c r="M45" s="3"/>
      <c r="N45" s="3"/>
      <c r="O45" s="3"/>
      <c r="P45" s="3"/>
      <c r="Q45" s="3"/>
      <c r="R45" s="3"/>
      <c r="S45" s="3"/>
      <c r="T45" s="3"/>
      <c r="U45" s="3"/>
      <c r="V45" s="3"/>
      <c r="W45" s="3"/>
      <c r="X45" s="3"/>
      <c r="Y45" s="3"/>
      <c r="Z45" s="3"/>
    </row>
    <row r="46" ht="15.75" customHeight="1">
      <c r="A46" s="66"/>
      <c r="B46" s="66"/>
      <c r="C46" s="67"/>
      <c r="D46" s="67"/>
      <c r="E46" s="67"/>
      <c r="F46" s="67"/>
      <c r="G46" s="67"/>
      <c r="H46" s="1"/>
      <c r="I46" s="3"/>
      <c r="J46" s="3"/>
      <c r="K46" s="3"/>
      <c r="L46" s="3"/>
      <c r="M46" s="3"/>
      <c r="N46" s="3"/>
      <c r="O46" s="3"/>
      <c r="P46" s="3"/>
      <c r="Q46" s="3"/>
      <c r="R46" s="3"/>
      <c r="S46" s="3"/>
      <c r="T46" s="3"/>
      <c r="U46" s="3"/>
      <c r="V46" s="3"/>
      <c r="W46" s="3"/>
      <c r="X46" s="3"/>
      <c r="Y46" s="3"/>
      <c r="Z46" s="3"/>
    </row>
    <row r="47" ht="15.75" customHeight="1">
      <c r="A47" s="66"/>
      <c r="B47" s="66"/>
      <c r="C47" s="67"/>
      <c r="D47" s="67"/>
      <c r="E47" s="67"/>
      <c r="F47" s="67"/>
      <c r="G47" s="67"/>
      <c r="H47" s="1"/>
      <c r="I47" s="3"/>
      <c r="J47" s="3"/>
      <c r="K47" s="3"/>
      <c r="L47" s="3"/>
      <c r="M47" s="3"/>
      <c r="N47" s="3"/>
      <c r="O47" s="3"/>
      <c r="P47" s="3"/>
      <c r="Q47" s="3"/>
      <c r="R47" s="3"/>
      <c r="S47" s="3"/>
      <c r="T47" s="3"/>
      <c r="U47" s="3"/>
      <c r="V47" s="3"/>
      <c r="W47" s="3"/>
      <c r="X47" s="3"/>
      <c r="Y47" s="3"/>
      <c r="Z47" s="3"/>
    </row>
    <row r="48" ht="15.75" customHeight="1">
      <c r="A48" s="66"/>
      <c r="B48" s="66"/>
      <c r="C48" s="67"/>
      <c r="D48" s="67"/>
      <c r="E48" s="67"/>
      <c r="F48" s="67"/>
      <c r="G48" s="67"/>
      <c r="H48" s="1"/>
      <c r="I48" s="3"/>
      <c r="J48" s="3"/>
      <c r="K48" s="3"/>
      <c r="L48" s="3"/>
      <c r="M48" s="3"/>
      <c r="N48" s="3"/>
      <c r="O48" s="3"/>
      <c r="P48" s="3"/>
      <c r="Q48" s="3"/>
      <c r="R48" s="3"/>
      <c r="S48" s="3"/>
      <c r="T48" s="3"/>
      <c r="U48" s="3"/>
      <c r="V48" s="3"/>
      <c r="W48" s="3"/>
      <c r="X48" s="3"/>
      <c r="Y48" s="3"/>
      <c r="Z48" s="3"/>
    </row>
    <row r="49" ht="15.75" customHeight="1">
      <c r="A49" s="66"/>
      <c r="B49" s="66"/>
      <c r="C49" s="67"/>
      <c r="D49" s="67"/>
      <c r="E49" s="67"/>
      <c r="F49" s="67"/>
      <c r="G49" s="67"/>
      <c r="H49" s="1"/>
      <c r="I49" s="3"/>
      <c r="J49" s="3"/>
      <c r="K49" s="3"/>
      <c r="L49" s="3"/>
      <c r="M49" s="3"/>
      <c r="N49" s="3"/>
      <c r="O49" s="3"/>
      <c r="P49" s="3"/>
      <c r="Q49" s="3"/>
      <c r="R49" s="3"/>
      <c r="S49" s="3"/>
      <c r="T49" s="3"/>
      <c r="U49" s="3"/>
      <c r="V49" s="3"/>
      <c r="W49" s="3"/>
      <c r="X49" s="3"/>
      <c r="Y49" s="3"/>
      <c r="Z49" s="3"/>
    </row>
    <row r="50" ht="15.75" customHeight="1">
      <c r="A50" s="66"/>
      <c r="B50" s="66"/>
      <c r="C50" s="67"/>
      <c r="D50" s="67"/>
      <c r="E50" s="67"/>
      <c r="F50" s="67"/>
      <c r="G50" s="67"/>
      <c r="H50" s="1"/>
      <c r="I50" s="3"/>
      <c r="J50" s="3"/>
      <c r="K50" s="3"/>
      <c r="L50" s="3"/>
      <c r="M50" s="3"/>
      <c r="N50" s="3"/>
      <c r="O50" s="3"/>
      <c r="P50" s="3"/>
      <c r="Q50" s="3"/>
      <c r="R50" s="3"/>
      <c r="S50" s="3"/>
      <c r="T50" s="3"/>
      <c r="U50" s="3"/>
      <c r="V50" s="3"/>
      <c r="W50" s="3"/>
      <c r="X50" s="3"/>
      <c r="Y50" s="3"/>
      <c r="Z50" s="3"/>
    </row>
    <row r="51" ht="15.75" customHeight="1">
      <c r="A51" s="66"/>
      <c r="B51" s="66"/>
      <c r="C51" s="67"/>
      <c r="D51" s="67"/>
      <c r="E51" s="67"/>
      <c r="F51" s="67"/>
      <c r="G51" s="67"/>
      <c r="H51" s="1"/>
      <c r="I51" s="3"/>
      <c r="J51" s="3"/>
      <c r="K51" s="3"/>
      <c r="L51" s="3"/>
      <c r="M51" s="3"/>
      <c r="N51" s="3"/>
      <c r="O51" s="3"/>
      <c r="P51" s="3"/>
      <c r="Q51" s="3"/>
      <c r="R51" s="3"/>
      <c r="S51" s="3"/>
      <c r="T51" s="3"/>
      <c r="U51" s="3"/>
      <c r="V51" s="3"/>
      <c r="W51" s="3"/>
      <c r="X51" s="3"/>
      <c r="Y51" s="3"/>
      <c r="Z51" s="3"/>
    </row>
    <row r="52" ht="15.75" customHeight="1">
      <c r="A52" s="66"/>
      <c r="B52" s="66"/>
      <c r="C52" s="67"/>
      <c r="D52" s="67"/>
      <c r="E52" s="67"/>
      <c r="F52" s="67"/>
      <c r="G52" s="67"/>
      <c r="H52" s="1"/>
      <c r="I52" s="3"/>
      <c r="J52" s="3"/>
      <c r="K52" s="3"/>
      <c r="L52" s="3"/>
      <c r="M52" s="3"/>
      <c r="N52" s="3"/>
      <c r="O52" s="3"/>
      <c r="P52" s="3"/>
      <c r="Q52" s="3"/>
      <c r="R52" s="3"/>
      <c r="S52" s="3"/>
      <c r="T52" s="3"/>
      <c r="U52" s="3"/>
      <c r="V52" s="3"/>
      <c r="W52" s="3"/>
      <c r="X52" s="3"/>
      <c r="Y52" s="3"/>
      <c r="Z52" s="3"/>
    </row>
    <row r="53" ht="15.75" customHeight="1">
      <c r="A53" s="66"/>
      <c r="B53" s="66"/>
      <c r="C53" s="67"/>
      <c r="D53" s="67"/>
      <c r="E53" s="67"/>
      <c r="F53" s="67"/>
      <c r="G53" s="67"/>
      <c r="H53" s="1"/>
      <c r="I53" s="3"/>
      <c r="J53" s="3"/>
      <c r="K53" s="3"/>
      <c r="L53" s="3"/>
      <c r="M53" s="3"/>
      <c r="N53" s="3"/>
      <c r="O53" s="3"/>
      <c r="P53" s="3"/>
      <c r="Q53" s="3"/>
      <c r="R53" s="3"/>
      <c r="S53" s="3"/>
      <c r="T53" s="3"/>
      <c r="U53" s="3"/>
      <c r="V53" s="3"/>
      <c r="W53" s="3"/>
      <c r="X53" s="3"/>
      <c r="Y53" s="3"/>
      <c r="Z53" s="3"/>
    </row>
    <row r="54" ht="15.75" customHeight="1">
      <c r="A54" s="66"/>
      <c r="B54" s="66"/>
      <c r="C54" s="67"/>
      <c r="D54" s="67"/>
      <c r="E54" s="67"/>
      <c r="F54" s="67"/>
      <c r="G54" s="67"/>
      <c r="H54" s="1"/>
      <c r="I54" s="3"/>
      <c r="J54" s="3"/>
      <c r="K54" s="3"/>
      <c r="L54" s="3"/>
      <c r="M54" s="3"/>
      <c r="N54" s="3"/>
      <c r="O54" s="3"/>
      <c r="P54" s="3"/>
      <c r="Q54" s="3"/>
      <c r="R54" s="3"/>
      <c r="S54" s="3"/>
      <c r="T54" s="3"/>
      <c r="U54" s="3"/>
      <c r="V54" s="3"/>
      <c r="W54" s="3"/>
      <c r="X54" s="3"/>
      <c r="Y54" s="3"/>
      <c r="Z54" s="3"/>
    </row>
    <row r="55" ht="15.75" customHeight="1">
      <c r="A55" s="66"/>
      <c r="B55" s="66"/>
      <c r="C55" s="67"/>
      <c r="D55" s="67"/>
      <c r="E55" s="67"/>
      <c r="F55" s="67"/>
      <c r="G55" s="67"/>
      <c r="H55" s="1"/>
      <c r="I55" s="3"/>
      <c r="J55" s="3"/>
      <c r="K55" s="3"/>
      <c r="L55" s="3"/>
      <c r="M55" s="3"/>
      <c r="N55" s="3"/>
      <c r="O55" s="3"/>
      <c r="P55" s="3"/>
      <c r="Q55" s="3"/>
      <c r="R55" s="3"/>
      <c r="S55" s="3"/>
      <c r="T55" s="3"/>
      <c r="U55" s="3"/>
      <c r="V55" s="3"/>
      <c r="W55" s="3"/>
      <c r="X55" s="3"/>
      <c r="Y55" s="3"/>
      <c r="Z55" s="3"/>
    </row>
    <row r="56" ht="15.75" customHeight="1">
      <c r="A56" s="66"/>
      <c r="B56" s="66"/>
      <c r="C56" s="67"/>
      <c r="D56" s="67"/>
      <c r="E56" s="67"/>
      <c r="F56" s="67"/>
      <c r="G56" s="67"/>
      <c r="H56" s="1"/>
      <c r="I56" s="3"/>
      <c r="J56" s="3"/>
      <c r="K56" s="3"/>
      <c r="L56" s="3"/>
      <c r="M56" s="3"/>
      <c r="N56" s="3"/>
      <c r="O56" s="3"/>
      <c r="P56" s="3"/>
      <c r="Q56" s="3"/>
      <c r="R56" s="3"/>
      <c r="S56" s="3"/>
      <c r="T56" s="3"/>
      <c r="U56" s="3"/>
      <c r="V56" s="3"/>
      <c r="W56" s="3"/>
      <c r="X56" s="3"/>
      <c r="Y56" s="3"/>
      <c r="Z56" s="3"/>
    </row>
    <row r="57" ht="15.75" customHeight="1">
      <c r="A57" s="66"/>
      <c r="B57" s="66"/>
      <c r="C57" s="67"/>
      <c r="D57" s="67"/>
      <c r="E57" s="67"/>
      <c r="F57" s="67"/>
      <c r="G57" s="67"/>
      <c r="H57" s="1"/>
      <c r="I57" s="3"/>
      <c r="J57" s="3"/>
      <c r="K57" s="3"/>
      <c r="L57" s="3"/>
      <c r="M57" s="3"/>
      <c r="N57" s="3"/>
      <c r="O57" s="3"/>
      <c r="P57" s="3"/>
      <c r="Q57" s="3"/>
      <c r="R57" s="3"/>
      <c r="S57" s="3"/>
      <c r="T57" s="3"/>
      <c r="U57" s="3"/>
      <c r="V57" s="3"/>
      <c r="W57" s="3"/>
      <c r="X57" s="3"/>
      <c r="Y57" s="3"/>
      <c r="Z57" s="3"/>
    </row>
    <row r="58" ht="15.75" customHeight="1">
      <c r="A58" s="66"/>
      <c r="B58" s="66"/>
      <c r="C58" s="67"/>
      <c r="D58" s="67"/>
      <c r="E58" s="67"/>
      <c r="F58" s="67"/>
      <c r="G58" s="67"/>
      <c r="H58" s="1"/>
      <c r="I58" s="3"/>
      <c r="J58" s="3"/>
      <c r="K58" s="3"/>
      <c r="L58" s="3"/>
      <c r="M58" s="3"/>
      <c r="N58" s="3"/>
      <c r="O58" s="3"/>
      <c r="P58" s="3"/>
      <c r="Q58" s="3"/>
      <c r="R58" s="3"/>
      <c r="S58" s="3"/>
      <c r="T58" s="3"/>
      <c r="U58" s="3"/>
      <c r="V58" s="3"/>
      <c r="W58" s="3"/>
      <c r="X58" s="3"/>
      <c r="Y58" s="3"/>
      <c r="Z58" s="3"/>
    </row>
    <row r="59" ht="15.75" customHeight="1">
      <c r="A59" s="66"/>
      <c r="B59" s="66"/>
      <c r="C59" s="67"/>
      <c r="D59" s="67"/>
      <c r="E59" s="67"/>
      <c r="F59" s="67"/>
      <c r="G59" s="67"/>
      <c r="H59" s="1"/>
      <c r="I59" s="3"/>
      <c r="J59" s="3"/>
      <c r="K59" s="3"/>
      <c r="L59" s="3"/>
      <c r="M59" s="3"/>
      <c r="N59" s="3"/>
      <c r="O59" s="3"/>
      <c r="P59" s="3"/>
      <c r="Q59" s="3"/>
      <c r="R59" s="3"/>
      <c r="S59" s="3"/>
      <c r="T59" s="3"/>
      <c r="U59" s="3"/>
      <c r="V59" s="3"/>
      <c r="W59" s="3"/>
      <c r="X59" s="3"/>
      <c r="Y59" s="3"/>
      <c r="Z59" s="3"/>
    </row>
    <row r="60" ht="15.75" customHeight="1">
      <c r="A60" s="66"/>
      <c r="B60" s="66"/>
      <c r="C60" s="67"/>
      <c r="D60" s="67"/>
      <c r="E60" s="67"/>
      <c r="F60" s="67"/>
      <c r="G60" s="67"/>
      <c r="H60" s="1"/>
      <c r="I60" s="3"/>
      <c r="J60" s="3"/>
      <c r="K60" s="3"/>
      <c r="L60" s="3"/>
      <c r="M60" s="3"/>
      <c r="N60" s="3"/>
      <c r="O60" s="3"/>
      <c r="P60" s="3"/>
      <c r="Q60" s="3"/>
      <c r="R60" s="3"/>
      <c r="S60" s="3"/>
      <c r="T60" s="3"/>
      <c r="U60" s="3"/>
      <c r="V60" s="3"/>
      <c r="W60" s="3"/>
      <c r="X60" s="3"/>
      <c r="Y60" s="3"/>
      <c r="Z60" s="3"/>
    </row>
    <row r="61" ht="15.75" customHeight="1">
      <c r="A61" s="66"/>
      <c r="B61" s="66"/>
      <c r="C61" s="67"/>
      <c r="D61" s="67"/>
      <c r="E61" s="67"/>
      <c r="F61" s="67"/>
      <c r="G61" s="67"/>
      <c r="H61" s="1"/>
      <c r="I61" s="3"/>
      <c r="J61" s="3"/>
      <c r="K61" s="3"/>
      <c r="L61" s="3"/>
      <c r="M61" s="3"/>
      <c r="N61" s="3"/>
      <c r="O61" s="3"/>
      <c r="P61" s="3"/>
      <c r="Q61" s="3"/>
      <c r="R61" s="3"/>
      <c r="S61" s="3"/>
      <c r="T61" s="3"/>
      <c r="U61" s="3"/>
      <c r="V61" s="3"/>
      <c r="W61" s="3"/>
      <c r="X61" s="3"/>
      <c r="Y61" s="3"/>
      <c r="Z61" s="3"/>
    </row>
    <row r="62" ht="15.75" customHeight="1">
      <c r="A62" s="66"/>
      <c r="B62" s="66"/>
      <c r="C62" s="67"/>
      <c r="D62" s="67"/>
      <c r="E62" s="67"/>
      <c r="F62" s="67"/>
      <c r="G62" s="67"/>
      <c r="H62" s="1"/>
      <c r="I62" s="3"/>
      <c r="J62" s="3"/>
      <c r="K62" s="3"/>
      <c r="L62" s="3"/>
      <c r="M62" s="3"/>
      <c r="N62" s="3"/>
      <c r="O62" s="3"/>
      <c r="P62" s="3"/>
      <c r="Q62" s="3"/>
      <c r="R62" s="3"/>
      <c r="S62" s="3"/>
      <c r="T62" s="3"/>
      <c r="U62" s="3"/>
      <c r="V62" s="3"/>
      <c r="W62" s="3"/>
      <c r="X62" s="3"/>
      <c r="Y62" s="3"/>
      <c r="Z62" s="3"/>
    </row>
    <row r="63" ht="15.75" customHeight="1">
      <c r="A63" s="66"/>
      <c r="B63" s="66"/>
      <c r="C63" s="67"/>
      <c r="D63" s="67"/>
      <c r="E63" s="67"/>
      <c r="F63" s="67"/>
      <c r="G63" s="67"/>
      <c r="H63" s="1"/>
      <c r="I63" s="3"/>
      <c r="J63" s="3"/>
      <c r="K63" s="3"/>
      <c r="L63" s="3"/>
      <c r="M63" s="3"/>
      <c r="N63" s="3"/>
      <c r="O63" s="3"/>
      <c r="P63" s="3"/>
      <c r="Q63" s="3"/>
      <c r="R63" s="3"/>
      <c r="S63" s="3"/>
      <c r="T63" s="3"/>
      <c r="U63" s="3"/>
      <c r="V63" s="3"/>
      <c r="W63" s="3"/>
      <c r="X63" s="3"/>
      <c r="Y63" s="3"/>
      <c r="Z63" s="3"/>
    </row>
    <row r="64" ht="15.75" customHeight="1">
      <c r="A64" s="66"/>
      <c r="B64" s="66"/>
      <c r="C64" s="67"/>
      <c r="D64" s="67"/>
      <c r="E64" s="67"/>
      <c r="F64" s="67"/>
      <c r="G64" s="67"/>
      <c r="H64" s="1"/>
      <c r="I64" s="3"/>
      <c r="J64" s="3"/>
      <c r="K64" s="3"/>
      <c r="L64" s="3"/>
      <c r="M64" s="3"/>
      <c r="N64" s="3"/>
      <c r="O64" s="3"/>
      <c r="P64" s="3"/>
      <c r="Q64" s="3"/>
      <c r="R64" s="3"/>
      <c r="S64" s="3"/>
      <c r="T64" s="3"/>
      <c r="U64" s="3"/>
      <c r="V64" s="3"/>
      <c r="W64" s="3"/>
      <c r="X64" s="3"/>
      <c r="Y64" s="3"/>
      <c r="Z64" s="3"/>
    </row>
    <row r="65" ht="15.75" customHeight="1">
      <c r="A65" s="66"/>
      <c r="B65" s="66"/>
      <c r="C65" s="67"/>
      <c r="D65" s="67"/>
      <c r="E65" s="67"/>
      <c r="F65" s="67"/>
      <c r="G65" s="67"/>
      <c r="H65" s="1"/>
      <c r="I65" s="3"/>
      <c r="J65" s="3"/>
      <c r="K65" s="3"/>
      <c r="L65" s="3"/>
      <c r="M65" s="3"/>
      <c r="N65" s="3"/>
      <c r="O65" s="3"/>
      <c r="P65" s="3"/>
      <c r="Q65" s="3"/>
      <c r="R65" s="3"/>
      <c r="S65" s="3"/>
      <c r="T65" s="3"/>
      <c r="U65" s="3"/>
      <c r="V65" s="3"/>
      <c r="W65" s="3"/>
      <c r="X65" s="3"/>
      <c r="Y65" s="3"/>
      <c r="Z65" s="3"/>
    </row>
    <row r="66" ht="15.75" customHeight="1">
      <c r="A66" s="66"/>
      <c r="B66" s="66"/>
      <c r="C66" s="67"/>
      <c r="D66" s="67"/>
      <c r="E66" s="67"/>
      <c r="F66" s="67"/>
      <c r="G66" s="67"/>
      <c r="H66" s="1"/>
      <c r="I66" s="3"/>
      <c r="J66" s="3"/>
      <c r="K66" s="3"/>
      <c r="L66" s="3"/>
      <c r="M66" s="3"/>
      <c r="N66" s="3"/>
      <c r="O66" s="3"/>
      <c r="P66" s="3"/>
      <c r="Q66" s="3"/>
      <c r="R66" s="3"/>
      <c r="S66" s="3"/>
      <c r="T66" s="3"/>
      <c r="U66" s="3"/>
      <c r="V66" s="3"/>
      <c r="W66" s="3"/>
      <c r="X66" s="3"/>
      <c r="Y66" s="3"/>
      <c r="Z66" s="3"/>
    </row>
    <row r="67" ht="15.75" customHeight="1">
      <c r="A67" s="66"/>
      <c r="B67" s="66"/>
      <c r="C67" s="67"/>
      <c r="D67" s="67"/>
      <c r="E67" s="67"/>
      <c r="F67" s="67"/>
      <c r="G67" s="67"/>
      <c r="H67" s="1"/>
      <c r="I67" s="3"/>
      <c r="J67" s="3"/>
      <c r="K67" s="3"/>
      <c r="L67" s="3"/>
      <c r="M67" s="3"/>
      <c r="N67" s="3"/>
      <c r="O67" s="3"/>
      <c r="P67" s="3"/>
      <c r="Q67" s="3"/>
      <c r="R67" s="3"/>
      <c r="S67" s="3"/>
      <c r="T67" s="3"/>
      <c r="U67" s="3"/>
      <c r="V67" s="3"/>
      <c r="W67" s="3"/>
      <c r="X67" s="3"/>
      <c r="Y67" s="3"/>
      <c r="Z67" s="3"/>
    </row>
    <row r="68" ht="15.75" customHeight="1">
      <c r="A68" s="66"/>
      <c r="B68" s="66"/>
      <c r="C68" s="67"/>
      <c r="D68" s="67"/>
      <c r="E68" s="67"/>
      <c r="F68" s="67"/>
      <c r="G68" s="67"/>
      <c r="H68" s="1"/>
      <c r="I68" s="3"/>
      <c r="J68" s="3"/>
      <c r="K68" s="3"/>
      <c r="L68" s="3"/>
      <c r="M68" s="3"/>
      <c r="N68" s="3"/>
      <c r="O68" s="3"/>
      <c r="P68" s="3"/>
      <c r="Q68" s="3"/>
      <c r="R68" s="3"/>
      <c r="S68" s="3"/>
      <c r="T68" s="3"/>
      <c r="U68" s="3"/>
      <c r="V68" s="3"/>
      <c r="W68" s="3"/>
      <c r="X68" s="3"/>
      <c r="Y68" s="3"/>
      <c r="Z68" s="3"/>
    </row>
    <row r="69" ht="15.75" customHeight="1">
      <c r="A69" s="66"/>
      <c r="B69" s="66"/>
      <c r="C69" s="67"/>
      <c r="D69" s="67"/>
      <c r="E69" s="67"/>
      <c r="F69" s="67"/>
      <c r="G69" s="67"/>
      <c r="H69" s="1"/>
      <c r="I69" s="3"/>
      <c r="J69" s="3"/>
      <c r="K69" s="3"/>
      <c r="L69" s="3"/>
      <c r="M69" s="3"/>
      <c r="N69" s="3"/>
      <c r="O69" s="3"/>
      <c r="P69" s="3"/>
      <c r="Q69" s="3"/>
      <c r="R69" s="3"/>
      <c r="S69" s="3"/>
      <c r="T69" s="3"/>
      <c r="U69" s="3"/>
      <c r="V69" s="3"/>
      <c r="W69" s="3"/>
      <c r="X69" s="3"/>
      <c r="Y69" s="3"/>
      <c r="Z69" s="3"/>
    </row>
    <row r="70" ht="15.75" customHeight="1">
      <c r="A70" s="66"/>
      <c r="B70" s="66"/>
      <c r="C70" s="67"/>
      <c r="D70" s="67"/>
      <c r="E70" s="67"/>
      <c r="F70" s="67"/>
      <c r="G70" s="67"/>
      <c r="H70" s="1"/>
      <c r="I70" s="3"/>
      <c r="J70" s="3"/>
      <c r="K70" s="3"/>
      <c r="L70" s="3"/>
      <c r="M70" s="3"/>
      <c r="N70" s="3"/>
      <c r="O70" s="3"/>
      <c r="P70" s="3"/>
      <c r="Q70" s="3"/>
      <c r="R70" s="3"/>
      <c r="S70" s="3"/>
      <c r="T70" s="3"/>
      <c r="U70" s="3"/>
      <c r="V70" s="3"/>
      <c r="W70" s="3"/>
      <c r="X70" s="3"/>
      <c r="Y70" s="3"/>
      <c r="Z70" s="3"/>
    </row>
    <row r="71" ht="15.75" customHeight="1">
      <c r="A71" s="66"/>
      <c r="B71" s="66"/>
      <c r="C71" s="67"/>
      <c r="D71" s="67"/>
      <c r="E71" s="67"/>
      <c r="F71" s="67"/>
      <c r="G71" s="67"/>
      <c r="H71" s="1"/>
      <c r="I71" s="3"/>
      <c r="J71" s="3"/>
      <c r="K71" s="3"/>
      <c r="L71" s="3"/>
      <c r="M71" s="3"/>
      <c r="N71" s="3"/>
      <c r="O71" s="3"/>
      <c r="P71" s="3"/>
      <c r="Q71" s="3"/>
      <c r="R71" s="3"/>
      <c r="S71" s="3"/>
      <c r="T71" s="3"/>
      <c r="U71" s="3"/>
      <c r="V71" s="3"/>
      <c r="W71" s="3"/>
      <c r="X71" s="3"/>
      <c r="Y71" s="3"/>
      <c r="Z71" s="3"/>
    </row>
    <row r="72" ht="15.75" customHeight="1">
      <c r="A72" s="66"/>
      <c r="B72" s="66"/>
      <c r="C72" s="67"/>
      <c r="D72" s="67"/>
      <c r="E72" s="67"/>
      <c r="F72" s="67"/>
      <c r="G72" s="67"/>
      <c r="H72" s="1"/>
      <c r="I72" s="3"/>
      <c r="J72" s="3"/>
      <c r="K72" s="3"/>
      <c r="L72" s="3"/>
      <c r="M72" s="3"/>
      <c r="N72" s="3"/>
      <c r="O72" s="3"/>
      <c r="P72" s="3"/>
      <c r="Q72" s="3"/>
      <c r="R72" s="3"/>
      <c r="S72" s="3"/>
      <c r="T72" s="3"/>
      <c r="U72" s="3"/>
      <c r="V72" s="3"/>
      <c r="W72" s="3"/>
      <c r="X72" s="3"/>
      <c r="Y72" s="3"/>
      <c r="Z72" s="3"/>
    </row>
    <row r="73" ht="15.75" customHeight="1">
      <c r="A73" s="66"/>
      <c r="B73" s="66"/>
      <c r="C73" s="67"/>
      <c r="D73" s="67"/>
      <c r="E73" s="67"/>
      <c r="F73" s="67"/>
      <c r="G73" s="67"/>
      <c r="H73" s="1"/>
      <c r="I73" s="3"/>
      <c r="J73" s="3"/>
      <c r="K73" s="3"/>
      <c r="L73" s="3"/>
      <c r="M73" s="3"/>
      <c r="N73" s="3"/>
      <c r="O73" s="3"/>
      <c r="P73" s="3"/>
      <c r="Q73" s="3"/>
      <c r="R73" s="3"/>
      <c r="S73" s="3"/>
      <c r="T73" s="3"/>
      <c r="U73" s="3"/>
      <c r="V73" s="3"/>
      <c r="W73" s="3"/>
      <c r="X73" s="3"/>
      <c r="Y73" s="3"/>
      <c r="Z73" s="3"/>
    </row>
    <row r="74" ht="15.75" customHeight="1">
      <c r="A74" s="66"/>
      <c r="B74" s="66"/>
      <c r="C74" s="67"/>
      <c r="D74" s="67"/>
      <c r="E74" s="67"/>
      <c r="F74" s="67"/>
      <c r="G74" s="67"/>
      <c r="H74" s="1"/>
      <c r="I74" s="3"/>
      <c r="J74" s="3"/>
      <c r="K74" s="3"/>
      <c r="L74" s="3"/>
      <c r="M74" s="3"/>
      <c r="N74" s="3"/>
      <c r="O74" s="3"/>
      <c r="P74" s="3"/>
      <c r="Q74" s="3"/>
      <c r="R74" s="3"/>
      <c r="S74" s="3"/>
      <c r="T74" s="3"/>
      <c r="U74" s="3"/>
      <c r="V74" s="3"/>
      <c r="W74" s="3"/>
      <c r="X74" s="3"/>
      <c r="Y74" s="3"/>
      <c r="Z74" s="3"/>
    </row>
    <row r="75" ht="15.75" customHeight="1">
      <c r="A75" s="66"/>
      <c r="B75" s="66"/>
      <c r="C75" s="67"/>
      <c r="D75" s="67"/>
      <c r="E75" s="67"/>
      <c r="F75" s="67"/>
      <c r="G75" s="67"/>
      <c r="H75" s="1"/>
      <c r="I75" s="3"/>
      <c r="J75" s="3"/>
      <c r="K75" s="3"/>
      <c r="L75" s="3"/>
      <c r="M75" s="3"/>
      <c r="N75" s="3"/>
      <c r="O75" s="3"/>
      <c r="P75" s="3"/>
      <c r="Q75" s="3"/>
      <c r="R75" s="3"/>
      <c r="S75" s="3"/>
      <c r="T75" s="3"/>
      <c r="U75" s="3"/>
      <c r="V75" s="3"/>
      <c r="W75" s="3"/>
      <c r="X75" s="3"/>
      <c r="Y75" s="3"/>
      <c r="Z75" s="3"/>
    </row>
    <row r="76" ht="15.75" customHeight="1">
      <c r="A76" s="66"/>
      <c r="B76" s="66"/>
      <c r="C76" s="67"/>
      <c r="D76" s="67"/>
      <c r="E76" s="67"/>
      <c r="F76" s="67"/>
      <c r="G76" s="67"/>
      <c r="H76" s="1"/>
      <c r="I76" s="3"/>
      <c r="J76" s="3"/>
      <c r="K76" s="3"/>
      <c r="L76" s="3"/>
      <c r="M76" s="3"/>
      <c r="N76" s="3"/>
      <c r="O76" s="3"/>
      <c r="P76" s="3"/>
      <c r="Q76" s="3"/>
      <c r="R76" s="3"/>
      <c r="S76" s="3"/>
      <c r="T76" s="3"/>
      <c r="U76" s="3"/>
      <c r="V76" s="3"/>
      <c r="W76" s="3"/>
      <c r="X76" s="3"/>
      <c r="Y76" s="3"/>
      <c r="Z76" s="3"/>
    </row>
    <row r="77" ht="15.75" customHeight="1">
      <c r="A77" s="66"/>
      <c r="B77" s="66"/>
      <c r="C77" s="67"/>
      <c r="D77" s="67"/>
      <c r="E77" s="67"/>
      <c r="F77" s="67"/>
      <c r="G77" s="67"/>
      <c r="H77" s="1"/>
      <c r="I77" s="3"/>
      <c r="J77" s="3"/>
      <c r="K77" s="3"/>
      <c r="L77" s="3"/>
      <c r="M77" s="3"/>
      <c r="N77" s="3"/>
      <c r="O77" s="3"/>
      <c r="P77" s="3"/>
      <c r="Q77" s="3"/>
      <c r="R77" s="3"/>
      <c r="S77" s="3"/>
      <c r="T77" s="3"/>
      <c r="U77" s="3"/>
      <c r="V77" s="3"/>
      <c r="W77" s="3"/>
      <c r="X77" s="3"/>
      <c r="Y77" s="3"/>
      <c r="Z77" s="3"/>
    </row>
    <row r="78" ht="15.75" customHeight="1">
      <c r="A78" s="66"/>
      <c r="B78" s="66"/>
      <c r="C78" s="67"/>
      <c r="D78" s="67"/>
      <c r="E78" s="67"/>
      <c r="F78" s="67"/>
      <c r="G78" s="67"/>
      <c r="H78" s="1"/>
      <c r="I78" s="3"/>
      <c r="J78" s="3"/>
      <c r="K78" s="3"/>
      <c r="L78" s="3"/>
      <c r="M78" s="3"/>
      <c r="N78" s="3"/>
      <c r="O78" s="3"/>
      <c r="P78" s="3"/>
      <c r="Q78" s="3"/>
      <c r="R78" s="3"/>
      <c r="S78" s="3"/>
      <c r="T78" s="3"/>
      <c r="U78" s="3"/>
      <c r="V78" s="3"/>
      <c r="W78" s="3"/>
      <c r="X78" s="3"/>
      <c r="Y78" s="3"/>
      <c r="Z78" s="3"/>
    </row>
    <row r="79" ht="15.75" customHeight="1">
      <c r="A79" s="66"/>
      <c r="B79" s="66"/>
      <c r="C79" s="67"/>
      <c r="D79" s="67"/>
      <c r="E79" s="67"/>
      <c r="F79" s="67"/>
      <c r="G79" s="67"/>
      <c r="H79" s="1"/>
      <c r="I79" s="3"/>
      <c r="J79" s="3"/>
      <c r="K79" s="3"/>
      <c r="L79" s="3"/>
      <c r="M79" s="3"/>
      <c r="N79" s="3"/>
      <c r="O79" s="3"/>
      <c r="P79" s="3"/>
      <c r="Q79" s="3"/>
      <c r="R79" s="3"/>
      <c r="S79" s="3"/>
      <c r="T79" s="3"/>
      <c r="U79" s="3"/>
      <c r="V79" s="3"/>
      <c r="W79" s="3"/>
      <c r="X79" s="3"/>
      <c r="Y79" s="3"/>
      <c r="Z79" s="3"/>
    </row>
    <row r="80" ht="15.75" customHeight="1">
      <c r="A80" s="66"/>
      <c r="B80" s="66"/>
      <c r="C80" s="67"/>
      <c r="D80" s="67"/>
      <c r="E80" s="67"/>
      <c r="F80" s="67"/>
      <c r="G80" s="67"/>
      <c r="H80" s="1"/>
      <c r="I80" s="3"/>
      <c r="J80" s="3"/>
      <c r="K80" s="3"/>
      <c r="L80" s="3"/>
      <c r="M80" s="3"/>
      <c r="N80" s="3"/>
      <c r="O80" s="3"/>
      <c r="P80" s="3"/>
      <c r="Q80" s="3"/>
      <c r="R80" s="3"/>
      <c r="S80" s="3"/>
      <c r="T80" s="3"/>
      <c r="U80" s="3"/>
      <c r="V80" s="3"/>
      <c r="W80" s="3"/>
      <c r="X80" s="3"/>
      <c r="Y80" s="3"/>
      <c r="Z80" s="3"/>
    </row>
    <row r="81" ht="15.75" customHeight="1">
      <c r="A81" s="66"/>
      <c r="B81" s="66"/>
      <c r="C81" s="67"/>
      <c r="D81" s="67"/>
      <c r="E81" s="67"/>
      <c r="F81" s="67"/>
      <c r="G81" s="67"/>
      <c r="H81" s="1"/>
      <c r="I81" s="3"/>
      <c r="J81" s="3"/>
      <c r="K81" s="3"/>
      <c r="L81" s="3"/>
      <c r="M81" s="3"/>
      <c r="N81" s="3"/>
      <c r="O81" s="3"/>
      <c r="P81" s="3"/>
      <c r="Q81" s="3"/>
      <c r="R81" s="3"/>
      <c r="S81" s="3"/>
      <c r="T81" s="3"/>
      <c r="U81" s="3"/>
      <c r="V81" s="3"/>
      <c r="W81" s="3"/>
      <c r="X81" s="3"/>
      <c r="Y81" s="3"/>
      <c r="Z81" s="3"/>
    </row>
    <row r="82" ht="15.75" customHeight="1">
      <c r="A82" s="66"/>
      <c r="B82" s="66"/>
      <c r="C82" s="67"/>
      <c r="D82" s="67"/>
      <c r="E82" s="67"/>
      <c r="F82" s="67"/>
      <c r="G82" s="67"/>
      <c r="H82" s="1"/>
      <c r="I82" s="3"/>
      <c r="J82" s="3"/>
      <c r="K82" s="3"/>
      <c r="L82" s="3"/>
      <c r="M82" s="3"/>
      <c r="N82" s="3"/>
      <c r="O82" s="3"/>
      <c r="P82" s="3"/>
      <c r="Q82" s="3"/>
      <c r="R82" s="3"/>
      <c r="S82" s="3"/>
      <c r="T82" s="3"/>
      <c r="U82" s="3"/>
      <c r="V82" s="3"/>
      <c r="W82" s="3"/>
      <c r="X82" s="3"/>
      <c r="Y82" s="3"/>
      <c r="Z82" s="3"/>
    </row>
    <row r="83" ht="15.75" customHeight="1">
      <c r="A83" s="66"/>
      <c r="B83" s="66"/>
      <c r="C83" s="67"/>
      <c r="D83" s="67"/>
      <c r="E83" s="67"/>
      <c r="F83" s="67"/>
      <c r="G83" s="67"/>
      <c r="H83" s="1"/>
      <c r="I83" s="3"/>
      <c r="J83" s="3"/>
      <c r="K83" s="3"/>
      <c r="L83" s="3"/>
      <c r="M83" s="3"/>
      <c r="N83" s="3"/>
      <c r="O83" s="3"/>
      <c r="P83" s="3"/>
      <c r="Q83" s="3"/>
      <c r="R83" s="3"/>
      <c r="S83" s="3"/>
      <c r="T83" s="3"/>
      <c r="U83" s="3"/>
      <c r="V83" s="3"/>
      <c r="W83" s="3"/>
      <c r="X83" s="3"/>
      <c r="Y83" s="3"/>
      <c r="Z83" s="3"/>
    </row>
    <row r="84" ht="15.75" customHeight="1">
      <c r="A84" s="66"/>
      <c r="B84" s="66"/>
      <c r="C84" s="67"/>
      <c r="D84" s="67"/>
      <c r="E84" s="67"/>
      <c r="F84" s="67"/>
      <c r="G84" s="67"/>
      <c r="H84" s="1"/>
      <c r="I84" s="3"/>
      <c r="J84" s="3"/>
      <c r="K84" s="3"/>
      <c r="L84" s="3"/>
      <c r="M84" s="3"/>
      <c r="N84" s="3"/>
      <c r="O84" s="3"/>
      <c r="P84" s="3"/>
      <c r="Q84" s="3"/>
      <c r="R84" s="3"/>
      <c r="S84" s="3"/>
      <c r="T84" s="3"/>
      <c r="U84" s="3"/>
      <c r="V84" s="3"/>
      <c r="W84" s="3"/>
      <c r="X84" s="3"/>
      <c r="Y84" s="3"/>
      <c r="Z84" s="3"/>
    </row>
    <row r="85" ht="15.75" customHeight="1">
      <c r="A85" s="66"/>
      <c r="B85" s="66"/>
      <c r="C85" s="67"/>
      <c r="D85" s="67"/>
      <c r="E85" s="67"/>
      <c r="F85" s="67"/>
      <c r="G85" s="67"/>
      <c r="H85" s="1"/>
      <c r="I85" s="3"/>
      <c r="J85" s="3"/>
      <c r="K85" s="3"/>
      <c r="L85" s="3"/>
      <c r="M85" s="3"/>
      <c r="N85" s="3"/>
      <c r="O85" s="3"/>
      <c r="P85" s="3"/>
      <c r="Q85" s="3"/>
      <c r="R85" s="3"/>
      <c r="S85" s="3"/>
      <c r="T85" s="3"/>
      <c r="U85" s="3"/>
      <c r="V85" s="3"/>
      <c r="W85" s="3"/>
      <c r="X85" s="3"/>
      <c r="Y85" s="3"/>
      <c r="Z85" s="3"/>
    </row>
    <row r="86" ht="15.75" customHeight="1">
      <c r="A86" s="66"/>
      <c r="B86" s="66"/>
      <c r="C86" s="67"/>
      <c r="D86" s="67"/>
      <c r="E86" s="67"/>
      <c r="F86" s="67"/>
      <c r="G86" s="67"/>
      <c r="H86" s="1"/>
      <c r="I86" s="3"/>
      <c r="J86" s="3"/>
      <c r="K86" s="3"/>
      <c r="L86" s="3"/>
      <c r="M86" s="3"/>
      <c r="N86" s="3"/>
      <c r="O86" s="3"/>
      <c r="P86" s="3"/>
      <c r="Q86" s="3"/>
      <c r="R86" s="3"/>
      <c r="S86" s="3"/>
      <c r="T86" s="3"/>
      <c r="U86" s="3"/>
      <c r="V86" s="3"/>
      <c r="W86" s="3"/>
      <c r="X86" s="3"/>
      <c r="Y86" s="3"/>
      <c r="Z86" s="3"/>
    </row>
    <row r="87" ht="15.75" customHeight="1">
      <c r="A87" s="66"/>
      <c r="B87" s="66"/>
      <c r="C87" s="67"/>
      <c r="D87" s="67"/>
      <c r="E87" s="67"/>
      <c r="F87" s="67"/>
      <c r="G87" s="67"/>
      <c r="H87" s="1"/>
      <c r="I87" s="3"/>
      <c r="J87" s="3"/>
      <c r="K87" s="3"/>
      <c r="L87" s="3"/>
      <c r="M87" s="3"/>
      <c r="N87" s="3"/>
      <c r="O87" s="3"/>
      <c r="P87" s="3"/>
      <c r="Q87" s="3"/>
      <c r="R87" s="3"/>
      <c r="S87" s="3"/>
      <c r="T87" s="3"/>
      <c r="U87" s="3"/>
      <c r="V87" s="3"/>
      <c r="W87" s="3"/>
      <c r="X87" s="3"/>
      <c r="Y87" s="3"/>
      <c r="Z87" s="3"/>
    </row>
    <row r="88" ht="15.75" customHeight="1">
      <c r="A88" s="66"/>
      <c r="B88" s="66"/>
      <c r="C88" s="67"/>
      <c r="D88" s="67"/>
      <c r="E88" s="67"/>
      <c r="F88" s="67"/>
      <c r="G88" s="67"/>
      <c r="H88" s="1"/>
      <c r="I88" s="3"/>
      <c r="J88" s="3"/>
      <c r="K88" s="3"/>
      <c r="L88" s="3"/>
      <c r="M88" s="3"/>
      <c r="N88" s="3"/>
      <c r="O88" s="3"/>
      <c r="P88" s="3"/>
      <c r="Q88" s="3"/>
      <c r="R88" s="3"/>
      <c r="S88" s="3"/>
      <c r="T88" s="3"/>
      <c r="U88" s="3"/>
      <c r="V88" s="3"/>
      <c r="W88" s="3"/>
      <c r="X88" s="3"/>
      <c r="Y88" s="3"/>
      <c r="Z88" s="3"/>
    </row>
    <row r="89" ht="15.75" customHeight="1">
      <c r="A89" s="66"/>
      <c r="B89" s="66"/>
      <c r="C89" s="67"/>
      <c r="D89" s="67"/>
      <c r="E89" s="67"/>
      <c r="F89" s="67"/>
      <c r="G89" s="67"/>
      <c r="H89" s="1"/>
      <c r="I89" s="3"/>
      <c r="J89" s="3"/>
      <c r="K89" s="3"/>
      <c r="L89" s="3"/>
      <c r="M89" s="3"/>
      <c r="N89" s="3"/>
      <c r="O89" s="3"/>
      <c r="P89" s="3"/>
      <c r="Q89" s="3"/>
      <c r="R89" s="3"/>
      <c r="S89" s="3"/>
      <c r="T89" s="3"/>
      <c r="U89" s="3"/>
      <c r="V89" s="3"/>
      <c r="W89" s="3"/>
      <c r="X89" s="3"/>
      <c r="Y89" s="3"/>
      <c r="Z89" s="3"/>
    </row>
    <row r="90" ht="15.75" customHeight="1">
      <c r="A90" s="66"/>
      <c r="B90" s="66"/>
      <c r="C90" s="67"/>
      <c r="D90" s="67"/>
      <c r="E90" s="67"/>
      <c r="F90" s="67"/>
      <c r="G90" s="67"/>
      <c r="H90" s="1"/>
      <c r="I90" s="3"/>
      <c r="J90" s="3"/>
      <c r="K90" s="3"/>
      <c r="L90" s="3"/>
      <c r="M90" s="3"/>
      <c r="N90" s="3"/>
      <c r="O90" s="3"/>
      <c r="P90" s="3"/>
      <c r="Q90" s="3"/>
      <c r="R90" s="3"/>
      <c r="S90" s="3"/>
      <c r="T90" s="3"/>
      <c r="U90" s="3"/>
      <c r="V90" s="3"/>
      <c r="W90" s="3"/>
      <c r="X90" s="3"/>
      <c r="Y90" s="3"/>
      <c r="Z90" s="3"/>
    </row>
    <row r="91" ht="15.75" customHeight="1">
      <c r="A91" s="66"/>
      <c r="B91" s="66"/>
      <c r="C91" s="67"/>
      <c r="D91" s="67"/>
      <c r="E91" s="67"/>
      <c r="F91" s="67"/>
      <c r="G91" s="67"/>
      <c r="H91" s="1"/>
      <c r="I91" s="3"/>
      <c r="J91" s="3"/>
      <c r="K91" s="3"/>
      <c r="L91" s="3"/>
      <c r="M91" s="3"/>
      <c r="N91" s="3"/>
      <c r="O91" s="3"/>
      <c r="P91" s="3"/>
      <c r="Q91" s="3"/>
      <c r="R91" s="3"/>
      <c r="S91" s="3"/>
      <c r="T91" s="3"/>
      <c r="U91" s="3"/>
      <c r="V91" s="3"/>
      <c r="W91" s="3"/>
      <c r="X91" s="3"/>
      <c r="Y91" s="3"/>
      <c r="Z91" s="3"/>
    </row>
    <row r="92" ht="15.75" customHeight="1">
      <c r="A92" s="66"/>
      <c r="B92" s="66"/>
      <c r="C92" s="67"/>
      <c r="D92" s="67"/>
      <c r="E92" s="67"/>
      <c r="F92" s="67"/>
      <c r="G92" s="67"/>
      <c r="H92" s="1"/>
      <c r="I92" s="3"/>
      <c r="J92" s="3"/>
      <c r="K92" s="3"/>
      <c r="L92" s="3"/>
      <c r="M92" s="3"/>
      <c r="N92" s="3"/>
      <c r="O92" s="3"/>
      <c r="P92" s="3"/>
      <c r="Q92" s="3"/>
      <c r="R92" s="3"/>
      <c r="S92" s="3"/>
      <c r="T92" s="3"/>
      <c r="U92" s="3"/>
      <c r="V92" s="3"/>
      <c r="W92" s="3"/>
      <c r="X92" s="3"/>
      <c r="Y92" s="3"/>
      <c r="Z92" s="3"/>
    </row>
    <row r="93" ht="15.75" customHeight="1">
      <c r="A93" s="66"/>
      <c r="B93" s="66"/>
      <c r="C93" s="67"/>
      <c r="D93" s="67"/>
      <c r="E93" s="67"/>
      <c r="F93" s="67"/>
      <c r="G93" s="67"/>
      <c r="H93" s="1"/>
      <c r="I93" s="3"/>
      <c r="J93" s="3"/>
      <c r="K93" s="3"/>
      <c r="L93" s="3"/>
      <c r="M93" s="3"/>
      <c r="N93" s="3"/>
      <c r="O93" s="3"/>
      <c r="P93" s="3"/>
      <c r="Q93" s="3"/>
      <c r="R93" s="3"/>
      <c r="S93" s="3"/>
      <c r="T93" s="3"/>
      <c r="U93" s="3"/>
      <c r="V93" s="3"/>
      <c r="W93" s="3"/>
      <c r="X93" s="3"/>
      <c r="Y93" s="3"/>
      <c r="Z93" s="3"/>
    </row>
    <row r="94" ht="15.75" customHeight="1">
      <c r="A94" s="66"/>
      <c r="B94" s="66"/>
      <c r="C94" s="67"/>
      <c r="D94" s="67"/>
      <c r="E94" s="67"/>
      <c r="F94" s="67"/>
      <c r="G94" s="67"/>
      <c r="H94" s="1"/>
      <c r="I94" s="3"/>
      <c r="J94" s="3"/>
      <c r="K94" s="3"/>
      <c r="L94" s="3"/>
      <c r="M94" s="3"/>
      <c r="N94" s="3"/>
      <c r="O94" s="3"/>
      <c r="P94" s="3"/>
      <c r="Q94" s="3"/>
      <c r="R94" s="3"/>
      <c r="S94" s="3"/>
      <c r="T94" s="3"/>
      <c r="U94" s="3"/>
      <c r="V94" s="3"/>
      <c r="W94" s="3"/>
      <c r="X94" s="3"/>
      <c r="Y94" s="3"/>
      <c r="Z94" s="3"/>
    </row>
    <row r="95" ht="15.75" customHeight="1">
      <c r="A95" s="66"/>
      <c r="B95" s="66"/>
      <c r="C95" s="67"/>
      <c r="D95" s="67"/>
      <c r="E95" s="67"/>
      <c r="F95" s="67"/>
      <c r="G95" s="67"/>
      <c r="H95" s="1"/>
      <c r="I95" s="3"/>
      <c r="J95" s="3"/>
      <c r="K95" s="3"/>
      <c r="L95" s="3"/>
      <c r="M95" s="3"/>
      <c r="N95" s="3"/>
      <c r="O95" s="3"/>
      <c r="P95" s="3"/>
      <c r="Q95" s="3"/>
      <c r="R95" s="3"/>
      <c r="S95" s="3"/>
      <c r="T95" s="3"/>
      <c r="U95" s="3"/>
      <c r="V95" s="3"/>
      <c r="W95" s="3"/>
      <c r="X95" s="3"/>
      <c r="Y95" s="3"/>
      <c r="Z95" s="3"/>
    </row>
    <row r="96" ht="15.75" customHeight="1">
      <c r="A96" s="66"/>
      <c r="B96" s="66"/>
      <c r="C96" s="67"/>
      <c r="D96" s="67"/>
      <c r="E96" s="67"/>
      <c r="F96" s="67"/>
      <c r="G96" s="67"/>
      <c r="H96" s="1"/>
      <c r="I96" s="3"/>
      <c r="J96" s="3"/>
      <c r="K96" s="3"/>
      <c r="L96" s="3"/>
      <c r="M96" s="3"/>
      <c r="N96" s="3"/>
      <c r="O96" s="3"/>
      <c r="P96" s="3"/>
      <c r="Q96" s="3"/>
      <c r="R96" s="3"/>
      <c r="S96" s="3"/>
      <c r="T96" s="3"/>
      <c r="U96" s="3"/>
      <c r="V96" s="3"/>
      <c r="W96" s="3"/>
      <c r="X96" s="3"/>
      <c r="Y96" s="3"/>
      <c r="Z96" s="3"/>
    </row>
    <row r="97" ht="15.75" customHeight="1">
      <c r="A97" s="66"/>
      <c r="B97" s="66"/>
      <c r="C97" s="67"/>
      <c r="D97" s="67"/>
      <c r="E97" s="67"/>
      <c r="F97" s="67"/>
      <c r="G97" s="67"/>
      <c r="H97" s="1"/>
      <c r="I97" s="3"/>
      <c r="J97" s="3"/>
      <c r="K97" s="3"/>
      <c r="L97" s="3"/>
      <c r="M97" s="3"/>
      <c r="N97" s="3"/>
      <c r="O97" s="3"/>
      <c r="P97" s="3"/>
      <c r="Q97" s="3"/>
      <c r="R97" s="3"/>
      <c r="S97" s="3"/>
      <c r="T97" s="3"/>
      <c r="U97" s="3"/>
      <c r="V97" s="3"/>
      <c r="W97" s="3"/>
      <c r="X97" s="3"/>
      <c r="Y97" s="3"/>
      <c r="Z97" s="3"/>
    </row>
    <row r="98" ht="15.75" customHeight="1">
      <c r="A98" s="66"/>
      <c r="B98" s="66"/>
      <c r="C98" s="67"/>
      <c r="D98" s="67"/>
      <c r="E98" s="67"/>
      <c r="F98" s="67"/>
      <c r="G98" s="67"/>
      <c r="H98" s="1"/>
      <c r="I98" s="3"/>
      <c r="J98" s="3"/>
      <c r="K98" s="3"/>
      <c r="L98" s="3"/>
      <c r="M98" s="3"/>
      <c r="N98" s="3"/>
      <c r="O98" s="3"/>
      <c r="P98" s="3"/>
      <c r="Q98" s="3"/>
      <c r="R98" s="3"/>
      <c r="S98" s="3"/>
      <c r="T98" s="3"/>
      <c r="U98" s="3"/>
      <c r="V98" s="3"/>
      <c r="W98" s="3"/>
      <c r="X98" s="3"/>
      <c r="Y98" s="3"/>
      <c r="Z98" s="3"/>
    </row>
    <row r="99" ht="15.75" customHeight="1">
      <c r="A99" s="66"/>
      <c r="B99" s="66"/>
      <c r="C99" s="67"/>
      <c r="D99" s="67"/>
      <c r="E99" s="67"/>
      <c r="F99" s="67"/>
      <c r="G99" s="67"/>
      <c r="H99" s="1"/>
      <c r="I99" s="3"/>
      <c r="J99" s="3"/>
      <c r="K99" s="3"/>
      <c r="L99" s="3"/>
      <c r="M99" s="3"/>
      <c r="N99" s="3"/>
      <c r="O99" s="3"/>
      <c r="P99" s="3"/>
      <c r="Q99" s="3"/>
      <c r="R99" s="3"/>
      <c r="S99" s="3"/>
      <c r="T99" s="3"/>
      <c r="U99" s="3"/>
      <c r="V99" s="3"/>
      <c r="W99" s="3"/>
      <c r="X99" s="3"/>
      <c r="Y99" s="3"/>
      <c r="Z99" s="3"/>
    </row>
    <row r="100" ht="15.75" customHeight="1">
      <c r="A100" s="66"/>
      <c r="B100" s="66"/>
      <c r="C100" s="67"/>
      <c r="D100" s="67"/>
      <c r="E100" s="67"/>
      <c r="F100" s="67"/>
      <c r="G100" s="67"/>
      <c r="H100" s="1"/>
      <c r="I100" s="3"/>
      <c r="J100" s="3"/>
      <c r="K100" s="3"/>
      <c r="L100" s="3"/>
      <c r="M100" s="3"/>
      <c r="N100" s="3"/>
      <c r="O100" s="3"/>
      <c r="P100" s="3"/>
      <c r="Q100" s="3"/>
      <c r="R100" s="3"/>
      <c r="S100" s="3"/>
      <c r="T100" s="3"/>
      <c r="U100" s="3"/>
      <c r="V100" s="3"/>
      <c r="W100" s="3"/>
      <c r="X100" s="3"/>
      <c r="Y100" s="3"/>
      <c r="Z100" s="3"/>
    </row>
    <row r="101" ht="15.75" customHeight="1">
      <c r="A101" s="66"/>
      <c r="B101" s="66"/>
      <c r="C101" s="67"/>
      <c r="D101" s="67"/>
      <c r="E101" s="67"/>
      <c r="F101" s="67"/>
      <c r="G101" s="67"/>
      <c r="H101" s="1"/>
      <c r="I101" s="3"/>
      <c r="J101" s="3"/>
      <c r="K101" s="3"/>
      <c r="L101" s="3"/>
      <c r="M101" s="3"/>
      <c r="N101" s="3"/>
      <c r="O101" s="3"/>
      <c r="P101" s="3"/>
      <c r="Q101" s="3"/>
      <c r="R101" s="3"/>
      <c r="S101" s="3"/>
      <c r="T101" s="3"/>
      <c r="U101" s="3"/>
      <c r="V101" s="3"/>
      <c r="W101" s="3"/>
      <c r="X101" s="3"/>
      <c r="Y101" s="3"/>
      <c r="Z101" s="3"/>
    </row>
    <row r="102" ht="15.75" customHeight="1">
      <c r="A102" s="66"/>
      <c r="B102" s="66"/>
      <c r="C102" s="67"/>
      <c r="D102" s="67"/>
      <c r="E102" s="67"/>
      <c r="F102" s="67"/>
      <c r="G102" s="67"/>
      <c r="H102" s="1"/>
      <c r="I102" s="3"/>
      <c r="J102" s="3"/>
      <c r="K102" s="3"/>
      <c r="L102" s="3"/>
      <c r="M102" s="3"/>
      <c r="N102" s="3"/>
      <c r="O102" s="3"/>
      <c r="P102" s="3"/>
      <c r="Q102" s="3"/>
      <c r="R102" s="3"/>
      <c r="S102" s="3"/>
      <c r="T102" s="3"/>
      <c r="U102" s="3"/>
      <c r="V102" s="3"/>
      <c r="W102" s="3"/>
      <c r="X102" s="3"/>
      <c r="Y102" s="3"/>
      <c r="Z102" s="3"/>
    </row>
    <row r="103" ht="15.75" customHeight="1">
      <c r="A103" s="66"/>
      <c r="B103" s="66"/>
      <c r="C103" s="67"/>
      <c r="D103" s="67"/>
      <c r="E103" s="67"/>
      <c r="F103" s="67"/>
      <c r="G103" s="67"/>
      <c r="H103" s="1"/>
      <c r="I103" s="3"/>
      <c r="J103" s="3"/>
      <c r="K103" s="3"/>
      <c r="L103" s="3"/>
      <c r="M103" s="3"/>
      <c r="N103" s="3"/>
      <c r="O103" s="3"/>
      <c r="P103" s="3"/>
      <c r="Q103" s="3"/>
      <c r="R103" s="3"/>
      <c r="S103" s="3"/>
      <c r="T103" s="3"/>
      <c r="U103" s="3"/>
      <c r="V103" s="3"/>
      <c r="W103" s="3"/>
      <c r="X103" s="3"/>
      <c r="Y103" s="3"/>
      <c r="Z103" s="3"/>
    </row>
    <row r="104" ht="15.75" customHeight="1">
      <c r="A104" s="66"/>
      <c r="B104" s="66"/>
      <c r="C104" s="67"/>
      <c r="D104" s="67"/>
      <c r="E104" s="67"/>
      <c r="F104" s="67"/>
      <c r="G104" s="67"/>
      <c r="H104" s="1"/>
      <c r="I104" s="3"/>
      <c r="J104" s="3"/>
      <c r="K104" s="3"/>
      <c r="L104" s="3"/>
      <c r="M104" s="3"/>
      <c r="N104" s="3"/>
      <c r="O104" s="3"/>
      <c r="P104" s="3"/>
      <c r="Q104" s="3"/>
      <c r="R104" s="3"/>
      <c r="S104" s="3"/>
      <c r="T104" s="3"/>
      <c r="U104" s="3"/>
      <c r="V104" s="3"/>
      <c r="W104" s="3"/>
      <c r="X104" s="3"/>
      <c r="Y104" s="3"/>
      <c r="Z104" s="3"/>
    </row>
    <row r="105" ht="15.75" customHeight="1">
      <c r="A105" s="66"/>
      <c r="B105" s="66"/>
      <c r="C105" s="67"/>
      <c r="D105" s="67"/>
      <c r="E105" s="67"/>
      <c r="F105" s="67"/>
      <c r="G105" s="67"/>
      <c r="H105" s="1"/>
      <c r="I105" s="3"/>
      <c r="J105" s="3"/>
      <c r="K105" s="3"/>
      <c r="L105" s="3"/>
      <c r="M105" s="3"/>
      <c r="N105" s="3"/>
      <c r="O105" s="3"/>
      <c r="P105" s="3"/>
      <c r="Q105" s="3"/>
      <c r="R105" s="3"/>
      <c r="S105" s="3"/>
      <c r="T105" s="3"/>
      <c r="U105" s="3"/>
      <c r="V105" s="3"/>
      <c r="W105" s="3"/>
      <c r="X105" s="3"/>
      <c r="Y105" s="3"/>
      <c r="Z105" s="3"/>
    </row>
    <row r="106" ht="15.75" customHeight="1">
      <c r="A106" s="66"/>
      <c r="B106" s="66"/>
      <c r="C106" s="67"/>
      <c r="D106" s="67"/>
      <c r="E106" s="67"/>
      <c r="F106" s="67"/>
      <c r="G106" s="67"/>
      <c r="H106" s="1"/>
      <c r="I106" s="3"/>
      <c r="J106" s="3"/>
      <c r="K106" s="3"/>
      <c r="L106" s="3"/>
      <c r="M106" s="3"/>
      <c r="N106" s="3"/>
      <c r="O106" s="3"/>
      <c r="P106" s="3"/>
      <c r="Q106" s="3"/>
      <c r="R106" s="3"/>
      <c r="S106" s="3"/>
      <c r="T106" s="3"/>
      <c r="U106" s="3"/>
      <c r="V106" s="3"/>
      <c r="W106" s="3"/>
      <c r="X106" s="3"/>
      <c r="Y106" s="3"/>
      <c r="Z106" s="3"/>
    </row>
    <row r="107" ht="15.75" customHeight="1">
      <c r="A107" s="66"/>
      <c r="B107" s="66"/>
      <c r="C107" s="67"/>
      <c r="D107" s="67"/>
      <c r="E107" s="67"/>
      <c r="F107" s="67"/>
      <c r="G107" s="67"/>
      <c r="H107" s="1"/>
      <c r="I107" s="3"/>
      <c r="J107" s="3"/>
      <c r="K107" s="3"/>
      <c r="L107" s="3"/>
      <c r="M107" s="3"/>
      <c r="N107" s="3"/>
      <c r="O107" s="3"/>
      <c r="P107" s="3"/>
      <c r="Q107" s="3"/>
      <c r="R107" s="3"/>
      <c r="S107" s="3"/>
      <c r="T107" s="3"/>
      <c r="U107" s="3"/>
      <c r="V107" s="3"/>
      <c r="W107" s="3"/>
      <c r="X107" s="3"/>
      <c r="Y107" s="3"/>
      <c r="Z107" s="3"/>
    </row>
    <row r="108" ht="15.75" customHeight="1">
      <c r="A108" s="66"/>
      <c r="B108" s="66"/>
      <c r="C108" s="67"/>
      <c r="D108" s="67"/>
      <c r="E108" s="67"/>
      <c r="F108" s="67"/>
      <c r="G108" s="67"/>
      <c r="H108" s="1"/>
      <c r="I108" s="3"/>
      <c r="J108" s="3"/>
      <c r="K108" s="3"/>
      <c r="L108" s="3"/>
      <c r="M108" s="3"/>
      <c r="N108" s="3"/>
      <c r="O108" s="3"/>
      <c r="P108" s="3"/>
      <c r="Q108" s="3"/>
      <c r="R108" s="3"/>
      <c r="S108" s="3"/>
      <c r="T108" s="3"/>
      <c r="U108" s="3"/>
      <c r="V108" s="3"/>
      <c r="W108" s="3"/>
      <c r="X108" s="3"/>
      <c r="Y108" s="3"/>
      <c r="Z108" s="3"/>
    </row>
    <row r="109" ht="15.75" customHeight="1">
      <c r="A109" s="66"/>
      <c r="B109" s="66"/>
      <c r="C109" s="67"/>
      <c r="D109" s="67"/>
      <c r="E109" s="67"/>
      <c r="F109" s="67"/>
      <c r="G109" s="67"/>
      <c r="H109" s="1"/>
      <c r="I109" s="3"/>
      <c r="J109" s="3"/>
      <c r="K109" s="3"/>
      <c r="L109" s="3"/>
      <c r="M109" s="3"/>
      <c r="N109" s="3"/>
      <c r="O109" s="3"/>
      <c r="P109" s="3"/>
      <c r="Q109" s="3"/>
      <c r="R109" s="3"/>
      <c r="S109" s="3"/>
      <c r="T109" s="3"/>
      <c r="U109" s="3"/>
      <c r="V109" s="3"/>
      <c r="W109" s="3"/>
      <c r="X109" s="3"/>
      <c r="Y109" s="3"/>
      <c r="Z109" s="3"/>
    </row>
    <row r="110" ht="15.75" customHeight="1">
      <c r="A110" s="66"/>
      <c r="B110" s="66"/>
      <c r="C110" s="67"/>
      <c r="D110" s="67"/>
      <c r="E110" s="67"/>
      <c r="F110" s="67"/>
      <c r="G110" s="67"/>
      <c r="H110" s="1"/>
      <c r="I110" s="3"/>
      <c r="J110" s="3"/>
      <c r="K110" s="3"/>
      <c r="L110" s="3"/>
      <c r="M110" s="3"/>
      <c r="N110" s="3"/>
      <c r="O110" s="3"/>
      <c r="P110" s="3"/>
      <c r="Q110" s="3"/>
      <c r="R110" s="3"/>
      <c r="S110" s="3"/>
      <c r="T110" s="3"/>
      <c r="U110" s="3"/>
      <c r="V110" s="3"/>
      <c r="W110" s="3"/>
      <c r="X110" s="3"/>
      <c r="Y110" s="3"/>
      <c r="Z110" s="3"/>
    </row>
    <row r="111" ht="15.75" customHeight="1">
      <c r="A111" s="66"/>
      <c r="B111" s="66"/>
      <c r="C111" s="67"/>
      <c r="D111" s="67"/>
      <c r="E111" s="67"/>
      <c r="F111" s="67"/>
      <c r="G111" s="67"/>
      <c r="H111" s="1"/>
      <c r="I111" s="3"/>
      <c r="J111" s="3"/>
      <c r="K111" s="3"/>
      <c r="L111" s="3"/>
      <c r="M111" s="3"/>
      <c r="N111" s="3"/>
      <c r="O111" s="3"/>
      <c r="P111" s="3"/>
      <c r="Q111" s="3"/>
      <c r="R111" s="3"/>
      <c r="S111" s="3"/>
      <c r="T111" s="3"/>
      <c r="U111" s="3"/>
      <c r="V111" s="3"/>
      <c r="W111" s="3"/>
      <c r="X111" s="3"/>
      <c r="Y111" s="3"/>
      <c r="Z111" s="3"/>
    </row>
    <row r="112" ht="15.75" customHeight="1">
      <c r="A112" s="66"/>
      <c r="B112" s="66"/>
      <c r="C112" s="67"/>
      <c r="D112" s="67"/>
      <c r="E112" s="67"/>
      <c r="F112" s="67"/>
      <c r="G112" s="67"/>
      <c r="H112" s="1"/>
      <c r="I112" s="3"/>
      <c r="J112" s="3"/>
      <c r="K112" s="3"/>
      <c r="L112" s="3"/>
      <c r="M112" s="3"/>
      <c r="N112" s="3"/>
      <c r="O112" s="3"/>
      <c r="P112" s="3"/>
      <c r="Q112" s="3"/>
      <c r="R112" s="3"/>
      <c r="S112" s="3"/>
      <c r="T112" s="3"/>
      <c r="U112" s="3"/>
      <c r="V112" s="3"/>
      <c r="W112" s="3"/>
      <c r="X112" s="3"/>
      <c r="Y112" s="3"/>
      <c r="Z112" s="3"/>
    </row>
    <row r="113" ht="15.75" customHeight="1">
      <c r="A113" s="66"/>
      <c r="B113" s="66"/>
      <c r="C113" s="67"/>
      <c r="D113" s="67"/>
      <c r="E113" s="67"/>
      <c r="F113" s="67"/>
      <c r="G113" s="67"/>
      <c r="H113" s="1"/>
      <c r="I113" s="3"/>
      <c r="J113" s="3"/>
      <c r="K113" s="3"/>
      <c r="L113" s="3"/>
      <c r="M113" s="3"/>
      <c r="N113" s="3"/>
      <c r="O113" s="3"/>
      <c r="P113" s="3"/>
      <c r="Q113" s="3"/>
      <c r="R113" s="3"/>
      <c r="S113" s="3"/>
      <c r="T113" s="3"/>
      <c r="U113" s="3"/>
      <c r="V113" s="3"/>
      <c r="W113" s="3"/>
      <c r="X113" s="3"/>
      <c r="Y113" s="3"/>
      <c r="Z113" s="3"/>
    </row>
    <row r="114" ht="15.75" customHeight="1">
      <c r="A114" s="66"/>
      <c r="B114" s="66"/>
      <c r="C114" s="67"/>
      <c r="D114" s="67"/>
      <c r="E114" s="67"/>
      <c r="F114" s="67"/>
      <c r="G114" s="67"/>
      <c r="H114" s="1"/>
      <c r="I114" s="3"/>
      <c r="J114" s="3"/>
      <c r="K114" s="3"/>
      <c r="L114" s="3"/>
      <c r="M114" s="3"/>
      <c r="N114" s="3"/>
      <c r="O114" s="3"/>
      <c r="P114" s="3"/>
      <c r="Q114" s="3"/>
      <c r="R114" s="3"/>
      <c r="S114" s="3"/>
      <c r="T114" s="3"/>
      <c r="U114" s="3"/>
      <c r="V114" s="3"/>
      <c r="W114" s="3"/>
      <c r="X114" s="3"/>
      <c r="Y114" s="3"/>
      <c r="Z114" s="3"/>
    </row>
    <row r="115" ht="15.75" customHeight="1">
      <c r="A115" s="66"/>
      <c r="B115" s="66"/>
      <c r="C115" s="67"/>
      <c r="D115" s="67"/>
      <c r="E115" s="67"/>
      <c r="F115" s="67"/>
      <c r="G115" s="67"/>
      <c r="H115" s="1"/>
      <c r="I115" s="3"/>
      <c r="J115" s="3"/>
      <c r="K115" s="3"/>
      <c r="L115" s="3"/>
      <c r="M115" s="3"/>
      <c r="N115" s="3"/>
      <c r="O115" s="3"/>
      <c r="P115" s="3"/>
      <c r="Q115" s="3"/>
      <c r="R115" s="3"/>
      <c r="S115" s="3"/>
      <c r="T115" s="3"/>
      <c r="U115" s="3"/>
      <c r="V115" s="3"/>
      <c r="W115" s="3"/>
      <c r="X115" s="3"/>
      <c r="Y115" s="3"/>
      <c r="Z115" s="3"/>
    </row>
    <row r="116" ht="15.75" customHeight="1">
      <c r="A116" s="66"/>
      <c r="B116" s="66"/>
      <c r="C116" s="67"/>
      <c r="D116" s="67"/>
      <c r="E116" s="67"/>
      <c r="F116" s="67"/>
      <c r="G116" s="67"/>
      <c r="H116" s="1"/>
      <c r="I116" s="3"/>
      <c r="J116" s="3"/>
      <c r="K116" s="3"/>
      <c r="L116" s="3"/>
      <c r="M116" s="3"/>
      <c r="N116" s="3"/>
      <c r="O116" s="3"/>
      <c r="P116" s="3"/>
      <c r="Q116" s="3"/>
      <c r="R116" s="3"/>
      <c r="S116" s="3"/>
      <c r="T116" s="3"/>
      <c r="U116" s="3"/>
      <c r="V116" s="3"/>
      <c r="W116" s="3"/>
      <c r="X116" s="3"/>
      <c r="Y116" s="3"/>
      <c r="Z116" s="3"/>
    </row>
    <row r="117" ht="15.75" customHeight="1">
      <c r="A117" s="66"/>
      <c r="B117" s="66"/>
      <c r="C117" s="67"/>
      <c r="D117" s="67"/>
      <c r="E117" s="67"/>
      <c r="F117" s="67"/>
      <c r="G117" s="67"/>
      <c r="H117" s="1"/>
      <c r="I117" s="3"/>
      <c r="J117" s="3"/>
      <c r="K117" s="3"/>
      <c r="L117" s="3"/>
      <c r="M117" s="3"/>
      <c r="N117" s="3"/>
      <c r="O117" s="3"/>
      <c r="P117" s="3"/>
      <c r="Q117" s="3"/>
      <c r="R117" s="3"/>
      <c r="S117" s="3"/>
      <c r="T117" s="3"/>
      <c r="U117" s="3"/>
      <c r="V117" s="3"/>
      <c r="W117" s="3"/>
      <c r="X117" s="3"/>
      <c r="Y117" s="3"/>
      <c r="Z117" s="3"/>
    </row>
    <row r="118" ht="15.75" customHeight="1">
      <c r="A118" s="66"/>
      <c r="B118" s="66"/>
      <c r="C118" s="67"/>
      <c r="D118" s="67"/>
      <c r="E118" s="67"/>
      <c r="F118" s="67"/>
      <c r="G118" s="67"/>
      <c r="H118" s="1"/>
      <c r="I118" s="3"/>
      <c r="J118" s="3"/>
      <c r="K118" s="3"/>
      <c r="L118" s="3"/>
      <c r="M118" s="3"/>
      <c r="N118" s="3"/>
      <c r="O118" s="3"/>
      <c r="P118" s="3"/>
      <c r="Q118" s="3"/>
      <c r="R118" s="3"/>
      <c r="S118" s="3"/>
      <c r="T118" s="3"/>
      <c r="U118" s="3"/>
      <c r="V118" s="3"/>
      <c r="W118" s="3"/>
      <c r="X118" s="3"/>
      <c r="Y118" s="3"/>
      <c r="Z118" s="3"/>
    </row>
    <row r="119" ht="15.75" customHeight="1">
      <c r="A119" s="66"/>
      <c r="B119" s="66"/>
      <c r="C119" s="67"/>
      <c r="D119" s="67"/>
      <c r="E119" s="67"/>
      <c r="F119" s="67"/>
      <c r="G119" s="67"/>
      <c r="H119" s="1"/>
      <c r="I119" s="3"/>
      <c r="J119" s="3"/>
      <c r="K119" s="3"/>
      <c r="L119" s="3"/>
      <c r="M119" s="3"/>
      <c r="N119" s="3"/>
      <c r="O119" s="3"/>
      <c r="P119" s="3"/>
      <c r="Q119" s="3"/>
      <c r="R119" s="3"/>
      <c r="S119" s="3"/>
      <c r="T119" s="3"/>
      <c r="U119" s="3"/>
      <c r="V119" s="3"/>
      <c r="W119" s="3"/>
      <c r="X119" s="3"/>
      <c r="Y119" s="3"/>
      <c r="Z119" s="3"/>
    </row>
    <row r="120" ht="15.75" customHeight="1">
      <c r="A120" s="66"/>
      <c r="B120" s="66"/>
      <c r="C120" s="67"/>
      <c r="D120" s="67"/>
      <c r="E120" s="67"/>
      <c r="F120" s="67"/>
      <c r="G120" s="67"/>
      <c r="H120" s="1"/>
      <c r="I120" s="3"/>
      <c r="J120" s="3"/>
      <c r="K120" s="3"/>
      <c r="L120" s="3"/>
      <c r="M120" s="3"/>
      <c r="N120" s="3"/>
      <c r="O120" s="3"/>
      <c r="P120" s="3"/>
      <c r="Q120" s="3"/>
      <c r="R120" s="3"/>
      <c r="S120" s="3"/>
      <c r="T120" s="3"/>
      <c r="U120" s="3"/>
      <c r="V120" s="3"/>
      <c r="W120" s="3"/>
      <c r="X120" s="3"/>
      <c r="Y120" s="3"/>
      <c r="Z120" s="3"/>
    </row>
    <row r="121" ht="15.75" customHeight="1">
      <c r="A121" s="66"/>
      <c r="B121" s="66"/>
      <c r="C121" s="67"/>
      <c r="D121" s="67"/>
      <c r="E121" s="67"/>
      <c r="F121" s="67"/>
      <c r="G121" s="67"/>
      <c r="H121" s="1"/>
      <c r="I121" s="3"/>
      <c r="J121" s="3"/>
      <c r="K121" s="3"/>
      <c r="L121" s="3"/>
      <c r="M121" s="3"/>
      <c r="N121" s="3"/>
      <c r="O121" s="3"/>
      <c r="P121" s="3"/>
      <c r="Q121" s="3"/>
      <c r="R121" s="3"/>
      <c r="S121" s="3"/>
      <c r="T121" s="3"/>
      <c r="U121" s="3"/>
      <c r="V121" s="3"/>
      <c r="W121" s="3"/>
      <c r="X121" s="3"/>
      <c r="Y121" s="3"/>
      <c r="Z121" s="3"/>
    </row>
    <row r="122" ht="15.75" customHeight="1">
      <c r="A122" s="66"/>
      <c r="B122" s="66"/>
      <c r="C122" s="67"/>
      <c r="D122" s="67"/>
      <c r="E122" s="67"/>
      <c r="F122" s="67"/>
      <c r="G122" s="67"/>
      <c r="H122" s="1"/>
      <c r="I122" s="3"/>
      <c r="J122" s="3"/>
      <c r="K122" s="3"/>
      <c r="L122" s="3"/>
      <c r="M122" s="3"/>
      <c r="N122" s="3"/>
      <c r="O122" s="3"/>
      <c r="P122" s="3"/>
      <c r="Q122" s="3"/>
      <c r="R122" s="3"/>
      <c r="S122" s="3"/>
      <c r="T122" s="3"/>
      <c r="U122" s="3"/>
      <c r="V122" s="3"/>
      <c r="W122" s="3"/>
      <c r="X122" s="3"/>
      <c r="Y122" s="3"/>
      <c r="Z122" s="3"/>
    </row>
    <row r="123" ht="15.75" customHeight="1">
      <c r="A123" s="66"/>
      <c r="B123" s="66"/>
      <c r="C123" s="67"/>
      <c r="D123" s="67"/>
      <c r="E123" s="67"/>
      <c r="F123" s="67"/>
      <c r="G123" s="67"/>
      <c r="H123" s="1"/>
      <c r="I123" s="3"/>
      <c r="J123" s="3"/>
      <c r="K123" s="3"/>
      <c r="L123" s="3"/>
      <c r="M123" s="3"/>
      <c r="N123" s="3"/>
      <c r="O123" s="3"/>
      <c r="P123" s="3"/>
      <c r="Q123" s="3"/>
      <c r="R123" s="3"/>
      <c r="S123" s="3"/>
      <c r="T123" s="3"/>
      <c r="U123" s="3"/>
      <c r="V123" s="3"/>
      <c r="W123" s="3"/>
      <c r="X123" s="3"/>
      <c r="Y123" s="3"/>
      <c r="Z123" s="3"/>
    </row>
    <row r="124" ht="15.75" customHeight="1">
      <c r="A124" s="66"/>
      <c r="B124" s="66"/>
      <c r="C124" s="67"/>
      <c r="D124" s="67"/>
      <c r="E124" s="67"/>
      <c r="F124" s="67"/>
      <c r="G124" s="67"/>
      <c r="H124" s="1"/>
      <c r="I124" s="3"/>
      <c r="J124" s="3"/>
      <c r="K124" s="3"/>
      <c r="L124" s="3"/>
      <c r="M124" s="3"/>
      <c r="N124" s="3"/>
      <c r="O124" s="3"/>
      <c r="P124" s="3"/>
      <c r="Q124" s="3"/>
      <c r="R124" s="3"/>
      <c r="S124" s="3"/>
      <c r="T124" s="3"/>
      <c r="U124" s="3"/>
      <c r="V124" s="3"/>
      <c r="W124" s="3"/>
      <c r="X124" s="3"/>
      <c r="Y124" s="3"/>
      <c r="Z124" s="3"/>
    </row>
    <row r="125" ht="15.75" customHeight="1">
      <c r="A125" s="66"/>
      <c r="B125" s="66"/>
      <c r="C125" s="67"/>
      <c r="D125" s="67"/>
      <c r="E125" s="67"/>
      <c r="F125" s="67"/>
      <c r="G125" s="67"/>
      <c r="H125" s="1"/>
      <c r="I125" s="3"/>
      <c r="J125" s="3"/>
      <c r="K125" s="3"/>
      <c r="L125" s="3"/>
      <c r="M125" s="3"/>
      <c r="N125" s="3"/>
      <c r="O125" s="3"/>
      <c r="P125" s="3"/>
      <c r="Q125" s="3"/>
      <c r="R125" s="3"/>
      <c r="S125" s="3"/>
      <c r="T125" s="3"/>
      <c r="U125" s="3"/>
      <c r="V125" s="3"/>
      <c r="W125" s="3"/>
      <c r="X125" s="3"/>
      <c r="Y125" s="3"/>
      <c r="Z125" s="3"/>
    </row>
    <row r="126" ht="15.75" customHeight="1">
      <c r="A126" s="66"/>
      <c r="B126" s="66"/>
      <c r="C126" s="67"/>
      <c r="D126" s="67"/>
      <c r="E126" s="67"/>
      <c r="F126" s="67"/>
      <c r="G126" s="67"/>
      <c r="H126" s="1"/>
      <c r="I126" s="3"/>
      <c r="J126" s="3"/>
      <c r="K126" s="3"/>
      <c r="L126" s="3"/>
      <c r="M126" s="3"/>
      <c r="N126" s="3"/>
      <c r="O126" s="3"/>
      <c r="P126" s="3"/>
      <c r="Q126" s="3"/>
      <c r="R126" s="3"/>
      <c r="S126" s="3"/>
      <c r="T126" s="3"/>
      <c r="U126" s="3"/>
      <c r="V126" s="3"/>
      <c r="W126" s="3"/>
      <c r="X126" s="3"/>
      <c r="Y126" s="3"/>
      <c r="Z126" s="3"/>
    </row>
    <row r="127" ht="15.75" customHeight="1">
      <c r="A127" s="66"/>
      <c r="B127" s="66"/>
      <c r="C127" s="67"/>
      <c r="D127" s="67"/>
      <c r="E127" s="67"/>
      <c r="F127" s="67"/>
      <c r="G127" s="67"/>
      <c r="H127" s="1"/>
      <c r="I127" s="3"/>
      <c r="J127" s="3"/>
      <c r="K127" s="3"/>
      <c r="L127" s="3"/>
      <c r="M127" s="3"/>
      <c r="N127" s="3"/>
      <c r="O127" s="3"/>
      <c r="P127" s="3"/>
      <c r="Q127" s="3"/>
      <c r="R127" s="3"/>
      <c r="S127" s="3"/>
      <c r="T127" s="3"/>
      <c r="U127" s="3"/>
      <c r="V127" s="3"/>
      <c r="W127" s="3"/>
      <c r="X127" s="3"/>
      <c r="Y127" s="3"/>
      <c r="Z127" s="3"/>
    </row>
    <row r="128" ht="15.75" customHeight="1">
      <c r="A128" s="66"/>
      <c r="B128" s="66"/>
      <c r="C128" s="67"/>
      <c r="D128" s="67"/>
      <c r="E128" s="67"/>
      <c r="F128" s="67"/>
      <c r="G128" s="67"/>
      <c r="H128" s="1"/>
      <c r="I128" s="3"/>
      <c r="J128" s="3"/>
      <c r="K128" s="3"/>
      <c r="L128" s="3"/>
      <c r="M128" s="3"/>
      <c r="N128" s="3"/>
      <c r="O128" s="3"/>
      <c r="P128" s="3"/>
      <c r="Q128" s="3"/>
      <c r="R128" s="3"/>
      <c r="S128" s="3"/>
      <c r="T128" s="3"/>
      <c r="U128" s="3"/>
      <c r="V128" s="3"/>
      <c r="W128" s="3"/>
      <c r="X128" s="3"/>
      <c r="Y128" s="3"/>
      <c r="Z128" s="3"/>
    </row>
    <row r="129" ht="15.75" customHeight="1">
      <c r="A129" s="66"/>
      <c r="B129" s="66"/>
      <c r="C129" s="67"/>
      <c r="D129" s="67"/>
      <c r="E129" s="67"/>
      <c r="F129" s="67"/>
      <c r="G129" s="67"/>
      <c r="H129" s="1"/>
      <c r="I129" s="3"/>
      <c r="J129" s="3"/>
      <c r="K129" s="3"/>
      <c r="L129" s="3"/>
      <c r="M129" s="3"/>
      <c r="N129" s="3"/>
      <c r="O129" s="3"/>
      <c r="P129" s="3"/>
      <c r="Q129" s="3"/>
      <c r="R129" s="3"/>
      <c r="S129" s="3"/>
      <c r="T129" s="3"/>
      <c r="U129" s="3"/>
      <c r="V129" s="3"/>
      <c r="W129" s="3"/>
      <c r="X129" s="3"/>
      <c r="Y129" s="3"/>
      <c r="Z129" s="3"/>
    </row>
    <row r="130" ht="15.75" customHeight="1">
      <c r="A130" s="66"/>
      <c r="B130" s="66"/>
      <c r="C130" s="67"/>
      <c r="D130" s="67"/>
      <c r="E130" s="67"/>
      <c r="F130" s="67"/>
      <c r="G130" s="67"/>
      <c r="H130" s="1"/>
      <c r="I130" s="3"/>
      <c r="J130" s="3"/>
      <c r="K130" s="3"/>
      <c r="L130" s="3"/>
      <c r="M130" s="3"/>
      <c r="N130" s="3"/>
      <c r="O130" s="3"/>
      <c r="P130" s="3"/>
      <c r="Q130" s="3"/>
      <c r="R130" s="3"/>
      <c r="S130" s="3"/>
      <c r="T130" s="3"/>
      <c r="U130" s="3"/>
      <c r="V130" s="3"/>
      <c r="W130" s="3"/>
      <c r="X130" s="3"/>
      <c r="Y130" s="3"/>
      <c r="Z130" s="3"/>
    </row>
    <row r="131" ht="15.75" customHeight="1">
      <c r="A131" s="66"/>
      <c r="B131" s="66"/>
      <c r="C131" s="67"/>
      <c r="D131" s="67"/>
      <c r="E131" s="67"/>
      <c r="F131" s="67"/>
      <c r="G131" s="67"/>
      <c r="H131" s="1"/>
      <c r="I131" s="3"/>
      <c r="J131" s="3"/>
      <c r="K131" s="3"/>
      <c r="L131" s="3"/>
      <c r="M131" s="3"/>
      <c r="N131" s="3"/>
      <c r="O131" s="3"/>
      <c r="P131" s="3"/>
      <c r="Q131" s="3"/>
      <c r="R131" s="3"/>
      <c r="S131" s="3"/>
      <c r="T131" s="3"/>
      <c r="U131" s="3"/>
      <c r="V131" s="3"/>
      <c r="W131" s="3"/>
      <c r="X131" s="3"/>
      <c r="Y131" s="3"/>
      <c r="Z131" s="3"/>
    </row>
    <row r="132" ht="15.75" customHeight="1">
      <c r="A132" s="66"/>
      <c r="B132" s="66"/>
      <c r="C132" s="67"/>
      <c r="D132" s="67"/>
      <c r="E132" s="67"/>
      <c r="F132" s="67"/>
      <c r="G132" s="67"/>
      <c r="H132" s="1"/>
      <c r="I132" s="3"/>
      <c r="J132" s="3"/>
      <c r="K132" s="3"/>
      <c r="L132" s="3"/>
      <c r="M132" s="3"/>
      <c r="N132" s="3"/>
      <c r="O132" s="3"/>
      <c r="P132" s="3"/>
      <c r="Q132" s="3"/>
      <c r="R132" s="3"/>
      <c r="S132" s="3"/>
      <c r="T132" s="3"/>
      <c r="U132" s="3"/>
      <c r="V132" s="3"/>
      <c r="W132" s="3"/>
      <c r="X132" s="3"/>
      <c r="Y132" s="3"/>
      <c r="Z132" s="3"/>
    </row>
    <row r="133" ht="15.75" customHeight="1">
      <c r="A133" s="66"/>
      <c r="B133" s="66"/>
      <c r="C133" s="67"/>
      <c r="D133" s="67"/>
      <c r="E133" s="67"/>
      <c r="F133" s="67"/>
      <c r="G133" s="67"/>
      <c r="H133" s="1"/>
      <c r="I133" s="3"/>
      <c r="J133" s="3"/>
      <c r="K133" s="3"/>
      <c r="L133" s="3"/>
      <c r="M133" s="3"/>
      <c r="N133" s="3"/>
      <c r="O133" s="3"/>
      <c r="P133" s="3"/>
      <c r="Q133" s="3"/>
      <c r="R133" s="3"/>
      <c r="S133" s="3"/>
      <c r="T133" s="3"/>
      <c r="U133" s="3"/>
      <c r="V133" s="3"/>
      <c r="W133" s="3"/>
      <c r="X133" s="3"/>
      <c r="Y133" s="3"/>
      <c r="Z133" s="3"/>
    </row>
    <row r="134" ht="15.75" customHeight="1">
      <c r="A134" s="66"/>
      <c r="B134" s="66"/>
      <c r="C134" s="67"/>
      <c r="D134" s="67"/>
      <c r="E134" s="67"/>
      <c r="F134" s="67"/>
      <c r="G134" s="67"/>
      <c r="H134" s="1"/>
      <c r="I134" s="3"/>
      <c r="J134" s="3"/>
      <c r="K134" s="3"/>
      <c r="L134" s="3"/>
      <c r="M134" s="3"/>
      <c r="N134" s="3"/>
      <c r="O134" s="3"/>
      <c r="P134" s="3"/>
      <c r="Q134" s="3"/>
      <c r="R134" s="3"/>
      <c r="S134" s="3"/>
      <c r="T134" s="3"/>
      <c r="U134" s="3"/>
      <c r="V134" s="3"/>
      <c r="W134" s="3"/>
      <c r="X134" s="3"/>
      <c r="Y134" s="3"/>
      <c r="Z134" s="3"/>
    </row>
    <row r="135" ht="15.75" customHeight="1">
      <c r="A135" s="66"/>
      <c r="B135" s="66"/>
      <c r="C135" s="67"/>
      <c r="D135" s="67"/>
      <c r="E135" s="67"/>
      <c r="F135" s="67"/>
      <c r="G135" s="67"/>
      <c r="H135" s="1"/>
      <c r="I135" s="3"/>
      <c r="J135" s="3"/>
      <c r="K135" s="3"/>
      <c r="L135" s="3"/>
      <c r="M135" s="3"/>
      <c r="N135" s="3"/>
      <c r="O135" s="3"/>
      <c r="P135" s="3"/>
      <c r="Q135" s="3"/>
      <c r="R135" s="3"/>
      <c r="S135" s="3"/>
      <c r="T135" s="3"/>
      <c r="U135" s="3"/>
      <c r="V135" s="3"/>
      <c r="W135" s="3"/>
      <c r="X135" s="3"/>
      <c r="Y135" s="3"/>
      <c r="Z135" s="3"/>
    </row>
    <row r="136" ht="15.75" customHeight="1">
      <c r="A136" s="66"/>
      <c r="B136" s="66"/>
      <c r="C136" s="67"/>
      <c r="D136" s="67"/>
      <c r="E136" s="67"/>
      <c r="F136" s="67"/>
      <c r="G136" s="67"/>
      <c r="H136" s="1"/>
      <c r="I136" s="3"/>
      <c r="J136" s="3"/>
      <c r="K136" s="3"/>
      <c r="L136" s="3"/>
      <c r="M136" s="3"/>
      <c r="N136" s="3"/>
      <c r="O136" s="3"/>
      <c r="P136" s="3"/>
      <c r="Q136" s="3"/>
      <c r="R136" s="3"/>
      <c r="S136" s="3"/>
      <c r="T136" s="3"/>
      <c r="U136" s="3"/>
      <c r="V136" s="3"/>
      <c r="W136" s="3"/>
      <c r="X136" s="3"/>
      <c r="Y136" s="3"/>
      <c r="Z136" s="3"/>
    </row>
    <row r="137" ht="15.75" customHeight="1">
      <c r="A137" s="66"/>
      <c r="B137" s="66"/>
      <c r="C137" s="67"/>
      <c r="D137" s="67"/>
      <c r="E137" s="67"/>
      <c r="F137" s="67"/>
      <c r="G137" s="67"/>
      <c r="H137" s="1"/>
      <c r="I137" s="3"/>
      <c r="J137" s="3"/>
      <c r="K137" s="3"/>
      <c r="L137" s="3"/>
      <c r="M137" s="3"/>
      <c r="N137" s="3"/>
      <c r="O137" s="3"/>
      <c r="P137" s="3"/>
      <c r="Q137" s="3"/>
      <c r="R137" s="3"/>
      <c r="S137" s="3"/>
      <c r="T137" s="3"/>
      <c r="U137" s="3"/>
      <c r="V137" s="3"/>
      <c r="W137" s="3"/>
      <c r="X137" s="3"/>
      <c r="Y137" s="3"/>
      <c r="Z137" s="3"/>
    </row>
    <row r="138" ht="15.75" customHeight="1">
      <c r="A138" s="66"/>
      <c r="B138" s="66"/>
      <c r="C138" s="67"/>
      <c r="D138" s="67"/>
      <c r="E138" s="67"/>
      <c r="F138" s="67"/>
      <c r="G138" s="67"/>
      <c r="H138" s="1"/>
      <c r="I138" s="3"/>
      <c r="J138" s="3"/>
      <c r="K138" s="3"/>
      <c r="L138" s="3"/>
      <c r="M138" s="3"/>
      <c r="N138" s="3"/>
      <c r="O138" s="3"/>
      <c r="P138" s="3"/>
      <c r="Q138" s="3"/>
      <c r="R138" s="3"/>
      <c r="S138" s="3"/>
      <c r="T138" s="3"/>
      <c r="U138" s="3"/>
      <c r="V138" s="3"/>
      <c r="W138" s="3"/>
      <c r="X138" s="3"/>
      <c r="Y138" s="3"/>
      <c r="Z138" s="3"/>
    </row>
    <row r="139" ht="15.75" customHeight="1">
      <c r="A139" s="66"/>
      <c r="B139" s="66"/>
      <c r="C139" s="67"/>
      <c r="D139" s="67"/>
      <c r="E139" s="67"/>
      <c r="F139" s="67"/>
      <c r="G139" s="67"/>
      <c r="H139" s="1"/>
      <c r="I139" s="3"/>
      <c r="J139" s="3"/>
      <c r="K139" s="3"/>
      <c r="L139" s="3"/>
      <c r="M139" s="3"/>
      <c r="N139" s="3"/>
      <c r="O139" s="3"/>
      <c r="P139" s="3"/>
      <c r="Q139" s="3"/>
      <c r="R139" s="3"/>
      <c r="S139" s="3"/>
      <c r="T139" s="3"/>
      <c r="U139" s="3"/>
      <c r="V139" s="3"/>
      <c r="W139" s="3"/>
      <c r="X139" s="3"/>
      <c r="Y139" s="3"/>
      <c r="Z139" s="3"/>
    </row>
    <row r="140" ht="15.75" customHeight="1">
      <c r="A140" s="66"/>
      <c r="B140" s="66"/>
      <c r="C140" s="67"/>
      <c r="D140" s="67"/>
      <c r="E140" s="67"/>
      <c r="F140" s="67"/>
      <c r="G140" s="67"/>
      <c r="H140" s="1"/>
      <c r="I140" s="3"/>
      <c r="J140" s="3"/>
      <c r="K140" s="3"/>
      <c r="L140" s="3"/>
      <c r="M140" s="3"/>
      <c r="N140" s="3"/>
      <c r="O140" s="3"/>
      <c r="P140" s="3"/>
      <c r="Q140" s="3"/>
      <c r="R140" s="3"/>
      <c r="S140" s="3"/>
      <c r="T140" s="3"/>
      <c r="U140" s="3"/>
      <c r="V140" s="3"/>
      <c r="W140" s="3"/>
      <c r="X140" s="3"/>
      <c r="Y140" s="3"/>
      <c r="Z140" s="3"/>
    </row>
    <row r="141" ht="15.75" customHeight="1">
      <c r="A141" s="66"/>
      <c r="B141" s="66"/>
      <c r="C141" s="67"/>
      <c r="D141" s="67"/>
      <c r="E141" s="67"/>
      <c r="F141" s="67"/>
      <c r="G141" s="67"/>
      <c r="H141" s="1"/>
      <c r="I141" s="3"/>
      <c r="J141" s="3"/>
      <c r="K141" s="3"/>
      <c r="L141" s="3"/>
      <c r="M141" s="3"/>
      <c r="N141" s="3"/>
      <c r="O141" s="3"/>
      <c r="P141" s="3"/>
      <c r="Q141" s="3"/>
      <c r="R141" s="3"/>
      <c r="S141" s="3"/>
      <c r="T141" s="3"/>
      <c r="U141" s="3"/>
      <c r="V141" s="3"/>
      <c r="W141" s="3"/>
      <c r="X141" s="3"/>
      <c r="Y141" s="3"/>
      <c r="Z141" s="3"/>
    </row>
    <row r="142" ht="15.75" customHeight="1">
      <c r="A142" s="66"/>
      <c r="B142" s="66"/>
      <c r="C142" s="67"/>
      <c r="D142" s="67"/>
      <c r="E142" s="67"/>
      <c r="F142" s="67"/>
      <c r="G142" s="67"/>
      <c r="H142" s="1"/>
      <c r="I142" s="3"/>
      <c r="J142" s="3"/>
      <c r="K142" s="3"/>
      <c r="L142" s="3"/>
      <c r="M142" s="3"/>
      <c r="N142" s="3"/>
      <c r="O142" s="3"/>
      <c r="P142" s="3"/>
      <c r="Q142" s="3"/>
      <c r="R142" s="3"/>
      <c r="S142" s="3"/>
      <c r="T142" s="3"/>
      <c r="U142" s="3"/>
      <c r="V142" s="3"/>
      <c r="W142" s="3"/>
      <c r="X142" s="3"/>
      <c r="Y142" s="3"/>
      <c r="Z142" s="3"/>
    </row>
    <row r="143" ht="15.75" customHeight="1">
      <c r="A143" s="66"/>
      <c r="B143" s="66"/>
      <c r="C143" s="67"/>
      <c r="D143" s="67"/>
      <c r="E143" s="67"/>
      <c r="F143" s="67"/>
      <c r="G143" s="67"/>
      <c r="H143" s="1"/>
      <c r="I143" s="3"/>
      <c r="J143" s="3"/>
      <c r="K143" s="3"/>
      <c r="L143" s="3"/>
      <c r="M143" s="3"/>
      <c r="N143" s="3"/>
      <c r="O143" s="3"/>
      <c r="P143" s="3"/>
      <c r="Q143" s="3"/>
      <c r="R143" s="3"/>
      <c r="S143" s="3"/>
      <c r="T143" s="3"/>
      <c r="U143" s="3"/>
      <c r="V143" s="3"/>
      <c r="W143" s="3"/>
      <c r="X143" s="3"/>
      <c r="Y143" s="3"/>
      <c r="Z143" s="3"/>
    </row>
    <row r="144" ht="15.75" customHeight="1">
      <c r="A144" s="66"/>
      <c r="B144" s="66"/>
      <c r="C144" s="67"/>
      <c r="D144" s="67"/>
      <c r="E144" s="67"/>
      <c r="F144" s="67"/>
      <c r="G144" s="67"/>
      <c r="H144" s="1"/>
      <c r="I144" s="3"/>
      <c r="J144" s="3"/>
      <c r="K144" s="3"/>
      <c r="L144" s="3"/>
      <c r="M144" s="3"/>
      <c r="N144" s="3"/>
      <c r="O144" s="3"/>
      <c r="P144" s="3"/>
      <c r="Q144" s="3"/>
      <c r="R144" s="3"/>
      <c r="S144" s="3"/>
      <c r="T144" s="3"/>
      <c r="U144" s="3"/>
      <c r="V144" s="3"/>
      <c r="W144" s="3"/>
      <c r="X144" s="3"/>
      <c r="Y144" s="3"/>
      <c r="Z144" s="3"/>
    </row>
    <row r="145" ht="15.75" customHeight="1">
      <c r="A145" s="66"/>
      <c r="B145" s="66"/>
      <c r="C145" s="67"/>
      <c r="D145" s="67"/>
      <c r="E145" s="67"/>
      <c r="F145" s="67"/>
      <c r="G145" s="67"/>
      <c r="H145" s="1"/>
      <c r="I145" s="3"/>
      <c r="J145" s="3"/>
      <c r="K145" s="3"/>
      <c r="L145" s="3"/>
      <c r="M145" s="3"/>
      <c r="N145" s="3"/>
      <c r="O145" s="3"/>
      <c r="P145" s="3"/>
      <c r="Q145" s="3"/>
      <c r="R145" s="3"/>
      <c r="S145" s="3"/>
      <c r="T145" s="3"/>
      <c r="U145" s="3"/>
      <c r="V145" s="3"/>
      <c r="W145" s="3"/>
      <c r="X145" s="3"/>
      <c r="Y145" s="3"/>
      <c r="Z145" s="3"/>
    </row>
    <row r="146" ht="15.75" customHeight="1">
      <c r="A146" s="66"/>
      <c r="B146" s="66"/>
      <c r="C146" s="67"/>
      <c r="D146" s="67"/>
      <c r="E146" s="67"/>
      <c r="F146" s="67"/>
      <c r="G146" s="67"/>
      <c r="H146" s="1"/>
      <c r="I146" s="3"/>
      <c r="J146" s="3"/>
      <c r="K146" s="3"/>
      <c r="L146" s="3"/>
      <c r="M146" s="3"/>
      <c r="N146" s="3"/>
      <c r="O146" s="3"/>
      <c r="P146" s="3"/>
      <c r="Q146" s="3"/>
      <c r="R146" s="3"/>
      <c r="S146" s="3"/>
      <c r="T146" s="3"/>
      <c r="U146" s="3"/>
      <c r="V146" s="3"/>
      <c r="W146" s="3"/>
      <c r="X146" s="3"/>
      <c r="Y146" s="3"/>
      <c r="Z146" s="3"/>
    </row>
    <row r="147" ht="15.75" customHeight="1">
      <c r="A147" s="66"/>
      <c r="B147" s="66"/>
      <c r="C147" s="67"/>
      <c r="D147" s="67"/>
      <c r="E147" s="67"/>
      <c r="F147" s="67"/>
      <c r="G147" s="67"/>
      <c r="H147" s="1"/>
      <c r="I147" s="3"/>
      <c r="J147" s="3"/>
      <c r="K147" s="3"/>
      <c r="L147" s="3"/>
      <c r="M147" s="3"/>
      <c r="N147" s="3"/>
      <c r="O147" s="3"/>
      <c r="P147" s="3"/>
      <c r="Q147" s="3"/>
      <c r="R147" s="3"/>
      <c r="S147" s="3"/>
      <c r="T147" s="3"/>
      <c r="U147" s="3"/>
      <c r="V147" s="3"/>
      <c r="W147" s="3"/>
      <c r="X147" s="3"/>
      <c r="Y147" s="3"/>
      <c r="Z147" s="3"/>
    </row>
    <row r="148" ht="15.75" customHeight="1">
      <c r="A148" s="66"/>
      <c r="B148" s="66"/>
      <c r="C148" s="67"/>
      <c r="D148" s="67"/>
      <c r="E148" s="67"/>
      <c r="F148" s="67"/>
      <c r="G148" s="67"/>
      <c r="H148" s="1"/>
      <c r="I148" s="3"/>
      <c r="J148" s="3"/>
      <c r="K148" s="3"/>
      <c r="L148" s="3"/>
      <c r="M148" s="3"/>
      <c r="N148" s="3"/>
      <c r="O148" s="3"/>
      <c r="P148" s="3"/>
      <c r="Q148" s="3"/>
      <c r="R148" s="3"/>
      <c r="S148" s="3"/>
      <c r="T148" s="3"/>
      <c r="U148" s="3"/>
      <c r="V148" s="3"/>
      <c r="W148" s="3"/>
      <c r="X148" s="3"/>
      <c r="Y148" s="3"/>
      <c r="Z148" s="3"/>
    </row>
    <row r="149" ht="15.75" customHeight="1">
      <c r="A149" s="66"/>
      <c r="B149" s="66"/>
      <c r="C149" s="67"/>
      <c r="D149" s="67"/>
      <c r="E149" s="67"/>
      <c r="F149" s="67"/>
      <c r="G149" s="67"/>
      <c r="H149" s="1"/>
      <c r="I149" s="3"/>
      <c r="J149" s="3"/>
      <c r="K149" s="3"/>
      <c r="L149" s="3"/>
      <c r="M149" s="3"/>
      <c r="N149" s="3"/>
      <c r="O149" s="3"/>
      <c r="P149" s="3"/>
      <c r="Q149" s="3"/>
      <c r="R149" s="3"/>
      <c r="S149" s="3"/>
      <c r="T149" s="3"/>
      <c r="U149" s="3"/>
      <c r="V149" s="3"/>
      <c r="W149" s="3"/>
      <c r="X149" s="3"/>
      <c r="Y149" s="3"/>
      <c r="Z149" s="3"/>
    </row>
    <row r="150" ht="15.75" customHeight="1">
      <c r="A150" s="66"/>
      <c r="B150" s="66"/>
      <c r="C150" s="67"/>
      <c r="D150" s="67"/>
      <c r="E150" s="67"/>
      <c r="F150" s="67"/>
      <c r="G150" s="67"/>
      <c r="H150" s="1"/>
      <c r="I150" s="3"/>
      <c r="J150" s="3"/>
      <c r="K150" s="3"/>
      <c r="L150" s="3"/>
      <c r="M150" s="3"/>
      <c r="N150" s="3"/>
      <c r="O150" s="3"/>
      <c r="P150" s="3"/>
      <c r="Q150" s="3"/>
      <c r="R150" s="3"/>
      <c r="S150" s="3"/>
      <c r="T150" s="3"/>
      <c r="U150" s="3"/>
      <c r="V150" s="3"/>
      <c r="W150" s="3"/>
      <c r="X150" s="3"/>
      <c r="Y150" s="3"/>
      <c r="Z150" s="3"/>
    </row>
    <row r="151" ht="15.75" customHeight="1">
      <c r="A151" s="66"/>
      <c r="B151" s="66"/>
      <c r="C151" s="67"/>
      <c r="D151" s="67"/>
      <c r="E151" s="67"/>
      <c r="F151" s="67"/>
      <c r="G151" s="67"/>
      <c r="H151" s="1"/>
      <c r="I151" s="3"/>
      <c r="J151" s="3"/>
      <c r="K151" s="3"/>
      <c r="L151" s="3"/>
      <c r="M151" s="3"/>
      <c r="N151" s="3"/>
      <c r="O151" s="3"/>
      <c r="P151" s="3"/>
      <c r="Q151" s="3"/>
      <c r="R151" s="3"/>
      <c r="S151" s="3"/>
      <c r="T151" s="3"/>
      <c r="U151" s="3"/>
      <c r="V151" s="3"/>
      <c r="W151" s="3"/>
      <c r="X151" s="3"/>
      <c r="Y151" s="3"/>
      <c r="Z151" s="3"/>
    </row>
    <row r="152" ht="15.75" customHeight="1">
      <c r="A152" s="66"/>
      <c r="B152" s="66"/>
      <c r="C152" s="67"/>
      <c r="D152" s="67"/>
      <c r="E152" s="67"/>
      <c r="F152" s="67"/>
      <c r="G152" s="67"/>
      <c r="H152" s="1"/>
      <c r="I152" s="3"/>
      <c r="J152" s="3"/>
      <c r="K152" s="3"/>
      <c r="L152" s="3"/>
      <c r="M152" s="3"/>
      <c r="N152" s="3"/>
      <c r="O152" s="3"/>
      <c r="P152" s="3"/>
      <c r="Q152" s="3"/>
      <c r="R152" s="3"/>
      <c r="S152" s="3"/>
      <c r="T152" s="3"/>
      <c r="U152" s="3"/>
      <c r="V152" s="3"/>
      <c r="W152" s="3"/>
      <c r="X152" s="3"/>
      <c r="Y152" s="3"/>
      <c r="Z152" s="3"/>
    </row>
    <row r="153" ht="15.75" customHeight="1">
      <c r="A153" s="66"/>
      <c r="B153" s="66"/>
      <c r="C153" s="67"/>
      <c r="D153" s="67"/>
      <c r="E153" s="67"/>
      <c r="F153" s="67"/>
      <c r="G153" s="67"/>
      <c r="H153" s="1"/>
      <c r="I153" s="3"/>
      <c r="J153" s="3"/>
      <c r="K153" s="3"/>
      <c r="L153" s="3"/>
      <c r="M153" s="3"/>
      <c r="N153" s="3"/>
      <c r="O153" s="3"/>
      <c r="P153" s="3"/>
      <c r="Q153" s="3"/>
      <c r="R153" s="3"/>
      <c r="S153" s="3"/>
      <c r="T153" s="3"/>
      <c r="U153" s="3"/>
      <c r="V153" s="3"/>
      <c r="W153" s="3"/>
      <c r="X153" s="3"/>
      <c r="Y153" s="3"/>
      <c r="Z153" s="3"/>
    </row>
    <row r="154" ht="15.75" customHeight="1">
      <c r="A154" s="66"/>
      <c r="B154" s="66"/>
      <c r="C154" s="67"/>
      <c r="D154" s="67"/>
      <c r="E154" s="67"/>
      <c r="F154" s="67"/>
      <c r="G154" s="67"/>
      <c r="H154" s="1"/>
      <c r="I154" s="3"/>
      <c r="J154" s="3"/>
      <c r="K154" s="3"/>
      <c r="L154" s="3"/>
      <c r="M154" s="3"/>
      <c r="N154" s="3"/>
      <c r="O154" s="3"/>
      <c r="P154" s="3"/>
      <c r="Q154" s="3"/>
      <c r="R154" s="3"/>
      <c r="S154" s="3"/>
      <c r="T154" s="3"/>
      <c r="U154" s="3"/>
      <c r="V154" s="3"/>
      <c r="W154" s="3"/>
      <c r="X154" s="3"/>
      <c r="Y154" s="3"/>
      <c r="Z154" s="3"/>
    </row>
    <row r="155" ht="15.75" customHeight="1">
      <c r="A155" s="66"/>
      <c r="B155" s="66"/>
      <c r="C155" s="67"/>
      <c r="D155" s="67"/>
      <c r="E155" s="67"/>
      <c r="F155" s="67"/>
      <c r="G155" s="67"/>
      <c r="H155" s="1"/>
      <c r="I155" s="3"/>
      <c r="J155" s="3"/>
      <c r="K155" s="3"/>
      <c r="L155" s="3"/>
      <c r="M155" s="3"/>
      <c r="N155" s="3"/>
      <c r="O155" s="3"/>
      <c r="P155" s="3"/>
      <c r="Q155" s="3"/>
      <c r="R155" s="3"/>
      <c r="S155" s="3"/>
      <c r="T155" s="3"/>
      <c r="U155" s="3"/>
      <c r="V155" s="3"/>
      <c r="W155" s="3"/>
      <c r="X155" s="3"/>
      <c r="Y155" s="3"/>
      <c r="Z155" s="3"/>
    </row>
    <row r="156" ht="15.75" customHeight="1">
      <c r="A156" s="66"/>
      <c r="B156" s="66"/>
      <c r="C156" s="67"/>
      <c r="D156" s="67"/>
      <c r="E156" s="67"/>
      <c r="F156" s="67"/>
      <c r="G156" s="67"/>
      <c r="H156" s="1"/>
      <c r="I156" s="3"/>
      <c r="J156" s="3"/>
      <c r="K156" s="3"/>
      <c r="L156" s="3"/>
      <c r="M156" s="3"/>
      <c r="N156" s="3"/>
      <c r="O156" s="3"/>
      <c r="P156" s="3"/>
      <c r="Q156" s="3"/>
      <c r="R156" s="3"/>
      <c r="S156" s="3"/>
      <c r="T156" s="3"/>
      <c r="U156" s="3"/>
      <c r="V156" s="3"/>
      <c r="W156" s="3"/>
      <c r="X156" s="3"/>
      <c r="Y156" s="3"/>
      <c r="Z156" s="3"/>
    </row>
    <row r="157" ht="15.75" customHeight="1">
      <c r="A157" s="66"/>
      <c r="B157" s="66"/>
      <c r="C157" s="67"/>
      <c r="D157" s="67"/>
      <c r="E157" s="67"/>
      <c r="F157" s="67"/>
      <c r="G157" s="67"/>
      <c r="H157" s="1"/>
      <c r="I157" s="3"/>
      <c r="J157" s="3"/>
      <c r="K157" s="3"/>
      <c r="L157" s="3"/>
      <c r="M157" s="3"/>
      <c r="N157" s="3"/>
      <c r="O157" s="3"/>
      <c r="P157" s="3"/>
      <c r="Q157" s="3"/>
      <c r="R157" s="3"/>
      <c r="S157" s="3"/>
      <c r="T157" s="3"/>
      <c r="U157" s="3"/>
      <c r="V157" s="3"/>
      <c r="W157" s="3"/>
      <c r="X157" s="3"/>
      <c r="Y157" s="3"/>
      <c r="Z157" s="3"/>
    </row>
    <row r="158" ht="15.75" customHeight="1">
      <c r="A158" s="66"/>
      <c r="B158" s="66"/>
      <c r="C158" s="67"/>
      <c r="D158" s="67"/>
      <c r="E158" s="67"/>
      <c r="F158" s="67"/>
      <c r="G158" s="67"/>
      <c r="H158" s="1"/>
      <c r="I158" s="3"/>
      <c r="J158" s="3"/>
      <c r="K158" s="3"/>
      <c r="L158" s="3"/>
      <c r="M158" s="3"/>
      <c r="N158" s="3"/>
      <c r="O158" s="3"/>
      <c r="P158" s="3"/>
      <c r="Q158" s="3"/>
      <c r="R158" s="3"/>
      <c r="S158" s="3"/>
      <c r="T158" s="3"/>
      <c r="U158" s="3"/>
      <c r="V158" s="3"/>
      <c r="W158" s="3"/>
      <c r="X158" s="3"/>
      <c r="Y158" s="3"/>
      <c r="Z158" s="3"/>
    </row>
    <row r="159" ht="15.75" customHeight="1">
      <c r="A159" s="66"/>
      <c r="B159" s="66"/>
      <c r="C159" s="67"/>
      <c r="D159" s="67"/>
      <c r="E159" s="67"/>
      <c r="F159" s="67"/>
      <c r="G159" s="67"/>
      <c r="H159" s="1"/>
      <c r="I159" s="3"/>
      <c r="J159" s="3"/>
      <c r="K159" s="3"/>
      <c r="L159" s="3"/>
      <c r="M159" s="3"/>
      <c r="N159" s="3"/>
      <c r="O159" s="3"/>
      <c r="P159" s="3"/>
      <c r="Q159" s="3"/>
      <c r="R159" s="3"/>
      <c r="S159" s="3"/>
      <c r="T159" s="3"/>
      <c r="U159" s="3"/>
      <c r="V159" s="3"/>
      <c r="W159" s="3"/>
      <c r="X159" s="3"/>
      <c r="Y159" s="3"/>
      <c r="Z159" s="3"/>
    </row>
    <row r="160" ht="15.75" customHeight="1">
      <c r="A160" s="66"/>
      <c r="B160" s="66"/>
      <c r="C160" s="67"/>
      <c r="D160" s="67"/>
      <c r="E160" s="67"/>
      <c r="F160" s="67"/>
      <c r="G160" s="67"/>
      <c r="H160" s="1"/>
      <c r="I160" s="3"/>
      <c r="J160" s="3"/>
      <c r="K160" s="3"/>
      <c r="L160" s="3"/>
      <c r="M160" s="3"/>
      <c r="N160" s="3"/>
      <c r="O160" s="3"/>
      <c r="P160" s="3"/>
      <c r="Q160" s="3"/>
      <c r="R160" s="3"/>
      <c r="S160" s="3"/>
      <c r="T160" s="3"/>
      <c r="U160" s="3"/>
      <c r="V160" s="3"/>
      <c r="W160" s="3"/>
      <c r="X160" s="3"/>
      <c r="Y160" s="3"/>
      <c r="Z160" s="3"/>
    </row>
    <row r="161" ht="15.75" customHeight="1">
      <c r="A161" s="66"/>
      <c r="B161" s="66"/>
      <c r="C161" s="67"/>
      <c r="D161" s="67"/>
      <c r="E161" s="67"/>
      <c r="F161" s="67"/>
      <c r="G161" s="67"/>
      <c r="H161" s="1"/>
      <c r="I161" s="3"/>
      <c r="J161" s="3"/>
      <c r="K161" s="3"/>
      <c r="L161" s="3"/>
      <c r="M161" s="3"/>
      <c r="N161" s="3"/>
      <c r="O161" s="3"/>
      <c r="P161" s="3"/>
      <c r="Q161" s="3"/>
      <c r="R161" s="3"/>
      <c r="S161" s="3"/>
      <c r="T161" s="3"/>
      <c r="U161" s="3"/>
      <c r="V161" s="3"/>
      <c r="W161" s="3"/>
      <c r="X161" s="3"/>
      <c r="Y161" s="3"/>
      <c r="Z161" s="3"/>
    </row>
    <row r="162" ht="15.75" customHeight="1">
      <c r="A162" s="66"/>
      <c r="B162" s="66"/>
      <c r="C162" s="67"/>
      <c r="D162" s="67"/>
      <c r="E162" s="67"/>
      <c r="F162" s="67"/>
      <c r="G162" s="67"/>
      <c r="H162" s="1"/>
      <c r="I162" s="3"/>
      <c r="J162" s="3"/>
      <c r="K162" s="3"/>
      <c r="L162" s="3"/>
      <c r="M162" s="3"/>
      <c r="N162" s="3"/>
      <c r="O162" s="3"/>
      <c r="P162" s="3"/>
      <c r="Q162" s="3"/>
      <c r="R162" s="3"/>
      <c r="S162" s="3"/>
      <c r="T162" s="3"/>
      <c r="U162" s="3"/>
      <c r="V162" s="3"/>
      <c r="W162" s="3"/>
      <c r="X162" s="3"/>
      <c r="Y162" s="3"/>
      <c r="Z162" s="3"/>
    </row>
    <row r="163" ht="15.75" customHeight="1">
      <c r="A163" s="66"/>
      <c r="B163" s="66"/>
      <c r="C163" s="67"/>
      <c r="D163" s="67"/>
      <c r="E163" s="67"/>
      <c r="F163" s="67"/>
      <c r="G163" s="67"/>
      <c r="H163" s="1"/>
      <c r="I163" s="3"/>
      <c r="J163" s="3"/>
      <c r="K163" s="3"/>
      <c r="L163" s="3"/>
      <c r="M163" s="3"/>
      <c r="N163" s="3"/>
      <c r="O163" s="3"/>
      <c r="P163" s="3"/>
      <c r="Q163" s="3"/>
      <c r="R163" s="3"/>
      <c r="S163" s="3"/>
      <c r="T163" s="3"/>
      <c r="U163" s="3"/>
      <c r="V163" s="3"/>
      <c r="W163" s="3"/>
      <c r="X163" s="3"/>
      <c r="Y163" s="3"/>
      <c r="Z163" s="3"/>
    </row>
    <row r="164" ht="15.75" customHeight="1">
      <c r="A164" s="66"/>
      <c r="B164" s="66"/>
      <c r="C164" s="67"/>
      <c r="D164" s="67"/>
      <c r="E164" s="67"/>
      <c r="F164" s="67"/>
      <c r="G164" s="67"/>
      <c r="H164" s="1"/>
      <c r="I164" s="3"/>
      <c r="J164" s="3"/>
      <c r="K164" s="3"/>
      <c r="L164" s="3"/>
      <c r="M164" s="3"/>
      <c r="N164" s="3"/>
      <c r="O164" s="3"/>
      <c r="P164" s="3"/>
      <c r="Q164" s="3"/>
      <c r="R164" s="3"/>
      <c r="S164" s="3"/>
      <c r="T164" s="3"/>
      <c r="U164" s="3"/>
      <c r="V164" s="3"/>
      <c r="W164" s="3"/>
      <c r="X164" s="3"/>
      <c r="Y164" s="3"/>
      <c r="Z164" s="3"/>
    </row>
    <row r="165" ht="15.75" customHeight="1">
      <c r="A165" s="66"/>
      <c r="B165" s="66"/>
      <c r="C165" s="67"/>
      <c r="D165" s="67"/>
      <c r="E165" s="67"/>
      <c r="F165" s="67"/>
      <c r="G165" s="67"/>
      <c r="H165" s="1"/>
      <c r="I165" s="3"/>
      <c r="J165" s="3"/>
      <c r="K165" s="3"/>
      <c r="L165" s="3"/>
      <c r="M165" s="3"/>
      <c r="N165" s="3"/>
      <c r="O165" s="3"/>
      <c r="P165" s="3"/>
      <c r="Q165" s="3"/>
      <c r="R165" s="3"/>
      <c r="S165" s="3"/>
      <c r="T165" s="3"/>
      <c r="U165" s="3"/>
      <c r="V165" s="3"/>
      <c r="W165" s="3"/>
      <c r="X165" s="3"/>
      <c r="Y165" s="3"/>
      <c r="Z165" s="3"/>
    </row>
    <row r="166" ht="15.75" customHeight="1">
      <c r="A166" s="66"/>
      <c r="B166" s="66"/>
      <c r="C166" s="67"/>
      <c r="D166" s="67"/>
      <c r="E166" s="67"/>
      <c r="F166" s="67"/>
      <c r="G166" s="67"/>
      <c r="H166" s="1"/>
      <c r="I166" s="3"/>
      <c r="J166" s="3"/>
      <c r="K166" s="3"/>
      <c r="L166" s="3"/>
      <c r="M166" s="3"/>
      <c r="N166" s="3"/>
      <c r="O166" s="3"/>
      <c r="P166" s="3"/>
      <c r="Q166" s="3"/>
      <c r="R166" s="3"/>
      <c r="S166" s="3"/>
      <c r="T166" s="3"/>
      <c r="U166" s="3"/>
      <c r="V166" s="3"/>
      <c r="W166" s="3"/>
      <c r="X166" s="3"/>
      <c r="Y166" s="3"/>
      <c r="Z166" s="3"/>
    </row>
    <row r="167" ht="15.75" customHeight="1">
      <c r="A167" s="66"/>
      <c r="B167" s="66"/>
      <c r="C167" s="67"/>
      <c r="D167" s="67"/>
      <c r="E167" s="67"/>
      <c r="F167" s="67"/>
      <c r="G167" s="67"/>
      <c r="H167" s="1"/>
      <c r="I167" s="3"/>
      <c r="J167" s="3"/>
      <c r="K167" s="3"/>
      <c r="L167" s="3"/>
      <c r="M167" s="3"/>
      <c r="N167" s="3"/>
      <c r="O167" s="3"/>
      <c r="P167" s="3"/>
      <c r="Q167" s="3"/>
      <c r="R167" s="3"/>
      <c r="S167" s="3"/>
      <c r="T167" s="3"/>
      <c r="U167" s="3"/>
      <c r="V167" s="3"/>
      <c r="W167" s="3"/>
      <c r="X167" s="3"/>
      <c r="Y167" s="3"/>
      <c r="Z167" s="3"/>
    </row>
    <row r="168" ht="15.75" customHeight="1">
      <c r="A168" s="66"/>
      <c r="B168" s="66"/>
      <c r="C168" s="67"/>
      <c r="D168" s="67"/>
      <c r="E168" s="67"/>
      <c r="F168" s="67"/>
      <c r="G168" s="67"/>
      <c r="H168" s="1"/>
      <c r="I168" s="3"/>
      <c r="J168" s="3"/>
      <c r="K168" s="3"/>
      <c r="L168" s="3"/>
      <c r="M168" s="3"/>
      <c r="N168" s="3"/>
      <c r="O168" s="3"/>
      <c r="P168" s="3"/>
      <c r="Q168" s="3"/>
      <c r="R168" s="3"/>
      <c r="S168" s="3"/>
      <c r="T168" s="3"/>
      <c r="U168" s="3"/>
      <c r="V168" s="3"/>
      <c r="W168" s="3"/>
      <c r="X168" s="3"/>
      <c r="Y168" s="3"/>
      <c r="Z168" s="3"/>
    </row>
    <row r="169" ht="15.75" customHeight="1">
      <c r="A169" s="66"/>
      <c r="B169" s="66"/>
      <c r="C169" s="67"/>
      <c r="D169" s="67"/>
      <c r="E169" s="67"/>
      <c r="F169" s="67"/>
      <c r="G169" s="67"/>
      <c r="H169" s="1"/>
      <c r="I169" s="3"/>
      <c r="J169" s="3"/>
      <c r="K169" s="3"/>
      <c r="L169" s="3"/>
      <c r="M169" s="3"/>
      <c r="N169" s="3"/>
      <c r="O169" s="3"/>
      <c r="P169" s="3"/>
      <c r="Q169" s="3"/>
      <c r="R169" s="3"/>
      <c r="S169" s="3"/>
      <c r="T169" s="3"/>
      <c r="U169" s="3"/>
      <c r="V169" s="3"/>
      <c r="W169" s="3"/>
      <c r="X169" s="3"/>
      <c r="Y169" s="3"/>
      <c r="Z169" s="3"/>
    </row>
    <row r="170" ht="15.75" customHeight="1">
      <c r="A170" s="66"/>
      <c r="B170" s="66"/>
      <c r="C170" s="67"/>
      <c r="D170" s="67"/>
      <c r="E170" s="67"/>
      <c r="F170" s="67"/>
      <c r="G170" s="67"/>
      <c r="H170" s="1"/>
      <c r="I170" s="3"/>
      <c r="J170" s="3"/>
      <c r="K170" s="3"/>
      <c r="L170" s="3"/>
      <c r="M170" s="3"/>
      <c r="N170" s="3"/>
      <c r="O170" s="3"/>
      <c r="P170" s="3"/>
      <c r="Q170" s="3"/>
      <c r="R170" s="3"/>
      <c r="S170" s="3"/>
      <c r="T170" s="3"/>
      <c r="U170" s="3"/>
      <c r="V170" s="3"/>
      <c r="W170" s="3"/>
      <c r="X170" s="3"/>
      <c r="Y170" s="3"/>
      <c r="Z170" s="3"/>
    </row>
    <row r="171" ht="15.75" customHeight="1">
      <c r="A171" s="66"/>
      <c r="B171" s="66"/>
      <c r="C171" s="67"/>
      <c r="D171" s="67"/>
      <c r="E171" s="67"/>
      <c r="F171" s="67"/>
      <c r="G171" s="67"/>
      <c r="H171" s="1"/>
      <c r="I171" s="3"/>
      <c r="J171" s="3"/>
      <c r="K171" s="3"/>
      <c r="L171" s="3"/>
      <c r="M171" s="3"/>
      <c r="N171" s="3"/>
      <c r="O171" s="3"/>
      <c r="P171" s="3"/>
      <c r="Q171" s="3"/>
      <c r="R171" s="3"/>
      <c r="S171" s="3"/>
      <c r="T171" s="3"/>
      <c r="U171" s="3"/>
      <c r="V171" s="3"/>
      <c r="W171" s="3"/>
      <c r="X171" s="3"/>
      <c r="Y171" s="3"/>
      <c r="Z171" s="3"/>
    </row>
    <row r="172" ht="15.75" customHeight="1">
      <c r="A172" s="66"/>
      <c r="B172" s="66"/>
      <c r="C172" s="67"/>
      <c r="D172" s="67"/>
      <c r="E172" s="67"/>
      <c r="F172" s="67"/>
      <c r="G172" s="67"/>
      <c r="H172" s="1"/>
      <c r="I172" s="3"/>
      <c r="J172" s="3"/>
      <c r="K172" s="3"/>
      <c r="L172" s="3"/>
      <c r="M172" s="3"/>
      <c r="N172" s="3"/>
      <c r="O172" s="3"/>
      <c r="P172" s="3"/>
      <c r="Q172" s="3"/>
      <c r="R172" s="3"/>
      <c r="S172" s="3"/>
      <c r="T172" s="3"/>
      <c r="U172" s="3"/>
      <c r="V172" s="3"/>
      <c r="W172" s="3"/>
      <c r="X172" s="3"/>
      <c r="Y172" s="3"/>
      <c r="Z172" s="3"/>
    </row>
    <row r="173" ht="15.75" customHeight="1">
      <c r="A173" s="66"/>
      <c r="B173" s="66"/>
      <c r="C173" s="67"/>
      <c r="D173" s="67"/>
      <c r="E173" s="67"/>
      <c r="F173" s="67"/>
      <c r="G173" s="67"/>
      <c r="H173" s="1"/>
      <c r="I173" s="3"/>
      <c r="J173" s="3"/>
      <c r="K173" s="3"/>
      <c r="L173" s="3"/>
      <c r="M173" s="3"/>
      <c r="N173" s="3"/>
      <c r="O173" s="3"/>
      <c r="P173" s="3"/>
      <c r="Q173" s="3"/>
      <c r="R173" s="3"/>
      <c r="S173" s="3"/>
      <c r="T173" s="3"/>
      <c r="U173" s="3"/>
      <c r="V173" s="3"/>
      <c r="W173" s="3"/>
      <c r="X173" s="3"/>
      <c r="Y173" s="3"/>
      <c r="Z173" s="3"/>
    </row>
    <row r="174" ht="15.75" customHeight="1">
      <c r="A174" s="66"/>
      <c r="B174" s="66"/>
      <c r="C174" s="67"/>
      <c r="D174" s="67"/>
      <c r="E174" s="67"/>
      <c r="F174" s="67"/>
      <c r="G174" s="67"/>
      <c r="H174" s="1"/>
      <c r="I174" s="3"/>
      <c r="J174" s="3"/>
      <c r="K174" s="3"/>
      <c r="L174" s="3"/>
      <c r="M174" s="3"/>
      <c r="N174" s="3"/>
      <c r="O174" s="3"/>
      <c r="P174" s="3"/>
      <c r="Q174" s="3"/>
      <c r="R174" s="3"/>
      <c r="S174" s="3"/>
      <c r="T174" s="3"/>
      <c r="U174" s="3"/>
      <c r="V174" s="3"/>
      <c r="W174" s="3"/>
      <c r="X174" s="3"/>
      <c r="Y174" s="3"/>
      <c r="Z174" s="3"/>
    </row>
    <row r="175" ht="15.75" customHeight="1">
      <c r="A175" s="66"/>
      <c r="B175" s="66"/>
      <c r="C175" s="67"/>
      <c r="D175" s="67"/>
      <c r="E175" s="67"/>
      <c r="F175" s="67"/>
      <c r="G175" s="67"/>
      <c r="H175" s="1"/>
      <c r="I175" s="3"/>
      <c r="J175" s="3"/>
      <c r="K175" s="3"/>
      <c r="L175" s="3"/>
      <c r="M175" s="3"/>
      <c r="N175" s="3"/>
      <c r="O175" s="3"/>
      <c r="P175" s="3"/>
      <c r="Q175" s="3"/>
      <c r="R175" s="3"/>
      <c r="S175" s="3"/>
      <c r="T175" s="3"/>
      <c r="U175" s="3"/>
      <c r="V175" s="3"/>
      <c r="W175" s="3"/>
      <c r="X175" s="3"/>
      <c r="Y175" s="3"/>
      <c r="Z175" s="3"/>
    </row>
    <row r="176" ht="15.75" customHeight="1">
      <c r="A176" s="66"/>
      <c r="B176" s="66"/>
      <c r="C176" s="67"/>
      <c r="D176" s="67"/>
      <c r="E176" s="67"/>
      <c r="F176" s="67"/>
      <c r="G176" s="67"/>
      <c r="H176" s="1"/>
      <c r="I176" s="3"/>
      <c r="J176" s="3"/>
      <c r="K176" s="3"/>
      <c r="L176" s="3"/>
      <c r="M176" s="3"/>
      <c r="N176" s="3"/>
      <c r="O176" s="3"/>
      <c r="P176" s="3"/>
      <c r="Q176" s="3"/>
      <c r="R176" s="3"/>
      <c r="S176" s="3"/>
      <c r="T176" s="3"/>
      <c r="U176" s="3"/>
      <c r="V176" s="3"/>
      <c r="W176" s="3"/>
      <c r="X176" s="3"/>
      <c r="Y176" s="3"/>
      <c r="Z176" s="3"/>
    </row>
    <row r="177" ht="15.75" customHeight="1">
      <c r="A177" s="66"/>
      <c r="B177" s="66"/>
      <c r="C177" s="67"/>
      <c r="D177" s="67"/>
      <c r="E177" s="67"/>
      <c r="F177" s="67"/>
      <c r="G177" s="67"/>
      <c r="H177" s="1"/>
      <c r="I177" s="3"/>
      <c r="J177" s="3"/>
      <c r="K177" s="3"/>
      <c r="L177" s="3"/>
      <c r="M177" s="3"/>
      <c r="N177" s="3"/>
      <c r="O177" s="3"/>
      <c r="P177" s="3"/>
      <c r="Q177" s="3"/>
      <c r="R177" s="3"/>
      <c r="S177" s="3"/>
      <c r="T177" s="3"/>
      <c r="U177" s="3"/>
      <c r="V177" s="3"/>
      <c r="W177" s="3"/>
      <c r="X177" s="3"/>
      <c r="Y177" s="3"/>
      <c r="Z177" s="3"/>
    </row>
    <row r="178" ht="15.75" customHeight="1">
      <c r="A178" s="66"/>
      <c r="B178" s="66"/>
      <c r="C178" s="67"/>
      <c r="D178" s="67"/>
      <c r="E178" s="67"/>
      <c r="F178" s="67"/>
      <c r="G178" s="67"/>
      <c r="H178" s="1"/>
      <c r="I178" s="3"/>
      <c r="J178" s="3"/>
      <c r="K178" s="3"/>
      <c r="L178" s="3"/>
      <c r="M178" s="3"/>
      <c r="N178" s="3"/>
      <c r="O178" s="3"/>
      <c r="P178" s="3"/>
      <c r="Q178" s="3"/>
      <c r="R178" s="3"/>
      <c r="S178" s="3"/>
      <c r="T178" s="3"/>
      <c r="U178" s="3"/>
      <c r="V178" s="3"/>
      <c r="W178" s="3"/>
      <c r="X178" s="3"/>
      <c r="Y178" s="3"/>
      <c r="Z178" s="3"/>
    </row>
    <row r="179" ht="15.75" customHeight="1">
      <c r="A179" s="66"/>
      <c r="B179" s="66"/>
      <c r="C179" s="67"/>
      <c r="D179" s="67"/>
      <c r="E179" s="67"/>
      <c r="F179" s="67"/>
      <c r="G179" s="67"/>
      <c r="H179" s="1"/>
      <c r="I179" s="3"/>
      <c r="J179" s="3"/>
      <c r="K179" s="3"/>
      <c r="L179" s="3"/>
      <c r="M179" s="3"/>
      <c r="N179" s="3"/>
      <c r="O179" s="3"/>
      <c r="P179" s="3"/>
      <c r="Q179" s="3"/>
      <c r="R179" s="3"/>
      <c r="S179" s="3"/>
      <c r="T179" s="3"/>
      <c r="U179" s="3"/>
      <c r="V179" s="3"/>
      <c r="W179" s="3"/>
      <c r="X179" s="3"/>
      <c r="Y179" s="3"/>
      <c r="Z179" s="3"/>
    </row>
    <row r="180" ht="15.75" customHeight="1">
      <c r="A180" s="66"/>
      <c r="B180" s="66"/>
      <c r="C180" s="67"/>
      <c r="D180" s="67"/>
      <c r="E180" s="67"/>
      <c r="F180" s="67"/>
      <c r="G180" s="67"/>
      <c r="H180" s="1"/>
      <c r="I180" s="3"/>
      <c r="J180" s="3"/>
      <c r="K180" s="3"/>
      <c r="L180" s="3"/>
      <c r="M180" s="3"/>
      <c r="N180" s="3"/>
      <c r="O180" s="3"/>
      <c r="P180" s="3"/>
      <c r="Q180" s="3"/>
      <c r="R180" s="3"/>
      <c r="S180" s="3"/>
      <c r="T180" s="3"/>
      <c r="U180" s="3"/>
      <c r="V180" s="3"/>
      <c r="W180" s="3"/>
      <c r="X180" s="3"/>
      <c r="Y180" s="3"/>
      <c r="Z180" s="3"/>
    </row>
    <row r="181" ht="15.75" customHeight="1">
      <c r="A181" s="66"/>
      <c r="B181" s="66"/>
      <c r="C181" s="67"/>
      <c r="D181" s="67"/>
      <c r="E181" s="67"/>
      <c r="F181" s="67"/>
      <c r="G181" s="67"/>
      <c r="H181" s="1"/>
      <c r="I181" s="3"/>
      <c r="J181" s="3"/>
      <c r="K181" s="3"/>
      <c r="L181" s="3"/>
      <c r="M181" s="3"/>
      <c r="N181" s="3"/>
      <c r="O181" s="3"/>
      <c r="P181" s="3"/>
      <c r="Q181" s="3"/>
      <c r="R181" s="3"/>
      <c r="S181" s="3"/>
      <c r="T181" s="3"/>
      <c r="U181" s="3"/>
      <c r="V181" s="3"/>
      <c r="W181" s="3"/>
      <c r="X181" s="3"/>
      <c r="Y181" s="3"/>
      <c r="Z181" s="3"/>
    </row>
    <row r="182" ht="15.75" customHeight="1">
      <c r="A182" s="66"/>
      <c r="B182" s="66"/>
      <c r="C182" s="67"/>
      <c r="D182" s="67"/>
      <c r="E182" s="67"/>
      <c r="F182" s="67"/>
      <c r="G182" s="67"/>
      <c r="H182" s="1"/>
      <c r="I182" s="3"/>
      <c r="J182" s="3"/>
      <c r="K182" s="3"/>
      <c r="L182" s="3"/>
      <c r="M182" s="3"/>
      <c r="N182" s="3"/>
      <c r="O182" s="3"/>
      <c r="P182" s="3"/>
      <c r="Q182" s="3"/>
      <c r="R182" s="3"/>
      <c r="S182" s="3"/>
      <c r="T182" s="3"/>
      <c r="U182" s="3"/>
      <c r="V182" s="3"/>
      <c r="W182" s="3"/>
      <c r="X182" s="3"/>
      <c r="Y182" s="3"/>
      <c r="Z182" s="3"/>
    </row>
    <row r="183" ht="15.75" customHeight="1">
      <c r="A183" s="66"/>
      <c r="B183" s="66"/>
      <c r="C183" s="67"/>
      <c r="D183" s="67"/>
      <c r="E183" s="67"/>
      <c r="F183" s="67"/>
      <c r="G183" s="67"/>
      <c r="H183" s="1"/>
      <c r="I183" s="3"/>
      <c r="J183" s="3"/>
      <c r="K183" s="3"/>
      <c r="L183" s="3"/>
      <c r="M183" s="3"/>
      <c r="N183" s="3"/>
      <c r="O183" s="3"/>
      <c r="P183" s="3"/>
      <c r="Q183" s="3"/>
      <c r="R183" s="3"/>
      <c r="S183" s="3"/>
      <c r="T183" s="3"/>
      <c r="U183" s="3"/>
      <c r="V183" s="3"/>
      <c r="W183" s="3"/>
      <c r="X183" s="3"/>
      <c r="Y183" s="3"/>
      <c r="Z183" s="3"/>
    </row>
    <row r="184" ht="15.75" customHeight="1">
      <c r="A184" s="66"/>
      <c r="B184" s="66"/>
      <c r="C184" s="67"/>
      <c r="D184" s="67"/>
      <c r="E184" s="67"/>
      <c r="F184" s="67"/>
      <c r="G184" s="67"/>
      <c r="H184" s="1"/>
      <c r="I184" s="3"/>
      <c r="J184" s="3"/>
      <c r="K184" s="3"/>
      <c r="L184" s="3"/>
      <c r="M184" s="3"/>
      <c r="N184" s="3"/>
      <c r="O184" s="3"/>
      <c r="P184" s="3"/>
      <c r="Q184" s="3"/>
      <c r="R184" s="3"/>
      <c r="S184" s="3"/>
      <c r="T184" s="3"/>
      <c r="U184" s="3"/>
      <c r="V184" s="3"/>
      <c r="W184" s="3"/>
      <c r="X184" s="3"/>
      <c r="Y184" s="3"/>
      <c r="Z184" s="3"/>
    </row>
    <row r="185" ht="15.75" customHeight="1">
      <c r="A185" s="66"/>
      <c r="B185" s="66"/>
      <c r="C185" s="67"/>
      <c r="D185" s="67"/>
      <c r="E185" s="67"/>
      <c r="F185" s="67"/>
      <c r="G185" s="67"/>
      <c r="H185" s="1"/>
      <c r="I185" s="3"/>
      <c r="J185" s="3"/>
      <c r="K185" s="3"/>
      <c r="L185" s="3"/>
      <c r="M185" s="3"/>
      <c r="N185" s="3"/>
      <c r="O185" s="3"/>
      <c r="P185" s="3"/>
      <c r="Q185" s="3"/>
      <c r="R185" s="3"/>
      <c r="S185" s="3"/>
      <c r="T185" s="3"/>
      <c r="U185" s="3"/>
      <c r="V185" s="3"/>
      <c r="W185" s="3"/>
      <c r="X185" s="3"/>
      <c r="Y185" s="3"/>
      <c r="Z185" s="3"/>
    </row>
    <row r="186" ht="15.75" customHeight="1">
      <c r="A186" s="66"/>
      <c r="B186" s="66"/>
      <c r="C186" s="67"/>
      <c r="D186" s="67"/>
      <c r="E186" s="67"/>
      <c r="F186" s="67"/>
      <c r="G186" s="67"/>
      <c r="H186" s="1"/>
      <c r="I186" s="3"/>
      <c r="J186" s="3"/>
      <c r="K186" s="3"/>
      <c r="L186" s="3"/>
      <c r="M186" s="3"/>
      <c r="N186" s="3"/>
      <c r="O186" s="3"/>
      <c r="P186" s="3"/>
      <c r="Q186" s="3"/>
      <c r="R186" s="3"/>
      <c r="S186" s="3"/>
      <c r="T186" s="3"/>
      <c r="U186" s="3"/>
      <c r="V186" s="3"/>
      <c r="W186" s="3"/>
      <c r="X186" s="3"/>
      <c r="Y186" s="3"/>
      <c r="Z186" s="3"/>
    </row>
    <row r="187" ht="15.75" customHeight="1">
      <c r="A187" s="66"/>
      <c r="B187" s="66"/>
      <c r="C187" s="67"/>
      <c r="D187" s="67"/>
      <c r="E187" s="67"/>
      <c r="F187" s="67"/>
      <c r="G187" s="67"/>
      <c r="H187" s="1"/>
      <c r="I187" s="3"/>
      <c r="J187" s="3"/>
      <c r="K187" s="3"/>
      <c r="L187" s="3"/>
      <c r="M187" s="3"/>
      <c r="N187" s="3"/>
      <c r="O187" s="3"/>
      <c r="P187" s="3"/>
      <c r="Q187" s="3"/>
      <c r="R187" s="3"/>
      <c r="S187" s="3"/>
      <c r="T187" s="3"/>
      <c r="U187" s="3"/>
      <c r="V187" s="3"/>
      <c r="W187" s="3"/>
      <c r="X187" s="3"/>
      <c r="Y187" s="3"/>
      <c r="Z187" s="3"/>
    </row>
    <row r="188" ht="15.75" customHeight="1">
      <c r="A188" s="66"/>
      <c r="B188" s="66"/>
      <c r="C188" s="67"/>
      <c r="D188" s="67"/>
      <c r="E188" s="67"/>
      <c r="F188" s="67"/>
      <c r="G188" s="67"/>
      <c r="H188" s="1"/>
      <c r="I188" s="3"/>
      <c r="J188" s="3"/>
      <c r="K188" s="3"/>
      <c r="L188" s="3"/>
      <c r="M188" s="3"/>
      <c r="N188" s="3"/>
      <c r="O188" s="3"/>
      <c r="P188" s="3"/>
      <c r="Q188" s="3"/>
      <c r="R188" s="3"/>
      <c r="S188" s="3"/>
      <c r="T188" s="3"/>
      <c r="U188" s="3"/>
      <c r="V188" s="3"/>
      <c r="W188" s="3"/>
      <c r="X188" s="3"/>
      <c r="Y188" s="3"/>
      <c r="Z188" s="3"/>
    </row>
    <row r="189" ht="15.75" customHeight="1">
      <c r="A189" s="66"/>
      <c r="B189" s="66"/>
      <c r="C189" s="67"/>
      <c r="D189" s="67"/>
      <c r="E189" s="67"/>
      <c r="F189" s="67"/>
      <c r="G189" s="67"/>
      <c r="H189" s="1"/>
      <c r="I189" s="3"/>
      <c r="J189" s="3"/>
      <c r="K189" s="3"/>
      <c r="L189" s="3"/>
      <c r="M189" s="3"/>
      <c r="N189" s="3"/>
      <c r="O189" s="3"/>
      <c r="P189" s="3"/>
      <c r="Q189" s="3"/>
      <c r="R189" s="3"/>
      <c r="S189" s="3"/>
      <c r="T189" s="3"/>
      <c r="U189" s="3"/>
      <c r="V189" s="3"/>
      <c r="W189" s="3"/>
      <c r="X189" s="3"/>
      <c r="Y189" s="3"/>
      <c r="Z189" s="3"/>
    </row>
    <row r="190" ht="15.75" customHeight="1">
      <c r="A190" s="66"/>
      <c r="B190" s="66"/>
      <c r="C190" s="67"/>
      <c r="D190" s="67"/>
      <c r="E190" s="67"/>
      <c r="F190" s="67"/>
      <c r="G190" s="67"/>
      <c r="H190" s="1"/>
      <c r="I190" s="3"/>
      <c r="J190" s="3"/>
      <c r="K190" s="3"/>
      <c r="L190" s="3"/>
      <c r="M190" s="3"/>
      <c r="N190" s="3"/>
      <c r="O190" s="3"/>
      <c r="P190" s="3"/>
      <c r="Q190" s="3"/>
      <c r="R190" s="3"/>
      <c r="S190" s="3"/>
      <c r="T190" s="3"/>
      <c r="U190" s="3"/>
      <c r="V190" s="3"/>
      <c r="W190" s="3"/>
      <c r="X190" s="3"/>
      <c r="Y190" s="3"/>
      <c r="Z190" s="3"/>
    </row>
    <row r="191" ht="15.75" customHeight="1">
      <c r="A191" s="66"/>
      <c r="B191" s="66"/>
      <c r="C191" s="67"/>
      <c r="D191" s="67"/>
      <c r="E191" s="67"/>
      <c r="F191" s="67"/>
      <c r="G191" s="67"/>
      <c r="H191" s="1"/>
      <c r="I191" s="3"/>
      <c r="J191" s="3"/>
      <c r="K191" s="3"/>
      <c r="L191" s="3"/>
      <c r="M191" s="3"/>
      <c r="N191" s="3"/>
      <c r="O191" s="3"/>
      <c r="P191" s="3"/>
      <c r="Q191" s="3"/>
      <c r="R191" s="3"/>
      <c r="S191" s="3"/>
      <c r="T191" s="3"/>
      <c r="U191" s="3"/>
      <c r="V191" s="3"/>
      <c r="W191" s="3"/>
      <c r="X191" s="3"/>
      <c r="Y191" s="3"/>
      <c r="Z191" s="3"/>
    </row>
    <row r="192" ht="15.75" customHeight="1">
      <c r="A192" s="66"/>
      <c r="B192" s="66"/>
      <c r="C192" s="67"/>
      <c r="D192" s="67"/>
      <c r="E192" s="67"/>
      <c r="F192" s="67"/>
      <c r="G192" s="67"/>
      <c r="H192" s="1"/>
      <c r="I192" s="3"/>
      <c r="J192" s="3"/>
      <c r="K192" s="3"/>
      <c r="L192" s="3"/>
      <c r="M192" s="3"/>
      <c r="N192" s="3"/>
      <c r="O192" s="3"/>
      <c r="P192" s="3"/>
      <c r="Q192" s="3"/>
      <c r="R192" s="3"/>
      <c r="S192" s="3"/>
      <c r="T192" s="3"/>
      <c r="U192" s="3"/>
      <c r="V192" s="3"/>
      <c r="W192" s="3"/>
      <c r="X192" s="3"/>
      <c r="Y192" s="3"/>
      <c r="Z192" s="3"/>
    </row>
    <row r="193" ht="15.75" customHeight="1">
      <c r="A193" s="66"/>
      <c r="B193" s="66"/>
      <c r="C193" s="67"/>
      <c r="D193" s="67"/>
      <c r="E193" s="67"/>
      <c r="F193" s="67"/>
      <c r="G193" s="67"/>
      <c r="H193" s="1"/>
      <c r="I193" s="3"/>
      <c r="J193" s="3"/>
      <c r="K193" s="3"/>
      <c r="L193" s="3"/>
      <c r="M193" s="3"/>
      <c r="N193" s="3"/>
      <c r="O193" s="3"/>
      <c r="P193" s="3"/>
      <c r="Q193" s="3"/>
      <c r="R193" s="3"/>
      <c r="S193" s="3"/>
      <c r="T193" s="3"/>
      <c r="U193" s="3"/>
      <c r="V193" s="3"/>
      <c r="W193" s="3"/>
      <c r="X193" s="3"/>
      <c r="Y193" s="3"/>
      <c r="Z193" s="3"/>
    </row>
    <row r="194" ht="15.75" customHeight="1">
      <c r="A194" s="66"/>
      <c r="B194" s="66"/>
      <c r="C194" s="67"/>
      <c r="D194" s="67"/>
      <c r="E194" s="67"/>
      <c r="F194" s="67"/>
      <c r="G194" s="67"/>
      <c r="H194" s="1"/>
      <c r="I194" s="3"/>
      <c r="J194" s="3"/>
      <c r="K194" s="3"/>
      <c r="L194" s="3"/>
      <c r="M194" s="3"/>
      <c r="N194" s="3"/>
      <c r="O194" s="3"/>
      <c r="P194" s="3"/>
      <c r="Q194" s="3"/>
      <c r="R194" s="3"/>
      <c r="S194" s="3"/>
      <c r="T194" s="3"/>
      <c r="U194" s="3"/>
      <c r="V194" s="3"/>
      <c r="W194" s="3"/>
      <c r="X194" s="3"/>
      <c r="Y194" s="3"/>
      <c r="Z194" s="3"/>
    </row>
    <row r="195" ht="15.75" customHeight="1">
      <c r="A195" s="66"/>
      <c r="B195" s="66"/>
      <c r="C195" s="67"/>
      <c r="D195" s="67"/>
      <c r="E195" s="67"/>
      <c r="F195" s="67"/>
      <c r="G195" s="67"/>
      <c r="H195" s="1"/>
      <c r="I195" s="3"/>
      <c r="J195" s="3"/>
      <c r="K195" s="3"/>
      <c r="L195" s="3"/>
      <c r="M195" s="3"/>
      <c r="N195" s="3"/>
      <c r="O195" s="3"/>
      <c r="P195" s="3"/>
      <c r="Q195" s="3"/>
      <c r="R195" s="3"/>
      <c r="S195" s="3"/>
      <c r="T195" s="3"/>
      <c r="U195" s="3"/>
      <c r="V195" s="3"/>
      <c r="W195" s="3"/>
      <c r="X195" s="3"/>
      <c r="Y195" s="3"/>
      <c r="Z195" s="3"/>
    </row>
    <row r="196" ht="15.75" customHeight="1">
      <c r="A196" s="66"/>
      <c r="B196" s="66"/>
      <c r="C196" s="67"/>
      <c r="D196" s="67"/>
      <c r="E196" s="67"/>
      <c r="F196" s="67"/>
      <c r="G196" s="67"/>
      <c r="H196" s="1"/>
      <c r="I196" s="3"/>
      <c r="J196" s="3"/>
      <c r="K196" s="3"/>
      <c r="L196" s="3"/>
      <c r="M196" s="3"/>
      <c r="N196" s="3"/>
      <c r="O196" s="3"/>
      <c r="P196" s="3"/>
      <c r="Q196" s="3"/>
      <c r="R196" s="3"/>
      <c r="S196" s="3"/>
      <c r="T196" s="3"/>
      <c r="U196" s="3"/>
      <c r="V196" s="3"/>
      <c r="W196" s="3"/>
      <c r="X196" s="3"/>
      <c r="Y196" s="3"/>
      <c r="Z196" s="3"/>
    </row>
    <row r="197" ht="15.75" customHeight="1">
      <c r="A197" s="66"/>
      <c r="B197" s="66"/>
      <c r="C197" s="67"/>
      <c r="D197" s="67"/>
      <c r="E197" s="67"/>
      <c r="F197" s="67"/>
      <c r="G197" s="67"/>
      <c r="H197" s="1"/>
      <c r="I197" s="3"/>
      <c r="J197" s="3"/>
      <c r="K197" s="3"/>
      <c r="L197" s="3"/>
      <c r="M197" s="3"/>
      <c r="N197" s="3"/>
      <c r="O197" s="3"/>
      <c r="P197" s="3"/>
      <c r="Q197" s="3"/>
      <c r="R197" s="3"/>
      <c r="S197" s="3"/>
      <c r="T197" s="3"/>
      <c r="U197" s="3"/>
      <c r="V197" s="3"/>
      <c r="W197" s="3"/>
      <c r="X197" s="3"/>
      <c r="Y197" s="3"/>
      <c r="Z197" s="3"/>
    </row>
    <row r="198" ht="15.75" customHeight="1">
      <c r="A198" s="66"/>
      <c r="B198" s="66"/>
      <c r="C198" s="67"/>
      <c r="D198" s="67"/>
      <c r="E198" s="67"/>
      <c r="F198" s="67"/>
      <c r="G198" s="67"/>
      <c r="H198" s="1"/>
      <c r="I198" s="3"/>
      <c r="J198" s="3"/>
      <c r="K198" s="3"/>
      <c r="L198" s="3"/>
      <c r="M198" s="3"/>
      <c r="N198" s="3"/>
      <c r="O198" s="3"/>
      <c r="P198" s="3"/>
      <c r="Q198" s="3"/>
      <c r="R198" s="3"/>
      <c r="S198" s="3"/>
      <c r="T198" s="3"/>
      <c r="U198" s="3"/>
      <c r="V198" s="3"/>
      <c r="W198" s="3"/>
      <c r="X198" s="3"/>
      <c r="Y198" s="3"/>
      <c r="Z198" s="3"/>
    </row>
    <row r="199" ht="15.75" customHeight="1">
      <c r="A199" s="66"/>
      <c r="B199" s="66"/>
      <c r="C199" s="67"/>
      <c r="D199" s="67"/>
      <c r="E199" s="67"/>
      <c r="F199" s="67"/>
      <c r="G199" s="67"/>
      <c r="H199" s="1"/>
      <c r="I199" s="3"/>
      <c r="J199" s="3"/>
      <c r="K199" s="3"/>
      <c r="L199" s="3"/>
      <c r="M199" s="3"/>
      <c r="N199" s="3"/>
      <c r="O199" s="3"/>
      <c r="P199" s="3"/>
      <c r="Q199" s="3"/>
      <c r="R199" s="3"/>
      <c r="S199" s="3"/>
      <c r="T199" s="3"/>
      <c r="U199" s="3"/>
      <c r="V199" s="3"/>
      <c r="W199" s="3"/>
      <c r="X199" s="3"/>
      <c r="Y199" s="3"/>
      <c r="Z199" s="3"/>
    </row>
    <row r="200" ht="15.75" customHeight="1">
      <c r="A200" s="66"/>
      <c r="B200" s="66"/>
      <c r="C200" s="67"/>
      <c r="D200" s="67"/>
      <c r="E200" s="67"/>
      <c r="F200" s="67"/>
      <c r="G200" s="67"/>
      <c r="H200" s="1"/>
      <c r="I200" s="3"/>
      <c r="J200" s="3"/>
      <c r="K200" s="3"/>
      <c r="L200" s="3"/>
      <c r="M200" s="3"/>
      <c r="N200" s="3"/>
      <c r="O200" s="3"/>
      <c r="P200" s="3"/>
      <c r="Q200" s="3"/>
      <c r="R200" s="3"/>
      <c r="S200" s="3"/>
      <c r="T200" s="3"/>
      <c r="U200" s="3"/>
      <c r="V200" s="3"/>
      <c r="W200" s="3"/>
      <c r="X200" s="3"/>
      <c r="Y200" s="3"/>
      <c r="Z200" s="3"/>
    </row>
    <row r="201" ht="15.75" customHeight="1">
      <c r="A201" s="66"/>
      <c r="B201" s="66"/>
      <c r="C201" s="67"/>
      <c r="D201" s="67"/>
      <c r="E201" s="67"/>
      <c r="F201" s="67"/>
      <c r="G201" s="67"/>
      <c r="H201" s="1"/>
      <c r="I201" s="3"/>
      <c r="J201" s="3"/>
      <c r="K201" s="3"/>
      <c r="L201" s="3"/>
      <c r="M201" s="3"/>
      <c r="N201" s="3"/>
      <c r="O201" s="3"/>
      <c r="P201" s="3"/>
      <c r="Q201" s="3"/>
      <c r="R201" s="3"/>
      <c r="S201" s="3"/>
      <c r="T201" s="3"/>
      <c r="U201" s="3"/>
      <c r="V201" s="3"/>
      <c r="W201" s="3"/>
      <c r="X201" s="3"/>
      <c r="Y201" s="3"/>
      <c r="Z201" s="3"/>
    </row>
    <row r="202" ht="15.75" customHeight="1">
      <c r="A202" s="66"/>
      <c r="B202" s="66"/>
      <c r="C202" s="67"/>
      <c r="D202" s="67"/>
      <c r="E202" s="67"/>
      <c r="F202" s="67"/>
      <c r="G202" s="67"/>
      <c r="H202" s="1"/>
      <c r="I202" s="3"/>
      <c r="J202" s="3"/>
      <c r="K202" s="3"/>
      <c r="L202" s="3"/>
      <c r="M202" s="3"/>
      <c r="N202" s="3"/>
      <c r="O202" s="3"/>
      <c r="P202" s="3"/>
      <c r="Q202" s="3"/>
      <c r="R202" s="3"/>
      <c r="S202" s="3"/>
      <c r="T202" s="3"/>
      <c r="U202" s="3"/>
      <c r="V202" s="3"/>
      <c r="W202" s="3"/>
      <c r="X202" s="3"/>
      <c r="Y202" s="3"/>
      <c r="Z202" s="3"/>
    </row>
    <row r="203" ht="15.75" customHeight="1">
      <c r="A203" s="66"/>
      <c r="B203" s="66"/>
      <c r="C203" s="67"/>
      <c r="D203" s="67"/>
      <c r="E203" s="67"/>
      <c r="F203" s="67"/>
      <c r="G203" s="67"/>
      <c r="H203" s="1"/>
      <c r="I203" s="3"/>
      <c r="J203" s="3"/>
      <c r="K203" s="3"/>
      <c r="L203" s="3"/>
      <c r="M203" s="3"/>
      <c r="N203" s="3"/>
      <c r="O203" s="3"/>
      <c r="P203" s="3"/>
      <c r="Q203" s="3"/>
      <c r="R203" s="3"/>
      <c r="S203" s="3"/>
      <c r="T203" s="3"/>
      <c r="U203" s="3"/>
      <c r="V203" s="3"/>
      <c r="W203" s="3"/>
      <c r="X203" s="3"/>
      <c r="Y203" s="3"/>
      <c r="Z203" s="3"/>
    </row>
    <row r="204" ht="15.75" customHeight="1">
      <c r="A204" s="66"/>
      <c r="B204" s="66"/>
      <c r="C204" s="67"/>
      <c r="D204" s="67"/>
      <c r="E204" s="67"/>
      <c r="F204" s="67"/>
      <c r="G204" s="67"/>
      <c r="H204" s="1"/>
      <c r="I204" s="3"/>
      <c r="J204" s="3"/>
      <c r="K204" s="3"/>
      <c r="L204" s="3"/>
      <c r="M204" s="3"/>
      <c r="N204" s="3"/>
      <c r="O204" s="3"/>
      <c r="P204" s="3"/>
      <c r="Q204" s="3"/>
      <c r="R204" s="3"/>
      <c r="S204" s="3"/>
      <c r="T204" s="3"/>
      <c r="U204" s="3"/>
      <c r="V204" s="3"/>
      <c r="W204" s="3"/>
      <c r="X204" s="3"/>
      <c r="Y204" s="3"/>
      <c r="Z204" s="3"/>
    </row>
    <row r="205" ht="15.75" customHeight="1">
      <c r="A205" s="66"/>
      <c r="B205" s="66"/>
      <c r="C205" s="67"/>
      <c r="D205" s="67"/>
      <c r="E205" s="67"/>
      <c r="F205" s="67"/>
      <c r="G205" s="67"/>
      <c r="H205" s="1"/>
      <c r="I205" s="3"/>
      <c r="J205" s="3"/>
      <c r="K205" s="3"/>
      <c r="L205" s="3"/>
      <c r="M205" s="3"/>
      <c r="N205" s="3"/>
      <c r="O205" s="3"/>
      <c r="P205" s="3"/>
      <c r="Q205" s="3"/>
      <c r="R205" s="3"/>
      <c r="S205" s="3"/>
      <c r="T205" s="3"/>
      <c r="U205" s="3"/>
      <c r="V205" s="3"/>
      <c r="W205" s="3"/>
      <c r="X205" s="3"/>
      <c r="Y205" s="3"/>
      <c r="Z205" s="3"/>
    </row>
    <row r="206" ht="15.75" customHeight="1">
      <c r="A206" s="66"/>
      <c r="B206" s="66"/>
      <c r="C206" s="67"/>
      <c r="D206" s="67"/>
      <c r="E206" s="67"/>
      <c r="F206" s="67"/>
      <c r="G206" s="67"/>
      <c r="H206" s="1"/>
      <c r="I206" s="3"/>
      <c r="J206" s="3"/>
      <c r="K206" s="3"/>
      <c r="L206" s="3"/>
      <c r="M206" s="3"/>
      <c r="N206" s="3"/>
      <c r="O206" s="3"/>
      <c r="P206" s="3"/>
      <c r="Q206" s="3"/>
      <c r="R206" s="3"/>
      <c r="S206" s="3"/>
      <c r="T206" s="3"/>
      <c r="U206" s="3"/>
      <c r="V206" s="3"/>
      <c r="W206" s="3"/>
      <c r="X206" s="3"/>
      <c r="Y206" s="3"/>
      <c r="Z206" s="3"/>
    </row>
    <row r="207" ht="15.75" customHeight="1">
      <c r="A207" s="66"/>
      <c r="B207" s="66"/>
      <c r="C207" s="67"/>
      <c r="D207" s="67"/>
      <c r="E207" s="67"/>
      <c r="F207" s="67"/>
      <c r="G207" s="67"/>
      <c r="H207" s="1"/>
      <c r="I207" s="3"/>
      <c r="J207" s="3"/>
      <c r="K207" s="3"/>
      <c r="L207" s="3"/>
      <c r="M207" s="3"/>
      <c r="N207" s="3"/>
      <c r="O207" s="3"/>
      <c r="P207" s="3"/>
      <c r="Q207" s="3"/>
      <c r="R207" s="3"/>
      <c r="S207" s="3"/>
      <c r="T207" s="3"/>
      <c r="U207" s="3"/>
      <c r="V207" s="3"/>
      <c r="W207" s="3"/>
      <c r="X207" s="3"/>
      <c r="Y207" s="3"/>
      <c r="Z207" s="3"/>
    </row>
    <row r="208" ht="15.75" customHeight="1">
      <c r="A208" s="66"/>
      <c r="B208" s="66"/>
      <c r="C208" s="67"/>
      <c r="D208" s="67"/>
      <c r="E208" s="67"/>
      <c r="F208" s="67"/>
      <c r="G208" s="67"/>
      <c r="H208" s="1"/>
      <c r="I208" s="3"/>
      <c r="J208" s="3"/>
      <c r="K208" s="3"/>
      <c r="L208" s="3"/>
      <c r="M208" s="3"/>
      <c r="N208" s="3"/>
      <c r="O208" s="3"/>
      <c r="P208" s="3"/>
      <c r="Q208" s="3"/>
      <c r="R208" s="3"/>
      <c r="S208" s="3"/>
      <c r="T208" s="3"/>
      <c r="U208" s="3"/>
      <c r="V208" s="3"/>
      <c r="W208" s="3"/>
      <c r="X208" s="3"/>
      <c r="Y208" s="3"/>
      <c r="Z208" s="3"/>
    </row>
    <row r="209" ht="15.75" customHeight="1">
      <c r="A209" s="66"/>
      <c r="B209" s="66"/>
      <c r="C209" s="67"/>
      <c r="D209" s="67"/>
      <c r="E209" s="67"/>
      <c r="F209" s="67"/>
      <c r="G209" s="67"/>
      <c r="H209" s="1"/>
      <c r="I209" s="3"/>
      <c r="J209" s="3"/>
      <c r="K209" s="3"/>
      <c r="L209" s="3"/>
      <c r="M209" s="3"/>
      <c r="N209" s="3"/>
      <c r="O209" s="3"/>
      <c r="P209" s="3"/>
      <c r="Q209" s="3"/>
      <c r="R209" s="3"/>
      <c r="S209" s="3"/>
      <c r="T209" s="3"/>
      <c r="U209" s="3"/>
      <c r="V209" s="3"/>
      <c r="W209" s="3"/>
      <c r="X209" s="3"/>
      <c r="Y209" s="3"/>
      <c r="Z209" s="3"/>
    </row>
    <row r="210" ht="15.75" customHeight="1">
      <c r="A210" s="66"/>
      <c r="B210" s="66"/>
      <c r="C210" s="67"/>
      <c r="D210" s="67"/>
      <c r="E210" s="67"/>
      <c r="F210" s="67"/>
      <c r="G210" s="67"/>
      <c r="H210" s="1"/>
      <c r="I210" s="3"/>
      <c r="J210" s="3"/>
      <c r="K210" s="3"/>
      <c r="L210" s="3"/>
      <c r="M210" s="3"/>
      <c r="N210" s="3"/>
      <c r="O210" s="3"/>
      <c r="P210" s="3"/>
      <c r="Q210" s="3"/>
      <c r="R210" s="3"/>
      <c r="S210" s="3"/>
      <c r="T210" s="3"/>
      <c r="U210" s="3"/>
      <c r="V210" s="3"/>
      <c r="W210" s="3"/>
      <c r="X210" s="3"/>
      <c r="Y210" s="3"/>
      <c r="Z210" s="3"/>
    </row>
    <row r="211" ht="15.75" customHeight="1">
      <c r="A211" s="66"/>
      <c r="B211" s="66"/>
      <c r="C211" s="67"/>
      <c r="D211" s="67"/>
      <c r="E211" s="67"/>
      <c r="F211" s="67"/>
      <c r="G211" s="67"/>
      <c r="H211" s="1"/>
      <c r="I211" s="3"/>
      <c r="J211" s="3"/>
      <c r="K211" s="3"/>
      <c r="L211" s="3"/>
      <c r="M211" s="3"/>
      <c r="N211" s="3"/>
      <c r="O211" s="3"/>
      <c r="P211" s="3"/>
      <c r="Q211" s="3"/>
      <c r="R211" s="3"/>
      <c r="S211" s="3"/>
      <c r="T211" s="3"/>
      <c r="U211" s="3"/>
      <c r="V211" s="3"/>
      <c r="W211" s="3"/>
      <c r="X211" s="3"/>
      <c r="Y211" s="3"/>
      <c r="Z211" s="3"/>
    </row>
    <row r="212" ht="15.75" customHeight="1">
      <c r="A212" s="66"/>
      <c r="B212" s="66"/>
      <c r="C212" s="67"/>
      <c r="D212" s="67"/>
      <c r="E212" s="67"/>
      <c r="F212" s="67"/>
      <c r="G212" s="67"/>
      <c r="H212" s="1"/>
      <c r="I212" s="3"/>
      <c r="J212" s="3"/>
      <c r="K212" s="3"/>
      <c r="L212" s="3"/>
      <c r="M212" s="3"/>
      <c r="N212" s="3"/>
      <c r="O212" s="3"/>
      <c r="P212" s="3"/>
      <c r="Q212" s="3"/>
      <c r="R212" s="3"/>
      <c r="S212" s="3"/>
      <c r="T212" s="3"/>
      <c r="U212" s="3"/>
      <c r="V212" s="3"/>
      <c r="W212" s="3"/>
      <c r="X212" s="3"/>
      <c r="Y212" s="3"/>
      <c r="Z212" s="3"/>
    </row>
    <row r="213" ht="15.75" customHeight="1">
      <c r="A213" s="66"/>
      <c r="B213" s="66"/>
      <c r="C213" s="67"/>
      <c r="D213" s="67"/>
      <c r="E213" s="67"/>
      <c r="F213" s="67"/>
      <c r="G213" s="67"/>
      <c r="H213" s="1"/>
      <c r="I213" s="3"/>
      <c r="J213" s="3"/>
      <c r="K213" s="3"/>
      <c r="L213" s="3"/>
      <c r="M213" s="3"/>
      <c r="N213" s="3"/>
      <c r="O213" s="3"/>
      <c r="P213" s="3"/>
      <c r="Q213" s="3"/>
      <c r="R213" s="3"/>
      <c r="S213" s="3"/>
      <c r="T213" s="3"/>
      <c r="U213" s="3"/>
      <c r="V213" s="3"/>
      <c r="W213" s="3"/>
      <c r="X213" s="3"/>
      <c r="Y213" s="3"/>
      <c r="Z213" s="3"/>
    </row>
    <row r="214" ht="15.75" customHeight="1">
      <c r="A214" s="66"/>
      <c r="B214" s="66"/>
      <c r="C214" s="67"/>
      <c r="D214" s="67"/>
      <c r="E214" s="67"/>
      <c r="F214" s="67"/>
      <c r="G214" s="67"/>
      <c r="H214" s="1"/>
      <c r="I214" s="3"/>
      <c r="J214" s="3"/>
      <c r="K214" s="3"/>
      <c r="L214" s="3"/>
      <c r="M214" s="3"/>
      <c r="N214" s="3"/>
      <c r="O214" s="3"/>
      <c r="P214" s="3"/>
      <c r="Q214" s="3"/>
      <c r="R214" s="3"/>
      <c r="S214" s="3"/>
      <c r="T214" s="3"/>
      <c r="U214" s="3"/>
      <c r="V214" s="3"/>
      <c r="W214" s="3"/>
      <c r="X214" s="3"/>
      <c r="Y214" s="3"/>
      <c r="Z214" s="3"/>
    </row>
    <row r="215" ht="15.75" customHeight="1">
      <c r="A215" s="66"/>
      <c r="B215" s="66"/>
      <c r="C215" s="67"/>
      <c r="D215" s="67"/>
      <c r="E215" s="67"/>
      <c r="F215" s="67"/>
      <c r="G215" s="67"/>
      <c r="H215" s="1"/>
      <c r="I215" s="3"/>
      <c r="J215" s="3"/>
      <c r="K215" s="3"/>
      <c r="L215" s="3"/>
      <c r="M215" s="3"/>
      <c r="N215" s="3"/>
      <c r="O215" s="3"/>
      <c r="P215" s="3"/>
      <c r="Q215" s="3"/>
      <c r="R215" s="3"/>
      <c r="S215" s="3"/>
      <c r="T215" s="3"/>
      <c r="U215" s="3"/>
      <c r="V215" s="3"/>
      <c r="W215" s="3"/>
      <c r="X215" s="3"/>
      <c r="Y215" s="3"/>
      <c r="Z215" s="3"/>
    </row>
    <row r="216" ht="15.75" customHeight="1">
      <c r="A216" s="66"/>
      <c r="B216" s="66"/>
      <c r="C216" s="67"/>
      <c r="D216" s="67"/>
      <c r="E216" s="67"/>
      <c r="F216" s="67"/>
      <c r="G216" s="67"/>
      <c r="H216" s="1"/>
      <c r="I216" s="3"/>
      <c r="J216" s="3"/>
      <c r="K216" s="3"/>
      <c r="L216" s="3"/>
      <c r="M216" s="3"/>
      <c r="N216" s="3"/>
      <c r="O216" s="3"/>
      <c r="P216" s="3"/>
      <c r="Q216" s="3"/>
      <c r="R216" s="3"/>
      <c r="S216" s="3"/>
      <c r="T216" s="3"/>
      <c r="U216" s="3"/>
      <c r="V216" s="3"/>
      <c r="W216" s="3"/>
      <c r="X216" s="3"/>
      <c r="Y216" s="3"/>
      <c r="Z216" s="3"/>
    </row>
    <row r="217" ht="15.75" customHeight="1">
      <c r="A217" s="66"/>
      <c r="B217" s="66"/>
      <c r="C217" s="67"/>
      <c r="D217" s="67"/>
      <c r="E217" s="67"/>
      <c r="F217" s="67"/>
      <c r="G217" s="67"/>
      <c r="H217" s="1"/>
      <c r="I217" s="3"/>
      <c r="J217" s="3"/>
      <c r="K217" s="3"/>
      <c r="L217" s="3"/>
      <c r="M217" s="3"/>
      <c r="N217" s="3"/>
      <c r="O217" s="3"/>
      <c r="P217" s="3"/>
      <c r="Q217" s="3"/>
      <c r="R217" s="3"/>
      <c r="S217" s="3"/>
      <c r="T217" s="3"/>
      <c r="U217" s="3"/>
      <c r="V217" s="3"/>
      <c r="W217" s="3"/>
      <c r="X217" s="3"/>
      <c r="Y217" s="3"/>
      <c r="Z217" s="3"/>
    </row>
    <row r="218" ht="15.75" customHeight="1">
      <c r="A218" s="66"/>
      <c r="B218" s="66"/>
      <c r="C218" s="67"/>
      <c r="D218" s="67"/>
      <c r="E218" s="67"/>
      <c r="F218" s="67"/>
      <c r="G218" s="67"/>
      <c r="H218" s="1"/>
      <c r="I218" s="3"/>
      <c r="J218" s="3"/>
      <c r="K218" s="3"/>
      <c r="L218" s="3"/>
      <c r="M218" s="3"/>
      <c r="N218" s="3"/>
      <c r="O218" s="3"/>
      <c r="P218" s="3"/>
      <c r="Q218" s="3"/>
      <c r="R218" s="3"/>
      <c r="S218" s="3"/>
      <c r="T218" s="3"/>
      <c r="U218" s="3"/>
      <c r="V218" s="3"/>
      <c r="W218" s="3"/>
      <c r="X218" s="3"/>
      <c r="Y218" s="3"/>
      <c r="Z218" s="3"/>
    </row>
    <row r="219" ht="15.75" customHeight="1">
      <c r="A219" s="66"/>
      <c r="B219" s="66"/>
      <c r="C219" s="67"/>
      <c r="D219" s="67"/>
      <c r="E219" s="67"/>
      <c r="F219" s="67"/>
      <c r="G219" s="67"/>
      <c r="H219" s="1"/>
      <c r="I219" s="3"/>
      <c r="J219" s="3"/>
      <c r="K219" s="3"/>
      <c r="L219" s="3"/>
      <c r="M219" s="3"/>
      <c r="N219" s="3"/>
      <c r="O219" s="3"/>
      <c r="P219" s="3"/>
      <c r="Q219" s="3"/>
      <c r="R219" s="3"/>
      <c r="S219" s="3"/>
      <c r="T219" s="3"/>
      <c r="U219" s="3"/>
      <c r="V219" s="3"/>
      <c r="W219" s="3"/>
      <c r="X219" s="3"/>
      <c r="Y219" s="3"/>
      <c r="Z219" s="3"/>
    </row>
    <row r="220" ht="15.75" customHeight="1">
      <c r="A220" s="66"/>
      <c r="B220" s="66"/>
      <c r="C220" s="67"/>
      <c r="D220" s="67"/>
      <c r="E220" s="67"/>
      <c r="F220" s="67"/>
      <c r="G220" s="67"/>
      <c r="H220" s="1"/>
      <c r="I220" s="3"/>
      <c r="J220" s="3"/>
      <c r="K220" s="3"/>
      <c r="L220" s="3"/>
      <c r="M220" s="3"/>
      <c r="N220" s="3"/>
      <c r="O220" s="3"/>
      <c r="P220" s="3"/>
      <c r="Q220" s="3"/>
      <c r="R220" s="3"/>
      <c r="S220" s="3"/>
      <c r="T220" s="3"/>
      <c r="U220" s="3"/>
      <c r="V220" s="3"/>
      <c r="W220" s="3"/>
      <c r="X220" s="3"/>
      <c r="Y220" s="3"/>
      <c r="Z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20:H20"/>
  </mergeCells>
  <printOptions/>
  <pageMargins bottom="1.0" footer="0.0" header="0.0" left="0.75" right="0.75" top="1.0"/>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21.0"/>
    <col customWidth="1" min="11" max="25" width="8.0"/>
  </cols>
  <sheetData>
    <row r="1">
      <c r="A1" s="66"/>
      <c r="B1" s="66"/>
      <c r="C1" s="66"/>
      <c r="D1" s="66"/>
      <c r="E1" s="67"/>
      <c r="F1" s="67"/>
      <c r="G1" s="67"/>
      <c r="H1" s="67"/>
      <c r="I1" s="1"/>
      <c r="J1" s="3"/>
      <c r="K1" s="3"/>
      <c r="L1" s="3"/>
      <c r="M1" s="3"/>
      <c r="N1" s="3"/>
      <c r="O1" s="3"/>
      <c r="P1" s="3"/>
      <c r="Q1" s="3"/>
      <c r="R1" s="3"/>
      <c r="S1" s="3"/>
      <c r="T1" s="3"/>
      <c r="U1" s="3"/>
      <c r="V1" s="3"/>
      <c r="W1" s="3"/>
      <c r="X1" s="3"/>
      <c r="Y1" s="3"/>
      <c r="Z1" s="3"/>
    </row>
    <row r="2">
      <c r="A2" s="118" t="s">
        <v>11730</v>
      </c>
      <c r="B2" s="69"/>
      <c r="C2" s="69"/>
      <c r="D2" s="69"/>
      <c r="E2" s="69"/>
      <c r="F2" s="69"/>
      <c r="G2" s="69"/>
      <c r="H2" s="69"/>
      <c r="I2" s="70"/>
      <c r="J2" s="3"/>
      <c r="K2" s="3"/>
      <c r="L2" s="3"/>
      <c r="M2" s="3"/>
      <c r="N2" s="3"/>
      <c r="O2" s="3"/>
      <c r="P2" s="3"/>
      <c r="Q2" s="3"/>
      <c r="R2" s="3"/>
      <c r="S2" s="3"/>
      <c r="T2" s="3"/>
      <c r="U2" s="3"/>
      <c r="V2" s="3"/>
      <c r="W2" s="3"/>
      <c r="X2" s="3"/>
      <c r="Y2" s="3"/>
      <c r="Z2" s="3"/>
    </row>
    <row r="3">
      <c r="A3" s="143"/>
      <c r="B3" s="143"/>
      <c r="C3" s="143"/>
      <c r="D3" s="143"/>
      <c r="E3" s="143"/>
      <c r="F3" s="143"/>
      <c r="G3" s="143"/>
      <c r="H3" s="143"/>
      <c r="I3" s="143"/>
      <c r="J3" s="3"/>
      <c r="K3" s="3"/>
      <c r="L3" s="3"/>
      <c r="M3" s="3"/>
      <c r="N3" s="3"/>
      <c r="O3" s="3"/>
      <c r="P3" s="3"/>
      <c r="Q3" s="3"/>
      <c r="R3" s="3"/>
      <c r="S3" s="3"/>
      <c r="T3" s="3"/>
      <c r="U3" s="3"/>
      <c r="V3" s="3"/>
      <c r="W3" s="3"/>
      <c r="X3" s="3"/>
      <c r="Y3" s="3"/>
      <c r="Z3" s="3"/>
    </row>
    <row r="4">
      <c r="A4" s="144" t="s">
        <v>11731</v>
      </c>
      <c r="B4" s="69"/>
      <c r="C4" s="69"/>
      <c r="D4" s="69"/>
      <c r="E4" s="69"/>
      <c r="F4" s="69"/>
      <c r="G4" s="69"/>
      <c r="H4" s="69"/>
      <c r="I4" s="70"/>
      <c r="J4" s="3"/>
      <c r="K4" s="3"/>
      <c r="L4" s="3"/>
      <c r="M4" s="3"/>
      <c r="N4" s="3"/>
      <c r="O4" s="3"/>
      <c r="P4" s="3"/>
      <c r="Q4" s="3"/>
      <c r="R4" s="3"/>
      <c r="S4" s="3"/>
      <c r="T4" s="3"/>
      <c r="U4" s="3"/>
      <c r="V4" s="3"/>
      <c r="W4" s="3"/>
      <c r="X4" s="3"/>
      <c r="Y4" s="3"/>
      <c r="Z4" s="3"/>
    </row>
    <row r="5">
      <c r="A5" s="144" t="s">
        <v>7505</v>
      </c>
      <c r="B5" s="69"/>
      <c r="C5" s="69"/>
      <c r="D5" s="69"/>
      <c r="E5" s="69"/>
      <c r="F5" s="69"/>
      <c r="G5" s="69"/>
      <c r="H5" s="69"/>
      <c r="I5" s="70"/>
      <c r="J5" s="3"/>
      <c r="K5" s="3"/>
      <c r="L5" s="3"/>
      <c r="M5" s="3"/>
      <c r="N5" s="3"/>
      <c r="O5" s="3"/>
      <c r="P5" s="3"/>
      <c r="Q5" s="3"/>
      <c r="R5" s="3"/>
      <c r="S5" s="3"/>
      <c r="T5" s="3"/>
      <c r="U5" s="3"/>
      <c r="V5" s="3"/>
      <c r="W5" s="3"/>
      <c r="X5" s="3"/>
      <c r="Y5" s="3"/>
      <c r="Z5" s="3"/>
    </row>
    <row r="6">
      <c r="A6" s="144" t="s">
        <v>7507</v>
      </c>
      <c r="B6" s="69"/>
      <c r="C6" s="69"/>
      <c r="D6" s="69"/>
      <c r="E6" s="69"/>
      <c r="F6" s="69"/>
      <c r="G6" s="69"/>
      <c r="H6" s="69"/>
      <c r="I6" s="70"/>
      <c r="J6" s="3"/>
      <c r="K6" s="3"/>
      <c r="L6" s="3"/>
      <c r="M6" s="3"/>
      <c r="N6" s="3"/>
      <c r="O6" s="3"/>
      <c r="P6" s="3"/>
      <c r="Q6" s="3"/>
      <c r="R6" s="3"/>
      <c r="S6" s="3"/>
      <c r="T6" s="3"/>
      <c r="U6" s="3"/>
      <c r="V6" s="3"/>
      <c r="W6" s="3"/>
      <c r="X6" s="3"/>
      <c r="Y6" s="3"/>
      <c r="Z6" s="3"/>
    </row>
    <row r="7">
      <c r="A7" s="144" t="s">
        <v>11732</v>
      </c>
      <c r="B7" s="69"/>
      <c r="C7" s="69"/>
      <c r="D7" s="69"/>
      <c r="E7" s="69"/>
      <c r="F7" s="69"/>
      <c r="G7" s="69"/>
      <c r="H7" s="69"/>
      <c r="I7" s="70"/>
      <c r="J7" s="3"/>
      <c r="K7" s="3"/>
      <c r="L7" s="3"/>
      <c r="M7" s="3"/>
      <c r="N7" s="3"/>
      <c r="O7" s="3"/>
      <c r="P7" s="3"/>
      <c r="Q7" s="3"/>
      <c r="R7" s="3"/>
      <c r="S7" s="3"/>
      <c r="T7" s="3"/>
      <c r="U7" s="3"/>
      <c r="V7" s="3"/>
      <c r="W7" s="3"/>
      <c r="X7" s="3"/>
      <c r="Y7" s="3"/>
      <c r="Z7" s="3"/>
    </row>
    <row r="8">
      <c r="A8" s="144" t="s">
        <v>11733</v>
      </c>
      <c r="B8" s="69"/>
      <c r="C8" s="69"/>
      <c r="D8" s="69"/>
      <c r="E8" s="69"/>
      <c r="F8" s="69"/>
      <c r="G8" s="69"/>
      <c r="H8" s="69"/>
      <c r="I8" s="70"/>
      <c r="J8" s="3"/>
      <c r="K8" s="3"/>
      <c r="L8" s="3"/>
      <c r="M8" s="3"/>
      <c r="N8" s="3"/>
      <c r="O8" s="3"/>
      <c r="P8" s="3"/>
      <c r="Q8" s="3"/>
      <c r="R8" s="3"/>
      <c r="S8" s="3"/>
      <c r="T8" s="3"/>
      <c r="U8" s="3"/>
      <c r="V8" s="3"/>
      <c r="W8" s="3"/>
      <c r="X8" s="3"/>
      <c r="Y8" s="3"/>
      <c r="Z8" s="3"/>
    </row>
    <row r="9">
      <c r="A9" s="144" t="s">
        <v>11734</v>
      </c>
      <c r="B9" s="69"/>
      <c r="C9" s="69"/>
      <c r="D9" s="69"/>
      <c r="E9" s="69"/>
      <c r="F9" s="69"/>
      <c r="G9" s="69"/>
      <c r="H9" s="69"/>
      <c r="I9" s="70"/>
      <c r="J9" s="3"/>
      <c r="K9" s="3"/>
      <c r="L9" s="3"/>
      <c r="M9" s="3"/>
      <c r="N9" s="3"/>
      <c r="O9" s="3"/>
      <c r="P9" s="3"/>
      <c r="Q9" s="3"/>
      <c r="R9" s="3"/>
      <c r="S9" s="3"/>
      <c r="T9" s="3"/>
      <c r="U9" s="3"/>
      <c r="V9" s="3"/>
      <c r="W9" s="3"/>
      <c r="X9" s="3"/>
      <c r="Y9" s="3"/>
      <c r="Z9" s="3"/>
    </row>
    <row r="10" ht="64.5" customHeight="1">
      <c r="A10" s="72" t="s">
        <v>11735</v>
      </c>
      <c r="B10" s="69"/>
      <c r="C10" s="69"/>
      <c r="D10" s="69"/>
      <c r="E10" s="69"/>
      <c r="F10" s="69"/>
      <c r="G10" s="69"/>
      <c r="H10" s="69"/>
      <c r="I10" s="70"/>
      <c r="J10" s="3"/>
      <c r="K10" s="3"/>
      <c r="L10" s="3"/>
      <c r="M10" s="3"/>
      <c r="N10" s="3"/>
      <c r="O10" s="3"/>
      <c r="P10" s="3"/>
      <c r="Q10" s="3"/>
      <c r="R10" s="3"/>
      <c r="S10" s="3"/>
      <c r="T10" s="3"/>
      <c r="U10" s="3"/>
      <c r="V10" s="3"/>
      <c r="W10" s="3"/>
      <c r="X10" s="3"/>
      <c r="Y10" s="3"/>
      <c r="Z10" s="3"/>
    </row>
    <row r="11">
      <c r="A11" s="66"/>
      <c r="B11" s="66"/>
      <c r="C11" s="66"/>
      <c r="D11" s="66"/>
      <c r="E11" s="67"/>
      <c r="F11" s="67"/>
      <c r="G11" s="67"/>
      <c r="H11" s="67"/>
      <c r="I11" s="1"/>
      <c r="J11" s="3"/>
      <c r="K11" s="3"/>
      <c r="L11" s="3"/>
      <c r="M11" s="3"/>
      <c r="N11" s="3"/>
      <c r="O11" s="3"/>
      <c r="P11" s="3"/>
      <c r="Q11" s="3"/>
      <c r="R11" s="3"/>
      <c r="S11" s="3"/>
      <c r="T11" s="3"/>
      <c r="U11" s="3"/>
      <c r="V11" s="3"/>
      <c r="W11" s="3"/>
      <c r="X11" s="3"/>
      <c r="Y11" s="3"/>
      <c r="Z11" s="3"/>
    </row>
    <row r="12" ht="38.25" customHeight="1">
      <c r="A12" s="297" t="s">
        <v>7499</v>
      </c>
      <c r="B12" s="297" t="s">
        <v>8</v>
      </c>
      <c r="C12" s="297" t="s">
        <v>7500</v>
      </c>
      <c r="D12" s="297" t="s">
        <v>7501</v>
      </c>
      <c r="E12" s="297" t="s">
        <v>7502</v>
      </c>
      <c r="F12" s="297" t="s">
        <v>7503</v>
      </c>
      <c r="G12" s="503" t="s">
        <v>7513</v>
      </c>
      <c r="H12" s="503" t="s">
        <v>1834</v>
      </c>
      <c r="I12" s="503" t="s">
        <v>208</v>
      </c>
      <c r="J12" s="119" t="s">
        <v>209</v>
      </c>
      <c r="K12" s="3"/>
      <c r="L12" s="3"/>
      <c r="M12" s="3"/>
      <c r="N12" s="3"/>
      <c r="O12" s="3"/>
      <c r="P12" s="3"/>
      <c r="Q12" s="3"/>
      <c r="R12" s="3"/>
      <c r="S12" s="3"/>
      <c r="T12" s="3"/>
      <c r="U12" s="3"/>
      <c r="V12" s="3"/>
      <c r="W12" s="3"/>
      <c r="X12" s="3"/>
      <c r="Y12" s="3"/>
      <c r="Z12" s="3"/>
    </row>
    <row r="13" ht="11.25" customHeight="1">
      <c r="A13" s="432" t="s">
        <v>8231</v>
      </c>
      <c r="B13" s="137" t="s">
        <v>135</v>
      </c>
      <c r="C13" s="137" t="s">
        <v>11736</v>
      </c>
      <c r="D13" s="137" t="s">
        <v>11737</v>
      </c>
      <c r="E13" s="137" t="s">
        <v>11738</v>
      </c>
      <c r="F13" s="137" t="s">
        <v>11739</v>
      </c>
      <c r="G13" s="137" t="s">
        <v>11275</v>
      </c>
      <c r="H13" s="137">
        <v>50.0</v>
      </c>
      <c r="I13" s="133">
        <v>50.0</v>
      </c>
      <c r="J13" s="330" t="s">
        <v>156</v>
      </c>
      <c r="K13" s="3"/>
      <c r="L13" s="3"/>
      <c r="M13" s="3"/>
      <c r="N13" s="3"/>
      <c r="O13" s="3"/>
      <c r="P13" s="3"/>
      <c r="Q13" s="3"/>
      <c r="R13" s="3"/>
      <c r="S13" s="3"/>
      <c r="T13" s="3"/>
      <c r="U13" s="3"/>
      <c r="V13" s="3"/>
      <c r="W13" s="3"/>
      <c r="X13" s="3"/>
      <c r="Y13" s="3"/>
      <c r="Z13" s="3"/>
    </row>
    <row r="14" ht="11.25" customHeight="1">
      <c r="A14" s="432"/>
      <c r="B14" s="137"/>
      <c r="C14" s="137"/>
      <c r="D14" s="137"/>
      <c r="E14" s="137"/>
      <c r="F14" s="137"/>
      <c r="G14" s="137"/>
      <c r="H14" s="137"/>
      <c r="I14" s="328"/>
      <c r="J14" s="330"/>
      <c r="K14" s="3"/>
      <c r="L14" s="3"/>
      <c r="M14" s="3"/>
      <c r="N14" s="3"/>
      <c r="O14" s="3"/>
      <c r="P14" s="3"/>
      <c r="Q14" s="3"/>
      <c r="R14" s="3"/>
      <c r="S14" s="3"/>
      <c r="T14" s="3"/>
      <c r="U14" s="3"/>
      <c r="V14" s="3"/>
      <c r="W14" s="3"/>
      <c r="X14" s="3"/>
      <c r="Y14" s="3"/>
      <c r="Z14" s="3"/>
    </row>
    <row r="15" ht="11.25" customHeight="1">
      <c r="A15" s="432"/>
      <c r="B15" s="137"/>
      <c r="C15" s="137"/>
      <c r="D15" s="137"/>
      <c r="E15" s="133"/>
      <c r="F15" s="138"/>
      <c r="G15" s="138"/>
      <c r="H15" s="138"/>
      <c r="I15" s="395"/>
      <c r="J15" s="330"/>
      <c r="K15" s="3"/>
      <c r="L15" s="3"/>
      <c r="M15" s="3"/>
      <c r="N15" s="3"/>
      <c r="O15" s="3"/>
      <c r="P15" s="3"/>
      <c r="Q15" s="3"/>
      <c r="R15" s="3"/>
      <c r="S15" s="3"/>
      <c r="T15" s="3"/>
      <c r="U15" s="3"/>
      <c r="V15" s="3"/>
      <c r="W15" s="3"/>
      <c r="X15" s="3"/>
      <c r="Y15" s="3"/>
      <c r="Z15" s="3"/>
    </row>
    <row r="16" ht="11.25" customHeight="1">
      <c r="A16" s="432"/>
      <c r="B16" s="137"/>
      <c r="C16" s="137"/>
      <c r="D16" s="137"/>
      <c r="E16" s="133"/>
      <c r="F16" s="138"/>
      <c r="G16" s="138"/>
      <c r="H16" s="138"/>
      <c r="I16" s="395"/>
      <c r="J16" s="330"/>
      <c r="K16" s="3"/>
      <c r="L16" s="3"/>
      <c r="M16" s="3"/>
      <c r="N16" s="3"/>
      <c r="O16" s="3"/>
      <c r="P16" s="3"/>
      <c r="Q16" s="3"/>
      <c r="R16" s="3"/>
      <c r="S16" s="3"/>
      <c r="T16" s="3"/>
      <c r="U16" s="3"/>
      <c r="V16" s="3"/>
      <c r="W16" s="3"/>
      <c r="X16" s="3"/>
      <c r="Y16" s="3"/>
      <c r="Z16" s="3"/>
    </row>
    <row r="17" ht="11.25" customHeight="1">
      <c r="A17" s="432"/>
      <c r="B17" s="137"/>
      <c r="C17" s="137"/>
      <c r="D17" s="137"/>
      <c r="E17" s="133"/>
      <c r="F17" s="138"/>
      <c r="G17" s="138"/>
      <c r="H17" s="138"/>
      <c r="I17" s="395"/>
      <c r="J17" s="330"/>
      <c r="K17" s="3"/>
      <c r="L17" s="3"/>
      <c r="M17" s="3"/>
      <c r="N17" s="3"/>
      <c r="O17" s="3"/>
      <c r="P17" s="3"/>
      <c r="Q17" s="3"/>
      <c r="R17" s="3"/>
      <c r="S17" s="3"/>
      <c r="T17" s="3"/>
      <c r="U17" s="3"/>
      <c r="V17" s="3"/>
      <c r="W17" s="3"/>
      <c r="X17" s="3"/>
      <c r="Y17" s="3"/>
      <c r="Z17" s="3"/>
    </row>
    <row r="18" ht="11.25" customHeight="1">
      <c r="A18" s="432"/>
      <c r="B18" s="137"/>
      <c r="C18" s="137"/>
      <c r="D18" s="137"/>
      <c r="E18" s="133"/>
      <c r="F18" s="138"/>
      <c r="G18" s="138"/>
      <c r="H18" s="138"/>
      <c r="I18" s="395"/>
      <c r="J18" s="330"/>
      <c r="K18" s="3"/>
      <c r="L18" s="3"/>
      <c r="M18" s="3"/>
      <c r="N18" s="3"/>
      <c r="O18" s="3"/>
      <c r="P18" s="3"/>
      <c r="Q18" s="3"/>
      <c r="R18" s="3"/>
      <c r="S18" s="3"/>
      <c r="T18" s="3"/>
      <c r="U18" s="3"/>
      <c r="V18" s="3"/>
      <c r="W18" s="3"/>
      <c r="X18" s="3"/>
      <c r="Y18" s="3"/>
      <c r="Z18" s="3"/>
    </row>
    <row r="19" ht="11.25" customHeight="1">
      <c r="A19" s="432"/>
      <c r="B19" s="137"/>
      <c r="C19" s="137"/>
      <c r="D19" s="137"/>
      <c r="E19" s="133"/>
      <c r="F19" s="138"/>
      <c r="G19" s="138"/>
      <c r="H19" s="138"/>
      <c r="I19" s="395"/>
      <c r="J19" s="330"/>
      <c r="K19" s="3"/>
      <c r="L19" s="3"/>
      <c r="M19" s="3"/>
      <c r="N19" s="3"/>
      <c r="O19" s="3"/>
      <c r="P19" s="3"/>
      <c r="Q19" s="3"/>
      <c r="R19" s="3"/>
      <c r="S19" s="3"/>
      <c r="T19" s="3"/>
      <c r="U19" s="3"/>
      <c r="V19" s="3"/>
      <c r="W19" s="3"/>
      <c r="X19" s="3"/>
      <c r="Y19" s="3"/>
      <c r="Z19" s="3"/>
    </row>
    <row r="20" ht="11.25" customHeight="1">
      <c r="A20" s="432"/>
      <c r="B20" s="137"/>
      <c r="C20" s="137"/>
      <c r="D20" s="137"/>
      <c r="E20" s="133"/>
      <c r="F20" s="138"/>
      <c r="G20" s="138"/>
      <c r="H20" s="138"/>
      <c r="I20" s="395"/>
      <c r="J20" s="330"/>
      <c r="K20" s="3"/>
      <c r="L20" s="3"/>
      <c r="M20" s="3"/>
      <c r="N20" s="3"/>
      <c r="O20" s="3"/>
      <c r="P20" s="3"/>
      <c r="Q20" s="3"/>
      <c r="R20" s="3"/>
      <c r="S20" s="3"/>
      <c r="T20" s="3"/>
      <c r="U20" s="3"/>
      <c r="V20" s="3"/>
      <c r="W20" s="3"/>
      <c r="X20" s="3"/>
      <c r="Y20" s="3"/>
      <c r="Z20" s="3"/>
    </row>
    <row r="21" ht="11.25" customHeight="1">
      <c r="A21" s="432"/>
      <c r="B21" s="137"/>
      <c r="C21" s="137"/>
      <c r="D21" s="137"/>
      <c r="E21" s="133"/>
      <c r="F21" s="138"/>
      <c r="G21" s="138"/>
      <c r="H21" s="138"/>
      <c r="I21" s="395"/>
      <c r="J21" s="330"/>
      <c r="K21" s="3"/>
      <c r="L21" s="3"/>
      <c r="M21" s="3"/>
      <c r="N21" s="3"/>
      <c r="O21" s="3"/>
      <c r="P21" s="3"/>
      <c r="Q21" s="3"/>
      <c r="R21" s="3"/>
      <c r="S21" s="3"/>
      <c r="T21" s="3"/>
      <c r="U21" s="3"/>
      <c r="V21" s="3"/>
      <c r="W21" s="3"/>
      <c r="X21" s="3"/>
      <c r="Y21" s="3"/>
      <c r="Z21" s="3"/>
    </row>
    <row r="22" ht="11.25" customHeight="1">
      <c r="A22" s="432"/>
      <c r="B22" s="137"/>
      <c r="C22" s="137"/>
      <c r="D22" s="137"/>
      <c r="E22" s="133"/>
      <c r="F22" s="138"/>
      <c r="G22" s="138"/>
      <c r="H22" s="138"/>
      <c r="I22" s="395"/>
      <c r="J22" s="330"/>
      <c r="K22" s="3"/>
      <c r="L22" s="3"/>
      <c r="M22" s="3"/>
      <c r="N22" s="3"/>
      <c r="O22" s="3"/>
      <c r="P22" s="3"/>
      <c r="Q22" s="3"/>
      <c r="R22" s="3"/>
      <c r="S22" s="3"/>
      <c r="T22" s="3"/>
      <c r="U22" s="3"/>
      <c r="V22" s="3"/>
      <c r="W22" s="3"/>
      <c r="X22" s="3"/>
      <c r="Y22" s="3"/>
      <c r="Z22" s="3"/>
    </row>
    <row r="23" ht="11.25" customHeight="1">
      <c r="A23" s="114" t="s">
        <v>172</v>
      </c>
      <c r="B23" s="66"/>
      <c r="C23" s="66"/>
      <c r="D23" s="66"/>
      <c r="E23" s="67"/>
      <c r="F23" s="67"/>
      <c r="G23" s="1"/>
      <c r="H23" s="1"/>
      <c r="I23" s="396">
        <f>SUM(I13:I22)</f>
        <v>50</v>
      </c>
      <c r="J23" s="3"/>
      <c r="K23" s="3"/>
      <c r="L23" s="3"/>
      <c r="M23" s="3"/>
      <c r="N23" s="3"/>
      <c r="O23" s="3"/>
      <c r="P23" s="3"/>
      <c r="Q23" s="3"/>
      <c r="R23" s="3"/>
      <c r="S23" s="3"/>
      <c r="T23" s="3"/>
      <c r="U23" s="3"/>
      <c r="V23" s="3"/>
      <c r="W23" s="3"/>
      <c r="X23" s="3"/>
      <c r="Y23" s="3"/>
      <c r="Z23" s="3"/>
    </row>
    <row r="24" ht="15.75" customHeight="1">
      <c r="A24" s="1"/>
      <c r="B24" s="66"/>
      <c r="C24" s="66"/>
      <c r="D24" s="66"/>
      <c r="E24" s="67"/>
      <c r="F24" s="67"/>
      <c r="G24" s="67"/>
      <c r="H24" s="67"/>
      <c r="I24" s="1"/>
      <c r="J24" s="3"/>
      <c r="K24" s="3"/>
      <c r="L24" s="3"/>
      <c r="M24" s="3"/>
      <c r="N24" s="3"/>
      <c r="O24" s="3"/>
      <c r="P24" s="3"/>
      <c r="Q24" s="3"/>
      <c r="R24" s="3"/>
      <c r="S24" s="3"/>
      <c r="T24" s="3"/>
      <c r="U24" s="3"/>
      <c r="V24" s="3"/>
      <c r="W24" s="3"/>
      <c r="X24" s="3"/>
      <c r="Y24" s="3"/>
      <c r="Z24" s="3"/>
    </row>
    <row r="25" ht="15.75" customHeight="1">
      <c r="A25" s="66"/>
      <c r="B25" s="67"/>
      <c r="C25" s="67"/>
      <c r="D25" s="67"/>
      <c r="E25" s="67"/>
      <c r="F25" s="67"/>
      <c r="G25" s="1"/>
      <c r="H25" s="3"/>
      <c r="I25" s="3"/>
      <c r="J25" s="3"/>
      <c r="K25" s="3"/>
      <c r="L25" s="3"/>
      <c r="M25" s="3"/>
      <c r="N25" s="3"/>
      <c r="O25" s="3"/>
      <c r="P25" s="3"/>
      <c r="Q25" s="3"/>
      <c r="R25" s="3"/>
      <c r="S25" s="3"/>
      <c r="T25" s="3"/>
      <c r="U25" s="3"/>
      <c r="V25" s="3"/>
      <c r="W25" s="3"/>
      <c r="X25" s="3"/>
      <c r="Y25" s="3"/>
      <c r="Z25" s="3"/>
    </row>
    <row r="26" ht="15.75" customHeight="1">
      <c r="A26" s="397" t="s">
        <v>1743</v>
      </c>
      <c r="B26" s="117"/>
      <c r="C26" s="117"/>
      <c r="D26" s="117"/>
      <c r="E26" s="117"/>
      <c r="F26" s="117"/>
      <c r="G26" s="117"/>
      <c r="H26" s="117"/>
      <c r="I26" s="117"/>
      <c r="J26" s="3"/>
      <c r="K26" s="3"/>
      <c r="L26" s="3"/>
      <c r="M26" s="3"/>
      <c r="N26" s="3"/>
      <c r="O26" s="3"/>
      <c r="P26" s="3"/>
      <c r="Q26" s="3"/>
      <c r="R26" s="3"/>
      <c r="S26" s="3"/>
      <c r="T26" s="3"/>
      <c r="U26" s="3"/>
      <c r="V26" s="3"/>
      <c r="W26" s="3"/>
      <c r="X26" s="3"/>
      <c r="Y26" s="3"/>
      <c r="Z26" s="3"/>
    </row>
    <row r="27" ht="15.75" customHeight="1">
      <c r="A27" s="66"/>
      <c r="B27" s="66"/>
      <c r="C27" s="66"/>
      <c r="D27" s="66"/>
      <c r="E27" s="67"/>
      <c r="F27" s="67"/>
      <c r="G27" s="67"/>
      <c r="H27" s="67"/>
      <c r="I27" s="1"/>
      <c r="J27" s="3"/>
      <c r="K27" s="3"/>
      <c r="L27" s="3"/>
      <c r="M27" s="3"/>
      <c r="N27" s="3"/>
      <c r="O27" s="3"/>
      <c r="P27" s="3"/>
      <c r="Q27" s="3"/>
      <c r="R27" s="3"/>
      <c r="S27" s="3"/>
      <c r="T27" s="3"/>
      <c r="U27" s="3"/>
      <c r="V27" s="3"/>
      <c r="W27" s="3"/>
      <c r="X27" s="3"/>
      <c r="Y27" s="3"/>
      <c r="Z27" s="3"/>
    </row>
    <row r="28" ht="15.75" customHeight="1">
      <c r="A28" s="66"/>
      <c r="B28" s="66"/>
      <c r="C28" s="66"/>
      <c r="D28" s="66"/>
      <c r="E28" s="67"/>
      <c r="F28" s="67"/>
      <c r="G28" s="67"/>
      <c r="H28" s="67"/>
      <c r="I28" s="1"/>
      <c r="J28" s="3"/>
      <c r="K28" s="3"/>
      <c r="L28" s="3"/>
      <c r="M28" s="3"/>
      <c r="N28" s="3"/>
      <c r="O28" s="3"/>
      <c r="P28" s="3"/>
      <c r="Q28" s="3"/>
      <c r="R28" s="3"/>
      <c r="S28" s="3"/>
      <c r="T28" s="3"/>
      <c r="U28" s="3"/>
      <c r="V28" s="3"/>
      <c r="W28" s="3"/>
      <c r="X28" s="3"/>
      <c r="Y28" s="3"/>
      <c r="Z28" s="3"/>
    </row>
    <row r="29" ht="15.75" customHeight="1">
      <c r="A29" s="66"/>
      <c r="B29" s="66"/>
      <c r="C29" s="66"/>
      <c r="D29" s="66"/>
      <c r="E29" s="67"/>
      <c r="F29" s="67"/>
      <c r="G29" s="67"/>
      <c r="H29" s="67"/>
      <c r="I29" s="1"/>
      <c r="J29" s="3"/>
      <c r="K29" s="3"/>
      <c r="L29" s="3"/>
      <c r="M29" s="3"/>
      <c r="N29" s="3"/>
      <c r="O29" s="3"/>
      <c r="P29" s="3"/>
      <c r="Q29" s="3"/>
      <c r="R29" s="3"/>
      <c r="S29" s="3"/>
      <c r="T29" s="3"/>
      <c r="U29" s="3"/>
      <c r="V29" s="3"/>
      <c r="W29" s="3"/>
      <c r="X29" s="3"/>
      <c r="Y29" s="3"/>
      <c r="Z29" s="3"/>
    </row>
    <row r="30" ht="15.75" customHeight="1">
      <c r="A30" s="66"/>
      <c r="B30" s="66"/>
      <c r="C30" s="66"/>
      <c r="D30" s="66"/>
      <c r="E30" s="67"/>
      <c r="F30" s="67"/>
      <c r="G30" s="67"/>
      <c r="H30" s="67"/>
      <c r="I30" s="1"/>
      <c r="J30" s="3"/>
      <c r="K30" s="3"/>
      <c r="L30" s="3"/>
      <c r="M30" s="3"/>
      <c r="N30" s="3"/>
      <c r="O30" s="3"/>
      <c r="P30" s="3"/>
      <c r="Q30" s="3"/>
      <c r="R30" s="3"/>
      <c r="S30" s="3"/>
      <c r="T30" s="3"/>
      <c r="U30" s="3"/>
      <c r="V30" s="3"/>
      <c r="W30" s="3"/>
      <c r="X30" s="3"/>
      <c r="Y30" s="3"/>
      <c r="Z30" s="3"/>
    </row>
    <row r="31" ht="15.75" customHeight="1">
      <c r="A31" s="66"/>
      <c r="B31" s="66"/>
      <c r="C31" s="66"/>
      <c r="D31" s="66"/>
      <c r="E31" s="67"/>
      <c r="F31" s="67"/>
      <c r="G31" s="67"/>
      <c r="H31" s="67"/>
      <c r="I31" s="1"/>
      <c r="J31" s="3"/>
      <c r="K31" s="3"/>
      <c r="L31" s="3"/>
      <c r="M31" s="3"/>
      <c r="N31" s="3"/>
      <c r="O31" s="3"/>
      <c r="P31" s="3"/>
      <c r="Q31" s="3"/>
      <c r="R31" s="3"/>
      <c r="S31" s="3"/>
      <c r="T31" s="3"/>
      <c r="U31" s="3"/>
      <c r="V31" s="3"/>
      <c r="W31" s="3"/>
      <c r="X31" s="3"/>
      <c r="Y31" s="3"/>
      <c r="Z31" s="3"/>
    </row>
    <row r="32" ht="15.75" customHeight="1">
      <c r="A32" s="66"/>
      <c r="B32" s="66"/>
      <c r="C32" s="66"/>
      <c r="D32" s="66"/>
      <c r="E32" s="67"/>
      <c r="F32" s="67"/>
      <c r="G32" s="67"/>
      <c r="H32" s="67"/>
      <c r="I32" s="1"/>
      <c r="J32" s="3"/>
      <c r="K32" s="3"/>
      <c r="L32" s="3"/>
      <c r="M32" s="3"/>
      <c r="N32" s="3"/>
      <c r="O32" s="3"/>
      <c r="P32" s="3"/>
      <c r="Q32" s="3"/>
      <c r="R32" s="3"/>
      <c r="S32" s="3"/>
      <c r="T32" s="3"/>
      <c r="U32" s="3"/>
      <c r="V32" s="3"/>
      <c r="W32" s="3"/>
      <c r="X32" s="3"/>
      <c r="Y32" s="3"/>
      <c r="Z32" s="3"/>
    </row>
    <row r="33" ht="15.75" customHeight="1">
      <c r="A33" s="66"/>
      <c r="B33" s="66"/>
      <c r="C33" s="66"/>
      <c r="D33" s="66"/>
      <c r="E33" s="67"/>
      <c r="F33" s="67"/>
      <c r="G33" s="67"/>
      <c r="H33" s="67"/>
      <c r="I33" s="1"/>
      <c r="J33" s="3"/>
      <c r="K33" s="3"/>
      <c r="L33" s="3"/>
      <c r="M33" s="3"/>
      <c r="N33" s="3"/>
      <c r="O33" s="3"/>
      <c r="P33" s="3"/>
      <c r="Q33" s="3"/>
      <c r="R33" s="3"/>
      <c r="S33" s="3"/>
      <c r="T33" s="3"/>
      <c r="U33" s="3"/>
      <c r="V33" s="3"/>
      <c r="W33" s="3"/>
      <c r="X33" s="3"/>
      <c r="Y33" s="3"/>
      <c r="Z33" s="3"/>
    </row>
    <row r="34" ht="15.75" customHeight="1">
      <c r="A34" s="66"/>
      <c r="B34" s="66"/>
      <c r="C34" s="66"/>
      <c r="D34" s="66"/>
      <c r="E34" s="67"/>
      <c r="F34" s="67"/>
      <c r="G34" s="67"/>
      <c r="H34" s="67"/>
      <c r="I34" s="1"/>
      <c r="J34" s="3"/>
      <c r="K34" s="3"/>
      <c r="L34" s="3"/>
      <c r="M34" s="3"/>
      <c r="N34" s="3"/>
      <c r="O34" s="3"/>
      <c r="P34" s="3"/>
      <c r="Q34" s="3"/>
      <c r="R34" s="3"/>
      <c r="S34" s="3"/>
      <c r="T34" s="3"/>
      <c r="U34" s="3"/>
      <c r="V34" s="3"/>
      <c r="W34" s="3"/>
      <c r="X34" s="3"/>
      <c r="Y34" s="3"/>
      <c r="Z34" s="3"/>
    </row>
    <row r="35" ht="15.75" customHeight="1">
      <c r="A35" s="66"/>
      <c r="B35" s="66"/>
      <c r="C35" s="66"/>
      <c r="D35" s="66"/>
      <c r="E35" s="67"/>
      <c r="F35" s="67"/>
      <c r="G35" s="67"/>
      <c r="H35" s="67"/>
      <c r="I35" s="1"/>
      <c r="J35" s="3"/>
      <c r="K35" s="3"/>
      <c r="L35" s="3"/>
      <c r="M35" s="3"/>
      <c r="N35" s="3"/>
      <c r="O35" s="3"/>
      <c r="P35" s="3"/>
      <c r="Q35" s="3"/>
      <c r="R35" s="3"/>
      <c r="S35" s="3"/>
      <c r="T35" s="3"/>
      <c r="U35" s="3"/>
      <c r="V35" s="3"/>
      <c r="W35" s="3"/>
      <c r="X35" s="3"/>
      <c r="Y35" s="3"/>
      <c r="Z35" s="3"/>
    </row>
    <row r="36" ht="15.75" customHeight="1">
      <c r="A36" s="66"/>
      <c r="B36" s="66"/>
      <c r="C36" s="66"/>
      <c r="D36" s="66"/>
      <c r="E36" s="67"/>
      <c r="F36" s="67"/>
      <c r="G36" s="67"/>
      <c r="H36" s="67"/>
      <c r="I36" s="1"/>
      <c r="J36" s="3"/>
      <c r="K36" s="3"/>
      <c r="L36" s="3"/>
      <c r="M36" s="3"/>
      <c r="N36" s="3"/>
      <c r="O36" s="3"/>
      <c r="P36" s="3"/>
      <c r="Q36" s="3"/>
      <c r="R36" s="3"/>
      <c r="S36" s="3"/>
      <c r="T36" s="3"/>
      <c r="U36" s="3"/>
      <c r="V36" s="3"/>
      <c r="W36" s="3"/>
      <c r="X36" s="3"/>
      <c r="Y36" s="3"/>
      <c r="Z36" s="3"/>
    </row>
    <row r="37" ht="15.75" customHeight="1">
      <c r="A37" s="66"/>
      <c r="B37" s="66"/>
      <c r="C37" s="66"/>
      <c r="D37" s="66"/>
      <c r="E37" s="67"/>
      <c r="F37" s="67"/>
      <c r="G37" s="67"/>
      <c r="H37" s="67"/>
      <c r="I37" s="1"/>
      <c r="J37" s="3"/>
      <c r="K37" s="3"/>
      <c r="L37" s="3"/>
      <c r="M37" s="3"/>
      <c r="N37" s="3"/>
      <c r="O37" s="3"/>
      <c r="P37" s="3"/>
      <c r="Q37" s="3"/>
      <c r="R37" s="3"/>
      <c r="S37" s="3"/>
      <c r="T37" s="3"/>
      <c r="U37" s="3"/>
      <c r="V37" s="3"/>
      <c r="W37" s="3"/>
      <c r="X37" s="3"/>
      <c r="Y37" s="3"/>
      <c r="Z37" s="3"/>
    </row>
    <row r="38" ht="15.75" customHeight="1">
      <c r="A38" s="66"/>
      <c r="B38" s="66"/>
      <c r="C38" s="66"/>
      <c r="D38" s="66"/>
      <c r="E38" s="67"/>
      <c r="F38" s="67"/>
      <c r="G38" s="67"/>
      <c r="H38" s="67"/>
      <c r="I38" s="1"/>
      <c r="J38" s="3"/>
      <c r="K38" s="3"/>
      <c r="L38" s="3"/>
      <c r="M38" s="3"/>
      <c r="N38" s="3"/>
      <c r="O38" s="3"/>
      <c r="P38" s="3"/>
      <c r="Q38" s="3"/>
      <c r="R38" s="3"/>
      <c r="S38" s="3"/>
      <c r="T38" s="3"/>
      <c r="U38" s="3"/>
      <c r="V38" s="3"/>
      <c r="W38" s="3"/>
      <c r="X38" s="3"/>
      <c r="Y38" s="3"/>
      <c r="Z38" s="3"/>
    </row>
    <row r="39" ht="15.75" customHeight="1">
      <c r="A39" s="66"/>
      <c r="B39" s="66"/>
      <c r="C39" s="66"/>
      <c r="D39" s="66"/>
      <c r="E39" s="67"/>
      <c r="F39" s="67"/>
      <c r="G39" s="67"/>
      <c r="H39" s="67"/>
      <c r="I39" s="1"/>
      <c r="J39" s="3"/>
      <c r="K39" s="3"/>
      <c r="L39" s="3"/>
      <c r="M39" s="3"/>
      <c r="N39" s="3"/>
      <c r="O39" s="3"/>
      <c r="P39" s="3"/>
      <c r="Q39" s="3"/>
      <c r="R39" s="3"/>
      <c r="S39" s="3"/>
      <c r="T39" s="3"/>
      <c r="U39" s="3"/>
      <c r="V39" s="3"/>
      <c r="W39" s="3"/>
      <c r="X39" s="3"/>
      <c r="Y39" s="3"/>
      <c r="Z39" s="3"/>
    </row>
    <row r="40" ht="15.75" customHeight="1">
      <c r="A40" s="66"/>
      <c r="B40" s="66"/>
      <c r="C40" s="66"/>
      <c r="D40" s="66"/>
      <c r="E40" s="67"/>
      <c r="F40" s="67"/>
      <c r="G40" s="67"/>
      <c r="H40" s="67"/>
      <c r="I40" s="1"/>
      <c r="J40" s="3"/>
      <c r="K40" s="3"/>
      <c r="L40" s="3"/>
      <c r="M40" s="3"/>
      <c r="N40" s="3"/>
      <c r="O40" s="3"/>
      <c r="P40" s="3"/>
      <c r="Q40" s="3"/>
      <c r="R40" s="3"/>
      <c r="S40" s="3"/>
      <c r="T40" s="3"/>
      <c r="U40" s="3"/>
      <c r="V40" s="3"/>
      <c r="W40" s="3"/>
      <c r="X40" s="3"/>
      <c r="Y40" s="3"/>
      <c r="Z40" s="3"/>
    </row>
    <row r="41" ht="15.75" customHeight="1">
      <c r="A41" s="66"/>
      <c r="B41" s="66"/>
      <c r="C41" s="66"/>
      <c r="D41" s="66"/>
      <c r="E41" s="67"/>
      <c r="F41" s="67"/>
      <c r="G41" s="67"/>
      <c r="H41" s="67"/>
      <c r="I41" s="1"/>
      <c r="J41" s="3"/>
      <c r="K41" s="3"/>
      <c r="L41" s="3"/>
      <c r="M41" s="3"/>
      <c r="N41" s="3"/>
      <c r="O41" s="3"/>
      <c r="P41" s="3"/>
      <c r="Q41" s="3"/>
      <c r="R41" s="3"/>
      <c r="S41" s="3"/>
      <c r="T41" s="3"/>
      <c r="U41" s="3"/>
      <c r="V41" s="3"/>
      <c r="W41" s="3"/>
      <c r="X41" s="3"/>
      <c r="Y41" s="3"/>
      <c r="Z41" s="3"/>
    </row>
    <row r="42" ht="15.75" customHeight="1">
      <c r="A42" s="66"/>
      <c r="B42" s="66"/>
      <c r="C42" s="66"/>
      <c r="D42" s="66"/>
      <c r="E42" s="67"/>
      <c r="F42" s="67"/>
      <c r="G42" s="67"/>
      <c r="H42" s="67"/>
      <c r="I42" s="1"/>
      <c r="J42" s="3"/>
      <c r="K42" s="3"/>
      <c r="L42" s="3"/>
      <c r="M42" s="3"/>
      <c r="N42" s="3"/>
      <c r="O42" s="3"/>
      <c r="P42" s="3"/>
      <c r="Q42" s="3"/>
      <c r="R42" s="3"/>
      <c r="S42" s="3"/>
      <c r="T42" s="3"/>
      <c r="U42" s="3"/>
      <c r="V42" s="3"/>
      <c r="W42" s="3"/>
      <c r="X42" s="3"/>
      <c r="Y42" s="3"/>
      <c r="Z42" s="3"/>
    </row>
    <row r="43" ht="15.75" customHeight="1">
      <c r="A43" s="66"/>
      <c r="B43" s="66"/>
      <c r="C43" s="66"/>
      <c r="D43" s="66"/>
      <c r="E43" s="67"/>
      <c r="F43" s="67"/>
      <c r="G43" s="67"/>
      <c r="H43" s="67"/>
      <c r="I43" s="1"/>
      <c r="J43" s="3"/>
      <c r="K43" s="3"/>
      <c r="L43" s="3"/>
      <c r="M43" s="3"/>
      <c r="N43" s="3"/>
      <c r="O43" s="3"/>
      <c r="P43" s="3"/>
      <c r="Q43" s="3"/>
      <c r="R43" s="3"/>
      <c r="S43" s="3"/>
      <c r="T43" s="3"/>
      <c r="U43" s="3"/>
      <c r="V43" s="3"/>
      <c r="W43" s="3"/>
      <c r="X43" s="3"/>
      <c r="Y43" s="3"/>
      <c r="Z43" s="3"/>
    </row>
    <row r="44" ht="15.75" customHeight="1">
      <c r="A44" s="66"/>
      <c r="B44" s="66"/>
      <c r="C44" s="66"/>
      <c r="D44" s="66"/>
      <c r="E44" s="67"/>
      <c r="F44" s="67"/>
      <c r="G44" s="67"/>
      <c r="H44" s="67"/>
      <c r="I44" s="1"/>
      <c r="J44" s="3"/>
      <c r="K44" s="3"/>
      <c r="L44" s="3"/>
      <c r="M44" s="3"/>
      <c r="N44" s="3"/>
      <c r="O44" s="3"/>
      <c r="P44" s="3"/>
      <c r="Q44" s="3"/>
      <c r="R44" s="3"/>
      <c r="S44" s="3"/>
      <c r="T44" s="3"/>
      <c r="U44" s="3"/>
      <c r="V44" s="3"/>
      <c r="W44" s="3"/>
      <c r="X44" s="3"/>
      <c r="Y44" s="3"/>
      <c r="Z44" s="3"/>
    </row>
    <row r="45" ht="15.75" customHeight="1">
      <c r="A45" s="66"/>
      <c r="B45" s="66"/>
      <c r="C45" s="66"/>
      <c r="D45" s="66"/>
      <c r="E45" s="67"/>
      <c r="F45" s="67"/>
      <c r="G45" s="67"/>
      <c r="H45" s="67"/>
      <c r="I45" s="1"/>
      <c r="J45" s="3"/>
      <c r="K45" s="3"/>
      <c r="L45" s="3"/>
      <c r="M45" s="3"/>
      <c r="N45" s="3"/>
      <c r="O45" s="3"/>
      <c r="P45" s="3"/>
      <c r="Q45" s="3"/>
      <c r="R45" s="3"/>
      <c r="S45" s="3"/>
      <c r="T45" s="3"/>
      <c r="U45" s="3"/>
      <c r="V45" s="3"/>
      <c r="W45" s="3"/>
      <c r="X45" s="3"/>
      <c r="Y45" s="3"/>
      <c r="Z45" s="3"/>
    </row>
    <row r="46" ht="15.75" customHeight="1">
      <c r="A46" s="66"/>
      <c r="B46" s="66"/>
      <c r="C46" s="66"/>
      <c r="D46" s="66"/>
      <c r="E46" s="67"/>
      <c r="F46" s="67"/>
      <c r="G46" s="67"/>
      <c r="H46" s="67"/>
      <c r="I46" s="1"/>
      <c r="J46" s="3"/>
      <c r="K46" s="3"/>
      <c r="L46" s="3"/>
      <c r="M46" s="3"/>
      <c r="N46" s="3"/>
      <c r="O46" s="3"/>
      <c r="P46" s="3"/>
      <c r="Q46" s="3"/>
      <c r="R46" s="3"/>
      <c r="S46" s="3"/>
      <c r="T46" s="3"/>
      <c r="U46" s="3"/>
      <c r="V46" s="3"/>
      <c r="W46" s="3"/>
      <c r="X46" s="3"/>
      <c r="Y46" s="3"/>
      <c r="Z46" s="3"/>
    </row>
    <row r="47" ht="15.75" customHeight="1">
      <c r="A47" s="66"/>
      <c r="B47" s="66"/>
      <c r="C47" s="66"/>
      <c r="D47" s="66"/>
      <c r="E47" s="67"/>
      <c r="F47" s="67"/>
      <c r="G47" s="67"/>
      <c r="H47" s="67"/>
      <c r="I47" s="1"/>
      <c r="J47" s="3"/>
      <c r="K47" s="3"/>
      <c r="L47" s="3"/>
      <c r="M47" s="3"/>
      <c r="N47" s="3"/>
      <c r="O47" s="3"/>
      <c r="P47" s="3"/>
      <c r="Q47" s="3"/>
      <c r="R47" s="3"/>
      <c r="S47" s="3"/>
      <c r="T47" s="3"/>
      <c r="U47" s="3"/>
      <c r="V47" s="3"/>
      <c r="W47" s="3"/>
      <c r="X47" s="3"/>
      <c r="Y47" s="3"/>
      <c r="Z47" s="3"/>
    </row>
    <row r="48" ht="15.75" customHeight="1">
      <c r="A48" s="66"/>
      <c r="B48" s="66"/>
      <c r="C48" s="66"/>
      <c r="D48" s="66"/>
      <c r="E48" s="67"/>
      <c r="F48" s="67"/>
      <c r="G48" s="67"/>
      <c r="H48" s="67"/>
      <c r="I48" s="1"/>
      <c r="J48" s="3"/>
      <c r="K48" s="3"/>
      <c r="L48" s="3"/>
      <c r="M48" s="3"/>
      <c r="N48" s="3"/>
      <c r="O48" s="3"/>
      <c r="P48" s="3"/>
      <c r="Q48" s="3"/>
      <c r="R48" s="3"/>
      <c r="S48" s="3"/>
      <c r="T48" s="3"/>
      <c r="U48" s="3"/>
      <c r="V48" s="3"/>
      <c r="W48" s="3"/>
      <c r="X48" s="3"/>
      <c r="Y48" s="3"/>
      <c r="Z48" s="3"/>
    </row>
    <row r="49" ht="15.75" customHeight="1">
      <c r="A49" s="66"/>
      <c r="B49" s="66"/>
      <c r="C49" s="66"/>
      <c r="D49" s="66"/>
      <c r="E49" s="67"/>
      <c r="F49" s="67"/>
      <c r="G49" s="67"/>
      <c r="H49" s="67"/>
      <c r="I49" s="1"/>
      <c r="J49" s="3"/>
      <c r="K49" s="3"/>
      <c r="L49" s="3"/>
      <c r="M49" s="3"/>
      <c r="N49" s="3"/>
      <c r="O49" s="3"/>
      <c r="P49" s="3"/>
      <c r="Q49" s="3"/>
      <c r="R49" s="3"/>
      <c r="S49" s="3"/>
      <c r="T49" s="3"/>
      <c r="U49" s="3"/>
      <c r="V49" s="3"/>
      <c r="W49" s="3"/>
      <c r="X49" s="3"/>
      <c r="Y49" s="3"/>
      <c r="Z49" s="3"/>
    </row>
    <row r="50" ht="15.75" customHeight="1">
      <c r="A50" s="66"/>
      <c r="B50" s="66"/>
      <c r="C50" s="66"/>
      <c r="D50" s="66"/>
      <c r="E50" s="67"/>
      <c r="F50" s="67"/>
      <c r="G50" s="67"/>
      <c r="H50" s="67"/>
      <c r="I50" s="1"/>
      <c r="J50" s="3"/>
      <c r="K50" s="3"/>
      <c r="L50" s="3"/>
      <c r="M50" s="3"/>
      <c r="N50" s="3"/>
      <c r="O50" s="3"/>
      <c r="P50" s="3"/>
      <c r="Q50" s="3"/>
      <c r="R50" s="3"/>
      <c r="S50" s="3"/>
      <c r="T50" s="3"/>
      <c r="U50" s="3"/>
      <c r="V50" s="3"/>
      <c r="W50" s="3"/>
      <c r="X50" s="3"/>
      <c r="Y50" s="3"/>
      <c r="Z50" s="3"/>
    </row>
    <row r="51" ht="15.75" customHeight="1">
      <c r="A51" s="66"/>
      <c r="B51" s="66"/>
      <c r="C51" s="66"/>
      <c r="D51" s="66"/>
      <c r="E51" s="67"/>
      <c r="F51" s="67"/>
      <c r="G51" s="67"/>
      <c r="H51" s="67"/>
      <c r="I51" s="1"/>
      <c r="J51" s="3"/>
      <c r="K51" s="3"/>
      <c r="L51" s="3"/>
      <c r="M51" s="3"/>
      <c r="N51" s="3"/>
      <c r="O51" s="3"/>
      <c r="P51" s="3"/>
      <c r="Q51" s="3"/>
      <c r="R51" s="3"/>
      <c r="S51" s="3"/>
      <c r="T51" s="3"/>
      <c r="U51" s="3"/>
      <c r="V51" s="3"/>
      <c r="W51" s="3"/>
      <c r="X51" s="3"/>
      <c r="Y51" s="3"/>
      <c r="Z51" s="3"/>
    </row>
    <row r="52" ht="15.75" customHeight="1">
      <c r="A52" s="66"/>
      <c r="B52" s="66"/>
      <c r="C52" s="66"/>
      <c r="D52" s="66"/>
      <c r="E52" s="67"/>
      <c r="F52" s="67"/>
      <c r="G52" s="67"/>
      <c r="H52" s="67"/>
      <c r="I52" s="1"/>
      <c r="J52" s="3"/>
      <c r="K52" s="3"/>
      <c r="L52" s="3"/>
      <c r="M52" s="3"/>
      <c r="N52" s="3"/>
      <c r="O52" s="3"/>
      <c r="P52" s="3"/>
      <c r="Q52" s="3"/>
      <c r="R52" s="3"/>
      <c r="S52" s="3"/>
      <c r="T52" s="3"/>
      <c r="U52" s="3"/>
      <c r="V52" s="3"/>
      <c r="W52" s="3"/>
      <c r="X52" s="3"/>
      <c r="Y52" s="3"/>
      <c r="Z52" s="3"/>
    </row>
    <row r="53" ht="15.75" customHeight="1">
      <c r="A53" s="66"/>
      <c r="B53" s="66"/>
      <c r="C53" s="66"/>
      <c r="D53" s="66"/>
      <c r="E53" s="67"/>
      <c r="F53" s="67"/>
      <c r="G53" s="67"/>
      <c r="H53" s="67"/>
      <c r="I53" s="1"/>
      <c r="J53" s="3"/>
      <c r="K53" s="3"/>
      <c r="L53" s="3"/>
      <c r="M53" s="3"/>
      <c r="N53" s="3"/>
      <c r="O53" s="3"/>
      <c r="P53" s="3"/>
      <c r="Q53" s="3"/>
      <c r="R53" s="3"/>
      <c r="S53" s="3"/>
      <c r="T53" s="3"/>
      <c r="U53" s="3"/>
      <c r="V53" s="3"/>
      <c r="W53" s="3"/>
      <c r="X53" s="3"/>
      <c r="Y53" s="3"/>
      <c r="Z53" s="3"/>
    </row>
    <row r="54" ht="15.75" customHeight="1">
      <c r="A54" s="66"/>
      <c r="B54" s="66"/>
      <c r="C54" s="66"/>
      <c r="D54" s="66"/>
      <c r="E54" s="67"/>
      <c r="F54" s="67"/>
      <c r="G54" s="67"/>
      <c r="H54" s="67"/>
      <c r="I54" s="1"/>
      <c r="J54" s="3"/>
      <c r="K54" s="3"/>
      <c r="L54" s="3"/>
      <c r="M54" s="3"/>
      <c r="N54" s="3"/>
      <c r="O54" s="3"/>
      <c r="P54" s="3"/>
      <c r="Q54" s="3"/>
      <c r="R54" s="3"/>
      <c r="S54" s="3"/>
      <c r="T54" s="3"/>
      <c r="U54" s="3"/>
      <c r="V54" s="3"/>
      <c r="W54" s="3"/>
      <c r="X54" s="3"/>
      <c r="Y54" s="3"/>
      <c r="Z54" s="3"/>
    </row>
    <row r="55" ht="15.75" customHeight="1">
      <c r="A55" s="66"/>
      <c r="B55" s="66"/>
      <c r="C55" s="66"/>
      <c r="D55" s="66"/>
      <c r="E55" s="67"/>
      <c r="F55" s="67"/>
      <c r="G55" s="67"/>
      <c r="H55" s="67"/>
      <c r="I55" s="1"/>
      <c r="J55" s="3"/>
      <c r="K55" s="3"/>
      <c r="L55" s="3"/>
      <c r="M55" s="3"/>
      <c r="N55" s="3"/>
      <c r="O55" s="3"/>
      <c r="P55" s="3"/>
      <c r="Q55" s="3"/>
      <c r="R55" s="3"/>
      <c r="S55" s="3"/>
      <c r="T55" s="3"/>
      <c r="U55" s="3"/>
      <c r="V55" s="3"/>
      <c r="W55" s="3"/>
      <c r="X55" s="3"/>
      <c r="Y55" s="3"/>
      <c r="Z55" s="3"/>
    </row>
    <row r="56" ht="15.75" customHeight="1">
      <c r="A56" s="66"/>
      <c r="B56" s="66"/>
      <c r="C56" s="66"/>
      <c r="D56" s="66"/>
      <c r="E56" s="67"/>
      <c r="F56" s="67"/>
      <c r="G56" s="67"/>
      <c r="H56" s="67"/>
      <c r="I56" s="1"/>
      <c r="J56" s="3"/>
      <c r="K56" s="3"/>
      <c r="L56" s="3"/>
      <c r="M56" s="3"/>
      <c r="N56" s="3"/>
      <c r="O56" s="3"/>
      <c r="P56" s="3"/>
      <c r="Q56" s="3"/>
      <c r="R56" s="3"/>
      <c r="S56" s="3"/>
      <c r="T56" s="3"/>
      <c r="U56" s="3"/>
      <c r="V56" s="3"/>
      <c r="W56" s="3"/>
      <c r="X56" s="3"/>
      <c r="Y56" s="3"/>
      <c r="Z56" s="3"/>
    </row>
    <row r="57" ht="15.75" customHeight="1">
      <c r="A57" s="66"/>
      <c r="B57" s="66"/>
      <c r="C57" s="66"/>
      <c r="D57" s="66"/>
      <c r="E57" s="67"/>
      <c r="F57" s="67"/>
      <c r="G57" s="67"/>
      <c r="H57" s="67"/>
      <c r="I57" s="1"/>
      <c r="J57" s="3"/>
      <c r="K57" s="3"/>
      <c r="L57" s="3"/>
      <c r="M57" s="3"/>
      <c r="N57" s="3"/>
      <c r="O57" s="3"/>
      <c r="P57" s="3"/>
      <c r="Q57" s="3"/>
      <c r="R57" s="3"/>
      <c r="S57" s="3"/>
      <c r="T57" s="3"/>
      <c r="U57" s="3"/>
      <c r="V57" s="3"/>
      <c r="W57" s="3"/>
      <c r="X57" s="3"/>
      <c r="Y57" s="3"/>
      <c r="Z57" s="3"/>
    </row>
    <row r="58" ht="15.75" customHeight="1">
      <c r="A58" s="66"/>
      <c r="B58" s="66"/>
      <c r="C58" s="66"/>
      <c r="D58" s="66"/>
      <c r="E58" s="67"/>
      <c r="F58" s="67"/>
      <c r="G58" s="67"/>
      <c r="H58" s="67"/>
      <c r="I58" s="1"/>
      <c r="J58" s="3"/>
      <c r="K58" s="3"/>
      <c r="L58" s="3"/>
      <c r="M58" s="3"/>
      <c r="N58" s="3"/>
      <c r="O58" s="3"/>
      <c r="P58" s="3"/>
      <c r="Q58" s="3"/>
      <c r="R58" s="3"/>
      <c r="S58" s="3"/>
      <c r="T58" s="3"/>
      <c r="U58" s="3"/>
      <c r="V58" s="3"/>
      <c r="W58" s="3"/>
      <c r="X58" s="3"/>
      <c r="Y58" s="3"/>
      <c r="Z58" s="3"/>
    </row>
    <row r="59" ht="15.75" customHeight="1">
      <c r="A59" s="66"/>
      <c r="B59" s="66"/>
      <c r="C59" s="66"/>
      <c r="D59" s="66"/>
      <c r="E59" s="67"/>
      <c r="F59" s="67"/>
      <c r="G59" s="67"/>
      <c r="H59" s="67"/>
      <c r="I59" s="1"/>
      <c r="J59" s="3"/>
      <c r="K59" s="3"/>
      <c r="L59" s="3"/>
      <c r="M59" s="3"/>
      <c r="N59" s="3"/>
      <c r="O59" s="3"/>
      <c r="P59" s="3"/>
      <c r="Q59" s="3"/>
      <c r="R59" s="3"/>
      <c r="S59" s="3"/>
      <c r="T59" s="3"/>
      <c r="U59" s="3"/>
      <c r="V59" s="3"/>
      <c r="W59" s="3"/>
      <c r="X59" s="3"/>
      <c r="Y59" s="3"/>
      <c r="Z59" s="3"/>
    </row>
    <row r="60" ht="15.75" customHeight="1">
      <c r="A60" s="66"/>
      <c r="B60" s="66"/>
      <c r="C60" s="66"/>
      <c r="D60" s="66"/>
      <c r="E60" s="67"/>
      <c r="F60" s="67"/>
      <c r="G60" s="67"/>
      <c r="H60" s="67"/>
      <c r="I60" s="1"/>
      <c r="J60" s="3"/>
      <c r="K60" s="3"/>
      <c r="L60" s="3"/>
      <c r="M60" s="3"/>
      <c r="N60" s="3"/>
      <c r="O60" s="3"/>
      <c r="P60" s="3"/>
      <c r="Q60" s="3"/>
      <c r="R60" s="3"/>
      <c r="S60" s="3"/>
      <c r="T60" s="3"/>
      <c r="U60" s="3"/>
      <c r="V60" s="3"/>
      <c r="W60" s="3"/>
      <c r="X60" s="3"/>
      <c r="Y60" s="3"/>
      <c r="Z60" s="3"/>
    </row>
    <row r="61" ht="15.75" customHeight="1">
      <c r="A61" s="66"/>
      <c r="B61" s="66"/>
      <c r="C61" s="66"/>
      <c r="D61" s="66"/>
      <c r="E61" s="67"/>
      <c r="F61" s="67"/>
      <c r="G61" s="67"/>
      <c r="H61" s="67"/>
      <c r="I61" s="1"/>
      <c r="J61" s="3"/>
      <c r="K61" s="3"/>
      <c r="L61" s="3"/>
      <c r="M61" s="3"/>
      <c r="N61" s="3"/>
      <c r="O61" s="3"/>
      <c r="P61" s="3"/>
      <c r="Q61" s="3"/>
      <c r="R61" s="3"/>
      <c r="S61" s="3"/>
      <c r="T61" s="3"/>
      <c r="U61" s="3"/>
      <c r="V61" s="3"/>
      <c r="W61" s="3"/>
      <c r="X61" s="3"/>
      <c r="Y61" s="3"/>
      <c r="Z61" s="3"/>
    </row>
    <row r="62" ht="15.75" customHeight="1">
      <c r="A62" s="66"/>
      <c r="B62" s="66"/>
      <c r="C62" s="66"/>
      <c r="D62" s="66"/>
      <c r="E62" s="67"/>
      <c r="F62" s="67"/>
      <c r="G62" s="67"/>
      <c r="H62" s="67"/>
      <c r="I62" s="1"/>
      <c r="J62" s="3"/>
      <c r="K62" s="3"/>
      <c r="L62" s="3"/>
      <c r="M62" s="3"/>
      <c r="N62" s="3"/>
      <c r="O62" s="3"/>
      <c r="P62" s="3"/>
      <c r="Q62" s="3"/>
      <c r="R62" s="3"/>
      <c r="S62" s="3"/>
      <c r="T62" s="3"/>
      <c r="U62" s="3"/>
      <c r="V62" s="3"/>
      <c r="W62" s="3"/>
      <c r="X62" s="3"/>
      <c r="Y62" s="3"/>
      <c r="Z62" s="3"/>
    </row>
    <row r="63" ht="15.75" customHeight="1">
      <c r="A63" s="66"/>
      <c r="B63" s="66"/>
      <c r="C63" s="66"/>
      <c r="D63" s="66"/>
      <c r="E63" s="67"/>
      <c r="F63" s="67"/>
      <c r="G63" s="67"/>
      <c r="H63" s="67"/>
      <c r="I63" s="1"/>
      <c r="J63" s="3"/>
      <c r="K63" s="3"/>
      <c r="L63" s="3"/>
      <c r="M63" s="3"/>
      <c r="N63" s="3"/>
      <c r="O63" s="3"/>
      <c r="P63" s="3"/>
      <c r="Q63" s="3"/>
      <c r="R63" s="3"/>
      <c r="S63" s="3"/>
      <c r="T63" s="3"/>
      <c r="U63" s="3"/>
      <c r="V63" s="3"/>
      <c r="W63" s="3"/>
      <c r="X63" s="3"/>
      <c r="Y63" s="3"/>
      <c r="Z63" s="3"/>
    </row>
    <row r="64" ht="15.75" customHeight="1">
      <c r="A64" s="66"/>
      <c r="B64" s="66"/>
      <c r="C64" s="66"/>
      <c r="D64" s="66"/>
      <c r="E64" s="67"/>
      <c r="F64" s="67"/>
      <c r="G64" s="67"/>
      <c r="H64" s="67"/>
      <c r="I64" s="1"/>
      <c r="J64" s="3"/>
      <c r="K64" s="3"/>
      <c r="L64" s="3"/>
      <c r="M64" s="3"/>
      <c r="N64" s="3"/>
      <c r="O64" s="3"/>
      <c r="P64" s="3"/>
      <c r="Q64" s="3"/>
      <c r="R64" s="3"/>
      <c r="S64" s="3"/>
      <c r="T64" s="3"/>
      <c r="U64" s="3"/>
      <c r="V64" s="3"/>
      <c r="W64" s="3"/>
      <c r="X64" s="3"/>
      <c r="Y64" s="3"/>
      <c r="Z64" s="3"/>
    </row>
    <row r="65" ht="15.75" customHeight="1">
      <c r="A65" s="66"/>
      <c r="B65" s="66"/>
      <c r="C65" s="66"/>
      <c r="D65" s="66"/>
      <c r="E65" s="67"/>
      <c r="F65" s="67"/>
      <c r="G65" s="67"/>
      <c r="H65" s="67"/>
      <c r="I65" s="1"/>
      <c r="J65" s="3"/>
      <c r="K65" s="3"/>
      <c r="L65" s="3"/>
      <c r="M65" s="3"/>
      <c r="N65" s="3"/>
      <c r="O65" s="3"/>
      <c r="P65" s="3"/>
      <c r="Q65" s="3"/>
      <c r="R65" s="3"/>
      <c r="S65" s="3"/>
      <c r="T65" s="3"/>
      <c r="U65" s="3"/>
      <c r="V65" s="3"/>
      <c r="W65" s="3"/>
      <c r="X65" s="3"/>
      <c r="Y65" s="3"/>
      <c r="Z65" s="3"/>
    </row>
    <row r="66" ht="15.75" customHeight="1">
      <c r="A66" s="66"/>
      <c r="B66" s="66"/>
      <c r="C66" s="66"/>
      <c r="D66" s="66"/>
      <c r="E66" s="67"/>
      <c r="F66" s="67"/>
      <c r="G66" s="67"/>
      <c r="H66" s="67"/>
      <c r="I66" s="1"/>
      <c r="J66" s="3"/>
      <c r="K66" s="3"/>
      <c r="L66" s="3"/>
      <c r="M66" s="3"/>
      <c r="N66" s="3"/>
      <c r="O66" s="3"/>
      <c r="P66" s="3"/>
      <c r="Q66" s="3"/>
      <c r="R66" s="3"/>
      <c r="S66" s="3"/>
      <c r="T66" s="3"/>
      <c r="U66" s="3"/>
      <c r="V66" s="3"/>
      <c r="W66" s="3"/>
      <c r="X66" s="3"/>
      <c r="Y66" s="3"/>
      <c r="Z66" s="3"/>
    </row>
    <row r="67" ht="15.75" customHeight="1">
      <c r="A67" s="66"/>
      <c r="B67" s="66"/>
      <c r="C67" s="66"/>
      <c r="D67" s="66"/>
      <c r="E67" s="67"/>
      <c r="F67" s="67"/>
      <c r="G67" s="67"/>
      <c r="H67" s="67"/>
      <c r="I67" s="1"/>
      <c r="J67" s="3"/>
      <c r="K67" s="3"/>
      <c r="L67" s="3"/>
      <c r="M67" s="3"/>
      <c r="N67" s="3"/>
      <c r="O67" s="3"/>
      <c r="P67" s="3"/>
      <c r="Q67" s="3"/>
      <c r="R67" s="3"/>
      <c r="S67" s="3"/>
      <c r="T67" s="3"/>
      <c r="U67" s="3"/>
      <c r="V67" s="3"/>
      <c r="W67" s="3"/>
      <c r="X67" s="3"/>
      <c r="Y67" s="3"/>
      <c r="Z67" s="3"/>
    </row>
    <row r="68" ht="15.75" customHeight="1">
      <c r="A68" s="66"/>
      <c r="B68" s="66"/>
      <c r="C68" s="66"/>
      <c r="D68" s="66"/>
      <c r="E68" s="67"/>
      <c r="F68" s="67"/>
      <c r="G68" s="67"/>
      <c r="H68" s="67"/>
      <c r="I68" s="1"/>
      <c r="J68" s="3"/>
      <c r="K68" s="3"/>
      <c r="L68" s="3"/>
      <c r="M68" s="3"/>
      <c r="N68" s="3"/>
      <c r="O68" s="3"/>
      <c r="P68" s="3"/>
      <c r="Q68" s="3"/>
      <c r="R68" s="3"/>
      <c r="S68" s="3"/>
      <c r="T68" s="3"/>
      <c r="U68" s="3"/>
      <c r="V68" s="3"/>
      <c r="W68" s="3"/>
      <c r="X68" s="3"/>
      <c r="Y68" s="3"/>
      <c r="Z68" s="3"/>
    </row>
    <row r="69" ht="15.75" customHeight="1">
      <c r="A69" s="66"/>
      <c r="B69" s="66"/>
      <c r="C69" s="66"/>
      <c r="D69" s="66"/>
      <c r="E69" s="67"/>
      <c r="F69" s="67"/>
      <c r="G69" s="67"/>
      <c r="H69" s="67"/>
      <c r="I69" s="1"/>
      <c r="J69" s="3"/>
      <c r="K69" s="3"/>
      <c r="L69" s="3"/>
      <c r="M69" s="3"/>
      <c r="N69" s="3"/>
      <c r="O69" s="3"/>
      <c r="P69" s="3"/>
      <c r="Q69" s="3"/>
      <c r="R69" s="3"/>
      <c r="S69" s="3"/>
      <c r="T69" s="3"/>
      <c r="U69" s="3"/>
      <c r="V69" s="3"/>
      <c r="W69" s="3"/>
      <c r="X69" s="3"/>
      <c r="Y69" s="3"/>
      <c r="Z69" s="3"/>
    </row>
    <row r="70" ht="15.75" customHeight="1">
      <c r="A70" s="66"/>
      <c r="B70" s="66"/>
      <c r="C70" s="66"/>
      <c r="D70" s="66"/>
      <c r="E70" s="67"/>
      <c r="F70" s="67"/>
      <c r="G70" s="67"/>
      <c r="H70" s="67"/>
      <c r="I70" s="1"/>
      <c r="J70" s="3"/>
      <c r="K70" s="3"/>
      <c r="L70" s="3"/>
      <c r="M70" s="3"/>
      <c r="N70" s="3"/>
      <c r="O70" s="3"/>
      <c r="P70" s="3"/>
      <c r="Q70" s="3"/>
      <c r="R70" s="3"/>
      <c r="S70" s="3"/>
      <c r="T70" s="3"/>
      <c r="U70" s="3"/>
      <c r="V70" s="3"/>
      <c r="W70" s="3"/>
      <c r="X70" s="3"/>
      <c r="Y70" s="3"/>
      <c r="Z70" s="3"/>
    </row>
    <row r="71" ht="15.75" customHeight="1">
      <c r="A71" s="66"/>
      <c r="B71" s="66"/>
      <c r="C71" s="66"/>
      <c r="D71" s="66"/>
      <c r="E71" s="67"/>
      <c r="F71" s="67"/>
      <c r="G71" s="67"/>
      <c r="H71" s="67"/>
      <c r="I71" s="1"/>
      <c r="J71" s="3"/>
      <c r="K71" s="3"/>
      <c r="L71" s="3"/>
      <c r="M71" s="3"/>
      <c r="N71" s="3"/>
      <c r="O71" s="3"/>
      <c r="P71" s="3"/>
      <c r="Q71" s="3"/>
      <c r="R71" s="3"/>
      <c r="S71" s="3"/>
      <c r="T71" s="3"/>
      <c r="U71" s="3"/>
      <c r="V71" s="3"/>
      <c r="W71" s="3"/>
      <c r="X71" s="3"/>
      <c r="Y71" s="3"/>
      <c r="Z71" s="3"/>
    </row>
    <row r="72" ht="15.75" customHeight="1">
      <c r="A72" s="66"/>
      <c r="B72" s="66"/>
      <c r="C72" s="66"/>
      <c r="D72" s="66"/>
      <c r="E72" s="67"/>
      <c r="F72" s="67"/>
      <c r="G72" s="67"/>
      <c r="H72" s="67"/>
      <c r="I72" s="1"/>
      <c r="J72" s="3"/>
      <c r="K72" s="3"/>
      <c r="L72" s="3"/>
      <c r="M72" s="3"/>
      <c r="N72" s="3"/>
      <c r="O72" s="3"/>
      <c r="P72" s="3"/>
      <c r="Q72" s="3"/>
      <c r="R72" s="3"/>
      <c r="S72" s="3"/>
      <c r="T72" s="3"/>
      <c r="U72" s="3"/>
      <c r="V72" s="3"/>
      <c r="W72" s="3"/>
      <c r="X72" s="3"/>
      <c r="Y72" s="3"/>
      <c r="Z72" s="3"/>
    </row>
    <row r="73" ht="15.75" customHeight="1">
      <c r="A73" s="66"/>
      <c r="B73" s="66"/>
      <c r="C73" s="66"/>
      <c r="D73" s="66"/>
      <c r="E73" s="67"/>
      <c r="F73" s="67"/>
      <c r="G73" s="67"/>
      <c r="H73" s="67"/>
      <c r="I73" s="1"/>
      <c r="J73" s="3"/>
      <c r="K73" s="3"/>
      <c r="L73" s="3"/>
      <c r="M73" s="3"/>
      <c r="N73" s="3"/>
      <c r="O73" s="3"/>
      <c r="P73" s="3"/>
      <c r="Q73" s="3"/>
      <c r="R73" s="3"/>
      <c r="S73" s="3"/>
      <c r="T73" s="3"/>
      <c r="U73" s="3"/>
      <c r="V73" s="3"/>
      <c r="W73" s="3"/>
      <c r="X73" s="3"/>
      <c r="Y73" s="3"/>
      <c r="Z73" s="3"/>
    </row>
    <row r="74" ht="15.75" customHeight="1">
      <c r="A74" s="66"/>
      <c r="B74" s="66"/>
      <c r="C74" s="66"/>
      <c r="D74" s="66"/>
      <c r="E74" s="67"/>
      <c r="F74" s="67"/>
      <c r="G74" s="67"/>
      <c r="H74" s="67"/>
      <c r="I74" s="1"/>
      <c r="J74" s="3"/>
      <c r="K74" s="3"/>
      <c r="L74" s="3"/>
      <c r="M74" s="3"/>
      <c r="N74" s="3"/>
      <c r="O74" s="3"/>
      <c r="P74" s="3"/>
      <c r="Q74" s="3"/>
      <c r="R74" s="3"/>
      <c r="S74" s="3"/>
      <c r="T74" s="3"/>
      <c r="U74" s="3"/>
      <c r="V74" s="3"/>
      <c r="W74" s="3"/>
      <c r="X74" s="3"/>
      <c r="Y74" s="3"/>
      <c r="Z74" s="3"/>
    </row>
    <row r="75" ht="15.75" customHeight="1">
      <c r="A75" s="66"/>
      <c r="B75" s="66"/>
      <c r="C75" s="66"/>
      <c r="D75" s="66"/>
      <c r="E75" s="67"/>
      <c r="F75" s="67"/>
      <c r="G75" s="67"/>
      <c r="H75" s="67"/>
      <c r="I75" s="1"/>
      <c r="J75" s="3"/>
      <c r="K75" s="3"/>
      <c r="L75" s="3"/>
      <c r="M75" s="3"/>
      <c r="N75" s="3"/>
      <c r="O75" s="3"/>
      <c r="P75" s="3"/>
      <c r="Q75" s="3"/>
      <c r="R75" s="3"/>
      <c r="S75" s="3"/>
      <c r="T75" s="3"/>
      <c r="U75" s="3"/>
      <c r="V75" s="3"/>
      <c r="W75" s="3"/>
      <c r="X75" s="3"/>
      <c r="Y75" s="3"/>
      <c r="Z75" s="3"/>
    </row>
    <row r="76" ht="15.75" customHeight="1">
      <c r="A76" s="66"/>
      <c r="B76" s="66"/>
      <c r="C76" s="66"/>
      <c r="D76" s="66"/>
      <c r="E76" s="67"/>
      <c r="F76" s="67"/>
      <c r="G76" s="67"/>
      <c r="H76" s="67"/>
      <c r="I76" s="1"/>
      <c r="J76" s="3"/>
      <c r="K76" s="3"/>
      <c r="L76" s="3"/>
      <c r="M76" s="3"/>
      <c r="N76" s="3"/>
      <c r="O76" s="3"/>
      <c r="P76" s="3"/>
      <c r="Q76" s="3"/>
      <c r="R76" s="3"/>
      <c r="S76" s="3"/>
      <c r="T76" s="3"/>
      <c r="U76" s="3"/>
      <c r="V76" s="3"/>
      <c r="W76" s="3"/>
      <c r="X76" s="3"/>
      <c r="Y76" s="3"/>
      <c r="Z76" s="3"/>
    </row>
    <row r="77" ht="15.75" customHeight="1">
      <c r="A77" s="66"/>
      <c r="B77" s="66"/>
      <c r="C77" s="66"/>
      <c r="D77" s="66"/>
      <c r="E77" s="67"/>
      <c r="F77" s="67"/>
      <c r="G77" s="67"/>
      <c r="H77" s="67"/>
      <c r="I77" s="1"/>
      <c r="J77" s="3"/>
      <c r="K77" s="3"/>
      <c r="L77" s="3"/>
      <c r="M77" s="3"/>
      <c r="N77" s="3"/>
      <c r="O77" s="3"/>
      <c r="P77" s="3"/>
      <c r="Q77" s="3"/>
      <c r="R77" s="3"/>
      <c r="S77" s="3"/>
      <c r="T77" s="3"/>
      <c r="U77" s="3"/>
      <c r="V77" s="3"/>
      <c r="W77" s="3"/>
      <c r="X77" s="3"/>
      <c r="Y77" s="3"/>
      <c r="Z77" s="3"/>
    </row>
    <row r="78" ht="15.75" customHeight="1">
      <c r="A78" s="66"/>
      <c r="B78" s="66"/>
      <c r="C78" s="66"/>
      <c r="D78" s="66"/>
      <c r="E78" s="67"/>
      <c r="F78" s="67"/>
      <c r="G78" s="67"/>
      <c r="H78" s="67"/>
      <c r="I78" s="1"/>
      <c r="J78" s="3"/>
      <c r="K78" s="3"/>
      <c r="L78" s="3"/>
      <c r="M78" s="3"/>
      <c r="N78" s="3"/>
      <c r="O78" s="3"/>
      <c r="P78" s="3"/>
      <c r="Q78" s="3"/>
      <c r="R78" s="3"/>
      <c r="S78" s="3"/>
      <c r="T78" s="3"/>
      <c r="U78" s="3"/>
      <c r="V78" s="3"/>
      <c r="W78" s="3"/>
      <c r="X78" s="3"/>
      <c r="Y78" s="3"/>
      <c r="Z78" s="3"/>
    </row>
    <row r="79" ht="15.75" customHeight="1">
      <c r="A79" s="66"/>
      <c r="B79" s="66"/>
      <c r="C79" s="66"/>
      <c r="D79" s="66"/>
      <c r="E79" s="67"/>
      <c r="F79" s="67"/>
      <c r="G79" s="67"/>
      <c r="H79" s="67"/>
      <c r="I79" s="1"/>
      <c r="J79" s="3"/>
      <c r="K79" s="3"/>
      <c r="L79" s="3"/>
      <c r="M79" s="3"/>
      <c r="N79" s="3"/>
      <c r="O79" s="3"/>
      <c r="P79" s="3"/>
      <c r="Q79" s="3"/>
      <c r="R79" s="3"/>
      <c r="S79" s="3"/>
      <c r="T79" s="3"/>
      <c r="U79" s="3"/>
      <c r="V79" s="3"/>
      <c r="W79" s="3"/>
      <c r="X79" s="3"/>
      <c r="Y79" s="3"/>
      <c r="Z79" s="3"/>
    </row>
    <row r="80" ht="15.75" customHeight="1">
      <c r="A80" s="66"/>
      <c r="B80" s="66"/>
      <c r="C80" s="66"/>
      <c r="D80" s="66"/>
      <c r="E80" s="67"/>
      <c r="F80" s="67"/>
      <c r="G80" s="67"/>
      <c r="H80" s="67"/>
      <c r="I80" s="1"/>
      <c r="J80" s="3"/>
      <c r="K80" s="3"/>
      <c r="L80" s="3"/>
      <c r="M80" s="3"/>
      <c r="N80" s="3"/>
      <c r="O80" s="3"/>
      <c r="P80" s="3"/>
      <c r="Q80" s="3"/>
      <c r="R80" s="3"/>
      <c r="S80" s="3"/>
      <c r="T80" s="3"/>
      <c r="U80" s="3"/>
      <c r="V80" s="3"/>
      <c r="W80" s="3"/>
      <c r="X80" s="3"/>
      <c r="Y80" s="3"/>
      <c r="Z80" s="3"/>
    </row>
    <row r="81" ht="15.75" customHeight="1">
      <c r="A81" s="66"/>
      <c r="B81" s="66"/>
      <c r="C81" s="66"/>
      <c r="D81" s="66"/>
      <c r="E81" s="67"/>
      <c r="F81" s="67"/>
      <c r="G81" s="67"/>
      <c r="H81" s="67"/>
      <c r="I81" s="1"/>
      <c r="J81" s="3"/>
      <c r="K81" s="3"/>
      <c r="L81" s="3"/>
      <c r="M81" s="3"/>
      <c r="N81" s="3"/>
      <c r="O81" s="3"/>
      <c r="P81" s="3"/>
      <c r="Q81" s="3"/>
      <c r="R81" s="3"/>
      <c r="S81" s="3"/>
      <c r="T81" s="3"/>
      <c r="U81" s="3"/>
      <c r="V81" s="3"/>
      <c r="W81" s="3"/>
      <c r="X81" s="3"/>
      <c r="Y81" s="3"/>
      <c r="Z81" s="3"/>
    </row>
    <row r="82" ht="15.75" customHeight="1">
      <c r="A82" s="66"/>
      <c r="B82" s="66"/>
      <c r="C82" s="66"/>
      <c r="D82" s="66"/>
      <c r="E82" s="67"/>
      <c r="F82" s="67"/>
      <c r="G82" s="67"/>
      <c r="H82" s="67"/>
      <c r="I82" s="1"/>
      <c r="J82" s="3"/>
      <c r="K82" s="3"/>
      <c r="L82" s="3"/>
      <c r="M82" s="3"/>
      <c r="N82" s="3"/>
      <c r="O82" s="3"/>
      <c r="P82" s="3"/>
      <c r="Q82" s="3"/>
      <c r="R82" s="3"/>
      <c r="S82" s="3"/>
      <c r="T82" s="3"/>
      <c r="U82" s="3"/>
      <c r="V82" s="3"/>
      <c r="W82" s="3"/>
      <c r="X82" s="3"/>
      <c r="Y82" s="3"/>
      <c r="Z82" s="3"/>
    </row>
    <row r="83" ht="15.75" customHeight="1">
      <c r="A83" s="66"/>
      <c r="B83" s="66"/>
      <c r="C83" s="66"/>
      <c r="D83" s="66"/>
      <c r="E83" s="67"/>
      <c r="F83" s="67"/>
      <c r="G83" s="67"/>
      <c r="H83" s="67"/>
      <c r="I83" s="1"/>
      <c r="J83" s="3"/>
      <c r="K83" s="3"/>
      <c r="L83" s="3"/>
      <c r="M83" s="3"/>
      <c r="N83" s="3"/>
      <c r="O83" s="3"/>
      <c r="P83" s="3"/>
      <c r="Q83" s="3"/>
      <c r="R83" s="3"/>
      <c r="S83" s="3"/>
      <c r="T83" s="3"/>
      <c r="U83" s="3"/>
      <c r="V83" s="3"/>
      <c r="W83" s="3"/>
      <c r="X83" s="3"/>
      <c r="Y83" s="3"/>
      <c r="Z83" s="3"/>
    </row>
    <row r="84" ht="15.75" customHeight="1">
      <c r="A84" s="66"/>
      <c r="B84" s="66"/>
      <c r="C84" s="66"/>
      <c r="D84" s="66"/>
      <c r="E84" s="67"/>
      <c r="F84" s="67"/>
      <c r="G84" s="67"/>
      <c r="H84" s="67"/>
      <c r="I84" s="1"/>
      <c r="J84" s="3"/>
      <c r="K84" s="3"/>
      <c r="L84" s="3"/>
      <c r="M84" s="3"/>
      <c r="N84" s="3"/>
      <c r="O84" s="3"/>
      <c r="P84" s="3"/>
      <c r="Q84" s="3"/>
      <c r="R84" s="3"/>
      <c r="S84" s="3"/>
      <c r="T84" s="3"/>
      <c r="U84" s="3"/>
      <c r="V84" s="3"/>
      <c r="W84" s="3"/>
      <c r="X84" s="3"/>
      <c r="Y84" s="3"/>
      <c r="Z84" s="3"/>
    </row>
    <row r="85" ht="15.75" customHeight="1">
      <c r="A85" s="66"/>
      <c r="B85" s="66"/>
      <c r="C85" s="66"/>
      <c r="D85" s="66"/>
      <c r="E85" s="67"/>
      <c r="F85" s="67"/>
      <c r="G85" s="67"/>
      <c r="H85" s="67"/>
      <c r="I85" s="1"/>
      <c r="J85" s="3"/>
      <c r="K85" s="3"/>
      <c r="L85" s="3"/>
      <c r="M85" s="3"/>
      <c r="N85" s="3"/>
      <c r="O85" s="3"/>
      <c r="P85" s="3"/>
      <c r="Q85" s="3"/>
      <c r="R85" s="3"/>
      <c r="S85" s="3"/>
      <c r="T85" s="3"/>
      <c r="U85" s="3"/>
      <c r="V85" s="3"/>
      <c r="W85" s="3"/>
      <c r="X85" s="3"/>
      <c r="Y85" s="3"/>
      <c r="Z85" s="3"/>
    </row>
    <row r="86" ht="15.75" customHeight="1">
      <c r="A86" s="66"/>
      <c r="B86" s="66"/>
      <c r="C86" s="66"/>
      <c r="D86" s="66"/>
      <c r="E86" s="67"/>
      <c r="F86" s="67"/>
      <c r="G86" s="67"/>
      <c r="H86" s="67"/>
      <c r="I86" s="1"/>
      <c r="J86" s="3"/>
      <c r="K86" s="3"/>
      <c r="L86" s="3"/>
      <c r="M86" s="3"/>
      <c r="N86" s="3"/>
      <c r="O86" s="3"/>
      <c r="P86" s="3"/>
      <c r="Q86" s="3"/>
      <c r="R86" s="3"/>
      <c r="S86" s="3"/>
      <c r="T86" s="3"/>
      <c r="U86" s="3"/>
      <c r="V86" s="3"/>
      <c r="W86" s="3"/>
      <c r="X86" s="3"/>
      <c r="Y86" s="3"/>
      <c r="Z86" s="3"/>
    </row>
    <row r="87" ht="15.75" customHeight="1">
      <c r="A87" s="66"/>
      <c r="B87" s="66"/>
      <c r="C87" s="66"/>
      <c r="D87" s="66"/>
      <c r="E87" s="67"/>
      <c r="F87" s="67"/>
      <c r="G87" s="67"/>
      <c r="H87" s="67"/>
      <c r="I87" s="1"/>
      <c r="J87" s="3"/>
      <c r="K87" s="3"/>
      <c r="L87" s="3"/>
      <c r="M87" s="3"/>
      <c r="N87" s="3"/>
      <c r="O87" s="3"/>
      <c r="P87" s="3"/>
      <c r="Q87" s="3"/>
      <c r="R87" s="3"/>
      <c r="S87" s="3"/>
      <c r="T87" s="3"/>
      <c r="U87" s="3"/>
      <c r="V87" s="3"/>
      <c r="W87" s="3"/>
      <c r="X87" s="3"/>
      <c r="Y87" s="3"/>
      <c r="Z87" s="3"/>
    </row>
    <row r="88" ht="15.75" customHeight="1">
      <c r="A88" s="66"/>
      <c r="B88" s="66"/>
      <c r="C88" s="66"/>
      <c r="D88" s="66"/>
      <c r="E88" s="67"/>
      <c r="F88" s="67"/>
      <c r="G88" s="67"/>
      <c r="H88" s="67"/>
      <c r="I88" s="1"/>
      <c r="J88" s="3"/>
      <c r="K88" s="3"/>
      <c r="L88" s="3"/>
      <c r="M88" s="3"/>
      <c r="N88" s="3"/>
      <c r="O88" s="3"/>
      <c r="P88" s="3"/>
      <c r="Q88" s="3"/>
      <c r="R88" s="3"/>
      <c r="S88" s="3"/>
      <c r="T88" s="3"/>
      <c r="U88" s="3"/>
      <c r="V88" s="3"/>
      <c r="W88" s="3"/>
      <c r="X88" s="3"/>
      <c r="Y88" s="3"/>
      <c r="Z88" s="3"/>
    </row>
    <row r="89" ht="15.75" customHeight="1">
      <c r="A89" s="66"/>
      <c r="B89" s="66"/>
      <c r="C89" s="66"/>
      <c r="D89" s="66"/>
      <c r="E89" s="67"/>
      <c r="F89" s="67"/>
      <c r="G89" s="67"/>
      <c r="H89" s="67"/>
      <c r="I89" s="1"/>
      <c r="J89" s="3"/>
      <c r="K89" s="3"/>
      <c r="L89" s="3"/>
      <c r="M89" s="3"/>
      <c r="N89" s="3"/>
      <c r="O89" s="3"/>
      <c r="P89" s="3"/>
      <c r="Q89" s="3"/>
      <c r="R89" s="3"/>
      <c r="S89" s="3"/>
      <c r="T89" s="3"/>
      <c r="U89" s="3"/>
      <c r="V89" s="3"/>
      <c r="W89" s="3"/>
      <c r="X89" s="3"/>
      <c r="Y89" s="3"/>
      <c r="Z89" s="3"/>
    </row>
    <row r="90" ht="15.75" customHeight="1">
      <c r="A90" s="66"/>
      <c r="B90" s="66"/>
      <c r="C90" s="66"/>
      <c r="D90" s="66"/>
      <c r="E90" s="67"/>
      <c r="F90" s="67"/>
      <c r="G90" s="67"/>
      <c r="H90" s="67"/>
      <c r="I90" s="1"/>
      <c r="J90" s="3"/>
      <c r="K90" s="3"/>
      <c r="L90" s="3"/>
      <c r="M90" s="3"/>
      <c r="N90" s="3"/>
      <c r="O90" s="3"/>
      <c r="P90" s="3"/>
      <c r="Q90" s="3"/>
      <c r="R90" s="3"/>
      <c r="S90" s="3"/>
      <c r="T90" s="3"/>
      <c r="U90" s="3"/>
      <c r="V90" s="3"/>
      <c r="W90" s="3"/>
      <c r="X90" s="3"/>
      <c r="Y90" s="3"/>
      <c r="Z90" s="3"/>
    </row>
    <row r="91" ht="15.75" customHeight="1">
      <c r="A91" s="66"/>
      <c r="B91" s="66"/>
      <c r="C91" s="66"/>
      <c r="D91" s="66"/>
      <c r="E91" s="67"/>
      <c r="F91" s="67"/>
      <c r="G91" s="67"/>
      <c r="H91" s="67"/>
      <c r="I91" s="1"/>
      <c r="J91" s="3"/>
      <c r="K91" s="3"/>
      <c r="L91" s="3"/>
      <c r="M91" s="3"/>
      <c r="N91" s="3"/>
      <c r="O91" s="3"/>
      <c r="P91" s="3"/>
      <c r="Q91" s="3"/>
      <c r="R91" s="3"/>
      <c r="S91" s="3"/>
      <c r="T91" s="3"/>
      <c r="U91" s="3"/>
      <c r="V91" s="3"/>
      <c r="W91" s="3"/>
      <c r="X91" s="3"/>
      <c r="Y91" s="3"/>
      <c r="Z91" s="3"/>
    </row>
    <row r="92" ht="15.75" customHeight="1">
      <c r="A92" s="66"/>
      <c r="B92" s="66"/>
      <c r="C92" s="66"/>
      <c r="D92" s="66"/>
      <c r="E92" s="67"/>
      <c r="F92" s="67"/>
      <c r="G92" s="67"/>
      <c r="H92" s="67"/>
      <c r="I92" s="1"/>
      <c r="J92" s="3"/>
      <c r="K92" s="3"/>
      <c r="L92" s="3"/>
      <c r="M92" s="3"/>
      <c r="N92" s="3"/>
      <c r="O92" s="3"/>
      <c r="P92" s="3"/>
      <c r="Q92" s="3"/>
      <c r="R92" s="3"/>
      <c r="S92" s="3"/>
      <c r="T92" s="3"/>
      <c r="U92" s="3"/>
      <c r="V92" s="3"/>
      <c r="W92" s="3"/>
      <c r="X92" s="3"/>
      <c r="Y92" s="3"/>
      <c r="Z92" s="3"/>
    </row>
    <row r="93" ht="15.75" customHeight="1">
      <c r="A93" s="66"/>
      <c r="B93" s="66"/>
      <c r="C93" s="66"/>
      <c r="D93" s="66"/>
      <c r="E93" s="67"/>
      <c r="F93" s="67"/>
      <c r="G93" s="67"/>
      <c r="H93" s="67"/>
      <c r="I93" s="1"/>
      <c r="J93" s="3"/>
      <c r="K93" s="3"/>
      <c r="L93" s="3"/>
      <c r="M93" s="3"/>
      <c r="N93" s="3"/>
      <c r="O93" s="3"/>
      <c r="P93" s="3"/>
      <c r="Q93" s="3"/>
      <c r="R93" s="3"/>
      <c r="S93" s="3"/>
      <c r="T93" s="3"/>
      <c r="U93" s="3"/>
      <c r="V93" s="3"/>
      <c r="W93" s="3"/>
      <c r="X93" s="3"/>
      <c r="Y93" s="3"/>
      <c r="Z93" s="3"/>
    </row>
    <row r="94" ht="15.75" customHeight="1">
      <c r="A94" s="66"/>
      <c r="B94" s="66"/>
      <c r="C94" s="66"/>
      <c r="D94" s="66"/>
      <c r="E94" s="67"/>
      <c r="F94" s="67"/>
      <c r="G94" s="67"/>
      <c r="H94" s="67"/>
      <c r="I94" s="1"/>
      <c r="J94" s="3"/>
      <c r="K94" s="3"/>
      <c r="L94" s="3"/>
      <c r="M94" s="3"/>
      <c r="N94" s="3"/>
      <c r="O94" s="3"/>
      <c r="P94" s="3"/>
      <c r="Q94" s="3"/>
      <c r="R94" s="3"/>
      <c r="S94" s="3"/>
      <c r="T94" s="3"/>
      <c r="U94" s="3"/>
      <c r="V94" s="3"/>
      <c r="W94" s="3"/>
      <c r="X94" s="3"/>
      <c r="Y94" s="3"/>
      <c r="Z94" s="3"/>
    </row>
    <row r="95" ht="15.75" customHeight="1">
      <c r="A95" s="66"/>
      <c r="B95" s="66"/>
      <c r="C95" s="66"/>
      <c r="D95" s="66"/>
      <c r="E95" s="67"/>
      <c r="F95" s="67"/>
      <c r="G95" s="67"/>
      <c r="H95" s="67"/>
      <c r="I95" s="1"/>
      <c r="J95" s="3"/>
      <c r="K95" s="3"/>
      <c r="L95" s="3"/>
      <c r="M95" s="3"/>
      <c r="N95" s="3"/>
      <c r="O95" s="3"/>
      <c r="P95" s="3"/>
      <c r="Q95" s="3"/>
      <c r="R95" s="3"/>
      <c r="S95" s="3"/>
      <c r="T95" s="3"/>
      <c r="U95" s="3"/>
      <c r="V95" s="3"/>
      <c r="W95" s="3"/>
      <c r="X95" s="3"/>
      <c r="Y95" s="3"/>
      <c r="Z95" s="3"/>
    </row>
    <row r="96" ht="15.75" customHeight="1">
      <c r="A96" s="66"/>
      <c r="B96" s="66"/>
      <c r="C96" s="66"/>
      <c r="D96" s="66"/>
      <c r="E96" s="67"/>
      <c r="F96" s="67"/>
      <c r="G96" s="67"/>
      <c r="H96" s="67"/>
      <c r="I96" s="1"/>
      <c r="J96" s="3"/>
      <c r="K96" s="3"/>
      <c r="L96" s="3"/>
      <c r="M96" s="3"/>
      <c r="N96" s="3"/>
      <c r="O96" s="3"/>
      <c r="P96" s="3"/>
      <c r="Q96" s="3"/>
      <c r="R96" s="3"/>
      <c r="S96" s="3"/>
      <c r="T96" s="3"/>
      <c r="U96" s="3"/>
      <c r="V96" s="3"/>
      <c r="W96" s="3"/>
      <c r="X96" s="3"/>
      <c r="Y96" s="3"/>
      <c r="Z96" s="3"/>
    </row>
    <row r="97" ht="15.75" customHeight="1">
      <c r="A97" s="66"/>
      <c r="B97" s="66"/>
      <c r="C97" s="66"/>
      <c r="D97" s="66"/>
      <c r="E97" s="67"/>
      <c r="F97" s="67"/>
      <c r="G97" s="67"/>
      <c r="H97" s="67"/>
      <c r="I97" s="1"/>
      <c r="J97" s="3"/>
      <c r="K97" s="3"/>
      <c r="L97" s="3"/>
      <c r="M97" s="3"/>
      <c r="N97" s="3"/>
      <c r="O97" s="3"/>
      <c r="P97" s="3"/>
      <c r="Q97" s="3"/>
      <c r="R97" s="3"/>
      <c r="S97" s="3"/>
      <c r="T97" s="3"/>
      <c r="U97" s="3"/>
      <c r="V97" s="3"/>
      <c r="W97" s="3"/>
      <c r="X97" s="3"/>
      <c r="Y97" s="3"/>
      <c r="Z97" s="3"/>
    </row>
    <row r="98" ht="15.75" customHeight="1">
      <c r="A98" s="66"/>
      <c r="B98" s="66"/>
      <c r="C98" s="66"/>
      <c r="D98" s="66"/>
      <c r="E98" s="67"/>
      <c r="F98" s="67"/>
      <c r="G98" s="67"/>
      <c r="H98" s="67"/>
      <c r="I98" s="1"/>
      <c r="J98" s="3"/>
      <c r="K98" s="3"/>
      <c r="L98" s="3"/>
      <c r="M98" s="3"/>
      <c r="N98" s="3"/>
      <c r="O98" s="3"/>
      <c r="P98" s="3"/>
      <c r="Q98" s="3"/>
      <c r="R98" s="3"/>
      <c r="S98" s="3"/>
      <c r="T98" s="3"/>
      <c r="U98" s="3"/>
      <c r="V98" s="3"/>
      <c r="W98" s="3"/>
      <c r="X98" s="3"/>
      <c r="Y98" s="3"/>
      <c r="Z98" s="3"/>
    </row>
    <row r="99" ht="15.75" customHeight="1">
      <c r="A99" s="66"/>
      <c r="B99" s="66"/>
      <c r="C99" s="66"/>
      <c r="D99" s="66"/>
      <c r="E99" s="67"/>
      <c r="F99" s="67"/>
      <c r="G99" s="67"/>
      <c r="H99" s="67"/>
      <c r="I99" s="1"/>
      <c r="J99" s="3"/>
      <c r="K99" s="3"/>
      <c r="L99" s="3"/>
      <c r="M99" s="3"/>
      <c r="N99" s="3"/>
      <c r="O99" s="3"/>
      <c r="P99" s="3"/>
      <c r="Q99" s="3"/>
      <c r="R99" s="3"/>
      <c r="S99" s="3"/>
      <c r="T99" s="3"/>
      <c r="U99" s="3"/>
      <c r="V99" s="3"/>
      <c r="W99" s="3"/>
      <c r="X99" s="3"/>
      <c r="Y99" s="3"/>
      <c r="Z99" s="3"/>
    </row>
    <row r="100" ht="15.75" customHeight="1">
      <c r="A100" s="66"/>
      <c r="B100" s="66"/>
      <c r="C100" s="66"/>
      <c r="D100" s="66"/>
      <c r="E100" s="67"/>
      <c r="F100" s="67"/>
      <c r="G100" s="67"/>
      <c r="H100" s="67"/>
      <c r="I100" s="1"/>
      <c r="J100" s="3"/>
      <c r="K100" s="3"/>
      <c r="L100" s="3"/>
      <c r="M100" s="3"/>
      <c r="N100" s="3"/>
      <c r="O100" s="3"/>
      <c r="P100" s="3"/>
      <c r="Q100" s="3"/>
      <c r="R100" s="3"/>
      <c r="S100" s="3"/>
      <c r="T100" s="3"/>
      <c r="U100" s="3"/>
      <c r="V100" s="3"/>
      <c r="W100" s="3"/>
      <c r="X100" s="3"/>
      <c r="Y100" s="3"/>
      <c r="Z100" s="3"/>
    </row>
    <row r="101" ht="15.75" customHeight="1">
      <c r="A101" s="66"/>
      <c r="B101" s="66"/>
      <c r="C101" s="66"/>
      <c r="D101" s="66"/>
      <c r="E101" s="67"/>
      <c r="F101" s="67"/>
      <c r="G101" s="67"/>
      <c r="H101" s="67"/>
      <c r="I101" s="1"/>
      <c r="J101" s="3"/>
      <c r="K101" s="3"/>
      <c r="L101" s="3"/>
      <c r="M101" s="3"/>
      <c r="N101" s="3"/>
      <c r="O101" s="3"/>
      <c r="P101" s="3"/>
      <c r="Q101" s="3"/>
      <c r="R101" s="3"/>
      <c r="S101" s="3"/>
      <c r="T101" s="3"/>
      <c r="U101" s="3"/>
      <c r="V101" s="3"/>
      <c r="W101" s="3"/>
      <c r="X101" s="3"/>
      <c r="Y101" s="3"/>
      <c r="Z101" s="3"/>
    </row>
    <row r="102" ht="15.75" customHeight="1">
      <c r="A102" s="66"/>
      <c r="B102" s="66"/>
      <c r="C102" s="66"/>
      <c r="D102" s="66"/>
      <c r="E102" s="67"/>
      <c r="F102" s="67"/>
      <c r="G102" s="67"/>
      <c r="H102" s="67"/>
      <c r="I102" s="1"/>
      <c r="J102" s="3"/>
      <c r="K102" s="3"/>
      <c r="L102" s="3"/>
      <c r="M102" s="3"/>
      <c r="N102" s="3"/>
      <c r="O102" s="3"/>
      <c r="P102" s="3"/>
      <c r="Q102" s="3"/>
      <c r="R102" s="3"/>
      <c r="S102" s="3"/>
      <c r="T102" s="3"/>
      <c r="U102" s="3"/>
      <c r="V102" s="3"/>
      <c r="W102" s="3"/>
      <c r="X102" s="3"/>
      <c r="Y102" s="3"/>
      <c r="Z102" s="3"/>
    </row>
    <row r="103" ht="15.75" customHeight="1">
      <c r="A103" s="66"/>
      <c r="B103" s="66"/>
      <c r="C103" s="66"/>
      <c r="D103" s="66"/>
      <c r="E103" s="67"/>
      <c r="F103" s="67"/>
      <c r="G103" s="67"/>
      <c r="H103" s="67"/>
      <c r="I103" s="1"/>
      <c r="J103" s="3"/>
      <c r="K103" s="3"/>
      <c r="L103" s="3"/>
      <c r="M103" s="3"/>
      <c r="N103" s="3"/>
      <c r="O103" s="3"/>
      <c r="P103" s="3"/>
      <c r="Q103" s="3"/>
      <c r="R103" s="3"/>
      <c r="S103" s="3"/>
      <c r="T103" s="3"/>
      <c r="U103" s="3"/>
      <c r="V103" s="3"/>
      <c r="W103" s="3"/>
      <c r="X103" s="3"/>
      <c r="Y103" s="3"/>
      <c r="Z103" s="3"/>
    </row>
    <row r="104" ht="15.75" customHeight="1">
      <c r="A104" s="66"/>
      <c r="B104" s="66"/>
      <c r="C104" s="66"/>
      <c r="D104" s="66"/>
      <c r="E104" s="67"/>
      <c r="F104" s="67"/>
      <c r="G104" s="67"/>
      <c r="H104" s="67"/>
      <c r="I104" s="1"/>
      <c r="J104" s="3"/>
      <c r="K104" s="3"/>
      <c r="L104" s="3"/>
      <c r="M104" s="3"/>
      <c r="N104" s="3"/>
      <c r="O104" s="3"/>
      <c r="P104" s="3"/>
      <c r="Q104" s="3"/>
      <c r="R104" s="3"/>
      <c r="S104" s="3"/>
      <c r="T104" s="3"/>
      <c r="U104" s="3"/>
      <c r="V104" s="3"/>
      <c r="W104" s="3"/>
      <c r="X104" s="3"/>
      <c r="Y104" s="3"/>
      <c r="Z104" s="3"/>
    </row>
    <row r="105" ht="15.75" customHeight="1">
      <c r="A105" s="66"/>
      <c r="B105" s="66"/>
      <c r="C105" s="66"/>
      <c r="D105" s="66"/>
      <c r="E105" s="67"/>
      <c r="F105" s="67"/>
      <c r="G105" s="67"/>
      <c r="H105" s="67"/>
      <c r="I105" s="1"/>
      <c r="J105" s="3"/>
      <c r="K105" s="3"/>
      <c r="L105" s="3"/>
      <c r="M105" s="3"/>
      <c r="N105" s="3"/>
      <c r="O105" s="3"/>
      <c r="P105" s="3"/>
      <c r="Q105" s="3"/>
      <c r="R105" s="3"/>
      <c r="S105" s="3"/>
      <c r="T105" s="3"/>
      <c r="U105" s="3"/>
      <c r="V105" s="3"/>
      <c r="W105" s="3"/>
      <c r="X105" s="3"/>
      <c r="Y105" s="3"/>
      <c r="Z105" s="3"/>
    </row>
    <row r="106" ht="15.75" customHeight="1">
      <c r="A106" s="66"/>
      <c r="B106" s="66"/>
      <c r="C106" s="66"/>
      <c r="D106" s="66"/>
      <c r="E106" s="67"/>
      <c r="F106" s="67"/>
      <c r="G106" s="67"/>
      <c r="H106" s="67"/>
      <c r="I106" s="1"/>
      <c r="J106" s="3"/>
      <c r="K106" s="3"/>
      <c r="L106" s="3"/>
      <c r="M106" s="3"/>
      <c r="N106" s="3"/>
      <c r="O106" s="3"/>
      <c r="P106" s="3"/>
      <c r="Q106" s="3"/>
      <c r="R106" s="3"/>
      <c r="S106" s="3"/>
      <c r="T106" s="3"/>
      <c r="U106" s="3"/>
      <c r="V106" s="3"/>
      <c r="W106" s="3"/>
      <c r="X106" s="3"/>
      <c r="Y106" s="3"/>
      <c r="Z106" s="3"/>
    </row>
    <row r="107" ht="15.75" customHeight="1">
      <c r="A107" s="66"/>
      <c r="B107" s="66"/>
      <c r="C107" s="66"/>
      <c r="D107" s="66"/>
      <c r="E107" s="67"/>
      <c r="F107" s="67"/>
      <c r="G107" s="67"/>
      <c r="H107" s="67"/>
      <c r="I107" s="1"/>
      <c r="J107" s="3"/>
      <c r="K107" s="3"/>
      <c r="L107" s="3"/>
      <c r="M107" s="3"/>
      <c r="N107" s="3"/>
      <c r="O107" s="3"/>
      <c r="P107" s="3"/>
      <c r="Q107" s="3"/>
      <c r="R107" s="3"/>
      <c r="S107" s="3"/>
      <c r="T107" s="3"/>
      <c r="U107" s="3"/>
      <c r="V107" s="3"/>
      <c r="W107" s="3"/>
      <c r="X107" s="3"/>
      <c r="Y107" s="3"/>
      <c r="Z107" s="3"/>
    </row>
    <row r="108" ht="15.75" customHeight="1">
      <c r="A108" s="66"/>
      <c r="B108" s="66"/>
      <c r="C108" s="66"/>
      <c r="D108" s="66"/>
      <c r="E108" s="67"/>
      <c r="F108" s="67"/>
      <c r="G108" s="67"/>
      <c r="H108" s="67"/>
      <c r="I108" s="1"/>
      <c r="J108" s="3"/>
      <c r="K108" s="3"/>
      <c r="L108" s="3"/>
      <c r="M108" s="3"/>
      <c r="N108" s="3"/>
      <c r="O108" s="3"/>
      <c r="P108" s="3"/>
      <c r="Q108" s="3"/>
      <c r="R108" s="3"/>
      <c r="S108" s="3"/>
      <c r="T108" s="3"/>
      <c r="U108" s="3"/>
      <c r="V108" s="3"/>
      <c r="W108" s="3"/>
      <c r="X108" s="3"/>
      <c r="Y108" s="3"/>
      <c r="Z108" s="3"/>
    </row>
    <row r="109" ht="15.75" customHeight="1">
      <c r="A109" s="66"/>
      <c r="B109" s="66"/>
      <c r="C109" s="66"/>
      <c r="D109" s="66"/>
      <c r="E109" s="67"/>
      <c r="F109" s="67"/>
      <c r="G109" s="67"/>
      <c r="H109" s="67"/>
      <c r="I109" s="1"/>
      <c r="J109" s="3"/>
      <c r="K109" s="3"/>
      <c r="L109" s="3"/>
      <c r="M109" s="3"/>
      <c r="N109" s="3"/>
      <c r="O109" s="3"/>
      <c r="P109" s="3"/>
      <c r="Q109" s="3"/>
      <c r="R109" s="3"/>
      <c r="S109" s="3"/>
      <c r="T109" s="3"/>
      <c r="U109" s="3"/>
      <c r="V109" s="3"/>
      <c r="W109" s="3"/>
      <c r="X109" s="3"/>
      <c r="Y109" s="3"/>
      <c r="Z109" s="3"/>
    </row>
    <row r="110" ht="15.75" customHeight="1">
      <c r="A110" s="66"/>
      <c r="B110" s="66"/>
      <c r="C110" s="66"/>
      <c r="D110" s="66"/>
      <c r="E110" s="67"/>
      <c r="F110" s="67"/>
      <c r="G110" s="67"/>
      <c r="H110" s="67"/>
      <c r="I110" s="1"/>
      <c r="J110" s="3"/>
      <c r="K110" s="3"/>
      <c r="L110" s="3"/>
      <c r="M110" s="3"/>
      <c r="N110" s="3"/>
      <c r="O110" s="3"/>
      <c r="P110" s="3"/>
      <c r="Q110" s="3"/>
      <c r="R110" s="3"/>
      <c r="S110" s="3"/>
      <c r="T110" s="3"/>
      <c r="U110" s="3"/>
      <c r="V110" s="3"/>
      <c r="W110" s="3"/>
      <c r="X110" s="3"/>
      <c r="Y110" s="3"/>
      <c r="Z110" s="3"/>
    </row>
    <row r="111" ht="15.75" customHeight="1">
      <c r="A111" s="66"/>
      <c r="B111" s="66"/>
      <c r="C111" s="66"/>
      <c r="D111" s="66"/>
      <c r="E111" s="67"/>
      <c r="F111" s="67"/>
      <c r="G111" s="67"/>
      <c r="H111" s="67"/>
      <c r="I111" s="1"/>
      <c r="J111" s="3"/>
      <c r="K111" s="3"/>
      <c r="L111" s="3"/>
      <c r="M111" s="3"/>
      <c r="N111" s="3"/>
      <c r="O111" s="3"/>
      <c r="P111" s="3"/>
      <c r="Q111" s="3"/>
      <c r="R111" s="3"/>
      <c r="S111" s="3"/>
      <c r="T111" s="3"/>
      <c r="U111" s="3"/>
      <c r="V111" s="3"/>
      <c r="W111" s="3"/>
      <c r="X111" s="3"/>
      <c r="Y111" s="3"/>
      <c r="Z111" s="3"/>
    </row>
    <row r="112" ht="15.75" customHeight="1">
      <c r="A112" s="66"/>
      <c r="B112" s="66"/>
      <c r="C112" s="66"/>
      <c r="D112" s="66"/>
      <c r="E112" s="67"/>
      <c r="F112" s="67"/>
      <c r="G112" s="67"/>
      <c r="H112" s="67"/>
      <c r="I112" s="1"/>
      <c r="J112" s="3"/>
      <c r="K112" s="3"/>
      <c r="L112" s="3"/>
      <c r="M112" s="3"/>
      <c r="N112" s="3"/>
      <c r="O112" s="3"/>
      <c r="P112" s="3"/>
      <c r="Q112" s="3"/>
      <c r="R112" s="3"/>
      <c r="S112" s="3"/>
      <c r="T112" s="3"/>
      <c r="U112" s="3"/>
      <c r="V112" s="3"/>
      <c r="W112" s="3"/>
      <c r="X112" s="3"/>
      <c r="Y112" s="3"/>
      <c r="Z112" s="3"/>
    </row>
    <row r="113" ht="15.75" customHeight="1">
      <c r="A113" s="66"/>
      <c r="B113" s="66"/>
      <c r="C113" s="66"/>
      <c r="D113" s="66"/>
      <c r="E113" s="67"/>
      <c r="F113" s="67"/>
      <c r="G113" s="67"/>
      <c r="H113" s="67"/>
      <c r="I113" s="1"/>
      <c r="J113" s="3"/>
      <c r="K113" s="3"/>
      <c r="L113" s="3"/>
      <c r="M113" s="3"/>
      <c r="N113" s="3"/>
      <c r="O113" s="3"/>
      <c r="P113" s="3"/>
      <c r="Q113" s="3"/>
      <c r="R113" s="3"/>
      <c r="S113" s="3"/>
      <c r="T113" s="3"/>
      <c r="U113" s="3"/>
      <c r="V113" s="3"/>
      <c r="W113" s="3"/>
      <c r="X113" s="3"/>
      <c r="Y113" s="3"/>
      <c r="Z113" s="3"/>
    </row>
    <row r="114" ht="15.75" customHeight="1">
      <c r="A114" s="66"/>
      <c r="B114" s="66"/>
      <c r="C114" s="66"/>
      <c r="D114" s="66"/>
      <c r="E114" s="67"/>
      <c r="F114" s="67"/>
      <c r="G114" s="67"/>
      <c r="H114" s="67"/>
      <c r="I114" s="1"/>
      <c r="J114" s="3"/>
      <c r="K114" s="3"/>
      <c r="L114" s="3"/>
      <c r="M114" s="3"/>
      <c r="N114" s="3"/>
      <c r="O114" s="3"/>
      <c r="P114" s="3"/>
      <c r="Q114" s="3"/>
      <c r="R114" s="3"/>
      <c r="S114" s="3"/>
      <c r="T114" s="3"/>
      <c r="U114" s="3"/>
      <c r="V114" s="3"/>
      <c r="W114" s="3"/>
      <c r="X114" s="3"/>
      <c r="Y114" s="3"/>
      <c r="Z114" s="3"/>
    </row>
    <row r="115" ht="15.75" customHeight="1">
      <c r="A115" s="66"/>
      <c r="B115" s="66"/>
      <c r="C115" s="66"/>
      <c r="D115" s="66"/>
      <c r="E115" s="67"/>
      <c r="F115" s="67"/>
      <c r="G115" s="67"/>
      <c r="H115" s="67"/>
      <c r="I115" s="1"/>
      <c r="J115" s="3"/>
      <c r="K115" s="3"/>
      <c r="L115" s="3"/>
      <c r="M115" s="3"/>
      <c r="N115" s="3"/>
      <c r="O115" s="3"/>
      <c r="P115" s="3"/>
      <c r="Q115" s="3"/>
      <c r="R115" s="3"/>
      <c r="S115" s="3"/>
      <c r="T115" s="3"/>
      <c r="U115" s="3"/>
      <c r="V115" s="3"/>
      <c r="W115" s="3"/>
      <c r="X115" s="3"/>
      <c r="Y115" s="3"/>
      <c r="Z115" s="3"/>
    </row>
    <row r="116" ht="15.75" customHeight="1">
      <c r="A116" s="66"/>
      <c r="B116" s="66"/>
      <c r="C116" s="66"/>
      <c r="D116" s="66"/>
      <c r="E116" s="67"/>
      <c r="F116" s="67"/>
      <c r="G116" s="67"/>
      <c r="H116" s="67"/>
      <c r="I116" s="1"/>
      <c r="J116" s="3"/>
      <c r="K116" s="3"/>
      <c r="L116" s="3"/>
      <c r="M116" s="3"/>
      <c r="N116" s="3"/>
      <c r="O116" s="3"/>
      <c r="P116" s="3"/>
      <c r="Q116" s="3"/>
      <c r="R116" s="3"/>
      <c r="S116" s="3"/>
      <c r="T116" s="3"/>
      <c r="U116" s="3"/>
      <c r="V116" s="3"/>
      <c r="W116" s="3"/>
      <c r="X116" s="3"/>
      <c r="Y116" s="3"/>
      <c r="Z116" s="3"/>
    </row>
    <row r="117" ht="15.75" customHeight="1">
      <c r="A117" s="66"/>
      <c r="B117" s="66"/>
      <c r="C117" s="66"/>
      <c r="D117" s="66"/>
      <c r="E117" s="67"/>
      <c r="F117" s="67"/>
      <c r="G117" s="67"/>
      <c r="H117" s="67"/>
      <c r="I117" s="1"/>
      <c r="J117" s="3"/>
      <c r="K117" s="3"/>
      <c r="L117" s="3"/>
      <c r="M117" s="3"/>
      <c r="N117" s="3"/>
      <c r="O117" s="3"/>
      <c r="P117" s="3"/>
      <c r="Q117" s="3"/>
      <c r="R117" s="3"/>
      <c r="S117" s="3"/>
      <c r="T117" s="3"/>
      <c r="U117" s="3"/>
      <c r="V117" s="3"/>
      <c r="W117" s="3"/>
      <c r="X117" s="3"/>
      <c r="Y117" s="3"/>
      <c r="Z117" s="3"/>
    </row>
    <row r="118" ht="15.75" customHeight="1">
      <c r="A118" s="66"/>
      <c r="B118" s="66"/>
      <c r="C118" s="66"/>
      <c r="D118" s="66"/>
      <c r="E118" s="67"/>
      <c r="F118" s="67"/>
      <c r="G118" s="67"/>
      <c r="H118" s="67"/>
      <c r="I118" s="1"/>
      <c r="J118" s="3"/>
      <c r="K118" s="3"/>
      <c r="L118" s="3"/>
      <c r="M118" s="3"/>
      <c r="N118" s="3"/>
      <c r="O118" s="3"/>
      <c r="P118" s="3"/>
      <c r="Q118" s="3"/>
      <c r="R118" s="3"/>
      <c r="S118" s="3"/>
      <c r="T118" s="3"/>
      <c r="U118" s="3"/>
      <c r="V118" s="3"/>
      <c r="W118" s="3"/>
      <c r="X118" s="3"/>
      <c r="Y118" s="3"/>
      <c r="Z118" s="3"/>
    </row>
    <row r="119" ht="15.75" customHeight="1">
      <c r="A119" s="66"/>
      <c r="B119" s="66"/>
      <c r="C119" s="66"/>
      <c r="D119" s="66"/>
      <c r="E119" s="67"/>
      <c r="F119" s="67"/>
      <c r="G119" s="67"/>
      <c r="H119" s="67"/>
      <c r="I119" s="1"/>
      <c r="J119" s="3"/>
      <c r="K119" s="3"/>
      <c r="L119" s="3"/>
      <c r="M119" s="3"/>
      <c r="N119" s="3"/>
      <c r="O119" s="3"/>
      <c r="P119" s="3"/>
      <c r="Q119" s="3"/>
      <c r="R119" s="3"/>
      <c r="S119" s="3"/>
      <c r="T119" s="3"/>
      <c r="U119" s="3"/>
      <c r="V119" s="3"/>
      <c r="W119" s="3"/>
      <c r="X119" s="3"/>
      <c r="Y119" s="3"/>
      <c r="Z119" s="3"/>
    </row>
    <row r="120" ht="15.75" customHeight="1">
      <c r="A120" s="66"/>
      <c r="B120" s="66"/>
      <c r="C120" s="66"/>
      <c r="D120" s="66"/>
      <c r="E120" s="67"/>
      <c r="F120" s="67"/>
      <c r="G120" s="67"/>
      <c r="H120" s="67"/>
      <c r="I120" s="1"/>
      <c r="J120" s="3"/>
      <c r="K120" s="3"/>
      <c r="L120" s="3"/>
      <c r="M120" s="3"/>
      <c r="N120" s="3"/>
      <c r="O120" s="3"/>
      <c r="P120" s="3"/>
      <c r="Q120" s="3"/>
      <c r="R120" s="3"/>
      <c r="S120" s="3"/>
      <c r="T120" s="3"/>
      <c r="U120" s="3"/>
      <c r="V120" s="3"/>
      <c r="W120" s="3"/>
      <c r="X120" s="3"/>
      <c r="Y120" s="3"/>
      <c r="Z120" s="3"/>
    </row>
    <row r="121" ht="15.75" customHeight="1">
      <c r="A121" s="66"/>
      <c r="B121" s="66"/>
      <c r="C121" s="66"/>
      <c r="D121" s="66"/>
      <c r="E121" s="67"/>
      <c r="F121" s="67"/>
      <c r="G121" s="67"/>
      <c r="H121" s="67"/>
      <c r="I121" s="1"/>
      <c r="J121" s="3"/>
      <c r="K121" s="3"/>
      <c r="L121" s="3"/>
      <c r="M121" s="3"/>
      <c r="N121" s="3"/>
      <c r="O121" s="3"/>
      <c r="P121" s="3"/>
      <c r="Q121" s="3"/>
      <c r="R121" s="3"/>
      <c r="S121" s="3"/>
      <c r="T121" s="3"/>
      <c r="U121" s="3"/>
      <c r="V121" s="3"/>
      <c r="W121" s="3"/>
      <c r="X121" s="3"/>
      <c r="Y121" s="3"/>
      <c r="Z121" s="3"/>
    </row>
    <row r="122" ht="15.75" customHeight="1">
      <c r="A122" s="66"/>
      <c r="B122" s="66"/>
      <c r="C122" s="66"/>
      <c r="D122" s="66"/>
      <c r="E122" s="67"/>
      <c r="F122" s="67"/>
      <c r="G122" s="67"/>
      <c r="H122" s="67"/>
      <c r="I122" s="1"/>
      <c r="J122" s="3"/>
      <c r="K122" s="3"/>
      <c r="L122" s="3"/>
      <c r="M122" s="3"/>
      <c r="N122" s="3"/>
      <c r="O122" s="3"/>
      <c r="P122" s="3"/>
      <c r="Q122" s="3"/>
      <c r="R122" s="3"/>
      <c r="S122" s="3"/>
      <c r="T122" s="3"/>
      <c r="U122" s="3"/>
      <c r="V122" s="3"/>
      <c r="W122" s="3"/>
      <c r="X122" s="3"/>
      <c r="Y122" s="3"/>
      <c r="Z122" s="3"/>
    </row>
    <row r="123" ht="15.75" customHeight="1">
      <c r="A123" s="66"/>
      <c r="B123" s="66"/>
      <c r="C123" s="66"/>
      <c r="D123" s="66"/>
      <c r="E123" s="67"/>
      <c r="F123" s="67"/>
      <c r="G123" s="67"/>
      <c r="H123" s="67"/>
      <c r="I123" s="1"/>
      <c r="J123" s="3"/>
      <c r="K123" s="3"/>
      <c r="L123" s="3"/>
      <c r="M123" s="3"/>
      <c r="N123" s="3"/>
      <c r="O123" s="3"/>
      <c r="P123" s="3"/>
      <c r="Q123" s="3"/>
      <c r="R123" s="3"/>
      <c r="S123" s="3"/>
      <c r="T123" s="3"/>
      <c r="U123" s="3"/>
      <c r="V123" s="3"/>
      <c r="W123" s="3"/>
      <c r="X123" s="3"/>
      <c r="Y123" s="3"/>
      <c r="Z123" s="3"/>
    </row>
    <row r="124" ht="15.75" customHeight="1">
      <c r="A124" s="66"/>
      <c r="B124" s="66"/>
      <c r="C124" s="66"/>
      <c r="D124" s="66"/>
      <c r="E124" s="67"/>
      <c r="F124" s="67"/>
      <c r="G124" s="67"/>
      <c r="H124" s="67"/>
      <c r="I124" s="1"/>
      <c r="J124" s="3"/>
      <c r="K124" s="3"/>
      <c r="L124" s="3"/>
      <c r="M124" s="3"/>
      <c r="N124" s="3"/>
      <c r="O124" s="3"/>
      <c r="P124" s="3"/>
      <c r="Q124" s="3"/>
      <c r="R124" s="3"/>
      <c r="S124" s="3"/>
      <c r="T124" s="3"/>
      <c r="U124" s="3"/>
      <c r="V124" s="3"/>
      <c r="W124" s="3"/>
      <c r="X124" s="3"/>
      <c r="Y124" s="3"/>
      <c r="Z124" s="3"/>
    </row>
    <row r="125" ht="15.75" customHeight="1">
      <c r="A125" s="66"/>
      <c r="B125" s="66"/>
      <c r="C125" s="66"/>
      <c r="D125" s="66"/>
      <c r="E125" s="67"/>
      <c r="F125" s="67"/>
      <c r="G125" s="67"/>
      <c r="H125" s="67"/>
      <c r="I125" s="1"/>
      <c r="J125" s="3"/>
      <c r="K125" s="3"/>
      <c r="L125" s="3"/>
      <c r="M125" s="3"/>
      <c r="N125" s="3"/>
      <c r="O125" s="3"/>
      <c r="P125" s="3"/>
      <c r="Q125" s="3"/>
      <c r="R125" s="3"/>
      <c r="S125" s="3"/>
      <c r="T125" s="3"/>
      <c r="U125" s="3"/>
      <c r="V125" s="3"/>
      <c r="W125" s="3"/>
      <c r="X125" s="3"/>
      <c r="Y125" s="3"/>
      <c r="Z125" s="3"/>
    </row>
    <row r="126" ht="15.75" customHeight="1">
      <c r="A126" s="66"/>
      <c r="B126" s="66"/>
      <c r="C126" s="66"/>
      <c r="D126" s="66"/>
      <c r="E126" s="67"/>
      <c r="F126" s="67"/>
      <c r="G126" s="67"/>
      <c r="H126" s="67"/>
      <c r="I126" s="1"/>
      <c r="J126" s="3"/>
      <c r="K126" s="3"/>
      <c r="L126" s="3"/>
      <c r="M126" s="3"/>
      <c r="N126" s="3"/>
      <c r="O126" s="3"/>
      <c r="P126" s="3"/>
      <c r="Q126" s="3"/>
      <c r="R126" s="3"/>
      <c r="S126" s="3"/>
      <c r="T126" s="3"/>
      <c r="U126" s="3"/>
      <c r="V126" s="3"/>
      <c r="W126" s="3"/>
      <c r="X126" s="3"/>
      <c r="Y126" s="3"/>
      <c r="Z126" s="3"/>
    </row>
    <row r="127" ht="15.75" customHeight="1">
      <c r="A127" s="66"/>
      <c r="B127" s="66"/>
      <c r="C127" s="66"/>
      <c r="D127" s="66"/>
      <c r="E127" s="67"/>
      <c r="F127" s="67"/>
      <c r="G127" s="67"/>
      <c r="H127" s="67"/>
      <c r="I127" s="1"/>
      <c r="J127" s="3"/>
      <c r="K127" s="3"/>
      <c r="L127" s="3"/>
      <c r="M127" s="3"/>
      <c r="N127" s="3"/>
      <c r="O127" s="3"/>
      <c r="P127" s="3"/>
      <c r="Q127" s="3"/>
      <c r="R127" s="3"/>
      <c r="S127" s="3"/>
      <c r="T127" s="3"/>
      <c r="U127" s="3"/>
      <c r="V127" s="3"/>
      <c r="W127" s="3"/>
      <c r="X127" s="3"/>
      <c r="Y127" s="3"/>
      <c r="Z127" s="3"/>
    </row>
    <row r="128" ht="15.75" customHeight="1">
      <c r="A128" s="66"/>
      <c r="B128" s="66"/>
      <c r="C128" s="66"/>
      <c r="D128" s="66"/>
      <c r="E128" s="67"/>
      <c r="F128" s="67"/>
      <c r="G128" s="67"/>
      <c r="H128" s="67"/>
      <c r="I128" s="1"/>
      <c r="J128" s="3"/>
      <c r="K128" s="3"/>
      <c r="L128" s="3"/>
      <c r="M128" s="3"/>
      <c r="N128" s="3"/>
      <c r="O128" s="3"/>
      <c r="P128" s="3"/>
      <c r="Q128" s="3"/>
      <c r="R128" s="3"/>
      <c r="S128" s="3"/>
      <c r="T128" s="3"/>
      <c r="U128" s="3"/>
      <c r="V128" s="3"/>
      <c r="W128" s="3"/>
      <c r="X128" s="3"/>
      <c r="Y128" s="3"/>
      <c r="Z128" s="3"/>
    </row>
    <row r="129" ht="15.75" customHeight="1">
      <c r="A129" s="66"/>
      <c r="B129" s="66"/>
      <c r="C129" s="66"/>
      <c r="D129" s="66"/>
      <c r="E129" s="67"/>
      <c r="F129" s="67"/>
      <c r="G129" s="67"/>
      <c r="H129" s="67"/>
      <c r="I129" s="1"/>
      <c r="J129" s="3"/>
      <c r="K129" s="3"/>
      <c r="L129" s="3"/>
      <c r="M129" s="3"/>
      <c r="N129" s="3"/>
      <c r="O129" s="3"/>
      <c r="P129" s="3"/>
      <c r="Q129" s="3"/>
      <c r="R129" s="3"/>
      <c r="S129" s="3"/>
      <c r="T129" s="3"/>
      <c r="U129" s="3"/>
      <c r="V129" s="3"/>
      <c r="W129" s="3"/>
      <c r="X129" s="3"/>
      <c r="Y129" s="3"/>
      <c r="Z129" s="3"/>
    </row>
    <row r="130" ht="15.75" customHeight="1">
      <c r="A130" s="66"/>
      <c r="B130" s="66"/>
      <c r="C130" s="66"/>
      <c r="D130" s="66"/>
      <c r="E130" s="67"/>
      <c r="F130" s="67"/>
      <c r="G130" s="67"/>
      <c r="H130" s="67"/>
      <c r="I130" s="1"/>
      <c r="J130" s="3"/>
      <c r="K130" s="3"/>
      <c r="L130" s="3"/>
      <c r="M130" s="3"/>
      <c r="N130" s="3"/>
      <c r="O130" s="3"/>
      <c r="P130" s="3"/>
      <c r="Q130" s="3"/>
      <c r="R130" s="3"/>
      <c r="S130" s="3"/>
      <c r="T130" s="3"/>
      <c r="U130" s="3"/>
      <c r="V130" s="3"/>
      <c r="W130" s="3"/>
      <c r="X130" s="3"/>
      <c r="Y130" s="3"/>
      <c r="Z130" s="3"/>
    </row>
    <row r="131" ht="15.75" customHeight="1">
      <c r="A131" s="66"/>
      <c r="B131" s="66"/>
      <c r="C131" s="66"/>
      <c r="D131" s="66"/>
      <c r="E131" s="67"/>
      <c r="F131" s="67"/>
      <c r="G131" s="67"/>
      <c r="H131" s="67"/>
      <c r="I131" s="1"/>
      <c r="J131" s="3"/>
      <c r="K131" s="3"/>
      <c r="L131" s="3"/>
      <c r="M131" s="3"/>
      <c r="N131" s="3"/>
      <c r="O131" s="3"/>
      <c r="P131" s="3"/>
      <c r="Q131" s="3"/>
      <c r="R131" s="3"/>
      <c r="S131" s="3"/>
      <c r="T131" s="3"/>
      <c r="U131" s="3"/>
      <c r="V131" s="3"/>
      <c r="W131" s="3"/>
      <c r="X131" s="3"/>
      <c r="Y131" s="3"/>
      <c r="Z131" s="3"/>
    </row>
    <row r="132" ht="15.75" customHeight="1">
      <c r="A132" s="66"/>
      <c r="B132" s="66"/>
      <c r="C132" s="66"/>
      <c r="D132" s="66"/>
      <c r="E132" s="67"/>
      <c r="F132" s="67"/>
      <c r="G132" s="67"/>
      <c r="H132" s="67"/>
      <c r="I132" s="1"/>
      <c r="J132" s="3"/>
      <c r="K132" s="3"/>
      <c r="L132" s="3"/>
      <c r="M132" s="3"/>
      <c r="N132" s="3"/>
      <c r="O132" s="3"/>
      <c r="P132" s="3"/>
      <c r="Q132" s="3"/>
      <c r="R132" s="3"/>
      <c r="S132" s="3"/>
      <c r="T132" s="3"/>
      <c r="U132" s="3"/>
      <c r="V132" s="3"/>
      <c r="W132" s="3"/>
      <c r="X132" s="3"/>
      <c r="Y132" s="3"/>
      <c r="Z132" s="3"/>
    </row>
    <row r="133" ht="15.75" customHeight="1">
      <c r="A133" s="66"/>
      <c r="B133" s="66"/>
      <c r="C133" s="66"/>
      <c r="D133" s="66"/>
      <c r="E133" s="67"/>
      <c r="F133" s="67"/>
      <c r="G133" s="67"/>
      <c r="H133" s="67"/>
      <c r="I133" s="1"/>
      <c r="J133" s="3"/>
      <c r="K133" s="3"/>
      <c r="L133" s="3"/>
      <c r="M133" s="3"/>
      <c r="N133" s="3"/>
      <c r="O133" s="3"/>
      <c r="P133" s="3"/>
      <c r="Q133" s="3"/>
      <c r="R133" s="3"/>
      <c r="S133" s="3"/>
      <c r="T133" s="3"/>
      <c r="U133" s="3"/>
      <c r="V133" s="3"/>
      <c r="W133" s="3"/>
      <c r="X133" s="3"/>
      <c r="Y133" s="3"/>
      <c r="Z133" s="3"/>
    </row>
    <row r="134" ht="15.75" customHeight="1">
      <c r="A134" s="66"/>
      <c r="B134" s="66"/>
      <c r="C134" s="66"/>
      <c r="D134" s="66"/>
      <c r="E134" s="67"/>
      <c r="F134" s="67"/>
      <c r="G134" s="67"/>
      <c r="H134" s="67"/>
      <c r="I134" s="1"/>
      <c r="J134" s="3"/>
      <c r="K134" s="3"/>
      <c r="L134" s="3"/>
      <c r="M134" s="3"/>
      <c r="N134" s="3"/>
      <c r="O134" s="3"/>
      <c r="P134" s="3"/>
      <c r="Q134" s="3"/>
      <c r="R134" s="3"/>
      <c r="S134" s="3"/>
      <c r="T134" s="3"/>
      <c r="U134" s="3"/>
      <c r="V134" s="3"/>
      <c r="W134" s="3"/>
      <c r="X134" s="3"/>
      <c r="Y134" s="3"/>
      <c r="Z134" s="3"/>
    </row>
    <row r="135" ht="15.75" customHeight="1">
      <c r="A135" s="66"/>
      <c r="B135" s="66"/>
      <c r="C135" s="66"/>
      <c r="D135" s="66"/>
      <c r="E135" s="67"/>
      <c r="F135" s="67"/>
      <c r="G135" s="67"/>
      <c r="H135" s="67"/>
      <c r="I135" s="1"/>
      <c r="J135" s="3"/>
      <c r="K135" s="3"/>
      <c r="L135" s="3"/>
      <c r="M135" s="3"/>
      <c r="N135" s="3"/>
      <c r="O135" s="3"/>
      <c r="P135" s="3"/>
      <c r="Q135" s="3"/>
      <c r="R135" s="3"/>
      <c r="S135" s="3"/>
      <c r="T135" s="3"/>
      <c r="U135" s="3"/>
      <c r="V135" s="3"/>
      <c r="W135" s="3"/>
      <c r="X135" s="3"/>
      <c r="Y135" s="3"/>
      <c r="Z135" s="3"/>
    </row>
    <row r="136" ht="15.75" customHeight="1">
      <c r="A136" s="66"/>
      <c r="B136" s="66"/>
      <c r="C136" s="66"/>
      <c r="D136" s="66"/>
      <c r="E136" s="67"/>
      <c r="F136" s="67"/>
      <c r="G136" s="67"/>
      <c r="H136" s="67"/>
      <c r="I136" s="1"/>
      <c r="J136" s="3"/>
      <c r="K136" s="3"/>
      <c r="L136" s="3"/>
      <c r="M136" s="3"/>
      <c r="N136" s="3"/>
      <c r="O136" s="3"/>
      <c r="P136" s="3"/>
      <c r="Q136" s="3"/>
      <c r="R136" s="3"/>
      <c r="S136" s="3"/>
      <c r="T136" s="3"/>
      <c r="U136" s="3"/>
      <c r="V136" s="3"/>
      <c r="W136" s="3"/>
      <c r="X136" s="3"/>
      <c r="Y136" s="3"/>
      <c r="Z136" s="3"/>
    </row>
    <row r="137" ht="15.75" customHeight="1">
      <c r="A137" s="66"/>
      <c r="B137" s="66"/>
      <c r="C137" s="66"/>
      <c r="D137" s="66"/>
      <c r="E137" s="67"/>
      <c r="F137" s="67"/>
      <c r="G137" s="67"/>
      <c r="H137" s="67"/>
      <c r="I137" s="1"/>
      <c r="J137" s="3"/>
      <c r="K137" s="3"/>
      <c r="L137" s="3"/>
      <c r="M137" s="3"/>
      <c r="N137" s="3"/>
      <c r="O137" s="3"/>
      <c r="P137" s="3"/>
      <c r="Q137" s="3"/>
      <c r="R137" s="3"/>
      <c r="S137" s="3"/>
      <c r="T137" s="3"/>
      <c r="U137" s="3"/>
      <c r="V137" s="3"/>
      <c r="W137" s="3"/>
      <c r="X137" s="3"/>
      <c r="Y137" s="3"/>
      <c r="Z137" s="3"/>
    </row>
    <row r="138" ht="15.75" customHeight="1">
      <c r="A138" s="66"/>
      <c r="B138" s="66"/>
      <c r="C138" s="66"/>
      <c r="D138" s="66"/>
      <c r="E138" s="67"/>
      <c r="F138" s="67"/>
      <c r="G138" s="67"/>
      <c r="H138" s="67"/>
      <c r="I138" s="1"/>
      <c r="J138" s="3"/>
      <c r="K138" s="3"/>
      <c r="L138" s="3"/>
      <c r="M138" s="3"/>
      <c r="N138" s="3"/>
      <c r="O138" s="3"/>
      <c r="P138" s="3"/>
      <c r="Q138" s="3"/>
      <c r="R138" s="3"/>
      <c r="S138" s="3"/>
      <c r="T138" s="3"/>
      <c r="U138" s="3"/>
      <c r="V138" s="3"/>
      <c r="W138" s="3"/>
      <c r="X138" s="3"/>
      <c r="Y138" s="3"/>
      <c r="Z138" s="3"/>
    </row>
    <row r="139" ht="15.75" customHeight="1">
      <c r="A139" s="66"/>
      <c r="B139" s="66"/>
      <c r="C139" s="66"/>
      <c r="D139" s="66"/>
      <c r="E139" s="67"/>
      <c r="F139" s="67"/>
      <c r="G139" s="67"/>
      <c r="H139" s="67"/>
      <c r="I139" s="1"/>
      <c r="J139" s="3"/>
      <c r="K139" s="3"/>
      <c r="L139" s="3"/>
      <c r="M139" s="3"/>
      <c r="N139" s="3"/>
      <c r="O139" s="3"/>
      <c r="P139" s="3"/>
      <c r="Q139" s="3"/>
      <c r="R139" s="3"/>
      <c r="S139" s="3"/>
      <c r="T139" s="3"/>
      <c r="U139" s="3"/>
      <c r="V139" s="3"/>
      <c r="W139" s="3"/>
      <c r="X139" s="3"/>
      <c r="Y139" s="3"/>
      <c r="Z139" s="3"/>
    </row>
    <row r="140" ht="15.75" customHeight="1">
      <c r="A140" s="66"/>
      <c r="B140" s="66"/>
      <c r="C140" s="66"/>
      <c r="D140" s="66"/>
      <c r="E140" s="67"/>
      <c r="F140" s="67"/>
      <c r="G140" s="67"/>
      <c r="H140" s="67"/>
      <c r="I140" s="1"/>
      <c r="J140" s="3"/>
      <c r="K140" s="3"/>
      <c r="L140" s="3"/>
      <c r="M140" s="3"/>
      <c r="N140" s="3"/>
      <c r="O140" s="3"/>
      <c r="P140" s="3"/>
      <c r="Q140" s="3"/>
      <c r="R140" s="3"/>
      <c r="S140" s="3"/>
      <c r="T140" s="3"/>
      <c r="U140" s="3"/>
      <c r="V140" s="3"/>
      <c r="W140" s="3"/>
      <c r="X140" s="3"/>
      <c r="Y140" s="3"/>
      <c r="Z140" s="3"/>
    </row>
    <row r="141" ht="15.75" customHeight="1">
      <c r="A141" s="66"/>
      <c r="B141" s="66"/>
      <c r="C141" s="66"/>
      <c r="D141" s="66"/>
      <c r="E141" s="67"/>
      <c r="F141" s="67"/>
      <c r="G141" s="67"/>
      <c r="H141" s="67"/>
      <c r="I141" s="1"/>
      <c r="J141" s="3"/>
      <c r="K141" s="3"/>
      <c r="L141" s="3"/>
      <c r="M141" s="3"/>
      <c r="N141" s="3"/>
      <c r="O141" s="3"/>
      <c r="P141" s="3"/>
      <c r="Q141" s="3"/>
      <c r="R141" s="3"/>
      <c r="S141" s="3"/>
      <c r="T141" s="3"/>
      <c r="U141" s="3"/>
      <c r="V141" s="3"/>
      <c r="W141" s="3"/>
      <c r="X141" s="3"/>
      <c r="Y141" s="3"/>
      <c r="Z141" s="3"/>
    </row>
    <row r="142" ht="15.75" customHeight="1">
      <c r="A142" s="66"/>
      <c r="B142" s="66"/>
      <c r="C142" s="66"/>
      <c r="D142" s="66"/>
      <c r="E142" s="67"/>
      <c r="F142" s="67"/>
      <c r="G142" s="67"/>
      <c r="H142" s="67"/>
      <c r="I142" s="1"/>
      <c r="J142" s="3"/>
      <c r="K142" s="3"/>
      <c r="L142" s="3"/>
      <c r="M142" s="3"/>
      <c r="N142" s="3"/>
      <c r="O142" s="3"/>
      <c r="P142" s="3"/>
      <c r="Q142" s="3"/>
      <c r="R142" s="3"/>
      <c r="S142" s="3"/>
      <c r="T142" s="3"/>
      <c r="U142" s="3"/>
      <c r="V142" s="3"/>
      <c r="W142" s="3"/>
      <c r="X142" s="3"/>
      <c r="Y142" s="3"/>
      <c r="Z142" s="3"/>
    </row>
    <row r="143" ht="15.75" customHeight="1">
      <c r="A143" s="66"/>
      <c r="B143" s="66"/>
      <c r="C143" s="66"/>
      <c r="D143" s="66"/>
      <c r="E143" s="67"/>
      <c r="F143" s="67"/>
      <c r="G143" s="67"/>
      <c r="H143" s="67"/>
      <c r="I143" s="1"/>
      <c r="J143" s="3"/>
      <c r="K143" s="3"/>
      <c r="L143" s="3"/>
      <c r="M143" s="3"/>
      <c r="N143" s="3"/>
      <c r="O143" s="3"/>
      <c r="P143" s="3"/>
      <c r="Q143" s="3"/>
      <c r="R143" s="3"/>
      <c r="S143" s="3"/>
      <c r="T143" s="3"/>
      <c r="U143" s="3"/>
      <c r="V143" s="3"/>
      <c r="W143" s="3"/>
      <c r="X143" s="3"/>
      <c r="Y143" s="3"/>
      <c r="Z143" s="3"/>
    </row>
    <row r="144" ht="15.75" customHeight="1">
      <c r="A144" s="66"/>
      <c r="B144" s="66"/>
      <c r="C144" s="66"/>
      <c r="D144" s="66"/>
      <c r="E144" s="67"/>
      <c r="F144" s="67"/>
      <c r="G144" s="67"/>
      <c r="H144" s="67"/>
      <c r="I144" s="1"/>
      <c r="J144" s="3"/>
      <c r="K144" s="3"/>
      <c r="L144" s="3"/>
      <c r="M144" s="3"/>
      <c r="N144" s="3"/>
      <c r="O144" s="3"/>
      <c r="P144" s="3"/>
      <c r="Q144" s="3"/>
      <c r="R144" s="3"/>
      <c r="S144" s="3"/>
      <c r="T144" s="3"/>
      <c r="U144" s="3"/>
      <c r="V144" s="3"/>
      <c r="W144" s="3"/>
      <c r="X144" s="3"/>
      <c r="Y144" s="3"/>
      <c r="Z144" s="3"/>
    </row>
    <row r="145" ht="15.75" customHeight="1">
      <c r="A145" s="66"/>
      <c r="B145" s="66"/>
      <c r="C145" s="66"/>
      <c r="D145" s="66"/>
      <c r="E145" s="67"/>
      <c r="F145" s="67"/>
      <c r="G145" s="67"/>
      <c r="H145" s="67"/>
      <c r="I145" s="1"/>
      <c r="J145" s="3"/>
      <c r="K145" s="3"/>
      <c r="L145" s="3"/>
      <c r="M145" s="3"/>
      <c r="N145" s="3"/>
      <c r="O145" s="3"/>
      <c r="P145" s="3"/>
      <c r="Q145" s="3"/>
      <c r="R145" s="3"/>
      <c r="S145" s="3"/>
      <c r="T145" s="3"/>
      <c r="U145" s="3"/>
      <c r="V145" s="3"/>
      <c r="W145" s="3"/>
      <c r="X145" s="3"/>
      <c r="Y145" s="3"/>
      <c r="Z145" s="3"/>
    </row>
    <row r="146" ht="15.75" customHeight="1">
      <c r="A146" s="66"/>
      <c r="B146" s="66"/>
      <c r="C146" s="66"/>
      <c r="D146" s="66"/>
      <c r="E146" s="67"/>
      <c r="F146" s="67"/>
      <c r="G146" s="67"/>
      <c r="H146" s="67"/>
      <c r="I146" s="1"/>
      <c r="J146" s="3"/>
      <c r="K146" s="3"/>
      <c r="L146" s="3"/>
      <c r="M146" s="3"/>
      <c r="N146" s="3"/>
      <c r="O146" s="3"/>
      <c r="P146" s="3"/>
      <c r="Q146" s="3"/>
      <c r="R146" s="3"/>
      <c r="S146" s="3"/>
      <c r="T146" s="3"/>
      <c r="U146" s="3"/>
      <c r="V146" s="3"/>
      <c r="W146" s="3"/>
      <c r="X146" s="3"/>
      <c r="Y146" s="3"/>
      <c r="Z146" s="3"/>
    </row>
    <row r="147" ht="15.75" customHeight="1">
      <c r="A147" s="66"/>
      <c r="B147" s="66"/>
      <c r="C147" s="66"/>
      <c r="D147" s="66"/>
      <c r="E147" s="67"/>
      <c r="F147" s="67"/>
      <c r="G147" s="67"/>
      <c r="H147" s="67"/>
      <c r="I147" s="1"/>
      <c r="J147" s="3"/>
      <c r="K147" s="3"/>
      <c r="L147" s="3"/>
      <c r="M147" s="3"/>
      <c r="N147" s="3"/>
      <c r="O147" s="3"/>
      <c r="P147" s="3"/>
      <c r="Q147" s="3"/>
      <c r="R147" s="3"/>
      <c r="S147" s="3"/>
      <c r="T147" s="3"/>
      <c r="U147" s="3"/>
      <c r="V147" s="3"/>
      <c r="W147" s="3"/>
      <c r="X147" s="3"/>
      <c r="Y147" s="3"/>
      <c r="Z147" s="3"/>
    </row>
    <row r="148" ht="15.75" customHeight="1">
      <c r="A148" s="66"/>
      <c r="B148" s="66"/>
      <c r="C148" s="66"/>
      <c r="D148" s="66"/>
      <c r="E148" s="67"/>
      <c r="F148" s="67"/>
      <c r="G148" s="67"/>
      <c r="H148" s="67"/>
      <c r="I148" s="1"/>
      <c r="J148" s="3"/>
      <c r="K148" s="3"/>
      <c r="L148" s="3"/>
      <c r="M148" s="3"/>
      <c r="N148" s="3"/>
      <c r="O148" s="3"/>
      <c r="P148" s="3"/>
      <c r="Q148" s="3"/>
      <c r="R148" s="3"/>
      <c r="S148" s="3"/>
      <c r="T148" s="3"/>
      <c r="U148" s="3"/>
      <c r="V148" s="3"/>
      <c r="W148" s="3"/>
      <c r="X148" s="3"/>
      <c r="Y148" s="3"/>
      <c r="Z148" s="3"/>
    </row>
    <row r="149" ht="15.75" customHeight="1">
      <c r="A149" s="66"/>
      <c r="B149" s="66"/>
      <c r="C149" s="66"/>
      <c r="D149" s="66"/>
      <c r="E149" s="67"/>
      <c r="F149" s="67"/>
      <c r="G149" s="67"/>
      <c r="H149" s="67"/>
      <c r="I149" s="1"/>
      <c r="J149" s="3"/>
      <c r="K149" s="3"/>
      <c r="L149" s="3"/>
      <c r="M149" s="3"/>
      <c r="N149" s="3"/>
      <c r="O149" s="3"/>
      <c r="P149" s="3"/>
      <c r="Q149" s="3"/>
      <c r="R149" s="3"/>
      <c r="S149" s="3"/>
      <c r="T149" s="3"/>
      <c r="U149" s="3"/>
      <c r="V149" s="3"/>
      <c r="W149" s="3"/>
      <c r="X149" s="3"/>
      <c r="Y149" s="3"/>
      <c r="Z149" s="3"/>
    </row>
    <row r="150" ht="15.75" customHeight="1">
      <c r="A150" s="66"/>
      <c r="B150" s="66"/>
      <c r="C150" s="66"/>
      <c r="D150" s="66"/>
      <c r="E150" s="67"/>
      <c r="F150" s="67"/>
      <c r="G150" s="67"/>
      <c r="H150" s="67"/>
      <c r="I150" s="1"/>
      <c r="J150" s="3"/>
      <c r="K150" s="3"/>
      <c r="L150" s="3"/>
      <c r="M150" s="3"/>
      <c r="N150" s="3"/>
      <c r="O150" s="3"/>
      <c r="P150" s="3"/>
      <c r="Q150" s="3"/>
      <c r="R150" s="3"/>
      <c r="S150" s="3"/>
      <c r="T150" s="3"/>
      <c r="U150" s="3"/>
      <c r="V150" s="3"/>
      <c r="W150" s="3"/>
      <c r="X150" s="3"/>
      <c r="Y150" s="3"/>
      <c r="Z150" s="3"/>
    </row>
    <row r="151" ht="15.75" customHeight="1">
      <c r="A151" s="66"/>
      <c r="B151" s="66"/>
      <c r="C151" s="66"/>
      <c r="D151" s="66"/>
      <c r="E151" s="67"/>
      <c r="F151" s="67"/>
      <c r="G151" s="67"/>
      <c r="H151" s="67"/>
      <c r="I151" s="1"/>
      <c r="J151" s="3"/>
      <c r="K151" s="3"/>
      <c r="L151" s="3"/>
      <c r="M151" s="3"/>
      <c r="N151" s="3"/>
      <c r="O151" s="3"/>
      <c r="P151" s="3"/>
      <c r="Q151" s="3"/>
      <c r="R151" s="3"/>
      <c r="S151" s="3"/>
      <c r="T151" s="3"/>
      <c r="U151" s="3"/>
      <c r="V151" s="3"/>
      <c r="W151" s="3"/>
      <c r="X151" s="3"/>
      <c r="Y151" s="3"/>
      <c r="Z151" s="3"/>
    </row>
    <row r="152" ht="15.75" customHeight="1">
      <c r="A152" s="66"/>
      <c r="B152" s="66"/>
      <c r="C152" s="66"/>
      <c r="D152" s="66"/>
      <c r="E152" s="67"/>
      <c r="F152" s="67"/>
      <c r="G152" s="67"/>
      <c r="H152" s="67"/>
      <c r="I152" s="1"/>
      <c r="J152" s="3"/>
      <c r="K152" s="3"/>
      <c r="L152" s="3"/>
      <c r="M152" s="3"/>
      <c r="N152" s="3"/>
      <c r="O152" s="3"/>
      <c r="P152" s="3"/>
      <c r="Q152" s="3"/>
      <c r="R152" s="3"/>
      <c r="S152" s="3"/>
      <c r="T152" s="3"/>
      <c r="U152" s="3"/>
      <c r="V152" s="3"/>
      <c r="W152" s="3"/>
      <c r="X152" s="3"/>
      <c r="Y152" s="3"/>
      <c r="Z152" s="3"/>
    </row>
    <row r="153" ht="15.75" customHeight="1">
      <c r="A153" s="66"/>
      <c r="B153" s="66"/>
      <c r="C153" s="66"/>
      <c r="D153" s="66"/>
      <c r="E153" s="67"/>
      <c r="F153" s="67"/>
      <c r="G153" s="67"/>
      <c r="H153" s="67"/>
      <c r="I153" s="1"/>
      <c r="J153" s="3"/>
      <c r="K153" s="3"/>
      <c r="L153" s="3"/>
      <c r="M153" s="3"/>
      <c r="N153" s="3"/>
      <c r="O153" s="3"/>
      <c r="P153" s="3"/>
      <c r="Q153" s="3"/>
      <c r="R153" s="3"/>
      <c r="S153" s="3"/>
      <c r="T153" s="3"/>
      <c r="U153" s="3"/>
      <c r="V153" s="3"/>
      <c r="W153" s="3"/>
      <c r="X153" s="3"/>
      <c r="Y153" s="3"/>
      <c r="Z153" s="3"/>
    </row>
    <row r="154" ht="15.75" customHeight="1">
      <c r="A154" s="66"/>
      <c r="B154" s="66"/>
      <c r="C154" s="66"/>
      <c r="D154" s="66"/>
      <c r="E154" s="67"/>
      <c r="F154" s="67"/>
      <c r="G154" s="67"/>
      <c r="H154" s="67"/>
      <c r="I154" s="1"/>
      <c r="J154" s="3"/>
      <c r="K154" s="3"/>
      <c r="L154" s="3"/>
      <c r="M154" s="3"/>
      <c r="N154" s="3"/>
      <c r="O154" s="3"/>
      <c r="P154" s="3"/>
      <c r="Q154" s="3"/>
      <c r="R154" s="3"/>
      <c r="S154" s="3"/>
      <c r="T154" s="3"/>
      <c r="U154" s="3"/>
      <c r="V154" s="3"/>
      <c r="W154" s="3"/>
      <c r="X154" s="3"/>
      <c r="Y154" s="3"/>
      <c r="Z154" s="3"/>
    </row>
    <row r="155" ht="15.75" customHeight="1">
      <c r="A155" s="66"/>
      <c r="B155" s="66"/>
      <c r="C155" s="66"/>
      <c r="D155" s="66"/>
      <c r="E155" s="67"/>
      <c r="F155" s="67"/>
      <c r="G155" s="67"/>
      <c r="H155" s="67"/>
      <c r="I155" s="1"/>
      <c r="J155" s="3"/>
      <c r="K155" s="3"/>
      <c r="L155" s="3"/>
      <c r="M155" s="3"/>
      <c r="N155" s="3"/>
      <c r="O155" s="3"/>
      <c r="P155" s="3"/>
      <c r="Q155" s="3"/>
      <c r="R155" s="3"/>
      <c r="S155" s="3"/>
      <c r="T155" s="3"/>
      <c r="U155" s="3"/>
      <c r="V155" s="3"/>
      <c r="W155" s="3"/>
      <c r="X155" s="3"/>
      <c r="Y155" s="3"/>
      <c r="Z155" s="3"/>
    </row>
    <row r="156" ht="15.75" customHeight="1">
      <c r="A156" s="66"/>
      <c r="B156" s="66"/>
      <c r="C156" s="66"/>
      <c r="D156" s="66"/>
      <c r="E156" s="67"/>
      <c r="F156" s="67"/>
      <c r="G156" s="67"/>
      <c r="H156" s="67"/>
      <c r="I156" s="1"/>
      <c r="J156" s="3"/>
      <c r="K156" s="3"/>
      <c r="L156" s="3"/>
      <c r="M156" s="3"/>
      <c r="N156" s="3"/>
      <c r="O156" s="3"/>
      <c r="P156" s="3"/>
      <c r="Q156" s="3"/>
      <c r="R156" s="3"/>
      <c r="S156" s="3"/>
      <c r="T156" s="3"/>
      <c r="U156" s="3"/>
      <c r="V156" s="3"/>
      <c r="W156" s="3"/>
      <c r="X156" s="3"/>
      <c r="Y156" s="3"/>
      <c r="Z156" s="3"/>
    </row>
    <row r="157" ht="15.75" customHeight="1">
      <c r="A157" s="66"/>
      <c r="B157" s="66"/>
      <c r="C157" s="66"/>
      <c r="D157" s="66"/>
      <c r="E157" s="67"/>
      <c r="F157" s="67"/>
      <c r="G157" s="67"/>
      <c r="H157" s="67"/>
      <c r="I157" s="1"/>
      <c r="J157" s="3"/>
      <c r="K157" s="3"/>
      <c r="L157" s="3"/>
      <c r="M157" s="3"/>
      <c r="N157" s="3"/>
      <c r="O157" s="3"/>
      <c r="P157" s="3"/>
      <c r="Q157" s="3"/>
      <c r="R157" s="3"/>
      <c r="S157" s="3"/>
      <c r="T157" s="3"/>
      <c r="U157" s="3"/>
      <c r="V157" s="3"/>
      <c r="W157" s="3"/>
      <c r="X157" s="3"/>
      <c r="Y157" s="3"/>
      <c r="Z157" s="3"/>
    </row>
    <row r="158" ht="15.75" customHeight="1">
      <c r="A158" s="66"/>
      <c r="B158" s="66"/>
      <c r="C158" s="66"/>
      <c r="D158" s="66"/>
      <c r="E158" s="67"/>
      <c r="F158" s="67"/>
      <c r="G158" s="67"/>
      <c r="H158" s="67"/>
      <c r="I158" s="1"/>
      <c r="J158" s="3"/>
      <c r="K158" s="3"/>
      <c r="L158" s="3"/>
      <c r="M158" s="3"/>
      <c r="N158" s="3"/>
      <c r="O158" s="3"/>
      <c r="P158" s="3"/>
      <c r="Q158" s="3"/>
      <c r="R158" s="3"/>
      <c r="S158" s="3"/>
      <c r="T158" s="3"/>
      <c r="U158" s="3"/>
      <c r="V158" s="3"/>
      <c r="W158" s="3"/>
      <c r="X158" s="3"/>
      <c r="Y158" s="3"/>
      <c r="Z158" s="3"/>
    </row>
    <row r="159" ht="15.75" customHeight="1">
      <c r="A159" s="66"/>
      <c r="B159" s="66"/>
      <c r="C159" s="66"/>
      <c r="D159" s="66"/>
      <c r="E159" s="67"/>
      <c r="F159" s="67"/>
      <c r="G159" s="67"/>
      <c r="H159" s="67"/>
      <c r="I159" s="1"/>
      <c r="J159" s="3"/>
      <c r="K159" s="3"/>
      <c r="L159" s="3"/>
      <c r="M159" s="3"/>
      <c r="N159" s="3"/>
      <c r="O159" s="3"/>
      <c r="P159" s="3"/>
      <c r="Q159" s="3"/>
      <c r="R159" s="3"/>
      <c r="S159" s="3"/>
      <c r="T159" s="3"/>
      <c r="U159" s="3"/>
      <c r="V159" s="3"/>
      <c r="W159" s="3"/>
      <c r="X159" s="3"/>
      <c r="Y159" s="3"/>
      <c r="Z159" s="3"/>
    </row>
    <row r="160" ht="15.75" customHeight="1">
      <c r="A160" s="66"/>
      <c r="B160" s="66"/>
      <c r="C160" s="66"/>
      <c r="D160" s="66"/>
      <c r="E160" s="67"/>
      <c r="F160" s="67"/>
      <c r="G160" s="67"/>
      <c r="H160" s="67"/>
      <c r="I160" s="1"/>
      <c r="J160" s="3"/>
      <c r="K160" s="3"/>
      <c r="L160" s="3"/>
      <c r="M160" s="3"/>
      <c r="N160" s="3"/>
      <c r="O160" s="3"/>
      <c r="P160" s="3"/>
      <c r="Q160" s="3"/>
      <c r="R160" s="3"/>
      <c r="S160" s="3"/>
      <c r="T160" s="3"/>
      <c r="U160" s="3"/>
      <c r="V160" s="3"/>
      <c r="W160" s="3"/>
      <c r="X160" s="3"/>
      <c r="Y160" s="3"/>
      <c r="Z160" s="3"/>
    </row>
    <row r="161" ht="15.75" customHeight="1">
      <c r="A161" s="66"/>
      <c r="B161" s="66"/>
      <c r="C161" s="66"/>
      <c r="D161" s="66"/>
      <c r="E161" s="67"/>
      <c r="F161" s="67"/>
      <c r="G161" s="67"/>
      <c r="H161" s="67"/>
      <c r="I161" s="1"/>
      <c r="J161" s="3"/>
      <c r="K161" s="3"/>
      <c r="L161" s="3"/>
      <c r="M161" s="3"/>
      <c r="N161" s="3"/>
      <c r="O161" s="3"/>
      <c r="P161" s="3"/>
      <c r="Q161" s="3"/>
      <c r="R161" s="3"/>
      <c r="S161" s="3"/>
      <c r="T161" s="3"/>
      <c r="U161" s="3"/>
      <c r="V161" s="3"/>
      <c r="W161" s="3"/>
      <c r="X161" s="3"/>
      <c r="Y161" s="3"/>
      <c r="Z161" s="3"/>
    </row>
    <row r="162" ht="15.75" customHeight="1">
      <c r="A162" s="66"/>
      <c r="B162" s="66"/>
      <c r="C162" s="66"/>
      <c r="D162" s="66"/>
      <c r="E162" s="67"/>
      <c r="F162" s="67"/>
      <c r="G162" s="67"/>
      <c r="H162" s="67"/>
      <c r="I162" s="1"/>
      <c r="J162" s="3"/>
      <c r="K162" s="3"/>
      <c r="L162" s="3"/>
      <c r="M162" s="3"/>
      <c r="N162" s="3"/>
      <c r="O162" s="3"/>
      <c r="P162" s="3"/>
      <c r="Q162" s="3"/>
      <c r="R162" s="3"/>
      <c r="S162" s="3"/>
      <c r="T162" s="3"/>
      <c r="U162" s="3"/>
      <c r="V162" s="3"/>
      <c r="W162" s="3"/>
      <c r="X162" s="3"/>
      <c r="Y162" s="3"/>
      <c r="Z162" s="3"/>
    </row>
    <row r="163" ht="15.75" customHeight="1">
      <c r="A163" s="66"/>
      <c r="B163" s="66"/>
      <c r="C163" s="66"/>
      <c r="D163" s="66"/>
      <c r="E163" s="67"/>
      <c r="F163" s="67"/>
      <c r="G163" s="67"/>
      <c r="H163" s="67"/>
      <c r="I163" s="1"/>
      <c r="J163" s="3"/>
      <c r="K163" s="3"/>
      <c r="L163" s="3"/>
      <c r="M163" s="3"/>
      <c r="N163" s="3"/>
      <c r="O163" s="3"/>
      <c r="P163" s="3"/>
      <c r="Q163" s="3"/>
      <c r="R163" s="3"/>
      <c r="S163" s="3"/>
      <c r="T163" s="3"/>
      <c r="U163" s="3"/>
      <c r="V163" s="3"/>
      <c r="W163" s="3"/>
      <c r="X163" s="3"/>
      <c r="Y163" s="3"/>
      <c r="Z163" s="3"/>
    </row>
    <row r="164" ht="15.75" customHeight="1">
      <c r="A164" s="66"/>
      <c r="B164" s="66"/>
      <c r="C164" s="66"/>
      <c r="D164" s="66"/>
      <c r="E164" s="67"/>
      <c r="F164" s="67"/>
      <c r="G164" s="67"/>
      <c r="H164" s="67"/>
      <c r="I164" s="1"/>
      <c r="J164" s="3"/>
      <c r="K164" s="3"/>
      <c r="L164" s="3"/>
      <c r="M164" s="3"/>
      <c r="N164" s="3"/>
      <c r="O164" s="3"/>
      <c r="P164" s="3"/>
      <c r="Q164" s="3"/>
      <c r="R164" s="3"/>
      <c r="S164" s="3"/>
      <c r="T164" s="3"/>
      <c r="U164" s="3"/>
      <c r="V164" s="3"/>
      <c r="W164" s="3"/>
      <c r="X164" s="3"/>
      <c r="Y164" s="3"/>
      <c r="Z164" s="3"/>
    </row>
    <row r="165" ht="15.75" customHeight="1">
      <c r="A165" s="66"/>
      <c r="B165" s="66"/>
      <c r="C165" s="66"/>
      <c r="D165" s="66"/>
      <c r="E165" s="67"/>
      <c r="F165" s="67"/>
      <c r="G165" s="67"/>
      <c r="H165" s="67"/>
      <c r="I165" s="1"/>
      <c r="J165" s="3"/>
      <c r="K165" s="3"/>
      <c r="L165" s="3"/>
      <c r="M165" s="3"/>
      <c r="N165" s="3"/>
      <c r="O165" s="3"/>
      <c r="P165" s="3"/>
      <c r="Q165" s="3"/>
      <c r="R165" s="3"/>
      <c r="S165" s="3"/>
      <c r="T165" s="3"/>
      <c r="U165" s="3"/>
      <c r="V165" s="3"/>
      <c r="W165" s="3"/>
      <c r="X165" s="3"/>
      <c r="Y165" s="3"/>
      <c r="Z165" s="3"/>
    </row>
    <row r="166" ht="15.75" customHeight="1">
      <c r="A166" s="66"/>
      <c r="B166" s="66"/>
      <c r="C166" s="66"/>
      <c r="D166" s="66"/>
      <c r="E166" s="67"/>
      <c r="F166" s="67"/>
      <c r="G166" s="67"/>
      <c r="H166" s="67"/>
      <c r="I166" s="1"/>
      <c r="J166" s="3"/>
      <c r="K166" s="3"/>
      <c r="L166" s="3"/>
      <c r="M166" s="3"/>
      <c r="N166" s="3"/>
      <c r="O166" s="3"/>
      <c r="P166" s="3"/>
      <c r="Q166" s="3"/>
      <c r="R166" s="3"/>
      <c r="S166" s="3"/>
      <c r="T166" s="3"/>
      <c r="U166" s="3"/>
      <c r="V166" s="3"/>
      <c r="W166" s="3"/>
      <c r="X166" s="3"/>
      <c r="Y166" s="3"/>
      <c r="Z166" s="3"/>
    </row>
    <row r="167" ht="15.75" customHeight="1">
      <c r="A167" s="66"/>
      <c r="B167" s="66"/>
      <c r="C167" s="66"/>
      <c r="D167" s="66"/>
      <c r="E167" s="67"/>
      <c r="F167" s="67"/>
      <c r="G167" s="67"/>
      <c r="H167" s="67"/>
      <c r="I167" s="1"/>
      <c r="J167" s="3"/>
      <c r="K167" s="3"/>
      <c r="L167" s="3"/>
      <c r="M167" s="3"/>
      <c r="N167" s="3"/>
      <c r="O167" s="3"/>
      <c r="P167" s="3"/>
      <c r="Q167" s="3"/>
      <c r="R167" s="3"/>
      <c r="S167" s="3"/>
      <c r="T167" s="3"/>
      <c r="U167" s="3"/>
      <c r="V167" s="3"/>
      <c r="W167" s="3"/>
      <c r="X167" s="3"/>
      <c r="Y167" s="3"/>
      <c r="Z167" s="3"/>
    </row>
    <row r="168" ht="15.75" customHeight="1">
      <c r="A168" s="66"/>
      <c r="B168" s="66"/>
      <c r="C168" s="66"/>
      <c r="D168" s="66"/>
      <c r="E168" s="67"/>
      <c r="F168" s="67"/>
      <c r="G168" s="67"/>
      <c r="H168" s="67"/>
      <c r="I168" s="1"/>
      <c r="J168" s="3"/>
      <c r="K168" s="3"/>
      <c r="L168" s="3"/>
      <c r="M168" s="3"/>
      <c r="N168" s="3"/>
      <c r="O168" s="3"/>
      <c r="P168" s="3"/>
      <c r="Q168" s="3"/>
      <c r="R168" s="3"/>
      <c r="S168" s="3"/>
      <c r="T168" s="3"/>
      <c r="U168" s="3"/>
      <c r="V168" s="3"/>
      <c r="W168" s="3"/>
      <c r="X168" s="3"/>
      <c r="Y168" s="3"/>
      <c r="Z168" s="3"/>
    </row>
    <row r="169" ht="15.75" customHeight="1">
      <c r="A169" s="66"/>
      <c r="B169" s="66"/>
      <c r="C169" s="66"/>
      <c r="D169" s="66"/>
      <c r="E169" s="67"/>
      <c r="F169" s="67"/>
      <c r="G169" s="67"/>
      <c r="H169" s="67"/>
      <c r="I169" s="1"/>
      <c r="J169" s="3"/>
      <c r="K169" s="3"/>
      <c r="L169" s="3"/>
      <c r="M169" s="3"/>
      <c r="N169" s="3"/>
      <c r="O169" s="3"/>
      <c r="P169" s="3"/>
      <c r="Q169" s="3"/>
      <c r="R169" s="3"/>
      <c r="S169" s="3"/>
      <c r="T169" s="3"/>
      <c r="U169" s="3"/>
      <c r="V169" s="3"/>
      <c r="W169" s="3"/>
      <c r="X169" s="3"/>
      <c r="Y169" s="3"/>
      <c r="Z169" s="3"/>
    </row>
    <row r="170" ht="15.75" customHeight="1">
      <c r="A170" s="66"/>
      <c r="B170" s="66"/>
      <c r="C170" s="66"/>
      <c r="D170" s="66"/>
      <c r="E170" s="67"/>
      <c r="F170" s="67"/>
      <c r="G170" s="67"/>
      <c r="H170" s="67"/>
      <c r="I170" s="1"/>
      <c r="J170" s="3"/>
      <c r="K170" s="3"/>
      <c r="L170" s="3"/>
      <c r="M170" s="3"/>
      <c r="N170" s="3"/>
      <c r="O170" s="3"/>
      <c r="P170" s="3"/>
      <c r="Q170" s="3"/>
      <c r="R170" s="3"/>
      <c r="S170" s="3"/>
      <c r="T170" s="3"/>
      <c r="U170" s="3"/>
      <c r="V170" s="3"/>
      <c r="W170" s="3"/>
      <c r="X170" s="3"/>
      <c r="Y170" s="3"/>
      <c r="Z170" s="3"/>
    </row>
    <row r="171" ht="15.75" customHeight="1">
      <c r="A171" s="66"/>
      <c r="B171" s="66"/>
      <c r="C171" s="66"/>
      <c r="D171" s="66"/>
      <c r="E171" s="67"/>
      <c r="F171" s="67"/>
      <c r="G171" s="67"/>
      <c r="H171" s="67"/>
      <c r="I171" s="1"/>
      <c r="J171" s="3"/>
      <c r="K171" s="3"/>
      <c r="L171" s="3"/>
      <c r="M171" s="3"/>
      <c r="N171" s="3"/>
      <c r="O171" s="3"/>
      <c r="P171" s="3"/>
      <c r="Q171" s="3"/>
      <c r="R171" s="3"/>
      <c r="S171" s="3"/>
      <c r="T171" s="3"/>
      <c r="U171" s="3"/>
      <c r="V171" s="3"/>
      <c r="W171" s="3"/>
      <c r="X171" s="3"/>
      <c r="Y171" s="3"/>
      <c r="Z171" s="3"/>
    </row>
    <row r="172" ht="15.75" customHeight="1">
      <c r="A172" s="66"/>
      <c r="B172" s="66"/>
      <c r="C172" s="66"/>
      <c r="D172" s="66"/>
      <c r="E172" s="67"/>
      <c r="F172" s="67"/>
      <c r="G172" s="67"/>
      <c r="H172" s="67"/>
      <c r="I172" s="1"/>
      <c r="J172" s="3"/>
      <c r="K172" s="3"/>
      <c r="L172" s="3"/>
      <c r="M172" s="3"/>
      <c r="N172" s="3"/>
      <c r="O172" s="3"/>
      <c r="P172" s="3"/>
      <c r="Q172" s="3"/>
      <c r="R172" s="3"/>
      <c r="S172" s="3"/>
      <c r="T172" s="3"/>
      <c r="U172" s="3"/>
      <c r="V172" s="3"/>
      <c r="W172" s="3"/>
      <c r="X172" s="3"/>
      <c r="Y172" s="3"/>
      <c r="Z172" s="3"/>
    </row>
    <row r="173" ht="15.75" customHeight="1">
      <c r="A173" s="66"/>
      <c r="B173" s="66"/>
      <c r="C173" s="66"/>
      <c r="D173" s="66"/>
      <c r="E173" s="67"/>
      <c r="F173" s="67"/>
      <c r="G173" s="67"/>
      <c r="H173" s="67"/>
      <c r="I173" s="1"/>
      <c r="J173" s="3"/>
      <c r="K173" s="3"/>
      <c r="L173" s="3"/>
      <c r="M173" s="3"/>
      <c r="N173" s="3"/>
      <c r="O173" s="3"/>
      <c r="P173" s="3"/>
      <c r="Q173" s="3"/>
      <c r="R173" s="3"/>
      <c r="S173" s="3"/>
      <c r="T173" s="3"/>
      <c r="U173" s="3"/>
      <c r="V173" s="3"/>
      <c r="W173" s="3"/>
      <c r="X173" s="3"/>
      <c r="Y173" s="3"/>
      <c r="Z173" s="3"/>
    </row>
    <row r="174" ht="15.75" customHeight="1">
      <c r="A174" s="66"/>
      <c r="B174" s="66"/>
      <c r="C174" s="66"/>
      <c r="D174" s="66"/>
      <c r="E174" s="67"/>
      <c r="F174" s="67"/>
      <c r="G174" s="67"/>
      <c r="H174" s="67"/>
      <c r="I174" s="1"/>
      <c r="J174" s="3"/>
      <c r="K174" s="3"/>
      <c r="L174" s="3"/>
      <c r="M174" s="3"/>
      <c r="N174" s="3"/>
      <c r="O174" s="3"/>
      <c r="P174" s="3"/>
      <c r="Q174" s="3"/>
      <c r="R174" s="3"/>
      <c r="S174" s="3"/>
      <c r="T174" s="3"/>
      <c r="U174" s="3"/>
      <c r="V174" s="3"/>
      <c r="W174" s="3"/>
      <c r="X174" s="3"/>
      <c r="Y174" s="3"/>
      <c r="Z174" s="3"/>
    </row>
    <row r="175" ht="15.75" customHeight="1">
      <c r="A175" s="66"/>
      <c r="B175" s="66"/>
      <c r="C175" s="66"/>
      <c r="D175" s="66"/>
      <c r="E175" s="67"/>
      <c r="F175" s="67"/>
      <c r="G175" s="67"/>
      <c r="H175" s="67"/>
      <c r="I175" s="1"/>
      <c r="J175" s="3"/>
      <c r="K175" s="3"/>
      <c r="L175" s="3"/>
      <c r="M175" s="3"/>
      <c r="N175" s="3"/>
      <c r="O175" s="3"/>
      <c r="P175" s="3"/>
      <c r="Q175" s="3"/>
      <c r="R175" s="3"/>
      <c r="S175" s="3"/>
      <c r="T175" s="3"/>
      <c r="U175" s="3"/>
      <c r="V175" s="3"/>
      <c r="W175" s="3"/>
      <c r="X175" s="3"/>
      <c r="Y175" s="3"/>
      <c r="Z175" s="3"/>
    </row>
    <row r="176" ht="15.75" customHeight="1">
      <c r="A176" s="66"/>
      <c r="B176" s="66"/>
      <c r="C176" s="66"/>
      <c r="D176" s="66"/>
      <c r="E176" s="67"/>
      <c r="F176" s="67"/>
      <c r="G176" s="67"/>
      <c r="H176" s="67"/>
      <c r="I176" s="1"/>
      <c r="J176" s="3"/>
      <c r="K176" s="3"/>
      <c r="L176" s="3"/>
      <c r="M176" s="3"/>
      <c r="N176" s="3"/>
      <c r="O176" s="3"/>
      <c r="P176" s="3"/>
      <c r="Q176" s="3"/>
      <c r="R176" s="3"/>
      <c r="S176" s="3"/>
      <c r="T176" s="3"/>
      <c r="U176" s="3"/>
      <c r="V176" s="3"/>
      <c r="W176" s="3"/>
      <c r="X176" s="3"/>
      <c r="Y176" s="3"/>
      <c r="Z176" s="3"/>
    </row>
    <row r="177" ht="15.75" customHeight="1">
      <c r="A177" s="66"/>
      <c r="B177" s="66"/>
      <c r="C177" s="66"/>
      <c r="D177" s="66"/>
      <c r="E177" s="67"/>
      <c r="F177" s="67"/>
      <c r="G177" s="67"/>
      <c r="H177" s="67"/>
      <c r="I177" s="1"/>
      <c r="J177" s="3"/>
      <c r="K177" s="3"/>
      <c r="L177" s="3"/>
      <c r="M177" s="3"/>
      <c r="N177" s="3"/>
      <c r="O177" s="3"/>
      <c r="P177" s="3"/>
      <c r="Q177" s="3"/>
      <c r="R177" s="3"/>
      <c r="S177" s="3"/>
      <c r="T177" s="3"/>
      <c r="U177" s="3"/>
      <c r="V177" s="3"/>
      <c r="W177" s="3"/>
      <c r="X177" s="3"/>
      <c r="Y177" s="3"/>
      <c r="Z177" s="3"/>
    </row>
    <row r="178" ht="15.75" customHeight="1">
      <c r="A178" s="66"/>
      <c r="B178" s="66"/>
      <c r="C178" s="66"/>
      <c r="D178" s="66"/>
      <c r="E178" s="67"/>
      <c r="F178" s="67"/>
      <c r="G178" s="67"/>
      <c r="H178" s="67"/>
      <c r="I178" s="1"/>
      <c r="J178" s="3"/>
      <c r="K178" s="3"/>
      <c r="L178" s="3"/>
      <c r="M178" s="3"/>
      <c r="N178" s="3"/>
      <c r="O178" s="3"/>
      <c r="P178" s="3"/>
      <c r="Q178" s="3"/>
      <c r="R178" s="3"/>
      <c r="S178" s="3"/>
      <c r="T178" s="3"/>
      <c r="U178" s="3"/>
      <c r="V178" s="3"/>
      <c r="W178" s="3"/>
      <c r="X178" s="3"/>
      <c r="Y178" s="3"/>
      <c r="Z178" s="3"/>
    </row>
    <row r="179" ht="15.75" customHeight="1">
      <c r="A179" s="66"/>
      <c r="B179" s="66"/>
      <c r="C179" s="66"/>
      <c r="D179" s="66"/>
      <c r="E179" s="67"/>
      <c r="F179" s="67"/>
      <c r="G179" s="67"/>
      <c r="H179" s="67"/>
      <c r="I179" s="1"/>
      <c r="J179" s="3"/>
      <c r="K179" s="3"/>
      <c r="L179" s="3"/>
      <c r="M179" s="3"/>
      <c r="N179" s="3"/>
      <c r="O179" s="3"/>
      <c r="P179" s="3"/>
      <c r="Q179" s="3"/>
      <c r="R179" s="3"/>
      <c r="S179" s="3"/>
      <c r="T179" s="3"/>
      <c r="U179" s="3"/>
      <c r="V179" s="3"/>
      <c r="W179" s="3"/>
      <c r="X179" s="3"/>
      <c r="Y179" s="3"/>
      <c r="Z179" s="3"/>
    </row>
    <row r="180" ht="15.75" customHeight="1">
      <c r="A180" s="66"/>
      <c r="B180" s="66"/>
      <c r="C180" s="66"/>
      <c r="D180" s="66"/>
      <c r="E180" s="67"/>
      <c r="F180" s="67"/>
      <c r="G180" s="67"/>
      <c r="H180" s="67"/>
      <c r="I180" s="1"/>
      <c r="J180" s="3"/>
      <c r="K180" s="3"/>
      <c r="L180" s="3"/>
      <c r="M180" s="3"/>
      <c r="N180" s="3"/>
      <c r="O180" s="3"/>
      <c r="P180" s="3"/>
      <c r="Q180" s="3"/>
      <c r="R180" s="3"/>
      <c r="S180" s="3"/>
      <c r="T180" s="3"/>
      <c r="U180" s="3"/>
      <c r="V180" s="3"/>
      <c r="W180" s="3"/>
      <c r="X180" s="3"/>
      <c r="Y180" s="3"/>
      <c r="Z180" s="3"/>
    </row>
    <row r="181" ht="15.75" customHeight="1">
      <c r="A181" s="66"/>
      <c r="B181" s="66"/>
      <c r="C181" s="66"/>
      <c r="D181" s="66"/>
      <c r="E181" s="67"/>
      <c r="F181" s="67"/>
      <c r="G181" s="67"/>
      <c r="H181" s="67"/>
      <c r="I181" s="1"/>
      <c r="J181" s="3"/>
      <c r="K181" s="3"/>
      <c r="L181" s="3"/>
      <c r="M181" s="3"/>
      <c r="N181" s="3"/>
      <c r="O181" s="3"/>
      <c r="P181" s="3"/>
      <c r="Q181" s="3"/>
      <c r="R181" s="3"/>
      <c r="S181" s="3"/>
      <c r="T181" s="3"/>
      <c r="U181" s="3"/>
      <c r="V181" s="3"/>
      <c r="W181" s="3"/>
      <c r="X181" s="3"/>
      <c r="Y181" s="3"/>
      <c r="Z181" s="3"/>
    </row>
    <row r="182" ht="15.75" customHeight="1">
      <c r="A182" s="66"/>
      <c r="B182" s="66"/>
      <c r="C182" s="66"/>
      <c r="D182" s="66"/>
      <c r="E182" s="67"/>
      <c r="F182" s="67"/>
      <c r="G182" s="67"/>
      <c r="H182" s="67"/>
      <c r="I182" s="1"/>
      <c r="J182" s="3"/>
      <c r="K182" s="3"/>
      <c r="L182" s="3"/>
      <c r="M182" s="3"/>
      <c r="N182" s="3"/>
      <c r="O182" s="3"/>
      <c r="P182" s="3"/>
      <c r="Q182" s="3"/>
      <c r="R182" s="3"/>
      <c r="S182" s="3"/>
      <c r="T182" s="3"/>
      <c r="U182" s="3"/>
      <c r="V182" s="3"/>
      <c r="W182" s="3"/>
      <c r="X182" s="3"/>
      <c r="Y182" s="3"/>
      <c r="Z182" s="3"/>
    </row>
    <row r="183" ht="15.75" customHeight="1">
      <c r="A183" s="66"/>
      <c r="B183" s="66"/>
      <c r="C183" s="66"/>
      <c r="D183" s="66"/>
      <c r="E183" s="67"/>
      <c r="F183" s="67"/>
      <c r="G183" s="67"/>
      <c r="H183" s="67"/>
      <c r="I183" s="1"/>
      <c r="J183" s="3"/>
      <c r="K183" s="3"/>
      <c r="L183" s="3"/>
      <c r="M183" s="3"/>
      <c r="N183" s="3"/>
      <c r="O183" s="3"/>
      <c r="P183" s="3"/>
      <c r="Q183" s="3"/>
      <c r="R183" s="3"/>
      <c r="S183" s="3"/>
      <c r="T183" s="3"/>
      <c r="U183" s="3"/>
      <c r="V183" s="3"/>
      <c r="W183" s="3"/>
      <c r="X183" s="3"/>
      <c r="Y183" s="3"/>
      <c r="Z183" s="3"/>
    </row>
    <row r="184" ht="15.75" customHeight="1">
      <c r="A184" s="66"/>
      <c r="B184" s="66"/>
      <c r="C184" s="66"/>
      <c r="D184" s="66"/>
      <c r="E184" s="67"/>
      <c r="F184" s="67"/>
      <c r="G184" s="67"/>
      <c r="H184" s="67"/>
      <c r="I184" s="1"/>
      <c r="J184" s="3"/>
      <c r="K184" s="3"/>
      <c r="L184" s="3"/>
      <c r="M184" s="3"/>
      <c r="N184" s="3"/>
      <c r="O184" s="3"/>
      <c r="P184" s="3"/>
      <c r="Q184" s="3"/>
      <c r="R184" s="3"/>
      <c r="S184" s="3"/>
      <c r="T184" s="3"/>
      <c r="U184" s="3"/>
      <c r="V184" s="3"/>
      <c r="W184" s="3"/>
      <c r="X184" s="3"/>
      <c r="Y184" s="3"/>
      <c r="Z184" s="3"/>
    </row>
    <row r="185" ht="15.75" customHeight="1">
      <c r="A185" s="66"/>
      <c r="B185" s="66"/>
      <c r="C185" s="66"/>
      <c r="D185" s="66"/>
      <c r="E185" s="67"/>
      <c r="F185" s="67"/>
      <c r="G185" s="67"/>
      <c r="H185" s="67"/>
      <c r="I185" s="1"/>
      <c r="J185" s="3"/>
      <c r="K185" s="3"/>
      <c r="L185" s="3"/>
      <c r="M185" s="3"/>
      <c r="N185" s="3"/>
      <c r="O185" s="3"/>
      <c r="P185" s="3"/>
      <c r="Q185" s="3"/>
      <c r="R185" s="3"/>
      <c r="S185" s="3"/>
      <c r="T185" s="3"/>
      <c r="U185" s="3"/>
      <c r="V185" s="3"/>
      <c r="W185" s="3"/>
      <c r="X185" s="3"/>
      <c r="Y185" s="3"/>
      <c r="Z185" s="3"/>
    </row>
    <row r="186" ht="15.75" customHeight="1">
      <c r="A186" s="66"/>
      <c r="B186" s="66"/>
      <c r="C186" s="66"/>
      <c r="D186" s="66"/>
      <c r="E186" s="67"/>
      <c r="F186" s="67"/>
      <c r="G186" s="67"/>
      <c r="H186" s="67"/>
      <c r="I186" s="1"/>
      <c r="J186" s="3"/>
      <c r="K186" s="3"/>
      <c r="L186" s="3"/>
      <c r="M186" s="3"/>
      <c r="N186" s="3"/>
      <c r="O186" s="3"/>
      <c r="P186" s="3"/>
      <c r="Q186" s="3"/>
      <c r="R186" s="3"/>
      <c r="S186" s="3"/>
      <c r="T186" s="3"/>
      <c r="U186" s="3"/>
      <c r="V186" s="3"/>
      <c r="W186" s="3"/>
      <c r="X186" s="3"/>
      <c r="Y186" s="3"/>
      <c r="Z186" s="3"/>
    </row>
    <row r="187" ht="15.75" customHeight="1">
      <c r="A187" s="66"/>
      <c r="B187" s="66"/>
      <c r="C187" s="66"/>
      <c r="D187" s="66"/>
      <c r="E187" s="67"/>
      <c r="F187" s="67"/>
      <c r="G187" s="67"/>
      <c r="H187" s="67"/>
      <c r="I187" s="1"/>
      <c r="J187" s="3"/>
      <c r="K187" s="3"/>
      <c r="L187" s="3"/>
      <c r="M187" s="3"/>
      <c r="N187" s="3"/>
      <c r="O187" s="3"/>
      <c r="P187" s="3"/>
      <c r="Q187" s="3"/>
      <c r="R187" s="3"/>
      <c r="S187" s="3"/>
      <c r="T187" s="3"/>
      <c r="U187" s="3"/>
      <c r="V187" s="3"/>
      <c r="W187" s="3"/>
      <c r="X187" s="3"/>
      <c r="Y187" s="3"/>
      <c r="Z187" s="3"/>
    </row>
    <row r="188" ht="15.75" customHeight="1">
      <c r="A188" s="66"/>
      <c r="B188" s="66"/>
      <c r="C188" s="66"/>
      <c r="D188" s="66"/>
      <c r="E188" s="67"/>
      <c r="F188" s="67"/>
      <c r="G188" s="67"/>
      <c r="H188" s="67"/>
      <c r="I188" s="1"/>
      <c r="J188" s="3"/>
      <c r="K188" s="3"/>
      <c r="L188" s="3"/>
      <c r="M188" s="3"/>
      <c r="N188" s="3"/>
      <c r="O188" s="3"/>
      <c r="P188" s="3"/>
      <c r="Q188" s="3"/>
      <c r="R188" s="3"/>
      <c r="S188" s="3"/>
      <c r="T188" s="3"/>
      <c r="U188" s="3"/>
      <c r="V188" s="3"/>
      <c r="W188" s="3"/>
      <c r="X188" s="3"/>
      <c r="Y188" s="3"/>
      <c r="Z188" s="3"/>
    </row>
    <row r="189" ht="15.75" customHeight="1">
      <c r="A189" s="66"/>
      <c r="B189" s="66"/>
      <c r="C189" s="66"/>
      <c r="D189" s="66"/>
      <c r="E189" s="67"/>
      <c r="F189" s="67"/>
      <c r="G189" s="67"/>
      <c r="H189" s="67"/>
      <c r="I189" s="1"/>
      <c r="J189" s="3"/>
      <c r="K189" s="3"/>
      <c r="L189" s="3"/>
      <c r="M189" s="3"/>
      <c r="N189" s="3"/>
      <c r="O189" s="3"/>
      <c r="P189" s="3"/>
      <c r="Q189" s="3"/>
      <c r="R189" s="3"/>
      <c r="S189" s="3"/>
      <c r="T189" s="3"/>
      <c r="U189" s="3"/>
      <c r="V189" s="3"/>
      <c r="W189" s="3"/>
      <c r="X189" s="3"/>
      <c r="Y189" s="3"/>
      <c r="Z189" s="3"/>
    </row>
    <row r="190" ht="15.75" customHeight="1">
      <c r="A190" s="66"/>
      <c r="B190" s="66"/>
      <c r="C190" s="66"/>
      <c r="D190" s="66"/>
      <c r="E190" s="67"/>
      <c r="F190" s="67"/>
      <c r="G190" s="67"/>
      <c r="H190" s="67"/>
      <c r="I190" s="1"/>
      <c r="J190" s="3"/>
      <c r="K190" s="3"/>
      <c r="L190" s="3"/>
      <c r="M190" s="3"/>
      <c r="N190" s="3"/>
      <c r="O190" s="3"/>
      <c r="P190" s="3"/>
      <c r="Q190" s="3"/>
      <c r="R190" s="3"/>
      <c r="S190" s="3"/>
      <c r="T190" s="3"/>
      <c r="U190" s="3"/>
      <c r="V190" s="3"/>
      <c r="W190" s="3"/>
      <c r="X190" s="3"/>
      <c r="Y190" s="3"/>
      <c r="Z190" s="3"/>
    </row>
    <row r="191" ht="15.75" customHeight="1">
      <c r="A191" s="66"/>
      <c r="B191" s="66"/>
      <c r="C191" s="66"/>
      <c r="D191" s="66"/>
      <c r="E191" s="67"/>
      <c r="F191" s="67"/>
      <c r="G191" s="67"/>
      <c r="H191" s="67"/>
      <c r="I191" s="1"/>
      <c r="J191" s="3"/>
      <c r="K191" s="3"/>
      <c r="L191" s="3"/>
      <c r="M191" s="3"/>
      <c r="N191" s="3"/>
      <c r="O191" s="3"/>
      <c r="P191" s="3"/>
      <c r="Q191" s="3"/>
      <c r="R191" s="3"/>
      <c r="S191" s="3"/>
      <c r="T191" s="3"/>
      <c r="U191" s="3"/>
      <c r="V191" s="3"/>
      <c r="W191" s="3"/>
      <c r="X191" s="3"/>
      <c r="Y191" s="3"/>
      <c r="Z191" s="3"/>
    </row>
    <row r="192" ht="15.75" customHeight="1">
      <c r="A192" s="66"/>
      <c r="B192" s="66"/>
      <c r="C192" s="66"/>
      <c r="D192" s="66"/>
      <c r="E192" s="67"/>
      <c r="F192" s="67"/>
      <c r="G192" s="67"/>
      <c r="H192" s="67"/>
      <c r="I192" s="1"/>
      <c r="J192" s="3"/>
      <c r="K192" s="3"/>
      <c r="L192" s="3"/>
      <c r="M192" s="3"/>
      <c r="N192" s="3"/>
      <c r="O192" s="3"/>
      <c r="P192" s="3"/>
      <c r="Q192" s="3"/>
      <c r="R192" s="3"/>
      <c r="S192" s="3"/>
      <c r="T192" s="3"/>
      <c r="U192" s="3"/>
      <c r="V192" s="3"/>
      <c r="W192" s="3"/>
      <c r="X192" s="3"/>
      <c r="Y192" s="3"/>
      <c r="Z192" s="3"/>
    </row>
    <row r="193" ht="15.75" customHeight="1">
      <c r="A193" s="66"/>
      <c r="B193" s="66"/>
      <c r="C193" s="66"/>
      <c r="D193" s="66"/>
      <c r="E193" s="67"/>
      <c r="F193" s="67"/>
      <c r="G193" s="67"/>
      <c r="H193" s="67"/>
      <c r="I193" s="1"/>
      <c r="J193" s="3"/>
      <c r="K193" s="3"/>
      <c r="L193" s="3"/>
      <c r="M193" s="3"/>
      <c r="N193" s="3"/>
      <c r="O193" s="3"/>
      <c r="P193" s="3"/>
      <c r="Q193" s="3"/>
      <c r="R193" s="3"/>
      <c r="S193" s="3"/>
      <c r="T193" s="3"/>
      <c r="U193" s="3"/>
      <c r="V193" s="3"/>
      <c r="W193" s="3"/>
      <c r="X193" s="3"/>
      <c r="Y193" s="3"/>
      <c r="Z193" s="3"/>
    </row>
    <row r="194" ht="15.75" customHeight="1">
      <c r="A194" s="66"/>
      <c r="B194" s="66"/>
      <c r="C194" s="66"/>
      <c r="D194" s="66"/>
      <c r="E194" s="67"/>
      <c r="F194" s="67"/>
      <c r="G194" s="67"/>
      <c r="H194" s="67"/>
      <c r="I194" s="1"/>
      <c r="J194" s="3"/>
      <c r="K194" s="3"/>
      <c r="L194" s="3"/>
      <c r="M194" s="3"/>
      <c r="N194" s="3"/>
      <c r="O194" s="3"/>
      <c r="P194" s="3"/>
      <c r="Q194" s="3"/>
      <c r="R194" s="3"/>
      <c r="S194" s="3"/>
      <c r="T194" s="3"/>
      <c r="U194" s="3"/>
      <c r="V194" s="3"/>
      <c r="W194" s="3"/>
      <c r="X194" s="3"/>
      <c r="Y194" s="3"/>
      <c r="Z194" s="3"/>
    </row>
    <row r="195" ht="15.75" customHeight="1">
      <c r="A195" s="66"/>
      <c r="B195" s="66"/>
      <c r="C195" s="66"/>
      <c r="D195" s="66"/>
      <c r="E195" s="67"/>
      <c r="F195" s="67"/>
      <c r="G195" s="67"/>
      <c r="H195" s="67"/>
      <c r="I195" s="1"/>
      <c r="J195" s="3"/>
      <c r="K195" s="3"/>
      <c r="L195" s="3"/>
      <c r="M195" s="3"/>
      <c r="N195" s="3"/>
      <c r="O195" s="3"/>
      <c r="P195" s="3"/>
      <c r="Q195" s="3"/>
      <c r="R195" s="3"/>
      <c r="S195" s="3"/>
      <c r="T195" s="3"/>
      <c r="U195" s="3"/>
      <c r="V195" s="3"/>
      <c r="W195" s="3"/>
      <c r="X195" s="3"/>
      <c r="Y195" s="3"/>
      <c r="Z195" s="3"/>
    </row>
    <row r="196" ht="15.75" customHeight="1">
      <c r="A196" s="66"/>
      <c r="B196" s="66"/>
      <c r="C196" s="66"/>
      <c r="D196" s="66"/>
      <c r="E196" s="67"/>
      <c r="F196" s="67"/>
      <c r="G196" s="67"/>
      <c r="H196" s="67"/>
      <c r="I196" s="1"/>
      <c r="J196" s="3"/>
      <c r="K196" s="3"/>
      <c r="L196" s="3"/>
      <c r="M196" s="3"/>
      <c r="N196" s="3"/>
      <c r="O196" s="3"/>
      <c r="P196" s="3"/>
      <c r="Q196" s="3"/>
      <c r="R196" s="3"/>
      <c r="S196" s="3"/>
      <c r="T196" s="3"/>
      <c r="U196" s="3"/>
      <c r="V196" s="3"/>
      <c r="W196" s="3"/>
      <c r="X196" s="3"/>
      <c r="Y196" s="3"/>
      <c r="Z196" s="3"/>
    </row>
    <row r="197" ht="15.75" customHeight="1">
      <c r="A197" s="66"/>
      <c r="B197" s="66"/>
      <c r="C197" s="66"/>
      <c r="D197" s="66"/>
      <c r="E197" s="67"/>
      <c r="F197" s="67"/>
      <c r="G197" s="67"/>
      <c r="H197" s="67"/>
      <c r="I197" s="1"/>
      <c r="J197" s="3"/>
      <c r="K197" s="3"/>
      <c r="L197" s="3"/>
      <c r="M197" s="3"/>
      <c r="N197" s="3"/>
      <c r="O197" s="3"/>
      <c r="P197" s="3"/>
      <c r="Q197" s="3"/>
      <c r="R197" s="3"/>
      <c r="S197" s="3"/>
      <c r="T197" s="3"/>
      <c r="U197" s="3"/>
      <c r="V197" s="3"/>
      <c r="W197" s="3"/>
      <c r="X197" s="3"/>
      <c r="Y197" s="3"/>
      <c r="Z197" s="3"/>
    </row>
    <row r="198" ht="15.75" customHeight="1">
      <c r="A198" s="66"/>
      <c r="B198" s="66"/>
      <c r="C198" s="66"/>
      <c r="D198" s="66"/>
      <c r="E198" s="67"/>
      <c r="F198" s="67"/>
      <c r="G198" s="67"/>
      <c r="H198" s="67"/>
      <c r="I198" s="1"/>
      <c r="J198" s="3"/>
      <c r="K198" s="3"/>
      <c r="L198" s="3"/>
      <c r="M198" s="3"/>
      <c r="N198" s="3"/>
      <c r="O198" s="3"/>
      <c r="P198" s="3"/>
      <c r="Q198" s="3"/>
      <c r="R198" s="3"/>
      <c r="S198" s="3"/>
      <c r="T198" s="3"/>
      <c r="U198" s="3"/>
      <c r="V198" s="3"/>
      <c r="W198" s="3"/>
      <c r="X198" s="3"/>
      <c r="Y198" s="3"/>
      <c r="Z198" s="3"/>
    </row>
    <row r="199" ht="15.75" customHeight="1">
      <c r="A199" s="66"/>
      <c r="B199" s="66"/>
      <c r="C199" s="66"/>
      <c r="D199" s="66"/>
      <c r="E199" s="67"/>
      <c r="F199" s="67"/>
      <c r="G199" s="67"/>
      <c r="H199" s="67"/>
      <c r="I199" s="1"/>
      <c r="J199" s="3"/>
      <c r="K199" s="3"/>
      <c r="L199" s="3"/>
      <c r="M199" s="3"/>
      <c r="N199" s="3"/>
      <c r="O199" s="3"/>
      <c r="P199" s="3"/>
      <c r="Q199" s="3"/>
      <c r="R199" s="3"/>
      <c r="S199" s="3"/>
      <c r="T199" s="3"/>
      <c r="U199" s="3"/>
      <c r="V199" s="3"/>
      <c r="W199" s="3"/>
      <c r="X199" s="3"/>
      <c r="Y199" s="3"/>
      <c r="Z199" s="3"/>
    </row>
    <row r="200" ht="15.75" customHeight="1">
      <c r="A200" s="66"/>
      <c r="B200" s="66"/>
      <c r="C200" s="66"/>
      <c r="D200" s="66"/>
      <c r="E200" s="67"/>
      <c r="F200" s="67"/>
      <c r="G200" s="67"/>
      <c r="H200" s="67"/>
      <c r="I200" s="1"/>
      <c r="J200" s="3"/>
      <c r="K200" s="3"/>
      <c r="L200" s="3"/>
      <c r="M200" s="3"/>
      <c r="N200" s="3"/>
      <c r="O200" s="3"/>
      <c r="P200" s="3"/>
      <c r="Q200" s="3"/>
      <c r="R200" s="3"/>
      <c r="S200" s="3"/>
      <c r="T200" s="3"/>
      <c r="U200" s="3"/>
      <c r="V200" s="3"/>
      <c r="W200" s="3"/>
      <c r="X200" s="3"/>
      <c r="Y200" s="3"/>
      <c r="Z200" s="3"/>
    </row>
    <row r="201" ht="15.75" customHeight="1">
      <c r="A201" s="66"/>
      <c r="B201" s="66"/>
      <c r="C201" s="66"/>
      <c r="D201" s="66"/>
      <c r="E201" s="67"/>
      <c r="F201" s="67"/>
      <c r="G201" s="67"/>
      <c r="H201" s="67"/>
      <c r="I201" s="1"/>
      <c r="J201" s="3"/>
      <c r="K201" s="3"/>
      <c r="L201" s="3"/>
      <c r="M201" s="3"/>
      <c r="N201" s="3"/>
      <c r="O201" s="3"/>
      <c r="P201" s="3"/>
      <c r="Q201" s="3"/>
      <c r="R201" s="3"/>
      <c r="S201" s="3"/>
      <c r="T201" s="3"/>
      <c r="U201" s="3"/>
      <c r="V201" s="3"/>
      <c r="W201" s="3"/>
      <c r="X201" s="3"/>
      <c r="Y201" s="3"/>
      <c r="Z201" s="3"/>
    </row>
    <row r="202" ht="15.75" customHeight="1">
      <c r="A202" s="66"/>
      <c r="B202" s="66"/>
      <c r="C202" s="66"/>
      <c r="D202" s="66"/>
      <c r="E202" s="67"/>
      <c r="F202" s="67"/>
      <c r="G202" s="67"/>
      <c r="H202" s="67"/>
      <c r="I202" s="1"/>
      <c r="J202" s="3"/>
      <c r="K202" s="3"/>
      <c r="L202" s="3"/>
      <c r="M202" s="3"/>
      <c r="N202" s="3"/>
      <c r="O202" s="3"/>
      <c r="P202" s="3"/>
      <c r="Q202" s="3"/>
      <c r="R202" s="3"/>
      <c r="S202" s="3"/>
      <c r="T202" s="3"/>
      <c r="U202" s="3"/>
      <c r="V202" s="3"/>
      <c r="W202" s="3"/>
      <c r="X202" s="3"/>
      <c r="Y202" s="3"/>
      <c r="Z202" s="3"/>
    </row>
    <row r="203" ht="15.75" customHeight="1">
      <c r="A203" s="66"/>
      <c r="B203" s="66"/>
      <c r="C203" s="66"/>
      <c r="D203" s="66"/>
      <c r="E203" s="67"/>
      <c r="F203" s="67"/>
      <c r="G203" s="67"/>
      <c r="H203" s="67"/>
      <c r="I203" s="1"/>
      <c r="J203" s="3"/>
      <c r="K203" s="3"/>
      <c r="L203" s="3"/>
      <c r="M203" s="3"/>
      <c r="N203" s="3"/>
      <c r="O203" s="3"/>
      <c r="P203" s="3"/>
      <c r="Q203" s="3"/>
      <c r="R203" s="3"/>
      <c r="S203" s="3"/>
      <c r="T203" s="3"/>
      <c r="U203" s="3"/>
      <c r="V203" s="3"/>
      <c r="W203" s="3"/>
      <c r="X203" s="3"/>
      <c r="Y203" s="3"/>
      <c r="Z203" s="3"/>
    </row>
    <row r="204" ht="15.75" customHeight="1">
      <c r="A204" s="66"/>
      <c r="B204" s="66"/>
      <c r="C204" s="66"/>
      <c r="D204" s="66"/>
      <c r="E204" s="67"/>
      <c r="F204" s="67"/>
      <c r="G204" s="67"/>
      <c r="H204" s="67"/>
      <c r="I204" s="1"/>
      <c r="J204" s="3"/>
      <c r="K204" s="3"/>
      <c r="L204" s="3"/>
      <c r="M204" s="3"/>
      <c r="N204" s="3"/>
      <c r="O204" s="3"/>
      <c r="P204" s="3"/>
      <c r="Q204" s="3"/>
      <c r="R204" s="3"/>
      <c r="S204" s="3"/>
      <c r="T204" s="3"/>
      <c r="U204" s="3"/>
      <c r="V204" s="3"/>
      <c r="W204" s="3"/>
      <c r="X204" s="3"/>
      <c r="Y204" s="3"/>
      <c r="Z204" s="3"/>
    </row>
    <row r="205" ht="15.75" customHeight="1">
      <c r="A205" s="66"/>
      <c r="B205" s="66"/>
      <c r="C205" s="66"/>
      <c r="D205" s="66"/>
      <c r="E205" s="67"/>
      <c r="F205" s="67"/>
      <c r="G205" s="67"/>
      <c r="H205" s="67"/>
      <c r="I205" s="1"/>
      <c r="J205" s="3"/>
      <c r="K205" s="3"/>
      <c r="L205" s="3"/>
      <c r="M205" s="3"/>
      <c r="N205" s="3"/>
      <c r="O205" s="3"/>
      <c r="P205" s="3"/>
      <c r="Q205" s="3"/>
      <c r="R205" s="3"/>
      <c r="S205" s="3"/>
      <c r="T205" s="3"/>
      <c r="U205" s="3"/>
      <c r="V205" s="3"/>
      <c r="W205" s="3"/>
      <c r="X205" s="3"/>
      <c r="Y205" s="3"/>
      <c r="Z205" s="3"/>
    </row>
    <row r="206" ht="15.75" customHeight="1">
      <c r="A206" s="66"/>
      <c r="B206" s="66"/>
      <c r="C206" s="66"/>
      <c r="D206" s="66"/>
      <c r="E206" s="67"/>
      <c r="F206" s="67"/>
      <c r="G206" s="67"/>
      <c r="H206" s="67"/>
      <c r="I206" s="1"/>
      <c r="J206" s="3"/>
      <c r="K206" s="3"/>
      <c r="L206" s="3"/>
      <c r="M206" s="3"/>
      <c r="N206" s="3"/>
      <c r="O206" s="3"/>
      <c r="P206" s="3"/>
      <c r="Q206" s="3"/>
      <c r="R206" s="3"/>
      <c r="S206" s="3"/>
      <c r="T206" s="3"/>
      <c r="U206" s="3"/>
      <c r="V206" s="3"/>
      <c r="W206" s="3"/>
      <c r="X206" s="3"/>
      <c r="Y206" s="3"/>
      <c r="Z206" s="3"/>
    </row>
    <row r="207" ht="15.75" customHeight="1">
      <c r="A207" s="66"/>
      <c r="B207" s="66"/>
      <c r="C207" s="66"/>
      <c r="D207" s="66"/>
      <c r="E207" s="67"/>
      <c r="F207" s="67"/>
      <c r="G207" s="67"/>
      <c r="H207" s="67"/>
      <c r="I207" s="1"/>
      <c r="J207" s="3"/>
      <c r="K207" s="3"/>
      <c r="L207" s="3"/>
      <c r="M207" s="3"/>
      <c r="N207" s="3"/>
      <c r="O207" s="3"/>
      <c r="P207" s="3"/>
      <c r="Q207" s="3"/>
      <c r="R207" s="3"/>
      <c r="S207" s="3"/>
      <c r="T207" s="3"/>
      <c r="U207" s="3"/>
      <c r="V207" s="3"/>
      <c r="W207" s="3"/>
      <c r="X207" s="3"/>
      <c r="Y207" s="3"/>
      <c r="Z207" s="3"/>
    </row>
    <row r="208" ht="15.75" customHeight="1">
      <c r="A208" s="66"/>
      <c r="B208" s="66"/>
      <c r="C208" s="66"/>
      <c r="D208" s="66"/>
      <c r="E208" s="67"/>
      <c r="F208" s="67"/>
      <c r="G208" s="67"/>
      <c r="H208" s="67"/>
      <c r="I208" s="1"/>
      <c r="J208" s="3"/>
      <c r="K208" s="3"/>
      <c r="L208" s="3"/>
      <c r="M208" s="3"/>
      <c r="N208" s="3"/>
      <c r="O208" s="3"/>
      <c r="P208" s="3"/>
      <c r="Q208" s="3"/>
      <c r="R208" s="3"/>
      <c r="S208" s="3"/>
      <c r="T208" s="3"/>
      <c r="U208" s="3"/>
      <c r="V208" s="3"/>
      <c r="W208" s="3"/>
      <c r="X208" s="3"/>
      <c r="Y208" s="3"/>
      <c r="Z208" s="3"/>
    </row>
    <row r="209" ht="15.75" customHeight="1">
      <c r="A209" s="66"/>
      <c r="B209" s="66"/>
      <c r="C209" s="66"/>
      <c r="D209" s="66"/>
      <c r="E209" s="67"/>
      <c r="F209" s="67"/>
      <c r="G209" s="67"/>
      <c r="H209" s="67"/>
      <c r="I209" s="1"/>
      <c r="J209" s="3"/>
      <c r="K209" s="3"/>
      <c r="L209" s="3"/>
      <c r="M209" s="3"/>
      <c r="N209" s="3"/>
      <c r="O209" s="3"/>
      <c r="P209" s="3"/>
      <c r="Q209" s="3"/>
      <c r="R209" s="3"/>
      <c r="S209" s="3"/>
      <c r="T209" s="3"/>
      <c r="U209" s="3"/>
      <c r="V209" s="3"/>
      <c r="W209" s="3"/>
      <c r="X209" s="3"/>
      <c r="Y209" s="3"/>
      <c r="Z209" s="3"/>
    </row>
    <row r="210" ht="15.75" customHeight="1">
      <c r="A210" s="66"/>
      <c r="B210" s="66"/>
      <c r="C210" s="66"/>
      <c r="D210" s="66"/>
      <c r="E210" s="67"/>
      <c r="F210" s="67"/>
      <c r="G210" s="67"/>
      <c r="H210" s="67"/>
      <c r="I210" s="1"/>
      <c r="J210" s="3"/>
      <c r="K210" s="3"/>
      <c r="L210" s="3"/>
      <c r="M210" s="3"/>
      <c r="N210" s="3"/>
      <c r="O210" s="3"/>
      <c r="P210" s="3"/>
      <c r="Q210" s="3"/>
      <c r="R210" s="3"/>
      <c r="S210" s="3"/>
      <c r="T210" s="3"/>
      <c r="U210" s="3"/>
      <c r="V210" s="3"/>
      <c r="W210" s="3"/>
      <c r="X210" s="3"/>
      <c r="Y210" s="3"/>
      <c r="Z210" s="3"/>
    </row>
    <row r="211" ht="15.75" customHeight="1">
      <c r="A211" s="66"/>
      <c r="B211" s="66"/>
      <c r="C211" s="66"/>
      <c r="D211" s="66"/>
      <c r="E211" s="67"/>
      <c r="F211" s="67"/>
      <c r="G211" s="67"/>
      <c r="H211" s="67"/>
      <c r="I211" s="1"/>
      <c r="J211" s="3"/>
      <c r="K211" s="3"/>
      <c r="L211" s="3"/>
      <c r="M211" s="3"/>
      <c r="N211" s="3"/>
      <c r="O211" s="3"/>
      <c r="P211" s="3"/>
      <c r="Q211" s="3"/>
      <c r="R211" s="3"/>
      <c r="S211" s="3"/>
      <c r="T211" s="3"/>
      <c r="U211" s="3"/>
      <c r="V211" s="3"/>
      <c r="W211" s="3"/>
      <c r="X211" s="3"/>
      <c r="Y211" s="3"/>
      <c r="Z211" s="3"/>
    </row>
    <row r="212" ht="15.75" customHeight="1">
      <c r="A212" s="66"/>
      <c r="B212" s="66"/>
      <c r="C212" s="66"/>
      <c r="D212" s="66"/>
      <c r="E212" s="67"/>
      <c r="F212" s="67"/>
      <c r="G212" s="67"/>
      <c r="H212" s="67"/>
      <c r="I212" s="1"/>
      <c r="J212" s="3"/>
      <c r="K212" s="3"/>
      <c r="L212" s="3"/>
      <c r="M212" s="3"/>
      <c r="N212" s="3"/>
      <c r="O212" s="3"/>
      <c r="P212" s="3"/>
      <c r="Q212" s="3"/>
      <c r="R212" s="3"/>
      <c r="S212" s="3"/>
      <c r="T212" s="3"/>
      <c r="U212" s="3"/>
      <c r="V212" s="3"/>
      <c r="W212" s="3"/>
      <c r="X212" s="3"/>
      <c r="Y212" s="3"/>
      <c r="Z212" s="3"/>
    </row>
    <row r="213" ht="15.75" customHeight="1">
      <c r="A213" s="66"/>
      <c r="B213" s="66"/>
      <c r="C213" s="66"/>
      <c r="D213" s="66"/>
      <c r="E213" s="67"/>
      <c r="F213" s="67"/>
      <c r="G213" s="67"/>
      <c r="H213" s="67"/>
      <c r="I213" s="1"/>
      <c r="J213" s="3"/>
      <c r="K213" s="3"/>
      <c r="L213" s="3"/>
      <c r="M213" s="3"/>
      <c r="N213" s="3"/>
      <c r="O213" s="3"/>
      <c r="P213" s="3"/>
      <c r="Q213" s="3"/>
      <c r="R213" s="3"/>
      <c r="S213" s="3"/>
      <c r="T213" s="3"/>
      <c r="U213" s="3"/>
      <c r="V213" s="3"/>
      <c r="W213" s="3"/>
      <c r="X213" s="3"/>
      <c r="Y213" s="3"/>
      <c r="Z213" s="3"/>
    </row>
    <row r="214" ht="15.75" customHeight="1">
      <c r="A214" s="66"/>
      <c r="B214" s="66"/>
      <c r="C214" s="66"/>
      <c r="D214" s="66"/>
      <c r="E214" s="67"/>
      <c r="F214" s="67"/>
      <c r="G214" s="67"/>
      <c r="H214" s="67"/>
      <c r="I214" s="1"/>
      <c r="J214" s="3"/>
      <c r="K214" s="3"/>
      <c r="L214" s="3"/>
      <c r="M214" s="3"/>
      <c r="N214" s="3"/>
      <c r="O214" s="3"/>
      <c r="P214" s="3"/>
      <c r="Q214" s="3"/>
      <c r="R214" s="3"/>
      <c r="S214" s="3"/>
      <c r="T214" s="3"/>
      <c r="U214" s="3"/>
      <c r="V214" s="3"/>
      <c r="W214" s="3"/>
      <c r="X214" s="3"/>
      <c r="Y214" s="3"/>
      <c r="Z214" s="3"/>
    </row>
    <row r="215" ht="15.75" customHeight="1">
      <c r="A215" s="66"/>
      <c r="B215" s="66"/>
      <c r="C215" s="66"/>
      <c r="D215" s="66"/>
      <c r="E215" s="67"/>
      <c r="F215" s="67"/>
      <c r="G215" s="67"/>
      <c r="H215" s="67"/>
      <c r="I215" s="1"/>
      <c r="J215" s="3"/>
      <c r="K215" s="3"/>
      <c r="L215" s="3"/>
      <c r="M215" s="3"/>
      <c r="N215" s="3"/>
      <c r="O215" s="3"/>
      <c r="P215" s="3"/>
      <c r="Q215" s="3"/>
      <c r="R215" s="3"/>
      <c r="S215" s="3"/>
      <c r="T215" s="3"/>
      <c r="U215" s="3"/>
      <c r="V215" s="3"/>
      <c r="W215" s="3"/>
      <c r="X215" s="3"/>
      <c r="Y215" s="3"/>
      <c r="Z215" s="3"/>
    </row>
    <row r="216" ht="15.75" customHeight="1">
      <c r="A216" s="66"/>
      <c r="B216" s="66"/>
      <c r="C216" s="66"/>
      <c r="D216" s="66"/>
      <c r="E216" s="67"/>
      <c r="F216" s="67"/>
      <c r="G216" s="67"/>
      <c r="H216" s="67"/>
      <c r="I216" s="1"/>
      <c r="J216" s="3"/>
      <c r="K216" s="3"/>
      <c r="L216" s="3"/>
      <c r="M216" s="3"/>
      <c r="N216" s="3"/>
      <c r="O216" s="3"/>
      <c r="P216" s="3"/>
      <c r="Q216" s="3"/>
      <c r="R216" s="3"/>
      <c r="S216" s="3"/>
      <c r="T216" s="3"/>
      <c r="U216" s="3"/>
      <c r="V216" s="3"/>
      <c r="W216" s="3"/>
      <c r="X216" s="3"/>
      <c r="Y216" s="3"/>
      <c r="Z216" s="3"/>
    </row>
    <row r="217" ht="15.75" customHeight="1">
      <c r="A217" s="66"/>
      <c r="B217" s="66"/>
      <c r="C217" s="66"/>
      <c r="D217" s="66"/>
      <c r="E217" s="67"/>
      <c r="F217" s="67"/>
      <c r="G217" s="67"/>
      <c r="H217" s="67"/>
      <c r="I217" s="1"/>
      <c r="J217" s="3"/>
      <c r="K217" s="3"/>
      <c r="L217" s="3"/>
      <c r="M217" s="3"/>
      <c r="N217" s="3"/>
      <c r="O217" s="3"/>
      <c r="P217" s="3"/>
      <c r="Q217" s="3"/>
      <c r="R217" s="3"/>
      <c r="S217" s="3"/>
      <c r="T217" s="3"/>
      <c r="U217" s="3"/>
      <c r="V217" s="3"/>
      <c r="W217" s="3"/>
      <c r="X217" s="3"/>
      <c r="Y217" s="3"/>
      <c r="Z217" s="3"/>
    </row>
    <row r="218" ht="15.75" customHeight="1">
      <c r="A218" s="66"/>
      <c r="B218" s="66"/>
      <c r="C218" s="66"/>
      <c r="D218" s="66"/>
      <c r="E218" s="67"/>
      <c r="F218" s="67"/>
      <c r="G218" s="67"/>
      <c r="H218" s="67"/>
      <c r="I218" s="1"/>
      <c r="J218" s="3"/>
      <c r="K218" s="3"/>
      <c r="L218" s="3"/>
      <c r="M218" s="3"/>
      <c r="N218" s="3"/>
      <c r="O218" s="3"/>
      <c r="P218" s="3"/>
      <c r="Q218" s="3"/>
      <c r="R218" s="3"/>
      <c r="S218" s="3"/>
      <c r="T218" s="3"/>
      <c r="U218" s="3"/>
      <c r="V218" s="3"/>
      <c r="W218" s="3"/>
      <c r="X218" s="3"/>
      <c r="Y218" s="3"/>
      <c r="Z218" s="3"/>
    </row>
    <row r="219" ht="15.75" customHeight="1">
      <c r="A219" s="66"/>
      <c r="B219" s="66"/>
      <c r="C219" s="66"/>
      <c r="D219" s="66"/>
      <c r="E219" s="67"/>
      <c r="F219" s="67"/>
      <c r="G219" s="67"/>
      <c r="H219" s="67"/>
      <c r="I219" s="1"/>
      <c r="J219" s="3"/>
      <c r="K219" s="3"/>
      <c r="L219" s="3"/>
      <c r="M219" s="3"/>
      <c r="N219" s="3"/>
      <c r="O219" s="3"/>
      <c r="P219" s="3"/>
      <c r="Q219" s="3"/>
      <c r="R219" s="3"/>
      <c r="S219" s="3"/>
      <c r="T219" s="3"/>
      <c r="U219" s="3"/>
      <c r="V219" s="3"/>
      <c r="W219" s="3"/>
      <c r="X219" s="3"/>
      <c r="Y219" s="3"/>
      <c r="Z219" s="3"/>
    </row>
    <row r="220" ht="15.75" customHeight="1">
      <c r="A220" s="66"/>
      <c r="B220" s="66"/>
      <c r="C220" s="66"/>
      <c r="D220" s="66"/>
      <c r="E220" s="67"/>
      <c r="F220" s="67"/>
      <c r="G220" s="67"/>
      <c r="H220" s="67"/>
      <c r="I220" s="1"/>
      <c r="J220" s="3"/>
      <c r="K220" s="3"/>
      <c r="L220" s="3"/>
      <c r="M220" s="3"/>
      <c r="N220" s="3"/>
      <c r="O220" s="3"/>
      <c r="P220" s="3"/>
      <c r="Q220" s="3"/>
      <c r="R220" s="3"/>
      <c r="S220" s="3"/>
      <c r="T220" s="3"/>
      <c r="U220" s="3"/>
      <c r="V220" s="3"/>
      <c r="W220" s="3"/>
      <c r="X220" s="3"/>
      <c r="Y220" s="3"/>
      <c r="Z220" s="3"/>
    </row>
    <row r="221" ht="15.75" customHeight="1">
      <c r="A221" s="66"/>
      <c r="B221" s="66"/>
      <c r="C221" s="66"/>
      <c r="D221" s="66"/>
      <c r="E221" s="67"/>
      <c r="F221" s="67"/>
      <c r="G221" s="67"/>
      <c r="H221" s="67"/>
      <c r="I221" s="1"/>
      <c r="J221" s="3"/>
      <c r="K221" s="3"/>
      <c r="L221" s="3"/>
      <c r="M221" s="3"/>
      <c r="N221" s="3"/>
      <c r="O221" s="3"/>
      <c r="P221" s="3"/>
      <c r="Q221" s="3"/>
      <c r="R221" s="3"/>
      <c r="S221" s="3"/>
      <c r="T221" s="3"/>
      <c r="U221" s="3"/>
      <c r="V221" s="3"/>
      <c r="W221" s="3"/>
      <c r="X221" s="3"/>
      <c r="Y221" s="3"/>
      <c r="Z221" s="3"/>
    </row>
    <row r="222" ht="15.75" customHeight="1">
      <c r="A222" s="66"/>
      <c r="B222" s="66"/>
      <c r="C222" s="66"/>
      <c r="D222" s="66"/>
      <c r="E222" s="67"/>
      <c r="F222" s="67"/>
      <c r="G222" s="67"/>
      <c r="H222" s="67"/>
      <c r="I222" s="1"/>
      <c r="J222" s="3"/>
      <c r="K222" s="3"/>
      <c r="L222" s="3"/>
      <c r="M222" s="3"/>
      <c r="N222" s="3"/>
      <c r="O222" s="3"/>
      <c r="P222" s="3"/>
      <c r="Q222" s="3"/>
      <c r="R222" s="3"/>
      <c r="S222" s="3"/>
      <c r="T222" s="3"/>
      <c r="U222" s="3"/>
      <c r="V222" s="3"/>
      <c r="W222" s="3"/>
      <c r="X222" s="3"/>
      <c r="Y222" s="3"/>
      <c r="Z222" s="3"/>
    </row>
    <row r="223" ht="15.75" customHeight="1">
      <c r="A223" s="66"/>
      <c r="B223" s="66"/>
      <c r="C223" s="66"/>
      <c r="D223" s="66"/>
      <c r="E223" s="67"/>
      <c r="F223" s="67"/>
      <c r="G223" s="67"/>
      <c r="H223" s="67"/>
      <c r="I223" s="1"/>
      <c r="J223" s="3"/>
      <c r="K223" s="3"/>
      <c r="L223" s="3"/>
      <c r="M223" s="3"/>
      <c r="N223" s="3"/>
      <c r="O223" s="3"/>
      <c r="P223" s="3"/>
      <c r="Q223" s="3"/>
      <c r="R223" s="3"/>
      <c r="S223" s="3"/>
      <c r="T223" s="3"/>
      <c r="U223" s="3"/>
      <c r="V223" s="3"/>
      <c r="W223" s="3"/>
      <c r="X223" s="3"/>
      <c r="Y223" s="3"/>
      <c r="Z223" s="3"/>
    </row>
    <row r="224" ht="15.75" customHeight="1">
      <c r="A224" s="66"/>
      <c r="B224" s="66"/>
      <c r="C224" s="66"/>
      <c r="D224" s="66"/>
      <c r="E224" s="67"/>
      <c r="F224" s="67"/>
      <c r="G224" s="67"/>
      <c r="H224" s="67"/>
      <c r="I224" s="1"/>
      <c r="J224" s="3"/>
      <c r="K224" s="3"/>
      <c r="L224" s="3"/>
      <c r="M224" s="3"/>
      <c r="N224" s="3"/>
      <c r="O224" s="3"/>
      <c r="P224" s="3"/>
      <c r="Q224" s="3"/>
      <c r="R224" s="3"/>
      <c r="S224" s="3"/>
      <c r="T224" s="3"/>
      <c r="U224" s="3"/>
      <c r="V224" s="3"/>
      <c r="W224" s="3"/>
      <c r="X224" s="3"/>
      <c r="Y224" s="3"/>
      <c r="Z224" s="3"/>
    </row>
    <row r="225" ht="15.75" customHeight="1">
      <c r="A225" s="66"/>
      <c r="B225" s="66"/>
      <c r="C225" s="66"/>
      <c r="D225" s="66"/>
      <c r="E225" s="67"/>
      <c r="F225" s="67"/>
      <c r="G225" s="67"/>
      <c r="H225" s="67"/>
      <c r="I225" s="1"/>
      <c r="J225" s="3"/>
      <c r="K225" s="3"/>
      <c r="L225" s="3"/>
      <c r="M225" s="3"/>
      <c r="N225" s="3"/>
      <c r="O225" s="3"/>
      <c r="P225" s="3"/>
      <c r="Q225" s="3"/>
      <c r="R225" s="3"/>
      <c r="S225" s="3"/>
      <c r="T225" s="3"/>
      <c r="U225" s="3"/>
      <c r="V225" s="3"/>
      <c r="W225" s="3"/>
      <c r="X225" s="3"/>
      <c r="Y225" s="3"/>
      <c r="Z225" s="3"/>
    </row>
    <row r="226" ht="15.75" customHeight="1">
      <c r="A226" s="66"/>
      <c r="B226" s="66"/>
      <c r="C226" s="66"/>
      <c r="D226" s="66"/>
      <c r="E226" s="67"/>
      <c r="F226" s="67"/>
      <c r="G226" s="67"/>
      <c r="H226" s="67"/>
      <c r="I226" s="1"/>
      <c r="J226" s="3"/>
      <c r="K226" s="3"/>
      <c r="L226" s="3"/>
      <c r="M226" s="3"/>
      <c r="N226" s="3"/>
      <c r="O226" s="3"/>
      <c r="P226" s="3"/>
      <c r="Q226" s="3"/>
      <c r="R226" s="3"/>
      <c r="S226" s="3"/>
      <c r="T226" s="3"/>
      <c r="U226" s="3"/>
      <c r="V226" s="3"/>
      <c r="W226" s="3"/>
      <c r="X226" s="3"/>
      <c r="Y226" s="3"/>
      <c r="Z226" s="3"/>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6:I26"/>
    <mergeCell ref="A2:I2"/>
    <mergeCell ref="A4:I4"/>
    <mergeCell ref="A5:I5"/>
    <mergeCell ref="A6:I6"/>
    <mergeCell ref="A7:I7"/>
    <mergeCell ref="A8:I8"/>
    <mergeCell ref="A9:I9"/>
  </mergeCells>
  <printOptions/>
  <pageMargins bottom="1.0" footer="0.0" header="0.0" left="0.75" right="0.75" top="1.0"/>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10" max="10" width="6.29"/>
    <col customWidth="1" min="11" max="11" width="8.14"/>
    <col customWidth="1" min="12" max="13" width="8.86"/>
    <col customWidth="1" min="14" max="14" width="13.43"/>
    <col customWidth="1" min="15" max="31" width="8.0"/>
  </cols>
  <sheetData>
    <row r="1" ht="9.0" customHeight="1">
      <c r="A1" s="66"/>
      <c r="B1" s="67"/>
      <c r="C1" s="67"/>
      <c r="D1" s="1"/>
      <c r="E1" s="1"/>
      <c r="F1" s="1"/>
      <c r="G1" s="1"/>
      <c r="H1" s="1"/>
      <c r="I1" s="1"/>
      <c r="J1" s="1"/>
      <c r="K1" s="1"/>
    </row>
    <row r="2" ht="18.0" customHeight="1">
      <c r="A2" s="381" t="s">
        <v>11740</v>
      </c>
      <c r="B2" s="117"/>
      <c r="C2" s="117"/>
      <c r="D2" s="117"/>
      <c r="E2" s="117"/>
      <c r="F2" s="117"/>
      <c r="G2" s="117"/>
      <c r="H2" s="117"/>
      <c r="I2" s="117"/>
      <c r="J2" s="117"/>
      <c r="K2" s="117"/>
      <c r="L2" s="117"/>
      <c r="M2" s="117"/>
      <c r="N2" s="15"/>
      <c r="O2" s="15"/>
      <c r="P2" s="15"/>
      <c r="Q2" s="15"/>
      <c r="R2" s="15"/>
      <c r="S2" s="15"/>
      <c r="T2" s="15"/>
      <c r="U2" s="15"/>
      <c r="V2" s="15"/>
      <c r="W2" s="15"/>
      <c r="X2" s="15"/>
      <c r="Y2" s="15"/>
      <c r="Z2" s="15"/>
      <c r="AA2" s="15"/>
      <c r="AB2" s="15"/>
      <c r="AC2" s="15"/>
      <c r="AD2" s="15"/>
      <c r="AE2" s="15"/>
    </row>
    <row r="3">
      <c r="A3" s="173"/>
      <c r="B3" s="173"/>
      <c r="C3" s="173"/>
      <c r="D3" s="173"/>
      <c r="E3" s="173"/>
      <c r="F3" s="173"/>
      <c r="G3" s="173"/>
      <c r="H3" s="173"/>
      <c r="I3" s="173"/>
      <c r="J3" s="173"/>
      <c r="K3" s="173"/>
      <c r="L3" s="71"/>
      <c r="M3" s="71"/>
      <c r="N3" s="15"/>
      <c r="O3" s="15"/>
      <c r="P3" s="15"/>
      <c r="Q3" s="15"/>
      <c r="R3" s="15"/>
      <c r="S3" s="15"/>
      <c r="T3" s="15"/>
      <c r="U3" s="15"/>
      <c r="V3" s="15"/>
      <c r="W3" s="15"/>
      <c r="X3" s="15"/>
      <c r="Y3" s="15"/>
      <c r="Z3" s="15"/>
      <c r="AA3" s="15"/>
      <c r="AB3" s="15"/>
      <c r="AC3" s="15"/>
      <c r="AD3" s="15"/>
      <c r="AE3" s="15"/>
    </row>
    <row r="4" ht="15.75" customHeight="1">
      <c r="A4" s="72" t="s">
        <v>11741</v>
      </c>
      <c r="B4" s="69"/>
      <c r="C4" s="69"/>
      <c r="D4" s="69"/>
      <c r="E4" s="69"/>
      <c r="F4" s="69"/>
      <c r="G4" s="69"/>
      <c r="H4" s="69"/>
      <c r="I4" s="69"/>
      <c r="J4" s="69"/>
      <c r="K4" s="69"/>
      <c r="L4" s="69"/>
      <c r="M4" s="70"/>
      <c r="N4" s="382"/>
      <c r="O4" s="382"/>
      <c r="P4" s="382"/>
      <c r="Q4" s="382"/>
      <c r="R4" s="382"/>
      <c r="S4" s="382"/>
      <c r="T4" s="382"/>
      <c r="U4" s="382"/>
      <c r="V4" s="382"/>
      <c r="W4" s="382"/>
      <c r="X4" s="382"/>
      <c r="Y4" s="382"/>
      <c r="Z4" s="382"/>
      <c r="AA4" s="382"/>
      <c r="AB4" s="382"/>
      <c r="AC4" s="382"/>
      <c r="AD4" s="382"/>
      <c r="AE4" s="382"/>
    </row>
    <row r="5" ht="27.75" customHeight="1">
      <c r="A5" s="72" t="s">
        <v>11742</v>
      </c>
      <c r="B5" s="69"/>
      <c r="C5" s="69"/>
      <c r="D5" s="69"/>
      <c r="E5" s="69"/>
      <c r="F5" s="69"/>
      <c r="G5" s="69"/>
      <c r="H5" s="69"/>
      <c r="I5" s="69"/>
      <c r="J5" s="69"/>
      <c r="K5" s="69"/>
      <c r="L5" s="69"/>
      <c r="M5" s="70"/>
      <c r="N5" s="382"/>
      <c r="O5" s="382"/>
      <c r="P5" s="382"/>
      <c r="Q5" s="382"/>
      <c r="R5" s="382"/>
      <c r="S5" s="382"/>
      <c r="T5" s="382"/>
      <c r="U5" s="382"/>
      <c r="V5" s="382"/>
      <c r="W5" s="382"/>
      <c r="X5" s="382"/>
      <c r="Y5" s="382"/>
      <c r="Z5" s="382"/>
      <c r="AA5" s="382"/>
      <c r="AB5" s="382"/>
      <c r="AC5" s="382"/>
      <c r="AD5" s="382"/>
      <c r="AE5" s="382"/>
    </row>
    <row r="6" ht="51.75" customHeight="1">
      <c r="A6" s="72" t="s">
        <v>11743</v>
      </c>
      <c r="B6" s="69"/>
      <c r="C6" s="69"/>
      <c r="D6" s="69"/>
      <c r="E6" s="69"/>
      <c r="F6" s="69"/>
      <c r="G6" s="69"/>
      <c r="H6" s="69"/>
      <c r="I6" s="69"/>
      <c r="J6" s="69"/>
      <c r="K6" s="69"/>
      <c r="L6" s="69"/>
      <c r="M6" s="70"/>
      <c r="N6" s="382"/>
      <c r="O6" s="382"/>
      <c r="P6" s="382"/>
      <c r="Q6" s="382"/>
      <c r="R6" s="382"/>
      <c r="S6" s="382"/>
      <c r="T6" s="382"/>
      <c r="U6" s="382"/>
      <c r="V6" s="382"/>
      <c r="W6" s="382"/>
      <c r="X6" s="382"/>
      <c r="Y6" s="382"/>
      <c r="Z6" s="382"/>
      <c r="AA6" s="382"/>
      <c r="AB6" s="382"/>
      <c r="AC6" s="382"/>
      <c r="AD6" s="382"/>
      <c r="AE6" s="382"/>
    </row>
    <row r="7" ht="14.25" customHeight="1">
      <c r="A7" s="72" t="s">
        <v>8287</v>
      </c>
      <c r="B7" s="69"/>
      <c r="C7" s="69"/>
      <c r="D7" s="69"/>
      <c r="E7" s="69"/>
      <c r="F7" s="69"/>
      <c r="G7" s="69"/>
      <c r="H7" s="69"/>
      <c r="I7" s="69"/>
      <c r="J7" s="69"/>
      <c r="K7" s="69"/>
      <c r="L7" s="69"/>
      <c r="M7" s="70"/>
      <c r="N7" s="382"/>
      <c r="O7" s="382"/>
      <c r="P7" s="382"/>
      <c r="Q7" s="382"/>
      <c r="R7" s="382"/>
      <c r="S7" s="382"/>
      <c r="T7" s="382"/>
      <c r="U7" s="382"/>
      <c r="V7" s="382"/>
      <c r="W7" s="382"/>
      <c r="X7" s="382"/>
      <c r="Y7" s="382"/>
      <c r="Z7" s="382"/>
      <c r="AA7" s="382"/>
      <c r="AB7" s="382"/>
      <c r="AC7" s="382"/>
      <c r="AD7" s="382"/>
      <c r="AE7" s="382"/>
    </row>
    <row r="8" ht="26.25" customHeight="1">
      <c r="A8" s="72" t="s">
        <v>11744</v>
      </c>
      <c r="B8" s="69"/>
      <c r="C8" s="69"/>
      <c r="D8" s="69"/>
      <c r="E8" s="69"/>
      <c r="F8" s="69"/>
      <c r="G8" s="69"/>
      <c r="H8" s="69"/>
      <c r="I8" s="69"/>
      <c r="J8" s="69"/>
      <c r="K8" s="69"/>
      <c r="L8" s="69"/>
      <c r="M8" s="70"/>
      <c r="N8" s="382"/>
      <c r="O8" s="382"/>
      <c r="P8" s="382"/>
      <c r="Q8" s="382"/>
      <c r="R8" s="382"/>
      <c r="S8" s="382"/>
      <c r="T8" s="382"/>
      <c r="U8" s="382"/>
      <c r="V8" s="382"/>
      <c r="W8" s="382"/>
      <c r="X8" s="382"/>
      <c r="Y8" s="382"/>
      <c r="Z8" s="382"/>
      <c r="AA8" s="382"/>
      <c r="AB8" s="382"/>
      <c r="AC8" s="382"/>
      <c r="AD8" s="382"/>
      <c r="AE8" s="382"/>
    </row>
    <row r="9" ht="55.5" customHeight="1">
      <c r="A9" s="75" t="s">
        <v>11745</v>
      </c>
      <c r="B9" s="69"/>
      <c r="C9" s="69"/>
      <c r="D9" s="69"/>
      <c r="E9" s="69"/>
      <c r="F9" s="69"/>
      <c r="G9" s="69"/>
      <c r="H9" s="69"/>
      <c r="I9" s="69"/>
      <c r="J9" s="69"/>
      <c r="K9" s="69"/>
      <c r="L9" s="69"/>
      <c r="M9" s="70"/>
      <c r="N9" s="15"/>
      <c r="O9" s="15"/>
      <c r="P9" s="15"/>
      <c r="Q9" s="15"/>
      <c r="R9" s="15"/>
      <c r="S9" s="15"/>
      <c r="T9" s="15"/>
      <c r="U9" s="15"/>
      <c r="V9" s="15"/>
      <c r="W9" s="15"/>
      <c r="X9" s="15"/>
      <c r="Y9" s="15"/>
      <c r="Z9" s="15"/>
      <c r="AA9" s="15"/>
      <c r="AB9" s="15"/>
      <c r="AC9" s="15"/>
      <c r="AD9" s="15"/>
      <c r="AE9" s="15"/>
    </row>
    <row r="10">
      <c r="A10" s="76"/>
      <c r="B10" s="77"/>
      <c r="C10" s="77"/>
      <c r="D10" s="76"/>
      <c r="E10" s="76"/>
      <c r="F10" s="76"/>
      <c r="G10" s="76"/>
      <c r="H10" s="76"/>
      <c r="I10" s="76"/>
      <c r="J10" s="76"/>
      <c r="K10" s="76"/>
      <c r="L10" s="1"/>
      <c r="M10" s="1"/>
    </row>
    <row r="11">
      <c r="A11" s="66"/>
      <c r="B11" s="67"/>
      <c r="C11" s="67"/>
      <c r="D11" s="1"/>
      <c r="E11" s="1"/>
      <c r="F11" s="1"/>
      <c r="G11" s="1"/>
      <c r="H11" s="1"/>
      <c r="I11" s="1"/>
      <c r="J11" s="1"/>
      <c r="K11" s="1"/>
    </row>
    <row r="12" ht="51.75" customHeight="1">
      <c r="A12" s="147" t="s">
        <v>11746</v>
      </c>
      <c r="B12" s="324" t="s">
        <v>8292</v>
      </c>
      <c r="C12" s="80" t="s">
        <v>8</v>
      </c>
      <c r="D12" s="383" t="s">
        <v>8293</v>
      </c>
      <c r="E12" s="324" t="s">
        <v>8294</v>
      </c>
      <c r="F12" s="324" t="s">
        <v>199</v>
      </c>
      <c r="G12" s="324" t="s">
        <v>8295</v>
      </c>
      <c r="H12" s="324" t="s">
        <v>8296</v>
      </c>
      <c r="I12" s="79" t="s">
        <v>201</v>
      </c>
      <c r="J12" s="79" t="s">
        <v>202</v>
      </c>
      <c r="K12" s="79" t="s">
        <v>203</v>
      </c>
      <c r="L12" s="147" t="s">
        <v>204</v>
      </c>
      <c r="M12" s="147" t="s">
        <v>208</v>
      </c>
      <c r="N12" s="82" t="s">
        <v>209</v>
      </c>
    </row>
    <row r="13">
      <c r="A13" s="137"/>
      <c r="B13" s="137"/>
      <c r="C13" s="133"/>
      <c r="D13" s="138"/>
      <c r="E13" s="342"/>
      <c r="F13" s="139"/>
      <c r="G13" s="139"/>
      <c r="H13" s="401"/>
      <c r="I13" s="395"/>
      <c r="J13" s="395"/>
      <c r="K13" s="395"/>
      <c r="L13" s="504"/>
      <c r="M13" s="504"/>
    </row>
    <row r="14">
      <c r="A14" s="137"/>
      <c r="B14" s="137"/>
      <c r="C14" s="133"/>
      <c r="D14" s="138"/>
      <c r="E14" s="343"/>
      <c r="F14" s="134"/>
      <c r="G14" s="134"/>
      <c r="H14" s="394"/>
      <c r="I14" s="395"/>
      <c r="J14" s="395"/>
      <c r="K14" s="395"/>
      <c r="L14" s="504"/>
      <c r="M14" s="504"/>
    </row>
    <row r="15">
      <c r="A15" s="137"/>
      <c r="B15" s="137"/>
      <c r="C15" s="133"/>
      <c r="D15" s="138"/>
      <c r="E15" s="343"/>
      <c r="F15" s="139"/>
      <c r="G15" s="139"/>
      <c r="H15" s="394"/>
      <c r="I15" s="395"/>
      <c r="J15" s="395"/>
      <c r="K15" s="395"/>
      <c r="L15" s="504"/>
      <c r="M15" s="504"/>
    </row>
    <row r="16">
      <c r="A16" s="137"/>
      <c r="B16" s="137"/>
      <c r="C16" s="133"/>
      <c r="D16" s="138"/>
      <c r="E16" s="343"/>
      <c r="F16" s="134"/>
      <c r="G16" s="134"/>
      <c r="H16" s="394"/>
      <c r="I16" s="395"/>
      <c r="J16" s="395"/>
      <c r="K16" s="395"/>
      <c r="L16" s="504"/>
      <c r="M16" s="504"/>
    </row>
    <row r="17">
      <c r="A17" s="137"/>
      <c r="B17" s="137"/>
      <c r="C17" s="133"/>
      <c r="D17" s="138"/>
      <c r="E17" s="343"/>
      <c r="F17" s="134"/>
      <c r="G17" s="134"/>
      <c r="H17" s="394"/>
      <c r="I17" s="395"/>
      <c r="J17" s="395"/>
      <c r="K17" s="395"/>
      <c r="L17" s="504"/>
      <c r="M17" s="504"/>
    </row>
    <row r="18">
      <c r="A18" s="137"/>
      <c r="B18" s="137"/>
      <c r="C18" s="133"/>
      <c r="D18" s="138"/>
      <c r="E18" s="343"/>
      <c r="F18" s="134"/>
      <c r="G18" s="134"/>
      <c r="H18" s="394"/>
      <c r="I18" s="395"/>
      <c r="J18" s="395"/>
      <c r="K18" s="395"/>
      <c r="L18" s="504"/>
      <c r="M18" s="504"/>
    </row>
    <row r="19">
      <c r="A19" s="114" t="s">
        <v>172</v>
      </c>
      <c r="B19" s="67"/>
      <c r="C19" s="67"/>
      <c r="D19" s="67"/>
      <c r="E19" s="71"/>
      <c r="F19" s="396"/>
      <c r="G19" s="396"/>
      <c r="M19" s="396">
        <f>SUM(M13:M18)</f>
        <v>0</v>
      </c>
    </row>
    <row r="20">
      <c r="A20" s="66"/>
      <c r="B20" s="67"/>
      <c r="C20" s="67"/>
      <c r="D20" s="67"/>
      <c r="E20" s="67"/>
      <c r="F20" s="67"/>
      <c r="G20" s="67"/>
      <c r="H20" s="67"/>
      <c r="I20" s="67"/>
      <c r="J20" s="67"/>
      <c r="K20" s="67"/>
    </row>
    <row r="21" ht="15.75" customHeight="1">
      <c r="A21" s="397" t="s">
        <v>1743</v>
      </c>
      <c r="B21" s="117"/>
      <c r="C21" s="117"/>
      <c r="D21" s="117"/>
      <c r="E21" s="117"/>
      <c r="F21" s="117"/>
      <c r="G21" s="117"/>
      <c r="H21" s="117"/>
      <c r="I21" s="3"/>
      <c r="J21" s="3"/>
      <c r="K21" s="3"/>
    </row>
    <row r="22" ht="15.75" customHeight="1">
      <c r="A22" s="66"/>
      <c r="B22" s="67"/>
      <c r="C22" s="67"/>
      <c r="D22" s="1"/>
      <c r="E22" s="1"/>
      <c r="F22" s="1"/>
      <c r="G22" s="1"/>
      <c r="H22" s="1"/>
      <c r="I22" s="1"/>
      <c r="J22" s="1"/>
      <c r="K22" s="1"/>
    </row>
    <row r="23" ht="15.75" customHeight="1">
      <c r="A23" s="66"/>
      <c r="B23" s="67"/>
      <c r="C23" s="67"/>
      <c r="D23" s="1"/>
      <c r="E23" s="1"/>
      <c r="F23" s="1"/>
      <c r="G23" s="1"/>
      <c r="H23" s="1"/>
      <c r="I23" s="1"/>
      <c r="J23" s="1"/>
      <c r="K23" s="1"/>
    </row>
    <row r="24" ht="15.75" customHeight="1">
      <c r="A24" s="66"/>
      <c r="B24" s="67"/>
      <c r="C24" s="67"/>
      <c r="D24" s="1"/>
      <c r="E24" s="1"/>
      <c r="F24" s="1"/>
      <c r="G24" s="1"/>
      <c r="H24" s="1"/>
      <c r="I24" s="1"/>
      <c r="J24" s="1"/>
      <c r="K24" s="1"/>
    </row>
    <row r="25" ht="15.75" customHeight="1">
      <c r="A25" s="66"/>
      <c r="B25" s="67"/>
      <c r="C25" s="67"/>
      <c r="D25" s="1"/>
      <c r="E25" s="1"/>
      <c r="F25" s="1"/>
      <c r="G25" s="1"/>
      <c r="H25" s="1"/>
      <c r="I25" s="1"/>
      <c r="J25" s="1"/>
      <c r="K25" s="1"/>
    </row>
    <row r="26" ht="15.75" customHeight="1">
      <c r="A26" s="66"/>
      <c r="B26" s="67"/>
      <c r="C26" s="67"/>
      <c r="D26" s="1"/>
      <c r="E26" s="1"/>
      <c r="F26" s="1"/>
      <c r="G26" s="1"/>
      <c r="H26" s="1"/>
      <c r="I26" s="1"/>
      <c r="J26" s="1"/>
      <c r="K26" s="1"/>
    </row>
    <row r="27" ht="15.75" customHeight="1">
      <c r="A27" s="66"/>
      <c r="B27" s="67"/>
      <c r="C27" s="67"/>
      <c r="D27" s="1"/>
      <c r="E27" s="1"/>
      <c r="F27" s="1"/>
      <c r="G27" s="1"/>
      <c r="H27" s="1"/>
      <c r="I27" s="1"/>
      <c r="J27" s="1"/>
      <c r="K27" s="1"/>
    </row>
    <row r="28" ht="15.75" customHeight="1">
      <c r="A28" s="66"/>
      <c r="B28" s="67"/>
      <c r="C28" s="67"/>
      <c r="D28" s="1"/>
      <c r="E28" s="1"/>
      <c r="F28" s="1"/>
      <c r="G28" s="1"/>
      <c r="H28" s="1"/>
      <c r="I28" s="1"/>
      <c r="J28" s="1"/>
      <c r="K28" s="1"/>
    </row>
    <row r="29" ht="15.75" customHeight="1">
      <c r="A29" s="66"/>
      <c r="B29" s="67"/>
      <c r="C29" s="67"/>
      <c r="D29" s="1"/>
      <c r="E29" s="1"/>
      <c r="F29" s="1"/>
      <c r="G29" s="1"/>
      <c r="H29" s="1"/>
      <c r="I29" s="1"/>
      <c r="J29" s="1"/>
      <c r="K29" s="1"/>
    </row>
    <row r="30" ht="15.75" customHeight="1">
      <c r="A30" s="66"/>
      <c r="B30" s="67"/>
      <c r="C30" s="67"/>
      <c r="D30" s="1"/>
      <c r="E30" s="1"/>
      <c r="F30" s="1"/>
      <c r="G30" s="1"/>
      <c r="H30" s="1"/>
      <c r="I30" s="1"/>
      <c r="J30" s="1"/>
      <c r="K30" s="1"/>
    </row>
    <row r="31" ht="15.75" customHeight="1">
      <c r="A31" s="66"/>
      <c r="B31" s="67"/>
      <c r="C31" s="67"/>
      <c r="D31" s="1"/>
      <c r="E31" s="1"/>
      <c r="F31" s="1"/>
      <c r="G31" s="1"/>
      <c r="H31" s="1"/>
      <c r="I31" s="1"/>
      <c r="J31" s="1"/>
      <c r="K31" s="1"/>
    </row>
    <row r="32" ht="15.75" customHeight="1">
      <c r="A32" s="66"/>
      <c r="B32" s="67"/>
      <c r="C32" s="67"/>
      <c r="D32" s="1"/>
      <c r="E32" s="1"/>
      <c r="F32" s="1"/>
      <c r="G32" s="1"/>
      <c r="H32" s="1"/>
      <c r="I32" s="1"/>
      <c r="J32" s="1"/>
      <c r="K32" s="1"/>
    </row>
    <row r="33" ht="15.75" customHeight="1">
      <c r="A33" s="66"/>
      <c r="B33" s="67"/>
      <c r="C33" s="67"/>
      <c r="D33" s="1"/>
      <c r="E33" s="1"/>
      <c r="F33" s="1"/>
      <c r="G33" s="1"/>
      <c r="H33" s="1"/>
      <c r="I33" s="1"/>
      <c r="J33" s="1"/>
      <c r="K33" s="1"/>
    </row>
    <row r="34" ht="15.75" customHeight="1">
      <c r="A34" s="66"/>
      <c r="B34" s="67"/>
      <c r="C34" s="67"/>
      <c r="D34" s="1"/>
      <c r="E34" s="1"/>
      <c r="F34" s="1"/>
      <c r="G34" s="1"/>
      <c r="H34" s="1"/>
      <c r="I34" s="1"/>
      <c r="J34" s="1"/>
      <c r="K34" s="1"/>
    </row>
    <row r="35" ht="15.75" customHeight="1">
      <c r="A35" s="66"/>
      <c r="B35" s="67"/>
      <c r="C35" s="67"/>
      <c r="D35" s="1"/>
      <c r="E35" s="1"/>
      <c r="F35" s="1"/>
      <c r="G35" s="1"/>
      <c r="H35" s="1"/>
      <c r="I35" s="1"/>
      <c r="J35" s="1"/>
      <c r="K35" s="1"/>
    </row>
    <row r="36" ht="15.75" customHeight="1">
      <c r="A36" s="66"/>
      <c r="B36" s="67"/>
      <c r="C36" s="67"/>
      <c r="D36" s="1"/>
      <c r="E36" s="1"/>
      <c r="F36" s="1"/>
      <c r="G36" s="1"/>
      <c r="H36" s="1"/>
      <c r="I36" s="1"/>
      <c r="J36" s="1"/>
      <c r="K36" s="1"/>
    </row>
    <row r="37" ht="15.75" customHeight="1">
      <c r="A37" s="66"/>
      <c r="B37" s="67"/>
      <c r="C37" s="67"/>
      <c r="D37" s="1"/>
      <c r="E37" s="1"/>
      <c r="F37" s="1"/>
      <c r="G37" s="1"/>
      <c r="H37" s="1"/>
      <c r="I37" s="1"/>
      <c r="J37" s="1"/>
      <c r="K37" s="1"/>
    </row>
    <row r="38" ht="15.75" customHeight="1">
      <c r="A38" s="66"/>
      <c r="B38" s="67"/>
      <c r="C38" s="67"/>
      <c r="D38" s="1"/>
      <c r="E38" s="1"/>
      <c r="F38" s="1"/>
      <c r="G38" s="1"/>
      <c r="H38" s="1"/>
      <c r="I38" s="1"/>
      <c r="J38" s="1"/>
      <c r="K38" s="1"/>
    </row>
    <row r="39" ht="15.75" customHeight="1">
      <c r="A39" s="66"/>
      <c r="B39" s="67"/>
      <c r="C39" s="67"/>
      <c r="D39" s="1"/>
      <c r="E39" s="1"/>
      <c r="F39" s="1"/>
      <c r="G39" s="1"/>
      <c r="H39" s="1"/>
      <c r="I39" s="1"/>
      <c r="J39" s="1"/>
      <c r="K39" s="1"/>
    </row>
    <row r="40" ht="15.75" customHeight="1">
      <c r="A40" s="66"/>
      <c r="B40" s="67"/>
      <c r="C40" s="67"/>
      <c r="D40" s="1"/>
      <c r="E40" s="1"/>
      <c r="F40" s="1"/>
      <c r="G40" s="1"/>
      <c r="H40" s="1"/>
      <c r="I40" s="1"/>
      <c r="J40" s="1"/>
      <c r="K40" s="1"/>
    </row>
    <row r="41" ht="15.75" customHeight="1">
      <c r="A41" s="66"/>
      <c r="B41" s="67"/>
      <c r="C41" s="67"/>
      <c r="D41" s="1"/>
      <c r="E41" s="1"/>
      <c r="F41" s="1"/>
      <c r="G41" s="1"/>
      <c r="H41" s="1"/>
      <c r="I41" s="1"/>
      <c r="J41" s="1"/>
      <c r="K41" s="1"/>
    </row>
    <row r="42" ht="15.75" customHeight="1">
      <c r="A42" s="66"/>
      <c r="B42" s="67"/>
      <c r="C42" s="67"/>
      <c r="D42" s="1"/>
      <c r="E42" s="1"/>
      <c r="F42" s="1"/>
      <c r="G42" s="1"/>
      <c r="H42" s="1"/>
      <c r="I42" s="1"/>
      <c r="J42" s="1"/>
      <c r="K42" s="1"/>
    </row>
    <row r="43" ht="15.75" customHeight="1">
      <c r="A43" s="66"/>
      <c r="B43" s="67"/>
      <c r="C43" s="67"/>
      <c r="D43" s="1"/>
      <c r="E43" s="1"/>
      <c r="F43" s="1"/>
      <c r="G43" s="1"/>
      <c r="H43" s="1"/>
      <c r="I43" s="1"/>
      <c r="J43" s="1"/>
      <c r="K43" s="1"/>
    </row>
    <row r="44" ht="15.75" customHeight="1">
      <c r="A44" s="66"/>
      <c r="B44" s="67"/>
      <c r="C44" s="67"/>
      <c r="D44" s="1"/>
      <c r="E44" s="1"/>
      <c r="F44" s="1"/>
      <c r="G44" s="1"/>
      <c r="H44" s="1"/>
      <c r="I44" s="1"/>
      <c r="J44" s="1"/>
      <c r="K44" s="1"/>
    </row>
    <row r="45" ht="15.75" customHeight="1">
      <c r="A45" s="66"/>
      <c r="B45" s="67"/>
      <c r="C45" s="67"/>
      <c r="D45" s="1"/>
      <c r="E45" s="1"/>
      <c r="F45" s="1"/>
      <c r="G45" s="1"/>
      <c r="H45" s="1"/>
      <c r="I45" s="1"/>
      <c r="J45" s="1"/>
      <c r="K45" s="1"/>
    </row>
    <row r="46" ht="15.75" customHeight="1">
      <c r="A46" s="66"/>
      <c r="B46" s="67"/>
      <c r="C46" s="67"/>
      <c r="D46" s="1"/>
      <c r="E46" s="1"/>
      <c r="F46" s="1"/>
      <c r="G46" s="1"/>
      <c r="H46" s="1"/>
      <c r="I46" s="1"/>
      <c r="J46" s="1"/>
      <c r="K46" s="1"/>
    </row>
    <row r="47" ht="15.75" customHeight="1">
      <c r="A47" s="66"/>
      <c r="B47" s="67"/>
      <c r="C47" s="67"/>
      <c r="D47" s="1"/>
      <c r="E47" s="1"/>
      <c r="F47" s="1"/>
      <c r="G47" s="1"/>
      <c r="H47" s="1"/>
      <c r="I47" s="1"/>
      <c r="J47" s="1"/>
      <c r="K47" s="1"/>
    </row>
    <row r="48" ht="15.75" customHeight="1">
      <c r="A48" s="66"/>
      <c r="B48" s="67"/>
      <c r="C48" s="67"/>
      <c r="D48" s="1"/>
      <c r="E48" s="1"/>
      <c r="F48" s="1"/>
      <c r="G48" s="1"/>
      <c r="H48" s="1"/>
      <c r="I48" s="1"/>
      <c r="J48" s="1"/>
      <c r="K48" s="1"/>
    </row>
    <row r="49" ht="15.75" customHeight="1">
      <c r="A49" s="66"/>
      <c r="B49" s="67"/>
      <c r="C49" s="67"/>
      <c r="D49" s="1"/>
      <c r="E49" s="1"/>
      <c r="F49" s="1"/>
      <c r="G49" s="1"/>
      <c r="H49" s="1"/>
      <c r="I49" s="1"/>
      <c r="J49" s="1"/>
      <c r="K49" s="1"/>
    </row>
    <row r="50" ht="15.75" customHeight="1">
      <c r="A50" s="66"/>
      <c r="B50" s="67"/>
      <c r="C50" s="67"/>
      <c r="D50" s="1"/>
      <c r="E50" s="1"/>
      <c r="F50" s="1"/>
      <c r="G50" s="1"/>
      <c r="H50" s="1"/>
      <c r="I50" s="1"/>
      <c r="J50" s="1"/>
      <c r="K50" s="1"/>
    </row>
    <row r="51" ht="15.75" customHeight="1">
      <c r="A51" s="66"/>
      <c r="B51" s="67"/>
      <c r="C51" s="67"/>
      <c r="D51" s="1"/>
      <c r="E51" s="1"/>
      <c r="F51" s="1"/>
      <c r="G51" s="1"/>
      <c r="H51" s="1"/>
      <c r="I51" s="1"/>
      <c r="J51" s="1"/>
      <c r="K51" s="1"/>
    </row>
    <row r="52" ht="15.75" customHeight="1">
      <c r="A52" s="66"/>
      <c r="B52" s="67"/>
      <c r="C52" s="67"/>
      <c r="D52" s="1"/>
      <c r="E52" s="1"/>
      <c r="F52" s="1"/>
      <c r="G52" s="1"/>
      <c r="H52" s="1"/>
      <c r="I52" s="1"/>
      <c r="J52" s="1"/>
      <c r="K52" s="1"/>
    </row>
    <row r="53" ht="15.75" customHeight="1">
      <c r="A53" s="66"/>
      <c r="B53" s="67"/>
      <c r="C53" s="67"/>
      <c r="D53" s="1"/>
      <c r="E53" s="1"/>
      <c r="F53" s="1"/>
      <c r="G53" s="1"/>
      <c r="H53" s="1"/>
      <c r="I53" s="1"/>
      <c r="J53" s="1"/>
      <c r="K53" s="1"/>
    </row>
    <row r="54" ht="15.75" customHeight="1">
      <c r="A54" s="66"/>
      <c r="B54" s="67"/>
      <c r="C54" s="67"/>
      <c r="D54" s="1"/>
      <c r="E54" s="1"/>
      <c r="F54" s="1"/>
      <c r="G54" s="1"/>
      <c r="H54" s="1"/>
      <c r="I54" s="1"/>
      <c r="J54" s="1"/>
      <c r="K54" s="1"/>
    </row>
    <row r="55" ht="15.75" customHeight="1">
      <c r="A55" s="66"/>
      <c r="B55" s="67"/>
      <c r="C55" s="67"/>
      <c r="D55" s="1"/>
      <c r="E55" s="1"/>
      <c r="F55" s="1"/>
      <c r="G55" s="1"/>
      <c r="H55" s="1"/>
      <c r="I55" s="1"/>
      <c r="J55" s="1"/>
      <c r="K55" s="1"/>
    </row>
    <row r="56" ht="15.75" customHeight="1">
      <c r="A56" s="66"/>
      <c r="B56" s="67"/>
      <c r="C56" s="67"/>
      <c r="D56" s="1"/>
      <c r="E56" s="1"/>
      <c r="F56" s="1"/>
      <c r="G56" s="1"/>
      <c r="H56" s="1"/>
      <c r="I56" s="1"/>
      <c r="J56" s="1"/>
      <c r="K56" s="1"/>
    </row>
    <row r="57" ht="15.75" customHeight="1">
      <c r="A57" s="66"/>
      <c r="B57" s="67"/>
      <c r="C57" s="67"/>
      <c r="D57" s="1"/>
      <c r="E57" s="1"/>
      <c r="F57" s="1"/>
      <c r="G57" s="1"/>
      <c r="H57" s="1"/>
      <c r="I57" s="1"/>
      <c r="J57" s="1"/>
      <c r="K57" s="1"/>
    </row>
    <row r="58" ht="15.75" customHeight="1">
      <c r="A58" s="66"/>
      <c r="B58" s="67"/>
      <c r="C58" s="67"/>
      <c r="D58" s="1"/>
      <c r="E58" s="1"/>
      <c r="F58" s="1"/>
      <c r="G58" s="1"/>
      <c r="H58" s="1"/>
      <c r="I58" s="1"/>
      <c r="J58" s="1"/>
      <c r="K58" s="1"/>
    </row>
    <row r="59" ht="15.75" customHeight="1">
      <c r="A59" s="66"/>
      <c r="B59" s="67"/>
      <c r="C59" s="67"/>
      <c r="D59" s="1"/>
      <c r="E59" s="1"/>
      <c r="F59" s="1"/>
      <c r="G59" s="1"/>
      <c r="H59" s="1"/>
      <c r="I59" s="1"/>
      <c r="J59" s="1"/>
      <c r="K59" s="1"/>
    </row>
    <row r="60" ht="15.75" customHeight="1">
      <c r="A60" s="66"/>
      <c r="B60" s="67"/>
      <c r="C60" s="67"/>
      <c r="D60" s="1"/>
      <c r="E60" s="1"/>
      <c r="F60" s="1"/>
      <c r="G60" s="1"/>
      <c r="H60" s="1"/>
      <c r="I60" s="1"/>
      <c r="J60" s="1"/>
      <c r="K60" s="1"/>
    </row>
    <row r="61" ht="15.75" customHeight="1">
      <c r="A61" s="66"/>
      <c r="B61" s="67"/>
      <c r="C61" s="67"/>
      <c r="D61" s="1"/>
      <c r="E61" s="1"/>
      <c r="F61" s="1"/>
      <c r="G61" s="1"/>
      <c r="H61" s="1"/>
      <c r="I61" s="1"/>
      <c r="J61" s="1"/>
      <c r="K61" s="1"/>
    </row>
    <row r="62" ht="15.75" customHeight="1">
      <c r="A62" s="66"/>
      <c r="B62" s="67"/>
      <c r="C62" s="67"/>
      <c r="D62" s="1"/>
      <c r="E62" s="1"/>
      <c r="F62" s="1"/>
      <c r="G62" s="1"/>
      <c r="H62" s="1"/>
      <c r="I62" s="1"/>
      <c r="J62" s="1"/>
      <c r="K62" s="1"/>
    </row>
    <row r="63" ht="15.75" customHeight="1">
      <c r="A63" s="66"/>
      <c r="B63" s="67"/>
      <c r="C63" s="67"/>
      <c r="D63" s="1"/>
      <c r="E63" s="1"/>
      <c r="F63" s="1"/>
      <c r="G63" s="1"/>
      <c r="H63" s="1"/>
      <c r="I63" s="1"/>
      <c r="J63" s="1"/>
      <c r="K63" s="1"/>
    </row>
    <row r="64" ht="15.75" customHeight="1">
      <c r="A64" s="66"/>
      <c r="B64" s="67"/>
      <c r="C64" s="67"/>
      <c r="D64" s="1"/>
      <c r="E64" s="1"/>
      <c r="F64" s="1"/>
      <c r="G64" s="1"/>
      <c r="H64" s="1"/>
      <c r="I64" s="1"/>
      <c r="J64" s="1"/>
      <c r="K64" s="1"/>
    </row>
    <row r="65" ht="15.75" customHeight="1">
      <c r="A65" s="66"/>
      <c r="B65" s="67"/>
      <c r="C65" s="67"/>
      <c r="D65" s="1"/>
      <c r="E65" s="1"/>
      <c r="F65" s="1"/>
      <c r="G65" s="1"/>
      <c r="H65" s="1"/>
      <c r="I65" s="1"/>
      <c r="J65" s="1"/>
      <c r="K65" s="1"/>
    </row>
    <row r="66" ht="15.75" customHeight="1">
      <c r="A66" s="66"/>
      <c r="B66" s="67"/>
      <c r="C66" s="67"/>
      <c r="D66" s="1"/>
      <c r="E66" s="1"/>
      <c r="F66" s="1"/>
      <c r="G66" s="1"/>
      <c r="H66" s="1"/>
      <c r="I66" s="1"/>
      <c r="J66" s="1"/>
      <c r="K66" s="1"/>
    </row>
    <row r="67" ht="15.75" customHeight="1">
      <c r="A67" s="66"/>
      <c r="B67" s="67"/>
      <c r="C67" s="67"/>
      <c r="D67" s="1"/>
      <c r="E67" s="1"/>
      <c r="F67" s="1"/>
      <c r="G67" s="1"/>
      <c r="H67" s="1"/>
      <c r="I67" s="1"/>
      <c r="J67" s="1"/>
      <c r="K67" s="1"/>
    </row>
    <row r="68" ht="15.75" customHeight="1">
      <c r="A68" s="66"/>
      <c r="B68" s="67"/>
      <c r="C68" s="67"/>
      <c r="D68" s="1"/>
      <c r="E68" s="1"/>
      <c r="F68" s="1"/>
      <c r="G68" s="1"/>
      <c r="H68" s="1"/>
      <c r="I68" s="1"/>
      <c r="J68" s="1"/>
      <c r="K68" s="1"/>
    </row>
    <row r="69" ht="15.75" customHeight="1">
      <c r="A69" s="66"/>
      <c r="B69" s="67"/>
      <c r="C69" s="67"/>
      <c r="D69" s="1"/>
      <c r="E69" s="1"/>
      <c r="F69" s="1"/>
      <c r="G69" s="1"/>
      <c r="H69" s="1"/>
      <c r="I69" s="1"/>
      <c r="J69" s="1"/>
      <c r="K69" s="1"/>
    </row>
    <row r="70" ht="15.75" customHeight="1">
      <c r="A70" s="66"/>
      <c r="B70" s="67"/>
      <c r="C70" s="67"/>
      <c r="D70" s="1"/>
      <c r="E70" s="1"/>
      <c r="F70" s="1"/>
      <c r="G70" s="1"/>
      <c r="H70" s="1"/>
      <c r="I70" s="1"/>
      <c r="J70" s="1"/>
      <c r="K70" s="1"/>
    </row>
    <row r="71" ht="15.75" customHeight="1">
      <c r="A71" s="66"/>
      <c r="B71" s="67"/>
      <c r="C71" s="67"/>
      <c r="D71" s="1"/>
      <c r="E71" s="1"/>
      <c r="F71" s="1"/>
      <c r="G71" s="1"/>
      <c r="H71" s="1"/>
      <c r="I71" s="1"/>
      <c r="J71" s="1"/>
      <c r="K71" s="1"/>
    </row>
    <row r="72" ht="15.75" customHeight="1">
      <c r="A72" s="66"/>
      <c r="B72" s="67"/>
      <c r="C72" s="67"/>
      <c r="D72" s="1"/>
      <c r="E72" s="1"/>
      <c r="F72" s="1"/>
      <c r="G72" s="1"/>
      <c r="H72" s="1"/>
      <c r="I72" s="1"/>
      <c r="J72" s="1"/>
      <c r="K72" s="1"/>
    </row>
    <row r="73" ht="15.75" customHeight="1">
      <c r="A73" s="66"/>
      <c r="B73" s="67"/>
      <c r="C73" s="67"/>
      <c r="D73" s="1"/>
      <c r="E73" s="1"/>
      <c r="F73" s="1"/>
      <c r="G73" s="1"/>
      <c r="H73" s="1"/>
      <c r="I73" s="1"/>
      <c r="J73" s="1"/>
      <c r="K73" s="1"/>
    </row>
    <row r="74" ht="15.75" customHeight="1">
      <c r="A74" s="66"/>
      <c r="B74" s="67"/>
      <c r="C74" s="67"/>
      <c r="D74" s="1"/>
      <c r="E74" s="1"/>
      <c r="F74" s="1"/>
      <c r="G74" s="1"/>
      <c r="H74" s="1"/>
      <c r="I74" s="1"/>
      <c r="J74" s="1"/>
      <c r="K74" s="1"/>
    </row>
    <row r="75" ht="15.75" customHeight="1">
      <c r="A75" s="66"/>
      <c r="B75" s="67"/>
      <c r="C75" s="67"/>
      <c r="D75" s="1"/>
      <c r="E75" s="1"/>
      <c r="F75" s="1"/>
      <c r="G75" s="1"/>
      <c r="H75" s="1"/>
      <c r="I75" s="1"/>
      <c r="J75" s="1"/>
      <c r="K75" s="1"/>
    </row>
    <row r="76" ht="15.75" customHeight="1">
      <c r="A76" s="66"/>
      <c r="B76" s="67"/>
      <c r="C76" s="67"/>
      <c r="D76" s="1"/>
      <c r="E76" s="1"/>
      <c r="F76" s="1"/>
      <c r="G76" s="1"/>
      <c r="H76" s="1"/>
      <c r="I76" s="1"/>
      <c r="J76" s="1"/>
      <c r="K76" s="1"/>
    </row>
    <row r="77" ht="15.75" customHeight="1">
      <c r="A77" s="66"/>
      <c r="B77" s="67"/>
      <c r="C77" s="67"/>
      <c r="D77" s="1"/>
      <c r="E77" s="1"/>
      <c r="F77" s="1"/>
      <c r="G77" s="1"/>
      <c r="H77" s="1"/>
      <c r="I77" s="1"/>
      <c r="J77" s="1"/>
      <c r="K77" s="1"/>
    </row>
    <row r="78" ht="15.75" customHeight="1">
      <c r="A78" s="66"/>
      <c r="B78" s="67"/>
      <c r="C78" s="67"/>
      <c r="D78" s="1"/>
      <c r="E78" s="1"/>
      <c r="F78" s="1"/>
      <c r="G78" s="1"/>
      <c r="H78" s="1"/>
      <c r="I78" s="1"/>
      <c r="J78" s="1"/>
      <c r="K78" s="1"/>
    </row>
    <row r="79" ht="15.75" customHeight="1">
      <c r="A79" s="66"/>
      <c r="B79" s="67"/>
      <c r="C79" s="67"/>
      <c r="D79" s="1"/>
      <c r="E79" s="1"/>
      <c r="F79" s="1"/>
      <c r="G79" s="1"/>
      <c r="H79" s="1"/>
      <c r="I79" s="1"/>
      <c r="J79" s="1"/>
      <c r="K79" s="1"/>
    </row>
    <row r="80" ht="15.75" customHeight="1">
      <c r="A80" s="66"/>
      <c r="B80" s="67"/>
      <c r="C80" s="67"/>
      <c r="D80" s="1"/>
      <c r="E80" s="1"/>
      <c r="F80" s="1"/>
      <c r="G80" s="1"/>
      <c r="H80" s="1"/>
      <c r="I80" s="1"/>
      <c r="J80" s="1"/>
      <c r="K80" s="1"/>
    </row>
    <row r="81" ht="15.75" customHeight="1">
      <c r="A81" s="66"/>
      <c r="B81" s="67"/>
      <c r="C81" s="67"/>
      <c r="D81" s="1"/>
      <c r="E81" s="1"/>
      <c r="F81" s="1"/>
      <c r="G81" s="1"/>
      <c r="H81" s="1"/>
      <c r="I81" s="1"/>
      <c r="J81" s="1"/>
      <c r="K81" s="1"/>
    </row>
    <row r="82" ht="15.75" customHeight="1">
      <c r="A82" s="66"/>
      <c r="B82" s="67"/>
      <c r="C82" s="67"/>
      <c r="D82" s="1"/>
      <c r="E82" s="1"/>
      <c r="F82" s="1"/>
      <c r="G82" s="1"/>
      <c r="H82" s="1"/>
      <c r="I82" s="1"/>
      <c r="J82" s="1"/>
      <c r="K82" s="1"/>
    </row>
    <row r="83" ht="15.75" customHeight="1">
      <c r="A83" s="66"/>
      <c r="B83" s="67"/>
      <c r="C83" s="67"/>
      <c r="D83" s="1"/>
      <c r="E83" s="1"/>
      <c r="F83" s="1"/>
      <c r="G83" s="1"/>
      <c r="H83" s="1"/>
      <c r="I83" s="1"/>
      <c r="J83" s="1"/>
      <c r="K83" s="1"/>
    </row>
    <row r="84" ht="15.75" customHeight="1">
      <c r="A84" s="66"/>
      <c r="B84" s="67"/>
      <c r="C84" s="67"/>
      <c r="D84" s="1"/>
      <c r="E84" s="1"/>
      <c r="F84" s="1"/>
      <c r="G84" s="1"/>
      <c r="H84" s="1"/>
      <c r="I84" s="1"/>
      <c r="J84" s="1"/>
      <c r="K84" s="1"/>
    </row>
    <row r="85" ht="15.75" customHeight="1">
      <c r="A85" s="66"/>
      <c r="B85" s="67"/>
      <c r="C85" s="67"/>
      <c r="D85" s="1"/>
      <c r="E85" s="1"/>
      <c r="F85" s="1"/>
      <c r="G85" s="1"/>
      <c r="H85" s="1"/>
      <c r="I85" s="1"/>
      <c r="J85" s="1"/>
      <c r="K85" s="1"/>
    </row>
    <row r="86" ht="15.75" customHeight="1">
      <c r="A86" s="66"/>
      <c r="B86" s="67"/>
      <c r="C86" s="67"/>
      <c r="D86" s="1"/>
      <c r="E86" s="1"/>
      <c r="F86" s="1"/>
      <c r="G86" s="1"/>
      <c r="H86" s="1"/>
      <c r="I86" s="1"/>
      <c r="J86" s="1"/>
      <c r="K86" s="1"/>
    </row>
    <row r="87" ht="15.75" customHeight="1">
      <c r="A87" s="66"/>
      <c r="B87" s="67"/>
      <c r="C87" s="67"/>
      <c r="D87" s="1"/>
      <c r="E87" s="1"/>
      <c r="F87" s="1"/>
      <c r="G87" s="1"/>
      <c r="H87" s="1"/>
      <c r="I87" s="1"/>
      <c r="J87" s="1"/>
      <c r="K87" s="1"/>
    </row>
    <row r="88" ht="15.75" customHeight="1">
      <c r="A88" s="66"/>
      <c r="B88" s="67"/>
      <c r="C88" s="67"/>
      <c r="D88" s="1"/>
      <c r="E88" s="1"/>
      <c r="F88" s="1"/>
      <c r="G88" s="1"/>
      <c r="H88" s="1"/>
      <c r="I88" s="1"/>
      <c r="J88" s="1"/>
      <c r="K88" s="1"/>
    </row>
    <row r="89" ht="15.75" customHeight="1">
      <c r="A89" s="66"/>
      <c r="B89" s="67"/>
      <c r="C89" s="67"/>
      <c r="D89" s="1"/>
      <c r="E89" s="1"/>
      <c r="F89" s="1"/>
      <c r="G89" s="1"/>
      <c r="H89" s="1"/>
      <c r="I89" s="1"/>
      <c r="J89" s="1"/>
      <c r="K89" s="1"/>
    </row>
    <row r="90" ht="15.75" customHeight="1">
      <c r="A90" s="66"/>
      <c r="B90" s="67"/>
      <c r="C90" s="67"/>
      <c r="D90" s="1"/>
      <c r="E90" s="1"/>
      <c r="F90" s="1"/>
      <c r="G90" s="1"/>
      <c r="H90" s="1"/>
      <c r="I90" s="1"/>
      <c r="J90" s="1"/>
      <c r="K90" s="1"/>
    </row>
    <row r="91" ht="15.75" customHeight="1">
      <c r="A91" s="66"/>
      <c r="B91" s="67"/>
      <c r="C91" s="67"/>
      <c r="D91" s="1"/>
      <c r="E91" s="1"/>
      <c r="F91" s="1"/>
      <c r="G91" s="1"/>
      <c r="H91" s="1"/>
      <c r="I91" s="1"/>
      <c r="J91" s="1"/>
      <c r="K91" s="1"/>
    </row>
    <row r="92" ht="15.75" customHeight="1">
      <c r="A92" s="66"/>
      <c r="B92" s="67"/>
      <c r="C92" s="67"/>
      <c r="D92" s="1"/>
      <c r="E92" s="1"/>
      <c r="F92" s="1"/>
      <c r="G92" s="1"/>
      <c r="H92" s="1"/>
      <c r="I92" s="1"/>
      <c r="J92" s="1"/>
      <c r="K92" s="1"/>
    </row>
    <row r="93" ht="15.75" customHeight="1">
      <c r="A93" s="66"/>
      <c r="B93" s="67"/>
      <c r="C93" s="67"/>
      <c r="D93" s="1"/>
      <c r="E93" s="1"/>
      <c r="F93" s="1"/>
      <c r="G93" s="1"/>
      <c r="H93" s="1"/>
      <c r="I93" s="1"/>
      <c r="J93" s="1"/>
      <c r="K93" s="1"/>
    </row>
    <row r="94" ht="15.75" customHeight="1">
      <c r="A94" s="66"/>
      <c r="B94" s="67"/>
      <c r="C94" s="67"/>
      <c r="D94" s="1"/>
      <c r="E94" s="1"/>
      <c r="F94" s="1"/>
      <c r="G94" s="1"/>
      <c r="H94" s="1"/>
      <c r="I94" s="1"/>
      <c r="J94" s="1"/>
      <c r="K94" s="1"/>
    </row>
    <row r="95" ht="15.75" customHeight="1">
      <c r="A95" s="66"/>
      <c r="B95" s="67"/>
      <c r="C95" s="67"/>
      <c r="D95" s="1"/>
      <c r="E95" s="1"/>
      <c r="F95" s="1"/>
      <c r="G95" s="1"/>
      <c r="H95" s="1"/>
      <c r="I95" s="1"/>
      <c r="J95" s="1"/>
      <c r="K95" s="1"/>
    </row>
    <row r="96" ht="15.75" customHeight="1">
      <c r="A96" s="66"/>
      <c r="B96" s="67"/>
      <c r="C96" s="67"/>
      <c r="D96" s="1"/>
      <c r="E96" s="1"/>
      <c r="F96" s="1"/>
      <c r="G96" s="1"/>
      <c r="H96" s="1"/>
      <c r="I96" s="1"/>
      <c r="J96" s="1"/>
      <c r="K96" s="1"/>
    </row>
    <row r="97" ht="15.75" customHeight="1">
      <c r="A97" s="66"/>
      <c r="B97" s="67"/>
      <c r="C97" s="67"/>
      <c r="D97" s="1"/>
      <c r="E97" s="1"/>
      <c r="F97" s="1"/>
      <c r="G97" s="1"/>
      <c r="H97" s="1"/>
      <c r="I97" s="1"/>
      <c r="J97" s="1"/>
      <c r="K97" s="1"/>
    </row>
    <row r="98" ht="15.75" customHeight="1">
      <c r="A98" s="66"/>
      <c r="B98" s="67"/>
      <c r="C98" s="67"/>
      <c r="D98" s="1"/>
      <c r="E98" s="1"/>
      <c r="F98" s="1"/>
      <c r="G98" s="1"/>
      <c r="H98" s="1"/>
      <c r="I98" s="1"/>
      <c r="J98" s="1"/>
      <c r="K98" s="1"/>
    </row>
    <row r="99" ht="15.75" customHeight="1">
      <c r="A99" s="66"/>
      <c r="B99" s="67"/>
      <c r="C99" s="67"/>
      <c r="D99" s="1"/>
      <c r="E99" s="1"/>
      <c r="F99" s="1"/>
      <c r="G99" s="1"/>
      <c r="H99" s="1"/>
      <c r="I99" s="1"/>
      <c r="J99" s="1"/>
      <c r="K99" s="1"/>
    </row>
    <row r="100" ht="15.75" customHeight="1">
      <c r="A100" s="66"/>
      <c r="B100" s="67"/>
      <c r="C100" s="67"/>
      <c r="D100" s="1"/>
      <c r="E100" s="1"/>
      <c r="F100" s="1"/>
      <c r="G100" s="1"/>
      <c r="H100" s="1"/>
      <c r="I100" s="1"/>
      <c r="J100" s="1"/>
      <c r="K100" s="1"/>
    </row>
    <row r="101" ht="15.75" customHeight="1">
      <c r="A101" s="66"/>
      <c r="B101" s="67"/>
      <c r="C101" s="67"/>
      <c r="D101" s="1"/>
      <c r="E101" s="1"/>
      <c r="F101" s="1"/>
      <c r="G101" s="1"/>
      <c r="H101" s="1"/>
      <c r="I101" s="1"/>
      <c r="J101" s="1"/>
      <c r="K101" s="1"/>
    </row>
    <row r="102" ht="15.75" customHeight="1">
      <c r="A102" s="66"/>
      <c r="B102" s="67"/>
      <c r="C102" s="67"/>
      <c r="D102" s="1"/>
      <c r="E102" s="1"/>
      <c r="F102" s="1"/>
      <c r="G102" s="1"/>
      <c r="H102" s="1"/>
      <c r="I102" s="1"/>
      <c r="J102" s="1"/>
      <c r="K102" s="1"/>
    </row>
    <row r="103" ht="15.75" customHeight="1">
      <c r="A103" s="66"/>
      <c r="B103" s="67"/>
      <c r="C103" s="67"/>
      <c r="D103" s="1"/>
      <c r="E103" s="1"/>
      <c r="F103" s="1"/>
      <c r="G103" s="1"/>
      <c r="H103" s="1"/>
      <c r="I103" s="1"/>
      <c r="J103" s="1"/>
      <c r="K103" s="1"/>
    </row>
    <row r="104" ht="15.75" customHeight="1">
      <c r="A104" s="66"/>
      <c r="B104" s="67"/>
      <c r="C104" s="67"/>
      <c r="D104" s="1"/>
      <c r="E104" s="1"/>
      <c r="F104" s="1"/>
      <c r="G104" s="1"/>
      <c r="H104" s="1"/>
      <c r="I104" s="1"/>
      <c r="J104" s="1"/>
      <c r="K104" s="1"/>
    </row>
    <row r="105" ht="15.75" customHeight="1">
      <c r="A105" s="66"/>
      <c r="B105" s="67"/>
      <c r="C105" s="67"/>
      <c r="D105" s="1"/>
      <c r="E105" s="1"/>
      <c r="F105" s="1"/>
      <c r="G105" s="1"/>
      <c r="H105" s="1"/>
      <c r="I105" s="1"/>
      <c r="J105" s="1"/>
      <c r="K105" s="1"/>
    </row>
    <row r="106" ht="15.75" customHeight="1">
      <c r="A106" s="66"/>
      <c r="B106" s="67"/>
      <c r="C106" s="67"/>
      <c r="D106" s="1"/>
      <c r="E106" s="1"/>
      <c r="F106" s="1"/>
      <c r="G106" s="1"/>
      <c r="H106" s="1"/>
      <c r="I106" s="1"/>
      <c r="J106" s="1"/>
      <c r="K106" s="1"/>
    </row>
    <row r="107" ht="15.75" customHeight="1">
      <c r="A107" s="66"/>
      <c r="B107" s="67"/>
      <c r="C107" s="67"/>
      <c r="D107" s="1"/>
      <c r="E107" s="1"/>
      <c r="F107" s="1"/>
      <c r="G107" s="1"/>
      <c r="H107" s="1"/>
      <c r="I107" s="1"/>
      <c r="J107" s="1"/>
      <c r="K107" s="1"/>
    </row>
    <row r="108" ht="15.75" customHeight="1">
      <c r="A108" s="66"/>
      <c r="B108" s="67"/>
      <c r="C108" s="67"/>
      <c r="D108" s="1"/>
      <c r="E108" s="1"/>
      <c r="F108" s="1"/>
      <c r="G108" s="1"/>
      <c r="H108" s="1"/>
      <c r="I108" s="1"/>
      <c r="J108" s="1"/>
      <c r="K108" s="1"/>
    </row>
    <row r="109" ht="15.75" customHeight="1">
      <c r="A109" s="66"/>
      <c r="B109" s="67"/>
      <c r="C109" s="67"/>
      <c r="D109" s="1"/>
      <c r="E109" s="1"/>
      <c r="F109" s="1"/>
      <c r="G109" s="1"/>
      <c r="H109" s="1"/>
      <c r="I109" s="1"/>
      <c r="J109" s="1"/>
      <c r="K109" s="1"/>
    </row>
    <row r="110" ht="15.75" customHeight="1">
      <c r="A110" s="66"/>
      <c r="B110" s="67"/>
      <c r="C110" s="67"/>
      <c r="D110" s="1"/>
      <c r="E110" s="1"/>
      <c r="F110" s="1"/>
      <c r="G110" s="1"/>
      <c r="H110" s="1"/>
      <c r="I110" s="1"/>
      <c r="J110" s="1"/>
      <c r="K110" s="1"/>
    </row>
    <row r="111" ht="15.75" customHeight="1">
      <c r="A111" s="66"/>
      <c r="B111" s="67"/>
      <c r="C111" s="67"/>
      <c r="D111" s="1"/>
      <c r="E111" s="1"/>
      <c r="F111" s="1"/>
      <c r="G111" s="1"/>
      <c r="H111" s="1"/>
      <c r="I111" s="1"/>
      <c r="J111" s="1"/>
      <c r="K111" s="1"/>
    </row>
    <row r="112" ht="15.75" customHeight="1">
      <c r="A112" s="66"/>
      <c r="B112" s="67"/>
      <c r="C112" s="67"/>
      <c r="D112" s="1"/>
      <c r="E112" s="1"/>
      <c r="F112" s="1"/>
      <c r="G112" s="1"/>
      <c r="H112" s="1"/>
      <c r="I112" s="1"/>
      <c r="J112" s="1"/>
      <c r="K112" s="1"/>
    </row>
    <row r="113" ht="15.75" customHeight="1">
      <c r="A113" s="66"/>
      <c r="B113" s="67"/>
      <c r="C113" s="67"/>
      <c r="D113" s="1"/>
      <c r="E113" s="1"/>
      <c r="F113" s="1"/>
      <c r="G113" s="1"/>
      <c r="H113" s="1"/>
      <c r="I113" s="1"/>
      <c r="J113" s="1"/>
      <c r="K113" s="1"/>
    </row>
    <row r="114" ht="15.75" customHeight="1">
      <c r="A114" s="66"/>
      <c r="B114" s="67"/>
      <c r="C114" s="67"/>
      <c r="D114" s="1"/>
      <c r="E114" s="1"/>
      <c r="F114" s="1"/>
      <c r="G114" s="1"/>
      <c r="H114" s="1"/>
      <c r="I114" s="1"/>
      <c r="J114" s="1"/>
      <c r="K114" s="1"/>
    </row>
    <row r="115" ht="15.75" customHeight="1">
      <c r="A115" s="66"/>
      <c r="B115" s="67"/>
      <c r="C115" s="67"/>
      <c r="D115" s="1"/>
      <c r="E115" s="1"/>
      <c r="F115" s="1"/>
      <c r="G115" s="1"/>
      <c r="H115" s="1"/>
      <c r="I115" s="1"/>
      <c r="J115" s="1"/>
      <c r="K115" s="1"/>
    </row>
    <row r="116" ht="15.75" customHeight="1">
      <c r="A116" s="66"/>
      <c r="B116" s="67"/>
      <c r="C116" s="67"/>
      <c r="D116" s="1"/>
      <c r="E116" s="1"/>
      <c r="F116" s="1"/>
      <c r="G116" s="1"/>
      <c r="H116" s="1"/>
      <c r="I116" s="1"/>
      <c r="J116" s="1"/>
      <c r="K116" s="1"/>
    </row>
    <row r="117" ht="15.75" customHeight="1">
      <c r="A117" s="66"/>
      <c r="B117" s="67"/>
      <c r="C117" s="67"/>
      <c r="D117" s="1"/>
      <c r="E117" s="1"/>
      <c r="F117" s="1"/>
      <c r="G117" s="1"/>
      <c r="H117" s="1"/>
      <c r="I117" s="1"/>
      <c r="J117" s="1"/>
      <c r="K117" s="1"/>
    </row>
    <row r="118" ht="15.75" customHeight="1">
      <c r="A118" s="66"/>
      <c r="B118" s="67"/>
      <c r="C118" s="67"/>
      <c r="D118" s="1"/>
      <c r="E118" s="1"/>
      <c r="F118" s="1"/>
      <c r="G118" s="1"/>
      <c r="H118" s="1"/>
      <c r="I118" s="1"/>
      <c r="J118" s="1"/>
      <c r="K118" s="1"/>
    </row>
    <row r="119" ht="15.75" customHeight="1">
      <c r="A119" s="66"/>
      <c r="B119" s="67"/>
      <c r="C119" s="67"/>
      <c r="D119" s="1"/>
      <c r="E119" s="1"/>
      <c r="F119" s="1"/>
      <c r="G119" s="1"/>
      <c r="H119" s="1"/>
      <c r="I119" s="1"/>
      <c r="J119" s="1"/>
      <c r="K119" s="1"/>
    </row>
    <row r="120" ht="15.75" customHeight="1">
      <c r="A120" s="66"/>
      <c r="B120" s="67"/>
      <c r="C120" s="67"/>
      <c r="D120" s="1"/>
      <c r="E120" s="1"/>
      <c r="F120" s="1"/>
      <c r="G120" s="1"/>
      <c r="H120" s="1"/>
      <c r="I120" s="1"/>
      <c r="J120" s="1"/>
      <c r="K120" s="1"/>
    </row>
    <row r="121" ht="15.75" customHeight="1">
      <c r="A121" s="66"/>
      <c r="B121" s="67"/>
      <c r="C121" s="67"/>
      <c r="D121" s="1"/>
      <c r="E121" s="1"/>
      <c r="F121" s="1"/>
      <c r="G121" s="1"/>
      <c r="H121" s="1"/>
      <c r="I121" s="1"/>
      <c r="J121" s="1"/>
      <c r="K121" s="1"/>
    </row>
    <row r="122" ht="15.75" customHeight="1">
      <c r="A122" s="66"/>
      <c r="B122" s="67"/>
      <c r="C122" s="67"/>
      <c r="D122" s="1"/>
      <c r="E122" s="1"/>
      <c r="F122" s="1"/>
      <c r="G122" s="1"/>
      <c r="H122" s="1"/>
      <c r="I122" s="1"/>
      <c r="J122" s="1"/>
      <c r="K122" s="1"/>
    </row>
    <row r="123" ht="15.75" customHeight="1">
      <c r="A123" s="66"/>
      <c r="B123" s="67"/>
      <c r="C123" s="67"/>
      <c r="D123" s="1"/>
      <c r="E123" s="1"/>
      <c r="F123" s="1"/>
      <c r="G123" s="1"/>
      <c r="H123" s="1"/>
      <c r="I123" s="1"/>
      <c r="J123" s="1"/>
      <c r="K123" s="1"/>
    </row>
    <row r="124" ht="15.75" customHeight="1">
      <c r="A124" s="66"/>
      <c r="B124" s="67"/>
      <c r="C124" s="67"/>
      <c r="D124" s="1"/>
      <c r="E124" s="1"/>
      <c r="F124" s="1"/>
      <c r="G124" s="1"/>
      <c r="H124" s="1"/>
      <c r="I124" s="1"/>
      <c r="J124" s="1"/>
      <c r="K124" s="1"/>
    </row>
    <row r="125" ht="15.75" customHeight="1">
      <c r="A125" s="66"/>
      <c r="B125" s="67"/>
      <c r="C125" s="67"/>
      <c r="D125" s="1"/>
      <c r="E125" s="1"/>
      <c r="F125" s="1"/>
      <c r="G125" s="1"/>
      <c r="H125" s="1"/>
      <c r="I125" s="1"/>
      <c r="J125" s="1"/>
      <c r="K125" s="1"/>
    </row>
    <row r="126" ht="15.75" customHeight="1">
      <c r="A126" s="66"/>
      <c r="B126" s="67"/>
      <c r="C126" s="67"/>
      <c r="D126" s="1"/>
      <c r="E126" s="1"/>
      <c r="F126" s="1"/>
      <c r="G126" s="1"/>
      <c r="H126" s="1"/>
      <c r="I126" s="1"/>
      <c r="J126" s="1"/>
      <c r="K126" s="1"/>
    </row>
    <row r="127" ht="15.75" customHeight="1">
      <c r="A127" s="66"/>
      <c r="B127" s="67"/>
      <c r="C127" s="67"/>
      <c r="D127" s="1"/>
      <c r="E127" s="1"/>
      <c r="F127" s="1"/>
      <c r="G127" s="1"/>
      <c r="H127" s="1"/>
      <c r="I127" s="1"/>
      <c r="J127" s="1"/>
      <c r="K127" s="1"/>
    </row>
    <row r="128" ht="15.75" customHeight="1">
      <c r="A128" s="66"/>
      <c r="B128" s="67"/>
      <c r="C128" s="67"/>
      <c r="D128" s="1"/>
      <c r="E128" s="1"/>
      <c r="F128" s="1"/>
      <c r="G128" s="1"/>
      <c r="H128" s="1"/>
      <c r="I128" s="1"/>
      <c r="J128" s="1"/>
      <c r="K128" s="1"/>
    </row>
    <row r="129" ht="15.75" customHeight="1">
      <c r="A129" s="66"/>
      <c r="B129" s="67"/>
      <c r="C129" s="67"/>
      <c r="D129" s="1"/>
      <c r="E129" s="1"/>
      <c r="F129" s="1"/>
      <c r="G129" s="1"/>
      <c r="H129" s="1"/>
      <c r="I129" s="1"/>
      <c r="J129" s="1"/>
      <c r="K129" s="1"/>
    </row>
    <row r="130" ht="15.75" customHeight="1">
      <c r="A130" s="66"/>
      <c r="B130" s="67"/>
      <c r="C130" s="67"/>
      <c r="D130" s="1"/>
      <c r="E130" s="1"/>
      <c r="F130" s="1"/>
      <c r="G130" s="1"/>
      <c r="H130" s="1"/>
      <c r="I130" s="1"/>
      <c r="J130" s="1"/>
      <c r="K130" s="1"/>
    </row>
    <row r="131" ht="15.75" customHeight="1">
      <c r="A131" s="66"/>
      <c r="B131" s="67"/>
      <c r="C131" s="67"/>
      <c r="D131" s="1"/>
      <c r="E131" s="1"/>
      <c r="F131" s="1"/>
      <c r="G131" s="1"/>
      <c r="H131" s="1"/>
      <c r="I131" s="1"/>
      <c r="J131" s="1"/>
      <c r="K131" s="1"/>
    </row>
    <row r="132" ht="15.75" customHeight="1">
      <c r="A132" s="66"/>
      <c r="B132" s="67"/>
      <c r="C132" s="67"/>
      <c r="D132" s="1"/>
      <c r="E132" s="1"/>
      <c r="F132" s="1"/>
      <c r="G132" s="1"/>
      <c r="H132" s="1"/>
      <c r="I132" s="1"/>
      <c r="J132" s="1"/>
      <c r="K132" s="1"/>
    </row>
    <row r="133" ht="15.75" customHeight="1">
      <c r="A133" s="66"/>
      <c r="B133" s="67"/>
      <c r="C133" s="67"/>
      <c r="D133" s="1"/>
      <c r="E133" s="1"/>
      <c r="F133" s="1"/>
      <c r="G133" s="1"/>
      <c r="H133" s="1"/>
      <c r="I133" s="1"/>
      <c r="J133" s="1"/>
      <c r="K133" s="1"/>
    </row>
    <row r="134" ht="15.75" customHeight="1">
      <c r="A134" s="66"/>
      <c r="B134" s="67"/>
      <c r="C134" s="67"/>
      <c r="D134" s="1"/>
      <c r="E134" s="1"/>
      <c r="F134" s="1"/>
      <c r="G134" s="1"/>
      <c r="H134" s="1"/>
      <c r="I134" s="1"/>
      <c r="J134" s="1"/>
      <c r="K134" s="1"/>
    </row>
    <row r="135" ht="15.75" customHeight="1">
      <c r="A135" s="66"/>
      <c r="B135" s="67"/>
      <c r="C135" s="67"/>
      <c r="D135" s="1"/>
      <c r="E135" s="1"/>
      <c r="F135" s="1"/>
      <c r="G135" s="1"/>
      <c r="H135" s="1"/>
      <c r="I135" s="1"/>
      <c r="J135" s="1"/>
      <c r="K135" s="1"/>
    </row>
    <row r="136" ht="15.75" customHeight="1">
      <c r="A136" s="66"/>
      <c r="B136" s="67"/>
      <c r="C136" s="67"/>
      <c r="D136" s="1"/>
      <c r="E136" s="1"/>
      <c r="F136" s="1"/>
      <c r="G136" s="1"/>
      <c r="H136" s="1"/>
      <c r="I136" s="1"/>
      <c r="J136" s="1"/>
      <c r="K136" s="1"/>
    </row>
    <row r="137" ht="15.75" customHeight="1">
      <c r="A137" s="66"/>
      <c r="B137" s="67"/>
      <c r="C137" s="67"/>
      <c r="D137" s="1"/>
      <c r="E137" s="1"/>
      <c r="F137" s="1"/>
      <c r="G137" s="1"/>
      <c r="H137" s="1"/>
      <c r="I137" s="1"/>
      <c r="J137" s="1"/>
      <c r="K137" s="1"/>
    </row>
    <row r="138" ht="15.75" customHeight="1">
      <c r="A138" s="66"/>
      <c r="B138" s="67"/>
      <c r="C138" s="67"/>
      <c r="D138" s="1"/>
      <c r="E138" s="1"/>
      <c r="F138" s="1"/>
      <c r="G138" s="1"/>
      <c r="H138" s="1"/>
      <c r="I138" s="1"/>
      <c r="J138" s="1"/>
      <c r="K138" s="1"/>
    </row>
    <row r="139" ht="15.75" customHeight="1">
      <c r="A139" s="66"/>
      <c r="B139" s="67"/>
      <c r="C139" s="67"/>
      <c r="D139" s="1"/>
      <c r="E139" s="1"/>
      <c r="F139" s="1"/>
      <c r="G139" s="1"/>
      <c r="H139" s="1"/>
      <c r="I139" s="1"/>
      <c r="J139" s="1"/>
      <c r="K139" s="1"/>
    </row>
    <row r="140" ht="15.75" customHeight="1">
      <c r="A140" s="66"/>
      <c r="B140" s="67"/>
      <c r="C140" s="67"/>
      <c r="D140" s="1"/>
      <c r="E140" s="1"/>
      <c r="F140" s="1"/>
      <c r="G140" s="1"/>
      <c r="H140" s="1"/>
      <c r="I140" s="1"/>
      <c r="J140" s="1"/>
      <c r="K140" s="1"/>
    </row>
    <row r="141" ht="15.75" customHeight="1">
      <c r="A141" s="66"/>
      <c r="B141" s="67"/>
      <c r="C141" s="67"/>
      <c r="D141" s="1"/>
      <c r="E141" s="1"/>
      <c r="F141" s="1"/>
      <c r="G141" s="1"/>
      <c r="H141" s="1"/>
      <c r="I141" s="1"/>
      <c r="J141" s="1"/>
      <c r="K141" s="1"/>
    </row>
    <row r="142" ht="15.75" customHeight="1">
      <c r="A142" s="66"/>
      <c r="B142" s="67"/>
      <c r="C142" s="67"/>
      <c r="D142" s="1"/>
      <c r="E142" s="1"/>
      <c r="F142" s="1"/>
      <c r="G142" s="1"/>
      <c r="H142" s="1"/>
      <c r="I142" s="1"/>
      <c r="J142" s="1"/>
      <c r="K142" s="1"/>
    </row>
    <row r="143" ht="15.75" customHeight="1">
      <c r="A143" s="66"/>
      <c r="B143" s="67"/>
      <c r="C143" s="67"/>
      <c r="D143" s="1"/>
      <c r="E143" s="1"/>
      <c r="F143" s="1"/>
      <c r="G143" s="1"/>
      <c r="H143" s="1"/>
      <c r="I143" s="1"/>
      <c r="J143" s="1"/>
      <c r="K143" s="1"/>
    </row>
    <row r="144" ht="15.75" customHeight="1">
      <c r="A144" s="66"/>
      <c r="B144" s="67"/>
      <c r="C144" s="67"/>
      <c r="D144" s="1"/>
      <c r="E144" s="1"/>
      <c r="F144" s="1"/>
      <c r="G144" s="1"/>
      <c r="H144" s="1"/>
      <c r="I144" s="1"/>
      <c r="J144" s="1"/>
      <c r="K144" s="1"/>
    </row>
    <row r="145" ht="15.75" customHeight="1">
      <c r="A145" s="66"/>
      <c r="B145" s="67"/>
      <c r="C145" s="67"/>
      <c r="D145" s="1"/>
      <c r="E145" s="1"/>
      <c r="F145" s="1"/>
      <c r="G145" s="1"/>
      <c r="H145" s="1"/>
      <c r="I145" s="1"/>
      <c r="J145" s="1"/>
      <c r="K145" s="1"/>
    </row>
    <row r="146" ht="15.75" customHeight="1">
      <c r="A146" s="66"/>
      <c r="B146" s="67"/>
      <c r="C146" s="67"/>
      <c r="D146" s="1"/>
      <c r="E146" s="1"/>
      <c r="F146" s="1"/>
      <c r="G146" s="1"/>
      <c r="H146" s="1"/>
      <c r="I146" s="1"/>
      <c r="J146" s="1"/>
      <c r="K146" s="1"/>
    </row>
    <row r="147" ht="15.75" customHeight="1">
      <c r="A147" s="66"/>
      <c r="B147" s="67"/>
      <c r="C147" s="67"/>
      <c r="D147" s="1"/>
      <c r="E147" s="1"/>
      <c r="F147" s="1"/>
      <c r="G147" s="1"/>
      <c r="H147" s="1"/>
      <c r="I147" s="1"/>
      <c r="J147" s="1"/>
      <c r="K147" s="1"/>
    </row>
    <row r="148" ht="15.75" customHeight="1">
      <c r="A148" s="66"/>
      <c r="B148" s="67"/>
      <c r="C148" s="67"/>
      <c r="D148" s="1"/>
      <c r="E148" s="1"/>
      <c r="F148" s="1"/>
      <c r="G148" s="1"/>
      <c r="H148" s="1"/>
      <c r="I148" s="1"/>
      <c r="J148" s="1"/>
      <c r="K148" s="1"/>
    </row>
    <row r="149" ht="15.75" customHeight="1">
      <c r="A149" s="66"/>
      <c r="B149" s="67"/>
      <c r="C149" s="67"/>
      <c r="D149" s="1"/>
      <c r="E149" s="1"/>
      <c r="F149" s="1"/>
      <c r="G149" s="1"/>
      <c r="H149" s="1"/>
      <c r="I149" s="1"/>
      <c r="J149" s="1"/>
      <c r="K149" s="1"/>
    </row>
    <row r="150" ht="15.75" customHeight="1">
      <c r="A150" s="66"/>
      <c r="B150" s="67"/>
      <c r="C150" s="67"/>
      <c r="D150" s="1"/>
      <c r="E150" s="1"/>
      <c r="F150" s="1"/>
      <c r="G150" s="1"/>
      <c r="H150" s="1"/>
      <c r="I150" s="1"/>
      <c r="J150" s="1"/>
      <c r="K150" s="1"/>
    </row>
    <row r="151" ht="15.75" customHeight="1">
      <c r="A151" s="66"/>
      <c r="B151" s="67"/>
      <c r="C151" s="67"/>
      <c r="D151" s="1"/>
      <c r="E151" s="1"/>
      <c r="F151" s="1"/>
      <c r="G151" s="1"/>
      <c r="H151" s="1"/>
      <c r="I151" s="1"/>
      <c r="J151" s="1"/>
      <c r="K151" s="1"/>
    </row>
    <row r="152" ht="15.75" customHeight="1">
      <c r="A152" s="66"/>
      <c r="B152" s="67"/>
      <c r="C152" s="67"/>
      <c r="D152" s="1"/>
      <c r="E152" s="1"/>
      <c r="F152" s="1"/>
      <c r="G152" s="1"/>
      <c r="H152" s="1"/>
      <c r="I152" s="1"/>
      <c r="J152" s="1"/>
      <c r="K152" s="1"/>
    </row>
    <row r="153" ht="15.75" customHeight="1">
      <c r="A153" s="66"/>
      <c r="B153" s="67"/>
      <c r="C153" s="67"/>
      <c r="D153" s="1"/>
      <c r="E153" s="1"/>
      <c r="F153" s="1"/>
      <c r="G153" s="1"/>
      <c r="H153" s="1"/>
      <c r="I153" s="1"/>
      <c r="J153" s="1"/>
      <c r="K153" s="1"/>
    </row>
    <row r="154" ht="15.75" customHeight="1">
      <c r="A154" s="66"/>
      <c r="B154" s="67"/>
      <c r="C154" s="67"/>
      <c r="D154" s="1"/>
      <c r="E154" s="1"/>
      <c r="F154" s="1"/>
      <c r="G154" s="1"/>
      <c r="H154" s="1"/>
      <c r="I154" s="1"/>
      <c r="J154" s="1"/>
      <c r="K154" s="1"/>
    </row>
    <row r="155" ht="15.75" customHeight="1">
      <c r="A155" s="66"/>
      <c r="B155" s="67"/>
      <c r="C155" s="67"/>
      <c r="D155" s="1"/>
      <c r="E155" s="1"/>
      <c r="F155" s="1"/>
      <c r="G155" s="1"/>
      <c r="H155" s="1"/>
      <c r="I155" s="1"/>
      <c r="J155" s="1"/>
      <c r="K155" s="1"/>
    </row>
    <row r="156" ht="15.75" customHeight="1">
      <c r="A156" s="66"/>
      <c r="B156" s="67"/>
      <c r="C156" s="67"/>
      <c r="D156" s="1"/>
      <c r="E156" s="1"/>
      <c r="F156" s="1"/>
      <c r="G156" s="1"/>
      <c r="H156" s="1"/>
      <c r="I156" s="1"/>
      <c r="J156" s="1"/>
      <c r="K156" s="1"/>
    </row>
    <row r="157" ht="15.75" customHeight="1">
      <c r="A157" s="66"/>
      <c r="B157" s="67"/>
      <c r="C157" s="67"/>
      <c r="D157" s="1"/>
      <c r="E157" s="1"/>
      <c r="F157" s="1"/>
      <c r="G157" s="1"/>
      <c r="H157" s="1"/>
      <c r="I157" s="1"/>
      <c r="J157" s="1"/>
      <c r="K157" s="1"/>
    </row>
    <row r="158" ht="15.75" customHeight="1">
      <c r="A158" s="66"/>
      <c r="B158" s="67"/>
      <c r="C158" s="67"/>
      <c r="D158" s="1"/>
      <c r="E158" s="1"/>
      <c r="F158" s="1"/>
      <c r="G158" s="1"/>
      <c r="H158" s="1"/>
      <c r="I158" s="1"/>
      <c r="J158" s="1"/>
      <c r="K158" s="1"/>
    </row>
    <row r="159" ht="15.75" customHeight="1">
      <c r="A159" s="66"/>
      <c r="B159" s="67"/>
      <c r="C159" s="67"/>
      <c r="D159" s="1"/>
      <c r="E159" s="1"/>
      <c r="F159" s="1"/>
      <c r="G159" s="1"/>
      <c r="H159" s="1"/>
      <c r="I159" s="1"/>
      <c r="J159" s="1"/>
      <c r="K159" s="1"/>
    </row>
    <row r="160" ht="15.75" customHeight="1">
      <c r="A160" s="66"/>
      <c r="B160" s="67"/>
      <c r="C160" s="67"/>
      <c r="D160" s="1"/>
      <c r="E160" s="1"/>
      <c r="F160" s="1"/>
      <c r="G160" s="1"/>
      <c r="H160" s="1"/>
      <c r="I160" s="1"/>
      <c r="J160" s="1"/>
      <c r="K160" s="1"/>
    </row>
    <row r="161" ht="15.75" customHeight="1">
      <c r="A161" s="66"/>
      <c r="B161" s="67"/>
      <c r="C161" s="67"/>
      <c r="D161" s="1"/>
      <c r="E161" s="1"/>
      <c r="F161" s="1"/>
      <c r="G161" s="1"/>
      <c r="H161" s="1"/>
      <c r="I161" s="1"/>
      <c r="J161" s="1"/>
      <c r="K161" s="1"/>
    </row>
    <row r="162" ht="15.75" customHeight="1">
      <c r="A162" s="66"/>
      <c r="B162" s="67"/>
      <c r="C162" s="67"/>
      <c r="D162" s="1"/>
      <c r="E162" s="1"/>
      <c r="F162" s="1"/>
      <c r="G162" s="1"/>
      <c r="H162" s="1"/>
      <c r="I162" s="1"/>
      <c r="J162" s="1"/>
      <c r="K162" s="1"/>
    </row>
    <row r="163" ht="15.75" customHeight="1">
      <c r="A163" s="66"/>
      <c r="B163" s="67"/>
      <c r="C163" s="67"/>
      <c r="D163" s="1"/>
      <c r="E163" s="1"/>
      <c r="F163" s="1"/>
      <c r="G163" s="1"/>
      <c r="H163" s="1"/>
      <c r="I163" s="1"/>
      <c r="J163" s="1"/>
      <c r="K163" s="1"/>
    </row>
    <row r="164" ht="15.75" customHeight="1">
      <c r="A164" s="66"/>
      <c r="B164" s="67"/>
      <c r="C164" s="67"/>
      <c r="D164" s="1"/>
      <c r="E164" s="1"/>
      <c r="F164" s="1"/>
      <c r="G164" s="1"/>
      <c r="H164" s="1"/>
      <c r="I164" s="1"/>
      <c r="J164" s="1"/>
      <c r="K164" s="1"/>
    </row>
    <row r="165" ht="15.75" customHeight="1">
      <c r="A165" s="66"/>
      <c r="B165" s="67"/>
      <c r="C165" s="67"/>
      <c r="D165" s="1"/>
      <c r="E165" s="1"/>
      <c r="F165" s="1"/>
      <c r="G165" s="1"/>
      <c r="H165" s="1"/>
      <c r="I165" s="1"/>
      <c r="J165" s="1"/>
      <c r="K165" s="1"/>
    </row>
    <row r="166" ht="15.75" customHeight="1">
      <c r="A166" s="66"/>
      <c r="B166" s="67"/>
      <c r="C166" s="67"/>
      <c r="D166" s="1"/>
      <c r="E166" s="1"/>
      <c r="F166" s="1"/>
      <c r="G166" s="1"/>
      <c r="H166" s="1"/>
      <c r="I166" s="1"/>
      <c r="J166" s="1"/>
      <c r="K166" s="1"/>
    </row>
    <row r="167" ht="15.75" customHeight="1">
      <c r="A167" s="66"/>
      <c r="B167" s="67"/>
      <c r="C167" s="67"/>
      <c r="D167" s="1"/>
      <c r="E167" s="1"/>
      <c r="F167" s="1"/>
      <c r="G167" s="1"/>
      <c r="H167" s="1"/>
      <c r="I167" s="1"/>
      <c r="J167" s="1"/>
      <c r="K167" s="1"/>
    </row>
    <row r="168" ht="15.75" customHeight="1">
      <c r="A168" s="66"/>
      <c r="B168" s="67"/>
      <c r="C168" s="67"/>
      <c r="D168" s="1"/>
      <c r="E168" s="1"/>
      <c r="F168" s="1"/>
      <c r="G168" s="1"/>
      <c r="H168" s="1"/>
      <c r="I168" s="1"/>
      <c r="J168" s="1"/>
      <c r="K168" s="1"/>
    </row>
    <row r="169" ht="15.75" customHeight="1">
      <c r="A169" s="66"/>
      <c r="B169" s="67"/>
      <c r="C169" s="67"/>
      <c r="D169" s="1"/>
      <c r="E169" s="1"/>
      <c r="F169" s="1"/>
      <c r="G169" s="1"/>
      <c r="H169" s="1"/>
      <c r="I169" s="1"/>
      <c r="J169" s="1"/>
      <c r="K169" s="1"/>
    </row>
    <row r="170" ht="15.75" customHeight="1">
      <c r="A170" s="66"/>
      <c r="B170" s="67"/>
      <c r="C170" s="67"/>
      <c r="D170" s="1"/>
      <c r="E170" s="1"/>
      <c r="F170" s="1"/>
      <c r="G170" s="1"/>
      <c r="H170" s="1"/>
      <c r="I170" s="1"/>
      <c r="J170" s="1"/>
      <c r="K170" s="1"/>
    </row>
    <row r="171" ht="15.75" customHeight="1">
      <c r="A171" s="66"/>
      <c r="B171" s="67"/>
      <c r="C171" s="67"/>
      <c r="D171" s="1"/>
      <c r="E171" s="1"/>
      <c r="F171" s="1"/>
      <c r="G171" s="1"/>
      <c r="H171" s="1"/>
      <c r="I171" s="1"/>
      <c r="J171" s="1"/>
      <c r="K171" s="1"/>
    </row>
    <row r="172" ht="15.75" customHeight="1">
      <c r="A172" s="66"/>
      <c r="B172" s="67"/>
      <c r="C172" s="67"/>
      <c r="D172" s="1"/>
      <c r="E172" s="1"/>
      <c r="F172" s="1"/>
      <c r="G172" s="1"/>
      <c r="H172" s="1"/>
      <c r="I172" s="1"/>
      <c r="J172" s="1"/>
      <c r="K172" s="1"/>
    </row>
    <row r="173" ht="15.75" customHeight="1">
      <c r="A173" s="66"/>
      <c r="B173" s="67"/>
      <c r="C173" s="67"/>
      <c r="D173" s="1"/>
      <c r="E173" s="1"/>
      <c r="F173" s="1"/>
      <c r="G173" s="1"/>
      <c r="H173" s="1"/>
      <c r="I173" s="1"/>
      <c r="J173" s="1"/>
      <c r="K173" s="1"/>
    </row>
    <row r="174" ht="15.75" customHeight="1">
      <c r="A174" s="66"/>
      <c r="B174" s="67"/>
      <c r="C174" s="67"/>
      <c r="D174" s="1"/>
      <c r="E174" s="1"/>
      <c r="F174" s="1"/>
      <c r="G174" s="1"/>
      <c r="H174" s="1"/>
      <c r="I174" s="1"/>
      <c r="J174" s="1"/>
      <c r="K174" s="1"/>
    </row>
    <row r="175" ht="15.75" customHeight="1">
      <c r="A175" s="66"/>
      <c r="B175" s="67"/>
      <c r="C175" s="67"/>
      <c r="D175" s="1"/>
      <c r="E175" s="1"/>
      <c r="F175" s="1"/>
      <c r="G175" s="1"/>
      <c r="H175" s="1"/>
      <c r="I175" s="1"/>
      <c r="J175" s="1"/>
      <c r="K175" s="1"/>
    </row>
    <row r="176" ht="15.75" customHeight="1">
      <c r="A176" s="66"/>
      <c r="B176" s="67"/>
      <c r="C176" s="67"/>
      <c r="D176" s="1"/>
      <c r="E176" s="1"/>
      <c r="F176" s="1"/>
      <c r="G176" s="1"/>
      <c r="H176" s="1"/>
      <c r="I176" s="1"/>
      <c r="J176" s="1"/>
      <c r="K176" s="1"/>
    </row>
    <row r="177" ht="15.75" customHeight="1">
      <c r="A177" s="66"/>
      <c r="B177" s="67"/>
      <c r="C177" s="67"/>
      <c r="D177" s="1"/>
      <c r="E177" s="1"/>
      <c r="F177" s="1"/>
      <c r="G177" s="1"/>
      <c r="H177" s="1"/>
      <c r="I177" s="1"/>
      <c r="J177" s="1"/>
      <c r="K177" s="1"/>
    </row>
    <row r="178" ht="15.75" customHeight="1">
      <c r="A178" s="66"/>
      <c r="B178" s="67"/>
      <c r="C178" s="67"/>
      <c r="D178" s="1"/>
      <c r="E178" s="1"/>
      <c r="F178" s="1"/>
      <c r="G178" s="1"/>
      <c r="H178" s="1"/>
      <c r="I178" s="1"/>
      <c r="J178" s="1"/>
      <c r="K178" s="1"/>
    </row>
    <row r="179" ht="15.75" customHeight="1">
      <c r="A179" s="66"/>
      <c r="B179" s="67"/>
      <c r="C179" s="67"/>
      <c r="D179" s="1"/>
      <c r="E179" s="1"/>
      <c r="F179" s="1"/>
      <c r="G179" s="1"/>
      <c r="H179" s="1"/>
      <c r="I179" s="1"/>
      <c r="J179" s="1"/>
      <c r="K179" s="1"/>
    </row>
    <row r="180" ht="15.75" customHeight="1">
      <c r="A180" s="66"/>
      <c r="B180" s="67"/>
      <c r="C180" s="67"/>
      <c r="D180" s="1"/>
      <c r="E180" s="1"/>
      <c r="F180" s="1"/>
      <c r="G180" s="1"/>
      <c r="H180" s="1"/>
      <c r="I180" s="1"/>
      <c r="J180" s="1"/>
      <c r="K180" s="1"/>
    </row>
    <row r="181" ht="15.75" customHeight="1">
      <c r="A181" s="66"/>
      <c r="B181" s="67"/>
      <c r="C181" s="67"/>
      <c r="D181" s="1"/>
      <c r="E181" s="1"/>
      <c r="F181" s="1"/>
      <c r="G181" s="1"/>
      <c r="H181" s="1"/>
      <c r="I181" s="1"/>
      <c r="J181" s="1"/>
      <c r="K181" s="1"/>
    </row>
    <row r="182" ht="15.75" customHeight="1">
      <c r="A182" s="66"/>
      <c r="B182" s="67"/>
      <c r="C182" s="67"/>
      <c r="D182" s="1"/>
      <c r="E182" s="1"/>
      <c r="F182" s="1"/>
      <c r="G182" s="1"/>
      <c r="H182" s="1"/>
      <c r="I182" s="1"/>
      <c r="J182" s="1"/>
      <c r="K182" s="1"/>
    </row>
    <row r="183" ht="15.75" customHeight="1">
      <c r="A183" s="66"/>
      <c r="B183" s="67"/>
      <c r="C183" s="67"/>
      <c r="D183" s="1"/>
      <c r="E183" s="1"/>
      <c r="F183" s="1"/>
      <c r="G183" s="1"/>
      <c r="H183" s="1"/>
      <c r="I183" s="1"/>
      <c r="J183" s="1"/>
      <c r="K183" s="1"/>
    </row>
    <row r="184" ht="15.75" customHeight="1">
      <c r="A184" s="66"/>
      <c r="B184" s="67"/>
      <c r="C184" s="67"/>
      <c r="D184" s="1"/>
      <c r="E184" s="1"/>
      <c r="F184" s="1"/>
      <c r="G184" s="1"/>
      <c r="H184" s="1"/>
      <c r="I184" s="1"/>
      <c r="J184" s="1"/>
      <c r="K184" s="1"/>
    </row>
    <row r="185" ht="15.75" customHeight="1">
      <c r="A185" s="66"/>
      <c r="B185" s="67"/>
      <c r="C185" s="67"/>
      <c r="D185" s="1"/>
      <c r="E185" s="1"/>
      <c r="F185" s="1"/>
      <c r="G185" s="1"/>
      <c r="H185" s="1"/>
      <c r="I185" s="1"/>
      <c r="J185" s="1"/>
      <c r="K185" s="1"/>
    </row>
    <row r="186" ht="15.75" customHeight="1">
      <c r="A186" s="66"/>
      <c r="B186" s="67"/>
      <c r="C186" s="67"/>
      <c r="D186" s="1"/>
      <c r="E186" s="1"/>
      <c r="F186" s="1"/>
      <c r="G186" s="1"/>
      <c r="H186" s="1"/>
      <c r="I186" s="1"/>
      <c r="J186" s="1"/>
      <c r="K186" s="1"/>
    </row>
    <row r="187" ht="15.75" customHeight="1">
      <c r="A187" s="66"/>
      <c r="B187" s="67"/>
      <c r="C187" s="67"/>
      <c r="D187" s="1"/>
      <c r="E187" s="1"/>
      <c r="F187" s="1"/>
      <c r="G187" s="1"/>
      <c r="H187" s="1"/>
      <c r="I187" s="1"/>
      <c r="J187" s="1"/>
      <c r="K187" s="1"/>
    </row>
    <row r="188" ht="15.75" customHeight="1">
      <c r="A188" s="66"/>
      <c r="B188" s="67"/>
      <c r="C188" s="67"/>
      <c r="D188" s="1"/>
      <c r="E188" s="1"/>
      <c r="F188" s="1"/>
      <c r="G188" s="1"/>
      <c r="H188" s="1"/>
      <c r="I188" s="1"/>
      <c r="J188" s="1"/>
      <c r="K188" s="1"/>
    </row>
    <row r="189" ht="15.75" customHeight="1">
      <c r="A189" s="66"/>
      <c r="B189" s="67"/>
      <c r="C189" s="67"/>
      <c r="D189" s="1"/>
      <c r="E189" s="1"/>
      <c r="F189" s="1"/>
      <c r="G189" s="1"/>
      <c r="H189" s="1"/>
      <c r="I189" s="1"/>
      <c r="J189" s="1"/>
      <c r="K189" s="1"/>
    </row>
    <row r="190" ht="15.75" customHeight="1">
      <c r="A190" s="66"/>
      <c r="B190" s="67"/>
      <c r="C190" s="67"/>
      <c r="D190" s="1"/>
      <c r="E190" s="1"/>
      <c r="F190" s="1"/>
      <c r="G190" s="1"/>
      <c r="H190" s="1"/>
      <c r="I190" s="1"/>
      <c r="J190" s="1"/>
      <c r="K190" s="1"/>
    </row>
    <row r="191" ht="15.75" customHeight="1">
      <c r="A191" s="66"/>
      <c r="B191" s="67"/>
      <c r="C191" s="67"/>
      <c r="D191" s="1"/>
      <c r="E191" s="1"/>
      <c r="F191" s="1"/>
      <c r="G191" s="1"/>
      <c r="H191" s="1"/>
      <c r="I191" s="1"/>
      <c r="J191" s="1"/>
      <c r="K191" s="1"/>
    </row>
    <row r="192" ht="15.75" customHeight="1">
      <c r="A192" s="66"/>
      <c r="B192" s="67"/>
      <c r="C192" s="67"/>
      <c r="D192" s="1"/>
      <c r="E192" s="1"/>
      <c r="F192" s="1"/>
      <c r="G192" s="1"/>
      <c r="H192" s="1"/>
      <c r="I192" s="1"/>
      <c r="J192" s="1"/>
      <c r="K192" s="1"/>
    </row>
    <row r="193" ht="15.75" customHeight="1">
      <c r="A193" s="66"/>
      <c r="B193" s="67"/>
      <c r="C193" s="67"/>
      <c r="D193" s="1"/>
      <c r="E193" s="1"/>
      <c r="F193" s="1"/>
      <c r="G193" s="1"/>
      <c r="H193" s="1"/>
      <c r="I193" s="1"/>
      <c r="J193" s="1"/>
      <c r="K193" s="1"/>
    </row>
    <row r="194" ht="15.75" customHeight="1">
      <c r="A194" s="66"/>
      <c r="B194" s="67"/>
      <c r="C194" s="67"/>
      <c r="D194" s="1"/>
      <c r="E194" s="1"/>
      <c r="F194" s="1"/>
      <c r="G194" s="1"/>
      <c r="H194" s="1"/>
      <c r="I194" s="1"/>
      <c r="J194" s="1"/>
      <c r="K194" s="1"/>
    </row>
    <row r="195" ht="15.75" customHeight="1">
      <c r="A195" s="66"/>
      <c r="B195" s="67"/>
      <c r="C195" s="67"/>
      <c r="D195" s="1"/>
      <c r="E195" s="1"/>
      <c r="F195" s="1"/>
      <c r="G195" s="1"/>
      <c r="H195" s="1"/>
      <c r="I195" s="1"/>
      <c r="J195" s="1"/>
      <c r="K195" s="1"/>
    </row>
    <row r="196" ht="15.75" customHeight="1">
      <c r="A196" s="66"/>
      <c r="B196" s="67"/>
      <c r="C196" s="67"/>
      <c r="D196" s="1"/>
      <c r="E196" s="1"/>
      <c r="F196" s="1"/>
      <c r="G196" s="1"/>
      <c r="H196" s="1"/>
      <c r="I196" s="1"/>
      <c r="J196" s="1"/>
      <c r="K196" s="1"/>
    </row>
    <row r="197" ht="15.75" customHeight="1">
      <c r="A197" s="66"/>
      <c r="B197" s="67"/>
      <c r="C197" s="67"/>
      <c r="D197" s="1"/>
      <c r="E197" s="1"/>
      <c r="F197" s="1"/>
      <c r="G197" s="1"/>
      <c r="H197" s="1"/>
      <c r="I197" s="1"/>
      <c r="J197" s="1"/>
      <c r="K197" s="1"/>
    </row>
    <row r="198" ht="15.75" customHeight="1">
      <c r="A198" s="66"/>
      <c r="B198" s="67"/>
      <c r="C198" s="67"/>
      <c r="D198" s="1"/>
      <c r="E198" s="1"/>
      <c r="F198" s="1"/>
      <c r="G198" s="1"/>
      <c r="H198" s="1"/>
      <c r="I198" s="1"/>
      <c r="J198" s="1"/>
      <c r="K198" s="1"/>
    </row>
    <row r="199" ht="15.75" customHeight="1">
      <c r="A199" s="66"/>
      <c r="B199" s="67"/>
      <c r="C199" s="67"/>
      <c r="D199" s="1"/>
      <c r="E199" s="1"/>
      <c r="F199" s="1"/>
      <c r="G199" s="1"/>
      <c r="H199" s="1"/>
      <c r="I199" s="1"/>
      <c r="J199" s="1"/>
      <c r="K199" s="1"/>
    </row>
    <row r="200" ht="15.75" customHeight="1">
      <c r="A200" s="66"/>
      <c r="B200" s="67"/>
      <c r="C200" s="67"/>
      <c r="D200" s="1"/>
      <c r="E200" s="1"/>
      <c r="F200" s="1"/>
      <c r="G200" s="1"/>
      <c r="H200" s="1"/>
      <c r="I200" s="1"/>
      <c r="J200" s="1"/>
      <c r="K200" s="1"/>
    </row>
    <row r="201" ht="15.75" customHeight="1">
      <c r="A201" s="66"/>
      <c r="B201" s="67"/>
      <c r="C201" s="67"/>
      <c r="D201" s="1"/>
      <c r="E201" s="1"/>
      <c r="F201" s="1"/>
      <c r="G201" s="1"/>
      <c r="H201" s="1"/>
      <c r="I201" s="1"/>
      <c r="J201" s="1"/>
      <c r="K201" s="1"/>
    </row>
    <row r="202" ht="15.75" customHeight="1">
      <c r="A202" s="66"/>
      <c r="B202" s="67"/>
      <c r="C202" s="67"/>
      <c r="D202" s="1"/>
      <c r="E202" s="1"/>
      <c r="F202" s="1"/>
      <c r="G202" s="1"/>
      <c r="H202" s="1"/>
      <c r="I202" s="1"/>
      <c r="J202" s="1"/>
      <c r="K202" s="1"/>
    </row>
    <row r="203" ht="15.75" customHeight="1">
      <c r="A203" s="66"/>
      <c r="B203" s="67"/>
      <c r="C203" s="67"/>
      <c r="D203" s="1"/>
      <c r="E203" s="1"/>
      <c r="F203" s="1"/>
      <c r="G203" s="1"/>
      <c r="H203" s="1"/>
      <c r="I203" s="1"/>
      <c r="J203" s="1"/>
      <c r="K203" s="1"/>
    </row>
    <row r="204" ht="15.75" customHeight="1">
      <c r="A204" s="66"/>
      <c r="B204" s="67"/>
      <c r="C204" s="67"/>
      <c r="D204" s="1"/>
      <c r="E204" s="1"/>
      <c r="F204" s="1"/>
      <c r="G204" s="1"/>
      <c r="H204" s="1"/>
      <c r="I204" s="1"/>
      <c r="J204" s="1"/>
      <c r="K204" s="1"/>
    </row>
    <row r="205" ht="15.75" customHeight="1">
      <c r="A205" s="66"/>
      <c r="B205" s="67"/>
      <c r="C205" s="67"/>
      <c r="D205" s="1"/>
      <c r="E205" s="1"/>
      <c r="F205" s="1"/>
      <c r="G205" s="1"/>
      <c r="H205" s="1"/>
      <c r="I205" s="1"/>
      <c r="J205" s="1"/>
      <c r="K205" s="1"/>
    </row>
    <row r="206" ht="15.75" customHeight="1">
      <c r="A206" s="66"/>
      <c r="B206" s="67"/>
      <c r="C206" s="67"/>
      <c r="D206" s="1"/>
      <c r="E206" s="1"/>
      <c r="F206" s="1"/>
      <c r="G206" s="1"/>
      <c r="H206" s="1"/>
      <c r="I206" s="1"/>
      <c r="J206" s="1"/>
      <c r="K206" s="1"/>
    </row>
    <row r="207" ht="15.75" customHeight="1">
      <c r="A207" s="66"/>
      <c r="B207" s="67"/>
      <c r="C207" s="67"/>
      <c r="D207" s="1"/>
      <c r="E207" s="1"/>
      <c r="F207" s="1"/>
      <c r="G207" s="1"/>
      <c r="H207" s="1"/>
      <c r="I207" s="1"/>
      <c r="J207" s="1"/>
      <c r="K207" s="1"/>
    </row>
    <row r="208" ht="15.75" customHeight="1">
      <c r="A208" s="66"/>
      <c r="B208" s="67"/>
      <c r="C208" s="67"/>
      <c r="D208" s="1"/>
      <c r="E208" s="1"/>
      <c r="F208" s="1"/>
      <c r="G208" s="1"/>
      <c r="H208" s="1"/>
      <c r="I208" s="1"/>
      <c r="J208" s="1"/>
      <c r="K208" s="1"/>
    </row>
    <row r="209" ht="15.75" customHeight="1">
      <c r="A209" s="66"/>
      <c r="B209" s="67"/>
      <c r="C209" s="67"/>
      <c r="D209" s="1"/>
      <c r="E209" s="1"/>
      <c r="F209" s="1"/>
      <c r="G209" s="1"/>
      <c r="H209" s="1"/>
      <c r="I209" s="1"/>
      <c r="J209" s="1"/>
      <c r="K209" s="1"/>
    </row>
    <row r="210" ht="15.75" customHeight="1">
      <c r="A210" s="66"/>
      <c r="B210" s="67"/>
      <c r="C210" s="67"/>
      <c r="D210" s="1"/>
      <c r="E210" s="1"/>
      <c r="F210" s="1"/>
      <c r="G210" s="1"/>
      <c r="H210" s="1"/>
      <c r="I210" s="1"/>
      <c r="J210" s="1"/>
      <c r="K210" s="1"/>
    </row>
    <row r="211" ht="15.75" customHeight="1">
      <c r="A211" s="66"/>
      <c r="B211" s="67"/>
      <c r="C211" s="67"/>
      <c r="D211" s="1"/>
      <c r="E211" s="1"/>
      <c r="F211" s="1"/>
      <c r="G211" s="1"/>
      <c r="H211" s="1"/>
      <c r="I211" s="1"/>
      <c r="J211" s="1"/>
      <c r="K211" s="1"/>
    </row>
    <row r="212" ht="15.75" customHeight="1">
      <c r="A212" s="66"/>
      <c r="B212" s="67"/>
      <c r="C212" s="67"/>
      <c r="D212" s="1"/>
      <c r="E212" s="1"/>
      <c r="F212" s="1"/>
      <c r="G212" s="1"/>
      <c r="H212" s="1"/>
      <c r="I212" s="1"/>
      <c r="J212" s="1"/>
      <c r="K212" s="1"/>
    </row>
    <row r="213" ht="15.75" customHeight="1">
      <c r="A213" s="66"/>
      <c r="B213" s="67"/>
      <c r="C213" s="67"/>
      <c r="D213" s="1"/>
      <c r="E213" s="1"/>
      <c r="F213" s="1"/>
      <c r="G213" s="1"/>
      <c r="H213" s="1"/>
      <c r="I213" s="1"/>
      <c r="J213" s="1"/>
      <c r="K213" s="1"/>
    </row>
    <row r="214" ht="15.75" customHeight="1">
      <c r="A214" s="66"/>
      <c r="B214" s="67"/>
      <c r="C214" s="67"/>
      <c r="D214" s="1"/>
      <c r="E214" s="1"/>
      <c r="F214" s="1"/>
      <c r="G214" s="1"/>
      <c r="H214" s="1"/>
      <c r="I214" s="1"/>
      <c r="J214" s="1"/>
      <c r="K214" s="1"/>
    </row>
    <row r="215" ht="15.75" customHeight="1">
      <c r="A215" s="66"/>
      <c r="B215" s="67"/>
      <c r="C215" s="67"/>
      <c r="D215" s="1"/>
      <c r="E215" s="1"/>
      <c r="F215" s="1"/>
      <c r="G215" s="1"/>
      <c r="H215" s="1"/>
      <c r="I215" s="1"/>
      <c r="J215" s="1"/>
      <c r="K215" s="1"/>
    </row>
    <row r="216" ht="15.75" customHeight="1">
      <c r="A216" s="66"/>
      <c r="B216" s="67"/>
      <c r="C216" s="67"/>
      <c r="D216" s="1"/>
      <c r="E216" s="1"/>
      <c r="F216" s="1"/>
      <c r="G216" s="1"/>
      <c r="H216" s="1"/>
      <c r="I216" s="1"/>
      <c r="J216" s="1"/>
      <c r="K216" s="1"/>
    </row>
    <row r="217" ht="15.75" customHeight="1">
      <c r="A217" s="66"/>
      <c r="B217" s="67"/>
      <c r="C217" s="67"/>
      <c r="D217" s="1"/>
      <c r="E217" s="1"/>
      <c r="F217" s="1"/>
      <c r="G217" s="1"/>
      <c r="H217" s="1"/>
      <c r="I217" s="1"/>
      <c r="J217" s="1"/>
      <c r="K217" s="1"/>
    </row>
    <row r="218" ht="15.75" customHeight="1">
      <c r="A218" s="66"/>
      <c r="B218" s="67"/>
      <c r="C218" s="67"/>
      <c r="D218" s="1"/>
      <c r="E218" s="1"/>
      <c r="F218" s="1"/>
      <c r="G218" s="1"/>
      <c r="H218" s="1"/>
      <c r="I218" s="1"/>
      <c r="J218" s="1"/>
      <c r="K218" s="1"/>
    </row>
    <row r="219" ht="15.75" customHeight="1">
      <c r="A219" s="66"/>
      <c r="B219" s="67"/>
      <c r="C219" s="67"/>
      <c r="D219" s="1"/>
      <c r="E219" s="1"/>
      <c r="F219" s="1"/>
      <c r="G219" s="1"/>
      <c r="H219" s="1"/>
      <c r="I219" s="1"/>
      <c r="J219" s="1"/>
      <c r="K219" s="1"/>
    </row>
    <row r="220" ht="15.75" customHeight="1">
      <c r="A220" s="66"/>
      <c r="B220" s="67"/>
      <c r="C220" s="67"/>
      <c r="D220" s="1"/>
      <c r="E220" s="1"/>
      <c r="F220" s="1"/>
      <c r="G220" s="1"/>
      <c r="H220" s="1"/>
      <c r="I220" s="1"/>
      <c r="J220" s="1"/>
      <c r="K220" s="1"/>
    </row>
    <row r="221" ht="15.75" customHeight="1">
      <c r="A221" s="66"/>
      <c r="B221" s="67"/>
      <c r="C221" s="67"/>
      <c r="D221" s="1"/>
      <c r="E221" s="1"/>
      <c r="F221" s="1"/>
      <c r="G221" s="1"/>
      <c r="H221" s="1"/>
      <c r="I221" s="1"/>
      <c r="J221" s="1"/>
      <c r="K221" s="1"/>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5.71"/>
    <col customWidth="1" min="2" max="2" width="75.71"/>
    <col customWidth="1" min="3" max="3" width="15.71"/>
    <col customWidth="1" min="4" max="4" width="23.29"/>
    <col customWidth="1" min="5" max="10" width="15.71"/>
    <col customWidth="1" min="11" max="11" width="39.43"/>
    <col customWidth="1" min="12" max="18" width="15.71"/>
    <col customWidth="1" hidden="1" min="19" max="21" width="15.71"/>
    <col customWidth="1" min="22" max="22" width="15.71"/>
    <col customWidth="1" min="23" max="23" width="28.71"/>
    <col customWidth="1" min="24" max="24" width="9.14"/>
    <col customWidth="1" min="25" max="30" width="8.0"/>
  </cols>
  <sheetData>
    <row r="1">
      <c r="A1" s="66"/>
      <c r="B1" s="67"/>
      <c r="C1" s="67"/>
      <c r="D1" s="67"/>
      <c r="E1" s="67"/>
      <c r="F1" s="67"/>
      <c r="G1" s="1"/>
      <c r="H1" s="1"/>
      <c r="I1" s="1"/>
      <c r="J1" s="1"/>
      <c r="K1" s="1"/>
      <c r="L1" s="1"/>
      <c r="M1" s="1"/>
      <c r="N1" s="1"/>
      <c r="O1" s="1"/>
      <c r="P1" s="1"/>
      <c r="Q1" s="1"/>
      <c r="R1" s="1"/>
      <c r="S1" s="1"/>
      <c r="T1" s="1"/>
      <c r="U1" s="1"/>
      <c r="V1" s="1"/>
      <c r="W1" s="1"/>
      <c r="X1" s="1"/>
    </row>
    <row r="2" ht="35.25" customHeight="1">
      <c r="A2" s="68" t="s">
        <v>180</v>
      </c>
      <c r="B2" s="69"/>
      <c r="C2" s="69"/>
      <c r="D2" s="69"/>
      <c r="E2" s="69"/>
      <c r="F2" s="69"/>
      <c r="G2" s="69"/>
      <c r="H2" s="69"/>
      <c r="I2" s="69"/>
      <c r="J2" s="69"/>
      <c r="K2" s="69"/>
      <c r="L2" s="69"/>
      <c r="M2" s="69"/>
      <c r="N2" s="69"/>
      <c r="O2" s="69"/>
      <c r="P2" s="69"/>
      <c r="Q2" s="69"/>
      <c r="R2" s="69"/>
      <c r="S2" s="69"/>
      <c r="T2" s="69"/>
      <c r="U2" s="69"/>
      <c r="V2" s="70"/>
      <c r="W2" s="71"/>
      <c r="X2" s="71"/>
      <c r="Y2" s="15"/>
      <c r="Z2" s="15"/>
      <c r="AA2" s="15"/>
      <c r="AB2" s="15"/>
      <c r="AC2" s="15"/>
      <c r="AD2" s="15"/>
    </row>
    <row r="3">
      <c r="A3" s="15"/>
      <c r="B3" s="15"/>
      <c r="C3" s="15"/>
      <c r="D3" s="15"/>
      <c r="E3" s="15"/>
      <c r="F3" s="15"/>
      <c r="G3" s="15"/>
      <c r="H3" s="71"/>
      <c r="I3" s="71"/>
      <c r="J3" s="15"/>
      <c r="K3" s="15"/>
      <c r="L3" s="15"/>
      <c r="M3" s="15"/>
      <c r="N3" s="15"/>
      <c r="O3" s="15"/>
      <c r="P3" s="15"/>
      <c r="Q3" s="15"/>
      <c r="R3" s="15"/>
      <c r="S3" s="15"/>
      <c r="T3" s="15"/>
      <c r="U3" s="71"/>
      <c r="V3" s="71"/>
      <c r="W3" s="71"/>
      <c r="X3" s="71"/>
      <c r="Y3" s="15"/>
      <c r="Z3" s="15"/>
      <c r="AA3" s="15"/>
      <c r="AB3" s="15"/>
      <c r="AC3" s="15"/>
      <c r="AD3" s="15"/>
    </row>
    <row r="4" ht="22.5" customHeight="1">
      <c r="A4" s="72" t="s">
        <v>181</v>
      </c>
      <c r="B4" s="69"/>
      <c r="C4" s="69"/>
      <c r="D4" s="69"/>
      <c r="E4" s="69"/>
      <c r="F4" s="69"/>
      <c r="G4" s="69"/>
      <c r="H4" s="69"/>
      <c r="I4" s="69"/>
      <c r="J4" s="69"/>
      <c r="K4" s="69"/>
      <c r="L4" s="69"/>
      <c r="M4" s="69"/>
      <c r="N4" s="69"/>
      <c r="O4" s="69"/>
      <c r="P4" s="69"/>
      <c r="Q4" s="69"/>
      <c r="R4" s="69"/>
      <c r="S4" s="69"/>
      <c r="T4" s="69"/>
      <c r="U4" s="69"/>
      <c r="V4" s="70"/>
      <c r="W4" s="71"/>
      <c r="X4" s="71"/>
      <c r="Y4" s="15"/>
      <c r="Z4" s="15"/>
      <c r="AA4" s="15"/>
      <c r="AB4" s="15"/>
      <c r="AC4" s="15"/>
      <c r="AD4" s="15"/>
    </row>
    <row r="5" ht="19.5" customHeight="1">
      <c r="A5" s="72" t="s">
        <v>182</v>
      </c>
      <c r="B5" s="69"/>
      <c r="C5" s="69"/>
      <c r="D5" s="69"/>
      <c r="E5" s="69"/>
      <c r="F5" s="69"/>
      <c r="G5" s="69"/>
      <c r="H5" s="69"/>
      <c r="I5" s="69"/>
      <c r="J5" s="69"/>
      <c r="K5" s="69"/>
      <c r="L5" s="69"/>
      <c r="M5" s="69"/>
      <c r="N5" s="69"/>
      <c r="O5" s="69"/>
      <c r="P5" s="69"/>
      <c r="Q5" s="69"/>
      <c r="R5" s="69"/>
      <c r="S5" s="69"/>
      <c r="T5" s="69"/>
      <c r="U5" s="69"/>
      <c r="V5" s="70"/>
      <c r="W5" s="71"/>
      <c r="X5" s="71"/>
      <c r="Y5" s="15"/>
      <c r="Z5" s="15"/>
      <c r="AA5" s="15"/>
      <c r="AB5" s="15"/>
      <c r="AC5" s="15"/>
      <c r="AD5" s="15"/>
    </row>
    <row r="6" ht="14.25" customHeight="1">
      <c r="A6" s="72" t="s">
        <v>183</v>
      </c>
      <c r="B6" s="69"/>
      <c r="C6" s="69"/>
      <c r="D6" s="69"/>
      <c r="E6" s="69"/>
      <c r="F6" s="69"/>
      <c r="G6" s="69"/>
      <c r="H6" s="69"/>
      <c r="I6" s="69"/>
      <c r="J6" s="69"/>
      <c r="K6" s="69"/>
      <c r="L6" s="69"/>
      <c r="M6" s="69"/>
      <c r="N6" s="69"/>
      <c r="O6" s="69"/>
      <c r="P6" s="69"/>
      <c r="Q6" s="69"/>
      <c r="R6" s="69"/>
      <c r="S6" s="69"/>
      <c r="T6" s="69"/>
      <c r="U6" s="69"/>
      <c r="V6" s="70"/>
      <c r="W6" s="71"/>
      <c r="X6" s="71"/>
      <c r="Y6" s="15"/>
      <c r="Z6" s="15"/>
      <c r="AA6" s="15"/>
      <c r="AB6" s="15"/>
      <c r="AC6" s="15"/>
      <c r="AD6" s="15"/>
    </row>
    <row r="7" ht="26.25" customHeight="1">
      <c r="A7" s="72" t="s">
        <v>184</v>
      </c>
      <c r="B7" s="69"/>
      <c r="C7" s="69"/>
      <c r="D7" s="69"/>
      <c r="E7" s="69"/>
      <c r="F7" s="69"/>
      <c r="G7" s="69"/>
      <c r="H7" s="69"/>
      <c r="I7" s="69"/>
      <c r="J7" s="69"/>
      <c r="K7" s="69"/>
      <c r="L7" s="69"/>
      <c r="M7" s="69"/>
      <c r="N7" s="69"/>
      <c r="O7" s="69"/>
      <c r="P7" s="69"/>
      <c r="Q7" s="69"/>
      <c r="R7" s="69"/>
      <c r="S7" s="69"/>
      <c r="T7" s="69"/>
      <c r="U7" s="69"/>
      <c r="V7" s="70"/>
      <c r="W7" s="73"/>
      <c r="X7" s="73"/>
      <c r="Y7" s="74"/>
      <c r="Z7" s="74"/>
      <c r="AA7" s="74"/>
      <c r="AB7" s="74"/>
      <c r="AC7" s="74"/>
      <c r="AD7" s="74"/>
    </row>
    <row r="8" ht="14.25" customHeight="1">
      <c r="A8" s="72" t="s">
        <v>185</v>
      </c>
      <c r="B8" s="69"/>
      <c r="C8" s="69"/>
      <c r="D8" s="69"/>
      <c r="E8" s="69"/>
      <c r="F8" s="69"/>
      <c r="G8" s="69"/>
      <c r="H8" s="69"/>
      <c r="I8" s="69"/>
      <c r="J8" s="69"/>
      <c r="K8" s="69"/>
      <c r="L8" s="69"/>
      <c r="M8" s="69"/>
      <c r="N8" s="69"/>
      <c r="O8" s="69"/>
      <c r="P8" s="69"/>
      <c r="Q8" s="69"/>
      <c r="R8" s="69"/>
      <c r="S8" s="69"/>
      <c r="T8" s="69"/>
      <c r="U8" s="69"/>
      <c r="V8" s="70"/>
      <c r="W8" s="73"/>
      <c r="X8" s="73"/>
      <c r="Y8" s="74"/>
      <c r="Z8" s="74"/>
      <c r="AA8" s="74"/>
      <c r="AB8" s="74"/>
      <c r="AC8" s="74"/>
      <c r="AD8" s="74"/>
    </row>
    <row r="9" ht="146.25" customHeight="1">
      <c r="A9" s="75" t="s">
        <v>186</v>
      </c>
      <c r="B9" s="69"/>
      <c r="C9" s="69"/>
      <c r="D9" s="69"/>
      <c r="E9" s="69"/>
      <c r="F9" s="69"/>
      <c r="G9" s="69"/>
      <c r="H9" s="69"/>
      <c r="I9" s="69"/>
      <c r="J9" s="69"/>
      <c r="K9" s="69"/>
      <c r="L9" s="69"/>
      <c r="M9" s="69"/>
      <c r="N9" s="69"/>
      <c r="O9" s="69"/>
      <c r="P9" s="69"/>
      <c r="Q9" s="69"/>
      <c r="R9" s="69"/>
      <c r="S9" s="69"/>
      <c r="T9" s="69"/>
      <c r="U9" s="69"/>
      <c r="V9" s="70"/>
      <c r="W9" s="73"/>
      <c r="X9" s="73"/>
      <c r="Y9" s="74"/>
      <c r="Z9" s="74"/>
      <c r="AA9" s="74"/>
      <c r="AB9" s="74"/>
      <c r="AC9" s="74"/>
      <c r="AD9" s="74"/>
    </row>
    <row r="10">
      <c r="A10" s="76"/>
      <c r="B10" s="77"/>
      <c r="C10" s="77"/>
      <c r="D10" s="77"/>
      <c r="E10" s="77"/>
      <c r="F10" s="77"/>
      <c r="G10" s="76"/>
      <c r="H10" s="15"/>
      <c r="I10" s="15"/>
      <c r="J10" s="76"/>
      <c r="K10" s="76"/>
      <c r="L10" s="76"/>
      <c r="M10" s="76"/>
      <c r="N10" s="76"/>
      <c r="O10" s="76"/>
      <c r="P10" s="76"/>
      <c r="Q10" s="76"/>
      <c r="R10" s="76"/>
      <c r="S10" s="76"/>
      <c r="T10" s="76"/>
      <c r="U10" s="71"/>
      <c r="V10" s="71"/>
      <c r="W10" s="71"/>
      <c r="X10" s="71"/>
      <c r="Y10" s="15"/>
      <c r="Z10" s="15"/>
      <c r="AA10" s="15"/>
      <c r="AB10" s="15"/>
      <c r="AC10" s="15"/>
      <c r="AD10" s="15"/>
    </row>
    <row r="11" ht="101.25" customHeight="1">
      <c r="A11" s="78" t="s">
        <v>187</v>
      </c>
      <c r="B11" s="78" t="s">
        <v>188</v>
      </c>
      <c r="C11" s="78" t="s">
        <v>189</v>
      </c>
      <c r="D11" s="79" t="s">
        <v>190</v>
      </c>
      <c r="E11" s="79" t="s">
        <v>191</v>
      </c>
      <c r="F11" s="79" t="s">
        <v>192</v>
      </c>
      <c r="G11" s="78" t="s">
        <v>193</v>
      </c>
      <c r="H11" s="80" t="s">
        <v>194</v>
      </c>
      <c r="I11" s="80" t="s">
        <v>195</v>
      </c>
      <c r="J11" s="79" t="s">
        <v>196</v>
      </c>
      <c r="K11" s="79" t="s">
        <v>197</v>
      </c>
      <c r="L11" s="79" t="s">
        <v>198</v>
      </c>
      <c r="M11" s="79" t="s">
        <v>199</v>
      </c>
      <c r="N11" s="79" t="s">
        <v>200</v>
      </c>
      <c r="O11" s="79" t="s">
        <v>201</v>
      </c>
      <c r="P11" s="79" t="s">
        <v>202</v>
      </c>
      <c r="Q11" s="81" t="s">
        <v>203</v>
      </c>
      <c r="R11" s="78" t="s">
        <v>204</v>
      </c>
      <c r="S11" s="78" t="s">
        <v>205</v>
      </c>
      <c r="T11" s="79" t="s">
        <v>206</v>
      </c>
      <c r="U11" s="79" t="s">
        <v>207</v>
      </c>
      <c r="V11" s="78" t="s">
        <v>208</v>
      </c>
      <c r="W11" s="82" t="s">
        <v>209</v>
      </c>
      <c r="X11" s="83"/>
      <c r="Y11" s="84"/>
      <c r="Z11" s="84"/>
      <c r="AA11" s="84"/>
      <c r="AB11" s="84"/>
      <c r="AC11" s="84"/>
      <c r="AD11" s="84"/>
    </row>
    <row r="12" ht="11.25" customHeight="1">
      <c r="A12" s="85" t="s">
        <v>210</v>
      </c>
      <c r="B12" s="85" t="s">
        <v>211</v>
      </c>
      <c r="C12" s="86" t="s">
        <v>52</v>
      </c>
      <c r="D12" s="85" t="s">
        <v>212</v>
      </c>
      <c r="E12" s="86">
        <v>12.0</v>
      </c>
      <c r="F12" s="87">
        <v>228.0</v>
      </c>
      <c r="G12" s="86" t="s">
        <v>213</v>
      </c>
      <c r="H12" s="88" t="s">
        <v>214</v>
      </c>
      <c r="I12" s="88" t="s">
        <v>215</v>
      </c>
      <c r="J12" s="89" t="s">
        <v>216</v>
      </c>
      <c r="K12" s="87" t="s">
        <v>217</v>
      </c>
      <c r="L12" s="90" t="s">
        <v>218</v>
      </c>
      <c r="M12" s="87">
        <v>2024.0</v>
      </c>
      <c r="N12" s="87" t="s">
        <v>219</v>
      </c>
      <c r="O12" s="87">
        <v>2.0</v>
      </c>
      <c r="P12" s="91">
        <v>2.0</v>
      </c>
      <c r="Q12" s="91">
        <v>2.0</v>
      </c>
      <c r="R12" s="91">
        <v>300.0</v>
      </c>
      <c r="S12" s="92"/>
      <c r="T12" s="56"/>
      <c r="U12" s="56"/>
      <c r="V12" s="56">
        <v>150.0</v>
      </c>
      <c r="W12" s="89" t="s">
        <v>51</v>
      </c>
      <c r="X12" s="1"/>
    </row>
    <row r="13" ht="11.25" customHeight="1">
      <c r="A13" s="85" t="s">
        <v>220</v>
      </c>
      <c r="B13" s="85" t="s">
        <v>221</v>
      </c>
      <c r="C13" s="86" t="s">
        <v>52</v>
      </c>
      <c r="D13" s="85" t="s">
        <v>222</v>
      </c>
      <c r="E13" s="86">
        <v>4.0</v>
      </c>
      <c r="F13" s="86">
        <v>4.0</v>
      </c>
      <c r="G13" s="86" t="s">
        <v>223</v>
      </c>
      <c r="H13" s="89" t="s">
        <v>224</v>
      </c>
      <c r="I13" s="89" t="s">
        <v>225</v>
      </c>
      <c r="J13" s="85" t="s">
        <v>226</v>
      </c>
      <c r="K13" s="86" t="s">
        <v>227</v>
      </c>
      <c r="L13" s="93" t="s">
        <v>228</v>
      </c>
      <c r="M13" s="87">
        <v>2024.0</v>
      </c>
      <c r="N13" s="87" t="s">
        <v>219</v>
      </c>
      <c r="O13" s="87">
        <v>2.0</v>
      </c>
      <c r="P13" s="91">
        <v>2.0</v>
      </c>
      <c r="Q13" s="91">
        <v>2.0</v>
      </c>
      <c r="R13" s="91">
        <v>300.0</v>
      </c>
      <c r="S13" s="92"/>
      <c r="T13" s="56"/>
      <c r="U13" s="56"/>
      <c r="V13" s="56">
        <v>150.0</v>
      </c>
      <c r="W13" s="89" t="s">
        <v>51</v>
      </c>
      <c r="X13" s="1"/>
    </row>
    <row r="14" ht="11.25" customHeight="1">
      <c r="A14" s="85" t="s">
        <v>229</v>
      </c>
      <c r="B14" s="85" t="s">
        <v>230</v>
      </c>
      <c r="C14" s="86" t="s">
        <v>52</v>
      </c>
      <c r="D14" s="85" t="s">
        <v>231</v>
      </c>
      <c r="E14" s="86">
        <v>13.0</v>
      </c>
      <c r="F14" s="86">
        <v>11.0</v>
      </c>
      <c r="G14" s="86" t="s">
        <v>232</v>
      </c>
      <c r="H14" s="89" t="s">
        <v>233</v>
      </c>
      <c r="I14" s="89" t="s">
        <v>234</v>
      </c>
      <c r="J14" s="85" t="s">
        <v>235</v>
      </c>
      <c r="K14" s="86" t="s">
        <v>236</v>
      </c>
      <c r="L14" s="93" t="s">
        <v>237</v>
      </c>
      <c r="M14" s="87">
        <v>2024.0</v>
      </c>
      <c r="N14" s="87" t="s">
        <v>219</v>
      </c>
      <c r="O14" s="87">
        <v>2.0</v>
      </c>
      <c r="P14" s="91">
        <v>2.0</v>
      </c>
      <c r="Q14" s="91">
        <v>2.0</v>
      </c>
      <c r="R14" s="91">
        <v>300.0</v>
      </c>
      <c r="S14" s="92"/>
      <c r="T14" s="56"/>
      <c r="U14" s="56"/>
      <c r="V14" s="56">
        <v>150.0</v>
      </c>
      <c r="W14" s="89" t="s">
        <v>51</v>
      </c>
      <c r="X14" s="1"/>
    </row>
    <row r="15" ht="11.25" customHeight="1">
      <c r="A15" s="85" t="s">
        <v>238</v>
      </c>
      <c r="B15" s="85" t="s">
        <v>239</v>
      </c>
      <c r="C15" s="86" t="s">
        <v>52</v>
      </c>
      <c r="D15" s="85" t="s">
        <v>240</v>
      </c>
      <c r="E15" s="86">
        <v>15.0</v>
      </c>
      <c r="F15" s="86">
        <v>3.0</v>
      </c>
      <c r="G15" s="86" t="s">
        <v>241</v>
      </c>
      <c r="H15" s="89" t="s">
        <v>242</v>
      </c>
      <c r="I15" s="89" t="s">
        <v>243</v>
      </c>
      <c r="J15" s="85" t="s">
        <v>244</v>
      </c>
      <c r="K15" s="86" t="s">
        <v>245</v>
      </c>
      <c r="L15" s="93" t="s">
        <v>246</v>
      </c>
      <c r="M15" s="87">
        <v>2024.0</v>
      </c>
      <c r="N15" s="87" t="s">
        <v>219</v>
      </c>
      <c r="O15" s="87">
        <v>3.0</v>
      </c>
      <c r="P15" s="91">
        <v>3.0</v>
      </c>
      <c r="Q15" s="91">
        <v>3.0</v>
      </c>
      <c r="R15" s="91">
        <v>300.0</v>
      </c>
      <c r="S15" s="92"/>
      <c r="T15" s="56"/>
      <c r="U15" s="56"/>
      <c r="V15" s="56">
        <v>100.0</v>
      </c>
      <c r="W15" s="89" t="s">
        <v>51</v>
      </c>
      <c r="X15" s="1"/>
    </row>
    <row r="16" ht="11.25" customHeight="1">
      <c r="A16" s="85" t="s">
        <v>247</v>
      </c>
      <c r="B16" s="85" t="s">
        <v>248</v>
      </c>
      <c r="C16" s="86" t="s">
        <v>52</v>
      </c>
      <c r="D16" s="85" t="s">
        <v>249</v>
      </c>
      <c r="E16" s="86">
        <v>4.0</v>
      </c>
      <c r="F16" s="86">
        <v>3.0</v>
      </c>
      <c r="G16" s="86" t="s">
        <v>223</v>
      </c>
      <c r="H16" s="89" t="s">
        <v>250</v>
      </c>
      <c r="I16" s="89" t="s">
        <v>251</v>
      </c>
      <c r="J16" s="85" t="s">
        <v>252</v>
      </c>
      <c r="K16" s="86" t="s">
        <v>253</v>
      </c>
      <c r="L16" s="93" t="s">
        <v>254</v>
      </c>
      <c r="M16" s="87">
        <v>2024.0</v>
      </c>
      <c r="N16" s="87" t="s">
        <v>219</v>
      </c>
      <c r="O16" s="87">
        <v>2.0</v>
      </c>
      <c r="P16" s="91">
        <v>2.0</v>
      </c>
      <c r="Q16" s="91">
        <v>2.0</v>
      </c>
      <c r="R16" s="91">
        <v>300.0</v>
      </c>
      <c r="S16" s="92"/>
      <c r="T16" s="56"/>
      <c r="U16" s="56"/>
      <c r="V16" s="56">
        <v>150.0</v>
      </c>
      <c r="W16" s="89" t="s">
        <v>51</v>
      </c>
      <c r="X16" s="1"/>
    </row>
    <row r="17" ht="11.25" customHeight="1">
      <c r="A17" s="85" t="s">
        <v>255</v>
      </c>
      <c r="B17" s="85" t="s">
        <v>256</v>
      </c>
      <c r="C17" s="86" t="s">
        <v>52</v>
      </c>
      <c r="D17" s="85" t="s">
        <v>257</v>
      </c>
      <c r="E17" s="86">
        <v>16.0</v>
      </c>
      <c r="F17" s="86">
        <v>8.0</v>
      </c>
      <c r="G17" s="86" t="s">
        <v>258</v>
      </c>
      <c r="H17" s="89" t="s">
        <v>259</v>
      </c>
      <c r="I17" s="89" t="s">
        <v>260</v>
      </c>
      <c r="J17" s="85" t="s">
        <v>261</v>
      </c>
      <c r="K17" s="86" t="s">
        <v>262</v>
      </c>
      <c r="L17" s="93" t="s">
        <v>263</v>
      </c>
      <c r="M17" s="87">
        <v>2024.0</v>
      </c>
      <c r="N17" s="87" t="s">
        <v>219</v>
      </c>
      <c r="O17" s="87">
        <v>3.0</v>
      </c>
      <c r="P17" s="91">
        <v>3.0</v>
      </c>
      <c r="Q17" s="91">
        <v>3.0</v>
      </c>
      <c r="R17" s="91">
        <v>300.0</v>
      </c>
      <c r="S17" s="92"/>
      <c r="T17" s="56"/>
      <c r="U17" s="56"/>
      <c r="V17" s="56">
        <v>100.0</v>
      </c>
      <c r="W17" s="89" t="s">
        <v>51</v>
      </c>
      <c r="X17" s="1"/>
    </row>
    <row r="18" ht="11.25" customHeight="1">
      <c r="A18" s="85" t="s">
        <v>264</v>
      </c>
      <c r="B18" s="85" t="s">
        <v>265</v>
      </c>
      <c r="C18" s="86" t="s">
        <v>52</v>
      </c>
      <c r="D18" s="85" t="s">
        <v>266</v>
      </c>
      <c r="E18" s="86">
        <v>20.0</v>
      </c>
      <c r="F18" s="86">
        <v>105919.0</v>
      </c>
      <c r="G18" s="86" t="s">
        <v>267</v>
      </c>
      <c r="H18" s="89" t="s">
        <v>268</v>
      </c>
      <c r="I18" s="89" t="s">
        <v>269</v>
      </c>
      <c r="J18" s="85" t="s">
        <v>270</v>
      </c>
      <c r="K18" s="86" t="s">
        <v>271</v>
      </c>
      <c r="L18" s="93" t="s">
        <v>218</v>
      </c>
      <c r="M18" s="87">
        <v>2024.0</v>
      </c>
      <c r="N18" s="87" t="s">
        <v>272</v>
      </c>
      <c r="O18" s="87">
        <v>2.0</v>
      </c>
      <c r="P18" s="91">
        <v>2.0</v>
      </c>
      <c r="Q18" s="91">
        <v>2.0</v>
      </c>
      <c r="R18" s="91">
        <v>1500.0</v>
      </c>
      <c r="S18" s="92"/>
      <c r="T18" s="56"/>
      <c r="U18" s="56"/>
      <c r="V18" s="56">
        <v>750.0</v>
      </c>
      <c r="W18" s="89" t="s">
        <v>51</v>
      </c>
      <c r="X18" s="1"/>
    </row>
    <row r="19" ht="11.25" customHeight="1">
      <c r="A19" s="85" t="s">
        <v>273</v>
      </c>
      <c r="B19" s="85" t="s">
        <v>274</v>
      </c>
      <c r="C19" s="86" t="s">
        <v>52</v>
      </c>
      <c r="D19" s="85" t="s">
        <v>275</v>
      </c>
      <c r="E19" s="86">
        <v>13.0</v>
      </c>
      <c r="F19" s="86">
        <v>4.0</v>
      </c>
      <c r="G19" s="86" t="s">
        <v>232</v>
      </c>
      <c r="H19" s="89" t="s">
        <v>276</v>
      </c>
      <c r="I19" s="89" t="s">
        <v>277</v>
      </c>
      <c r="J19" s="85" t="s">
        <v>278</v>
      </c>
      <c r="K19" s="86" t="s">
        <v>279</v>
      </c>
      <c r="L19" s="93" t="s">
        <v>280</v>
      </c>
      <c r="M19" s="87">
        <v>2024.0</v>
      </c>
      <c r="N19" s="87" t="s">
        <v>219</v>
      </c>
      <c r="O19" s="87">
        <v>4.0</v>
      </c>
      <c r="P19" s="91">
        <v>4.0</v>
      </c>
      <c r="Q19" s="91">
        <v>4.0</v>
      </c>
      <c r="R19" s="91">
        <v>300.0</v>
      </c>
      <c r="S19" s="92"/>
      <c r="T19" s="56"/>
      <c r="U19" s="56"/>
      <c r="V19" s="56">
        <v>75.0</v>
      </c>
      <c r="W19" s="89" t="s">
        <v>51</v>
      </c>
      <c r="X19" s="1"/>
    </row>
    <row r="20" ht="11.25" customHeight="1">
      <c r="A20" s="85" t="s">
        <v>281</v>
      </c>
      <c r="B20" s="85" t="s">
        <v>282</v>
      </c>
      <c r="C20" s="86" t="s">
        <v>52</v>
      </c>
      <c r="D20" s="85" t="s">
        <v>283</v>
      </c>
      <c r="E20" s="86">
        <v>10.0</v>
      </c>
      <c r="F20" s="86">
        <v>2.0</v>
      </c>
      <c r="G20" s="86" t="s">
        <v>284</v>
      </c>
      <c r="H20" s="89" t="s">
        <v>285</v>
      </c>
      <c r="I20" s="89" t="s">
        <v>286</v>
      </c>
      <c r="J20" s="85" t="s">
        <v>287</v>
      </c>
      <c r="K20" s="86" t="s">
        <v>288</v>
      </c>
      <c r="L20" s="93" t="s">
        <v>289</v>
      </c>
      <c r="M20" s="87">
        <v>2024.0</v>
      </c>
      <c r="N20" s="87" t="s">
        <v>290</v>
      </c>
      <c r="O20" s="87">
        <v>3.0</v>
      </c>
      <c r="P20" s="91">
        <v>3.0</v>
      </c>
      <c r="Q20" s="91">
        <v>3.0</v>
      </c>
      <c r="R20" s="91">
        <v>300.0</v>
      </c>
      <c r="S20" s="92"/>
      <c r="T20" s="56"/>
      <c r="U20" s="56"/>
      <c r="V20" s="56">
        <v>100.0</v>
      </c>
      <c r="W20" s="89" t="s">
        <v>51</v>
      </c>
      <c r="X20" s="1"/>
    </row>
    <row r="21" ht="11.25" customHeight="1">
      <c r="A21" s="85" t="s">
        <v>291</v>
      </c>
      <c r="B21" s="85" t="s">
        <v>292</v>
      </c>
      <c r="C21" s="86" t="s">
        <v>52</v>
      </c>
      <c r="D21" s="85" t="s">
        <v>293</v>
      </c>
      <c r="E21" s="86">
        <v>51.0</v>
      </c>
      <c r="F21" s="86"/>
      <c r="G21" s="86" t="s">
        <v>294</v>
      </c>
      <c r="H21" s="89" t="s">
        <v>295</v>
      </c>
      <c r="I21" s="89" t="s">
        <v>296</v>
      </c>
      <c r="J21" s="85" t="s">
        <v>297</v>
      </c>
      <c r="K21" s="86" t="s">
        <v>298</v>
      </c>
      <c r="L21" s="93" t="s">
        <v>299</v>
      </c>
      <c r="M21" s="87" t="s">
        <v>300</v>
      </c>
      <c r="N21" s="87" t="s">
        <v>301</v>
      </c>
      <c r="O21" s="87">
        <v>5.0</v>
      </c>
      <c r="P21" s="91">
        <v>5.0</v>
      </c>
      <c r="Q21" s="91">
        <v>7.0</v>
      </c>
      <c r="R21" s="91">
        <v>300.0</v>
      </c>
      <c r="S21" s="92"/>
      <c r="T21" s="56"/>
      <c r="U21" s="56"/>
      <c r="V21" s="56">
        <v>60.0</v>
      </c>
      <c r="W21" s="89" t="s">
        <v>54</v>
      </c>
      <c r="X21" s="1"/>
    </row>
    <row r="22" ht="11.25" customHeight="1">
      <c r="A22" s="85" t="s">
        <v>302</v>
      </c>
      <c r="B22" s="85" t="s">
        <v>303</v>
      </c>
      <c r="C22" s="86" t="s">
        <v>52</v>
      </c>
      <c r="D22" s="85" t="s">
        <v>304</v>
      </c>
      <c r="E22" s="86" t="s">
        <v>305</v>
      </c>
      <c r="F22" s="86"/>
      <c r="G22" s="86" t="s">
        <v>306</v>
      </c>
      <c r="H22" s="89" t="s">
        <v>307</v>
      </c>
      <c r="I22" s="89" t="s">
        <v>308</v>
      </c>
      <c r="J22" s="94" t="s">
        <v>309</v>
      </c>
      <c r="K22" s="86"/>
      <c r="L22" s="93" t="s">
        <v>310</v>
      </c>
      <c r="M22" s="87">
        <v>2024.0</v>
      </c>
      <c r="N22" s="87"/>
      <c r="O22" s="87">
        <v>6.0</v>
      </c>
      <c r="P22" s="91">
        <v>6.0</v>
      </c>
      <c r="Q22" s="91">
        <v>6.0</v>
      </c>
      <c r="R22" s="91">
        <v>200.0</v>
      </c>
      <c r="S22" s="92" t="s">
        <v>304</v>
      </c>
      <c r="T22" s="56" t="s">
        <v>311</v>
      </c>
      <c r="U22" s="56" t="s">
        <v>312</v>
      </c>
      <c r="V22" s="56">
        <v>33.33</v>
      </c>
      <c r="W22" s="89" t="s">
        <v>54</v>
      </c>
      <c r="X22" s="1"/>
    </row>
    <row r="23" ht="11.25" customHeight="1">
      <c r="A23" s="85" t="s">
        <v>313</v>
      </c>
      <c r="B23" s="85" t="s">
        <v>314</v>
      </c>
      <c r="C23" s="86" t="s">
        <v>52</v>
      </c>
      <c r="D23" s="85" t="s">
        <v>315</v>
      </c>
      <c r="E23" s="86">
        <v>27.0</v>
      </c>
      <c r="F23" s="86" t="s">
        <v>316</v>
      </c>
      <c r="G23" s="86" t="s">
        <v>317</v>
      </c>
      <c r="H23" s="89" t="s">
        <v>318</v>
      </c>
      <c r="I23" s="89" t="s">
        <v>319</v>
      </c>
      <c r="J23" s="85" t="s">
        <v>320</v>
      </c>
      <c r="K23" s="86" t="s">
        <v>321</v>
      </c>
      <c r="L23" s="93" t="s">
        <v>322</v>
      </c>
      <c r="M23" s="87">
        <v>2024.0</v>
      </c>
      <c r="N23" s="87" t="s">
        <v>272</v>
      </c>
      <c r="O23" s="87">
        <v>5.0</v>
      </c>
      <c r="P23" s="91">
        <v>5.0</v>
      </c>
      <c r="Q23" s="91">
        <v>7.0</v>
      </c>
      <c r="R23" s="91">
        <v>1500.0</v>
      </c>
      <c r="S23" s="92"/>
      <c r="T23" s="56"/>
      <c r="U23" s="56"/>
      <c r="V23" s="56">
        <v>300.0</v>
      </c>
      <c r="W23" s="89" t="s">
        <v>56</v>
      </c>
      <c r="X23" s="1"/>
    </row>
    <row r="24" ht="11.25" customHeight="1">
      <c r="A24" s="85" t="s">
        <v>323</v>
      </c>
      <c r="B24" s="85" t="s">
        <v>324</v>
      </c>
      <c r="C24" s="86" t="s">
        <v>52</v>
      </c>
      <c r="D24" s="85" t="s">
        <v>325</v>
      </c>
      <c r="E24" s="86">
        <v>36.0</v>
      </c>
      <c r="F24" s="86">
        <v>1.0</v>
      </c>
      <c r="G24" s="86" t="s">
        <v>326</v>
      </c>
      <c r="H24" s="89" t="s">
        <v>327</v>
      </c>
      <c r="I24" s="89" t="s">
        <v>328</v>
      </c>
      <c r="J24" s="85" t="s">
        <v>329</v>
      </c>
      <c r="K24" s="86" t="s">
        <v>330</v>
      </c>
      <c r="L24" s="93" t="s">
        <v>331</v>
      </c>
      <c r="M24" s="87">
        <v>2024.0</v>
      </c>
      <c r="N24" s="87" t="s">
        <v>332</v>
      </c>
      <c r="O24" s="87">
        <v>4.0</v>
      </c>
      <c r="P24" s="91">
        <v>4.0</v>
      </c>
      <c r="Q24" s="91">
        <v>6.0</v>
      </c>
      <c r="R24" s="91">
        <v>1500.0</v>
      </c>
      <c r="S24" s="92"/>
      <c r="T24" s="56"/>
      <c r="U24" s="56"/>
      <c r="V24" s="56">
        <v>375.0</v>
      </c>
      <c r="W24" s="89" t="s">
        <v>57</v>
      </c>
      <c r="X24" s="1"/>
    </row>
    <row r="25" ht="11.25" customHeight="1">
      <c r="A25" s="85" t="s">
        <v>333</v>
      </c>
      <c r="B25" s="85" t="s">
        <v>334</v>
      </c>
      <c r="C25" s="86" t="s">
        <v>52</v>
      </c>
      <c r="D25" s="85" t="s">
        <v>335</v>
      </c>
      <c r="E25" s="86">
        <v>132.0</v>
      </c>
      <c r="F25" s="86" t="s">
        <v>336</v>
      </c>
      <c r="G25" s="86" t="s">
        <v>337</v>
      </c>
      <c r="H25" s="89" t="s">
        <v>338</v>
      </c>
      <c r="I25" s="89" t="s">
        <v>339</v>
      </c>
      <c r="J25" s="85" t="s">
        <v>340</v>
      </c>
      <c r="K25" s="86" t="s">
        <v>341</v>
      </c>
      <c r="L25" s="93" t="s">
        <v>299</v>
      </c>
      <c r="M25" s="87">
        <v>2024.0</v>
      </c>
      <c r="N25" s="87" t="s">
        <v>272</v>
      </c>
      <c r="O25" s="87">
        <v>4.0</v>
      </c>
      <c r="P25" s="91">
        <v>4.0</v>
      </c>
      <c r="Q25" s="91">
        <v>4.0</v>
      </c>
      <c r="R25" s="91">
        <v>1500.0</v>
      </c>
      <c r="S25" s="92"/>
      <c r="T25" s="56"/>
      <c r="U25" s="56"/>
      <c r="V25" s="56">
        <v>375.0</v>
      </c>
      <c r="W25" s="89" t="s">
        <v>57</v>
      </c>
      <c r="X25" s="1"/>
    </row>
    <row r="26" ht="11.25" customHeight="1">
      <c r="A26" s="85" t="s">
        <v>342</v>
      </c>
      <c r="B26" s="85" t="s">
        <v>343</v>
      </c>
      <c r="C26" s="86" t="s">
        <v>52</v>
      </c>
      <c r="D26" s="85" t="s">
        <v>344</v>
      </c>
      <c r="E26" s="86">
        <v>51.0</v>
      </c>
      <c r="F26" s="86" t="s">
        <v>345</v>
      </c>
      <c r="G26" s="86" t="s">
        <v>346</v>
      </c>
      <c r="H26" s="89" t="s">
        <v>347</v>
      </c>
      <c r="I26" s="89" t="s">
        <v>348</v>
      </c>
      <c r="J26" s="85" t="s">
        <v>297</v>
      </c>
      <c r="K26" s="86" t="s">
        <v>298</v>
      </c>
      <c r="L26" s="93" t="s">
        <v>299</v>
      </c>
      <c r="M26" s="87">
        <v>2024.0</v>
      </c>
      <c r="N26" s="87" t="s">
        <v>332</v>
      </c>
      <c r="O26" s="87">
        <v>5.0</v>
      </c>
      <c r="P26" s="91">
        <v>5.0</v>
      </c>
      <c r="Q26" s="91">
        <v>7.0</v>
      </c>
      <c r="R26" s="91">
        <v>300.0</v>
      </c>
      <c r="S26" s="92"/>
      <c r="T26" s="56"/>
      <c r="U26" s="56"/>
      <c r="V26" s="56">
        <v>60.0</v>
      </c>
      <c r="W26" s="89" t="s">
        <v>57</v>
      </c>
      <c r="X26" s="1"/>
    </row>
    <row r="27" ht="11.25" customHeight="1">
      <c r="A27" s="85" t="s">
        <v>349</v>
      </c>
      <c r="B27" s="85" t="s">
        <v>350</v>
      </c>
      <c r="C27" s="86" t="s">
        <v>52</v>
      </c>
      <c r="D27" s="85" t="s">
        <v>351</v>
      </c>
      <c r="E27" s="86">
        <v>12.0</v>
      </c>
      <c r="F27" s="86" t="s">
        <v>352</v>
      </c>
      <c r="G27" s="86" t="s">
        <v>353</v>
      </c>
      <c r="H27" s="89" t="s">
        <v>354</v>
      </c>
      <c r="I27" s="89" t="s">
        <v>355</v>
      </c>
      <c r="J27" s="85" t="s">
        <v>356</v>
      </c>
      <c r="K27" s="86" t="s">
        <v>357</v>
      </c>
      <c r="L27" s="93" t="s">
        <v>358</v>
      </c>
      <c r="M27" s="87">
        <v>2024.0</v>
      </c>
      <c r="N27" s="87" t="s">
        <v>332</v>
      </c>
      <c r="O27" s="87">
        <v>5.0</v>
      </c>
      <c r="P27" s="91">
        <v>5.0</v>
      </c>
      <c r="Q27" s="91">
        <v>5.0</v>
      </c>
      <c r="R27" s="91">
        <v>1000.0</v>
      </c>
      <c r="S27" s="92"/>
      <c r="T27" s="56"/>
      <c r="U27" s="56"/>
      <c r="V27" s="56">
        <v>200.0</v>
      </c>
      <c r="W27" s="89" t="s">
        <v>57</v>
      </c>
      <c r="X27" s="1"/>
    </row>
    <row r="28" ht="11.25" customHeight="1">
      <c r="A28" s="85" t="s">
        <v>359</v>
      </c>
      <c r="B28" s="85" t="s">
        <v>360</v>
      </c>
      <c r="C28" s="86" t="s">
        <v>52</v>
      </c>
      <c r="D28" s="85" t="s">
        <v>351</v>
      </c>
      <c r="E28" s="86">
        <v>12.0</v>
      </c>
      <c r="F28" s="86" t="s">
        <v>361</v>
      </c>
      <c r="G28" s="86" t="s">
        <v>353</v>
      </c>
      <c r="H28" s="89" t="s">
        <v>362</v>
      </c>
      <c r="I28" s="89" t="s">
        <v>363</v>
      </c>
      <c r="J28" s="85" t="s">
        <v>364</v>
      </c>
      <c r="K28" s="86" t="s">
        <v>365</v>
      </c>
      <c r="L28" s="93" t="s">
        <v>366</v>
      </c>
      <c r="M28" s="87">
        <v>2024.0</v>
      </c>
      <c r="N28" s="87" t="s">
        <v>332</v>
      </c>
      <c r="O28" s="87">
        <v>3.0</v>
      </c>
      <c r="P28" s="91">
        <v>2.0</v>
      </c>
      <c r="Q28" s="91">
        <v>3.0</v>
      </c>
      <c r="R28" s="91">
        <v>1000.0</v>
      </c>
      <c r="S28" s="92"/>
      <c r="T28" s="56"/>
      <c r="U28" s="56"/>
      <c r="V28" s="56">
        <v>333.333333333333</v>
      </c>
      <c r="W28" s="89" t="s">
        <v>57</v>
      </c>
      <c r="X28" s="1"/>
    </row>
    <row r="29" ht="11.25" customHeight="1">
      <c r="A29" s="85" t="s">
        <v>273</v>
      </c>
      <c r="B29" s="85" t="s">
        <v>367</v>
      </c>
      <c r="C29" s="86" t="s">
        <v>52</v>
      </c>
      <c r="D29" s="85" t="s">
        <v>368</v>
      </c>
      <c r="E29" s="86">
        <v>13.0</v>
      </c>
      <c r="F29" s="86" t="s">
        <v>369</v>
      </c>
      <c r="G29" s="86" t="s">
        <v>232</v>
      </c>
      <c r="H29" s="89" t="s">
        <v>370</v>
      </c>
      <c r="I29" s="89" t="s">
        <v>277</v>
      </c>
      <c r="J29" s="85" t="s">
        <v>371</v>
      </c>
      <c r="K29" s="86" t="s">
        <v>279</v>
      </c>
      <c r="L29" s="93" t="s">
        <v>372</v>
      </c>
      <c r="M29" s="87">
        <v>2024.0</v>
      </c>
      <c r="N29" s="87" t="s">
        <v>332</v>
      </c>
      <c r="O29" s="87">
        <v>4.0</v>
      </c>
      <c r="P29" s="91">
        <v>4.0</v>
      </c>
      <c r="Q29" s="91">
        <v>4.0</v>
      </c>
      <c r="R29" s="91">
        <v>300.0</v>
      </c>
      <c r="S29" s="92"/>
      <c r="T29" s="56"/>
      <c r="U29" s="56"/>
      <c r="V29" s="56">
        <v>75.0</v>
      </c>
      <c r="W29" s="89" t="s">
        <v>57</v>
      </c>
      <c r="X29" s="1"/>
    </row>
    <row r="30" ht="11.25" customHeight="1">
      <c r="A30" s="85" t="s">
        <v>373</v>
      </c>
      <c r="B30" s="85" t="s">
        <v>367</v>
      </c>
      <c r="C30" s="86" t="s">
        <v>52</v>
      </c>
      <c r="D30" s="85" t="s">
        <v>374</v>
      </c>
      <c r="E30" s="86">
        <v>24.0</v>
      </c>
      <c r="F30" s="86" t="s">
        <v>375</v>
      </c>
      <c r="G30" s="86" t="s">
        <v>376</v>
      </c>
      <c r="H30" s="89" t="s">
        <v>377</v>
      </c>
      <c r="I30" s="89" t="s">
        <v>378</v>
      </c>
      <c r="J30" s="85" t="s">
        <v>379</v>
      </c>
      <c r="K30" s="86" t="s">
        <v>380</v>
      </c>
      <c r="L30" s="93" t="s">
        <v>381</v>
      </c>
      <c r="M30" s="87">
        <v>2024.0</v>
      </c>
      <c r="N30" s="87" t="s">
        <v>382</v>
      </c>
      <c r="O30" s="87">
        <v>4.0</v>
      </c>
      <c r="P30" s="91">
        <v>4.0</v>
      </c>
      <c r="Q30" s="91">
        <v>4.0</v>
      </c>
      <c r="R30" s="91">
        <v>500.0</v>
      </c>
      <c r="S30" s="92"/>
      <c r="T30" s="56"/>
      <c r="U30" s="56"/>
      <c r="V30" s="56">
        <v>125.0</v>
      </c>
      <c r="W30" s="89" t="s">
        <v>57</v>
      </c>
      <c r="X30" s="1"/>
    </row>
    <row r="31" ht="11.25" customHeight="1">
      <c r="A31" s="85" t="s">
        <v>383</v>
      </c>
      <c r="B31" s="85" t="s">
        <v>384</v>
      </c>
      <c r="C31" s="86" t="s">
        <v>52</v>
      </c>
      <c r="D31" s="85" t="s">
        <v>385</v>
      </c>
      <c r="E31" s="86">
        <v>727.0</v>
      </c>
      <c r="F31" s="86">
        <v>2024.0</v>
      </c>
      <c r="G31" s="86" t="s">
        <v>386</v>
      </c>
      <c r="H31" s="89" t="s">
        <v>387</v>
      </c>
      <c r="I31" s="89" t="s">
        <v>388</v>
      </c>
      <c r="J31" s="85" t="s">
        <v>389</v>
      </c>
      <c r="K31" s="86" t="s">
        <v>390</v>
      </c>
      <c r="L31" s="93" t="s">
        <v>391</v>
      </c>
      <c r="M31" s="87">
        <v>2024.0</v>
      </c>
      <c r="N31" s="87"/>
      <c r="O31" s="87">
        <v>3.0</v>
      </c>
      <c r="P31" s="91">
        <v>3.0</v>
      </c>
      <c r="Q31" s="91">
        <v>3.0</v>
      </c>
      <c r="R31" s="91">
        <v>200.0</v>
      </c>
      <c r="S31" s="92" t="s">
        <v>392</v>
      </c>
      <c r="T31" s="56" t="s">
        <v>393</v>
      </c>
      <c r="U31" s="56" t="s">
        <v>394</v>
      </c>
      <c r="V31" s="56">
        <v>66.6666666666667</v>
      </c>
      <c r="W31" s="89" t="s">
        <v>57</v>
      </c>
      <c r="X31" s="1"/>
    </row>
    <row r="32" ht="11.25" customHeight="1">
      <c r="A32" s="85" t="s">
        <v>395</v>
      </c>
      <c r="B32" s="85" t="s">
        <v>396</v>
      </c>
      <c r="C32" s="86" t="s">
        <v>52</v>
      </c>
      <c r="D32" s="85" t="s">
        <v>385</v>
      </c>
      <c r="E32" s="86">
        <v>726.0</v>
      </c>
      <c r="F32" s="86">
        <v>2024.0</v>
      </c>
      <c r="G32" s="86" t="s">
        <v>386</v>
      </c>
      <c r="H32" s="89" t="s">
        <v>397</v>
      </c>
      <c r="I32" s="89" t="s">
        <v>398</v>
      </c>
      <c r="J32" s="85" t="s">
        <v>399</v>
      </c>
      <c r="K32" s="86" t="s">
        <v>400</v>
      </c>
      <c r="L32" s="93" t="s">
        <v>401</v>
      </c>
      <c r="M32" s="87">
        <v>2024.0</v>
      </c>
      <c r="N32" s="87"/>
      <c r="O32" s="87">
        <v>3.0</v>
      </c>
      <c r="P32" s="91">
        <v>3.0</v>
      </c>
      <c r="Q32" s="91">
        <v>5.0</v>
      </c>
      <c r="R32" s="91">
        <v>200.0</v>
      </c>
      <c r="S32" s="92" t="s">
        <v>392</v>
      </c>
      <c r="T32" s="56" t="s">
        <v>393</v>
      </c>
      <c r="U32" s="56" t="s">
        <v>394</v>
      </c>
      <c r="V32" s="56">
        <v>66.6666666666667</v>
      </c>
      <c r="W32" s="89" t="s">
        <v>57</v>
      </c>
      <c r="X32" s="1"/>
    </row>
    <row r="33" ht="11.25" customHeight="1">
      <c r="A33" s="85" t="s">
        <v>402</v>
      </c>
      <c r="B33" s="85" t="s">
        <v>403</v>
      </c>
      <c r="C33" s="86" t="s">
        <v>52</v>
      </c>
      <c r="D33" s="85" t="s">
        <v>404</v>
      </c>
      <c r="E33" s="86"/>
      <c r="F33" s="86">
        <v>2024.0</v>
      </c>
      <c r="G33" s="86" t="s">
        <v>405</v>
      </c>
      <c r="H33" s="89" t="s">
        <v>406</v>
      </c>
      <c r="I33" s="89" t="s">
        <v>407</v>
      </c>
      <c r="J33" s="85" t="s">
        <v>408</v>
      </c>
      <c r="K33" s="86" t="s">
        <v>409</v>
      </c>
      <c r="L33" s="93" t="s">
        <v>410</v>
      </c>
      <c r="M33" s="87">
        <v>2024.0</v>
      </c>
      <c r="N33" s="87"/>
      <c r="O33" s="87">
        <v>5.0</v>
      </c>
      <c r="P33" s="91">
        <v>5.0</v>
      </c>
      <c r="Q33" s="91">
        <v>5.0</v>
      </c>
      <c r="R33" s="91">
        <v>200.0</v>
      </c>
      <c r="S33" s="92" t="s">
        <v>411</v>
      </c>
      <c r="T33" s="56" t="s">
        <v>412</v>
      </c>
      <c r="U33" s="56" t="s">
        <v>413</v>
      </c>
      <c r="V33" s="56">
        <v>40.0</v>
      </c>
      <c r="W33" s="89" t="s">
        <v>57</v>
      </c>
      <c r="X33" s="1"/>
    </row>
    <row r="34" ht="11.25" customHeight="1">
      <c r="A34" s="85" t="s">
        <v>414</v>
      </c>
      <c r="B34" s="85" t="s">
        <v>415</v>
      </c>
      <c r="C34" s="86" t="s">
        <v>52</v>
      </c>
      <c r="D34" s="85" t="s">
        <v>416</v>
      </c>
      <c r="E34" s="86"/>
      <c r="F34" s="86">
        <v>2024.0</v>
      </c>
      <c r="G34" s="86" t="s">
        <v>417</v>
      </c>
      <c r="H34" s="89" t="s">
        <v>418</v>
      </c>
      <c r="I34" s="89" t="s">
        <v>419</v>
      </c>
      <c r="J34" s="94" t="s">
        <v>420</v>
      </c>
      <c r="K34" s="86"/>
      <c r="L34" s="93" t="s">
        <v>310</v>
      </c>
      <c r="M34" s="87">
        <v>2024.0</v>
      </c>
      <c r="N34" s="87"/>
      <c r="O34" s="87">
        <v>6.0</v>
      </c>
      <c r="P34" s="91">
        <v>6.0</v>
      </c>
      <c r="Q34" s="91">
        <v>6.0</v>
      </c>
      <c r="R34" s="91">
        <v>200.0</v>
      </c>
      <c r="S34" s="92" t="s">
        <v>421</v>
      </c>
      <c r="T34" s="56" t="s">
        <v>311</v>
      </c>
      <c r="U34" s="56" t="s">
        <v>422</v>
      </c>
      <c r="V34" s="56">
        <v>33.3333333333333</v>
      </c>
      <c r="W34" s="89" t="s">
        <v>57</v>
      </c>
      <c r="X34" s="1"/>
    </row>
    <row r="35" ht="11.25" customHeight="1">
      <c r="A35" s="85" t="s">
        <v>395</v>
      </c>
      <c r="B35" s="85" t="s">
        <v>423</v>
      </c>
      <c r="C35" s="86" t="s">
        <v>52</v>
      </c>
      <c r="D35" s="85" t="s">
        <v>424</v>
      </c>
      <c r="E35" s="86">
        <v>726.0</v>
      </c>
      <c r="F35" s="86"/>
      <c r="G35" s="86"/>
      <c r="H35" s="89" t="s">
        <v>425</v>
      </c>
      <c r="I35" s="89" t="s">
        <v>398</v>
      </c>
      <c r="J35" s="85" t="s">
        <v>426</v>
      </c>
      <c r="K35" s="86" t="s">
        <v>400</v>
      </c>
      <c r="L35" s="93" t="s">
        <v>401</v>
      </c>
      <c r="M35" s="87">
        <v>2024.0</v>
      </c>
      <c r="N35" s="87"/>
      <c r="O35" s="87">
        <v>3.0</v>
      </c>
      <c r="P35" s="91">
        <v>3.0</v>
      </c>
      <c r="Q35" s="91">
        <v>5.0</v>
      </c>
      <c r="R35" s="91">
        <v>200.0</v>
      </c>
      <c r="S35" s="92" t="s">
        <v>392</v>
      </c>
      <c r="T35" s="56" t="s">
        <v>427</v>
      </c>
      <c r="U35" s="56"/>
      <c r="V35" s="56">
        <v>66.66</v>
      </c>
      <c r="W35" s="89" t="s">
        <v>62</v>
      </c>
      <c r="X35" s="1"/>
    </row>
    <row r="36" ht="11.25" customHeight="1">
      <c r="A36" s="85" t="s">
        <v>291</v>
      </c>
      <c r="B36" s="85" t="s">
        <v>428</v>
      </c>
      <c r="C36" s="86" t="s">
        <v>52</v>
      </c>
      <c r="D36" s="85" t="s">
        <v>293</v>
      </c>
      <c r="E36" s="86">
        <v>51.0</v>
      </c>
      <c r="F36" s="86">
        <v>100648.0</v>
      </c>
      <c r="G36" s="86" t="s">
        <v>294</v>
      </c>
      <c r="H36" s="89" t="s">
        <v>429</v>
      </c>
      <c r="I36" s="89" t="s">
        <v>430</v>
      </c>
      <c r="J36" s="85" t="s">
        <v>431</v>
      </c>
      <c r="K36" s="86" t="s">
        <v>298</v>
      </c>
      <c r="L36" s="93" t="s">
        <v>218</v>
      </c>
      <c r="M36" s="87">
        <v>2024.0</v>
      </c>
      <c r="N36" s="87" t="s">
        <v>432</v>
      </c>
      <c r="O36" s="87">
        <v>5.0</v>
      </c>
      <c r="P36" s="91">
        <v>5.0</v>
      </c>
      <c r="Q36" s="91">
        <v>7.0</v>
      </c>
      <c r="R36" s="91">
        <v>300.0</v>
      </c>
      <c r="S36" s="92"/>
      <c r="T36" s="56"/>
      <c r="U36" s="56"/>
      <c r="V36" s="56">
        <v>60.0</v>
      </c>
      <c r="W36" s="89" t="s">
        <v>63</v>
      </c>
      <c r="X36" s="1"/>
    </row>
    <row r="37" ht="11.25" customHeight="1">
      <c r="A37" s="85" t="s">
        <v>395</v>
      </c>
      <c r="B37" s="85" t="s">
        <v>423</v>
      </c>
      <c r="C37" s="86" t="s">
        <v>52</v>
      </c>
      <c r="D37" s="85" t="s">
        <v>424</v>
      </c>
      <c r="E37" s="86">
        <v>726.0</v>
      </c>
      <c r="F37" s="86"/>
      <c r="G37" s="86"/>
      <c r="H37" s="89" t="s">
        <v>425</v>
      </c>
      <c r="I37" s="89" t="s">
        <v>398</v>
      </c>
      <c r="J37" s="85" t="s">
        <v>426</v>
      </c>
      <c r="K37" s="86" t="s">
        <v>400</v>
      </c>
      <c r="L37" s="93" t="s">
        <v>401</v>
      </c>
      <c r="M37" s="87">
        <v>2024.0</v>
      </c>
      <c r="N37" s="87"/>
      <c r="O37" s="87">
        <v>3.0</v>
      </c>
      <c r="P37" s="91">
        <v>3.0</v>
      </c>
      <c r="Q37" s="91">
        <v>5.0</v>
      </c>
      <c r="R37" s="91">
        <v>200.0</v>
      </c>
      <c r="S37" s="92" t="s">
        <v>392</v>
      </c>
      <c r="T37" s="56" t="s">
        <v>427</v>
      </c>
      <c r="U37" s="56"/>
      <c r="V37" s="56">
        <v>66.6666666666667</v>
      </c>
      <c r="W37" s="89" t="s">
        <v>63</v>
      </c>
      <c r="X37" s="1"/>
    </row>
    <row r="38" ht="11.25" customHeight="1">
      <c r="A38" s="85" t="s">
        <v>414</v>
      </c>
      <c r="B38" s="85" t="s">
        <v>433</v>
      </c>
      <c r="C38" s="86" t="s">
        <v>52</v>
      </c>
      <c r="D38" s="85" t="s">
        <v>434</v>
      </c>
      <c r="E38" s="86"/>
      <c r="F38" s="86"/>
      <c r="G38" s="86"/>
      <c r="H38" s="89" t="s">
        <v>435</v>
      </c>
      <c r="I38" s="89"/>
      <c r="J38" s="94" t="s">
        <v>436</v>
      </c>
      <c r="K38" s="86"/>
      <c r="L38" s="93" t="s">
        <v>218</v>
      </c>
      <c r="M38" s="87">
        <v>2024.0</v>
      </c>
      <c r="N38" s="87"/>
      <c r="O38" s="87">
        <v>6.0</v>
      </c>
      <c r="P38" s="91">
        <v>6.0</v>
      </c>
      <c r="Q38" s="91">
        <v>6.0</v>
      </c>
      <c r="R38" s="91">
        <v>200.0</v>
      </c>
      <c r="S38" s="92" t="s">
        <v>437</v>
      </c>
      <c r="T38" s="56" t="s">
        <v>438</v>
      </c>
      <c r="U38" s="56" t="s">
        <v>439</v>
      </c>
      <c r="V38" s="56">
        <v>33.3333333333333</v>
      </c>
      <c r="W38" s="89" t="s">
        <v>63</v>
      </c>
      <c r="X38" s="1"/>
    </row>
    <row r="39" ht="11.25" customHeight="1">
      <c r="A39" s="85" t="s">
        <v>323</v>
      </c>
      <c r="B39" s="85" t="s">
        <v>440</v>
      </c>
      <c r="C39" s="86" t="s">
        <v>52</v>
      </c>
      <c r="D39" s="85" t="s">
        <v>325</v>
      </c>
      <c r="E39" s="86">
        <v>36.0</v>
      </c>
      <c r="F39" s="86">
        <v>1.0</v>
      </c>
      <c r="G39" s="86" t="s">
        <v>326</v>
      </c>
      <c r="H39" s="89" t="s">
        <v>327</v>
      </c>
      <c r="I39" s="89" t="s">
        <v>328</v>
      </c>
      <c r="J39" s="85" t="s">
        <v>329</v>
      </c>
      <c r="K39" s="86" t="s">
        <v>330</v>
      </c>
      <c r="L39" s="93" t="s">
        <v>441</v>
      </c>
      <c r="M39" s="87">
        <v>2024.0</v>
      </c>
      <c r="N39" s="87" t="s">
        <v>272</v>
      </c>
      <c r="O39" s="87">
        <v>4.0</v>
      </c>
      <c r="P39" s="91">
        <v>4.0</v>
      </c>
      <c r="Q39" s="91">
        <v>6.0</v>
      </c>
      <c r="R39" s="91">
        <v>1500.0</v>
      </c>
      <c r="S39" s="92"/>
      <c r="T39" s="56"/>
      <c r="U39" s="56"/>
      <c r="V39" s="56">
        <v>375.0</v>
      </c>
      <c r="W39" s="89" t="s">
        <v>64</v>
      </c>
      <c r="X39" s="1"/>
    </row>
    <row r="40" ht="11.25" customHeight="1">
      <c r="A40" s="85" t="s">
        <v>273</v>
      </c>
      <c r="B40" s="85" t="s">
        <v>442</v>
      </c>
      <c r="C40" s="86" t="s">
        <v>52</v>
      </c>
      <c r="D40" s="85" t="s">
        <v>443</v>
      </c>
      <c r="E40" s="86">
        <v>13.0</v>
      </c>
      <c r="F40" s="86">
        <v>4.0</v>
      </c>
      <c r="G40" s="86" t="s">
        <v>232</v>
      </c>
      <c r="H40" s="89" t="s">
        <v>276</v>
      </c>
      <c r="I40" s="89" t="s">
        <v>277</v>
      </c>
      <c r="J40" s="85" t="s">
        <v>371</v>
      </c>
      <c r="K40" s="86" t="s">
        <v>279</v>
      </c>
      <c r="L40" s="93" t="s">
        <v>280</v>
      </c>
      <c r="M40" s="87">
        <v>2024.0</v>
      </c>
      <c r="N40" s="87" t="s">
        <v>219</v>
      </c>
      <c r="O40" s="87">
        <v>4.0</v>
      </c>
      <c r="P40" s="91">
        <v>4.0</v>
      </c>
      <c r="Q40" s="91">
        <v>4.0</v>
      </c>
      <c r="R40" s="91">
        <v>300.0</v>
      </c>
      <c r="S40" s="92"/>
      <c r="T40" s="56"/>
      <c r="U40" s="56"/>
      <c r="V40" s="56">
        <v>75.0</v>
      </c>
      <c r="W40" s="89" t="s">
        <v>64</v>
      </c>
      <c r="X40" s="1"/>
    </row>
    <row r="41" ht="11.25" customHeight="1">
      <c r="A41" s="85" t="s">
        <v>444</v>
      </c>
      <c r="B41" s="85" t="s">
        <v>445</v>
      </c>
      <c r="C41" s="86" t="s">
        <v>52</v>
      </c>
      <c r="D41" s="85" t="s">
        <v>446</v>
      </c>
      <c r="E41" s="86">
        <v>12.0</v>
      </c>
      <c r="F41" s="86"/>
      <c r="G41" s="86" t="s">
        <v>447</v>
      </c>
      <c r="H41" s="89" t="s">
        <v>448</v>
      </c>
      <c r="I41" s="89" t="s">
        <v>449</v>
      </c>
      <c r="J41" s="85" t="s">
        <v>450</v>
      </c>
      <c r="K41" s="86" t="s">
        <v>451</v>
      </c>
      <c r="L41" s="93" t="s">
        <v>452</v>
      </c>
      <c r="M41" s="87">
        <v>2024.0</v>
      </c>
      <c r="N41" s="87" t="s">
        <v>332</v>
      </c>
      <c r="O41" s="87">
        <v>3.0</v>
      </c>
      <c r="P41" s="91">
        <v>3.0</v>
      </c>
      <c r="Q41" s="91">
        <v>3.0</v>
      </c>
      <c r="R41" s="91">
        <v>1000.0</v>
      </c>
      <c r="S41" s="92"/>
      <c r="T41" s="56"/>
      <c r="U41" s="56"/>
      <c r="V41" s="56">
        <v>333.33</v>
      </c>
      <c r="W41" s="89" t="s">
        <v>64</v>
      </c>
      <c r="X41" s="1"/>
    </row>
    <row r="42" ht="11.25" customHeight="1">
      <c r="A42" s="85" t="s">
        <v>373</v>
      </c>
      <c r="B42" s="85" t="s">
        <v>442</v>
      </c>
      <c r="C42" s="86" t="s">
        <v>52</v>
      </c>
      <c r="D42" s="85" t="s">
        <v>453</v>
      </c>
      <c r="E42" s="86">
        <v>24.0</v>
      </c>
      <c r="F42" s="86">
        <v>2.0</v>
      </c>
      <c r="G42" s="86" t="s">
        <v>376</v>
      </c>
      <c r="H42" s="89" t="s">
        <v>454</v>
      </c>
      <c r="I42" s="89" t="s">
        <v>455</v>
      </c>
      <c r="J42" s="85" t="s">
        <v>379</v>
      </c>
      <c r="K42" s="86" t="s">
        <v>380</v>
      </c>
      <c r="L42" s="93" t="s">
        <v>381</v>
      </c>
      <c r="M42" s="87">
        <v>2024.0</v>
      </c>
      <c r="N42" s="87" t="s">
        <v>382</v>
      </c>
      <c r="O42" s="87">
        <v>4.0</v>
      </c>
      <c r="P42" s="91">
        <v>4.0</v>
      </c>
      <c r="Q42" s="91">
        <v>4.0</v>
      </c>
      <c r="R42" s="91">
        <v>500.0</v>
      </c>
      <c r="S42" s="92"/>
      <c r="T42" s="56"/>
      <c r="U42" s="56"/>
      <c r="V42" s="56">
        <v>125.0</v>
      </c>
      <c r="W42" s="89" t="s">
        <v>64</v>
      </c>
      <c r="X42" s="1"/>
    </row>
    <row r="43" ht="11.25" customHeight="1">
      <c r="A43" s="85" t="s">
        <v>313</v>
      </c>
      <c r="B43" s="85" t="s">
        <v>456</v>
      </c>
      <c r="C43" s="86" t="s">
        <v>52</v>
      </c>
      <c r="D43" s="85" t="s">
        <v>315</v>
      </c>
      <c r="E43" s="86">
        <v>27.0</v>
      </c>
      <c r="F43" s="86"/>
      <c r="G43" s="86" t="s">
        <v>317</v>
      </c>
      <c r="H43" s="89" t="s">
        <v>318</v>
      </c>
      <c r="I43" s="89" t="s">
        <v>319</v>
      </c>
      <c r="J43" s="85" t="s">
        <v>320</v>
      </c>
      <c r="K43" s="86" t="s">
        <v>321</v>
      </c>
      <c r="L43" s="93" t="s">
        <v>322</v>
      </c>
      <c r="M43" s="87">
        <v>2024.0</v>
      </c>
      <c r="N43" s="87" t="s">
        <v>272</v>
      </c>
      <c r="O43" s="87">
        <v>5.0</v>
      </c>
      <c r="P43" s="91">
        <v>5.0</v>
      </c>
      <c r="Q43" s="91">
        <v>7.0</v>
      </c>
      <c r="R43" s="91">
        <v>1500.0</v>
      </c>
      <c r="S43" s="92"/>
      <c r="T43" s="56"/>
      <c r="U43" s="56"/>
      <c r="V43" s="56">
        <v>300.0</v>
      </c>
      <c r="W43" s="89" t="s">
        <v>64</v>
      </c>
      <c r="X43" s="1"/>
    </row>
    <row r="44" ht="11.25" customHeight="1">
      <c r="A44" s="85" t="s">
        <v>457</v>
      </c>
      <c r="B44" s="85" t="s">
        <v>458</v>
      </c>
      <c r="C44" s="86" t="s">
        <v>52</v>
      </c>
      <c r="D44" s="85" t="s">
        <v>459</v>
      </c>
      <c r="E44" s="86">
        <v>73.0</v>
      </c>
      <c r="F44" s="86" t="s">
        <v>460</v>
      </c>
      <c r="G44" s="86" t="s">
        <v>461</v>
      </c>
      <c r="H44" s="89" t="s">
        <v>462</v>
      </c>
      <c r="I44" s="89" t="s">
        <v>463</v>
      </c>
      <c r="J44" s="85" t="s">
        <v>464</v>
      </c>
      <c r="K44" s="86" t="s">
        <v>465</v>
      </c>
      <c r="L44" s="93" t="s">
        <v>466</v>
      </c>
      <c r="M44" s="87">
        <v>2024.0</v>
      </c>
      <c r="N44" s="87" t="s">
        <v>290</v>
      </c>
      <c r="O44" s="87">
        <v>2.0</v>
      </c>
      <c r="P44" s="91">
        <v>1.0</v>
      </c>
      <c r="Q44" s="91">
        <v>4.0</v>
      </c>
      <c r="R44" s="91">
        <v>500.0</v>
      </c>
      <c r="S44" s="92"/>
      <c r="T44" s="56"/>
      <c r="U44" s="56"/>
      <c r="V44" s="56">
        <v>250.0</v>
      </c>
      <c r="W44" s="89" t="s">
        <v>66</v>
      </c>
      <c r="X44" s="1"/>
    </row>
    <row r="45" ht="11.25" customHeight="1">
      <c r="A45" s="85" t="s">
        <v>467</v>
      </c>
      <c r="B45" s="85" t="s">
        <v>468</v>
      </c>
      <c r="C45" s="86" t="s">
        <v>52</v>
      </c>
      <c r="D45" s="85" t="s">
        <v>469</v>
      </c>
      <c r="E45" s="86">
        <v>237.0</v>
      </c>
      <c r="F45" s="86">
        <v>2024.0</v>
      </c>
      <c r="G45" s="86" t="s">
        <v>470</v>
      </c>
      <c r="H45" s="89" t="s">
        <v>471</v>
      </c>
      <c r="I45" s="89" t="s">
        <v>472</v>
      </c>
      <c r="J45" s="94" t="s">
        <v>473</v>
      </c>
      <c r="K45" s="86"/>
      <c r="L45" s="93" t="s">
        <v>474</v>
      </c>
      <c r="M45" s="87">
        <v>2024.0</v>
      </c>
      <c r="N45" s="87" t="s">
        <v>475</v>
      </c>
      <c r="O45" s="87">
        <v>1.0</v>
      </c>
      <c r="P45" s="91">
        <v>2.0</v>
      </c>
      <c r="Q45" s="91">
        <v>6.0</v>
      </c>
      <c r="R45" s="91">
        <v>200.0</v>
      </c>
      <c r="S45" s="92" t="s">
        <v>469</v>
      </c>
      <c r="T45" s="56" t="s">
        <v>476</v>
      </c>
      <c r="U45" s="56" t="s">
        <v>477</v>
      </c>
      <c r="V45" s="56">
        <v>100.0</v>
      </c>
      <c r="W45" s="89" t="s">
        <v>66</v>
      </c>
      <c r="X45" s="1"/>
    </row>
    <row r="46" ht="11.25" customHeight="1">
      <c r="A46" s="85" t="s">
        <v>323</v>
      </c>
      <c r="B46" s="85" t="s">
        <v>478</v>
      </c>
      <c r="C46" s="86" t="s">
        <v>52</v>
      </c>
      <c r="D46" s="85" t="s">
        <v>325</v>
      </c>
      <c r="E46" s="86">
        <v>36.0</v>
      </c>
      <c r="F46" s="86">
        <v>1.0</v>
      </c>
      <c r="G46" s="86" t="s">
        <v>326</v>
      </c>
      <c r="H46" s="89"/>
      <c r="I46" s="89" t="s">
        <v>328</v>
      </c>
      <c r="J46" s="85" t="s">
        <v>479</v>
      </c>
      <c r="K46" s="86" t="s">
        <v>330</v>
      </c>
      <c r="L46" s="93" t="s">
        <v>218</v>
      </c>
      <c r="M46" s="87">
        <v>2024.0</v>
      </c>
      <c r="N46" s="87" t="s">
        <v>480</v>
      </c>
      <c r="O46" s="87">
        <v>4.0</v>
      </c>
      <c r="P46" s="91">
        <v>4.0</v>
      </c>
      <c r="Q46" s="91">
        <v>6.0</v>
      </c>
      <c r="R46" s="91">
        <v>1500.0</v>
      </c>
      <c r="S46" s="92"/>
      <c r="T46" s="56"/>
      <c r="U46" s="56"/>
      <c r="V46" s="56">
        <v>375.0</v>
      </c>
      <c r="W46" s="89" t="s">
        <v>70</v>
      </c>
      <c r="X46" s="1"/>
    </row>
    <row r="47" ht="11.25" customHeight="1">
      <c r="A47" s="85" t="s">
        <v>481</v>
      </c>
      <c r="B47" s="85" t="s">
        <v>482</v>
      </c>
      <c r="C47" s="86" t="s">
        <v>52</v>
      </c>
      <c r="D47" s="85" t="s">
        <v>483</v>
      </c>
      <c r="E47" s="86">
        <v>67.0</v>
      </c>
      <c r="F47" s="86">
        <v>1.0</v>
      </c>
      <c r="G47" s="86" t="s">
        <v>484</v>
      </c>
      <c r="H47" s="89" t="s">
        <v>485</v>
      </c>
      <c r="I47" s="89" t="s">
        <v>486</v>
      </c>
      <c r="J47" s="85"/>
      <c r="K47" s="86" t="s">
        <v>487</v>
      </c>
      <c r="L47" s="93" t="s">
        <v>488</v>
      </c>
      <c r="M47" s="87">
        <v>2024.0</v>
      </c>
      <c r="N47" s="87" t="s">
        <v>489</v>
      </c>
      <c r="O47" s="87">
        <v>4.0</v>
      </c>
      <c r="P47" s="91">
        <v>4.0</v>
      </c>
      <c r="Q47" s="91">
        <v>4.0</v>
      </c>
      <c r="R47" s="91">
        <v>300.0</v>
      </c>
      <c r="S47" s="92" t="s">
        <v>490</v>
      </c>
      <c r="T47" s="56" t="s">
        <v>491</v>
      </c>
      <c r="U47" s="56"/>
      <c r="V47" s="56">
        <v>75.0</v>
      </c>
      <c r="W47" s="89" t="s">
        <v>70</v>
      </c>
      <c r="X47" s="1"/>
    </row>
    <row r="48" ht="11.25" customHeight="1">
      <c r="A48" s="85" t="s">
        <v>492</v>
      </c>
      <c r="B48" s="85" t="s">
        <v>493</v>
      </c>
      <c r="C48" s="86" t="s">
        <v>52</v>
      </c>
      <c r="D48" s="85" t="s">
        <v>483</v>
      </c>
      <c r="E48" s="86">
        <v>67.0</v>
      </c>
      <c r="F48" s="86">
        <v>1.0</v>
      </c>
      <c r="G48" s="86" t="s">
        <v>484</v>
      </c>
      <c r="H48" s="89" t="s">
        <v>494</v>
      </c>
      <c r="I48" s="89" t="s">
        <v>495</v>
      </c>
      <c r="J48" s="85"/>
      <c r="K48" s="86" t="s">
        <v>496</v>
      </c>
      <c r="L48" s="93" t="s">
        <v>497</v>
      </c>
      <c r="M48" s="87">
        <v>2024.0</v>
      </c>
      <c r="N48" s="87" t="s">
        <v>489</v>
      </c>
      <c r="O48" s="87">
        <v>4.0</v>
      </c>
      <c r="P48" s="91">
        <v>4.0</v>
      </c>
      <c r="Q48" s="91">
        <v>4.0</v>
      </c>
      <c r="R48" s="91">
        <v>300.0</v>
      </c>
      <c r="S48" s="92" t="s">
        <v>490</v>
      </c>
      <c r="T48" s="56" t="s">
        <v>491</v>
      </c>
      <c r="U48" s="56"/>
      <c r="V48" s="56">
        <v>75.0</v>
      </c>
      <c r="W48" s="89" t="s">
        <v>70</v>
      </c>
      <c r="X48" s="1"/>
    </row>
    <row r="49" ht="11.25" customHeight="1">
      <c r="A49" s="85" t="s">
        <v>498</v>
      </c>
      <c r="B49" s="85" t="s">
        <v>499</v>
      </c>
      <c r="C49" s="86" t="s">
        <v>52</v>
      </c>
      <c r="D49" s="85" t="s">
        <v>500</v>
      </c>
      <c r="E49" s="86">
        <v>22.0</v>
      </c>
      <c r="F49" s="86">
        <v>4.0</v>
      </c>
      <c r="G49" s="86" t="s">
        <v>501</v>
      </c>
      <c r="H49" s="89" t="s">
        <v>502</v>
      </c>
      <c r="I49" s="89" t="s">
        <v>503</v>
      </c>
      <c r="J49" s="85"/>
      <c r="K49" s="86"/>
      <c r="L49" s="93" t="s">
        <v>504</v>
      </c>
      <c r="M49" s="87">
        <v>2024.0</v>
      </c>
      <c r="N49" s="87" t="s">
        <v>505</v>
      </c>
      <c r="O49" s="87">
        <v>4.0</v>
      </c>
      <c r="P49" s="91">
        <v>3.0</v>
      </c>
      <c r="Q49" s="91">
        <v>4.0</v>
      </c>
      <c r="R49" s="91">
        <v>300.0</v>
      </c>
      <c r="S49" s="92"/>
      <c r="T49" s="56"/>
      <c r="U49" s="56"/>
      <c r="V49" s="56">
        <v>75.0</v>
      </c>
      <c r="W49" s="89" t="s">
        <v>70</v>
      </c>
      <c r="X49" s="1"/>
    </row>
    <row r="50" ht="11.25" customHeight="1">
      <c r="A50" s="85" t="s">
        <v>506</v>
      </c>
      <c r="B50" s="85" t="s">
        <v>507</v>
      </c>
      <c r="C50" s="86" t="s">
        <v>52</v>
      </c>
      <c r="D50" s="85" t="s">
        <v>500</v>
      </c>
      <c r="E50" s="86">
        <v>22.0</v>
      </c>
      <c r="F50" s="86">
        <v>4.0</v>
      </c>
      <c r="G50" s="86" t="s">
        <v>501</v>
      </c>
      <c r="H50" s="89" t="s">
        <v>508</v>
      </c>
      <c r="I50" s="89" t="s">
        <v>509</v>
      </c>
      <c r="J50" s="85"/>
      <c r="K50" s="86"/>
      <c r="L50" s="93" t="s">
        <v>510</v>
      </c>
      <c r="M50" s="87">
        <v>2024.0</v>
      </c>
      <c r="N50" s="87" t="s">
        <v>505</v>
      </c>
      <c r="O50" s="87">
        <v>4.0</v>
      </c>
      <c r="P50" s="91">
        <v>3.0</v>
      </c>
      <c r="Q50" s="91">
        <v>4.0</v>
      </c>
      <c r="R50" s="91">
        <v>300.0</v>
      </c>
      <c r="S50" s="92"/>
      <c r="T50" s="56"/>
      <c r="U50" s="56"/>
      <c r="V50" s="56">
        <v>75.0</v>
      </c>
      <c r="W50" s="89" t="s">
        <v>70</v>
      </c>
      <c r="X50" s="1"/>
    </row>
    <row r="51" ht="11.25" customHeight="1">
      <c r="A51" s="85" t="s">
        <v>511</v>
      </c>
      <c r="B51" s="85" t="s">
        <v>512</v>
      </c>
      <c r="C51" s="86" t="s">
        <v>513</v>
      </c>
      <c r="D51" s="85" t="s">
        <v>514</v>
      </c>
      <c r="E51" s="86"/>
      <c r="F51" s="86"/>
      <c r="G51" s="86"/>
      <c r="H51" s="89" t="s">
        <v>515</v>
      </c>
      <c r="I51" s="89" t="s">
        <v>516</v>
      </c>
      <c r="J51" s="94" t="s">
        <v>517</v>
      </c>
      <c r="K51" s="86"/>
      <c r="L51" s="93" t="s">
        <v>218</v>
      </c>
      <c r="M51" s="87">
        <v>2024.0</v>
      </c>
      <c r="N51" s="87"/>
      <c r="O51" s="87">
        <v>6.0</v>
      </c>
      <c r="P51" s="91">
        <v>1.0</v>
      </c>
      <c r="Q51" s="91">
        <v>6.0</v>
      </c>
      <c r="R51" s="91">
        <v>200.0</v>
      </c>
      <c r="S51" s="92" t="s">
        <v>518</v>
      </c>
      <c r="T51" s="56" t="s">
        <v>519</v>
      </c>
      <c r="U51" s="56" t="s">
        <v>520</v>
      </c>
      <c r="V51" s="56">
        <v>33.33</v>
      </c>
      <c r="W51" s="89" t="s">
        <v>71</v>
      </c>
      <c r="X51" s="1"/>
    </row>
    <row r="52" ht="11.25" customHeight="1">
      <c r="A52" s="85" t="s">
        <v>521</v>
      </c>
      <c r="B52" s="85" t="s">
        <v>522</v>
      </c>
      <c r="C52" s="86" t="s">
        <v>513</v>
      </c>
      <c r="D52" s="85" t="s">
        <v>523</v>
      </c>
      <c r="E52" s="86" t="s">
        <v>524</v>
      </c>
      <c r="F52" s="86" t="s">
        <v>525</v>
      </c>
      <c r="G52" s="86" t="s">
        <v>526</v>
      </c>
      <c r="H52" s="89" t="s">
        <v>527</v>
      </c>
      <c r="I52" s="95" t="s">
        <v>528</v>
      </c>
      <c r="J52" s="94"/>
      <c r="K52" s="86"/>
      <c r="L52" s="93" t="s">
        <v>510</v>
      </c>
      <c r="M52" s="87">
        <v>2024.0</v>
      </c>
      <c r="N52" s="87"/>
      <c r="O52" s="87">
        <v>1.0</v>
      </c>
      <c r="P52" s="91">
        <v>1.0</v>
      </c>
      <c r="Q52" s="91">
        <v>1.0</v>
      </c>
      <c r="R52" s="91">
        <v>300.0</v>
      </c>
      <c r="S52" s="92"/>
      <c r="T52" s="56"/>
      <c r="U52" s="56"/>
      <c r="V52" s="56">
        <v>300.0</v>
      </c>
      <c r="W52" s="89" t="s">
        <v>72</v>
      </c>
      <c r="X52" s="1"/>
    </row>
    <row r="53" ht="11.25" customHeight="1">
      <c r="A53" s="85" t="s">
        <v>342</v>
      </c>
      <c r="B53" s="85" t="s">
        <v>343</v>
      </c>
      <c r="C53" s="86" t="s">
        <v>52</v>
      </c>
      <c r="D53" s="85" t="s">
        <v>344</v>
      </c>
      <c r="E53" s="86">
        <v>51.0</v>
      </c>
      <c r="F53" s="86" t="s">
        <v>345</v>
      </c>
      <c r="G53" s="86" t="s">
        <v>346</v>
      </c>
      <c r="H53" s="89" t="s">
        <v>347</v>
      </c>
      <c r="I53" s="89" t="s">
        <v>348</v>
      </c>
      <c r="J53" s="85" t="s">
        <v>297</v>
      </c>
      <c r="K53" s="86" t="s">
        <v>298</v>
      </c>
      <c r="L53" s="93" t="s">
        <v>529</v>
      </c>
      <c r="M53" s="87">
        <v>2024.0</v>
      </c>
      <c r="N53" s="87" t="s">
        <v>432</v>
      </c>
      <c r="O53" s="87">
        <v>5.0</v>
      </c>
      <c r="P53" s="91">
        <v>5.0</v>
      </c>
      <c r="Q53" s="91">
        <v>7.0</v>
      </c>
      <c r="R53" s="91">
        <v>300.0</v>
      </c>
      <c r="S53" s="92"/>
      <c r="T53" s="56"/>
      <c r="U53" s="56"/>
      <c r="V53" s="56">
        <v>60.0</v>
      </c>
      <c r="W53" s="89" t="s">
        <v>73</v>
      </c>
      <c r="X53" s="1"/>
    </row>
    <row r="54" ht="11.25" customHeight="1">
      <c r="A54" s="85" t="s">
        <v>530</v>
      </c>
      <c r="B54" s="85" t="s">
        <v>531</v>
      </c>
      <c r="C54" s="86" t="s">
        <v>52</v>
      </c>
      <c r="D54" s="85" t="s">
        <v>532</v>
      </c>
      <c r="E54" s="86">
        <v>132.0</v>
      </c>
      <c r="F54" s="86">
        <v>107870.0</v>
      </c>
      <c r="G54" s="86" t="s">
        <v>337</v>
      </c>
      <c r="H54" s="89" t="s">
        <v>533</v>
      </c>
      <c r="I54" s="89" t="s">
        <v>534</v>
      </c>
      <c r="J54" s="85" t="s">
        <v>340</v>
      </c>
      <c r="K54" s="86" t="s">
        <v>341</v>
      </c>
      <c r="L54" s="93" t="s">
        <v>218</v>
      </c>
      <c r="M54" s="87">
        <v>2024.0</v>
      </c>
      <c r="N54" s="87" t="s">
        <v>535</v>
      </c>
      <c r="O54" s="87">
        <v>4.0</v>
      </c>
      <c r="P54" s="91">
        <v>4.0</v>
      </c>
      <c r="Q54" s="91">
        <v>4.0</v>
      </c>
      <c r="R54" s="91">
        <v>1500.0</v>
      </c>
      <c r="S54" s="92"/>
      <c r="T54" s="56"/>
      <c r="U54" s="56"/>
      <c r="V54" s="56">
        <v>375.0</v>
      </c>
      <c r="W54" s="89" t="s">
        <v>78</v>
      </c>
      <c r="X54" s="1"/>
    </row>
    <row r="55" ht="11.25" customHeight="1">
      <c r="A55" s="85" t="s">
        <v>536</v>
      </c>
      <c r="B55" s="85" t="s">
        <v>537</v>
      </c>
      <c r="C55" s="86" t="s">
        <v>52</v>
      </c>
      <c r="D55" s="85" t="s">
        <v>538</v>
      </c>
      <c r="E55" s="86" t="s">
        <v>539</v>
      </c>
      <c r="F55" s="86">
        <v>869.0</v>
      </c>
      <c r="G55" s="86" t="s">
        <v>353</v>
      </c>
      <c r="H55" s="89" t="s">
        <v>540</v>
      </c>
      <c r="I55" s="89" t="s">
        <v>355</v>
      </c>
      <c r="J55" s="85" t="s">
        <v>356</v>
      </c>
      <c r="K55" s="86" t="s">
        <v>357</v>
      </c>
      <c r="L55" s="93" t="s">
        <v>218</v>
      </c>
      <c r="M55" s="87">
        <v>2024.0</v>
      </c>
      <c r="N55" s="87" t="s">
        <v>541</v>
      </c>
      <c r="O55" s="87">
        <v>5.0</v>
      </c>
      <c r="P55" s="91">
        <v>5.0</v>
      </c>
      <c r="Q55" s="91">
        <v>5.0</v>
      </c>
      <c r="R55" s="91">
        <v>1000.0</v>
      </c>
      <c r="S55" s="92"/>
      <c r="T55" s="56"/>
      <c r="U55" s="56"/>
      <c r="V55" s="56">
        <v>200.0</v>
      </c>
      <c r="W55" s="89" t="s">
        <v>78</v>
      </c>
      <c r="X55" s="1"/>
    </row>
    <row r="56" ht="11.25" customHeight="1">
      <c r="A56" s="85" t="s">
        <v>542</v>
      </c>
      <c r="B56" s="85" t="s">
        <v>537</v>
      </c>
      <c r="C56" s="86" t="s">
        <v>52</v>
      </c>
      <c r="D56" s="85" t="s">
        <v>543</v>
      </c>
      <c r="E56" s="86"/>
      <c r="F56" s="86"/>
      <c r="G56" s="86"/>
      <c r="H56" s="89" t="s">
        <v>544</v>
      </c>
      <c r="I56" s="89" t="s">
        <v>545</v>
      </c>
      <c r="J56" s="85" t="s">
        <v>408</v>
      </c>
      <c r="K56" s="86" t="s">
        <v>409</v>
      </c>
      <c r="L56" s="93" t="s">
        <v>546</v>
      </c>
      <c r="M56" s="87">
        <v>2024.0</v>
      </c>
      <c r="N56" s="87"/>
      <c r="O56" s="87">
        <v>5.0</v>
      </c>
      <c r="P56" s="91">
        <v>5.0</v>
      </c>
      <c r="Q56" s="91">
        <v>5.0</v>
      </c>
      <c r="R56" s="91">
        <v>200.0</v>
      </c>
      <c r="S56" s="92" t="s">
        <v>543</v>
      </c>
      <c r="T56" s="56" t="s">
        <v>412</v>
      </c>
      <c r="U56" s="56" t="s">
        <v>547</v>
      </c>
      <c r="V56" s="56">
        <v>40.0</v>
      </c>
      <c r="W56" s="89" t="s">
        <v>78</v>
      </c>
      <c r="X56" s="1"/>
    </row>
    <row r="57" ht="11.25" customHeight="1">
      <c r="A57" s="85" t="s">
        <v>548</v>
      </c>
      <c r="B57" s="85" t="s">
        <v>549</v>
      </c>
      <c r="C57" s="86" t="s">
        <v>52</v>
      </c>
      <c r="D57" s="85" t="s">
        <v>550</v>
      </c>
      <c r="E57" s="86">
        <v>111.0</v>
      </c>
      <c r="F57" s="86"/>
      <c r="G57" s="86"/>
      <c r="H57" s="89" t="s">
        <v>551</v>
      </c>
      <c r="I57" s="89" t="s">
        <v>552</v>
      </c>
      <c r="J57" s="94" t="s">
        <v>553</v>
      </c>
      <c r="K57" s="86"/>
      <c r="L57" s="93" t="s">
        <v>554</v>
      </c>
      <c r="M57" s="87" t="s">
        <v>555</v>
      </c>
      <c r="N57" s="87" t="s">
        <v>556</v>
      </c>
      <c r="O57" s="87">
        <v>3.0</v>
      </c>
      <c r="P57" s="91">
        <v>3.0</v>
      </c>
      <c r="Q57" s="91">
        <v>4.0</v>
      </c>
      <c r="R57" s="91">
        <v>200.0</v>
      </c>
      <c r="S57" s="92" t="s">
        <v>550</v>
      </c>
      <c r="T57" s="56" t="s">
        <v>557</v>
      </c>
      <c r="U57" s="56" t="s">
        <v>558</v>
      </c>
      <c r="V57" s="56">
        <v>66.0</v>
      </c>
      <c r="W57" s="89" t="s">
        <v>78</v>
      </c>
      <c r="X57" s="1"/>
    </row>
    <row r="58" ht="11.25" customHeight="1">
      <c r="A58" s="85" t="s">
        <v>349</v>
      </c>
      <c r="B58" s="85" t="s">
        <v>350</v>
      </c>
      <c r="C58" s="86" t="s">
        <v>52</v>
      </c>
      <c r="D58" s="85" t="s">
        <v>351</v>
      </c>
      <c r="E58" s="86">
        <v>12.0</v>
      </c>
      <c r="F58" s="86" t="s">
        <v>559</v>
      </c>
      <c r="G58" s="86" t="s">
        <v>353</v>
      </c>
      <c r="H58" s="89" t="s">
        <v>354</v>
      </c>
      <c r="I58" s="89" t="s">
        <v>355</v>
      </c>
      <c r="J58" s="85" t="s">
        <v>356</v>
      </c>
      <c r="K58" s="86" t="s">
        <v>357</v>
      </c>
      <c r="L58" s="93" t="s">
        <v>358</v>
      </c>
      <c r="M58" s="87">
        <v>2024.0</v>
      </c>
      <c r="N58" s="87" t="s">
        <v>332</v>
      </c>
      <c r="O58" s="87">
        <v>5.0</v>
      </c>
      <c r="P58" s="91">
        <v>5.0</v>
      </c>
      <c r="Q58" s="91">
        <v>5.0</v>
      </c>
      <c r="R58" s="91">
        <v>1000.0</v>
      </c>
      <c r="S58" s="92"/>
      <c r="T58" s="56"/>
      <c r="U58" s="56"/>
      <c r="V58" s="56">
        <v>200.0</v>
      </c>
      <c r="W58" s="89" t="s">
        <v>82</v>
      </c>
      <c r="X58" s="1"/>
    </row>
    <row r="59" ht="11.25" customHeight="1">
      <c r="A59" s="85" t="s">
        <v>333</v>
      </c>
      <c r="B59" s="85" t="s">
        <v>334</v>
      </c>
      <c r="C59" s="86" t="s">
        <v>52</v>
      </c>
      <c r="D59" s="85" t="s">
        <v>335</v>
      </c>
      <c r="E59" s="86">
        <v>132.0</v>
      </c>
      <c r="F59" s="86" t="s">
        <v>336</v>
      </c>
      <c r="G59" s="86" t="s">
        <v>337</v>
      </c>
      <c r="H59" s="89" t="s">
        <v>338</v>
      </c>
      <c r="I59" s="89" t="s">
        <v>339</v>
      </c>
      <c r="J59" s="85" t="s">
        <v>340</v>
      </c>
      <c r="K59" s="86" t="s">
        <v>341</v>
      </c>
      <c r="L59" s="93" t="s">
        <v>299</v>
      </c>
      <c r="M59" s="87">
        <v>2024.0</v>
      </c>
      <c r="N59" s="87" t="s">
        <v>272</v>
      </c>
      <c r="O59" s="87">
        <v>4.0</v>
      </c>
      <c r="P59" s="91">
        <v>4.0</v>
      </c>
      <c r="Q59" s="91">
        <v>4.0</v>
      </c>
      <c r="R59" s="91">
        <v>1500.0</v>
      </c>
      <c r="S59" s="92"/>
      <c r="T59" s="56"/>
      <c r="U59" s="56"/>
      <c r="V59" s="56">
        <v>375.0</v>
      </c>
      <c r="W59" s="89" t="s">
        <v>82</v>
      </c>
      <c r="X59" s="1"/>
    </row>
    <row r="60" ht="11.25" customHeight="1">
      <c r="A60" s="85" t="s">
        <v>402</v>
      </c>
      <c r="B60" s="85" t="s">
        <v>403</v>
      </c>
      <c r="C60" s="86" t="s">
        <v>52</v>
      </c>
      <c r="D60" s="85" t="s">
        <v>404</v>
      </c>
      <c r="E60" s="86"/>
      <c r="F60" s="86">
        <v>2024.0</v>
      </c>
      <c r="G60" s="86" t="s">
        <v>405</v>
      </c>
      <c r="H60" s="89" t="s">
        <v>406</v>
      </c>
      <c r="I60" s="89" t="s">
        <v>407</v>
      </c>
      <c r="J60" s="85" t="s">
        <v>408</v>
      </c>
      <c r="K60" s="86" t="s">
        <v>409</v>
      </c>
      <c r="L60" s="93" t="s">
        <v>410</v>
      </c>
      <c r="M60" s="87">
        <v>2024.0</v>
      </c>
      <c r="N60" s="87"/>
      <c r="O60" s="87">
        <v>5.0</v>
      </c>
      <c r="P60" s="91">
        <v>5.0</v>
      </c>
      <c r="Q60" s="91">
        <v>5.0</v>
      </c>
      <c r="R60" s="91">
        <v>200.0</v>
      </c>
      <c r="S60" s="92" t="s">
        <v>411</v>
      </c>
      <c r="T60" s="56" t="s">
        <v>412</v>
      </c>
      <c r="U60" s="56" t="s">
        <v>413</v>
      </c>
      <c r="V60" s="56">
        <v>40.0</v>
      </c>
      <c r="W60" s="89" t="s">
        <v>82</v>
      </c>
      <c r="X60" s="1"/>
    </row>
    <row r="61" ht="11.25" customHeight="1">
      <c r="A61" s="85" t="s">
        <v>560</v>
      </c>
      <c r="B61" s="85" t="s">
        <v>561</v>
      </c>
      <c r="C61" s="86" t="s">
        <v>52</v>
      </c>
      <c r="D61" s="85" t="s">
        <v>562</v>
      </c>
      <c r="E61" s="86">
        <v>15.0</v>
      </c>
      <c r="F61" s="86">
        <v>3.0</v>
      </c>
      <c r="G61" s="86" t="s">
        <v>563</v>
      </c>
      <c r="H61" s="89" t="s">
        <v>242</v>
      </c>
      <c r="I61" s="89" t="s">
        <v>564</v>
      </c>
      <c r="J61" s="85" t="s">
        <v>565</v>
      </c>
      <c r="K61" s="86" t="s">
        <v>245</v>
      </c>
      <c r="L61" s="93" t="s">
        <v>246</v>
      </c>
      <c r="M61" s="87">
        <v>2024.0</v>
      </c>
      <c r="N61" s="87" t="s">
        <v>382</v>
      </c>
      <c r="O61" s="87">
        <v>3.0</v>
      </c>
      <c r="P61" s="91">
        <v>3.0</v>
      </c>
      <c r="Q61" s="91">
        <v>3.0</v>
      </c>
      <c r="R61" s="91">
        <v>300.0</v>
      </c>
      <c r="S61" s="92"/>
      <c r="T61" s="56"/>
      <c r="U61" s="56"/>
      <c r="V61" s="56">
        <v>100.0</v>
      </c>
      <c r="W61" s="89" t="s">
        <v>84</v>
      </c>
      <c r="X61" s="1"/>
    </row>
    <row r="62" ht="11.25" customHeight="1">
      <c r="A62" s="85" t="s">
        <v>566</v>
      </c>
      <c r="B62" s="85" t="s">
        <v>567</v>
      </c>
      <c r="C62" s="86" t="s">
        <v>52</v>
      </c>
      <c r="D62" s="85" t="s">
        <v>568</v>
      </c>
      <c r="E62" s="86">
        <v>10.0</v>
      </c>
      <c r="F62" s="86">
        <v>2.0</v>
      </c>
      <c r="G62" s="86" t="s">
        <v>569</v>
      </c>
      <c r="H62" s="89" t="s">
        <v>285</v>
      </c>
      <c r="I62" s="89" t="s">
        <v>286</v>
      </c>
      <c r="J62" s="85" t="s">
        <v>570</v>
      </c>
      <c r="K62" s="86" t="s">
        <v>288</v>
      </c>
      <c r="L62" s="93" t="s">
        <v>218</v>
      </c>
      <c r="M62" s="87">
        <v>2024.0</v>
      </c>
      <c r="N62" s="87" t="s">
        <v>290</v>
      </c>
      <c r="O62" s="87">
        <v>3.0</v>
      </c>
      <c r="P62" s="91">
        <v>3.0</v>
      </c>
      <c r="Q62" s="91">
        <v>3.0</v>
      </c>
      <c r="R62" s="91">
        <v>300.0</v>
      </c>
      <c r="S62" s="92"/>
      <c r="T62" s="56"/>
      <c r="U62" s="56"/>
      <c r="V62" s="56">
        <v>100.0</v>
      </c>
      <c r="W62" s="89" t="s">
        <v>84</v>
      </c>
      <c r="X62" s="1"/>
    </row>
    <row r="63" ht="11.25" customHeight="1">
      <c r="A63" s="85" t="s">
        <v>247</v>
      </c>
      <c r="B63" s="85" t="s">
        <v>571</v>
      </c>
      <c r="C63" s="86" t="s">
        <v>52</v>
      </c>
      <c r="D63" s="85" t="s">
        <v>222</v>
      </c>
      <c r="E63" s="86"/>
      <c r="F63" s="86"/>
      <c r="G63" s="86" t="s">
        <v>254</v>
      </c>
      <c r="H63" s="89" t="s">
        <v>250</v>
      </c>
      <c r="I63" s="89" t="s">
        <v>572</v>
      </c>
      <c r="J63" s="85" t="s">
        <v>252</v>
      </c>
      <c r="K63" s="86" t="s">
        <v>253</v>
      </c>
      <c r="L63" s="93" t="s">
        <v>218</v>
      </c>
      <c r="M63" s="87">
        <v>2024.0</v>
      </c>
      <c r="N63" s="87"/>
      <c r="O63" s="87"/>
      <c r="P63" s="91">
        <v>2.0</v>
      </c>
      <c r="Q63" s="91">
        <v>2.0</v>
      </c>
      <c r="R63" s="91">
        <v>300.0</v>
      </c>
      <c r="S63" s="92"/>
      <c r="T63" s="56"/>
      <c r="U63" s="56"/>
      <c r="V63" s="56">
        <v>150.0</v>
      </c>
      <c r="W63" s="89" t="s">
        <v>84</v>
      </c>
      <c r="X63" s="1"/>
    </row>
    <row r="64" ht="11.25" customHeight="1">
      <c r="A64" s="85" t="s">
        <v>573</v>
      </c>
      <c r="B64" s="85" t="s">
        <v>571</v>
      </c>
      <c r="C64" s="86" t="s">
        <v>52</v>
      </c>
      <c r="D64" s="85" t="s">
        <v>574</v>
      </c>
      <c r="E64" s="86">
        <v>12.0</v>
      </c>
      <c r="F64" s="86">
        <v>11.0</v>
      </c>
      <c r="G64" s="86" t="s">
        <v>213</v>
      </c>
      <c r="H64" s="89" t="s">
        <v>214</v>
      </c>
      <c r="I64" s="89" t="s">
        <v>215</v>
      </c>
      <c r="J64" s="85" t="s">
        <v>575</v>
      </c>
      <c r="K64" s="86" t="s">
        <v>217</v>
      </c>
      <c r="L64" s="93" t="s">
        <v>218</v>
      </c>
      <c r="M64" s="87">
        <v>2024.0</v>
      </c>
      <c r="N64" s="87"/>
      <c r="O64" s="87"/>
      <c r="P64" s="91">
        <v>2.0</v>
      </c>
      <c r="Q64" s="91">
        <v>2.0</v>
      </c>
      <c r="R64" s="91">
        <v>300.0</v>
      </c>
      <c r="S64" s="92"/>
      <c r="T64" s="56"/>
      <c r="U64" s="56"/>
      <c r="V64" s="56">
        <v>150.0</v>
      </c>
      <c r="W64" s="89" t="s">
        <v>84</v>
      </c>
      <c r="X64" s="1"/>
    </row>
    <row r="65" ht="11.25" customHeight="1">
      <c r="A65" s="85" t="s">
        <v>560</v>
      </c>
      <c r="B65" s="85" t="s">
        <v>576</v>
      </c>
      <c r="C65" s="86" t="s">
        <v>52</v>
      </c>
      <c r="D65" s="85" t="s">
        <v>562</v>
      </c>
      <c r="E65" s="86">
        <v>15.0</v>
      </c>
      <c r="F65" s="86">
        <v>3.0</v>
      </c>
      <c r="G65" s="86" t="s">
        <v>563</v>
      </c>
      <c r="H65" s="89" t="s">
        <v>242</v>
      </c>
      <c r="I65" s="89" t="s">
        <v>564</v>
      </c>
      <c r="J65" s="85" t="s">
        <v>565</v>
      </c>
      <c r="K65" s="86" t="s">
        <v>245</v>
      </c>
      <c r="L65" s="93" t="s">
        <v>246</v>
      </c>
      <c r="M65" s="87">
        <v>2024.0</v>
      </c>
      <c r="N65" s="87" t="s">
        <v>382</v>
      </c>
      <c r="O65" s="87">
        <v>3.0</v>
      </c>
      <c r="P65" s="91">
        <v>3.0</v>
      </c>
      <c r="Q65" s="91">
        <v>3.0</v>
      </c>
      <c r="R65" s="91">
        <v>300.0</v>
      </c>
      <c r="S65" s="92"/>
      <c r="T65" s="56"/>
      <c r="U65" s="56"/>
      <c r="V65" s="56">
        <v>100.0</v>
      </c>
      <c r="W65" s="89" t="s">
        <v>85</v>
      </c>
      <c r="X65" s="1"/>
    </row>
    <row r="66" ht="11.25" customHeight="1">
      <c r="A66" s="85" t="s">
        <v>566</v>
      </c>
      <c r="B66" s="85" t="s">
        <v>576</v>
      </c>
      <c r="C66" s="86" t="s">
        <v>52</v>
      </c>
      <c r="D66" s="85" t="s">
        <v>568</v>
      </c>
      <c r="E66" s="86">
        <v>10.0</v>
      </c>
      <c r="F66" s="86">
        <v>2.0</v>
      </c>
      <c r="G66" s="86" t="s">
        <v>569</v>
      </c>
      <c r="H66" s="89" t="s">
        <v>285</v>
      </c>
      <c r="I66" s="89" t="s">
        <v>286</v>
      </c>
      <c r="J66" s="85" t="s">
        <v>577</v>
      </c>
      <c r="K66" s="86" t="s">
        <v>288</v>
      </c>
      <c r="L66" s="93" t="s">
        <v>218</v>
      </c>
      <c r="M66" s="87">
        <v>2024.0</v>
      </c>
      <c r="N66" s="87" t="s">
        <v>290</v>
      </c>
      <c r="O66" s="87">
        <v>3.0</v>
      </c>
      <c r="P66" s="91">
        <v>3.0</v>
      </c>
      <c r="Q66" s="91">
        <v>3.0</v>
      </c>
      <c r="R66" s="91">
        <v>300.0</v>
      </c>
      <c r="S66" s="92"/>
      <c r="T66" s="56"/>
      <c r="U66" s="56"/>
      <c r="V66" s="56">
        <v>100.0</v>
      </c>
      <c r="W66" s="89" t="s">
        <v>85</v>
      </c>
      <c r="X66" s="1"/>
    </row>
    <row r="67" ht="11.25" customHeight="1">
      <c r="A67" s="96" t="s">
        <v>578</v>
      </c>
      <c r="B67" s="85" t="s">
        <v>579</v>
      </c>
      <c r="C67" s="86" t="s">
        <v>88</v>
      </c>
      <c r="D67" s="85"/>
      <c r="E67" s="86"/>
      <c r="F67" s="87"/>
      <c r="G67" s="86"/>
      <c r="H67" s="88"/>
      <c r="I67" s="88"/>
      <c r="J67" s="97" t="s">
        <v>580</v>
      </c>
      <c r="K67" s="87"/>
      <c r="L67" s="90"/>
      <c r="M67" s="87">
        <v>2024.0</v>
      </c>
      <c r="N67" s="87"/>
      <c r="O67" s="87">
        <v>1.0</v>
      </c>
      <c r="P67" s="91">
        <v>1.0</v>
      </c>
      <c r="Q67" s="91">
        <v>3.0</v>
      </c>
      <c r="R67" s="91">
        <v>200.0</v>
      </c>
      <c r="S67" s="92" t="s">
        <v>581</v>
      </c>
      <c r="T67" s="56" t="s">
        <v>582</v>
      </c>
      <c r="U67" s="56" t="s">
        <v>583</v>
      </c>
      <c r="V67" s="56">
        <v>200.0</v>
      </c>
      <c r="W67" s="89" t="s">
        <v>584</v>
      </c>
      <c r="X67" s="1"/>
    </row>
    <row r="68" ht="11.25" customHeight="1">
      <c r="A68" s="85" t="s">
        <v>585</v>
      </c>
      <c r="B68" s="85" t="s">
        <v>586</v>
      </c>
      <c r="C68" s="86" t="s">
        <v>88</v>
      </c>
      <c r="D68" s="85" t="s">
        <v>587</v>
      </c>
      <c r="E68" s="86">
        <v>5.0</v>
      </c>
      <c r="F68" s="87">
        <v>4.0</v>
      </c>
      <c r="G68" s="86" t="s">
        <v>588</v>
      </c>
      <c r="H68" s="98" t="s">
        <v>589</v>
      </c>
      <c r="I68" s="98" t="s">
        <v>590</v>
      </c>
      <c r="J68" s="89" t="s">
        <v>591</v>
      </c>
      <c r="K68" s="91" t="s">
        <v>592</v>
      </c>
      <c r="L68" s="90" t="s">
        <v>593</v>
      </c>
      <c r="M68" s="87">
        <v>2024.0</v>
      </c>
      <c r="N68" s="87" t="s">
        <v>219</v>
      </c>
      <c r="O68" s="87">
        <v>6.0</v>
      </c>
      <c r="P68" s="91">
        <v>1.0</v>
      </c>
      <c r="Q68" s="91">
        <v>7.0</v>
      </c>
      <c r="R68" s="91">
        <v>300.0</v>
      </c>
      <c r="S68" s="92"/>
      <c r="T68" s="87"/>
      <c r="U68" s="87"/>
      <c r="V68" s="87">
        <v>25.0</v>
      </c>
      <c r="W68" s="89" t="s">
        <v>594</v>
      </c>
      <c r="X68" s="99"/>
      <c r="Y68" s="3"/>
      <c r="Z68" s="3"/>
      <c r="AA68" s="3"/>
      <c r="AB68" s="3"/>
      <c r="AC68" s="3"/>
      <c r="AD68" s="3"/>
    </row>
    <row r="69" ht="11.25" customHeight="1">
      <c r="A69" s="85" t="s">
        <v>595</v>
      </c>
      <c r="B69" s="85" t="s">
        <v>596</v>
      </c>
      <c r="C69" s="86" t="s">
        <v>88</v>
      </c>
      <c r="D69" s="85" t="s">
        <v>597</v>
      </c>
      <c r="E69" s="86">
        <v>14.0</v>
      </c>
      <c r="F69" s="86">
        <v>23.0</v>
      </c>
      <c r="G69" s="86" t="s">
        <v>598</v>
      </c>
      <c r="H69" s="98" t="s">
        <v>599</v>
      </c>
      <c r="I69" s="98" t="s">
        <v>600</v>
      </c>
      <c r="J69" s="85" t="s">
        <v>601</v>
      </c>
      <c r="K69" s="100" t="s">
        <v>602</v>
      </c>
      <c r="L69" s="93" t="s">
        <v>299</v>
      </c>
      <c r="M69" s="87">
        <v>2024.0</v>
      </c>
      <c r="N69" s="87" t="s">
        <v>272</v>
      </c>
      <c r="O69" s="87">
        <v>11.0</v>
      </c>
      <c r="P69" s="91">
        <v>1.0</v>
      </c>
      <c r="Q69" s="91">
        <v>11.0</v>
      </c>
      <c r="R69" s="91">
        <v>1500.0</v>
      </c>
      <c r="S69" s="92"/>
      <c r="T69" s="87"/>
      <c r="U69" s="87"/>
      <c r="V69" s="87">
        <v>136.36</v>
      </c>
      <c r="W69" s="89" t="s">
        <v>594</v>
      </c>
      <c r="X69" s="99"/>
      <c r="Y69" s="3"/>
      <c r="Z69" s="3"/>
      <c r="AA69" s="3"/>
      <c r="AB69" s="3"/>
      <c r="AC69" s="3"/>
      <c r="AD69" s="3"/>
    </row>
    <row r="70" ht="11.25" customHeight="1">
      <c r="A70" s="89" t="s">
        <v>603</v>
      </c>
      <c r="B70" s="89" t="s">
        <v>604</v>
      </c>
      <c r="C70" s="87" t="s">
        <v>88</v>
      </c>
      <c r="D70" s="89" t="s">
        <v>605</v>
      </c>
      <c r="E70" s="87">
        <v>67.0</v>
      </c>
      <c r="F70" s="87">
        <v>4.0</v>
      </c>
      <c r="G70" s="87" t="s">
        <v>606</v>
      </c>
      <c r="H70" s="98" t="s">
        <v>607</v>
      </c>
      <c r="I70" s="98" t="s">
        <v>608</v>
      </c>
      <c r="J70" s="89"/>
      <c r="K70" s="91" t="s">
        <v>609</v>
      </c>
      <c r="L70" s="90" t="s">
        <v>610</v>
      </c>
      <c r="M70" s="87">
        <v>2024.0</v>
      </c>
      <c r="N70" s="87" t="s">
        <v>219</v>
      </c>
      <c r="O70" s="87">
        <v>5.0</v>
      </c>
      <c r="P70" s="91">
        <v>1.0</v>
      </c>
      <c r="Q70" s="91">
        <v>7.0</v>
      </c>
      <c r="R70" s="91">
        <v>300.0</v>
      </c>
      <c r="S70" s="92"/>
      <c r="T70" s="87"/>
      <c r="U70" s="87"/>
      <c r="V70" s="87">
        <v>60.0</v>
      </c>
      <c r="W70" s="89" t="s">
        <v>594</v>
      </c>
      <c r="X70" s="99"/>
      <c r="Y70" s="3"/>
      <c r="Z70" s="3"/>
      <c r="AA70" s="3"/>
      <c r="AB70" s="3"/>
      <c r="AC70" s="3"/>
      <c r="AD70" s="3"/>
    </row>
    <row r="71" ht="11.25" customHeight="1">
      <c r="A71" s="89" t="s">
        <v>611</v>
      </c>
      <c r="B71" s="89" t="s">
        <v>612</v>
      </c>
      <c r="C71" s="87" t="s">
        <v>88</v>
      </c>
      <c r="D71" s="89" t="s">
        <v>613</v>
      </c>
      <c r="E71" s="87">
        <v>16.0</v>
      </c>
      <c r="F71" s="87">
        <v>22.0</v>
      </c>
      <c r="G71" s="87" t="s">
        <v>614</v>
      </c>
      <c r="H71" s="101" t="s">
        <v>615</v>
      </c>
      <c r="I71" s="101" t="s">
        <v>616</v>
      </c>
      <c r="J71" s="89" t="s">
        <v>617</v>
      </c>
      <c r="K71" s="91" t="s">
        <v>618</v>
      </c>
      <c r="L71" s="90" t="s">
        <v>358</v>
      </c>
      <c r="M71" s="87">
        <v>2024.0</v>
      </c>
      <c r="N71" s="87" t="s">
        <v>332</v>
      </c>
      <c r="O71" s="87">
        <v>6.0</v>
      </c>
      <c r="P71" s="91">
        <v>1.0</v>
      </c>
      <c r="Q71" s="91">
        <v>6.0</v>
      </c>
      <c r="R71" s="91">
        <v>1000.0</v>
      </c>
      <c r="S71" s="92"/>
      <c r="T71" s="56"/>
      <c r="U71" s="56"/>
      <c r="V71" s="56">
        <v>166.66</v>
      </c>
      <c r="W71" s="89" t="s">
        <v>594</v>
      </c>
      <c r="X71" s="1"/>
    </row>
    <row r="72" ht="11.25" customHeight="1">
      <c r="A72" s="89" t="s">
        <v>619</v>
      </c>
      <c r="B72" s="89" t="s">
        <v>620</v>
      </c>
      <c r="C72" s="87" t="s">
        <v>88</v>
      </c>
      <c r="D72" s="89" t="s">
        <v>613</v>
      </c>
      <c r="E72" s="87">
        <v>16.0</v>
      </c>
      <c r="F72" s="87">
        <v>20.0</v>
      </c>
      <c r="G72" s="87" t="s">
        <v>614</v>
      </c>
      <c r="H72" s="98" t="s">
        <v>621</v>
      </c>
      <c r="I72" s="98" t="s">
        <v>622</v>
      </c>
      <c r="J72" s="89" t="s">
        <v>623</v>
      </c>
      <c r="K72" s="91" t="s">
        <v>624</v>
      </c>
      <c r="L72" s="90" t="s">
        <v>625</v>
      </c>
      <c r="M72" s="87">
        <v>2024.0</v>
      </c>
      <c r="N72" s="87" t="s">
        <v>332</v>
      </c>
      <c r="O72" s="87">
        <v>6.0</v>
      </c>
      <c r="P72" s="91">
        <v>1.0</v>
      </c>
      <c r="Q72" s="91">
        <v>7.0</v>
      </c>
      <c r="R72" s="91">
        <v>1000.0</v>
      </c>
      <c r="S72" s="92"/>
      <c r="T72" s="87"/>
      <c r="U72" s="87"/>
      <c r="V72" s="87">
        <f>166.66/2</f>
        <v>83.33</v>
      </c>
      <c r="W72" s="89" t="s">
        <v>594</v>
      </c>
      <c r="X72" s="99"/>
      <c r="Y72" s="3"/>
      <c r="Z72" s="3"/>
      <c r="AA72" s="3"/>
      <c r="AB72" s="3"/>
      <c r="AC72" s="3"/>
      <c r="AD72" s="3"/>
    </row>
    <row r="73" ht="11.25" customHeight="1">
      <c r="A73" s="89" t="s">
        <v>626</v>
      </c>
      <c r="B73" s="89" t="s">
        <v>627</v>
      </c>
      <c r="C73" s="87" t="s">
        <v>88</v>
      </c>
      <c r="D73" s="89" t="s">
        <v>628</v>
      </c>
      <c r="E73" s="87">
        <v>74.0</v>
      </c>
      <c r="F73" s="87">
        <v>3.0</v>
      </c>
      <c r="G73" s="87" t="s">
        <v>629</v>
      </c>
      <c r="H73" s="101" t="s">
        <v>630</v>
      </c>
      <c r="I73" s="101" t="s">
        <v>631</v>
      </c>
      <c r="J73" s="89" t="s">
        <v>632</v>
      </c>
      <c r="K73" s="91" t="s">
        <v>633</v>
      </c>
      <c r="L73" s="90" t="s">
        <v>634</v>
      </c>
      <c r="M73" s="87">
        <v>2024.0</v>
      </c>
      <c r="N73" s="87" t="s">
        <v>219</v>
      </c>
      <c r="O73" s="87">
        <v>5.0</v>
      </c>
      <c r="P73" s="91">
        <v>1.0</v>
      </c>
      <c r="Q73" s="91">
        <v>5.0</v>
      </c>
      <c r="R73" s="91">
        <v>300.0</v>
      </c>
      <c r="S73" s="92"/>
      <c r="T73" s="56"/>
      <c r="U73" s="56"/>
      <c r="V73" s="56">
        <v>60.0</v>
      </c>
      <c r="W73" s="89" t="s">
        <v>594</v>
      </c>
      <c r="X73" s="1"/>
    </row>
    <row r="74" ht="11.25" customHeight="1">
      <c r="A74" s="89" t="s">
        <v>635</v>
      </c>
      <c r="B74" s="89" t="s">
        <v>636</v>
      </c>
      <c r="C74" s="87" t="s">
        <v>88</v>
      </c>
      <c r="D74" s="89" t="s">
        <v>628</v>
      </c>
      <c r="E74" s="87">
        <v>74.0</v>
      </c>
      <c r="F74" s="87">
        <v>3.0</v>
      </c>
      <c r="G74" s="87" t="s">
        <v>629</v>
      </c>
      <c r="H74" s="98" t="s">
        <v>637</v>
      </c>
      <c r="I74" s="98" t="s">
        <v>638</v>
      </c>
      <c r="J74" s="89" t="s">
        <v>639</v>
      </c>
      <c r="K74" s="91" t="s">
        <v>640</v>
      </c>
      <c r="L74" s="87" t="s">
        <v>641</v>
      </c>
      <c r="M74" s="87">
        <v>2024.0</v>
      </c>
      <c r="N74" s="87" t="s">
        <v>219</v>
      </c>
      <c r="O74" s="87">
        <v>11.0</v>
      </c>
      <c r="P74" s="91">
        <v>1.0</v>
      </c>
      <c r="Q74" s="91">
        <v>14.0</v>
      </c>
      <c r="R74" s="91">
        <v>300.0</v>
      </c>
      <c r="S74" s="92"/>
      <c r="T74" s="87"/>
      <c r="U74" s="87"/>
      <c r="V74" s="87">
        <f>27.27/2</f>
        <v>13.635</v>
      </c>
      <c r="W74" s="89" t="s">
        <v>594</v>
      </c>
      <c r="X74" s="99"/>
      <c r="Y74" s="3"/>
      <c r="Z74" s="3"/>
      <c r="AA74" s="3"/>
      <c r="AB74" s="3"/>
      <c r="AC74" s="3"/>
      <c r="AD74" s="3"/>
    </row>
    <row r="75" ht="11.25" customHeight="1">
      <c r="A75" s="89" t="s">
        <v>642</v>
      </c>
      <c r="B75" s="89" t="s">
        <v>643</v>
      </c>
      <c r="C75" s="87" t="s">
        <v>88</v>
      </c>
      <c r="D75" s="89" t="s">
        <v>644</v>
      </c>
      <c r="E75" s="87">
        <v>8.0</v>
      </c>
      <c r="F75" s="87">
        <v>7.0</v>
      </c>
      <c r="G75" s="87" t="s">
        <v>645</v>
      </c>
      <c r="H75" s="101" t="s">
        <v>646</v>
      </c>
      <c r="I75" s="101" t="s">
        <v>647</v>
      </c>
      <c r="J75" s="88" t="s">
        <v>648</v>
      </c>
      <c r="K75" s="91" t="s">
        <v>649</v>
      </c>
      <c r="L75" s="90" t="s">
        <v>650</v>
      </c>
      <c r="M75" s="87">
        <v>2024.0</v>
      </c>
      <c r="N75" s="87" t="s">
        <v>272</v>
      </c>
      <c r="O75" s="87">
        <v>6.0</v>
      </c>
      <c r="P75" s="91">
        <v>3.0</v>
      </c>
      <c r="Q75" s="91">
        <v>6.0</v>
      </c>
      <c r="R75" s="91">
        <v>1500.0</v>
      </c>
      <c r="S75" s="92"/>
      <c r="T75" s="56"/>
      <c r="U75" s="56"/>
      <c r="V75" s="56">
        <v>250.0</v>
      </c>
      <c r="W75" s="89" t="s">
        <v>594</v>
      </c>
      <c r="X75" s="1"/>
    </row>
    <row r="76" ht="11.25" customHeight="1">
      <c r="A76" s="89" t="s">
        <v>651</v>
      </c>
      <c r="B76" s="89" t="s">
        <v>652</v>
      </c>
      <c r="C76" s="87" t="s">
        <v>88</v>
      </c>
      <c r="D76" s="89" t="s">
        <v>653</v>
      </c>
      <c r="E76" s="87">
        <v>14.0</v>
      </c>
      <c r="F76" s="87">
        <v>7.0</v>
      </c>
      <c r="G76" s="87" t="s">
        <v>654</v>
      </c>
      <c r="H76" s="101" t="s">
        <v>655</v>
      </c>
      <c r="I76" s="101" t="s">
        <v>656</v>
      </c>
      <c r="J76" s="89" t="s">
        <v>657</v>
      </c>
      <c r="K76" s="91" t="s">
        <v>658</v>
      </c>
      <c r="L76" s="90" t="s">
        <v>659</v>
      </c>
      <c r="M76" s="87"/>
      <c r="N76" s="87" t="s">
        <v>332</v>
      </c>
      <c r="O76" s="87">
        <v>11.0</v>
      </c>
      <c r="P76" s="91">
        <v>1.0</v>
      </c>
      <c r="Q76" s="91">
        <v>11.0</v>
      </c>
      <c r="R76" s="91">
        <v>1000.0</v>
      </c>
      <c r="S76" s="92"/>
      <c r="T76" s="56"/>
      <c r="U76" s="56"/>
      <c r="V76" s="56">
        <v>90.9</v>
      </c>
      <c r="W76" s="89" t="s">
        <v>594</v>
      </c>
      <c r="X76" s="1"/>
    </row>
    <row r="77" ht="11.25" customHeight="1">
      <c r="A77" s="89" t="s">
        <v>660</v>
      </c>
      <c r="B77" s="89" t="s">
        <v>661</v>
      </c>
      <c r="C77" s="87" t="s">
        <v>88</v>
      </c>
      <c r="D77" s="89" t="s">
        <v>662</v>
      </c>
      <c r="E77" s="87">
        <v>29.0</v>
      </c>
      <c r="F77" s="87">
        <v>2.0</v>
      </c>
      <c r="G77" s="87" t="s">
        <v>663</v>
      </c>
      <c r="H77" s="98" t="s">
        <v>664</v>
      </c>
      <c r="I77" s="98" t="s">
        <v>665</v>
      </c>
      <c r="J77" s="89" t="s">
        <v>666</v>
      </c>
      <c r="K77" s="91" t="s">
        <v>667</v>
      </c>
      <c r="L77" s="90" t="s">
        <v>668</v>
      </c>
      <c r="M77" s="87">
        <v>2024.0</v>
      </c>
      <c r="N77" s="87" t="s">
        <v>219</v>
      </c>
      <c r="O77" s="87">
        <v>3.0</v>
      </c>
      <c r="P77" s="91">
        <v>2.0</v>
      </c>
      <c r="Q77" s="91">
        <v>3.0</v>
      </c>
      <c r="R77" s="91">
        <v>300.0</v>
      </c>
      <c r="S77" s="92"/>
      <c r="T77" s="87"/>
      <c r="U77" s="87"/>
      <c r="V77" s="87">
        <v>100.0</v>
      </c>
      <c r="W77" s="89" t="s">
        <v>594</v>
      </c>
      <c r="X77" s="99"/>
      <c r="Y77" s="3"/>
      <c r="Z77" s="3"/>
      <c r="AA77" s="3"/>
      <c r="AB77" s="3"/>
      <c r="AC77" s="3"/>
      <c r="AD77" s="3"/>
    </row>
    <row r="78" ht="11.25" customHeight="1">
      <c r="A78" s="89" t="s">
        <v>669</v>
      </c>
      <c r="B78" s="89" t="s">
        <v>670</v>
      </c>
      <c r="C78" s="87" t="s">
        <v>88</v>
      </c>
      <c r="D78" s="89" t="s">
        <v>671</v>
      </c>
      <c r="E78" s="87">
        <v>27.0</v>
      </c>
      <c r="F78" s="87">
        <v>1.0</v>
      </c>
      <c r="G78" s="87" t="s">
        <v>672</v>
      </c>
      <c r="H78" s="101" t="s">
        <v>673</v>
      </c>
      <c r="I78" s="101" t="s">
        <v>674</v>
      </c>
      <c r="J78" s="89"/>
      <c r="K78" s="91" t="s">
        <v>675</v>
      </c>
      <c r="L78" s="90" t="s">
        <v>676</v>
      </c>
      <c r="M78" s="87"/>
      <c r="N78" s="87" t="s">
        <v>290</v>
      </c>
      <c r="O78" s="87">
        <v>1.0</v>
      </c>
      <c r="P78" s="91">
        <v>1.0</v>
      </c>
      <c r="Q78" s="91">
        <v>3.0</v>
      </c>
      <c r="R78" s="91">
        <v>500.0</v>
      </c>
      <c r="S78" s="92"/>
      <c r="T78" s="56"/>
      <c r="U78" s="56"/>
      <c r="V78" s="56">
        <v>500.0</v>
      </c>
      <c r="W78" s="89" t="s">
        <v>594</v>
      </c>
      <c r="X78" s="1"/>
    </row>
    <row r="79" ht="11.25" customHeight="1">
      <c r="A79" s="89" t="s">
        <v>677</v>
      </c>
      <c r="B79" s="89" t="s">
        <v>678</v>
      </c>
      <c r="C79" s="87" t="s">
        <v>88</v>
      </c>
      <c r="D79" s="89" t="s">
        <v>628</v>
      </c>
      <c r="E79" s="87">
        <v>72.0</v>
      </c>
      <c r="F79" s="87">
        <v>1.0</v>
      </c>
      <c r="G79" s="87" t="s">
        <v>629</v>
      </c>
      <c r="H79" s="98" t="s">
        <v>679</v>
      </c>
      <c r="I79" s="98" t="s">
        <v>680</v>
      </c>
      <c r="J79" s="89" t="s">
        <v>681</v>
      </c>
      <c r="K79" s="91" t="s">
        <v>682</v>
      </c>
      <c r="L79" s="87" t="s">
        <v>683</v>
      </c>
      <c r="M79" s="87"/>
      <c r="N79" s="87" t="s">
        <v>219</v>
      </c>
      <c r="O79" s="87">
        <v>1.0</v>
      </c>
      <c r="P79" s="91">
        <v>1.0</v>
      </c>
      <c r="Q79" s="91">
        <v>6.0</v>
      </c>
      <c r="R79" s="91">
        <v>300.0</v>
      </c>
      <c r="S79" s="92"/>
      <c r="T79" s="87"/>
      <c r="U79" s="87"/>
      <c r="V79" s="87">
        <f>300/2</f>
        <v>150</v>
      </c>
      <c r="W79" s="89" t="s">
        <v>594</v>
      </c>
      <c r="X79" s="99"/>
      <c r="Y79" s="3"/>
      <c r="Z79" s="3"/>
      <c r="AA79" s="3"/>
      <c r="AB79" s="3"/>
      <c r="AC79" s="3"/>
      <c r="AD79" s="3"/>
    </row>
    <row r="80" ht="11.25" customHeight="1">
      <c r="A80" s="89" t="s">
        <v>684</v>
      </c>
      <c r="B80" s="89" t="s">
        <v>685</v>
      </c>
      <c r="C80" s="87" t="s">
        <v>88</v>
      </c>
      <c r="D80" s="89" t="s">
        <v>686</v>
      </c>
      <c r="E80" s="87">
        <v>18.0</v>
      </c>
      <c r="F80" s="87">
        <v>1.0</v>
      </c>
      <c r="G80" s="87" t="s">
        <v>687</v>
      </c>
      <c r="H80" s="101" t="s">
        <v>688</v>
      </c>
      <c r="I80" s="101" t="s">
        <v>689</v>
      </c>
      <c r="J80" s="88" t="s">
        <v>690</v>
      </c>
      <c r="K80" s="91" t="s">
        <v>691</v>
      </c>
      <c r="L80" s="56" t="s">
        <v>692</v>
      </c>
      <c r="M80" s="87"/>
      <c r="N80" s="87"/>
      <c r="O80" s="87">
        <v>2.0</v>
      </c>
      <c r="P80" s="91"/>
      <c r="Q80" s="91"/>
      <c r="R80" s="91">
        <v>200.0</v>
      </c>
      <c r="S80" s="92" t="s">
        <v>693</v>
      </c>
      <c r="T80" s="56" t="s">
        <v>694</v>
      </c>
      <c r="U80" s="56" t="s">
        <v>687</v>
      </c>
      <c r="V80" s="56">
        <f>100/2</f>
        <v>50</v>
      </c>
      <c r="W80" s="89" t="s">
        <v>594</v>
      </c>
      <c r="X80" s="1"/>
    </row>
    <row r="81" ht="11.25" customHeight="1">
      <c r="A81" s="89" t="s">
        <v>695</v>
      </c>
      <c r="B81" s="89" t="s">
        <v>696</v>
      </c>
      <c r="C81" s="87" t="s">
        <v>88</v>
      </c>
      <c r="D81" s="89" t="s">
        <v>686</v>
      </c>
      <c r="E81" s="87">
        <v>18.0</v>
      </c>
      <c r="F81" s="87">
        <v>1.0</v>
      </c>
      <c r="G81" s="87" t="s">
        <v>687</v>
      </c>
      <c r="H81" s="98" t="s">
        <v>697</v>
      </c>
      <c r="I81" s="98" t="s">
        <v>698</v>
      </c>
      <c r="J81" s="89" t="s">
        <v>699</v>
      </c>
      <c r="K81" s="91" t="s">
        <v>700</v>
      </c>
      <c r="L81" s="87" t="s">
        <v>701</v>
      </c>
      <c r="M81" s="87"/>
      <c r="N81" s="87"/>
      <c r="O81" s="87">
        <v>3.0</v>
      </c>
      <c r="P81" s="91"/>
      <c r="Q81" s="91"/>
      <c r="R81" s="91">
        <v>200.0</v>
      </c>
      <c r="S81" s="92" t="s">
        <v>693</v>
      </c>
      <c r="T81" s="87" t="s">
        <v>694</v>
      </c>
      <c r="U81" s="87" t="s">
        <v>687</v>
      </c>
      <c r="V81" s="87">
        <f>66.66/2</f>
        <v>33.33</v>
      </c>
      <c r="W81" s="89" t="s">
        <v>594</v>
      </c>
      <c r="X81" s="99"/>
      <c r="Y81" s="3"/>
      <c r="Z81" s="3"/>
      <c r="AA81" s="3"/>
      <c r="AB81" s="3"/>
      <c r="AC81" s="3"/>
      <c r="AD81" s="3"/>
    </row>
    <row r="82" ht="11.25" customHeight="1">
      <c r="A82" s="89" t="s">
        <v>702</v>
      </c>
      <c r="B82" s="89" t="s">
        <v>703</v>
      </c>
      <c r="C82" s="87" t="s">
        <v>88</v>
      </c>
      <c r="D82" s="89" t="s">
        <v>613</v>
      </c>
      <c r="E82" s="87">
        <v>16.0</v>
      </c>
      <c r="F82" s="87">
        <v>2.0</v>
      </c>
      <c r="G82" s="87" t="s">
        <v>614</v>
      </c>
      <c r="H82" s="101" t="s">
        <v>704</v>
      </c>
      <c r="I82" s="101" t="s">
        <v>705</v>
      </c>
      <c r="J82" s="88" t="s">
        <v>706</v>
      </c>
      <c r="K82" s="91" t="s">
        <v>707</v>
      </c>
      <c r="L82" s="90" t="s">
        <v>650</v>
      </c>
      <c r="M82" s="87"/>
      <c r="N82" s="87" t="s">
        <v>332</v>
      </c>
      <c r="O82" s="87">
        <v>1.0</v>
      </c>
      <c r="P82" s="91">
        <v>1.0</v>
      </c>
      <c r="Q82" s="91">
        <v>7.0</v>
      </c>
      <c r="R82" s="91">
        <v>1000.0</v>
      </c>
      <c r="S82" s="92"/>
      <c r="T82" s="56"/>
      <c r="U82" s="56"/>
      <c r="V82" s="87">
        <v>1000.0</v>
      </c>
      <c r="W82" s="89" t="s">
        <v>594</v>
      </c>
      <c r="X82" s="1"/>
    </row>
    <row r="83" ht="11.25" customHeight="1">
      <c r="A83" s="89" t="s">
        <v>708</v>
      </c>
      <c r="B83" s="89" t="s">
        <v>709</v>
      </c>
      <c r="C83" s="87" t="s">
        <v>88</v>
      </c>
      <c r="D83" s="89" t="s">
        <v>710</v>
      </c>
      <c r="E83" s="87">
        <v>4.0</v>
      </c>
      <c r="F83" s="87">
        <v>3.0</v>
      </c>
      <c r="G83" s="87" t="s">
        <v>711</v>
      </c>
      <c r="H83" s="101" t="s">
        <v>712</v>
      </c>
      <c r="I83" s="101" t="s">
        <v>713</v>
      </c>
      <c r="J83" s="102" t="s">
        <v>714</v>
      </c>
      <c r="K83" s="91"/>
      <c r="L83" s="90" t="s">
        <v>715</v>
      </c>
      <c r="M83" s="87">
        <v>2024.0</v>
      </c>
      <c r="N83" s="87"/>
      <c r="O83" s="87">
        <v>2.0</v>
      </c>
      <c r="P83" s="91">
        <v>1.0</v>
      </c>
      <c r="Q83" s="91">
        <v>4.0</v>
      </c>
      <c r="R83" s="91">
        <v>300.0</v>
      </c>
      <c r="S83" s="92"/>
      <c r="T83" s="56"/>
      <c r="U83" s="56"/>
      <c r="V83" s="87">
        <v>150.0</v>
      </c>
      <c r="W83" s="89" t="s">
        <v>594</v>
      </c>
      <c r="X83" s="1"/>
    </row>
    <row r="84" ht="11.25" customHeight="1">
      <c r="A84" s="89" t="s">
        <v>716</v>
      </c>
      <c r="B84" s="89" t="s">
        <v>717</v>
      </c>
      <c r="C84" s="87" t="s">
        <v>88</v>
      </c>
      <c r="D84" s="89" t="s">
        <v>718</v>
      </c>
      <c r="E84" s="87" t="s">
        <v>719</v>
      </c>
      <c r="F84" s="87"/>
      <c r="G84" s="87">
        <v>2.367337E7</v>
      </c>
      <c r="H84" s="101" t="s">
        <v>720</v>
      </c>
      <c r="I84" s="101" t="s">
        <v>721</v>
      </c>
      <c r="J84" s="102" t="s">
        <v>722</v>
      </c>
      <c r="K84" s="91"/>
      <c r="L84" s="90" t="s">
        <v>723</v>
      </c>
      <c r="M84" s="87">
        <v>2024.0</v>
      </c>
      <c r="N84" s="87"/>
      <c r="O84" s="87">
        <v>2.0</v>
      </c>
      <c r="P84" s="91">
        <v>2.0</v>
      </c>
      <c r="Q84" s="91">
        <v>2.0</v>
      </c>
      <c r="R84" s="91">
        <v>300.0</v>
      </c>
      <c r="S84" s="92"/>
      <c r="T84" s="56"/>
      <c r="U84" s="56"/>
      <c r="V84" s="87">
        <v>150.0</v>
      </c>
      <c r="W84" s="89" t="s">
        <v>594</v>
      </c>
      <c r="X84" s="1"/>
    </row>
    <row r="85" ht="11.25" customHeight="1">
      <c r="A85" s="85" t="s">
        <v>724</v>
      </c>
      <c r="B85" s="85" t="s">
        <v>725</v>
      </c>
      <c r="C85" s="86" t="s">
        <v>88</v>
      </c>
      <c r="D85" s="85" t="s">
        <v>726</v>
      </c>
      <c r="E85" s="86">
        <v>14.0</v>
      </c>
      <c r="F85" s="87">
        <v>12.0</v>
      </c>
      <c r="G85" s="86" t="s">
        <v>727</v>
      </c>
      <c r="H85" s="101" t="s">
        <v>728</v>
      </c>
      <c r="I85" s="101" t="s">
        <v>729</v>
      </c>
      <c r="J85" s="101" t="s">
        <v>730</v>
      </c>
      <c r="K85" s="87" t="s">
        <v>731</v>
      </c>
      <c r="L85" s="90" t="s">
        <v>732</v>
      </c>
      <c r="M85" s="87">
        <v>2024.0</v>
      </c>
      <c r="N85" s="87" t="s">
        <v>219</v>
      </c>
      <c r="O85" s="87">
        <v>4.0</v>
      </c>
      <c r="P85" s="91">
        <v>4.0</v>
      </c>
      <c r="Q85" s="91">
        <v>4.0</v>
      </c>
      <c r="R85" s="91">
        <v>300.0</v>
      </c>
      <c r="S85" s="92"/>
      <c r="T85" s="56"/>
      <c r="U85" s="56"/>
      <c r="V85" s="56">
        <f t="shared" ref="V85:V92" si="1">R85/O85</f>
        <v>75</v>
      </c>
      <c r="W85" s="89" t="s">
        <v>733</v>
      </c>
      <c r="X85" s="1"/>
    </row>
    <row r="86" ht="11.25" customHeight="1">
      <c r="A86" s="85" t="s">
        <v>734</v>
      </c>
      <c r="B86" s="85" t="s">
        <v>735</v>
      </c>
      <c r="C86" s="86" t="s">
        <v>88</v>
      </c>
      <c r="D86" s="85" t="s">
        <v>736</v>
      </c>
      <c r="E86" s="86">
        <v>16.0</v>
      </c>
      <c r="F86" s="86">
        <v>4.0</v>
      </c>
      <c r="G86" s="86" t="s">
        <v>737</v>
      </c>
      <c r="H86" s="101" t="s">
        <v>738</v>
      </c>
      <c r="I86" s="101" t="s">
        <v>739</v>
      </c>
      <c r="J86" s="103" t="s">
        <v>740</v>
      </c>
      <c r="K86" s="86" t="s">
        <v>741</v>
      </c>
      <c r="L86" s="93" t="s">
        <v>742</v>
      </c>
      <c r="M86" s="87">
        <v>2024.0</v>
      </c>
      <c r="N86" s="87" t="s">
        <v>272</v>
      </c>
      <c r="O86" s="87">
        <v>9.0</v>
      </c>
      <c r="P86" s="91">
        <v>5.0</v>
      </c>
      <c r="Q86" s="91">
        <v>9.0</v>
      </c>
      <c r="R86" s="91">
        <v>1500.0</v>
      </c>
      <c r="S86" s="92"/>
      <c r="T86" s="56"/>
      <c r="U86" s="56"/>
      <c r="V86" s="56">
        <f t="shared" si="1"/>
        <v>166.6666667</v>
      </c>
      <c r="W86" s="89" t="s">
        <v>733</v>
      </c>
      <c r="X86" s="1"/>
    </row>
    <row r="87" ht="11.25" customHeight="1">
      <c r="A87" s="89" t="s">
        <v>743</v>
      </c>
      <c r="B87" s="89" t="s">
        <v>744</v>
      </c>
      <c r="C87" s="87" t="s">
        <v>88</v>
      </c>
      <c r="D87" s="89" t="s">
        <v>736</v>
      </c>
      <c r="E87" s="87">
        <v>16.0</v>
      </c>
      <c r="F87" s="87">
        <v>12.0</v>
      </c>
      <c r="G87" s="86" t="s">
        <v>737</v>
      </c>
      <c r="H87" s="101" t="s">
        <v>745</v>
      </c>
      <c r="I87" s="101" t="s">
        <v>746</v>
      </c>
      <c r="J87" s="101" t="s">
        <v>747</v>
      </c>
      <c r="K87" s="87" t="s">
        <v>748</v>
      </c>
      <c r="L87" s="90" t="s">
        <v>749</v>
      </c>
      <c r="M87" s="87">
        <v>2024.0</v>
      </c>
      <c r="N87" s="87" t="s">
        <v>272</v>
      </c>
      <c r="O87" s="87">
        <v>11.0</v>
      </c>
      <c r="P87" s="91">
        <v>6.0</v>
      </c>
      <c r="Q87" s="91">
        <v>11.0</v>
      </c>
      <c r="R87" s="91">
        <v>1500.0</v>
      </c>
      <c r="S87" s="92"/>
      <c r="T87" s="56"/>
      <c r="U87" s="56"/>
      <c r="V87" s="56">
        <f t="shared" si="1"/>
        <v>136.3636364</v>
      </c>
      <c r="W87" s="89" t="s">
        <v>733</v>
      </c>
      <c r="X87" s="1"/>
    </row>
    <row r="88" ht="11.25" customHeight="1">
      <c r="A88" s="89" t="s">
        <v>750</v>
      </c>
      <c r="B88" s="89" t="s">
        <v>751</v>
      </c>
      <c r="C88" s="87" t="s">
        <v>88</v>
      </c>
      <c r="D88" s="89" t="s">
        <v>752</v>
      </c>
      <c r="E88" s="87">
        <v>24.0</v>
      </c>
      <c r="F88" s="87">
        <v>16.0</v>
      </c>
      <c r="G88" s="87" t="s">
        <v>753</v>
      </c>
      <c r="H88" s="101" t="s">
        <v>754</v>
      </c>
      <c r="I88" s="101" t="s">
        <v>755</v>
      </c>
      <c r="J88" s="101" t="s">
        <v>756</v>
      </c>
      <c r="K88" s="87" t="s">
        <v>757</v>
      </c>
      <c r="L88" s="90" t="s">
        <v>758</v>
      </c>
      <c r="M88" s="87">
        <v>2024.0</v>
      </c>
      <c r="N88" s="87" t="s">
        <v>332</v>
      </c>
      <c r="O88" s="87">
        <v>4.0</v>
      </c>
      <c r="P88" s="91">
        <v>4.0</v>
      </c>
      <c r="Q88" s="91">
        <v>4.0</v>
      </c>
      <c r="R88" s="91">
        <v>1000.0</v>
      </c>
      <c r="S88" s="92"/>
      <c r="T88" s="56"/>
      <c r="U88" s="56"/>
      <c r="V88" s="56">
        <f t="shared" si="1"/>
        <v>250</v>
      </c>
      <c r="W88" s="89" t="s">
        <v>733</v>
      </c>
      <c r="X88" s="1"/>
    </row>
    <row r="89" ht="11.25" customHeight="1">
      <c r="A89" s="89" t="s">
        <v>759</v>
      </c>
      <c r="B89" s="89" t="s">
        <v>760</v>
      </c>
      <c r="C89" s="87" t="s">
        <v>88</v>
      </c>
      <c r="D89" s="89" t="s">
        <v>761</v>
      </c>
      <c r="E89" s="87">
        <v>14.0</v>
      </c>
      <c r="F89" s="87">
        <v>3.0</v>
      </c>
      <c r="G89" s="87" t="s">
        <v>598</v>
      </c>
      <c r="H89" s="98" t="s">
        <v>762</v>
      </c>
      <c r="I89" s="98" t="s">
        <v>763</v>
      </c>
      <c r="J89" s="98" t="s">
        <v>764</v>
      </c>
      <c r="K89" s="87" t="s">
        <v>765</v>
      </c>
      <c r="L89" s="90" t="s">
        <v>766</v>
      </c>
      <c r="M89" s="87">
        <v>2024.0</v>
      </c>
      <c r="N89" s="87" t="s">
        <v>272</v>
      </c>
      <c r="O89" s="87">
        <v>3.0</v>
      </c>
      <c r="P89" s="91">
        <v>3.0</v>
      </c>
      <c r="Q89" s="91">
        <v>5.0</v>
      </c>
      <c r="R89" s="91">
        <v>1500.0</v>
      </c>
      <c r="S89" s="92"/>
      <c r="T89" s="87"/>
      <c r="U89" s="87"/>
      <c r="V89" s="87">
        <f t="shared" si="1"/>
        <v>500</v>
      </c>
      <c r="W89" s="89" t="s">
        <v>733</v>
      </c>
      <c r="X89" s="99"/>
      <c r="Y89" s="3"/>
      <c r="Z89" s="3"/>
      <c r="AA89" s="3"/>
      <c r="AB89" s="3"/>
      <c r="AC89" s="3"/>
      <c r="AD89" s="3"/>
    </row>
    <row r="90" ht="11.25" customHeight="1">
      <c r="A90" s="85" t="s">
        <v>767</v>
      </c>
      <c r="B90" s="85" t="s">
        <v>768</v>
      </c>
      <c r="C90" s="86" t="s">
        <v>88</v>
      </c>
      <c r="D90" s="85" t="s">
        <v>769</v>
      </c>
      <c r="E90" s="86">
        <v>15.0</v>
      </c>
      <c r="F90" s="87">
        <v>1.0</v>
      </c>
      <c r="G90" s="86" t="s">
        <v>770</v>
      </c>
      <c r="H90" s="101" t="s">
        <v>771</v>
      </c>
      <c r="I90" s="101" t="s">
        <v>772</v>
      </c>
      <c r="J90" s="101" t="s">
        <v>773</v>
      </c>
      <c r="K90" s="87" t="s">
        <v>774</v>
      </c>
      <c r="L90" s="90" t="s">
        <v>775</v>
      </c>
      <c r="M90" s="87">
        <v>2024.0</v>
      </c>
      <c r="N90" s="87" t="s">
        <v>272</v>
      </c>
      <c r="O90" s="87">
        <v>5.0</v>
      </c>
      <c r="P90" s="91">
        <v>5.0</v>
      </c>
      <c r="Q90" s="91">
        <v>5.0</v>
      </c>
      <c r="R90" s="91">
        <v>1500.0</v>
      </c>
      <c r="S90" s="92"/>
      <c r="T90" s="56"/>
      <c r="U90" s="56"/>
      <c r="V90" s="56">
        <f t="shared" si="1"/>
        <v>300</v>
      </c>
      <c r="W90" s="89" t="s">
        <v>776</v>
      </c>
      <c r="X90" s="1"/>
    </row>
    <row r="91" ht="11.25" customHeight="1">
      <c r="A91" s="85" t="s">
        <v>777</v>
      </c>
      <c r="B91" s="85" t="s">
        <v>778</v>
      </c>
      <c r="C91" s="86" t="s">
        <v>88</v>
      </c>
      <c r="D91" s="85" t="s">
        <v>779</v>
      </c>
      <c r="E91" s="86">
        <v>25.0</v>
      </c>
      <c r="F91" s="86">
        <v>1.0</v>
      </c>
      <c r="G91" s="86" t="s">
        <v>780</v>
      </c>
      <c r="H91" s="101" t="s">
        <v>781</v>
      </c>
      <c r="I91" s="101" t="s">
        <v>782</v>
      </c>
      <c r="J91" s="85" t="s">
        <v>783</v>
      </c>
      <c r="K91" s="86" t="s">
        <v>784</v>
      </c>
      <c r="L91" s="93" t="s">
        <v>785</v>
      </c>
      <c r="M91" s="87">
        <v>2024.0</v>
      </c>
      <c r="N91" s="87" t="s">
        <v>332</v>
      </c>
      <c r="O91" s="87">
        <v>1.0</v>
      </c>
      <c r="P91" s="91">
        <v>1.0</v>
      </c>
      <c r="Q91" s="91">
        <v>5.0</v>
      </c>
      <c r="R91" s="91">
        <v>1000.0</v>
      </c>
      <c r="S91" s="92"/>
      <c r="T91" s="56"/>
      <c r="U91" s="56"/>
      <c r="V91" s="56">
        <f t="shared" si="1"/>
        <v>1000</v>
      </c>
      <c r="W91" s="89" t="s">
        <v>776</v>
      </c>
      <c r="X91" s="1"/>
    </row>
    <row r="92" ht="11.25" customHeight="1">
      <c r="A92" s="89" t="s">
        <v>786</v>
      </c>
      <c r="B92" s="89" t="s">
        <v>787</v>
      </c>
      <c r="C92" s="87" t="s">
        <v>88</v>
      </c>
      <c r="D92" s="89" t="s">
        <v>788</v>
      </c>
      <c r="E92" s="87">
        <v>67.0</v>
      </c>
      <c r="F92" s="87">
        <v>1.0</v>
      </c>
      <c r="G92" s="87" t="s">
        <v>789</v>
      </c>
      <c r="H92" s="101" t="s">
        <v>790</v>
      </c>
      <c r="I92" s="101" t="s">
        <v>791</v>
      </c>
      <c r="J92" s="89" t="s">
        <v>792</v>
      </c>
      <c r="K92" s="87" t="s">
        <v>793</v>
      </c>
      <c r="L92" s="90" t="s">
        <v>794</v>
      </c>
      <c r="M92" s="87">
        <v>2024.0</v>
      </c>
      <c r="N92" s="87" t="s">
        <v>382</v>
      </c>
      <c r="O92" s="87">
        <v>4.0</v>
      </c>
      <c r="P92" s="91">
        <v>4.0</v>
      </c>
      <c r="Q92" s="91">
        <v>4.0</v>
      </c>
      <c r="R92" s="91">
        <v>300.0</v>
      </c>
      <c r="S92" s="92"/>
      <c r="T92" s="56"/>
      <c r="U92" s="56"/>
      <c r="V92" s="56">
        <f t="shared" si="1"/>
        <v>75</v>
      </c>
      <c r="W92" s="89" t="s">
        <v>776</v>
      </c>
      <c r="X92" s="1"/>
    </row>
    <row r="93" ht="11.25" customHeight="1">
      <c r="A93" s="85" t="s">
        <v>795</v>
      </c>
      <c r="B93" s="85" t="s">
        <v>796</v>
      </c>
      <c r="C93" s="86" t="s">
        <v>88</v>
      </c>
      <c r="D93" s="85" t="s">
        <v>797</v>
      </c>
      <c r="E93" s="86">
        <v>11.0</v>
      </c>
      <c r="F93" s="87">
        <v>10.0</v>
      </c>
      <c r="G93" s="86" t="s">
        <v>798</v>
      </c>
      <c r="H93" s="101" t="s">
        <v>799</v>
      </c>
      <c r="I93" s="101" t="s">
        <v>800</v>
      </c>
      <c r="J93" s="89" t="s">
        <v>801</v>
      </c>
      <c r="K93" s="90" t="s">
        <v>802</v>
      </c>
      <c r="L93" s="90" t="s">
        <v>803</v>
      </c>
      <c r="M93" s="87">
        <v>2024.0</v>
      </c>
      <c r="N93" s="87" t="s">
        <v>332</v>
      </c>
      <c r="O93" s="87">
        <v>2.0</v>
      </c>
      <c r="P93" s="91">
        <v>1.0</v>
      </c>
      <c r="Q93" s="91">
        <v>3.0</v>
      </c>
      <c r="R93" s="91">
        <v>1000.0</v>
      </c>
      <c r="S93" s="92"/>
      <c r="T93" s="56"/>
      <c r="U93" s="56"/>
      <c r="V93" s="56">
        <v>500.0</v>
      </c>
      <c r="W93" s="89" t="s">
        <v>804</v>
      </c>
      <c r="X93" s="1"/>
    </row>
    <row r="94" ht="11.25" customHeight="1">
      <c r="A94" s="85" t="s">
        <v>805</v>
      </c>
      <c r="B94" s="85" t="s">
        <v>806</v>
      </c>
      <c r="C94" s="86" t="s">
        <v>88</v>
      </c>
      <c r="D94" s="85" t="s">
        <v>613</v>
      </c>
      <c r="E94" s="86">
        <v>16.0</v>
      </c>
      <c r="F94" s="87">
        <v>14.0</v>
      </c>
      <c r="G94" s="86" t="s">
        <v>614</v>
      </c>
      <c r="H94" s="101" t="s">
        <v>807</v>
      </c>
      <c r="I94" s="101" t="s">
        <v>808</v>
      </c>
      <c r="J94" s="89" t="s">
        <v>809</v>
      </c>
      <c r="K94" s="90" t="s">
        <v>810</v>
      </c>
      <c r="L94" s="90" t="s">
        <v>811</v>
      </c>
      <c r="M94" s="87">
        <v>2024.0</v>
      </c>
      <c r="N94" s="87" t="s">
        <v>332</v>
      </c>
      <c r="O94" s="87">
        <v>5.0</v>
      </c>
      <c r="P94" s="91">
        <v>1.0</v>
      </c>
      <c r="Q94" s="91">
        <v>5.0</v>
      </c>
      <c r="R94" s="91">
        <v>1000.0</v>
      </c>
      <c r="S94" s="92"/>
      <c r="T94" s="56"/>
      <c r="U94" s="56"/>
      <c r="V94" s="56">
        <v>200.0</v>
      </c>
      <c r="W94" s="89" t="s">
        <v>804</v>
      </c>
      <c r="X94" s="1"/>
    </row>
    <row r="95" ht="11.25" customHeight="1">
      <c r="A95" s="85" t="s">
        <v>812</v>
      </c>
      <c r="B95" s="85" t="s">
        <v>813</v>
      </c>
      <c r="C95" s="86" t="s">
        <v>88</v>
      </c>
      <c r="D95" s="85" t="s">
        <v>814</v>
      </c>
      <c r="E95" s="86">
        <v>16.0</v>
      </c>
      <c r="F95" s="87">
        <v>11.0</v>
      </c>
      <c r="G95" s="86" t="s">
        <v>815</v>
      </c>
      <c r="H95" s="101" t="s">
        <v>816</v>
      </c>
      <c r="I95" s="101" t="s">
        <v>817</v>
      </c>
      <c r="J95" s="89" t="s">
        <v>818</v>
      </c>
      <c r="K95" s="90" t="s">
        <v>819</v>
      </c>
      <c r="L95" s="90" t="s">
        <v>820</v>
      </c>
      <c r="M95" s="87">
        <v>2024.0</v>
      </c>
      <c r="N95" s="87" t="s">
        <v>272</v>
      </c>
      <c r="O95" s="87">
        <v>3.0</v>
      </c>
      <c r="P95" s="91">
        <v>1.0</v>
      </c>
      <c r="Q95" s="91">
        <v>4.0</v>
      </c>
      <c r="R95" s="91">
        <v>1500.0</v>
      </c>
      <c r="S95" s="92"/>
      <c r="T95" s="56"/>
      <c r="U95" s="56"/>
      <c r="V95" s="56">
        <v>500.0</v>
      </c>
      <c r="W95" s="89" t="s">
        <v>804</v>
      </c>
      <c r="X95" s="1"/>
    </row>
    <row r="96" ht="11.25" customHeight="1">
      <c r="A96" s="85" t="s">
        <v>821</v>
      </c>
      <c r="B96" s="85" t="s">
        <v>822</v>
      </c>
      <c r="C96" s="86" t="s">
        <v>88</v>
      </c>
      <c r="D96" s="85" t="s">
        <v>814</v>
      </c>
      <c r="E96" s="86">
        <v>16.0</v>
      </c>
      <c r="F96" s="87">
        <v>21.0</v>
      </c>
      <c r="G96" s="86" t="s">
        <v>823</v>
      </c>
      <c r="H96" s="101" t="s">
        <v>824</v>
      </c>
      <c r="I96" s="101" t="s">
        <v>825</v>
      </c>
      <c r="J96" s="89" t="s">
        <v>826</v>
      </c>
      <c r="K96" s="90" t="s">
        <v>827</v>
      </c>
      <c r="L96" s="90" t="s">
        <v>803</v>
      </c>
      <c r="M96" s="87">
        <v>2024.0</v>
      </c>
      <c r="N96" s="87" t="s">
        <v>272</v>
      </c>
      <c r="O96" s="87">
        <v>2.0</v>
      </c>
      <c r="P96" s="91">
        <v>1.0</v>
      </c>
      <c r="Q96" s="91">
        <v>2.0</v>
      </c>
      <c r="R96" s="91">
        <v>1500.0</v>
      </c>
      <c r="S96" s="92"/>
      <c r="T96" s="56"/>
      <c r="U96" s="56"/>
      <c r="V96" s="56">
        <v>750.0</v>
      </c>
      <c r="W96" s="89" t="s">
        <v>804</v>
      </c>
      <c r="X96" s="1"/>
    </row>
    <row r="97" ht="11.25" customHeight="1">
      <c r="A97" s="85" t="s">
        <v>828</v>
      </c>
      <c r="B97" s="85" t="s">
        <v>829</v>
      </c>
      <c r="C97" s="86" t="s">
        <v>88</v>
      </c>
      <c r="D97" s="85" t="s">
        <v>613</v>
      </c>
      <c r="E97" s="86">
        <v>16.0</v>
      </c>
      <c r="F97" s="87">
        <v>13.0</v>
      </c>
      <c r="G97" s="86" t="s">
        <v>614</v>
      </c>
      <c r="H97" s="101" t="s">
        <v>830</v>
      </c>
      <c r="I97" s="101" t="s">
        <v>831</v>
      </c>
      <c r="J97" s="89" t="s">
        <v>832</v>
      </c>
      <c r="K97" s="90" t="s">
        <v>833</v>
      </c>
      <c r="L97" s="90" t="s">
        <v>834</v>
      </c>
      <c r="M97" s="87">
        <v>2024.0</v>
      </c>
      <c r="N97" s="87" t="s">
        <v>332</v>
      </c>
      <c r="O97" s="87">
        <v>4.0</v>
      </c>
      <c r="P97" s="91">
        <v>1.0</v>
      </c>
      <c r="Q97" s="91">
        <v>5.0</v>
      </c>
      <c r="R97" s="91">
        <v>1000.0</v>
      </c>
      <c r="S97" s="92"/>
      <c r="T97" s="56"/>
      <c r="U97" s="56"/>
      <c r="V97" s="56">
        <v>200.0</v>
      </c>
      <c r="W97" s="89" t="s">
        <v>804</v>
      </c>
      <c r="X97" s="1"/>
    </row>
    <row r="98" ht="11.25" customHeight="1">
      <c r="A98" s="85" t="s">
        <v>835</v>
      </c>
      <c r="B98" s="85" t="s">
        <v>836</v>
      </c>
      <c r="C98" s="86" t="s">
        <v>88</v>
      </c>
      <c r="D98" s="85" t="s">
        <v>837</v>
      </c>
      <c r="E98" s="86">
        <v>69.0</v>
      </c>
      <c r="F98" s="87">
        <v>4.0</v>
      </c>
      <c r="G98" s="86" t="s">
        <v>838</v>
      </c>
      <c r="H98" s="98" t="s">
        <v>839</v>
      </c>
      <c r="I98" s="98" t="s">
        <v>840</v>
      </c>
      <c r="J98" s="89" t="s">
        <v>841</v>
      </c>
      <c r="K98" s="90" t="s">
        <v>842</v>
      </c>
      <c r="L98" s="90" t="s">
        <v>843</v>
      </c>
      <c r="M98" s="87">
        <v>2024.0</v>
      </c>
      <c r="N98" s="87" t="s">
        <v>382</v>
      </c>
      <c r="O98" s="87">
        <v>3.0</v>
      </c>
      <c r="P98" s="91">
        <v>1.0</v>
      </c>
      <c r="Q98" s="91">
        <v>3.0</v>
      </c>
      <c r="R98" s="91">
        <v>500.0</v>
      </c>
      <c r="S98" s="92"/>
      <c r="T98" s="87"/>
      <c r="U98" s="87"/>
      <c r="V98" s="87">
        <f>500/6</f>
        <v>83.33333333</v>
      </c>
      <c r="W98" s="89" t="s">
        <v>804</v>
      </c>
      <c r="X98" s="99"/>
      <c r="Y98" s="3"/>
      <c r="Z98" s="3"/>
      <c r="AA98" s="3"/>
      <c r="AB98" s="3"/>
      <c r="AC98" s="3"/>
      <c r="AD98" s="3"/>
    </row>
    <row r="99" ht="11.25" customHeight="1">
      <c r="A99" s="85" t="s">
        <v>844</v>
      </c>
      <c r="B99" s="85" t="s">
        <v>845</v>
      </c>
      <c r="C99" s="86" t="s">
        <v>88</v>
      </c>
      <c r="D99" s="85" t="s">
        <v>846</v>
      </c>
      <c r="E99" s="86">
        <v>67.0</v>
      </c>
      <c r="F99" s="87">
        <v>3.0</v>
      </c>
      <c r="G99" s="86" t="s">
        <v>847</v>
      </c>
      <c r="H99" s="98" t="s">
        <v>848</v>
      </c>
      <c r="I99" s="98" t="s">
        <v>849</v>
      </c>
      <c r="J99" s="89" t="s">
        <v>792</v>
      </c>
      <c r="K99" s="90" t="s">
        <v>850</v>
      </c>
      <c r="L99" s="90" t="s">
        <v>851</v>
      </c>
      <c r="M99" s="87">
        <v>2024.0</v>
      </c>
      <c r="N99" s="87" t="s">
        <v>219</v>
      </c>
      <c r="O99" s="87">
        <v>2.0</v>
      </c>
      <c r="P99" s="91">
        <v>1.0</v>
      </c>
      <c r="Q99" s="91">
        <v>2.0</v>
      </c>
      <c r="R99" s="91">
        <v>300.0</v>
      </c>
      <c r="S99" s="92"/>
      <c r="T99" s="87"/>
      <c r="U99" s="87"/>
      <c r="V99" s="87">
        <f>300/4</f>
        <v>75</v>
      </c>
      <c r="W99" s="89" t="s">
        <v>804</v>
      </c>
      <c r="X99" s="99"/>
      <c r="Y99" s="3"/>
      <c r="Z99" s="3"/>
      <c r="AA99" s="3"/>
      <c r="AB99" s="3"/>
      <c r="AC99" s="3"/>
      <c r="AD99" s="3"/>
    </row>
    <row r="100" ht="11.25" customHeight="1">
      <c r="A100" s="85" t="s">
        <v>852</v>
      </c>
      <c r="B100" s="85" t="s">
        <v>845</v>
      </c>
      <c r="C100" s="86" t="s">
        <v>88</v>
      </c>
      <c r="D100" s="85" t="s">
        <v>846</v>
      </c>
      <c r="E100" s="86">
        <v>67.0</v>
      </c>
      <c r="F100" s="87">
        <v>3.0</v>
      </c>
      <c r="G100" s="86" t="s">
        <v>847</v>
      </c>
      <c r="H100" s="101" t="s">
        <v>853</v>
      </c>
      <c r="I100" s="101" t="s">
        <v>854</v>
      </c>
      <c r="J100" s="89" t="s">
        <v>792</v>
      </c>
      <c r="K100" s="90" t="s">
        <v>855</v>
      </c>
      <c r="L100" s="90" t="s">
        <v>856</v>
      </c>
      <c r="M100" s="87">
        <v>2024.0</v>
      </c>
      <c r="N100" s="87" t="s">
        <v>219</v>
      </c>
      <c r="O100" s="87">
        <v>2.0</v>
      </c>
      <c r="P100" s="91">
        <v>1.0</v>
      </c>
      <c r="Q100" s="91">
        <v>2.0</v>
      </c>
      <c r="R100" s="91">
        <v>300.0</v>
      </c>
      <c r="S100" s="92"/>
      <c r="T100" s="56"/>
      <c r="U100" s="56"/>
      <c r="V100" s="56">
        <f>150/2</f>
        <v>75</v>
      </c>
      <c r="W100" s="89" t="s">
        <v>804</v>
      </c>
      <c r="X100" s="1"/>
    </row>
    <row r="101" ht="11.25" customHeight="1">
      <c r="A101" s="85" t="s">
        <v>857</v>
      </c>
      <c r="B101" s="85" t="s">
        <v>858</v>
      </c>
      <c r="C101" s="86" t="s">
        <v>88</v>
      </c>
      <c r="D101" s="85" t="s">
        <v>846</v>
      </c>
      <c r="E101" s="86">
        <v>67.0</v>
      </c>
      <c r="F101" s="87">
        <v>3.0</v>
      </c>
      <c r="G101" s="86" t="s">
        <v>847</v>
      </c>
      <c r="H101" s="101" t="s">
        <v>859</v>
      </c>
      <c r="I101" s="101" t="s">
        <v>860</v>
      </c>
      <c r="J101" s="89" t="s">
        <v>792</v>
      </c>
      <c r="K101" s="90" t="s">
        <v>861</v>
      </c>
      <c r="L101" s="90" t="s">
        <v>862</v>
      </c>
      <c r="M101" s="87">
        <v>2024.0</v>
      </c>
      <c r="N101" s="87" t="s">
        <v>219</v>
      </c>
      <c r="O101" s="87">
        <v>6.0</v>
      </c>
      <c r="P101" s="91">
        <v>1.0</v>
      </c>
      <c r="Q101" s="91">
        <v>6.0</v>
      </c>
      <c r="R101" s="91">
        <v>300.0</v>
      </c>
      <c r="S101" s="92"/>
      <c r="T101" s="56"/>
      <c r="U101" s="56"/>
      <c r="V101" s="56">
        <f t="shared" ref="V101:V102" si="2">300/6</f>
        <v>50</v>
      </c>
      <c r="W101" s="89" t="s">
        <v>804</v>
      </c>
      <c r="X101" s="1"/>
    </row>
    <row r="102" ht="11.25" customHeight="1">
      <c r="A102" s="85" t="s">
        <v>863</v>
      </c>
      <c r="B102" s="85" t="s">
        <v>864</v>
      </c>
      <c r="C102" s="86" t="s">
        <v>88</v>
      </c>
      <c r="D102" s="85" t="s">
        <v>846</v>
      </c>
      <c r="E102" s="86">
        <v>67.0</v>
      </c>
      <c r="F102" s="87">
        <v>2.0</v>
      </c>
      <c r="G102" s="86" t="s">
        <v>847</v>
      </c>
      <c r="H102" s="101" t="s">
        <v>865</v>
      </c>
      <c r="I102" s="101" t="s">
        <v>866</v>
      </c>
      <c r="J102" s="89" t="s">
        <v>792</v>
      </c>
      <c r="K102" s="90" t="s">
        <v>867</v>
      </c>
      <c r="L102" s="90" t="s">
        <v>868</v>
      </c>
      <c r="M102" s="87">
        <v>2024.0</v>
      </c>
      <c r="N102" s="87" t="s">
        <v>219</v>
      </c>
      <c r="O102" s="87">
        <v>6.0</v>
      </c>
      <c r="P102" s="91">
        <v>1.0</v>
      </c>
      <c r="Q102" s="91">
        <v>6.0</v>
      </c>
      <c r="R102" s="91">
        <v>300.0</v>
      </c>
      <c r="S102" s="92"/>
      <c r="T102" s="56"/>
      <c r="U102" s="56"/>
      <c r="V102" s="56">
        <f t="shared" si="2"/>
        <v>50</v>
      </c>
      <c r="W102" s="89" t="s">
        <v>804</v>
      </c>
      <c r="X102" s="1"/>
    </row>
    <row r="103" ht="11.25" customHeight="1">
      <c r="A103" s="85" t="s">
        <v>869</v>
      </c>
      <c r="B103" s="85" t="s">
        <v>870</v>
      </c>
      <c r="C103" s="86" t="s">
        <v>88</v>
      </c>
      <c r="D103" s="85" t="s">
        <v>846</v>
      </c>
      <c r="E103" s="86">
        <v>67.0</v>
      </c>
      <c r="F103" s="87" t="s">
        <v>871</v>
      </c>
      <c r="G103" s="86" t="s">
        <v>847</v>
      </c>
      <c r="H103" s="98" t="s">
        <v>872</v>
      </c>
      <c r="I103" s="98" t="s">
        <v>873</v>
      </c>
      <c r="J103" s="89" t="s">
        <v>792</v>
      </c>
      <c r="K103" s="90" t="s">
        <v>874</v>
      </c>
      <c r="L103" s="90" t="s">
        <v>875</v>
      </c>
      <c r="M103" s="87">
        <v>2024.0</v>
      </c>
      <c r="N103" s="87" t="s">
        <v>219</v>
      </c>
      <c r="O103" s="87">
        <v>2.0</v>
      </c>
      <c r="P103" s="91">
        <v>1.0</v>
      </c>
      <c r="Q103" s="91">
        <v>2.0</v>
      </c>
      <c r="R103" s="91">
        <v>300.0</v>
      </c>
      <c r="S103" s="92"/>
      <c r="T103" s="87"/>
      <c r="U103" s="87"/>
      <c r="V103" s="87">
        <f>150/2</f>
        <v>75</v>
      </c>
      <c r="W103" s="89" t="s">
        <v>804</v>
      </c>
      <c r="X103" s="99"/>
      <c r="Y103" s="3"/>
      <c r="Z103" s="3"/>
      <c r="AA103" s="3"/>
      <c r="AB103" s="3"/>
      <c r="AC103" s="3"/>
      <c r="AD103" s="3"/>
    </row>
    <row r="104" ht="11.25" customHeight="1">
      <c r="A104" s="85" t="s">
        <v>876</v>
      </c>
      <c r="B104" s="85" t="s">
        <v>877</v>
      </c>
      <c r="C104" s="86" t="s">
        <v>88</v>
      </c>
      <c r="D104" s="85" t="s">
        <v>846</v>
      </c>
      <c r="E104" s="86">
        <v>67.0</v>
      </c>
      <c r="F104" s="87">
        <v>1.0</v>
      </c>
      <c r="G104" s="86" t="s">
        <v>847</v>
      </c>
      <c r="H104" s="98" t="s">
        <v>878</v>
      </c>
      <c r="I104" s="98" t="s">
        <v>879</v>
      </c>
      <c r="J104" s="89" t="s">
        <v>792</v>
      </c>
      <c r="K104" s="90" t="s">
        <v>880</v>
      </c>
      <c r="L104" s="90" t="s">
        <v>881</v>
      </c>
      <c r="M104" s="87">
        <v>2024.0</v>
      </c>
      <c r="N104" s="87" t="s">
        <v>219</v>
      </c>
      <c r="O104" s="87">
        <v>4.0</v>
      </c>
      <c r="P104" s="91">
        <v>1.0</v>
      </c>
      <c r="Q104" s="91">
        <v>4.0</v>
      </c>
      <c r="R104" s="91">
        <v>300.0</v>
      </c>
      <c r="S104" s="92"/>
      <c r="T104" s="87"/>
      <c r="U104" s="87"/>
      <c r="V104" s="87">
        <f>300/4</f>
        <v>75</v>
      </c>
      <c r="W104" s="89" t="s">
        <v>804</v>
      </c>
      <c r="X104" s="99"/>
      <c r="Y104" s="3"/>
      <c r="Z104" s="3"/>
      <c r="AA104" s="3"/>
      <c r="AB104" s="3"/>
      <c r="AC104" s="3"/>
      <c r="AD104" s="3"/>
    </row>
    <row r="105" ht="11.25" customHeight="1">
      <c r="A105" s="85" t="s">
        <v>882</v>
      </c>
      <c r="B105" s="85" t="s">
        <v>883</v>
      </c>
      <c r="C105" s="86" t="s">
        <v>88</v>
      </c>
      <c r="D105" s="85" t="s">
        <v>884</v>
      </c>
      <c r="E105" s="86">
        <v>2024.0</v>
      </c>
      <c r="F105" s="87">
        <v>16.0</v>
      </c>
      <c r="G105" s="86" t="s">
        <v>885</v>
      </c>
      <c r="H105" s="101" t="s">
        <v>886</v>
      </c>
      <c r="I105" s="101" t="s">
        <v>887</v>
      </c>
      <c r="J105" s="89" t="s">
        <v>888</v>
      </c>
      <c r="K105" s="90" t="s">
        <v>505</v>
      </c>
      <c r="L105" s="90" t="s">
        <v>889</v>
      </c>
      <c r="M105" s="87">
        <v>2024.0</v>
      </c>
      <c r="N105" s="87" t="s">
        <v>505</v>
      </c>
      <c r="O105" s="87">
        <v>3.0</v>
      </c>
      <c r="P105" s="91">
        <v>1.0</v>
      </c>
      <c r="Q105" s="91">
        <v>3.0</v>
      </c>
      <c r="R105" s="91">
        <v>300.0</v>
      </c>
      <c r="S105" s="92"/>
      <c r="T105" s="56"/>
      <c r="U105" s="56"/>
      <c r="V105" s="56">
        <f t="shared" ref="V105:V108" si="3">300/3</f>
        <v>100</v>
      </c>
      <c r="W105" s="89" t="s">
        <v>804</v>
      </c>
      <c r="X105" s="1"/>
    </row>
    <row r="106" ht="11.25" customHeight="1">
      <c r="A106" s="85" t="s">
        <v>890</v>
      </c>
      <c r="B106" s="85" t="s">
        <v>891</v>
      </c>
      <c r="C106" s="86" t="s">
        <v>88</v>
      </c>
      <c r="D106" s="85" t="s">
        <v>884</v>
      </c>
      <c r="E106" s="86">
        <v>2024.0</v>
      </c>
      <c r="F106" s="87">
        <v>15.0</v>
      </c>
      <c r="G106" s="86" t="s">
        <v>885</v>
      </c>
      <c r="H106" s="101" t="s">
        <v>892</v>
      </c>
      <c r="I106" s="101" t="s">
        <v>893</v>
      </c>
      <c r="J106" s="89" t="s">
        <v>894</v>
      </c>
      <c r="K106" s="90" t="s">
        <v>505</v>
      </c>
      <c r="L106" s="90" t="s">
        <v>895</v>
      </c>
      <c r="M106" s="87">
        <v>2024.0</v>
      </c>
      <c r="N106" s="87" t="s">
        <v>505</v>
      </c>
      <c r="O106" s="87">
        <v>3.0</v>
      </c>
      <c r="P106" s="91">
        <v>1.0</v>
      </c>
      <c r="Q106" s="91">
        <v>3.0</v>
      </c>
      <c r="R106" s="91">
        <v>300.0</v>
      </c>
      <c r="S106" s="92"/>
      <c r="T106" s="56"/>
      <c r="U106" s="56"/>
      <c r="V106" s="56">
        <f t="shared" si="3"/>
        <v>100</v>
      </c>
      <c r="W106" s="89" t="s">
        <v>804</v>
      </c>
      <c r="X106" s="1"/>
    </row>
    <row r="107" ht="11.25" customHeight="1">
      <c r="A107" s="85" t="s">
        <v>896</v>
      </c>
      <c r="B107" s="85" t="s">
        <v>897</v>
      </c>
      <c r="C107" s="86" t="s">
        <v>88</v>
      </c>
      <c r="D107" s="85" t="s">
        <v>884</v>
      </c>
      <c r="E107" s="86">
        <v>2024.0</v>
      </c>
      <c r="F107" s="87">
        <v>17.0</v>
      </c>
      <c r="G107" s="86" t="s">
        <v>885</v>
      </c>
      <c r="H107" s="101" t="s">
        <v>898</v>
      </c>
      <c r="I107" s="101" t="s">
        <v>899</v>
      </c>
      <c r="J107" s="89" t="s">
        <v>900</v>
      </c>
      <c r="K107" s="90" t="s">
        <v>505</v>
      </c>
      <c r="L107" s="90" t="s">
        <v>901</v>
      </c>
      <c r="M107" s="87">
        <v>2024.0</v>
      </c>
      <c r="N107" s="87" t="s">
        <v>505</v>
      </c>
      <c r="O107" s="87">
        <v>3.0</v>
      </c>
      <c r="P107" s="91">
        <v>1.0</v>
      </c>
      <c r="Q107" s="91">
        <v>3.0</v>
      </c>
      <c r="R107" s="91">
        <v>300.0</v>
      </c>
      <c r="S107" s="92"/>
      <c r="T107" s="56"/>
      <c r="U107" s="56"/>
      <c r="V107" s="56">
        <f t="shared" si="3"/>
        <v>100</v>
      </c>
      <c r="W107" s="89" t="s">
        <v>804</v>
      </c>
      <c r="X107" s="1"/>
    </row>
    <row r="108" ht="11.25" customHeight="1">
      <c r="A108" s="85" t="s">
        <v>902</v>
      </c>
      <c r="B108" s="85" t="s">
        <v>903</v>
      </c>
      <c r="C108" s="86" t="s">
        <v>88</v>
      </c>
      <c r="D108" s="85" t="s">
        <v>884</v>
      </c>
      <c r="E108" s="86">
        <v>2024.0</v>
      </c>
      <c r="F108" s="87">
        <v>18.0</v>
      </c>
      <c r="G108" s="86" t="s">
        <v>885</v>
      </c>
      <c r="H108" s="101" t="s">
        <v>904</v>
      </c>
      <c r="I108" s="101" t="s">
        <v>905</v>
      </c>
      <c r="J108" s="89" t="s">
        <v>906</v>
      </c>
      <c r="K108" s="90" t="s">
        <v>505</v>
      </c>
      <c r="L108" s="90" t="s">
        <v>907</v>
      </c>
      <c r="M108" s="87">
        <v>2024.0</v>
      </c>
      <c r="N108" s="87" t="s">
        <v>505</v>
      </c>
      <c r="O108" s="87">
        <v>3.0</v>
      </c>
      <c r="P108" s="91">
        <v>1.0</v>
      </c>
      <c r="Q108" s="91">
        <v>3.0</v>
      </c>
      <c r="R108" s="91">
        <v>300.0</v>
      </c>
      <c r="S108" s="92"/>
      <c r="T108" s="56"/>
      <c r="U108" s="56"/>
      <c r="V108" s="56">
        <f t="shared" si="3"/>
        <v>100</v>
      </c>
      <c r="W108" s="89" t="s">
        <v>804</v>
      </c>
      <c r="X108" s="1"/>
    </row>
    <row r="109" ht="11.25" customHeight="1">
      <c r="A109" s="85" t="s">
        <v>908</v>
      </c>
      <c r="B109" s="85" t="s">
        <v>909</v>
      </c>
      <c r="C109" s="86" t="s">
        <v>88</v>
      </c>
      <c r="D109" s="85" t="s">
        <v>884</v>
      </c>
      <c r="E109" s="86">
        <v>2024.0</v>
      </c>
      <c r="F109" s="87">
        <v>15.0</v>
      </c>
      <c r="G109" s="86" t="s">
        <v>910</v>
      </c>
      <c r="H109" s="101" t="s">
        <v>911</v>
      </c>
      <c r="I109" s="101" t="s">
        <v>912</v>
      </c>
      <c r="J109" s="89" t="s">
        <v>913</v>
      </c>
      <c r="K109" s="90" t="s">
        <v>505</v>
      </c>
      <c r="L109" s="90" t="s">
        <v>914</v>
      </c>
      <c r="M109" s="87">
        <v>2024.0</v>
      </c>
      <c r="N109" s="87" t="s">
        <v>505</v>
      </c>
      <c r="O109" s="87">
        <v>5.0</v>
      </c>
      <c r="P109" s="91">
        <v>1.0</v>
      </c>
      <c r="Q109" s="91">
        <v>5.0</v>
      </c>
      <c r="R109" s="91">
        <v>300.0</v>
      </c>
      <c r="S109" s="92"/>
      <c r="T109" s="56"/>
      <c r="U109" s="56"/>
      <c r="V109" s="56">
        <f>300/5</f>
        <v>60</v>
      </c>
      <c r="W109" s="89" t="s">
        <v>804</v>
      </c>
      <c r="X109" s="1"/>
    </row>
    <row r="110" ht="11.25" customHeight="1">
      <c r="A110" s="85" t="s">
        <v>915</v>
      </c>
      <c r="B110" s="85" t="s">
        <v>916</v>
      </c>
      <c r="C110" s="86" t="s">
        <v>88</v>
      </c>
      <c r="D110" s="85" t="s">
        <v>884</v>
      </c>
      <c r="E110" s="86">
        <v>2024.0</v>
      </c>
      <c r="F110" s="87">
        <v>18.0</v>
      </c>
      <c r="G110" s="86" t="s">
        <v>917</v>
      </c>
      <c r="H110" s="101" t="s">
        <v>918</v>
      </c>
      <c r="I110" s="101" t="s">
        <v>919</v>
      </c>
      <c r="J110" s="89" t="s">
        <v>920</v>
      </c>
      <c r="K110" s="90" t="s">
        <v>505</v>
      </c>
      <c r="L110" s="90" t="s">
        <v>921</v>
      </c>
      <c r="M110" s="87">
        <v>2024.0</v>
      </c>
      <c r="N110" s="87" t="s">
        <v>505</v>
      </c>
      <c r="O110" s="87">
        <v>3.0</v>
      </c>
      <c r="P110" s="91">
        <v>1.0</v>
      </c>
      <c r="Q110" s="91">
        <v>3.0</v>
      </c>
      <c r="R110" s="91">
        <v>300.0</v>
      </c>
      <c r="S110" s="92"/>
      <c r="T110" s="56"/>
      <c r="U110" s="56"/>
      <c r="V110" s="56">
        <f>300/3</f>
        <v>100</v>
      </c>
      <c r="W110" s="89" t="s">
        <v>804</v>
      </c>
      <c r="X110" s="1"/>
    </row>
    <row r="111" ht="11.25" customHeight="1">
      <c r="A111" s="85" t="s">
        <v>922</v>
      </c>
      <c r="B111" s="85" t="s">
        <v>923</v>
      </c>
      <c r="C111" s="86" t="s">
        <v>88</v>
      </c>
      <c r="D111" s="85" t="s">
        <v>884</v>
      </c>
      <c r="E111" s="86">
        <v>2024.0</v>
      </c>
      <c r="F111" s="87">
        <v>15.0</v>
      </c>
      <c r="G111" s="86" t="s">
        <v>924</v>
      </c>
      <c r="H111" s="101" t="s">
        <v>925</v>
      </c>
      <c r="I111" s="101" t="s">
        <v>926</v>
      </c>
      <c r="J111" s="89" t="s">
        <v>927</v>
      </c>
      <c r="K111" s="90" t="s">
        <v>505</v>
      </c>
      <c r="L111" s="90" t="s">
        <v>928</v>
      </c>
      <c r="M111" s="87">
        <v>2024.0</v>
      </c>
      <c r="N111" s="87" t="s">
        <v>505</v>
      </c>
      <c r="O111" s="87">
        <v>6.0</v>
      </c>
      <c r="P111" s="91">
        <v>1.0</v>
      </c>
      <c r="Q111" s="91">
        <v>6.0</v>
      </c>
      <c r="R111" s="91">
        <v>300.0</v>
      </c>
      <c r="S111" s="92"/>
      <c r="T111" s="56"/>
      <c r="U111" s="56"/>
      <c r="V111" s="56">
        <f>300/6</f>
        <v>50</v>
      </c>
      <c r="W111" s="89" t="s">
        <v>804</v>
      </c>
      <c r="X111" s="1"/>
    </row>
    <row r="112" ht="11.25" customHeight="1">
      <c r="A112" s="85" t="s">
        <v>929</v>
      </c>
      <c r="B112" s="85" t="s">
        <v>930</v>
      </c>
      <c r="C112" s="86" t="s">
        <v>88</v>
      </c>
      <c r="D112" s="85" t="s">
        <v>884</v>
      </c>
      <c r="E112" s="86">
        <v>2024.0</v>
      </c>
      <c r="F112" s="87">
        <v>17.0</v>
      </c>
      <c r="G112" s="86" t="s">
        <v>931</v>
      </c>
      <c r="H112" s="98" t="s">
        <v>932</v>
      </c>
      <c r="I112" s="98" t="s">
        <v>933</v>
      </c>
      <c r="J112" s="89" t="s">
        <v>934</v>
      </c>
      <c r="K112" s="90" t="s">
        <v>505</v>
      </c>
      <c r="L112" s="90" t="s">
        <v>935</v>
      </c>
      <c r="M112" s="87">
        <v>2024.0</v>
      </c>
      <c r="N112" s="87" t="s">
        <v>505</v>
      </c>
      <c r="O112" s="87">
        <v>2.0</v>
      </c>
      <c r="P112" s="91">
        <v>1.0</v>
      </c>
      <c r="Q112" s="91">
        <v>2.0</v>
      </c>
      <c r="R112" s="91">
        <v>300.0</v>
      </c>
      <c r="S112" s="92"/>
      <c r="T112" s="87"/>
      <c r="U112" s="87"/>
      <c r="V112" s="87">
        <f>300/4</f>
        <v>75</v>
      </c>
      <c r="W112" s="89" t="s">
        <v>804</v>
      </c>
      <c r="X112" s="99"/>
      <c r="Y112" s="3"/>
      <c r="Z112" s="3"/>
      <c r="AA112" s="3"/>
      <c r="AB112" s="3"/>
      <c r="AC112" s="3"/>
      <c r="AD112" s="3"/>
    </row>
    <row r="113" ht="11.25" customHeight="1">
      <c r="A113" s="85" t="s">
        <v>936</v>
      </c>
      <c r="B113" s="85" t="s">
        <v>937</v>
      </c>
      <c r="C113" s="86" t="s">
        <v>88</v>
      </c>
      <c r="D113" s="85" t="s">
        <v>792</v>
      </c>
      <c r="E113" s="86" t="s">
        <v>792</v>
      </c>
      <c r="F113" s="87" t="s">
        <v>792</v>
      </c>
      <c r="G113" s="86" t="s">
        <v>938</v>
      </c>
      <c r="H113" s="98" t="s">
        <v>939</v>
      </c>
      <c r="I113" s="98" t="s">
        <v>940</v>
      </c>
      <c r="J113" s="89" t="s">
        <v>941</v>
      </c>
      <c r="K113" s="90" t="s">
        <v>942</v>
      </c>
      <c r="L113" s="90" t="s">
        <v>943</v>
      </c>
      <c r="M113" s="87">
        <v>2024.0</v>
      </c>
      <c r="N113" s="87" t="s">
        <v>944</v>
      </c>
      <c r="O113" s="87">
        <v>6.0</v>
      </c>
      <c r="P113" s="91">
        <v>1.0</v>
      </c>
      <c r="Q113" s="91">
        <v>6.0</v>
      </c>
      <c r="R113" s="91">
        <v>200.0</v>
      </c>
      <c r="S113" s="92" t="s">
        <v>945</v>
      </c>
      <c r="T113" s="87" t="s">
        <v>946</v>
      </c>
      <c r="U113" s="87" t="s">
        <v>947</v>
      </c>
      <c r="V113" s="87">
        <f>200/12</f>
        <v>16.66666667</v>
      </c>
      <c r="W113" s="89" t="s">
        <v>804</v>
      </c>
      <c r="X113" s="99"/>
      <c r="Y113" s="3"/>
      <c r="Z113" s="3"/>
      <c r="AA113" s="3"/>
      <c r="AB113" s="3"/>
      <c r="AC113" s="3"/>
      <c r="AD113" s="3"/>
    </row>
    <row r="114" ht="11.25" customHeight="1">
      <c r="A114" s="85" t="s">
        <v>948</v>
      </c>
      <c r="B114" s="85" t="s">
        <v>949</v>
      </c>
      <c r="C114" s="86" t="s">
        <v>88</v>
      </c>
      <c r="D114" s="85" t="s">
        <v>792</v>
      </c>
      <c r="E114" s="86" t="s">
        <v>792</v>
      </c>
      <c r="F114" s="87" t="s">
        <v>792</v>
      </c>
      <c r="G114" s="86" t="s">
        <v>938</v>
      </c>
      <c r="H114" s="101" t="s">
        <v>950</v>
      </c>
      <c r="I114" s="101" t="s">
        <v>951</v>
      </c>
      <c r="J114" s="89" t="s">
        <v>952</v>
      </c>
      <c r="K114" s="90" t="s">
        <v>953</v>
      </c>
      <c r="L114" s="90" t="s">
        <v>954</v>
      </c>
      <c r="M114" s="87">
        <v>2024.0</v>
      </c>
      <c r="N114" s="87" t="s">
        <v>944</v>
      </c>
      <c r="O114" s="87">
        <v>6.0</v>
      </c>
      <c r="P114" s="91">
        <v>1.0</v>
      </c>
      <c r="Q114" s="91">
        <v>6.0</v>
      </c>
      <c r="R114" s="91">
        <v>200.0</v>
      </c>
      <c r="S114" s="92" t="s">
        <v>945</v>
      </c>
      <c r="T114" s="56" t="s">
        <v>946</v>
      </c>
      <c r="U114" s="56" t="s">
        <v>947</v>
      </c>
      <c r="V114" s="56">
        <f>200/6</f>
        <v>33.33333333</v>
      </c>
      <c r="W114" s="89" t="s">
        <v>804</v>
      </c>
      <c r="X114" s="1"/>
    </row>
    <row r="115" ht="11.25" customHeight="1">
      <c r="A115" s="85" t="s">
        <v>955</v>
      </c>
      <c r="B115" s="85" t="s">
        <v>956</v>
      </c>
      <c r="C115" s="86" t="s">
        <v>88</v>
      </c>
      <c r="D115" s="85" t="s">
        <v>792</v>
      </c>
      <c r="E115" s="86" t="s">
        <v>792</v>
      </c>
      <c r="F115" s="87" t="s">
        <v>792</v>
      </c>
      <c r="G115" s="86" t="s">
        <v>957</v>
      </c>
      <c r="H115" s="101" t="s">
        <v>958</v>
      </c>
      <c r="I115" s="101" t="s">
        <v>959</v>
      </c>
      <c r="J115" s="89" t="s">
        <v>960</v>
      </c>
      <c r="K115" s="90" t="s">
        <v>505</v>
      </c>
      <c r="L115" s="90" t="s">
        <v>961</v>
      </c>
      <c r="M115" s="87">
        <v>2024.0</v>
      </c>
      <c r="N115" s="87" t="s">
        <v>944</v>
      </c>
      <c r="O115" s="87">
        <v>2.0</v>
      </c>
      <c r="P115" s="91">
        <v>1.0</v>
      </c>
      <c r="Q115" s="91">
        <v>2.0</v>
      </c>
      <c r="R115" s="91">
        <v>200.0</v>
      </c>
      <c r="S115" s="92" t="s">
        <v>962</v>
      </c>
      <c r="T115" s="56" t="s">
        <v>963</v>
      </c>
      <c r="U115" s="56" t="s">
        <v>964</v>
      </c>
      <c r="V115" s="56">
        <f t="shared" ref="V115:V117" si="4">200/2</f>
        <v>100</v>
      </c>
      <c r="W115" s="89" t="s">
        <v>804</v>
      </c>
      <c r="X115" s="1"/>
    </row>
    <row r="116" ht="11.25" customHeight="1">
      <c r="A116" s="85" t="s">
        <v>965</v>
      </c>
      <c r="B116" s="85" t="s">
        <v>966</v>
      </c>
      <c r="C116" s="86" t="s">
        <v>88</v>
      </c>
      <c r="D116" s="85" t="s">
        <v>792</v>
      </c>
      <c r="E116" s="86">
        <v>2991.0</v>
      </c>
      <c r="F116" s="87">
        <v>1.0</v>
      </c>
      <c r="G116" s="86" t="s">
        <v>967</v>
      </c>
      <c r="H116" s="101" t="s">
        <v>968</v>
      </c>
      <c r="I116" s="101" t="s">
        <v>969</v>
      </c>
      <c r="J116" s="89" t="s">
        <v>970</v>
      </c>
      <c r="K116" s="90" t="s">
        <v>505</v>
      </c>
      <c r="L116" s="90" t="s">
        <v>792</v>
      </c>
      <c r="M116" s="87">
        <v>2024.0</v>
      </c>
      <c r="N116" s="87" t="s">
        <v>944</v>
      </c>
      <c r="O116" s="87">
        <v>2.0</v>
      </c>
      <c r="P116" s="91">
        <v>1.0</v>
      </c>
      <c r="Q116" s="91">
        <v>2.0</v>
      </c>
      <c r="R116" s="91">
        <v>200.0</v>
      </c>
      <c r="S116" s="92" t="s">
        <v>971</v>
      </c>
      <c r="T116" s="56" t="s">
        <v>972</v>
      </c>
      <c r="U116" s="56" t="s">
        <v>792</v>
      </c>
      <c r="V116" s="56">
        <f t="shared" si="4"/>
        <v>100</v>
      </c>
      <c r="W116" s="89" t="s">
        <v>804</v>
      </c>
      <c r="X116" s="1"/>
    </row>
    <row r="117" ht="11.25" customHeight="1">
      <c r="A117" s="85" t="s">
        <v>973</v>
      </c>
      <c r="B117" s="85" t="s">
        <v>974</v>
      </c>
      <c r="C117" s="86" t="s">
        <v>88</v>
      </c>
      <c r="D117" s="85" t="s">
        <v>792</v>
      </c>
      <c r="E117" s="86">
        <v>2991.0</v>
      </c>
      <c r="F117" s="87">
        <v>1.0</v>
      </c>
      <c r="G117" s="86" t="s">
        <v>967</v>
      </c>
      <c r="H117" s="101" t="s">
        <v>975</v>
      </c>
      <c r="I117" s="101" t="s">
        <v>976</v>
      </c>
      <c r="J117" s="89" t="s">
        <v>977</v>
      </c>
      <c r="K117" s="90" t="s">
        <v>505</v>
      </c>
      <c r="L117" s="90" t="s">
        <v>792</v>
      </c>
      <c r="M117" s="87">
        <v>2024.0</v>
      </c>
      <c r="N117" s="87" t="s">
        <v>944</v>
      </c>
      <c r="O117" s="87">
        <v>2.0</v>
      </c>
      <c r="P117" s="91">
        <v>1.0</v>
      </c>
      <c r="Q117" s="91">
        <v>2.0</v>
      </c>
      <c r="R117" s="91">
        <v>200.0</v>
      </c>
      <c r="S117" s="92" t="s">
        <v>971</v>
      </c>
      <c r="T117" s="56" t="s">
        <v>972</v>
      </c>
      <c r="U117" s="56" t="s">
        <v>792</v>
      </c>
      <c r="V117" s="56">
        <f t="shared" si="4"/>
        <v>100</v>
      </c>
      <c r="W117" s="89" t="s">
        <v>804</v>
      </c>
      <c r="X117" s="1"/>
    </row>
    <row r="118" ht="11.25" customHeight="1">
      <c r="A118" s="85" t="s">
        <v>978</v>
      </c>
      <c r="B118" s="85" t="s">
        <v>979</v>
      </c>
      <c r="C118" s="86" t="s">
        <v>88</v>
      </c>
      <c r="D118" s="85" t="s">
        <v>792</v>
      </c>
      <c r="E118" s="86" t="s">
        <v>792</v>
      </c>
      <c r="F118" s="87" t="s">
        <v>792</v>
      </c>
      <c r="G118" s="86" t="s">
        <v>792</v>
      </c>
      <c r="H118" s="101" t="s">
        <v>980</v>
      </c>
      <c r="I118" s="101" t="s">
        <v>981</v>
      </c>
      <c r="J118" s="89" t="s">
        <v>982</v>
      </c>
      <c r="K118" s="90" t="s">
        <v>505</v>
      </c>
      <c r="L118" s="90" t="s">
        <v>792</v>
      </c>
      <c r="M118" s="87">
        <v>2024.0</v>
      </c>
      <c r="N118" s="87" t="s">
        <v>944</v>
      </c>
      <c r="O118" s="87">
        <v>4.0</v>
      </c>
      <c r="P118" s="91">
        <v>1.0</v>
      </c>
      <c r="Q118" s="91">
        <v>4.0</v>
      </c>
      <c r="R118" s="91">
        <v>200.0</v>
      </c>
      <c r="S118" s="92" t="s">
        <v>983</v>
      </c>
      <c r="T118" s="56" t="s">
        <v>984</v>
      </c>
      <c r="U118" s="56" t="s">
        <v>985</v>
      </c>
      <c r="V118" s="56">
        <f t="shared" ref="V118:V119" si="5">200/4</f>
        <v>50</v>
      </c>
      <c r="W118" s="89" t="s">
        <v>804</v>
      </c>
      <c r="X118" s="1"/>
    </row>
    <row r="119" ht="11.25" customHeight="1">
      <c r="A119" s="85" t="s">
        <v>986</v>
      </c>
      <c r="B119" s="85" t="s">
        <v>987</v>
      </c>
      <c r="C119" s="86" t="s">
        <v>88</v>
      </c>
      <c r="D119" s="85" t="s">
        <v>792</v>
      </c>
      <c r="E119" s="86" t="s">
        <v>792</v>
      </c>
      <c r="F119" s="87" t="s">
        <v>792</v>
      </c>
      <c r="G119" s="86" t="s">
        <v>792</v>
      </c>
      <c r="H119" s="101" t="s">
        <v>988</v>
      </c>
      <c r="I119" s="101" t="s">
        <v>989</v>
      </c>
      <c r="J119" s="89" t="s">
        <v>990</v>
      </c>
      <c r="K119" s="90" t="s">
        <v>505</v>
      </c>
      <c r="L119" s="90" t="s">
        <v>792</v>
      </c>
      <c r="M119" s="87">
        <v>2024.0</v>
      </c>
      <c r="N119" s="87" t="s">
        <v>944</v>
      </c>
      <c r="O119" s="87">
        <v>4.0</v>
      </c>
      <c r="P119" s="91">
        <v>1.0</v>
      </c>
      <c r="Q119" s="91">
        <v>4.0</v>
      </c>
      <c r="R119" s="91">
        <v>200.0</v>
      </c>
      <c r="S119" s="92" t="s">
        <v>983</v>
      </c>
      <c r="T119" s="56" t="s">
        <v>984</v>
      </c>
      <c r="U119" s="56" t="s">
        <v>985</v>
      </c>
      <c r="V119" s="56">
        <f t="shared" si="5"/>
        <v>50</v>
      </c>
      <c r="W119" s="89" t="s">
        <v>804</v>
      </c>
      <c r="X119" s="1"/>
    </row>
    <row r="120" ht="11.25" customHeight="1">
      <c r="A120" s="85" t="s">
        <v>991</v>
      </c>
      <c r="B120" s="85" t="s">
        <v>992</v>
      </c>
      <c r="C120" s="86" t="s">
        <v>88</v>
      </c>
      <c r="D120" s="85" t="s">
        <v>792</v>
      </c>
      <c r="E120" s="86">
        <v>1129.0</v>
      </c>
      <c r="F120" s="87"/>
      <c r="G120" s="86"/>
      <c r="H120" s="101" t="s">
        <v>993</v>
      </c>
      <c r="I120" s="101" t="s">
        <v>994</v>
      </c>
      <c r="J120" s="89" t="s">
        <v>995</v>
      </c>
      <c r="K120" s="90" t="s">
        <v>505</v>
      </c>
      <c r="L120" s="90" t="s">
        <v>996</v>
      </c>
      <c r="M120" s="87">
        <v>2024.0</v>
      </c>
      <c r="N120" s="87" t="s">
        <v>944</v>
      </c>
      <c r="O120" s="87">
        <v>6.0</v>
      </c>
      <c r="P120" s="91">
        <v>1.0</v>
      </c>
      <c r="Q120" s="91">
        <v>6.0</v>
      </c>
      <c r="R120" s="91">
        <v>200.0</v>
      </c>
      <c r="S120" s="92" t="s">
        <v>997</v>
      </c>
      <c r="T120" s="56" t="s">
        <v>998</v>
      </c>
      <c r="U120" s="56" t="s">
        <v>999</v>
      </c>
      <c r="V120" s="56">
        <f>200/6</f>
        <v>33.33333333</v>
      </c>
      <c r="W120" s="89" t="s">
        <v>804</v>
      </c>
      <c r="X120" s="1"/>
    </row>
    <row r="121" ht="11.25" customHeight="1">
      <c r="A121" s="85" t="s">
        <v>1000</v>
      </c>
      <c r="B121" s="85" t="s">
        <v>1001</v>
      </c>
      <c r="C121" s="86" t="s">
        <v>88</v>
      </c>
      <c r="D121" s="85" t="s">
        <v>792</v>
      </c>
      <c r="E121" s="86">
        <v>1129.0</v>
      </c>
      <c r="F121" s="87"/>
      <c r="G121" s="86" t="s">
        <v>938</v>
      </c>
      <c r="H121" s="101" t="s">
        <v>1002</v>
      </c>
      <c r="I121" s="101" t="s">
        <v>1003</v>
      </c>
      <c r="J121" s="89" t="s">
        <v>1004</v>
      </c>
      <c r="K121" s="90" t="s">
        <v>505</v>
      </c>
      <c r="L121" s="90" t="s">
        <v>1005</v>
      </c>
      <c r="M121" s="87">
        <v>2024.0</v>
      </c>
      <c r="N121" s="87" t="s">
        <v>944</v>
      </c>
      <c r="O121" s="87">
        <v>4.0</v>
      </c>
      <c r="P121" s="91">
        <v>2.0</v>
      </c>
      <c r="Q121" s="91">
        <v>4.0</v>
      </c>
      <c r="R121" s="91">
        <v>200.0</v>
      </c>
      <c r="S121" s="92" t="s">
        <v>997</v>
      </c>
      <c r="T121" s="56" t="s">
        <v>998</v>
      </c>
      <c r="U121" s="56" t="s">
        <v>999</v>
      </c>
      <c r="V121" s="56">
        <f>200/4</f>
        <v>50</v>
      </c>
      <c r="W121" s="89" t="s">
        <v>804</v>
      </c>
      <c r="X121" s="1"/>
    </row>
    <row r="122" ht="11.25" customHeight="1">
      <c r="A122" s="85" t="s">
        <v>1006</v>
      </c>
      <c r="B122" s="85" t="s">
        <v>1007</v>
      </c>
      <c r="C122" s="86" t="s">
        <v>88</v>
      </c>
      <c r="D122" s="85" t="s">
        <v>792</v>
      </c>
      <c r="E122" s="86">
        <v>1129.0</v>
      </c>
      <c r="F122" s="87"/>
      <c r="G122" s="86" t="s">
        <v>938</v>
      </c>
      <c r="H122" s="101" t="s">
        <v>1008</v>
      </c>
      <c r="I122" s="101" t="s">
        <v>1009</v>
      </c>
      <c r="J122" s="89" t="s">
        <v>1010</v>
      </c>
      <c r="K122" s="90" t="s">
        <v>505</v>
      </c>
      <c r="L122" s="90" t="s">
        <v>1011</v>
      </c>
      <c r="M122" s="87">
        <v>2024.0</v>
      </c>
      <c r="N122" s="87" t="s">
        <v>944</v>
      </c>
      <c r="O122" s="87">
        <v>2.0</v>
      </c>
      <c r="P122" s="91">
        <v>1.0</v>
      </c>
      <c r="Q122" s="91">
        <v>4.0</v>
      </c>
      <c r="R122" s="91">
        <v>200.0</v>
      </c>
      <c r="S122" s="92" t="s">
        <v>997</v>
      </c>
      <c r="T122" s="56" t="s">
        <v>998</v>
      </c>
      <c r="U122" s="56" t="s">
        <v>999</v>
      </c>
      <c r="V122" s="56">
        <f t="shared" ref="V122:V123" si="6">200/2</f>
        <v>100</v>
      </c>
      <c r="W122" s="89" t="s">
        <v>804</v>
      </c>
      <c r="X122" s="1"/>
    </row>
    <row r="123" ht="11.25" customHeight="1">
      <c r="A123" s="85" t="s">
        <v>1012</v>
      </c>
      <c r="B123" s="85" t="s">
        <v>1013</v>
      </c>
      <c r="C123" s="86" t="s">
        <v>88</v>
      </c>
      <c r="D123" s="85" t="s">
        <v>792</v>
      </c>
      <c r="E123" s="86">
        <v>926.0</v>
      </c>
      <c r="F123" s="87"/>
      <c r="G123" s="86" t="s">
        <v>938</v>
      </c>
      <c r="H123" s="101" t="s">
        <v>1014</v>
      </c>
      <c r="I123" s="101" t="s">
        <v>1015</v>
      </c>
      <c r="J123" s="89" t="s">
        <v>1016</v>
      </c>
      <c r="K123" s="90" t="s">
        <v>505</v>
      </c>
      <c r="L123" s="90" t="s">
        <v>1017</v>
      </c>
      <c r="M123" s="87">
        <v>2024.0</v>
      </c>
      <c r="N123" s="87" t="s">
        <v>944</v>
      </c>
      <c r="O123" s="87">
        <v>2.0</v>
      </c>
      <c r="P123" s="91">
        <v>1.0</v>
      </c>
      <c r="Q123" s="91">
        <v>2.0</v>
      </c>
      <c r="R123" s="91">
        <v>200.0</v>
      </c>
      <c r="S123" s="92" t="s">
        <v>1018</v>
      </c>
      <c r="T123" s="56" t="s">
        <v>1019</v>
      </c>
      <c r="U123" s="56" t="s">
        <v>1020</v>
      </c>
      <c r="V123" s="56">
        <f t="shared" si="6"/>
        <v>100</v>
      </c>
      <c r="W123" s="89" t="s">
        <v>804</v>
      </c>
      <c r="X123" s="1"/>
    </row>
    <row r="124" ht="11.25" customHeight="1">
      <c r="A124" s="85" t="s">
        <v>1021</v>
      </c>
      <c r="B124" s="85" t="s">
        <v>1022</v>
      </c>
      <c r="C124" s="86" t="s">
        <v>88</v>
      </c>
      <c r="D124" s="85" t="s">
        <v>792</v>
      </c>
      <c r="E124" s="86">
        <v>926.0</v>
      </c>
      <c r="F124" s="87"/>
      <c r="G124" s="86" t="s">
        <v>938</v>
      </c>
      <c r="H124" s="101" t="s">
        <v>1023</v>
      </c>
      <c r="I124" s="101" t="s">
        <v>1024</v>
      </c>
      <c r="J124" s="89" t="s">
        <v>1025</v>
      </c>
      <c r="K124" s="90" t="s">
        <v>505</v>
      </c>
      <c r="L124" s="90" t="s">
        <v>1026</v>
      </c>
      <c r="M124" s="87">
        <v>2024.0</v>
      </c>
      <c r="N124" s="87" t="s">
        <v>944</v>
      </c>
      <c r="O124" s="87">
        <v>3.0</v>
      </c>
      <c r="P124" s="91">
        <v>1.0</v>
      </c>
      <c r="Q124" s="91">
        <v>3.0</v>
      </c>
      <c r="R124" s="91">
        <v>200.0</v>
      </c>
      <c r="S124" s="92" t="s">
        <v>1018</v>
      </c>
      <c r="T124" s="56" t="s">
        <v>1019</v>
      </c>
      <c r="U124" s="56" t="s">
        <v>1020</v>
      </c>
      <c r="V124" s="56">
        <f>200/3</f>
        <v>66.66666667</v>
      </c>
      <c r="W124" s="89" t="s">
        <v>804</v>
      </c>
      <c r="X124" s="1"/>
    </row>
    <row r="125" ht="11.25" customHeight="1">
      <c r="A125" s="85" t="s">
        <v>1027</v>
      </c>
      <c r="B125" s="85" t="s">
        <v>1028</v>
      </c>
      <c r="C125" s="86" t="s">
        <v>88</v>
      </c>
      <c r="D125" s="85" t="s">
        <v>792</v>
      </c>
      <c r="E125" s="86">
        <v>46.0</v>
      </c>
      <c r="F125" s="87"/>
      <c r="G125" s="86" t="s">
        <v>1029</v>
      </c>
      <c r="H125" s="101" t="s">
        <v>1030</v>
      </c>
      <c r="I125" s="101" t="s">
        <v>1031</v>
      </c>
      <c r="J125" s="89" t="s">
        <v>1032</v>
      </c>
      <c r="K125" s="90" t="s">
        <v>505</v>
      </c>
      <c r="L125" s="90" t="s">
        <v>1033</v>
      </c>
      <c r="M125" s="87">
        <v>2024.0</v>
      </c>
      <c r="N125" s="87" t="s">
        <v>944</v>
      </c>
      <c r="O125" s="87">
        <v>2.0</v>
      </c>
      <c r="P125" s="91">
        <v>1.0</v>
      </c>
      <c r="Q125" s="91">
        <v>2.0</v>
      </c>
      <c r="R125" s="91">
        <v>200.0</v>
      </c>
      <c r="S125" s="92" t="s">
        <v>1034</v>
      </c>
      <c r="T125" s="56" t="s">
        <v>1035</v>
      </c>
      <c r="U125" s="56" t="s">
        <v>1036</v>
      </c>
      <c r="V125" s="56">
        <f t="shared" ref="V125:V126" si="7">200/2</f>
        <v>100</v>
      </c>
      <c r="W125" s="89" t="s">
        <v>804</v>
      </c>
      <c r="X125" s="1"/>
    </row>
    <row r="126" ht="11.25" customHeight="1">
      <c r="A126" s="85" t="s">
        <v>1037</v>
      </c>
      <c r="B126" s="85" t="s">
        <v>1038</v>
      </c>
      <c r="C126" s="86" t="s">
        <v>88</v>
      </c>
      <c r="D126" s="85" t="s">
        <v>792</v>
      </c>
      <c r="E126" s="86">
        <v>46.0</v>
      </c>
      <c r="F126" s="87"/>
      <c r="G126" s="86" t="s">
        <v>1029</v>
      </c>
      <c r="H126" s="101" t="s">
        <v>1039</v>
      </c>
      <c r="I126" s="101" t="s">
        <v>1040</v>
      </c>
      <c r="J126" s="89" t="s">
        <v>1041</v>
      </c>
      <c r="K126" s="90" t="s">
        <v>505</v>
      </c>
      <c r="L126" s="90" t="s">
        <v>1042</v>
      </c>
      <c r="M126" s="87">
        <v>2024.0</v>
      </c>
      <c r="N126" s="87" t="s">
        <v>944</v>
      </c>
      <c r="O126" s="87">
        <v>2.0</v>
      </c>
      <c r="P126" s="91">
        <v>1.0</v>
      </c>
      <c r="Q126" s="91">
        <v>2.0</v>
      </c>
      <c r="R126" s="91">
        <v>200.0</v>
      </c>
      <c r="S126" s="92" t="s">
        <v>1034</v>
      </c>
      <c r="T126" s="56" t="s">
        <v>1035</v>
      </c>
      <c r="U126" s="56" t="s">
        <v>1036</v>
      </c>
      <c r="V126" s="56">
        <f t="shared" si="7"/>
        <v>100</v>
      </c>
      <c r="W126" s="89" t="s">
        <v>804</v>
      </c>
      <c r="X126" s="1"/>
    </row>
    <row r="127" ht="11.25" customHeight="1">
      <c r="A127" s="85" t="s">
        <v>1043</v>
      </c>
      <c r="B127" s="85" t="s">
        <v>1038</v>
      </c>
      <c r="C127" s="86" t="s">
        <v>88</v>
      </c>
      <c r="D127" s="85" t="s">
        <v>792</v>
      </c>
      <c r="E127" s="86">
        <v>18.0</v>
      </c>
      <c r="F127" s="87">
        <v>1.0</v>
      </c>
      <c r="G127" s="86" t="s">
        <v>1044</v>
      </c>
      <c r="H127" s="98" t="s">
        <v>1045</v>
      </c>
      <c r="I127" s="98" t="s">
        <v>1046</v>
      </c>
      <c r="J127" s="89" t="s">
        <v>1047</v>
      </c>
      <c r="K127" s="90" t="s">
        <v>1048</v>
      </c>
      <c r="L127" s="90" t="s">
        <v>1049</v>
      </c>
      <c r="M127" s="87">
        <v>2024.0</v>
      </c>
      <c r="N127" s="87" t="s">
        <v>944</v>
      </c>
      <c r="O127" s="87">
        <v>2.0</v>
      </c>
      <c r="P127" s="91">
        <v>1.0</v>
      </c>
      <c r="Q127" s="91">
        <v>2.0</v>
      </c>
      <c r="R127" s="91">
        <v>200.0</v>
      </c>
      <c r="S127" s="92" t="s">
        <v>693</v>
      </c>
      <c r="T127" s="87" t="s">
        <v>1050</v>
      </c>
      <c r="U127" s="87"/>
      <c r="V127" s="87">
        <f t="shared" ref="V127:V128" si="8">200/4</f>
        <v>50</v>
      </c>
      <c r="W127" s="89" t="s">
        <v>804</v>
      </c>
      <c r="X127" s="99"/>
      <c r="Y127" s="3"/>
      <c r="Z127" s="3"/>
      <c r="AA127" s="3"/>
      <c r="AB127" s="3"/>
      <c r="AC127" s="3"/>
      <c r="AD127" s="3"/>
    </row>
    <row r="128" ht="11.25" customHeight="1">
      <c r="A128" s="85" t="s">
        <v>1051</v>
      </c>
      <c r="B128" s="85" t="s">
        <v>1028</v>
      </c>
      <c r="C128" s="86" t="s">
        <v>88</v>
      </c>
      <c r="D128" s="85" t="s">
        <v>792</v>
      </c>
      <c r="E128" s="86">
        <v>18.0</v>
      </c>
      <c r="F128" s="87">
        <v>1.0</v>
      </c>
      <c r="G128" s="86" t="s">
        <v>1044</v>
      </c>
      <c r="H128" s="98" t="s">
        <v>1052</v>
      </c>
      <c r="I128" s="98" t="s">
        <v>1053</v>
      </c>
      <c r="J128" s="89" t="s">
        <v>1054</v>
      </c>
      <c r="K128" s="90" t="s">
        <v>1055</v>
      </c>
      <c r="L128" s="90" t="s">
        <v>1056</v>
      </c>
      <c r="M128" s="87">
        <v>2024.0</v>
      </c>
      <c r="N128" s="87" t="s">
        <v>944</v>
      </c>
      <c r="O128" s="87">
        <v>2.0</v>
      </c>
      <c r="P128" s="91">
        <v>1.0</v>
      </c>
      <c r="Q128" s="91">
        <v>2.0</v>
      </c>
      <c r="R128" s="91">
        <v>200.0</v>
      </c>
      <c r="S128" s="92" t="s">
        <v>693</v>
      </c>
      <c r="T128" s="87" t="s">
        <v>1050</v>
      </c>
      <c r="U128" s="87"/>
      <c r="V128" s="87">
        <f t="shared" si="8"/>
        <v>50</v>
      </c>
      <c r="W128" s="89" t="s">
        <v>804</v>
      </c>
      <c r="X128" s="99"/>
      <c r="Y128" s="3"/>
      <c r="Z128" s="3"/>
      <c r="AA128" s="3"/>
      <c r="AB128" s="3"/>
      <c r="AC128" s="3"/>
      <c r="AD128" s="3"/>
    </row>
    <row r="129" ht="11.25" customHeight="1">
      <c r="A129" s="85" t="s">
        <v>1057</v>
      </c>
      <c r="B129" s="85" t="s">
        <v>1058</v>
      </c>
      <c r="C129" s="86" t="s">
        <v>88</v>
      </c>
      <c r="D129" s="85" t="s">
        <v>792</v>
      </c>
      <c r="E129" s="86">
        <v>736.0</v>
      </c>
      <c r="F129" s="87"/>
      <c r="G129" s="86" t="s">
        <v>386</v>
      </c>
      <c r="H129" s="101" t="s">
        <v>1059</v>
      </c>
      <c r="I129" s="101" t="s">
        <v>1060</v>
      </c>
      <c r="J129" s="89" t="s">
        <v>1061</v>
      </c>
      <c r="K129" s="90" t="s">
        <v>1062</v>
      </c>
      <c r="L129" s="90" t="s">
        <v>1063</v>
      </c>
      <c r="M129" s="87">
        <v>2024.0</v>
      </c>
      <c r="N129" s="87" t="s">
        <v>944</v>
      </c>
      <c r="O129" s="87">
        <v>2.0</v>
      </c>
      <c r="P129" s="91">
        <v>1.0</v>
      </c>
      <c r="Q129" s="91">
        <v>2.0</v>
      </c>
      <c r="R129" s="91">
        <v>200.0</v>
      </c>
      <c r="S129" s="92" t="s">
        <v>1064</v>
      </c>
      <c r="T129" s="56" t="s">
        <v>1065</v>
      </c>
      <c r="U129" s="56"/>
      <c r="V129" s="56">
        <f>200/2</f>
        <v>100</v>
      </c>
      <c r="W129" s="89" t="s">
        <v>804</v>
      </c>
      <c r="X129" s="1"/>
    </row>
    <row r="130" ht="11.25" customHeight="1">
      <c r="A130" s="85" t="s">
        <v>1066</v>
      </c>
      <c r="B130" s="85" t="s">
        <v>1067</v>
      </c>
      <c r="C130" s="86" t="s">
        <v>88</v>
      </c>
      <c r="D130" s="85" t="s">
        <v>792</v>
      </c>
      <c r="E130" s="86">
        <v>736.0</v>
      </c>
      <c r="F130" s="87"/>
      <c r="G130" s="86"/>
      <c r="H130" s="98" t="s">
        <v>1068</v>
      </c>
      <c r="I130" s="98" t="s">
        <v>1069</v>
      </c>
      <c r="J130" s="89" t="s">
        <v>1070</v>
      </c>
      <c r="K130" s="90" t="s">
        <v>1071</v>
      </c>
      <c r="L130" s="90" t="s">
        <v>1072</v>
      </c>
      <c r="M130" s="87">
        <v>2024.0</v>
      </c>
      <c r="N130" s="87" t="s">
        <v>944</v>
      </c>
      <c r="O130" s="87">
        <v>3.0</v>
      </c>
      <c r="P130" s="91">
        <v>1.0</v>
      </c>
      <c r="Q130" s="91">
        <v>3.0</v>
      </c>
      <c r="R130" s="91">
        <v>200.0</v>
      </c>
      <c r="S130" s="92" t="s">
        <v>1064</v>
      </c>
      <c r="T130" s="87" t="s">
        <v>1065</v>
      </c>
      <c r="U130" s="87"/>
      <c r="V130" s="87">
        <f>200/6</f>
        <v>33.33333333</v>
      </c>
      <c r="W130" s="89" t="s">
        <v>804</v>
      </c>
      <c r="X130" s="99"/>
      <c r="Y130" s="3"/>
      <c r="Z130" s="3"/>
      <c r="AA130" s="3"/>
      <c r="AB130" s="3"/>
      <c r="AC130" s="3"/>
      <c r="AD130" s="3"/>
    </row>
    <row r="131" ht="11.25" customHeight="1">
      <c r="A131" s="85" t="s">
        <v>1073</v>
      </c>
      <c r="B131" s="85" t="s">
        <v>1074</v>
      </c>
      <c r="C131" s="86" t="s">
        <v>1075</v>
      </c>
      <c r="D131" s="85" t="s">
        <v>1076</v>
      </c>
      <c r="E131" s="86" t="s">
        <v>1077</v>
      </c>
      <c r="F131" s="87" t="s">
        <v>1078</v>
      </c>
      <c r="G131" s="86" t="s">
        <v>1079</v>
      </c>
      <c r="H131" s="101" t="s">
        <v>1080</v>
      </c>
      <c r="I131" s="101" t="s">
        <v>1081</v>
      </c>
      <c r="J131" s="97" t="s">
        <v>1082</v>
      </c>
      <c r="K131" s="87"/>
      <c r="L131" s="90" t="s">
        <v>1083</v>
      </c>
      <c r="M131" s="87" t="s">
        <v>1084</v>
      </c>
      <c r="N131" s="87" t="s">
        <v>1085</v>
      </c>
      <c r="O131" s="87">
        <v>2.0</v>
      </c>
      <c r="P131" s="91">
        <v>2.0</v>
      </c>
      <c r="Q131" s="91">
        <v>2.0</v>
      </c>
      <c r="R131" s="91">
        <v>300.0</v>
      </c>
      <c r="S131" s="92"/>
      <c r="T131" s="56"/>
      <c r="U131" s="56"/>
      <c r="V131" s="56">
        <v>150.0</v>
      </c>
      <c r="W131" s="89" t="s">
        <v>1086</v>
      </c>
      <c r="X131" s="1"/>
    </row>
    <row r="132" ht="11.25" customHeight="1">
      <c r="A132" s="89" t="s">
        <v>1087</v>
      </c>
      <c r="B132" s="89" t="s">
        <v>1088</v>
      </c>
      <c r="C132" s="87" t="s">
        <v>1075</v>
      </c>
      <c r="D132" s="85" t="s">
        <v>1089</v>
      </c>
      <c r="E132" s="87">
        <v>55.0</v>
      </c>
      <c r="F132" s="87"/>
      <c r="G132" s="87" t="s">
        <v>1090</v>
      </c>
      <c r="H132" s="101"/>
      <c r="I132" s="101" t="s">
        <v>1091</v>
      </c>
      <c r="J132" s="101" t="s">
        <v>1092</v>
      </c>
      <c r="K132" s="87" t="s">
        <v>1093</v>
      </c>
      <c r="L132" s="90" t="s">
        <v>1094</v>
      </c>
      <c r="M132" s="87">
        <v>2024.0</v>
      </c>
      <c r="N132" s="87" t="s">
        <v>272</v>
      </c>
      <c r="O132" s="87">
        <v>2.0</v>
      </c>
      <c r="P132" s="91">
        <v>2.0</v>
      </c>
      <c r="Q132" s="91">
        <v>9.0</v>
      </c>
      <c r="R132" s="91">
        <v>1500.0</v>
      </c>
      <c r="S132" s="91"/>
      <c r="T132" s="91"/>
      <c r="U132" s="91"/>
      <c r="V132" s="92">
        <v>750.0</v>
      </c>
      <c r="W132" s="89" t="s">
        <v>1095</v>
      </c>
      <c r="X132" s="1"/>
    </row>
    <row r="133" ht="11.25" customHeight="1">
      <c r="A133" s="89" t="s">
        <v>1096</v>
      </c>
      <c r="B133" s="89" t="s">
        <v>1097</v>
      </c>
      <c r="C133" s="87" t="s">
        <v>1075</v>
      </c>
      <c r="D133" s="89" t="s">
        <v>1098</v>
      </c>
      <c r="E133" s="87">
        <v>10.0</v>
      </c>
      <c r="F133" s="87">
        <v>4.0</v>
      </c>
      <c r="G133" s="86" t="s">
        <v>1099</v>
      </c>
      <c r="H133" s="101"/>
      <c r="I133" s="103" t="s">
        <v>1100</v>
      </c>
      <c r="J133" s="101" t="s">
        <v>1101</v>
      </c>
      <c r="K133" s="87" t="s">
        <v>1102</v>
      </c>
      <c r="L133" s="90" t="s">
        <v>1103</v>
      </c>
      <c r="M133" s="87">
        <v>2024.0</v>
      </c>
      <c r="N133" s="87" t="s">
        <v>272</v>
      </c>
      <c r="O133" s="87">
        <v>2.0</v>
      </c>
      <c r="P133" s="87">
        <v>2.0</v>
      </c>
      <c r="Q133" s="87">
        <v>10.0</v>
      </c>
      <c r="R133" s="87">
        <v>1500.0</v>
      </c>
      <c r="S133" s="87"/>
      <c r="T133" s="87"/>
      <c r="U133" s="87"/>
      <c r="V133" s="92">
        <v>750.0</v>
      </c>
      <c r="W133" s="89" t="s">
        <v>1095</v>
      </c>
      <c r="X133" s="1"/>
    </row>
    <row r="134" ht="11.25" customHeight="1">
      <c r="A134" s="89" t="s">
        <v>1104</v>
      </c>
      <c r="B134" s="89" t="s">
        <v>1105</v>
      </c>
      <c r="C134" s="87" t="s">
        <v>1075</v>
      </c>
      <c r="D134" s="85" t="s">
        <v>1089</v>
      </c>
      <c r="E134" s="87"/>
      <c r="F134" s="87"/>
      <c r="G134" s="86" t="s">
        <v>1106</v>
      </c>
      <c r="H134" s="101"/>
      <c r="I134" s="101" t="s">
        <v>1107</v>
      </c>
      <c r="J134" s="101" t="s">
        <v>1108</v>
      </c>
      <c r="K134" s="87" t="s">
        <v>1109</v>
      </c>
      <c r="L134" s="90" t="s">
        <v>1110</v>
      </c>
      <c r="M134" s="87">
        <v>2024.0</v>
      </c>
      <c r="N134" s="87" t="s">
        <v>272</v>
      </c>
      <c r="O134" s="87">
        <v>2.0</v>
      </c>
      <c r="P134" s="91">
        <v>2.0</v>
      </c>
      <c r="Q134" s="91">
        <v>8.0</v>
      </c>
      <c r="R134" s="91">
        <v>1500.0</v>
      </c>
      <c r="S134" s="92"/>
      <c r="T134" s="56"/>
      <c r="U134" s="56"/>
      <c r="V134" s="92">
        <v>750.0</v>
      </c>
      <c r="W134" s="89" t="s">
        <v>1095</v>
      </c>
      <c r="X134" s="1"/>
    </row>
    <row r="135" ht="11.25" customHeight="1">
      <c r="A135" s="85" t="s">
        <v>1111</v>
      </c>
      <c r="B135" s="85" t="s">
        <v>1112</v>
      </c>
      <c r="C135" s="86" t="s">
        <v>88</v>
      </c>
      <c r="D135" s="85" t="s">
        <v>1113</v>
      </c>
      <c r="E135" s="86">
        <v>16.0</v>
      </c>
      <c r="F135" s="87">
        <v>24.0</v>
      </c>
      <c r="G135" s="86" t="s">
        <v>1114</v>
      </c>
      <c r="H135" s="88"/>
      <c r="I135" s="101" t="s">
        <v>1115</v>
      </c>
      <c r="J135" s="101" t="s">
        <v>1116</v>
      </c>
      <c r="K135" s="87" t="s">
        <v>1117</v>
      </c>
      <c r="L135" s="90" t="s">
        <v>1118</v>
      </c>
      <c r="M135" s="87">
        <v>2024.0</v>
      </c>
      <c r="N135" s="87" t="s">
        <v>272</v>
      </c>
      <c r="O135" s="87">
        <v>5.0</v>
      </c>
      <c r="P135" s="91">
        <v>4.0</v>
      </c>
      <c r="Q135" s="91">
        <v>5.0</v>
      </c>
      <c r="R135" s="91">
        <v>1500.0</v>
      </c>
      <c r="S135" s="92"/>
      <c r="T135" s="56"/>
      <c r="U135" s="56"/>
      <c r="V135" s="56">
        <f>R135/5</f>
        <v>300</v>
      </c>
      <c r="W135" s="89" t="s">
        <v>1119</v>
      </c>
      <c r="X135" s="1"/>
    </row>
    <row r="136" ht="11.25" customHeight="1">
      <c r="A136" s="88" t="s">
        <v>481</v>
      </c>
      <c r="B136" s="88" t="s">
        <v>482</v>
      </c>
      <c r="C136" s="56" t="s">
        <v>88</v>
      </c>
      <c r="D136" s="89" t="s">
        <v>483</v>
      </c>
      <c r="E136" s="87">
        <v>67.0</v>
      </c>
      <c r="F136" s="87">
        <v>1.0</v>
      </c>
      <c r="G136" s="86" t="s">
        <v>484</v>
      </c>
      <c r="H136" s="88" t="s">
        <v>485</v>
      </c>
      <c r="I136" s="104" t="s">
        <v>486</v>
      </c>
      <c r="J136" s="89"/>
      <c r="K136" s="87" t="s">
        <v>487</v>
      </c>
      <c r="L136" s="90" t="s">
        <v>488</v>
      </c>
      <c r="M136" s="87">
        <v>2024.0</v>
      </c>
      <c r="N136" s="87" t="s">
        <v>489</v>
      </c>
      <c r="O136" s="91">
        <v>4.0</v>
      </c>
      <c r="P136" s="91">
        <v>4.0</v>
      </c>
      <c r="Q136" s="91">
        <v>4.0</v>
      </c>
      <c r="R136" s="91">
        <v>300.0</v>
      </c>
      <c r="S136" s="91" t="s">
        <v>490</v>
      </c>
      <c r="T136" s="56" t="s">
        <v>491</v>
      </c>
      <c r="U136" s="56"/>
      <c r="V136" s="56">
        <v>62.5</v>
      </c>
      <c r="W136" s="89" t="s">
        <v>1120</v>
      </c>
      <c r="X136" s="1"/>
    </row>
    <row r="137" ht="11.25" customHeight="1">
      <c r="A137" s="85" t="s">
        <v>492</v>
      </c>
      <c r="B137" s="85" t="s">
        <v>493</v>
      </c>
      <c r="C137" s="56" t="s">
        <v>88</v>
      </c>
      <c r="D137" s="89" t="s">
        <v>483</v>
      </c>
      <c r="E137" s="87">
        <v>67.0</v>
      </c>
      <c r="F137" s="86">
        <v>1.0</v>
      </c>
      <c r="G137" s="86" t="s">
        <v>484</v>
      </c>
      <c r="H137" s="105" t="s">
        <v>494</v>
      </c>
      <c r="I137" s="89" t="s">
        <v>495</v>
      </c>
      <c r="J137" s="85"/>
      <c r="K137" s="87" t="s">
        <v>496</v>
      </c>
      <c r="L137" s="90" t="s">
        <v>497</v>
      </c>
      <c r="M137" s="87">
        <v>2024.0</v>
      </c>
      <c r="N137" s="87" t="s">
        <v>489</v>
      </c>
      <c r="O137" s="91">
        <v>4.0</v>
      </c>
      <c r="P137" s="91">
        <v>4.0</v>
      </c>
      <c r="Q137" s="91">
        <v>4.0</v>
      </c>
      <c r="R137" s="91">
        <v>300.0</v>
      </c>
      <c r="S137" s="91" t="s">
        <v>490</v>
      </c>
      <c r="T137" s="56" t="s">
        <v>491</v>
      </c>
      <c r="U137" s="56"/>
      <c r="V137" s="56">
        <v>62.5</v>
      </c>
      <c r="W137" s="89" t="s">
        <v>1120</v>
      </c>
      <c r="X137" s="1"/>
    </row>
    <row r="138" ht="11.25" customHeight="1">
      <c r="A138" s="89" t="s">
        <v>1121</v>
      </c>
      <c r="B138" s="85" t="s">
        <v>1122</v>
      </c>
      <c r="C138" s="56" t="s">
        <v>88</v>
      </c>
      <c r="D138" s="89" t="s">
        <v>1123</v>
      </c>
      <c r="E138" s="87">
        <v>111.0</v>
      </c>
      <c r="F138" s="87"/>
      <c r="G138" s="87" t="s">
        <v>1124</v>
      </c>
      <c r="H138" s="89" t="s">
        <v>1125</v>
      </c>
      <c r="I138" s="89"/>
      <c r="J138" s="89" t="s">
        <v>1126</v>
      </c>
      <c r="K138" s="87" t="s">
        <v>1127</v>
      </c>
      <c r="L138" s="90" t="s">
        <v>1128</v>
      </c>
      <c r="M138" s="87">
        <v>2024.0</v>
      </c>
      <c r="N138" s="87" t="s">
        <v>489</v>
      </c>
      <c r="O138" s="91">
        <v>4.0</v>
      </c>
      <c r="P138" s="91">
        <v>4.0</v>
      </c>
      <c r="Q138" s="91">
        <v>4.0</v>
      </c>
      <c r="R138" s="91">
        <v>200.0</v>
      </c>
      <c r="S138" s="91" t="s">
        <v>1129</v>
      </c>
      <c r="T138" s="56" t="s">
        <v>1130</v>
      </c>
      <c r="U138" s="56" t="s">
        <v>1131</v>
      </c>
      <c r="V138" s="56">
        <v>50.0</v>
      </c>
      <c r="W138" s="89" t="s">
        <v>1120</v>
      </c>
      <c r="X138" s="1"/>
    </row>
    <row r="139" ht="11.25" customHeight="1">
      <c r="A139" s="89" t="s">
        <v>498</v>
      </c>
      <c r="B139" s="85" t="s">
        <v>499</v>
      </c>
      <c r="C139" s="56" t="s">
        <v>88</v>
      </c>
      <c r="D139" s="89" t="s">
        <v>500</v>
      </c>
      <c r="E139" s="87">
        <v>22.0</v>
      </c>
      <c r="F139" s="87">
        <v>4.0</v>
      </c>
      <c r="G139" s="87" t="s">
        <v>501</v>
      </c>
      <c r="H139" s="104" t="s">
        <v>502</v>
      </c>
      <c r="I139" s="89" t="s">
        <v>503</v>
      </c>
      <c r="J139" s="89"/>
      <c r="K139" s="87"/>
      <c r="L139" s="90" t="s">
        <v>504</v>
      </c>
      <c r="M139" s="87">
        <v>2024.0</v>
      </c>
      <c r="N139" s="87" t="s">
        <v>505</v>
      </c>
      <c r="O139" s="87">
        <v>4.0</v>
      </c>
      <c r="P139" s="91">
        <v>3.0</v>
      </c>
      <c r="Q139" s="91">
        <v>4.0</v>
      </c>
      <c r="R139" s="91">
        <v>300.0</v>
      </c>
      <c r="S139" s="92"/>
      <c r="T139" s="56"/>
      <c r="U139" s="56"/>
      <c r="V139" s="56">
        <v>75.0</v>
      </c>
      <c r="W139" s="89" t="s">
        <v>1120</v>
      </c>
      <c r="X139" s="1"/>
    </row>
    <row r="140" ht="11.25" customHeight="1">
      <c r="A140" s="89" t="s">
        <v>506</v>
      </c>
      <c r="B140" s="85" t="s">
        <v>507</v>
      </c>
      <c r="C140" s="56" t="s">
        <v>88</v>
      </c>
      <c r="D140" s="89" t="s">
        <v>500</v>
      </c>
      <c r="E140" s="87">
        <v>22.0</v>
      </c>
      <c r="F140" s="87">
        <v>4.0</v>
      </c>
      <c r="G140" s="87" t="s">
        <v>501</v>
      </c>
      <c r="H140" s="89" t="s">
        <v>508</v>
      </c>
      <c r="I140" s="89" t="s">
        <v>509</v>
      </c>
      <c r="J140" s="89"/>
      <c r="K140" s="87"/>
      <c r="L140" s="90" t="s">
        <v>510</v>
      </c>
      <c r="M140" s="87">
        <v>2024.0</v>
      </c>
      <c r="N140" s="87" t="s">
        <v>505</v>
      </c>
      <c r="O140" s="87">
        <v>4.0</v>
      </c>
      <c r="P140" s="91">
        <v>3.0</v>
      </c>
      <c r="Q140" s="91">
        <v>4.0</v>
      </c>
      <c r="R140" s="91">
        <v>300.0</v>
      </c>
      <c r="S140" s="92"/>
      <c r="T140" s="56"/>
      <c r="U140" s="56"/>
      <c r="V140" s="56">
        <v>75.0</v>
      </c>
      <c r="W140" s="89" t="s">
        <v>1120</v>
      </c>
      <c r="X140" s="1"/>
    </row>
    <row r="141" ht="11.25" customHeight="1">
      <c r="A141" s="85" t="s">
        <v>1132</v>
      </c>
      <c r="B141" s="85" t="s">
        <v>1133</v>
      </c>
      <c r="C141" s="86" t="s">
        <v>88</v>
      </c>
      <c r="D141" s="85" t="s">
        <v>1134</v>
      </c>
      <c r="E141" s="86">
        <v>4.0</v>
      </c>
      <c r="F141" s="87">
        <v>3.0</v>
      </c>
      <c r="G141" s="86" t="s">
        <v>1135</v>
      </c>
      <c r="H141" s="101" t="s">
        <v>1136</v>
      </c>
      <c r="I141" s="101" t="s">
        <v>1137</v>
      </c>
      <c r="J141" s="101" t="s">
        <v>1138</v>
      </c>
      <c r="K141" s="87" t="s">
        <v>1139</v>
      </c>
      <c r="L141" s="90" t="s">
        <v>1140</v>
      </c>
      <c r="M141" s="87">
        <v>2024.0</v>
      </c>
      <c r="N141" s="87" t="s">
        <v>1085</v>
      </c>
      <c r="O141" s="87">
        <v>3.0</v>
      </c>
      <c r="P141" s="91">
        <v>3.0</v>
      </c>
      <c r="Q141" s="91">
        <v>3.0</v>
      </c>
      <c r="R141" s="91">
        <v>300.0</v>
      </c>
      <c r="S141" s="92"/>
      <c r="T141" s="56"/>
      <c r="U141" s="56"/>
      <c r="V141" s="56">
        <v>100.0</v>
      </c>
      <c r="W141" s="89" t="s">
        <v>1141</v>
      </c>
      <c r="X141" s="1"/>
    </row>
    <row r="142" ht="11.25" customHeight="1">
      <c r="A142" s="85" t="s">
        <v>750</v>
      </c>
      <c r="B142" s="85" t="s">
        <v>1142</v>
      </c>
      <c r="C142" s="86" t="s">
        <v>88</v>
      </c>
      <c r="D142" s="85" t="s">
        <v>752</v>
      </c>
      <c r="E142" s="86">
        <v>24.0</v>
      </c>
      <c r="F142" s="86">
        <v>16.0</v>
      </c>
      <c r="G142" s="86" t="s">
        <v>753</v>
      </c>
      <c r="H142" s="101" t="s">
        <v>1143</v>
      </c>
      <c r="I142" s="101" t="s">
        <v>755</v>
      </c>
      <c r="J142" s="103" t="s">
        <v>756</v>
      </c>
      <c r="K142" s="86" t="s">
        <v>757</v>
      </c>
      <c r="L142" s="93"/>
      <c r="M142" s="87">
        <v>2024.0</v>
      </c>
      <c r="N142" s="87" t="s">
        <v>332</v>
      </c>
      <c r="O142" s="87">
        <v>4.0</v>
      </c>
      <c r="P142" s="91">
        <v>4.0</v>
      </c>
      <c r="Q142" s="91">
        <v>4.0</v>
      </c>
      <c r="R142" s="91">
        <v>1000.0</v>
      </c>
      <c r="S142" s="92"/>
      <c r="T142" s="56"/>
      <c r="U142" s="56"/>
      <c r="V142" s="56">
        <v>250.0</v>
      </c>
      <c r="W142" s="89" t="s">
        <v>1141</v>
      </c>
      <c r="X142" s="1"/>
    </row>
    <row r="143" ht="11.25" customHeight="1">
      <c r="A143" s="89" t="s">
        <v>1144</v>
      </c>
      <c r="B143" s="89" t="s">
        <v>1145</v>
      </c>
      <c r="C143" s="86" t="s">
        <v>88</v>
      </c>
      <c r="D143" s="89" t="s">
        <v>605</v>
      </c>
      <c r="E143" s="87">
        <v>67.0</v>
      </c>
      <c r="F143" s="87">
        <v>1.0</v>
      </c>
      <c r="G143" s="87" t="s">
        <v>789</v>
      </c>
      <c r="H143" s="101" t="s">
        <v>1146</v>
      </c>
      <c r="I143" s="89"/>
      <c r="J143" s="89"/>
      <c r="K143" s="87" t="s">
        <v>1147</v>
      </c>
      <c r="L143" s="90" t="s">
        <v>1148</v>
      </c>
      <c r="M143" s="87">
        <v>2024.0</v>
      </c>
      <c r="N143" s="87" t="s">
        <v>1085</v>
      </c>
      <c r="O143" s="87">
        <v>2.0</v>
      </c>
      <c r="P143" s="91">
        <v>2.0</v>
      </c>
      <c r="Q143" s="91">
        <v>3.0</v>
      </c>
      <c r="R143" s="91">
        <v>300.0</v>
      </c>
      <c r="S143" s="92"/>
      <c r="T143" s="56"/>
      <c r="U143" s="56"/>
      <c r="V143" s="56">
        <v>150.0</v>
      </c>
      <c r="W143" s="89" t="s">
        <v>1141</v>
      </c>
      <c r="X143" s="1"/>
    </row>
    <row r="144" ht="11.25" customHeight="1">
      <c r="A144" s="89" t="s">
        <v>759</v>
      </c>
      <c r="B144" s="89" t="s">
        <v>1149</v>
      </c>
      <c r="C144" s="86" t="s">
        <v>88</v>
      </c>
      <c r="D144" s="89" t="s">
        <v>761</v>
      </c>
      <c r="E144" s="87">
        <v>14.0</v>
      </c>
      <c r="F144" s="87">
        <v>3.0</v>
      </c>
      <c r="G144" s="87" t="s">
        <v>598</v>
      </c>
      <c r="H144" s="98" t="s">
        <v>1150</v>
      </c>
      <c r="I144" s="98" t="s">
        <v>763</v>
      </c>
      <c r="J144" s="98" t="s">
        <v>764</v>
      </c>
      <c r="K144" s="87" t="s">
        <v>765</v>
      </c>
      <c r="L144" s="90"/>
      <c r="M144" s="87">
        <v>2024.0</v>
      </c>
      <c r="N144" s="87" t="s">
        <v>272</v>
      </c>
      <c r="O144" s="87">
        <v>3.0</v>
      </c>
      <c r="P144" s="91">
        <v>3.0</v>
      </c>
      <c r="Q144" s="91">
        <v>5.0</v>
      </c>
      <c r="R144" s="91">
        <v>1500.0</v>
      </c>
      <c r="S144" s="92"/>
      <c r="T144" s="87"/>
      <c r="U144" s="87"/>
      <c r="V144" s="87">
        <v>500.0</v>
      </c>
      <c r="W144" s="89" t="s">
        <v>1141</v>
      </c>
      <c r="X144" s="99"/>
      <c r="Y144" s="3"/>
      <c r="Z144" s="3"/>
      <c r="AA144" s="3"/>
      <c r="AB144" s="3"/>
      <c r="AC144" s="3"/>
      <c r="AD144" s="3"/>
    </row>
    <row r="145" ht="11.25" customHeight="1">
      <c r="A145" s="89" t="s">
        <v>1151</v>
      </c>
      <c r="B145" s="89" t="s">
        <v>1152</v>
      </c>
      <c r="C145" s="86" t="s">
        <v>88</v>
      </c>
      <c r="D145" s="89" t="s">
        <v>1153</v>
      </c>
      <c r="E145" s="87">
        <v>3.0</v>
      </c>
      <c r="F145" s="87"/>
      <c r="G145" s="87" t="s">
        <v>1154</v>
      </c>
      <c r="H145" s="89"/>
      <c r="I145" s="101" t="s">
        <v>1155</v>
      </c>
      <c r="J145" s="101" t="s">
        <v>1156</v>
      </c>
      <c r="K145" s="87" t="s">
        <v>1157</v>
      </c>
      <c r="L145" s="90" t="s">
        <v>1158</v>
      </c>
      <c r="M145" s="87">
        <v>2024.0</v>
      </c>
      <c r="N145" s="87" t="s">
        <v>1085</v>
      </c>
      <c r="O145" s="87">
        <v>3.0</v>
      </c>
      <c r="P145" s="91">
        <v>3.0</v>
      </c>
      <c r="Q145" s="91">
        <v>4.0</v>
      </c>
      <c r="R145" s="91">
        <v>200.0</v>
      </c>
      <c r="S145" s="87" t="s">
        <v>1159</v>
      </c>
      <c r="T145" s="56" t="s">
        <v>694</v>
      </c>
      <c r="U145" s="56"/>
      <c r="V145" s="56">
        <f>200/3</f>
        <v>66.66666667</v>
      </c>
      <c r="W145" s="89" t="s">
        <v>1141</v>
      </c>
      <c r="X145" s="1"/>
    </row>
    <row r="146" ht="11.25" customHeight="1">
      <c r="A146" s="89" t="s">
        <v>1160</v>
      </c>
      <c r="B146" s="89" t="s">
        <v>1161</v>
      </c>
      <c r="C146" s="86" t="s">
        <v>88</v>
      </c>
      <c r="D146" s="89" t="s">
        <v>761</v>
      </c>
      <c r="E146" s="87">
        <v>14.0</v>
      </c>
      <c r="F146" s="87">
        <v>2.0</v>
      </c>
      <c r="G146" s="87" t="s">
        <v>598</v>
      </c>
      <c r="H146" s="98" t="s">
        <v>1162</v>
      </c>
      <c r="I146" s="98" t="s">
        <v>1163</v>
      </c>
      <c r="J146" s="98" t="s">
        <v>1164</v>
      </c>
      <c r="K146" s="87" t="s">
        <v>1165</v>
      </c>
      <c r="L146" s="90"/>
      <c r="M146" s="87">
        <v>2024.0</v>
      </c>
      <c r="N146" s="87" t="s">
        <v>272</v>
      </c>
      <c r="O146" s="87">
        <v>1.0</v>
      </c>
      <c r="P146" s="91">
        <v>1.0</v>
      </c>
      <c r="Q146" s="91">
        <v>2.0</v>
      </c>
      <c r="R146" s="91">
        <v>1500.0</v>
      </c>
      <c r="S146" s="92"/>
      <c r="T146" s="87"/>
      <c r="U146" s="87"/>
      <c r="V146" s="87">
        <v>1500.0</v>
      </c>
      <c r="W146" s="89" t="s">
        <v>1141</v>
      </c>
      <c r="X146" s="99"/>
      <c r="Y146" s="3"/>
      <c r="Z146" s="3"/>
      <c r="AA146" s="3"/>
      <c r="AB146" s="3"/>
      <c r="AC146" s="3"/>
      <c r="AD146" s="3"/>
    </row>
    <row r="147" ht="11.25" customHeight="1">
      <c r="A147" s="85" t="s">
        <v>1166</v>
      </c>
      <c r="B147" s="85" t="s">
        <v>1167</v>
      </c>
      <c r="C147" s="86" t="s">
        <v>88</v>
      </c>
      <c r="D147" s="85" t="s">
        <v>605</v>
      </c>
      <c r="E147" s="86">
        <v>67.0</v>
      </c>
      <c r="F147" s="87">
        <v>3.0</v>
      </c>
      <c r="G147" s="86" t="s">
        <v>789</v>
      </c>
      <c r="H147" s="101" t="s">
        <v>1168</v>
      </c>
      <c r="I147" s="101" t="s">
        <v>1169</v>
      </c>
      <c r="J147" s="89"/>
      <c r="K147" s="87" t="s">
        <v>1170</v>
      </c>
      <c r="L147" s="90" t="s">
        <v>1171</v>
      </c>
      <c r="M147" s="87">
        <v>2024.0</v>
      </c>
      <c r="N147" s="87"/>
      <c r="O147" s="87">
        <v>3.0</v>
      </c>
      <c r="P147" s="91">
        <v>3.0</v>
      </c>
      <c r="Q147" s="91">
        <v>3.0</v>
      </c>
      <c r="R147" s="91">
        <v>300.0</v>
      </c>
      <c r="S147" s="92"/>
      <c r="T147" s="56"/>
      <c r="U147" s="56"/>
      <c r="V147" s="56">
        <v>100.0</v>
      </c>
      <c r="W147" s="89" t="s">
        <v>1172</v>
      </c>
      <c r="X147" s="1"/>
    </row>
    <row r="148" ht="11.25" customHeight="1">
      <c r="A148" s="106" t="s">
        <v>481</v>
      </c>
      <c r="B148" s="88" t="s">
        <v>482</v>
      </c>
      <c r="C148" s="56" t="s">
        <v>88</v>
      </c>
      <c r="D148" s="89" t="s">
        <v>483</v>
      </c>
      <c r="E148" s="87">
        <v>67.0</v>
      </c>
      <c r="F148" s="87">
        <v>1.0</v>
      </c>
      <c r="G148" s="86" t="s">
        <v>484</v>
      </c>
      <c r="H148" s="88" t="s">
        <v>485</v>
      </c>
      <c r="I148" s="104" t="s">
        <v>486</v>
      </c>
      <c r="J148" s="89"/>
      <c r="K148" s="87" t="s">
        <v>487</v>
      </c>
      <c r="L148" s="90" t="s">
        <v>488</v>
      </c>
      <c r="M148" s="87">
        <v>2024.0</v>
      </c>
      <c r="N148" s="87" t="s">
        <v>489</v>
      </c>
      <c r="O148" s="91">
        <v>4.0</v>
      </c>
      <c r="P148" s="91">
        <v>4.0</v>
      </c>
      <c r="Q148" s="91">
        <v>4.0</v>
      </c>
      <c r="R148" s="91">
        <v>300.0</v>
      </c>
      <c r="S148" s="91" t="s">
        <v>490</v>
      </c>
      <c r="T148" s="56" t="s">
        <v>491</v>
      </c>
      <c r="U148" s="56"/>
      <c r="V148" s="56">
        <f t="shared" ref="V148:V152" si="9">R148/O148</f>
        <v>75</v>
      </c>
      <c r="W148" s="89" t="s">
        <v>1173</v>
      </c>
      <c r="X148" s="1"/>
    </row>
    <row r="149" ht="11.25" customHeight="1">
      <c r="A149" s="107" t="s">
        <v>492</v>
      </c>
      <c r="B149" s="85" t="s">
        <v>493</v>
      </c>
      <c r="C149" s="56" t="s">
        <v>88</v>
      </c>
      <c r="D149" s="89" t="s">
        <v>483</v>
      </c>
      <c r="E149" s="87">
        <v>67.0</v>
      </c>
      <c r="F149" s="86">
        <v>1.0</v>
      </c>
      <c r="G149" s="86" t="s">
        <v>484</v>
      </c>
      <c r="H149" s="105" t="s">
        <v>494</v>
      </c>
      <c r="I149" s="89" t="s">
        <v>495</v>
      </c>
      <c r="J149" s="85"/>
      <c r="K149" s="87" t="s">
        <v>496</v>
      </c>
      <c r="L149" s="90" t="s">
        <v>497</v>
      </c>
      <c r="M149" s="87">
        <v>2024.0</v>
      </c>
      <c r="N149" s="87" t="s">
        <v>489</v>
      </c>
      <c r="O149" s="91">
        <v>4.0</v>
      </c>
      <c r="P149" s="91">
        <v>4.0</v>
      </c>
      <c r="Q149" s="91">
        <v>4.0</v>
      </c>
      <c r="R149" s="91">
        <v>300.0</v>
      </c>
      <c r="S149" s="91" t="s">
        <v>490</v>
      </c>
      <c r="T149" s="56" t="s">
        <v>491</v>
      </c>
      <c r="U149" s="56"/>
      <c r="V149" s="56">
        <f t="shared" si="9"/>
        <v>75</v>
      </c>
      <c r="W149" s="89" t="s">
        <v>1173</v>
      </c>
      <c r="X149" s="1"/>
    </row>
    <row r="150" ht="11.25" customHeight="1">
      <c r="A150" s="107" t="s">
        <v>1121</v>
      </c>
      <c r="B150" s="85" t="s">
        <v>1122</v>
      </c>
      <c r="C150" s="56" t="s">
        <v>88</v>
      </c>
      <c r="D150" s="89" t="s">
        <v>1123</v>
      </c>
      <c r="E150" s="87">
        <v>111.0</v>
      </c>
      <c r="F150" s="87"/>
      <c r="G150" s="87" t="s">
        <v>1124</v>
      </c>
      <c r="H150" s="89" t="s">
        <v>1125</v>
      </c>
      <c r="I150" s="89"/>
      <c r="J150" s="89" t="s">
        <v>1126</v>
      </c>
      <c r="K150" s="87" t="s">
        <v>1127</v>
      </c>
      <c r="L150" s="90" t="s">
        <v>1128</v>
      </c>
      <c r="M150" s="87">
        <v>2024.0</v>
      </c>
      <c r="N150" s="87" t="s">
        <v>489</v>
      </c>
      <c r="O150" s="91">
        <v>4.0</v>
      </c>
      <c r="P150" s="91">
        <v>4.0</v>
      </c>
      <c r="Q150" s="91">
        <v>4.0</v>
      </c>
      <c r="R150" s="91">
        <v>200.0</v>
      </c>
      <c r="S150" s="91" t="s">
        <v>1129</v>
      </c>
      <c r="T150" s="56" t="s">
        <v>694</v>
      </c>
      <c r="U150" s="56" t="s">
        <v>1131</v>
      </c>
      <c r="V150" s="56">
        <f t="shared" si="9"/>
        <v>50</v>
      </c>
      <c r="W150" s="89" t="s">
        <v>1173</v>
      </c>
      <c r="X150" s="1"/>
    </row>
    <row r="151" ht="11.25" customHeight="1">
      <c r="A151" s="107" t="s">
        <v>498</v>
      </c>
      <c r="B151" s="85" t="s">
        <v>499</v>
      </c>
      <c r="C151" s="56" t="s">
        <v>88</v>
      </c>
      <c r="D151" s="89" t="s">
        <v>500</v>
      </c>
      <c r="E151" s="87">
        <v>22.0</v>
      </c>
      <c r="F151" s="87">
        <v>4.0</v>
      </c>
      <c r="G151" s="87" t="s">
        <v>501</v>
      </c>
      <c r="H151" s="104" t="s">
        <v>502</v>
      </c>
      <c r="I151" s="89" t="s">
        <v>503</v>
      </c>
      <c r="J151" s="89"/>
      <c r="K151" s="87"/>
      <c r="L151" s="90" t="s">
        <v>504</v>
      </c>
      <c r="M151" s="87">
        <v>2024.0</v>
      </c>
      <c r="N151" s="87" t="s">
        <v>505</v>
      </c>
      <c r="O151" s="87">
        <v>4.0</v>
      </c>
      <c r="P151" s="91">
        <v>3.0</v>
      </c>
      <c r="Q151" s="91">
        <v>4.0</v>
      </c>
      <c r="R151" s="91">
        <v>300.0</v>
      </c>
      <c r="S151" s="92"/>
      <c r="T151" s="56"/>
      <c r="U151" s="56"/>
      <c r="V151" s="56">
        <f t="shared" si="9"/>
        <v>75</v>
      </c>
      <c r="W151" s="89" t="s">
        <v>1173</v>
      </c>
      <c r="X151" s="1"/>
    </row>
    <row r="152" ht="11.25" customHeight="1">
      <c r="A152" s="107" t="s">
        <v>506</v>
      </c>
      <c r="B152" s="85" t="s">
        <v>507</v>
      </c>
      <c r="C152" s="56" t="s">
        <v>88</v>
      </c>
      <c r="D152" s="89" t="s">
        <v>500</v>
      </c>
      <c r="E152" s="87">
        <v>22.0</v>
      </c>
      <c r="F152" s="87">
        <v>4.0</v>
      </c>
      <c r="G152" s="87" t="s">
        <v>501</v>
      </c>
      <c r="H152" s="89" t="s">
        <v>508</v>
      </c>
      <c r="I152" s="89" t="s">
        <v>509</v>
      </c>
      <c r="J152" s="89"/>
      <c r="K152" s="87"/>
      <c r="L152" s="90" t="s">
        <v>510</v>
      </c>
      <c r="M152" s="87">
        <v>2024.0</v>
      </c>
      <c r="N152" s="87" t="s">
        <v>505</v>
      </c>
      <c r="O152" s="87">
        <v>4.0</v>
      </c>
      <c r="P152" s="91">
        <v>3.0</v>
      </c>
      <c r="Q152" s="91">
        <v>4.0</v>
      </c>
      <c r="R152" s="91">
        <v>300.0</v>
      </c>
      <c r="S152" s="92"/>
      <c r="T152" s="56"/>
      <c r="U152" s="56"/>
      <c r="V152" s="56">
        <f t="shared" si="9"/>
        <v>75</v>
      </c>
      <c r="W152" s="89" t="s">
        <v>1173</v>
      </c>
      <c r="X152" s="1"/>
    </row>
    <row r="153" ht="11.25" customHeight="1">
      <c r="A153" s="85" t="s">
        <v>1174</v>
      </c>
      <c r="B153" s="85" t="s">
        <v>1175</v>
      </c>
      <c r="C153" s="86" t="s">
        <v>88</v>
      </c>
      <c r="D153" s="85" t="s">
        <v>1176</v>
      </c>
      <c r="E153" s="86">
        <v>9.0</v>
      </c>
      <c r="F153" s="87">
        <v>4.0</v>
      </c>
      <c r="G153" s="86" t="s">
        <v>1177</v>
      </c>
      <c r="H153" s="98" t="s">
        <v>1178</v>
      </c>
      <c r="I153" s="98" t="s">
        <v>1179</v>
      </c>
      <c r="J153" s="89" t="s">
        <v>1180</v>
      </c>
      <c r="K153" s="87" t="s">
        <v>1181</v>
      </c>
      <c r="L153" s="90"/>
      <c r="M153" s="87">
        <v>2024.0</v>
      </c>
      <c r="N153" s="87" t="s">
        <v>219</v>
      </c>
      <c r="O153" s="87">
        <v>2.0</v>
      </c>
      <c r="P153" s="91">
        <v>1.0</v>
      </c>
      <c r="Q153" s="91">
        <v>2.0</v>
      </c>
      <c r="R153" s="91">
        <v>300.0</v>
      </c>
      <c r="S153" s="92"/>
      <c r="T153" s="87"/>
      <c r="U153" s="87"/>
      <c r="V153" s="87">
        <v>150.0</v>
      </c>
      <c r="W153" s="89" t="s">
        <v>1182</v>
      </c>
      <c r="X153" s="99"/>
      <c r="Y153" s="3"/>
      <c r="Z153" s="3"/>
      <c r="AA153" s="3"/>
      <c r="AB153" s="3"/>
      <c r="AC153" s="3"/>
      <c r="AD153" s="3"/>
    </row>
    <row r="154" ht="11.25" customHeight="1">
      <c r="A154" s="85" t="s">
        <v>1183</v>
      </c>
      <c r="B154" s="85" t="s">
        <v>1175</v>
      </c>
      <c r="C154" s="86" t="s">
        <v>88</v>
      </c>
      <c r="D154" s="85" t="s">
        <v>1184</v>
      </c>
      <c r="E154" s="86">
        <v>25.0</v>
      </c>
      <c r="F154" s="86">
        <v>203.0</v>
      </c>
      <c r="G154" s="86" t="s">
        <v>1185</v>
      </c>
      <c r="H154" s="98" t="s">
        <v>1186</v>
      </c>
      <c r="I154" s="98" t="s">
        <v>1187</v>
      </c>
      <c r="J154" s="108" t="s">
        <v>1188</v>
      </c>
      <c r="K154" s="86"/>
      <c r="L154" s="93"/>
      <c r="M154" s="87">
        <v>2024.0</v>
      </c>
      <c r="N154" s="87" t="s">
        <v>382</v>
      </c>
      <c r="O154" s="87">
        <v>2.0</v>
      </c>
      <c r="P154" s="91">
        <v>1.0</v>
      </c>
      <c r="Q154" s="91">
        <v>2.0</v>
      </c>
      <c r="R154" s="91">
        <v>500.0</v>
      </c>
      <c r="S154" s="92"/>
      <c r="T154" s="87"/>
      <c r="U154" s="87"/>
      <c r="V154" s="87">
        <v>250.0</v>
      </c>
      <c r="W154" s="89" t="s">
        <v>1182</v>
      </c>
      <c r="X154" s="99"/>
      <c r="Y154" s="3"/>
      <c r="Z154" s="3"/>
      <c r="AA154" s="3"/>
      <c r="AB154" s="3"/>
      <c r="AC154" s="3"/>
      <c r="AD154" s="3"/>
    </row>
    <row r="155" ht="11.25" customHeight="1">
      <c r="A155" s="85" t="s">
        <v>1189</v>
      </c>
      <c r="B155" s="85" t="s">
        <v>1190</v>
      </c>
      <c r="C155" s="86" t="s">
        <v>88</v>
      </c>
      <c r="D155" s="85" t="s">
        <v>1191</v>
      </c>
      <c r="E155" s="86">
        <v>19.0</v>
      </c>
      <c r="F155" s="86">
        <v>1.0</v>
      </c>
      <c r="G155" s="86" t="s">
        <v>1192</v>
      </c>
      <c r="H155" s="101" t="s">
        <v>1193</v>
      </c>
      <c r="I155" s="101" t="s">
        <v>1194</v>
      </c>
      <c r="J155" s="88" t="s">
        <v>1195</v>
      </c>
      <c r="K155" s="86" t="s">
        <v>1196</v>
      </c>
      <c r="L155" s="93" t="s">
        <v>1197</v>
      </c>
      <c r="M155" s="87">
        <v>2024.0</v>
      </c>
      <c r="N155" s="87" t="s">
        <v>219</v>
      </c>
      <c r="O155" s="87">
        <v>1.0</v>
      </c>
      <c r="P155" s="87">
        <v>1.0</v>
      </c>
      <c r="Q155" s="91">
        <v>1.0</v>
      </c>
      <c r="R155" s="91">
        <v>300.0</v>
      </c>
      <c r="S155" s="91"/>
      <c r="T155" s="92"/>
      <c r="U155" s="56"/>
      <c r="V155" s="56">
        <v>300.0</v>
      </c>
      <c r="W155" s="89" t="s">
        <v>1198</v>
      </c>
      <c r="X155" s="1"/>
    </row>
    <row r="156" ht="11.25" customHeight="1">
      <c r="A156" s="85" t="s">
        <v>1199</v>
      </c>
      <c r="B156" s="85" t="s">
        <v>1190</v>
      </c>
      <c r="C156" s="86" t="s">
        <v>88</v>
      </c>
      <c r="D156" s="85" t="s">
        <v>1191</v>
      </c>
      <c r="E156" s="86">
        <v>19.0</v>
      </c>
      <c r="F156" s="86">
        <v>2.0</v>
      </c>
      <c r="G156" s="86" t="s">
        <v>1192</v>
      </c>
      <c r="H156" s="101" t="s">
        <v>1200</v>
      </c>
      <c r="I156" s="101" t="s">
        <v>1194</v>
      </c>
      <c r="J156" s="88" t="s">
        <v>1201</v>
      </c>
      <c r="K156" s="86" t="s">
        <v>1202</v>
      </c>
      <c r="L156" s="93" t="s">
        <v>1203</v>
      </c>
      <c r="M156" s="87">
        <v>2024.0</v>
      </c>
      <c r="N156" s="87" t="s">
        <v>219</v>
      </c>
      <c r="O156" s="87">
        <v>1.0</v>
      </c>
      <c r="P156" s="87">
        <v>1.0</v>
      </c>
      <c r="Q156" s="91">
        <v>1.0</v>
      </c>
      <c r="R156" s="91">
        <v>300.0</v>
      </c>
      <c r="S156" s="91"/>
      <c r="T156" s="92"/>
      <c r="U156" s="56"/>
      <c r="V156" s="56">
        <v>300.0</v>
      </c>
      <c r="W156" s="89" t="s">
        <v>1198</v>
      </c>
      <c r="X156" s="1"/>
    </row>
    <row r="157" ht="11.25" customHeight="1">
      <c r="A157" s="85" t="s">
        <v>1204</v>
      </c>
      <c r="B157" s="85" t="s">
        <v>1205</v>
      </c>
      <c r="C157" s="86" t="s">
        <v>88</v>
      </c>
      <c r="D157" s="85" t="s">
        <v>1206</v>
      </c>
      <c r="E157" s="86">
        <v>19.0</v>
      </c>
      <c r="F157" s="87">
        <v>3.0</v>
      </c>
      <c r="G157" s="86" t="s">
        <v>1192</v>
      </c>
      <c r="H157" s="98" t="s">
        <v>1207</v>
      </c>
      <c r="I157" s="98" t="s">
        <v>1208</v>
      </c>
      <c r="J157" s="89" t="s">
        <v>1209</v>
      </c>
      <c r="K157" s="87" t="s">
        <v>1210</v>
      </c>
      <c r="L157" s="90" t="s">
        <v>1211</v>
      </c>
      <c r="M157" s="87">
        <v>2024.0</v>
      </c>
      <c r="N157" s="87" t="s">
        <v>219</v>
      </c>
      <c r="O157" s="87">
        <v>3.0</v>
      </c>
      <c r="P157" s="91">
        <v>3.0</v>
      </c>
      <c r="Q157" s="91">
        <v>3.0</v>
      </c>
      <c r="R157" s="91">
        <v>300.0</v>
      </c>
      <c r="S157" s="92"/>
      <c r="T157" s="87"/>
      <c r="U157" s="87"/>
      <c r="V157" s="87">
        <f>300/3</f>
        <v>100</v>
      </c>
      <c r="W157" s="89" t="s">
        <v>1212</v>
      </c>
      <c r="X157" s="99"/>
      <c r="Y157" s="3"/>
      <c r="Z157" s="3"/>
      <c r="AA157" s="3"/>
      <c r="AB157" s="3"/>
      <c r="AC157" s="3"/>
      <c r="AD157" s="3"/>
    </row>
    <row r="158" ht="11.25" customHeight="1">
      <c r="A158" s="85" t="s">
        <v>1213</v>
      </c>
      <c r="B158" s="85" t="s">
        <v>1214</v>
      </c>
      <c r="C158" s="86" t="s">
        <v>88</v>
      </c>
      <c r="D158" s="85" t="s">
        <v>1215</v>
      </c>
      <c r="E158" s="86">
        <v>2857.0</v>
      </c>
      <c r="F158" s="87">
        <v>1.0</v>
      </c>
      <c r="G158" s="86" t="s">
        <v>1216</v>
      </c>
      <c r="H158" s="101" t="s">
        <v>1217</v>
      </c>
      <c r="I158" s="101" t="s">
        <v>1218</v>
      </c>
      <c r="J158" s="95" t="s">
        <v>1219</v>
      </c>
      <c r="K158" s="87"/>
      <c r="L158" s="90" t="s">
        <v>1220</v>
      </c>
      <c r="M158" s="87">
        <v>2024.0</v>
      </c>
      <c r="N158" s="87"/>
      <c r="O158" s="87">
        <v>3.0</v>
      </c>
      <c r="P158" s="91">
        <v>3.0</v>
      </c>
      <c r="Q158" s="91">
        <v>7.0</v>
      </c>
      <c r="R158" s="91">
        <v>200.0</v>
      </c>
      <c r="S158" s="92" t="s">
        <v>1221</v>
      </c>
      <c r="T158" s="56"/>
      <c r="U158" s="56"/>
      <c r="V158" s="56">
        <f t="shared" ref="V158:V159" si="10">R158/P158</f>
        <v>66.66666667</v>
      </c>
      <c r="W158" s="89" t="s">
        <v>1222</v>
      </c>
      <c r="X158" s="1"/>
    </row>
    <row r="159" ht="11.25" customHeight="1">
      <c r="A159" s="85" t="s">
        <v>1223</v>
      </c>
      <c r="B159" s="85" t="s">
        <v>1224</v>
      </c>
      <c r="C159" s="86" t="s">
        <v>88</v>
      </c>
      <c r="D159" s="85"/>
      <c r="E159" s="86"/>
      <c r="F159" s="86"/>
      <c r="G159" s="86"/>
      <c r="H159" s="101" t="s">
        <v>1225</v>
      </c>
      <c r="I159" s="101" t="s">
        <v>1226</v>
      </c>
      <c r="J159" s="94" t="s">
        <v>1227</v>
      </c>
      <c r="K159" s="86"/>
      <c r="L159" s="93" t="s">
        <v>1228</v>
      </c>
      <c r="M159" s="87">
        <v>2024.0</v>
      </c>
      <c r="N159" s="87"/>
      <c r="O159" s="87">
        <v>3.0</v>
      </c>
      <c r="P159" s="91">
        <v>3.0</v>
      </c>
      <c r="Q159" s="91">
        <v>6.0</v>
      </c>
      <c r="R159" s="91">
        <v>200.0</v>
      </c>
      <c r="S159" s="92" t="s">
        <v>1229</v>
      </c>
      <c r="T159" s="56" t="s">
        <v>1230</v>
      </c>
      <c r="U159" s="56" t="s">
        <v>1231</v>
      </c>
      <c r="V159" s="56">
        <f t="shared" si="10"/>
        <v>66.66666667</v>
      </c>
      <c r="W159" s="89" t="s">
        <v>1222</v>
      </c>
      <c r="X159" s="1"/>
    </row>
    <row r="160" ht="11.25" customHeight="1">
      <c r="A160" s="85" t="s">
        <v>1166</v>
      </c>
      <c r="B160" s="85" t="s">
        <v>1232</v>
      </c>
      <c r="C160" s="86" t="s">
        <v>88</v>
      </c>
      <c r="D160" s="85" t="s">
        <v>605</v>
      </c>
      <c r="E160" s="86">
        <v>67.0</v>
      </c>
      <c r="F160" s="87">
        <v>3.0</v>
      </c>
      <c r="G160" s="86" t="s">
        <v>789</v>
      </c>
      <c r="H160" s="101" t="s">
        <v>1233</v>
      </c>
      <c r="I160" s="101" t="s">
        <v>1234</v>
      </c>
      <c r="J160" s="89"/>
      <c r="K160" s="91">
        <v>1.425211200006E12</v>
      </c>
      <c r="L160" s="90" t="s">
        <v>1171</v>
      </c>
      <c r="M160" s="87">
        <v>2024.0</v>
      </c>
      <c r="N160" s="87" t="s">
        <v>219</v>
      </c>
      <c r="O160" s="87">
        <v>3.0</v>
      </c>
      <c r="P160" s="91">
        <v>3.0</v>
      </c>
      <c r="Q160" s="91">
        <v>3.0</v>
      </c>
      <c r="R160" s="91">
        <v>300.0</v>
      </c>
      <c r="S160" s="92"/>
      <c r="T160" s="56"/>
      <c r="U160" s="56"/>
      <c r="V160" s="56">
        <v>100.0</v>
      </c>
      <c r="W160" s="89" t="s">
        <v>1235</v>
      </c>
      <c r="X160" s="1"/>
    </row>
    <row r="161" ht="11.25" customHeight="1">
      <c r="A161" s="85" t="s">
        <v>1236</v>
      </c>
      <c r="B161" s="85" t="s">
        <v>1237</v>
      </c>
      <c r="C161" s="86" t="s">
        <v>88</v>
      </c>
      <c r="D161" s="85" t="s">
        <v>1238</v>
      </c>
      <c r="E161" s="86">
        <v>24.0</v>
      </c>
      <c r="F161" s="86">
        <v>18.0</v>
      </c>
      <c r="G161" s="86" t="s">
        <v>753</v>
      </c>
      <c r="H161" s="101" t="s">
        <v>1239</v>
      </c>
      <c r="I161" s="101" t="s">
        <v>1240</v>
      </c>
      <c r="J161" s="85" t="s">
        <v>1241</v>
      </c>
      <c r="K161" s="100">
        <v>1.323267100001E12</v>
      </c>
      <c r="L161" s="93"/>
      <c r="M161" s="87">
        <v>2024.0</v>
      </c>
      <c r="N161" s="87" t="s">
        <v>332</v>
      </c>
      <c r="O161" s="87">
        <v>2.0</v>
      </c>
      <c r="P161" s="91">
        <v>2.0</v>
      </c>
      <c r="Q161" s="91">
        <v>2.0</v>
      </c>
      <c r="R161" s="91">
        <v>1000.0</v>
      </c>
      <c r="S161" s="92"/>
      <c r="T161" s="56"/>
      <c r="U161" s="56"/>
      <c r="V161" s="56">
        <v>500.0</v>
      </c>
      <c r="W161" s="89" t="s">
        <v>1235</v>
      </c>
      <c r="X161" s="1"/>
    </row>
    <row r="162" ht="11.25" customHeight="1">
      <c r="A162" s="89" t="s">
        <v>1242</v>
      </c>
      <c r="B162" s="89" t="s">
        <v>1243</v>
      </c>
      <c r="C162" s="86" t="s">
        <v>88</v>
      </c>
      <c r="D162" s="89" t="s">
        <v>605</v>
      </c>
      <c r="E162" s="87">
        <v>67.0</v>
      </c>
      <c r="F162" s="87" t="s">
        <v>1244</v>
      </c>
      <c r="G162" s="87" t="s">
        <v>789</v>
      </c>
      <c r="H162" s="89"/>
      <c r="I162" s="97" t="s">
        <v>1245</v>
      </c>
      <c r="J162" s="95"/>
      <c r="K162" s="87"/>
      <c r="L162" s="87" t="s">
        <v>1246</v>
      </c>
      <c r="M162" s="87">
        <v>2024.0</v>
      </c>
      <c r="N162" s="87" t="s">
        <v>219</v>
      </c>
      <c r="O162" s="87">
        <v>3.0</v>
      </c>
      <c r="P162" s="91">
        <v>3.0</v>
      </c>
      <c r="Q162" s="91">
        <v>3.0</v>
      </c>
      <c r="R162" s="91">
        <v>300.0</v>
      </c>
      <c r="S162" s="92"/>
      <c r="T162" s="56"/>
      <c r="U162" s="56"/>
      <c r="V162" s="56">
        <v>100.0</v>
      </c>
      <c r="W162" s="89" t="s">
        <v>1235</v>
      </c>
      <c r="X162" s="1"/>
    </row>
    <row r="163" ht="11.25" customHeight="1">
      <c r="A163" s="89" t="s">
        <v>1223</v>
      </c>
      <c r="B163" s="89" t="s">
        <v>1247</v>
      </c>
      <c r="C163" s="86" t="s">
        <v>88</v>
      </c>
      <c r="D163" s="89"/>
      <c r="E163" s="87"/>
      <c r="F163" s="87"/>
      <c r="G163" s="87" t="s">
        <v>1248</v>
      </c>
      <c r="H163" s="101" t="s">
        <v>1249</v>
      </c>
      <c r="I163" s="101" t="s">
        <v>1250</v>
      </c>
      <c r="J163" s="89"/>
      <c r="K163" s="87"/>
      <c r="L163" s="90" t="s">
        <v>1251</v>
      </c>
      <c r="M163" s="87">
        <v>2024.0</v>
      </c>
      <c r="N163" s="87" t="s">
        <v>1085</v>
      </c>
      <c r="O163" s="87">
        <v>4.0</v>
      </c>
      <c r="P163" s="91">
        <v>4.0</v>
      </c>
      <c r="Q163" s="91">
        <v>6.0</v>
      </c>
      <c r="R163" s="91">
        <v>200.0</v>
      </c>
      <c r="S163" s="92" t="s">
        <v>1252</v>
      </c>
      <c r="T163" s="56" t="s">
        <v>1253</v>
      </c>
      <c r="U163" s="56" t="s">
        <v>1248</v>
      </c>
      <c r="V163" s="56">
        <v>50.0</v>
      </c>
      <c r="W163" s="89" t="s">
        <v>1235</v>
      </c>
      <c r="X163" s="1"/>
    </row>
    <row r="164" ht="11.25" customHeight="1">
      <c r="A164" s="85" t="s">
        <v>1254</v>
      </c>
      <c r="B164" s="89" t="s">
        <v>1255</v>
      </c>
      <c r="C164" s="87" t="s">
        <v>1075</v>
      </c>
      <c r="D164" s="85" t="s">
        <v>1089</v>
      </c>
      <c r="E164" s="87">
        <v>53.0</v>
      </c>
      <c r="F164" s="87"/>
      <c r="G164" s="86" t="s">
        <v>1106</v>
      </c>
      <c r="H164" s="101"/>
      <c r="I164" s="101" t="s">
        <v>1256</v>
      </c>
      <c r="J164" s="101" t="s">
        <v>1257</v>
      </c>
      <c r="K164" s="87" t="s">
        <v>1258</v>
      </c>
      <c r="L164" s="90" t="s">
        <v>1259</v>
      </c>
      <c r="M164" s="87">
        <v>2024.0</v>
      </c>
      <c r="N164" s="87" t="s">
        <v>272</v>
      </c>
      <c r="O164" s="87">
        <v>1.0</v>
      </c>
      <c r="P164" s="87">
        <v>1.0</v>
      </c>
      <c r="Q164" s="87">
        <v>5.0</v>
      </c>
      <c r="R164" s="87">
        <v>1500.0</v>
      </c>
      <c r="S164" s="87"/>
      <c r="T164" s="87"/>
      <c r="U164" s="87"/>
      <c r="V164" s="92">
        <v>1500.0</v>
      </c>
      <c r="W164" s="89" t="s">
        <v>1260</v>
      </c>
      <c r="X164" s="1"/>
    </row>
    <row r="165" ht="11.25" customHeight="1">
      <c r="A165" s="85" t="s">
        <v>767</v>
      </c>
      <c r="B165" s="89" t="s">
        <v>1261</v>
      </c>
      <c r="C165" s="87" t="s">
        <v>1075</v>
      </c>
      <c r="D165" s="85" t="s">
        <v>769</v>
      </c>
      <c r="E165" s="87">
        <v>15.0</v>
      </c>
      <c r="F165" s="87">
        <v>1.0</v>
      </c>
      <c r="G165" s="86" t="s">
        <v>770</v>
      </c>
      <c r="H165" s="101"/>
      <c r="I165" s="101" t="s">
        <v>772</v>
      </c>
      <c r="J165" s="101" t="s">
        <v>1262</v>
      </c>
      <c r="K165" s="87" t="s">
        <v>774</v>
      </c>
      <c r="L165" s="90" t="s">
        <v>775</v>
      </c>
      <c r="M165" s="87">
        <v>2024.0</v>
      </c>
      <c r="N165" s="87" t="s">
        <v>272</v>
      </c>
      <c r="O165" s="87">
        <v>5.0</v>
      </c>
      <c r="P165" s="87">
        <v>5.0</v>
      </c>
      <c r="Q165" s="87">
        <v>5.0</v>
      </c>
      <c r="R165" s="87">
        <v>1500.0</v>
      </c>
      <c r="S165" s="87"/>
      <c r="T165" s="87"/>
      <c r="U165" s="87"/>
      <c r="V165" s="92">
        <v>300.0</v>
      </c>
      <c r="W165" s="89" t="s">
        <v>1260</v>
      </c>
      <c r="X165" s="1"/>
    </row>
    <row r="166" ht="11.25" customHeight="1">
      <c r="A166" s="85" t="s">
        <v>1263</v>
      </c>
      <c r="B166" s="89" t="s">
        <v>1264</v>
      </c>
      <c r="C166" s="87" t="s">
        <v>1075</v>
      </c>
      <c r="D166" s="85" t="s">
        <v>769</v>
      </c>
      <c r="E166" s="87">
        <v>15.0</v>
      </c>
      <c r="F166" s="87">
        <v>1.0</v>
      </c>
      <c r="G166" s="86" t="s">
        <v>770</v>
      </c>
      <c r="H166" s="101"/>
      <c r="I166" s="101" t="s">
        <v>1265</v>
      </c>
      <c r="J166" s="101" t="s">
        <v>1266</v>
      </c>
      <c r="K166" s="87" t="s">
        <v>1267</v>
      </c>
      <c r="L166" s="90" t="s">
        <v>1268</v>
      </c>
      <c r="M166" s="87">
        <v>2024.0</v>
      </c>
      <c r="N166" s="87" t="s">
        <v>272</v>
      </c>
      <c r="O166" s="87">
        <v>1.0</v>
      </c>
      <c r="P166" s="87">
        <v>1.0</v>
      </c>
      <c r="Q166" s="87">
        <v>10.0</v>
      </c>
      <c r="R166" s="87">
        <v>1500.0</v>
      </c>
      <c r="S166" s="87"/>
      <c r="T166" s="87"/>
      <c r="U166" s="87"/>
      <c r="V166" s="92">
        <v>1500.0</v>
      </c>
      <c r="W166" s="89" t="s">
        <v>1260</v>
      </c>
      <c r="X166" s="1"/>
    </row>
    <row r="167" ht="11.25" customHeight="1">
      <c r="A167" s="85" t="s">
        <v>1269</v>
      </c>
      <c r="B167" s="89" t="s">
        <v>1270</v>
      </c>
      <c r="C167" s="87" t="s">
        <v>1075</v>
      </c>
      <c r="D167" s="85" t="s">
        <v>1089</v>
      </c>
      <c r="E167" s="87">
        <v>56.0</v>
      </c>
      <c r="F167" s="87"/>
      <c r="G167" s="86" t="s">
        <v>1090</v>
      </c>
      <c r="H167" s="101"/>
      <c r="I167" s="101" t="s">
        <v>1271</v>
      </c>
      <c r="J167" s="101" t="s">
        <v>1272</v>
      </c>
      <c r="K167" s="87" t="s">
        <v>1273</v>
      </c>
      <c r="L167" s="90" t="s">
        <v>1274</v>
      </c>
      <c r="M167" s="87">
        <v>2024.0</v>
      </c>
      <c r="N167" s="87" t="s">
        <v>272</v>
      </c>
      <c r="O167" s="87">
        <v>1.0</v>
      </c>
      <c r="P167" s="87">
        <v>1.0</v>
      </c>
      <c r="Q167" s="87">
        <v>7.0</v>
      </c>
      <c r="R167" s="87">
        <v>1500.0</v>
      </c>
      <c r="S167" s="87"/>
      <c r="T167" s="87"/>
      <c r="U167" s="87"/>
      <c r="V167" s="92">
        <v>1500.0</v>
      </c>
      <c r="W167" s="89" t="s">
        <v>1260</v>
      </c>
      <c r="X167" s="1"/>
    </row>
    <row r="168" ht="11.25" customHeight="1">
      <c r="A168" s="89" t="s">
        <v>1275</v>
      </c>
      <c r="B168" s="89" t="s">
        <v>1276</v>
      </c>
      <c r="C168" s="87" t="s">
        <v>1075</v>
      </c>
      <c r="D168" s="85" t="s">
        <v>1277</v>
      </c>
      <c r="E168" s="87">
        <v>29.0</v>
      </c>
      <c r="F168" s="87"/>
      <c r="G168" s="86" t="s">
        <v>1278</v>
      </c>
      <c r="H168" s="101"/>
      <c r="I168" s="103" t="s">
        <v>1279</v>
      </c>
      <c r="J168" s="101" t="s">
        <v>1280</v>
      </c>
      <c r="K168" s="87" t="s">
        <v>1281</v>
      </c>
      <c r="L168" s="90" t="s">
        <v>1282</v>
      </c>
      <c r="M168" s="87">
        <v>2024.0</v>
      </c>
      <c r="N168" s="87" t="s">
        <v>272</v>
      </c>
      <c r="O168" s="87">
        <v>1.0</v>
      </c>
      <c r="P168" s="91">
        <v>1.0</v>
      </c>
      <c r="Q168" s="91">
        <v>7.0</v>
      </c>
      <c r="R168" s="91">
        <v>1500.0</v>
      </c>
      <c r="S168" s="91"/>
      <c r="T168" s="91"/>
      <c r="U168" s="91"/>
      <c r="V168" s="92">
        <v>1500.0</v>
      </c>
      <c r="W168" s="89" t="s">
        <v>1260</v>
      </c>
      <c r="X168" s="1"/>
    </row>
    <row r="169" ht="11.25" customHeight="1">
      <c r="A169" s="89" t="s">
        <v>1283</v>
      </c>
      <c r="B169" s="89" t="s">
        <v>1284</v>
      </c>
      <c r="C169" s="87" t="s">
        <v>1075</v>
      </c>
      <c r="D169" s="85" t="s">
        <v>1089</v>
      </c>
      <c r="E169" s="87">
        <v>55.0</v>
      </c>
      <c r="F169" s="87"/>
      <c r="G169" s="86" t="s">
        <v>1090</v>
      </c>
      <c r="H169" s="101"/>
      <c r="I169" s="103" t="s">
        <v>1285</v>
      </c>
      <c r="J169" s="101" t="s">
        <v>1286</v>
      </c>
      <c r="K169" s="87" t="s">
        <v>1287</v>
      </c>
      <c r="L169" s="90" t="s">
        <v>1288</v>
      </c>
      <c r="M169" s="87">
        <v>2024.0</v>
      </c>
      <c r="N169" s="87" t="s">
        <v>272</v>
      </c>
      <c r="O169" s="87">
        <v>1.0</v>
      </c>
      <c r="P169" s="91">
        <v>1.0</v>
      </c>
      <c r="Q169" s="91">
        <v>9.0</v>
      </c>
      <c r="R169" s="91">
        <v>1500.0</v>
      </c>
      <c r="S169" s="91"/>
      <c r="T169" s="91"/>
      <c r="U169" s="91"/>
      <c r="V169" s="92">
        <v>1500.0</v>
      </c>
      <c r="W169" s="89" t="s">
        <v>1260</v>
      </c>
      <c r="X169" s="1"/>
    </row>
    <row r="170" ht="11.25" customHeight="1">
      <c r="A170" s="89" t="s">
        <v>1087</v>
      </c>
      <c r="B170" s="89" t="s">
        <v>1088</v>
      </c>
      <c r="C170" s="87" t="s">
        <v>1075</v>
      </c>
      <c r="D170" s="85" t="s">
        <v>1089</v>
      </c>
      <c r="E170" s="87">
        <v>55.0</v>
      </c>
      <c r="F170" s="87"/>
      <c r="G170" s="87" t="s">
        <v>1090</v>
      </c>
      <c r="H170" s="101"/>
      <c r="I170" s="101" t="s">
        <v>1091</v>
      </c>
      <c r="J170" s="101" t="s">
        <v>1092</v>
      </c>
      <c r="K170" s="87" t="s">
        <v>1093</v>
      </c>
      <c r="L170" s="90" t="s">
        <v>1094</v>
      </c>
      <c r="M170" s="87">
        <v>2024.0</v>
      </c>
      <c r="N170" s="87" t="s">
        <v>272</v>
      </c>
      <c r="O170" s="87">
        <v>2.0</v>
      </c>
      <c r="P170" s="91">
        <v>2.0</v>
      </c>
      <c r="Q170" s="91">
        <v>9.0</v>
      </c>
      <c r="R170" s="91">
        <v>1500.0</v>
      </c>
      <c r="S170" s="91"/>
      <c r="T170" s="91"/>
      <c r="U170" s="91"/>
      <c r="V170" s="92">
        <v>750.0</v>
      </c>
      <c r="W170" s="89" t="s">
        <v>1260</v>
      </c>
      <c r="X170" s="1"/>
    </row>
    <row r="171" ht="11.25" customHeight="1">
      <c r="A171" s="89" t="s">
        <v>1096</v>
      </c>
      <c r="B171" s="89" t="s">
        <v>1097</v>
      </c>
      <c r="C171" s="87" t="s">
        <v>1075</v>
      </c>
      <c r="D171" s="89" t="s">
        <v>1098</v>
      </c>
      <c r="E171" s="87">
        <v>10.0</v>
      </c>
      <c r="F171" s="87">
        <v>4.0</v>
      </c>
      <c r="G171" s="86" t="s">
        <v>1099</v>
      </c>
      <c r="H171" s="101"/>
      <c r="I171" s="103" t="s">
        <v>1100</v>
      </c>
      <c r="J171" s="101" t="s">
        <v>1101</v>
      </c>
      <c r="K171" s="87" t="s">
        <v>1102</v>
      </c>
      <c r="L171" s="90" t="s">
        <v>1103</v>
      </c>
      <c r="M171" s="87">
        <v>2024.0</v>
      </c>
      <c r="N171" s="87" t="s">
        <v>272</v>
      </c>
      <c r="O171" s="87">
        <v>2.0</v>
      </c>
      <c r="P171" s="87">
        <v>2.0</v>
      </c>
      <c r="Q171" s="87">
        <v>10.0</v>
      </c>
      <c r="R171" s="87">
        <v>1500.0</v>
      </c>
      <c r="S171" s="87"/>
      <c r="T171" s="87"/>
      <c r="U171" s="87"/>
      <c r="V171" s="92">
        <v>750.0</v>
      </c>
      <c r="W171" s="89" t="s">
        <v>1260</v>
      </c>
      <c r="X171" s="1"/>
    </row>
    <row r="172" ht="11.25" customHeight="1">
      <c r="A172" s="89" t="s">
        <v>1289</v>
      </c>
      <c r="B172" s="89" t="s">
        <v>1290</v>
      </c>
      <c r="C172" s="87" t="s">
        <v>1075</v>
      </c>
      <c r="D172" s="85" t="s">
        <v>1291</v>
      </c>
      <c r="E172" s="87">
        <v>9.0</v>
      </c>
      <c r="F172" s="87">
        <v>6.0</v>
      </c>
      <c r="G172" s="87" t="s">
        <v>1292</v>
      </c>
      <c r="H172" s="101"/>
      <c r="I172" s="103" t="s">
        <v>1293</v>
      </c>
      <c r="J172" s="101" t="s">
        <v>1294</v>
      </c>
      <c r="K172" s="87" t="s">
        <v>1295</v>
      </c>
      <c r="L172" s="90" t="s">
        <v>1296</v>
      </c>
      <c r="M172" s="87">
        <v>2024.0</v>
      </c>
      <c r="N172" s="87" t="s">
        <v>332</v>
      </c>
      <c r="O172" s="87">
        <v>1.0</v>
      </c>
      <c r="P172" s="87">
        <v>1.0</v>
      </c>
      <c r="Q172" s="87">
        <v>10.0</v>
      </c>
      <c r="R172" s="87">
        <v>1000.0</v>
      </c>
      <c r="S172" s="87"/>
      <c r="T172" s="87"/>
      <c r="U172" s="87"/>
      <c r="V172" s="92">
        <v>1000.0</v>
      </c>
      <c r="W172" s="89" t="s">
        <v>1260</v>
      </c>
      <c r="X172" s="1"/>
    </row>
    <row r="173" ht="11.25" customHeight="1">
      <c r="A173" s="89" t="s">
        <v>1297</v>
      </c>
      <c r="B173" s="89" t="s">
        <v>1298</v>
      </c>
      <c r="C173" s="87" t="s">
        <v>1075</v>
      </c>
      <c r="D173" s="85" t="s">
        <v>1299</v>
      </c>
      <c r="E173" s="87">
        <v>88.0</v>
      </c>
      <c r="F173" s="87"/>
      <c r="G173" s="87" t="s">
        <v>1300</v>
      </c>
      <c r="H173" s="101"/>
      <c r="I173" s="101" t="s">
        <v>1301</v>
      </c>
      <c r="J173" s="101" t="s">
        <v>1302</v>
      </c>
      <c r="K173" s="87" t="s">
        <v>1303</v>
      </c>
      <c r="L173" s="90" t="s">
        <v>1304</v>
      </c>
      <c r="M173" s="87">
        <v>2024.0</v>
      </c>
      <c r="N173" s="87" t="s">
        <v>272</v>
      </c>
      <c r="O173" s="87">
        <v>1.0</v>
      </c>
      <c r="P173" s="91">
        <v>1.0</v>
      </c>
      <c r="Q173" s="91">
        <v>10.0</v>
      </c>
      <c r="R173" s="91">
        <v>1500.0</v>
      </c>
      <c r="S173" s="92"/>
      <c r="T173" s="56"/>
      <c r="U173" s="56"/>
      <c r="V173" s="92">
        <v>1500.0</v>
      </c>
      <c r="W173" s="89" t="s">
        <v>1260</v>
      </c>
      <c r="X173" s="1"/>
    </row>
    <row r="174" ht="11.25" customHeight="1">
      <c r="A174" s="89" t="s">
        <v>1305</v>
      </c>
      <c r="B174" s="89" t="s">
        <v>1306</v>
      </c>
      <c r="C174" s="87" t="s">
        <v>1075</v>
      </c>
      <c r="D174" s="85" t="s">
        <v>1307</v>
      </c>
      <c r="E174" s="87">
        <v>107.0</v>
      </c>
      <c r="F174" s="87"/>
      <c r="G174" s="87" t="s">
        <v>1308</v>
      </c>
      <c r="H174" s="101"/>
      <c r="I174" s="101" t="s">
        <v>1309</v>
      </c>
      <c r="J174" s="101" t="s">
        <v>1310</v>
      </c>
      <c r="K174" s="87" t="s">
        <v>1311</v>
      </c>
      <c r="L174" s="90" t="s">
        <v>1312</v>
      </c>
      <c r="M174" s="87">
        <v>2024.0</v>
      </c>
      <c r="N174" s="87" t="s">
        <v>332</v>
      </c>
      <c r="O174" s="87">
        <v>1.0</v>
      </c>
      <c r="P174" s="91">
        <v>1.0</v>
      </c>
      <c r="Q174" s="91">
        <v>8.0</v>
      </c>
      <c r="R174" s="91">
        <v>1500.0</v>
      </c>
      <c r="S174" s="92"/>
      <c r="T174" s="56"/>
      <c r="U174" s="56"/>
      <c r="V174" s="92">
        <v>1000.0</v>
      </c>
      <c r="W174" s="89" t="s">
        <v>1260</v>
      </c>
      <c r="X174" s="1"/>
    </row>
    <row r="175" ht="11.25" customHeight="1">
      <c r="A175" s="89" t="s">
        <v>1104</v>
      </c>
      <c r="B175" s="89" t="s">
        <v>1105</v>
      </c>
      <c r="C175" s="87" t="s">
        <v>1075</v>
      </c>
      <c r="D175" s="85" t="s">
        <v>1089</v>
      </c>
      <c r="E175" s="87"/>
      <c r="F175" s="87"/>
      <c r="G175" s="86" t="s">
        <v>1106</v>
      </c>
      <c r="H175" s="101"/>
      <c r="I175" s="101" t="s">
        <v>1107</v>
      </c>
      <c r="J175" s="101" t="s">
        <v>1108</v>
      </c>
      <c r="K175" s="87" t="s">
        <v>1109</v>
      </c>
      <c r="L175" s="90" t="s">
        <v>1110</v>
      </c>
      <c r="M175" s="87">
        <v>2024.0</v>
      </c>
      <c r="N175" s="87" t="s">
        <v>272</v>
      </c>
      <c r="O175" s="87">
        <v>2.0</v>
      </c>
      <c r="P175" s="91">
        <v>2.0</v>
      </c>
      <c r="Q175" s="91">
        <v>8.0</v>
      </c>
      <c r="R175" s="91">
        <v>1500.0</v>
      </c>
      <c r="S175" s="92"/>
      <c r="T175" s="56"/>
      <c r="U175" s="56"/>
      <c r="V175" s="92">
        <v>750.0</v>
      </c>
      <c r="W175" s="89" t="s">
        <v>1260</v>
      </c>
      <c r="X175" s="1"/>
    </row>
    <row r="176" ht="11.25" customHeight="1">
      <c r="A176" s="89" t="s">
        <v>1313</v>
      </c>
      <c r="B176" s="89" t="s">
        <v>1314</v>
      </c>
      <c r="C176" s="87" t="s">
        <v>1075</v>
      </c>
      <c r="D176" s="89" t="s">
        <v>814</v>
      </c>
      <c r="E176" s="87"/>
      <c r="F176" s="87"/>
      <c r="G176" s="86" t="s">
        <v>815</v>
      </c>
      <c r="H176" s="101"/>
      <c r="I176" s="101" t="s">
        <v>1315</v>
      </c>
      <c r="J176" s="101" t="s">
        <v>1316</v>
      </c>
      <c r="K176" s="87" t="s">
        <v>1317</v>
      </c>
      <c r="L176" s="90" t="s">
        <v>1318</v>
      </c>
      <c r="M176" s="87">
        <v>2024.0</v>
      </c>
      <c r="N176" s="87" t="s">
        <v>272</v>
      </c>
      <c r="O176" s="87">
        <v>2.0</v>
      </c>
      <c r="P176" s="91">
        <v>1.0</v>
      </c>
      <c r="Q176" s="91">
        <v>3.0</v>
      </c>
      <c r="R176" s="91">
        <v>1500.0</v>
      </c>
      <c r="S176" s="92"/>
      <c r="T176" s="56"/>
      <c r="U176" s="56"/>
      <c r="V176" s="92">
        <v>750.0</v>
      </c>
      <c r="W176" s="89" t="s">
        <v>1260</v>
      </c>
      <c r="X176" s="1"/>
    </row>
    <row r="177" ht="11.25" customHeight="1">
      <c r="A177" s="89" t="s">
        <v>1319</v>
      </c>
      <c r="B177" s="89" t="s">
        <v>1320</v>
      </c>
      <c r="C177" s="87" t="s">
        <v>1075</v>
      </c>
      <c r="D177" s="89" t="s">
        <v>814</v>
      </c>
      <c r="E177" s="87"/>
      <c r="F177" s="87"/>
      <c r="G177" s="86" t="s">
        <v>815</v>
      </c>
      <c r="H177" s="101"/>
      <c r="I177" s="101" t="s">
        <v>1115</v>
      </c>
      <c r="J177" s="101" t="s">
        <v>1321</v>
      </c>
      <c r="K177" s="87" t="s">
        <v>1117</v>
      </c>
      <c r="L177" s="90" t="s">
        <v>1322</v>
      </c>
      <c r="M177" s="87">
        <v>2024.0</v>
      </c>
      <c r="N177" s="87" t="s">
        <v>272</v>
      </c>
      <c r="O177" s="87">
        <v>5.0</v>
      </c>
      <c r="P177" s="91">
        <v>4.0</v>
      </c>
      <c r="Q177" s="91">
        <v>5.0</v>
      </c>
      <c r="R177" s="91">
        <v>1500.0</v>
      </c>
      <c r="S177" s="92"/>
      <c r="T177" s="56"/>
      <c r="U177" s="56"/>
      <c r="V177" s="92">
        <v>300.0</v>
      </c>
      <c r="W177" s="89" t="s">
        <v>1260</v>
      </c>
      <c r="X177" s="1"/>
    </row>
    <row r="178" ht="11.25" customHeight="1">
      <c r="A178" s="85" t="s">
        <v>1323</v>
      </c>
      <c r="B178" s="85" t="s">
        <v>1324</v>
      </c>
      <c r="C178" s="86" t="s">
        <v>135</v>
      </c>
      <c r="D178" s="85" t="s">
        <v>1325</v>
      </c>
      <c r="E178" s="86">
        <v>17.0</v>
      </c>
      <c r="F178" s="87">
        <v>23.0</v>
      </c>
      <c r="G178" s="86" t="s">
        <v>1326</v>
      </c>
      <c r="H178" s="88" t="s">
        <v>1327</v>
      </c>
      <c r="I178" s="88" t="s">
        <v>1328</v>
      </c>
      <c r="J178" s="89" t="s">
        <v>1329</v>
      </c>
      <c r="K178" s="87" t="s">
        <v>1330</v>
      </c>
      <c r="L178" s="90" t="s">
        <v>366</v>
      </c>
      <c r="M178" s="87">
        <v>2024.0</v>
      </c>
      <c r="N178" s="87" t="s">
        <v>272</v>
      </c>
      <c r="O178" s="87">
        <v>8.0</v>
      </c>
      <c r="P178" s="91">
        <v>7.0</v>
      </c>
      <c r="Q178" s="91">
        <v>8.0</v>
      </c>
      <c r="R178" s="91">
        <v>1500.0</v>
      </c>
      <c r="S178" s="92"/>
      <c r="T178" s="56"/>
      <c r="U178" s="56"/>
      <c r="V178" s="56">
        <v>187.5</v>
      </c>
      <c r="W178" s="89" t="s">
        <v>139</v>
      </c>
      <c r="X178" s="1"/>
    </row>
    <row r="179" ht="11.25" customHeight="1">
      <c r="A179" s="85" t="s">
        <v>1331</v>
      </c>
      <c r="B179" s="85" t="s">
        <v>1332</v>
      </c>
      <c r="C179" s="86" t="s">
        <v>135</v>
      </c>
      <c r="D179" s="85" t="s">
        <v>1333</v>
      </c>
      <c r="E179" s="86">
        <v>14.0</v>
      </c>
      <c r="F179" s="86">
        <v>7.0</v>
      </c>
      <c r="G179" s="86" t="s">
        <v>1334</v>
      </c>
      <c r="H179" s="89" t="s">
        <v>1335</v>
      </c>
      <c r="I179" s="89" t="s">
        <v>1336</v>
      </c>
      <c r="J179" s="85" t="s">
        <v>1337</v>
      </c>
      <c r="K179" s="86" t="s">
        <v>1338</v>
      </c>
      <c r="L179" s="93" t="s">
        <v>358</v>
      </c>
      <c r="M179" s="87">
        <v>2024.0</v>
      </c>
      <c r="N179" s="87" t="s">
        <v>272</v>
      </c>
      <c r="O179" s="87">
        <v>7.0</v>
      </c>
      <c r="P179" s="91">
        <v>7.0</v>
      </c>
      <c r="Q179" s="91">
        <v>7.0</v>
      </c>
      <c r="R179" s="91">
        <v>1500.0</v>
      </c>
      <c r="S179" s="92"/>
      <c r="T179" s="56"/>
      <c r="U179" s="56"/>
      <c r="V179" s="56">
        <v>214.275</v>
      </c>
      <c r="W179" s="89" t="s">
        <v>139</v>
      </c>
      <c r="X179" s="1"/>
    </row>
    <row r="180" ht="11.25" customHeight="1">
      <c r="A180" s="89" t="s">
        <v>1339</v>
      </c>
      <c r="B180" s="89" t="s">
        <v>1340</v>
      </c>
      <c r="C180" s="87" t="s">
        <v>135</v>
      </c>
      <c r="D180" s="89" t="s">
        <v>605</v>
      </c>
      <c r="E180" s="87">
        <v>67.0</v>
      </c>
      <c r="F180" s="87">
        <v>2.0</v>
      </c>
      <c r="G180" s="87" t="s">
        <v>1341</v>
      </c>
      <c r="H180" s="89" t="s">
        <v>1342</v>
      </c>
      <c r="I180" s="89" t="s">
        <v>1343</v>
      </c>
      <c r="J180" s="89"/>
      <c r="K180" s="87" t="s">
        <v>1344</v>
      </c>
      <c r="L180" s="90" t="s">
        <v>1345</v>
      </c>
      <c r="M180" s="87">
        <v>2024.0</v>
      </c>
      <c r="N180" s="87" t="s">
        <v>219</v>
      </c>
      <c r="O180" s="87">
        <v>5.0</v>
      </c>
      <c r="P180" s="91">
        <v>5.0</v>
      </c>
      <c r="Q180" s="91">
        <v>5.0</v>
      </c>
      <c r="R180" s="91">
        <v>300.0</v>
      </c>
      <c r="S180" s="92"/>
      <c r="T180" s="56"/>
      <c r="U180" s="56"/>
      <c r="V180" s="56">
        <v>60.0</v>
      </c>
      <c r="W180" s="89" t="s">
        <v>139</v>
      </c>
      <c r="X180" s="1"/>
    </row>
    <row r="181" ht="11.25" customHeight="1">
      <c r="A181" s="89" t="s">
        <v>1346</v>
      </c>
      <c r="B181" s="89" t="s">
        <v>1347</v>
      </c>
      <c r="C181" s="87" t="s">
        <v>135</v>
      </c>
      <c r="D181" s="89" t="s">
        <v>605</v>
      </c>
      <c r="E181" s="87">
        <v>67.0</v>
      </c>
      <c r="F181" s="87" t="s">
        <v>871</v>
      </c>
      <c r="G181" s="87" t="s">
        <v>1341</v>
      </c>
      <c r="H181" s="89" t="s">
        <v>1348</v>
      </c>
      <c r="I181" s="89" t="s">
        <v>1349</v>
      </c>
      <c r="J181" s="89"/>
      <c r="K181" s="87" t="s">
        <v>1350</v>
      </c>
      <c r="L181" s="90" t="s">
        <v>1351</v>
      </c>
      <c r="M181" s="87">
        <v>2024.0</v>
      </c>
      <c r="N181" s="87" t="s">
        <v>219</v>
      </c>
      <c r="O181" s="87">
        <v>3.0</v>
      </c>
      <c r="P181" s="91">
        <v>3.0</v>
      </c>
      <c r="Q181" s="91">
        <v>3.0</v>
      </c>
      <c r="R181" s="91">
        <v>300.0</v>
      </c>
      <c r="S181" s="92"/>
      <c r="T181" s="56"/>
      <c r="U181" s="56"/>
      <c r="V181" s="56">
        <v>100.0</v>
      </c>
      <c r="W181" s="89" t="s">
        <v>139</v>
      </c>
      <c r="X181" s="1"/>
    </row>
    <row r="182" ht="11.25" customHeight="1">
      <c r="A182" s="89" t="s">
        <v>1352</v>
      </c>
      <c r="B182" s="89" t="s">
        <v>1353</v>
      </c>
      <c r="C182" s="87" t="s">
        <v>135</v>
      </c>
      <c r="D182" s="89" t="s">
        <v>1354</v>
      </c>
      <c r="E182" s="87">
        <v>242.0</v>
      </c>
      <c r="F182" s="87"/>
      <c r="G182" s="87" t="s">
        <v>1355</v>
      </c>
      <c r="H182" s="89" t="s">
        <v>1356</v>
      </c>
      <c r="I182" s="89" t="s">
        <v>1357</v>
      </c>
      <c r="J182" s="95" t="s">
        <v>1358</v>
      </c>
      <c r="K182" s="87"/>
      <c r="L182" s="90" t="s">
        <v>1359</v>
      </c>
      <c r="M182" s="87">
        <v>2024.0</v>
      </c>
      <c r="N182" s="87" t="s">
        <v>1360</v>
      </c>
      <c r="O182" s="87">
        <v>6.0</v>
      </c>
      <c r="P182" s="91">
        <v>6.0</v>
      </c>
      <c r="Q182" s="91">
        <v>6.0</v>
      </c>
      <c r="R182" s="91">
        <v>200.0</v>
      </c>
      <c r="S182" s="92" t="s">
        <v>1361</v>
      </c>
      <c r="T182" s="56" t="s">
        <v>1362</v>
      </c>
      <c r="U182" s="56"/>
      <c r="V182" s="56">
        <v>33.33</v>
      </c>
      <c r="W182" s="89" t="s">
        <v>139</v>
      </c>
      <c r="X182" s="1"/>
    </row>
    <row r="183" ht="11.25" customHeight="1">
      <c r="A183" s="89" t="s">
        <v>1363</v>
      </c>
      <c r="B183" s="89" t="s">
        <v>1364</v>
      </c>
      <c r="C183" s="87" t="s">
        <v>135</v>
      </c>
      <c r="D183" s="89" t="s">
        <v>1354</v>
      </c>
      <c r="E183" s="87">
        <v>242.0</v>
      </c>
      <c r="F183" s="87"/>
      <c r="G183" s="87" t="s">
        <v>1355</v>
      </c>
      <c r="H183" s="89" t="s">
        <v>1365</v>
      </c>
      <c r="I183" s="89" t="s">
        <v>1366</v>
      </c>
      <c r="J183" s="95" t="s">
        <v>1367</v>
      </c>
      <c r="K183" s="87"/>
      <c r="L183" s="90" t="s">
        <v>1368</v>
      </c>
      <c r="M183" s="87">
        <v>2024.0</v>
      </c>
      <c r="N183" s="87" t="s">
        <v>1360</v>
      </c>
      <c r="O183" s="87">
        <v>6.0</v>
      </c>
      <c r="P183" s="91">
        <v>6.0</v>
      </c>
      <c r="Q183" s="91">
        <v>6.0</v>
      </c>
      <c r="R183" s="91">
        <v>200.0</v>
      </c>
      <c r="S183" s="92" t="s">
        <v>1361</v>
      </c>
      <c r="T183" s="56" t="s">
        <v>1362</v>
      </c>
      <c r="U183" s="56"/>
      <c r="V183" s="56">
        <v>33.33</v>
      </c>
      <c r="W183" s="89" t="s">
        <v>139</v>
      </c>
      <c r="X183" s="1"/>
    </row>
    <row r="184" ht="11.25" customHeight="1">
      <c r="A184" s="88" t="s">
        <v>786</v>
      </c>
      <c r="B184" s="88" t="s">
        <v>787</v>
      </c>
      <c r="C184" s="56" t="s">
        <v>135</v>
      </c>
      <c r="D184" s="88" t="s">
        <v>788</v>
      </c>
      <c r="E184" s="56">
        <v>67.0</v>
      </c>
      <c r="F184" s="56">
        <v>1.0</v>
      </c>
      <c r="G184" s="56" t="s">
        <v>789</v>
      </c>
      <c r="H184" s="88" t="s">
        <v>790</v>
      </c>
      <c r="I184" s="88" t="s">
        <v>791</v>
      </c>
      <c r="J184" s="88" t="s">
        <v>792</v>
      </c>
      <c r="K184" s="56" t="s">
        <v>793</v>
      </c>
      <c r="L184" s="56" t="s">
        <v>794</v>
      </c>
      <c r="M184" s="56">
        <v>2024.0</v>
      </c>
      <c r="N184" s="56" t="s">
        <v>382</v>
      </c>
      <c r="O184" s="56">
        <v>4.0</v>
      </c>
      <c r="P184" s="56">
        <v>4.0</v>
      </c>
      <c r="Q184" s="56">
        <v>4.0</v>
      </c>
      <c r="R184" s="56">
        <v>300.0</v>
      </c>
      <c r="S184" s="56"/>
      <c r="T184" s="56"/>
      <c r="U184" s="56"/>
      <c r="V184" s="56">
        <v>75.0</v>
      </c>
      <c r="W184" s="88" t="s">
        <v>140</v>
      </c>
      <c r="X184" s="1"/>
    </row>
    <row r="185" ht="11.25" customHeight="1">
      <c r="A185" s="88" t="s">
        <v>1369</v>
      </c>
      <c r="B185" s="88" t="s">
        <v>1370</v>
      </c>
      <c r="C185" s="56" t="s">
        <v>135</v>
      </c>
      <c r="D185" s="88" t="s">
        <v>788</v>
      </c>
      <c r="E185" s="56">
        <v>67.0</v>
      </c>
      <c r="F185" s="56">
        <v>1.0</v>
      </c>
      <c r="G185" s="56" t="s">
        <v>789</v>
      </c>
      <c r="H185" s="88" t="s">
        <v>1371</v>
      </c>
      <c r="I185" s="88" t="s">
        <v>1372</v>
      </c>
      <c r="J185" s="88" t="s">
        <v>792</v>
      </c>
      <c r="K185" s="56" t="s">
        <v>1373</v>
      </c>
      <c r="L185" s="56" t="s">
        <v>1374</v>
      </c>
      <c r="M185" s="56">
        <v>2024.0</v>
      </c>
      <c r="N185" s="56" t="s">
        <v>382</v>
      </c>
      <c r="O185" s="56">
        <v>3.0</v>
      </c>
      <c r="P185" s="56">
        <v>3.0</v>
      </c>
      <c r="Q185" s="56">
        <v>3.0</v>
      </c>
      <c r="R185" s="56">
        <v>300.0</v>
      </c>
      <c r="S185" s="56"/>
      <c r="T185" s="56"/>
      <c r="U185" s="56"/>
      <c r="V185" s="56">
        <v>100.0</v>
      </c>
      <c r="W185" s="88" t="s">
        <v>140</v>
      </c>
      <c r="X185" s="1"/>
    </row>
    <row r="186" ht="11.25" customHeight="1">
      <c r="A186" s="88" t="s">
        <v>1323</v>
      </c>
      <c r="B186" s="88" t="s">
        <v>1375</v>
      </c>
      <c r="C186" s="56" t="s">
        <v>135</v>
      </c>
      <c r="D186" s="88" t="s">
        <v>1376</v>
      </c>
      <c r="E186" s="56">
        <v>17.0</v>
      </c>
      <c r="F186" s="56">
        <v>23.0</v>
      </c>
      <c r="G186" s="56" t="s">
        <v>1377</v>
      </c>
      <c r="H186" s="88" t="s">
        <v>1327</v>
      </c>
      <c r="I186" s="88" t="s">
        <v>1328</v>
      </c>
      <c r="J186" s="88" t="s">
        <v>1378</v>
      </c>
      <c r="K186" s="56" t="s">
        <v>1330</v>
      </c>
      <c r="L186" s="56" t="s">
        <v>1379</v>
      </c>
      <c r="M186" s="56">
        <v>2024.0</v>
      </c>
      <c r="N186" s="56" t="s">
        <v>272</v>
      </c>
      <c r="O186" s="56">
        <v>8.0</v>
      </c>
      <c r="P186" s="56">
        <v>7.0</v>
      </c>
      <c r="Q186" s="56">
        <v>8.0</v>
      </c>
      <c r="R186" s="56">
        <v>1500.0</v>
      </c>
      <c r="S186" s="56"/>
      <c r="T186" s="56"/>
      <c r="U186" s="56"/>
      <c r="V186" s="56">
        <v>187.5</v>
      </c>
      <c r="W186" s="88" t="s">
        <v>140</v>
      </c>
      <c r="X186" s="1"/>
    </row>
    <row r="187" ht="11.25" customHeight="1">
      <c r="A187" s="89" t="s">
        <v>1380</v>
      </c>
      <c r="B187" s="89" t="s">
        <v>1381</v>
      </c>
      <c r="C187" s="87" t="s">
        <v>135</v>
      </c>
      <c r="D187" s="89" t="s">
        <v>1382</v>
      </c>
      <c r="E187" s="87">
        <v>413.0</v>
      </c>
      <c r="F187" s="87">
        <v>3.0</v>
      </c>
      <c r="G187" s="87" t="s">
        <v>1383</v>
      </c>
      <c r="H187" s="98" t="s">
        <v>1384</v>
      </c>
      <c r="I187" s="89" t="s">
        <v>1385</v>
      </c>
      <c r="J187" s="89" t="s">
        <v>1386</v>
      </c>
      <c r="K187" s="87" t="s">
        <v>1387</v>
      </c>
      <c r="L187" s="87" t="s">
        <v>1388</v>
      </c>
      <c r="M187" s="87">
        <v>2024.0</v>
      </c>
      <c r="N187" s="87" t="s">
        <v>1389</v>
      </c>
      <c r="O187" s="87">
        <v>6.0</v>
      </c>
      <c r="P187" s="87">
        <v>1.0</v>
      </c>
      <c r="Q187" s="87">
        <v>6.0</v>
      </c>
      <c r="R187" s="87">
        <v>200.0</v>
      </c>
      <c r="S187" s="87"/>
      <c r="T187" s="87"/>
      <c r="U187" s="87"/>
      <c r="V187" s="87">
        <v>33.33</v>
      </c>
      <c r="W187" s="89" t="s">
        <v>140</v>
      </c>
      <c r="X187" s="99"/>
      <c r="Y187" s="3"/>
      <c r="Z187" s="3"/>
      <c r="AA187" s="3"/>
      <c r="AB187" s="3"/>
      <c r="AC187" s="3"/>
      <c r="AD187" s="3"/>
    </row>
    <row r="188" ht="11.25" customHeight="1">
      <c r="A188" s="88" t="s">
        <v>1390</v>
      </c>
      <c r="B188" s="88" t="s">
        <v>1391</v>
      </c>
      <c r="C188" s="56" t="s">
        <v>135</v>
      </c>
      <c r="D188" s="88" t="s">
        <v>1392</v>
      </c>
      <c r="E188" s="56" t="s">
        <v>1393</v>
      </c>
      <c r="F188" s="56"/>
      <c r="G188" s="56"/>
      <c r="H188" s="88"/>
      <c r="I188" s="88" t="s">
        <v>1394</v>
      </c>
      <c r="J188" s="102" t="s">
        <v>1395</v>
      </c>
      <c r="K188" s="56"/>
      <c r="L188" s="56" t="s">
        <v>1396</v>
      </c>
      <c r="M188" s="56">
        <v>2024.0</v>
      </c>
      <c r="N188" s="56"/>
      <c r="O188" s="56">
        <v>4.0</v>
      </c>
      <c r="P188" s="56">
        <v>4.0</v>
      </c>
      <c r="Q188" s="56">
        <v>4.0</v>
      </c>
      <c r="R188" s="56">
        <v>200.0</v>
      </c>
      <c r="S188" s="56" t="s">
        <v>1397</v>
      </c>
      <c r="T188" s="56" t="s">
        <v>1398</v>
      </c>
      <c r="U188" s="56" t="s">
        <v>1399</v>
      </c>
      <c r="V188" s="56">
        <v>50.0</v>
      </c>
      <c r="W188" s="88" t="s">
        <v>141</v>
      </c>
      <c r="X188" s="1"/>
    </row>
    <row r="189" ht="11.25" customHeight="1">
      <c r="A189" s="88" t="s">
        <v>1400</v>
      </c>
      <c r="B189" s="88" t="s">
        <v>1401</v>
      </c>
      <c r="C189" s="56" t="s">
        <v>135</v>
      </c>
      <c r="D189" s="88" t="s">
        <v>1402</v>
      </c>
      <c r="E189" s="56" t="s">
        <v>1403</v>
      </c>
      <c r="F189" s="56" t="s">
        <v>1404</v>
      </c>
      <c r="G189" s="56" t="s">
        <v>1405</v>
      </c>
      <c r="H189" s="88"/>
      <c r="I189" s="88" t="s">
        <v>1406</v>
      </c>
      <c r="J189" s="102" t="s">
        <v>1407</v>
      </c>
      <c r="K189" s="56"/>
      <c r="L189" s="56" t="s">
        <v>1408</v>
      </c>
      <c r="M189" s="56">
        <v>2024.0</v>
      </c>
      <c r="N189" s="56" t="s">
        <v>382</v>
      </c>
      <c r="O189" s="56">
        <v>6.0</v>
      </c>
      <c r="P189" s="56">
        <v>6.0</v>
      </c>
      <c r="Q189" s="56">
        <v>6.0</v>
      </c>
      <c r="R189" s="56">
        <v>500.0</v>
      </c>
      <c r="S189" s="56"/>
      <c r="T189" s="56"/>
      <c r="U189" s="56"/>
      <c r="V189" s="56">
        <v>83.333</v>
      </c>
      <c r="W189" s="88" t="s">
        <v>141</v>
      </c>
      <c r="X189" s="1"/>
    </row>
    <row r="190" ht="11.25" customHeight="1">
      <c r="A190" s="88" t="s">
        <v>1409</v>
      </c>
      <c r="B190" s="88" t="s">
        <v>1410</v>
      </c>
      <c r="C190" s="56" t="s">
        <v>135</v>
      </c>
      <c r="D190" s="88" t="s">
        <v>1411</v>
      </c>
      <c r="E190" s="56" t="s">
        <v>1412</v>
      </c>
      <c r="F190" s="56" t="s">
        <v>1413</v>
      </c>
      <c r="G190" s="56" t="s">
        <v>1414</v>
      </c>
      <c r="H190" s="88" t="s">
        <v>1415</v>
      </c>
      <c r="I190" s="88"/>
      <c r="J190" s="88" t="s">
        <v>1416</v>
      </c>
      <c r="K190" s="56" t="s">
        <v>1417</v>
      </c>
      <c r="L190" s="56" t="s">
        <v>1418</v>
      </c>
      <c r="M190" s="56">
        <v>2024.0</v>
      </c>
      <c r="N190" s="56" t="s">
        <v>332</v>
      </c>
      <c r="O190" s="56">
        <v>3.0</v>
      </c>
      <c r="P190" s="56">
        <v>3.0</v>
      </c>
      <c r="Q190" s="56">
        <v>3.0</v>
      </c>
      <c r="R190" s="56">
        <v>300.0</v>
      </c>
      <c r="S190" s="56"/>
      <c r="T190" s="56"/>
      <c r="U190" s="56"/>
      <c r="V190" s="56">
        <v>100.0</v>
      </c>
      <c r="W190" s="88" t="s">
        <v>141</v>
      </c>
      <c r="X190" s="1"/>
    </row>
    <row r="191" ht="11.25" customHeight="1">
      <c r="A191" s="88" t="s">
        <v>1419</v>
      </c>
      <c r="B191" s="88" t="s">
        <v>1420</v>
      </c>
      <c r="C191" s="56" t="s">
        <v>135</v>
      </c>
      <c r="D191" s="88" t="s">
        <v>1411</v>
      </c>
      <c r="E191" s="56" t="s">
        <v>1412</v>
      </c>
      <c r="F191" s="56" t="s">
        <v>1413</v>
      </c>
      <c r="G191" s="56" t="s">
        <v>1414</v>
      </c>
      <c r="H191" s="88" t="s">
        <v>1421</v>
      </c>
      <c r="I191" s="88"/>
      <c r="J191" s="88" t="s">
        <v>1422</v>
      </c>
      <c r="K191" s="56" t="s">
        <v>1423</v>
      </c>
      <c r="L191" s="56" t="s">
        <v>1424</v>
      </c>
      <c r="M191" s="56">
        <v>2024.0</v>
      </c>
      <c r="N191" s="56" t="s">
        <v>332</v>
      </c>
      <c r="O191" s="56">
        <v>3.0</v>
      </c>
      <c r="P191" s="56">
        <v>3.0</v>
      </c>
      <c r="Q191" s="56">
        <v>3.0</v>
      </c>
      <c r="R191" s="56">
        <v>300.0</v>
      </c>
      <c r="S191" s="56"/>
      <c r="T191" s="56"/>
      <c r="U191" s="56"/>
      <c r="V191" s="56">
        <v>100.0</v>
      </c>
      <c r="W191" s="88" t="s">
        <v>141</v>
      </c>
      <c r="X191" s="1"/>
    </row>
    <row r="192" ht="11.25" customHeight="1">
      <c r="A192" s="88" t="s">
        <v>1425</v>
      </c>
      <c r="B192" s="88" t="s">
        <v>1426</v>
      </c>
      <c r="C192" s="56" t="s">
        <v>135</v>
      </c>
      <c r="D192" s="88"/>
      <c r="E192" s="56"/>
      <c r="F192" s="56"/>
      <c r="G192" s="56" t="s">
        <v>1427</v>
      </c>
      <c r="H192" s="88" t="s">
        <v>1428</v>
      </c>
      <c r="I192" s="88" t="s">
        <v>1429</v>
      </c>
      <c r="J192" s="88" t="s">
        <v>1430</v>
      </c>
      <c r="K192" s="56" t="s">
        <v>1431</v>
      </c>
      <c r="L192" s="56" t="s">
        <v>1432</v>
      </c>
      <c r="M192" s="56">
        <v>2024.0</v>
      </c>
      <c r="N192" s="56" t="s">
        <v>1433</v>
      </c>
      <c r="O192" s="56">
        <v>3.0</v>
      </c>
      <c r="P192" s="56">
        <v>3.0</v>
      </c>
      <c r="Q192" s="56">
        <v>3.0</v>
      </c>
      <c r="R192" s="56">
        <v>200.0</v>
      </c>
      <c r="S192" s="56" t="s">
        <v>1159</v>
      </c>
      <c r="T192" s="56" t="s">
        <v>1434</v>
      </c>
      <c r="U192" s="56" t="s">
        <v>1435</v>
      </c>
      <c r="V192" s="56">
        <v>66.66666666666667</v>
      </c>
      <c r="W192" s="88" t="s">
        <v>142</v>
      </c>
      <c r="X192" s="1"/>
    </row>
    <row r="193" ht="11.25" customHeight="1">
      <c r="A193" s="88" t="s">
        <v>1363</v>
      </c>
      <c r="B193" s="88" t="s">
        <v>1364</v>
      </c>
      <c r="C193" s="56" t="s">
        <v>135</v>
      </c>
      <c r="D193" s="88" t="s">
        <v>1354</v>
      </c>
      <c r="E193" s="56">
        <v>242.0</v>
      </c>
      <c r="F193" s="56"/>
      <c r="G193" s="56" t="s">
        <v>1355</v>
      </c>
      <c r="H193" s="88" t="s">
        <v>1365</v>
      </c>
      <c r="I193" s="88" t="s">
        <v>1366</v>
      </c>
      <c r="J193" s="102" t="s">
        <v>1367</v>
      </c>
      <c r="K193" s="56"/>
      <c r="L193" s="56" t="s">
        <v>1368</v>
      </c>
      <c r="M193" s="56">
        <v>2024.0</v>
      </c>
      <c r="N193" s="56" t="s">
        <v>1360</v>
      </c>
      <c r="O193" s="56">
        <v>6.0</v>
      </c>
      <c r="P193" s="56">
        <v>6.0</v>
      </c>
      <c r="Q193" s="56">
        <v>6.0</v>
      </c>
      <c r="R193" s="56">
        <v>200.0</v>
      </c>
      <c r="S193" s="56" t="s">
        <v>1361</v>
      </c>
      <c r="T193" s="56" t="s">
        <v>1362</v>
      </c>
      <c r="U193" s="56"/>
      <c r="V193" s="56">
        <v>33.33</v>
      </c>
      <c r="W193" s="88" t="s">
        <v>142</v>
      </c>
      <c r="X193" s="1"/>
    </row>
    <row r="194" ht="11.25" customHeight="1">
      <c r="A194" s="88" t="s">
        <v>1352</v>
      </c>
      <c r="B194" s="88" t="s">
        <v>1353</v>
      </c>
      <c r="C194" s="56" t="s">
        <v>135</v>
      </c>
      <c r="D194" s="88" t="s">
        <v>1354</v>
      </c>
      <c r="E194" s="56">
        <v>242.0</v>
      </c>
      <c r="F194" s="56"/>
      <c r="G194" s="56" t="s">
        <v>1355</v>
      </c>
      <c r="H194" s="88" t="s">
        <v>1356</v>
      </c>
      <c r="I194" s="88" t="s">
        <v>1357</v>
      </c>
      <c r="J194" s="102" t="s">
        <v>1358</v>
      </c>
      <c r="K194" s="56"/>
      <c r="L194" s="56" t="s">
        <v>1359</v>
      </c>
      <c r="M194" s="56">
        <v>2024.0</v>
      </c>
      <c r="N194" s="56" t="s">
        <v>1360</v>
      </c>
      <c r="O194" s="56">
        <v>6.0</v>
      </c>
      <c r="P194" s="56">
        <v>6.0</v>
      </c>
      <c r="Q194" s="56">
        <v>6.0</v>
      </c>
      <c r="R194" s="56">
        <v>200.0</v>
      </c>
      <c r="S194" s="56" t="s">
        <v>1361</v>
      </c>
      <c r="T194" s="56" t="s">
        <v>1362</v>
      </c>
      <c r="U194" s="56"/>
      <c r="V194" s="56">
        <v>33.33</v>
      </c>
      <c r="W194" s="88" t="s">
        <v>142</v>
      </c>
      <c r="X194" s="1"/>
    </row>
    <row r="195" ht="11.25" customHeight="1">
      <c r="A195" s="88" t="s">
        <v>1319</v>
      </c>
      <c r="B195" s="88" t="s">
        <v>1436</v>
      </c>
      <c r="C195" s="56" t="s">
        <v>135</v>
      </c>
      <c r="D195" s="88" t="s">
        <v>1437</v>
      </c>
      <c r="E195" s="56">
        <v>16.0</v>
      </c>
      <c r="F195" s="56">
        <v>24.0</v>
      </c>
      <c r="G195" s="56" t="s">
        <v>1438</v>
      </c>
      <c r="H195" s="88" t="s">
        <v>1439</v>
      </c>
      <c r="I195" s="88" t="s">
        <v>1115</v>
      </c>
      <c r="J195" s="88" t="s">
        <v>1116</v>
      </c>
      <c r="K195" s="56" t="s">
        <v>1117</v>
      </c>
      <c r="L195" s="56" t="s">
        <v>1440</v>
      </c>
      <c r="M195" s="56">
        <v>2024.0</v>
      </c>
      <c r="N195" s="56" t="s">
        <v>272</v>
      </c>
      <c r="O195" s="56">
        <v>5.0</v>
      </c>
      <c r="P195" s="56">
        <v>4.0</v>
      </c>
      <c r="Q195" s="56">
        <v>5.0</v>
      </c>
      <c r="R195" s="56">
        <v>1500.0</v>
      </c>
      <c r="S195" s="56"/>
      <c r="T195" s="56"/>
      <c r="U195" s="56"/>
      <c r="V195" s="56">
        <v>300.0</v>
      </c>
      <c r="W195" s="88" t="s">
        <v>142</v>
      </c>
      <c r="X195" s="1"/>
    </row>
    <row r="196" ht="11.25" customHeight="1">
      <c r="A196" s="88" t="s">
        <v>1331</v>
      </c>
      <c r="B196" s="88" t="s">
        <v>1332</v>
      </c>
      <c r="C196" s="56" t="s">
        <v>135</v>
      </c>
      <c r="D196" s="88" t="s">
        <v>1333</v>
      </c>
      <c r="E196" s="56">
        <v>14.0</v>
      </c>
      <c r="F196" s="56">
        <v>7.0</v>
      </c>
      <c r="G196" s="56" t="s">
        <v>1334</v>
      </c>
      <c r="H196" s="88" t="s">
        <v>1335</v>
      </c>
      <c r="I196" s="88" t="s">
        <v>1336</v>
      </c>
      <c r="J196" s="88" t="s">
        <v>1337</v>
      </c>
      <c r="K196" s="56" t="s">
        <v>1338</v>
      </c>
      <c r="L196" s="56" t="s">
        <v>358</v>
      </c>
      <c r="M196" s="56">
        <v>2024.0</v>
      </c>
      <c r="N196" s="56" t="s">
        <v>272</v>
      </c>
      <c r="O196" s="56">
        <v>7.0</v>
      </c>
      <c r="P196" s="56">
        <v>7.0</v>
      </c>
      <c r="Q196" s="56">
        <v>7.0</v>
      </c>
      <c r="R196" s="56">
        <v>1500.0</v>
      </c>
      <c r="S196" s="56"/>
      <c r="T196" s="56"/>
      <c r="U196" s="56"/>
      <c r="V196" s="56">
        <v>214.275</v>
      </c>
      <c r="W196" s="88" t="s">
        <v>142</v>
      </c>
      <c r="X196" s="1"/>
    </row>
    <row r="197" ht="11.25" customHeight="1">
      <c r="A197" s="88" t="s">
        <v>1323</v>
      </c>
      <c r="B197" s="88" t="s">
        <v>1324</v>
      </c>
      <c r="C197" s="56" t="s">
        <v>135</v>
      </c>
      <c r="D197" s="88" t="s">
        <v>1325</v>
      </c>
      <c r="E197" s="56">
        <v>17.0</v>
      </c>
      <c r="F197" s="56">
        <v>23.0</v>
      </c>
      <c r="G197" s="56" t="s">
        <v>1326</v>
      </c>
      <c r="H197" s="88" t="s">
        <v>1327</v>
      </c>
      <c r="I197" s="88" t="s">
        <v>1328</v>
      </c>
      <c r="J197" s="88" t="s">
        <v>1329</v>
      </c>
      <c r="K197" s="56" t="s">
        <v>1330</v>
      </c>
      <c r="L197" s="56" t="s">
        <v>366</v>
      </c>
      <c r="M197" s="56">
        <v>2024.0</v>
      </c>
      <c r="N197" s="56" t="s">
        <v>272</v>
      </c>
      <c r="O197" s="56">
        <v>8.0</v>
      </c>
      <c r="P197" s="56">
        <v>7.0</v>
      </c>
      <c r="Q197" s="56">
        <v>8.0</v>
      </c>
      <c r="R197" s="56">
        <v>1500.0</v>
      </c>
      <c r="S197" s="56"/>
      <c r="T197" s="56"/>
      <c r="U197" s="56"/>
      <c r="V197" s="56">
        <v>187.5</v>
      </c>
      <c r="W197" s="88" t="s">
        <v>142</v>
      </c>
      <c r="X197" s="1"/>
    </row>
    <row r="198" ht="11.25" customHeight="1">
      <c r="A198" s="88" t="s">
        <v>1441</v>
      </c>
      <c r="B198" s="88" t="s">
        <v>1442</v>
      </c>
      <c r="C198" s="56" t="s">
        <v>135</v>
      </c>
      <c r="D198" s="88" t="s">
        <v>761</v>
      </c>
      <c r="E198" s="56">
        <v>14.0</v>
      </c>
      <c r="F198" s="56">
        <v>7.0</v>
      </c>
      <c r="G198" s="56" t="s">
        <v>1443</v>
      </c>
      <c r="H198" s="88" t="s">
        <v>1335</v>
      </c>
      <c r="I198" s="88" t="s">
        <v>1336</v>
      </c>
      <c r="J198" s="88" t="s">
        <v>1444</v>
      </c>
      <c r="K198" s="56" t="s">
        <v>1338</v>
      </c>
      <c r="L198" s="56" t="s">
        <v>1445</v>
      </c>
      <c r="M198" s="56">
        <v>2024.0</v>
      </c>
      <c r="N198" s="56" t="s">
        <v>272</v>
      </c>
      <c r="O198" s="56">
        <v>7.0</v>
      </c>
      <c r="P198" s="56">
        <v>7.0</v>
      </c>
      <c r="Q198" s="56">
        <v>7.0</v>
      </c>
      <c r="R198" s="56">
        <v>1500.0</v>
      </c>
      <c r="S198" s="56"/>
      <c r="T198" s="56"/>
      <c r="U198" s="56"/>
      <c r="V198" s="56">
        <v>214.275</v>
      </c>
      <c r="W198" s="88" t="s">
        <v>143</v>
      </c>
      <c r="X198" s="1"/>
    </row>
    <row r="199" ht="11.25" customHeight="1">
      <c r="A199" s="88" t="s">
        <v>1339</v>
      </c>
      <c r="B199" s="88" t="s">
        <v>1446</v>
      </c>
      <c r="C199" s="56" t="s">
        <v>135</v>
      </c>
      <c r="D199" s="88" t="s">
        <v>1447</v>
      </c>
      <c r="E199" s="56">
        <v>67.0</v>
      </c>
      <c r="F199" s="56">
        <v>2.0</v>
      </c>
      <c r="G199" s="56" t="s">
        <v>789</v>
      </c>
      <c r="H199" s="88" t="s">
        <v>1342</v>
      </c>
      <c r="I199" s="88" t="s">
        <v>1343</v>
      </c>
      <c r="J199" s="88"/>
      <c r="K199" s="56" t="s">
        <v>1344</v>
      </c>
      <c r="L199" s="56" t="s">
        <v>1345</v>
      </c>
      <c r="M199" s="56">
        <v>2024.0</v>
      </c>
      <c r="N199" s="56" t="s">
        <v>219</v>
      </c>
      <c r="O199" s="56"/>
      <c r="P199" s="56">
        <v>5.0</v>
      </c>
      <c r="Q199" s="56">
        <v>5.0</v>
      </c>
      <c r="R199" s="56">
        <v>300.0</v>
      </c>
      <c r="S199" s="56"/>
      <c r="T199" s="56"/>
      <c r="U199" s="56"/>
      <c r="V199" s="56">
        <v>60.0</v>
      </c>
      <c r="W199" s="88" t="s">
        <v>145</v>
      </c>
      <c r="X199" s="1"/>
    </row>
    <row r="200" ht="11.25" customHeight="1">
      <c r="A200" s="88" t="s">
        <v>1448</v>
      </c>
      <c r="B200" s="88" t="s">
        <v>1449</v>
      </c>
      <c r="C200" s="56" t="s">
        <v>135</v>
      </c>
      <c r="D200" s="88" t="s">
        <v>1447</v>
      </c>
      <c r="E200" s="56">
        <v>67.0</v>
      </c>
      <c r="F200" s="56">
        <v>2.0</v>
      </c>
      <c r="G200" s="56" t="s">
        <v>789</v>
      </c>
      <c r="H200" s="88" t="s">
        <v>1450</v>
      </c>
      <c r="I200" s="88" t="s">
        <v>1451</v>
      </c>
      <c r="J200" s="88"/>
      <c r="K200" s="56" t="s">
        <v>1452</v>
      </c>
      <c r="L200" s="56" t="s">
        <v>1453</v>
      </c>
      <c r="M200" s="56">
        <v>2024.0</v>
      </c>
      <c r="N200" s="56" t="s">
        <v>219</v>
      </c>
      <c r="O200" s="56"/>
      <c r="P200" s="56">
        <v>4.0</v>
      </c>
      <c r="Q200" s="56">
        <v>4.0</v>
      </c>
      <c r="R200" s="56">
        <v>300.0</v>
      </c>
      <c r="S200" s="56"/>
      <c r="T200" s="56"/>
      <c r="U200" s="56"/>
      <c r="V200" s="56">
        <v>75.0</v>
      </c>
      <c r="W200" s="88" t="s">
        <v>145</v>
      </c>
      <c r="X200" s="1"/>
    </row>
    <row r="201" ht="11.25" customHeight="1">
      <c r="A201" s="88" t="s">
        <v>1331</v>
      </c>
      <c r="B201" s="88" t="s">
        <v>1454</v>
      </c>
      <c r="C201" s="56" t="s">
        <v>135</v>
      </c>
      <c r="D201" s="88" t="s">
        <v>761</v>
      </c>
      <c r="E201" s="56">
        <v>14.0</v>
      </c>
      <c r="F201" s="56">
        <v>7.0</v>
      </c>
      <c r="G201" s="56" t="s">
        <v>1455</v>
      </c>
      <c r="H201" s="88" t="s">
        <v>1335</v>
      </c>
      <c r="I201" s="88" t="s">
        <v>1336</v>
      </c>
      <c r="J201" s="88" t="s">
        <v>1456</v>
      </c>
      <c r="K201" s="56" t="s">
        <v>1338</v>
      </c>
      <c r="L201" s="56"/>
      <c r="M201" s="56">
        <v>2024.0</v>
      </c>
      <c r="N201" s="56" t="s">
        <v>272</v>
      </c>
      <c r="O201" s="56"/>
      <c r="P201" s="56">
        <v>7.0</v>
      </c>
      <c r="Q201" s="56">
        <v>7.0</v>
      </c>
      <c r="R201" s="56">
        <v>1500.0</v>
      </c>
      <c r="S201" s="56"/>
      <c r="T201" s="56"/>
      <c r="U201" s="56"/>
      <c r="V201" s="56">
        <v>214.0</v>
      </c>
      <c r="W201" s="88" t="s">
        <v>145</v>
      </c>
      <c r="X201" s="1"/>
    </row>
    <row r="202" ht="11.25" customHeight="1">
      <c r="A202" s="88" t="s">
        <v>1352</v>
      </c>
      <c r="B202" s="88" t="s">
        <v>1457</v>
      </c>
      <c r="C202" s="56" t="s">
        <v>135</v>
      </c>
      <c r="D202" s="88" t="s">
        <v>1354</v>
      </c>
      <c r="E202" s="56">
        <v>242.0</v>
      </c>
      <c r="F202" s="56"/>
      <c r="G202" s="56" t="s">
        <v>470</v>
      </c>
      <c r="H202" s="88" t="s">
        <v>1458</v>
      </c>
      <c r="I202" s="88"/>
      <c r="J202" s="102" t="s">
        <v>1459</v>
      </c>
      <c r="K202" s="56"/>
      <c r="L202" s="56"/>
      <c r="M202" s="56">
        <v>2024.0</v>
      </c>
      <c r="N202" s="56" t="s">
        <v>505</v>
      </c>
      <c r="O202" s="56"/>
      <c r="P202" s="56">
        <v>6.0</v>
      </c>
      <c r="Q202" s="56">
        <v>6.0</v>
      </c>
      <c r="R202" s="56">
        <v>200.0</v>
      </c>
      <c r="S202" s="56"/>
      <c r="T202" s="56"/>
      <c r="U202" s="56"/>
      <c r="V202" s="109">
        <v>33.3000303030101</v>
      </c>
      <c r="W202" s="88" t="s">
        <v>145</v>
      </c>
      <c r="X202" s="1"/>
    </row>
    <row r="203" ht="11.25" customHeight="1">
      <c r="A203" s="88" t="s">
        <v>1363</v>
      </c>
      <c r="B203" s="88" t="s">
        <v>1460</v>
      </c>
      <c r="C203" s="56" t="s">
        <v>135</v>
      </c>
      <c r="D203" s="88" t="s">
        <v>1354</v>
      </c>
      <c r="E203" s="56">
        <v>242.0</v>
      </c>
      <c r="F203" s="56"/>
      <c r="G203" s="56" t="s">
        <v>470</v>
      </c>
      <c r="H203" s="88" t="s">
        <v>1461</v>
      </c>
      <c r="I203" s="88"/>
      <c r="J203" s="102" t="s">
        <v>1462</v>
      </c>
      <c r="K203" s="56"/>
      <c r="L203" s="56"/>
      <c r="M203" s="56">
        <v>2024.0</v>
      </c>
      <c r="N203" s="56" t="s">
        <v>505</v>
      </c>
      <c r="O203" s="56"/>
      <c r="P203" s="56">
        <v>6.0</v>
      </c>
      <c r="Q203" s="56">
        <v>6.0</v>
      </c>
      <c r="R203" s="56">
        <v>200.0</v>
      </c>
      <c r="S203" s="56"/>
      <c r="T203" s="56"/>
      <c r="U203" s="56"/>
      <c r="V203" s="56">
        <v>33.3</v>
      </c>
      <c r="W203" s="88" t="s">
        <v>145</v>
      </c>
      <c r="X203" s="1"/>
    </row>
    <row r="204" ht="11.25" customHeight="1">
      <c r="A204" s="88" t="s">
        <v>1323</v>
      </c>
      <c r="B204" s="88" t="s">
        <v>1463</v>
      </c>
      <c r="C204" s="56" t="s">
        <v>135</v>
      </c>
      <c r="D204" s="88" t="s">
        <v>1376</v>
      </c>
      <c r="E204" s="56">
        <v>17.0</v>
      </c>
      <c r="F204" s="56">
        <v>23.0</v>
      </c>
      <c r="G204" s="56" t="s">
        <v>1377</v>
      </c>
      <c r="H204" s="88" t="s">
        <v>1327</v>
      </c>
      <c r="I204" s="88" t="s">
        <v>1328</v>
      </c>
      <c r="J204" s="88" t="s">
        <v>1464</v>
      </c>
      <c r="K204" s="56" t="s">
        <v>1330</v>
      </c>
      <c r="L204" s="56" t="s">
        <v>1379</v>
      </c>
      <c r="M204" s="56">
        <v>2024.0</v>
      </c>
      <c r="N204" s="56" t="s">
        <v>272</v>
      </c>
      <c r="O204" s="56">
        <v>8.0</v>
      </c>
      <c r="P204" s="56">
        <v>7.0</v>
      </c>
      <c r="Q204" s="56">
        <v>8.0</v>
      </c>
      <c r="R204" s="56">
        <v>1500.0</v>
      </c>
      <c r="S204" s="56"/>
      <c r="T204" s="56"/>
      <c r="U204" s="56"/>
      <c r="V204" s="56">
        <v>187.5</v>
      </c>
      <c r="W204" s="88" t="s">
        <v>146</v>
      </c>
      <c r="X204" s="1"/>
    </row>
    <row r="205" ht="11.25" customHeight="1">
      <c r="A205" s="88" t="s">
        <v>1465</v>
      </c>
      <c r="B205" s="88" t="s">
        <v>1466</v>
      </c>
      <c r="C205" s="56" t="s">
        <v>135</v>
      </c>
      <c r="D205" s="88" t="s">
        <v>1467</v>
      </c>
      <c r="E205" s="56">
        <v>11.0</v>
      </c>
      <c r="F205" s="56"/>
      <c r="G205" s="56" t="s">
        <v>1468</v>
      </c>
      <c r="H205" s="88" t="s">
        <v>1469</v>
      </c>
      <c r="I205" s="88" t="s">
        <v>1470</v>
      </c>
      <c r="J205" s="88" t="s">
        <v>1471</v>
      </c>
      <c r="K205" s="56" t="s">
        <v>1472</v>
      </c>
      <c r="L205" s="56" t="s">
        <v>1473</v>
      </c>
      <c r="M205" s="56">
        <v>2024.0</v>
      </c>
      <c r="N205" s="56" t="s">
        <v>332</v>
      </c>
      <c r="O205" s="56">
        <v>2.0</v>
      </c>
      <c r="P205" s="56">
        <v>2.0</v>
      </c>
      <c r="Q205" s="56">
        <v>7.0</v>
      </c>
      <c r="R205" s="56">
        <v>500.0</v>
      </c>
      <c r="S205" s="56"/>
      <c r="T205" s="56"/>
      <c r="U205" s="56"/>
      <c r="V205" s="56">
        <v>250.0</v>
      </c>
      <c r="W205" s="88" t="s">
        <v>147</v>
      </c>
      <c r="X205" s="1"/>
    </row>
    <row r="206" ht="11.25" customHeight="1">
      <c r="A206" s="88" t="s">
        <v>1363</v>
      </c>
      <c r="B206" s="88" t="s">
        <v>1364</v>
      </c>
      <c r="C206" s="56" t="s">
        <v>135</v>
      </c>
      <c r="D206" s="88" t="s">
        <v>1354</v>
      </c>
      <c r="E206" s="56">
        <v>242.0</v>
      </c>
      <c r="F206" s="56"/>
      <c r="G206" s="56" t="s">
        <v>1355</v>
      </c>
      <c r="H206" s="88" t="s">
        <v>1365</v>
      </c>
      <c r="I206" s="88" t="s">
        <v>1366</v>
      </c>
      <c r="J206" s="102" t="s">
        <v>1367</v>
      </c>
      <c r="K206" s="56"/>
      <c r="L206" s="56" t="s">
        <v>1368</v>
      </c>
      <c r="M206" s="56">
        <v>2024.0</v>
      </c>
      <c r="N206" s="56" t="s">
        <v>1360</v>
      </c>
      <c r="O206" s="56">
        <v>6.0</v>
      </c>
      <c r="P206" s="56">
        <v>6.0</v>
      </c>
      <c r="Q206" s="56">
        <v>6.0</v>
      </c>
      <c r="R206" s="56">
        <v>200.0</v>
      </c>
      <c r="S206" s="56" t="s">
        <v>1361</v>
      </c>
      <c r="T206" s="56" t="s">
        <v>1362</v>
      </c>
      <c r="U206" s="56"/>
      <c r="V206" s="56">
        <v>33.33</v>
      </c>
      <c r="W206" s="88" t="s">
        <v>1474</v>
      </c>
      <c r="X206" s="1"/>
    </row>
    <row r="207" ht="11.25" customHeight="1">
      <c r="A207" s="88" t="s">
        <v>1352</v>
      </c>
      <c r="B207" s="88" t="s">
        <v>1457</v>
      </c>
      <c r="C207" s="56" t="s">
        <v>135</v>
      </c>
      <c r="D207" s="88" t="s">
        <v>1354</v>
      </c>
      <c r="E207" s="56">
        <v>242.0</v>
      </c>
      <c r="F207" s="56"/>
      <c r="G207" s="56" t="s">
        <v>470</v>
      </c>
      <c r="H207" s="88" t="s">
        <v>1458</v>
      </c>
      <c r="I207" s="88"/>
      <c r="J207" s="102" t="s">
        <v>1459</v>
      </c>
      <c r="K207" s="56"/>
      <c r="L207" s="56"/>
      <c r="M207" s="56">
        <v>2024.0</v>
      </c>
      <c r="N207" s="56" t="s">
        <v>505</v>
      </c>
      <c r="O207" s="56"/>
      <c r="P207" s="56">
        <v>6.0</v>
      </c>
      <c r="Q207" s="56">
        <v>6.0</v>
      </c>
      <c r="R207" s="56">
        <v>200.0</v>
      </c>
      <c r="S207" s="56"/>
      <c r="T207" s="56"/>
      <c r="U207" s="56"/>
      <c r="V207" s="56">
        <v>33.3</v>
      </c>
      <c r="W207" s="88" t="s">
        <v>1474</v>
      </c>
      <c r="X207" s="1"/>
    </row>
    <row r="208" ht="11.25" customHeight="1">
      <c r="A208" s="88" t="s">
        <v>1475</v>
      </c>
      <c r="B208" s="88" t="s">
        <v>1446</v>
      </c>
      <c r="C208" s="56" t="s">
        <v>135</v>
      </c>
      <c r="D208" s="88" t="s">
        <v>1476</v>
      </c>
      <c r="E208" s="56">
        <v>67.0</v>
      </c>
      <c r="F208" s="56">
        <v>2.0</v>
      </c>
      <c r="G208" s="56" t="s">
        <v>847</v>
      </c>
      <c r="H208" s="88" t="s">
        <v>1342</v>
      </c>
      <c r="I208" s="88" t="s">
        <v>1343</v>
      </c>
      <c r="J208" s="88"/>
      <c r="K208" s="56" t="s">
        <v>1344</v>
      </c>
      <c r="L208" s="56" t="s">
        <v>1345</v>
      </c>
      <c r="M208" s="56">
        <v>2024.0</v>
      </c>
      <c r="N208" s="56" t="s">
        <v>219</v>
      </c>
      <c r="O208" s="56">
        <v>5.0</v>
      </c>
      <c r="P208" s="56">
        <v>5.0</v>
      </c>
      <c r="Q208" s="56">
        <v>5.0</v>
      </c>
      <c r="R208" s="56">
        <v>300.0</v>
      </c>
      <c r="S208" s="56"/>
      <c r="T208" s="56"/>
      <c r="U208" s="56"/>
      <c r="V208" s="56">
        <v>60.0</v>
      </c>
      <c r="W208" s="88" t="s">
        <v>1474</v>
      </c>
      <c r="X208" s="1"/>
    </row>
    <row r="209" ht="11.25" customHeight="1">
      <c r="A209" s="88" t="s">
        <v>1331</v>
      </c>
      <c r="B209" s="88" t="s">
        <v>1477</v>
      </c>
      <c r="C209" s="56" t="s">
        <v>135</v>
      </c>
      <c r="D209" s="88" t="s">
        <v>761</v>
      </c>
      <c r="E209" s="56">
        <v>14.0</v>
      </c>
      <c r="F209" s="56">
        <v>7.0</v>
      </c>
      <c r="G209" s="56" t="s">
        <v>598</v>
      </c>
      <c r="H209" s="88" t="s">
        <v>1335</v>
      </c>
      <c r="I209" s="88" t="s">
        <v>1336</v>
      </c>
      <c r="J209" s="88" t="s">
        <v>1444</v>
      </c>
      <c r="K209" s="56" t="s">
        <v>1478</v>
      </c>
      <c r="L209" s="56"/>
      <c r="M209" s="56">
        <v>2024.0</v>
      </c>
      <c r="N209" s="56" t="s">
        <v>272</v>
      </c>
      <c r="O209" s="56">
        <v>7.0</v>
      </c>
      <c r="P209" s="56">
        <v>7.0</v>
      </c>
      <c r="Q209" s="56">
        <v>7.0</v>
      </c>
      <c r="R209" s="56">
        <v>1500.0</v>
      </c>
      <c r="S209" s="56"/>
      <c r="T209" s="56"/>
      <c r="U209" s="56"/>
      <c r="V209" s="56">
        <v>214.275</v>
      </c>
      <c r="W209" s="88" t="s">
        <v>1474</v>
      </c>
      <c r="X209" s="1"/>
    </row>
    <row r="210" ht="11.25" customHeight="1">
      <c r="A210" s="88" t="s">
        <v>1479</v>
      </c>
      <c r="B210" s="88" t="s">
        <v>1449</v>
      </c>
      <c r="C210" s="56" t="s">
        <v>135</v>
      </c>
      <c r="D210" s="88" t="s">
        <v>1476</v>
      </c>
      <c r="E210" s="56">
        <v>67.0</v>
      </c>
      <c r="F210" s="56">
        <v>2.0</v>
      </c>
      <c r="G210" s="56" t="s">
        <v>847</v>
      </c>
      <c r="H210" s="88" t="s">
        <v>1450</v>
      </c>
      <c r="I210" s="88" t="s">
        <v>1451</v>
      </c>
      <c r="J210" s="88"/>
      <c r="K210" s="56" t="s">
        <v>1452</v>
      </c>
      <c r="L210" s="56" t="s">
        <v>1453</v>
      </c>
      <c r="M210" s="56">
        <v>2024.0</v>
      </c>
      <c r="N210" s="56" t="s">
        <v>219</v>
      </c>
      <c r="O210" s="56">
        <v>4.0</v>
      </c>
      <c r="P210" s="56">
        <v>4.0</v>
      </c>
      <c r="Q210" s="56">
        <v>4.0</v>
      </c>
      <c r="R210" s="56">
        <v>300.0</v>
      </c>
      <c r="S210" s="56"/>
      <c r="T210" s="56"/>
      <c r="U210" s="56"/>
      <c r="V210" s="56">
        <v>75.0</v>
      </c>
      <c r="W210" s="88" t="s">
        <v>1474</v>
      </c>
      <c r="X210" s="1"/>
    </row>
    <row r="211" ht="11.25" customHeight="1">
      <c r="A211" s="88" t="s">
        <v>1480</v>
      </c>
      <c r="B211" s="88" t="s">
        <v>1481</v>
      </c>
      <c r="C211" s="56" t="s">
        <v>135</v>
      </c>
      <c r="D211" s="88" t="s">
        <v>1482</v>
      </c>
      <c r="E211" s="56" t="s">
        <v>1483</v>
      </c>
      <c r="F211" s="56" t="s">
        <v>1484</v>
      </c>
      <c r="G211" s="56" t="s">
        <v>1485</v>
      </c>
      <c r="H211" s="88" t="s">
        <v>1327</v>
      </c>
      <c r="I211" s="88" t="s">
        <v>1328</v>
      </c>
      <c r="J211" s="88" t="s">
        <v>1329</v>
      </c>
      <c r="K211" s="56" t="s">
        <v>1330</v>
      </c>
      <c r="L211" s="56" t="s">
        <v>1486</v>
      </c>
      <c r="M211" s="110">
        <v>45623.0</v>
      </c>
      <c r="N211" s="56" t="s">
        <v>272</v>
      </c>
      <c r="O211" s="56">
        <v>8.0</v>
      </c>
      <c r="P211" s="56">
        <v>7.0</v>
      </c>
      <c r="Q211" s="56">
        <v>8.0</v>
      </c>
      <c r="R211" s="56">
        <v>1500.0</v>
      </c>
      <c r="S211" s="56"/>
      <c r="T211" s="56"/>
      <c r="U211" s="56"/>
      <c r="V211" s="56">
        <v>187.5</v>
      </c>
      <c r="W211" s="88" t="s">
        <v>149</v>
      </c>
      <c r="X211" s="1"/>
    </row>
    <row r="212" ht="11.25" customHeight="1">
      <c r="A212" s="88" t="s">
        <v>481</v>
      </c>
      <c r="B212" s="88" t="s">
        <v>1487</v>
      </c>
      <c r="C212" s="56" t="s">
        <v>135</v>
      </c>
      <c r="D212" s="88" t="s">
        <v>1488</v>
      </c>
      <c r="E212" s="56">
        <v>67.0</v>
      </c>
      <c r="F212" s="56"/>
      <c r="G212" s="56"/>
      <c r="H212" s="88"/>
      <c r="I212" s="88" t="s">
        <v>1489</v>
      </c>
      <c r="J212" s="88"/>
      <c r="K212" s="56" t="s">
        <v>487</v>
      </c>
      <c r="L212" s="56" t="s">
        <v>488</v>
      </c>
      <c r="M212" s="56">
        <v>2024.0</v>
      </c>
      <c r="N212" s="56"/>
      <c r="O212" s="56">
        <v>4.0</v>
      </c>
      <c r="P212" s="56">
        <v>4.0</v>
      </c>
      <c r="Q212" s="56">
        <v>4.0</v>
      </c>
      <c r="R212" s="56">
        <v>300.0</v>
      </c>
      <c r="S212" s="56"/>
      <c r="T212" s="56"/>
      <c r="U212" s="56"/>
      <c r="V212" s="56">
        <v>75.0</v>
      </c>
      <c r="W212" s="88" t="s">
        <v>150</v>
      </c>
      <c r="X212" s="1"/>
    </row>
    <row r="213" ht="11.25" customHeight="1">
      <c r="A213" s="88" t="s">
        <v>1490</v>
      </c>
      <c r="B213" s="88" t="s">
        <v>1491</v>
      </c>
      <c r="C213" s="56" t="s">
        <v>135</v>
      </c>
      <c r="D213" s="88" t="s">
        <v>1488</v>
      </c>
      <c r="E213" s="56">
        <v>67.0</v>
      </c>
      <c r="F213" s="56"/>
      <c r="G213" s="56"/>
      <c r="H213" s="88"/>
      <c r="I213" s="88" t="s">
        <v>1492</v>
      </c>
      <c r="J213" s="88"/>
      <c r="K213" s="56" t="s">
        <v>496</v>
      </c>
      <c r="L213" s="56" t="s">
        <v>497</v>
      </c>
      <c r="M213" s="56">
        <v>2024.0</v>
      </c>
      <c r="N213" s="56"/>
      <c r="O213" s="56">
        <v>4.0</v>
      </c>
      <c r="P213" s="56">
        <v>4.0</v>
      </c>
      <c r="Q213" s="56">
        <v>4.0</v>
      </c>
      <c r="R213" s="56">
        <v>300.0</v>
      </c>
      <c r="S213" s="56"/>
      <c r="T213" s="56"/>
      <c r="U213" s="56"/>
      <c r="V213" s="56">
        <v>75.0</v>
      </c>
      <c r="W213" s="88" t="s">
        <v>150</v>
      </c>
      <c r="X213" s="1"/>
    </row>
    <row r="214" ht="11.25" customHeight="1">
      <c r="A214" s="88" t="s">
        <v>1493</v>
      </c>
      <c r="B214" s="88" t="s">
        <v>1494</v>
      </c>
      <c r="C214" s="56" t="s">
        <v>135</v>
      </c>
      <c r="D214" s="88" t="s">
        <v>1411</v>
      </c>
      <c r="E214" s="56">
        <v>14.0</v>
      </c>
      <c r="F214" s="56"/>
      <c r="G214" s="56"/>
      <c r="H214" s="88"/>
      <c r="I214" s="88" t="s">
        <v>1421</v>
      </c>
      <c r="J214" s="88"/>
      <c r="K214" s="56" t="s">
        <v>1423</v>
      </c>
      <c r="L214" s="56" t="s">
        <v>1424</v>
      </c>
      <c r="M214" s="56">
        <v>2024.0</v>
      </c>
      <c r="N214" s="56"/>
      <c r="O214" s="56">
        <v>3.0</v>
      </c>
      <c r="P214" s="56">
        <v>2.0</v>
      </c>
      <c r="Q214" s="56">
        <v>3.0</v>
      </c>
      <c r="R214" s="56">
        <v>300.0</v>
      </c>
      <c r="S214" s="56"/>
      <c r="T214" s="56"/>
      <c r="U214" s="56"/>
      <c r="V214" s="56">
        <v>100.0</v>
      </c>
      <c r="W214" s="88" t="s">
        <v>150</v>
      </c>
      <c r="X214" s="1"/>
    </row>
    <row r="215" ht="11.25" customHeight="1">
      <c r="A215" s="88" t="s">
        <v>750</v>
      </c>
      <c r="B215" s="88" t="s">
        <v>1495</v>
      </c>
      <c r="C215" s="56" t="s">
        <v>1496</v>
      </c>
      <c r="D215" s="88" t="s">
        <v>752</v>
      </c>
      <c r="E215" s="56">
        <v>24.0</v>
      </c>
      <c r="F215" s="56">
        <v>16.0</v>
      </c>
      <c r="G215" s="56" t="s">
        <v>753</v>
      </c>
      <c r="H215" s="88" t="s">
        <v>1143</v>
      </c>
      <c r="I215" s="88" t="s">
        <v>755</v>
      </c>
      <c r="J215" s="88" t="s">
        <v>756</v>
      </c>
      <c r="K215" s="56">
        <v>1.305513700001E12</v>
      </c>
      <c r="L215" s="56" t="s">
        <v>758</v>
      </c>
      <c r="M215" s="56">
        <v>2024.0</v>
      </c>
      <c r="N215" s="56" t="s">
        <v>332</v>
      </c>
      <c r="O215" s="56">
        <v>4.0</v>
      </c>
      <c r="P215" s="56">
        <v>4.0</v>
      </c>
      <c r="Q215" s="56">
        <v>4.0</v>
      </c>
      <c r="R215" s="56">
        <v>1000.0</v>
      </c>
      <c r="S215" s="56"/>
      <c r="T215" s="56"/>
      <c r="U215" s="56"/>
      <c r="V215" s="56">
        <v>250.0</v>
      </c>
      <c r="W215" s="88" t="s">
        <v>153</v>
      </c>
      <c r="X215" s="1"/>
    </row>
    <row r="216" ht="11.25" customHeight="1">
      <c r="A216" s="88" t="s">
        <v>1497</v>
      </c>
      <c r="B216" s="88" t="s">
        <v>1498</v>
      </c>
      <c r="C216" s="56" t="s">
        <v>135</v>
      </c>
      <c r="D216" s="88" t="s">
        <v>1499</v>
      </c>
      <c r="E216" s="56">
        <v>95.0</v>
      </c>
      <c r="F216" s="56">
        <v>8.0</v>
      </c>
      <c r="G216" s="56" t="s">
        <v>1500</v>
      </c>
      <c r="H216" s="88" t="s">
        <v>1501</v>
      </c>
      <c r="I216" s="88" t="s">
        <v>1502</v>
      </c>
      <c r="J216" s="88" t="s">
        <v>1503</v>
      </c>
      <c r="K216" s="56" t="s">
        <v>1504</v>
      </c>
      <c r="L216" s="56"/>
      <c r="M216" s="56">
        <v>2024.0</v>
      </c>
      <c r="N216" s="56" t="s">
        <v>290</v>
      </c>
      <c r="O216" s="56">
        <v>1.0</v>
      </c>
      <c r="P216" s="56">
        <v>1.0</v>
      </c>
      <c r="Q216" s="56">
        <v>14.0</v>
      </c>
      <c r="R216" s="56">
        <v>1200.0</v>
      </c>
      <c r="S216" s="56" t="s">
        <v>1505</v>
      </c>
      <c r="T216" s="56" t="s">
        <v>1506</v>
      </c>
      <c r="U216" s="56"/>
      <c r="V216" s="56">
        <v>600.0</v>
      </c>
      <c r="W216" s="88" t="s">
        <v>158</v>
      </c>
      <c r="X216" s="1"/>
    </row>
    <row r="217" ht="11.25" customHeight="1">
      <c r="A217" s="88" t="s">
        <v>1507</v>
      </c>
      <c r="B217" s="88" t="s">
        <v>1508</v>
      </c>
      <c r="C217" s="56" t="s">
        <v>135</v>
      </c>
      <c r="D217" s="88" t="s">
        <v>1509</v>
      </c>
      <c r="E217" s="56">
        <v>19.0</v>
      </c>
      <c r="F217" s="56">
        <v>4.0</v>
      </c>
      <c r="G217" s="56" t="s">
        <v>1510</v>
      </c>
      <c r="H217" s="88" t="s">
        <v>1511</v>
      </c>
      <c r="I217" s="88" t="s">
        <v>1512</v>
      </c>
      <c r="J217" s="88" t="s">
        <v>1513</v>
      </c>
      <c r="K217" s="56" t="s">
        <v>1514</v>
      </c>
      <c r="L217" s="56"/>
      <c r="M217" s="56">
        <v>2024.0</v>
      </c>
      <c r="N217" s="56" t="s">
        <v>272</v>
      </c>
      <c r="O217" s="56">
        <v>2.0</v>
      </c>
      <c r="P217" s="56">
        <v>2.0</v>
      </c>
      <c r="Q217" s="56">
        <v>6.0</v>
      </c>
      <c r="R217" s="56">
        <v>1500.0</v>
      </c>
      <c r="S217" s="56"/>
      <c r="T217" s="56"/>
      <c r="U217" s="56"/>
      <c r="V217" s="56">
        <v>750.0</v>
      </c>
      <c r="W217" s="88" t="s">
        <v>161</v>
      </c>
      <c r="X217" s="1"/>
    </row>
    <row r="218" ht="11.25" customHeight="1">
      <c r="A218" s="88" t="s">
        <v>1515</v>
      </c>
      <c r="B218" s="88" t="s">
        <v>1516</v>
      </c>
      <c r="C218" s="56" t="s">
        <v>135</v>
      </c>
      <c r="D218" s="88" t="s">
        <v>1517</v>
      </c>
      <c r="E218" s="56">
        <v>10.0</v>
      </c>
      <c r="F218" s="56">
        <v>1.0</v>
      </c>
      <c r="G218" s="56" t="s">
        <v>1518</v>
      </c>
      <c r="H218" s="88" t="s">
        <v>1519</v>
      </c>
      <c r="I218" s="88" t="s">
        <v>1520</v>
      </c>
      <c r="J218" s="88" t="s">
        <v>1521</v>
      </c>
      <c r="K218" s="56" t="s">
        <v>1522</v>
      </c>
      <c r="L218" s="56"/>
      <c r="M218" s="56">
        <v>2024.0</v>
      </c>
      <c r="N218" s="56" t="s">
        <v>272</v>
      </c>
      <c r="O218" s="56">
        <v>14.0</v>
      </c>
      <c r="P218" s="56">
        <v>1.0</v>
      </c>
      <c r="Q218" s="56">
        <v>14.0</v>
      </c>
      <c r="R218" s="56">
        <v>1500.0</v>
      </c>
      <c r="S218" s="56"/>
      <c r="T218" s="56"/>
      <c r="U218" s="56"/>
      <c r="V218" s="56">
        <v>107.14</v>
      </c>
      <c r="W218" s="88" t="s">
        <v>161</v>
      </c>
      <c r="X218" s="1"/>
    </row>
    <row r="219" ht="11.25" customHeight="1">
      <c r="A219" s="88" t="s">
        <v>1523</v>
      </c>
      <c r="B219" s="88" t="s">
        <v>1524</v>
      </c>
      <c r="C219" s="56" t="s">
        <v>135</v>
      </c>
      <c r="D219" s="88" t="s">
        <v>1525</v>
      </c>
      <c r="E219" s="56">
        <v>12.0</v>
      </c>
      <c r="F219" s="56"/>
      <c r="G219" s="56" t="s">
        <v>1526</v>
      </c>
      <c r="H219" s="88" t="s">
        <v>1527</v>
      </c>
      <c r="I219" s="88" t="s">
        <v>1528</v>
      </c>
      <c r="J219" s="88" t="s">
        <v>1529</v>
      </c>
      <c r="K219" s="56" t="s">
        <v>1530</v>
      </c>
      <c r="L219" s="56"/>
      <c r="M219" s="56">
        <v>2024.0</v>
      </c>
      <c r="N219" s="56" t="s">
        <v>332</v>
      </c>
      <c r="O219" s="56">
        <v>1.0</v>
      </c>
      <c r="P219" s="56">
        <v>1.0</v>
      </c>
      <c r="Q219" s="56">
        <v>6.0</v>
      </c>
      <c r="R219" s="56">
        <v>1000.0</v>
      </c>
      <c r="S219" s="56"/>
      <c r="T219" s="56"/>
      <c r="U219" s="56"/>
      <c r="V219" s="56">
        <v>1000.0</v>
      </c>
      <c r="W219" s="88" t="s">
        <v>161</v>
      </c>
      <c r="X219" s="1"/>
    </row>
    <row r="220" ht="11.25" customHeight="1">
      <c r="A220" s="88" t="s">
        <v>1531</v>
      </c>
      <c r="B220" s="88" t="s">
        <v>1532</v>
      </c>
      <c r="C220" s="56" t="s">
        <v>135</v>
      </c>
      <c r="D220" s="88" t="s">
        <v>1533</v>
      </c>
      <c r="E220" s="56">
        <v>21.0</v>
      </c>
      <c r="F220" s="56"/>
      <c r="G220" s="56" t="s">
        <v>1534</v>
      </c>
      <c r="H220" s="88" t="s">
        <v>1535</v>
      </c>
      <c r="I220" s="88" t="s">
        <v>1536</v>
      </c>
      <c r="J220" s="88" t="s">
        <v>1537</v>
      </c>
      <c r="K220" s="56" t="s">
        <v>1538</v>
      </c>
      <c r="L220" s="56"/>
      <c r="M220" s="56">
        <v>2024.0</v>
      </c>
      <c r="N220" s="56" t="s">
        <v>219</v>
      </c>
      <c r="O220" s="56">
        <v>1.0</v>
      </c>
      <c r="P220" s="56">
        <v>1.0</v>
      </c>
      <c r="Q220" s="56">
        <v>6.0</v>
      </c>
      <c r="R220" s="56">
        <v>300.0</v>
      </c>
      <c r="S220" s="56"/>
      <c r="T220" s="56"/>
      <c r="U220" s="56"/>
      <c r="V220" s="56">
        <v>300.0</v>
      </c>
      <c r="W220" s="88" t="s">
        <v>161</v>
      </c>
      <c r="X220" s="1"/>
    </row>
    <row r="221" ht="11.25" customHeight="1">
      <c r="A221" s="88" t="s">
        <v>1539</v>
      </c>
      <c r="B221" s="88" t="s">
        <v>1540</v>
      </c>
      <c r="C221" s="56" t="s">
        <v>135</v>
      </c>
      <c r="D221" s="88" t="s">
        <v>1541</v>
      </c>
      <c r="E221" s="56">
        <v>149.0</v>
      </c>
      <c r="F221" s="56">
        <v>24.0</v>
      </c>
      <c r="G221" s="56" t="s">
        <v>1542</v>
      </c>
      <c r="H221" s="88" t="s">
        <v>1543</v>
      </c>
      <c r="I221" s="88" t="s">
        <v>1544</v>
      </c>
      <c r="J221" s="88" t="s">
        <v>1545</v>
      </c>
      <c r="K221" s="56" t="s">
        <v>1546</v>
      </c>
      <c r="L221" s="56"/>
      <c r="M221" s="56">
        <v>2024.0</v>
      </c>
      <c r="N221" s="56" t="s">
        <v>332</v>
      </c>
      <c r="O221" s="56">
        <v>1.0</v>
      </c>
      <c r="P221" s="56">
        <v>1.0</v>
      </c>
      <c r="Q221" s="56">
        <v>5.0</v>
      </c>
      <c r="R221" s="56">
        <v>1000.0</v>
      </c>
      <c r="S221" s="56"/>
      <c r="T221" s="56"/>
      <c r="U221" s="56"/>
      <c r="V221" s="56">
        <v>1000.0</v>
      </c>
      <c r="W221" s="88" t="s">
        <v>161</v>
      </c>
      <c r="X221" s="1"/>
    </row>
    <row r="222" ht="11.25" customHeight="1">
      <c r="A222" s="88" t="s">
        <v>1547</v>
      </c>
      <c r="B222" s="88" t="s">
        <v>1548</v>
      </c>
      <c r="C222" s="56" t="s">
        <v>135</v>
      </c>
      <c r="D222" s="88" t="s">
        <v>1549</v>
      </c>
      <c r="E222" s="56">
        <v>13.0</v>
      </c>
      <c r="F222" s="56">
        <v>1.0</v>
      </c>
      <c r="G222" s="56" t="s">
        <v>1550</v>
      </c>
      <c r="H222" s="88" t="s">
        <v>1551</v>
      </c>
      <c r="I222" s="88" t="s">
        <v>1552</v>
      </c>
      <c r="J222" s="88" t="s">
        <v>1553</v>
      </c>
      <c r="K222" s="56" t="s">
        <v>1554</v>
      </c>
      <c r="L222" s="56"/>
      <c r="M222" s="56">
        <v>2024.0</v>
      </c>
      <c r="N222" s="56" t="s">
        <v>272</v>
      </c>
      <c r="O222" s="56">
        <v>1.0</v>
      </c>
      <c r="P222" s="56">
        <v>1.0</v>
      </c>
      <c r="Q222" s="56">
        <v>6.0</v>
      </c>
      <c r="R222" s="56">
        <v>1500.0</v>
      </c>
      <c r="S222" s="56"/>
      <c r="T222" s="56"/>
      <c r="U222" s="56"/>
      <c r="V222" s="56">
        <v>1500.0</v>
      </c>
      <c r="W222" s="88" t="s">
        <v>161</v>
      </c>
      <c r="X222" s="1"/>
    </row>
    <row r="223" ht="11.25" customHeight="1">
      <c r="A223" s="88" t="s">
        <v>1555</v>
      </c>
      <c r="B223" s="88" t="s">
        <v>1556</v>
      </c>
      <c r="C223" s="56" t="s">
        <v>135</v>
      </c>
      <c r="D223" s="88" t="s">
        <v>1557</v>
      </c>
      <c r="E223" s="56">
        <v>10.0</v>
      </c>
      <c r="F223" s="56">
        <v>8.0</v>
      </c>
      <c r="G223" s="56" t="s">
        <v>1099</v>
      </c>
      <c r="H223" s="88" t="s">
        <v>1558</v>
      </c>
      <c r="I223" s="88" t="s">
        <v>1559</v>
      </c>
      <c r="J223" s="88" t="s">
        <v>1560</v>
      </c>
      <c r="K223" s="56" t="s">
        <v>1561</v>
      </c>
      <c r="L223" s="56"/>
      <c r="M223" s="56">
        <v>2024.0</v>
      </c>
      <c r="N223" s="56" t="s">
        <v>272</v>
      </c>
      <c r="O223" s="56">
        <v>1.0</v>
      </c>
      <c r="P223" s="56">
        <v>1.0</v>
      </c>
      <c r="Q223" s="56">
        <v>6.0</v>
      </c>
      <c r="R223" s="56">
        <v>1500.0</v>
      </c>
      <c r="S223" s="56"/>
      <c r="T223" s="56"/>
      <c r="U223" s="56"/>
      <c r="V223" s="56">
        <v>1500.0</v>
      </c>
      <c r="W223" s="88" t="s">
        <v>161</v>
      </c>
      <c r="X223" s="1"/>
    </row>
    <row r="224" ht="11.25" customHeight="1">
      <c r="A224" s="88" t="s">
        <v>1562</v>
      </c>
      <c r="B224" s="88" t="s">
        <v>1563</v>
      </c>
      <c r="C224" s="56" t="s">
        <v>135</v>
      </c>
      <c r="D224" s="88" t="s">
        <v>1564</v>
      </c>
      <c r="E224" s="56">
        <v>63.0</v>
      </c>
      <c r="F224" s="56">
        <v>12.0</v>
      </c>
      <c r="G224" s="56" t="s">
        <v>1565</v>
      </c>
      <c r="H224" s="88" t="s">
        <v>1566</v>
      </c>
      <c r="I224" s="88" t="s">
        <v>1567</v>
      </c>
      <c r="J224" s="88" t="s">
        <v>1568</v>
      </c>
      <c r="K224" s="56" t="s">
        <v>1569</v>
      </c>
      <c r="L224" s="56"/>
      <c r="M224" s="56">
        <v>2024.0</v>
      </c>
      <c r="N224" s="56" t="s">
        <v>290</v>
      </c>
      <c r="O224" s="56">
        <v>1.0</v>
      </c>
      <c r="P224" s="56">
        <v>1.0</v>
      </c>
      <c r="Q224" s="56">
        <v>5.0</v>
      </c>
      <c r="R224" s="56">
        <v>500.0</v>
      </c>
      <c r="S224" s="56"/>
      <c r="T224" s="56"/>
      <c r="U224" s="56"/>
      <c r="V224" s="56">
        <v>500.0</v>
      </c>
      <c r="W224" s="88" t="s">
        <v>161</v>
      </c>
      <c r="X224" s="1"/>
    </row>
    <row r="225" ht="11.25" customHeight="1">
      <c r="A225" s="88" t="s">
        <v>1570</v>
      </c>
      <c r="B225" s="88" t="s">
        <v>1571</v>
      </c>
      <c r="C225" s="56" t="s">
        <v>135</v>
      </c>
      <c r="D225" s="88" t="s">
        <v>1572</v>
      </c>
      <c r="E225" s="56">
        <v>14.0</v>
      </c>
      <c r="F225" s="56">
        <v>1.0</v>
      </c>
      <c r="G225" s="56" t="s">
        <v>1573</v>
      </c>
      <c r="H225" s="88" t="s">
        <v>1574</v>
      </c>
      <c r="I225" s="88" t="s">
        <v>1575</v>
      </c>
      <c r="J225" s="88" t="s">
        <v>1576</v>
      </c>
      <c r="K225" s="56" t="s">
        <v>1577</v>
      </c>
      <c r="L225" s="56"/>
      <c r="M225" s="56">
        <v>2024.0</v>
      </c>
      <c r="N225" s="56" t="s">
        <v>272</v>
      </c>
      <c r="O225" s="56">
        <v>2.0</v>
      </c>
      <c r="P225" s="56">
        <v>2.0</v>
      </c>
      <c r="Q225" s="56">
        <v>6.0</v>
      </c>
      <c r="R225" s="56">
        <v>1500.0</v>
      </c>
      <c r="S225" s="56"/>
      <c r="T225" s="56"/>
      <c r="U225" s="56"/>
      <c r="V225" s="56">
        <v>750.0</v>
      </c>
      <c r="W225" s="88" t="s">
        <v>161</v>
      </c>
      <c r="X225" s="1"/>
    </row>
    <row r="226" ht="11.25" customHeight="1">
      <c r="A226" s="88" t="s">
        <v>1578</v>
      </c>
      <c r="B226" s="88" t="s">
        <v>1579</v>
      </c>
      <c r="C226" s="56" t="s">
        <v>135</v>
      </c>
      <c r="D226" s="88" t="s">
        <v>1572</v>
      </c>
      <c r="E226" s="56">
        <v>14.0</v>
      </c>
      <c r="F226" s="56">
        <v>1.0</v>
      </c>
      <c r="G226" s="56" t="s">
        <v>1573</v>
      </c>
      <c r="H226" s="88" t="s">
        <v>1580</v>
      </c>
      <c r="I226" s="88" t="s">
        <v>1581</v>
      </c>
      <c r="J226" s="88" t="s">
        <v>1582</v>
      </c>
      <c r="K226" s="56" t="s">
        <v>1583</v>
      </c>
      <c r="L226" s="56"/>
      <c r="M226" s="56">
        <v>2024.0</v>
      </c>
      <c r="N226" s="56" t="s">
        <v>272</v>
      </c>
      <c r="O226" s="56">
        <v>1.0</v>
      </c>
      <c r="P226" s="56">
        <v>1.0</v>
      </c>
      <c r="Q226" s="56">
        <v>5.0</v>
      </c>
      <c r="R226" s="56">
        <v>1500.0</v>
      </c>
      <c r="S226" s="56"/>
      <c r="T226" s="56"/>
      <c r="U226" s="56"/>
      <c r="V226" s="56">
        <v>1500.0</v>
      </c>
      <c r="W226" s="88" t="s">
        <v>161</v>
      </c>
      <c r="X226" s="1"/>
    </row>
    <row r="227" ht="11.25" customHeight="1">
      <c r="A227" s="88" t="s">
        <v>1584</v>
      </c>
      <c r="B227" s="88" t="s">
        <v>1585</v>
      </c>
      <c r="C227" s="56" t="s">
        <v>135</v>
      </c>
      <c r="D227" s="88" t="s">
        <v>1549</v>
      </c>
      <c r="E227" s="56">
        <v>13.0</v>
      </c>
      <c r="F227" s="56">
        <v>1.0</v>
      </c>
      <c r="G227" s="56" t="s">
        <v>1550</v>
      </c>
      <c r="H227" s="88" t="s">
        <v>1586</v>
      </c>
      <c r="I227" s="88" t="s">
        <v>1587</v>
      </c>
      <c r="J227" s="88" t="s">
        <v>1588</v>
      </c>
      <c r="K227" s="56" t="s">
        <v>1589</v>
      </c>
      <c r="L227" s="56"/>
      <c r="M227" s="56">
        <v>2024.0</v>
      </c>
      <c r="N227" s="56" t="s">
        <v>272</v>
      </c>
      <c r="O227" s="56">
        <v>1.0</v>
      </c>
      <c r="P227" s="56">
        <v>1.0</v>
      </c>
      <c r="Q227" s="56">
        <v>7.0</v>
      </c>
      <c r="R227" s="56">
        <v>1500.0</v>
      </c>
      <c r="S227" s="56"/>
      <c r="T227" s="56"/>
      <c r="U227" s="56"/>
      <c r="V227" s="56">
        <v>1500.0</v>
      </c>
      <c r="W227" s="88" t="s">
        <v>161</v>
      </c>
      <c r="X227" s="1"/>
    </row>
    <row r="228" ht="11.25" customHeight="1">
      <c r="A228" s="88" t="s">
        <v>1590</v>
      </c>
      <c r="B228" s="88" t="s">
        <v>1591</v>
      </c>
      <c r="C228" s="56" t="s">
        <v>135</v>
      </c>
      <c r="D228" s="88" t="s">
        <v>1592</v>
      </c>
      <c r="E228" s="56">
        <v>64.0</v>
      </c>
      <c r="F228" s="56"/>
      <c r="G228" s="56" t="s">
        <v>1090</v>
      </c>
      <c r="H228" s="88" t="s">
        <v>1593</v>
      </c>
      <c r="I228" s="88" t="s">
        <v>1594</v>
      </c>
      <c r="J228" s="88" t="s">
        <v>1595</v>
      </c>
      <c r="K228" s="56" t="s">
        <v>1596</v>
      </c>
      <c r="L228" s="56"/>
      <c r="M228" s="56">
        <v>2024.0</v>
      </c>
      <c r="N228" s="56" t="s">
        <v>272</v>
      </c>
      <c r="O228" s="56">
        <v>1.0</v>
      </c>
      <c r="P228" s="56">
        <v>1.0</v>
      </c>
      <c r="Q228" s="56">
        <v>6.0</v>
      </c>
      <c r="R228" s="56">
        <v>1500.0</v>
      </c>
      <c r="S228" s="56"/>
      <c r="T228" s="56"/>
      <c r="U228" s="56"/>
      <c r="V228" s="56">
        <v>1500.0</v>
      </c>
      <c r="W228" s="88" t="s">
        <v>161</v>
      </c>
      <c r="X228" s="1"/>
    </row>
    <row r="229" ht="11.25" customHeight="1">
      <c r="A229" s="88" t="s">
        <v>1597</v>
      </c>
      <c r="B229" s="88" t="s">
        <v>1598</v>
      </c>
      <c r="C229" s="56" t="s">
        <v>135</v>
      </c>
      <c r="D229" s="88" t="s">
        <v>1592</v>
      </c>
      <c r="E229" s="56">
        <v>55.0</v>
      </c>
      <c r="F229" s="56"/>
      <c r="G229" s="56" t="s">
        <v>1090</v>
      </c>
      <c r="H229" s="88" t="s">
        <v>1599</v>
      </c>
      <c r="I229" s="88" t="s">
        <v>1600</v>
      </c>
      <c r="J229" s="88" t="s">
        <v>1601</v>
      </c>
      <c r="K229" s="56" t="s">
        <v>1602</v>
      </c>
      <c r="L229" s="56"/>
      <c r="M229" s="56">
        <v>2024.0</v>
      </c>
      <c r="N229" s="56" t="s">
        <v>272</v>
      </c>
      <c r="O229" s="56">
        <v>1.0</v>
      </c>
      <c r="P229" s="56">
        <v>1.0</v>
      </c>
      <c r="Q229" s="56">
        <v>5.0</v>
      </c>
      <c r="R229" s="56">
        <v>1500.0</v>
      </c>
      <c r="S229" s="56"/>
      <c r="T229" s="56"/>
      <c r="U229" s="56"/>
      <c r="V229" s="56">
        <v>1500.0</v>
      </c>
      <c r="W229" s="88" t="s">
        <v>161</v>
      </c>
      <c r="X229" s="1"/>
    </row>
    <row r="230" ht="11.25" customHeight="1">
      <c r="A230" s="88" t="s">
        <v>1603</v>
      </c>
      <c r="B230" s="88" t="s">
        <v>1604</v>
      </c>
      <c r="C230" s="56" t="s">
        <v>135</v>
      </c>
      <c r="D230" s="88" t="s">
        <v>1605</v>
      </c>
      <c r="E230" s="56">
        <v>16.0</v>
      </c>
      <c r="F230" s="56">
        <v>12.0</v>
      </c>
      <c r="G230" s="56" t="s">
        <v>1606</v>
      </c>
      <c r="H230" s="88" t="s">
        <v>1607</v>
      </c>
      <c r="I230" s="88" t="s">
        <v>1608</v>
      </c>
      <c r="J230" s="88" t="s">
        <v>1609</v>
      </c>
      <c r="K230" s="56" t="s">
        <v>1610</v>
      </c>
      <c r="L230" s="56"/>
      <c r="M230" s="56">
        <v>2024.0</v>
      </c>
      <c r="N230" s="56" t="s">
        <v>332</v>
      </c>
      <c r="O230" s="56">
        <v>2.0</v>
      </c>
      <c r="P230" s="56">
        <v>2.0</v>
      </c>
      <c r="Q230" s="56">
        <v>7.0</v>
      </c>
      <c r="R230" s="56">
        <v>1000.0</v>
      </c>
      <c r="S230" s="56"/>
      <c r="T230" s="56"/>
      <c r="U230" s="56"/>
      <c r="V230" s="56">
        <v>500.0</v>
      </c>
      <c r="W230" s="88" t="s">
        <v>161</v>
      </c>
      <c r="X230" s="1"/>
    </row>
    <row r="231" ht="11.25" customHeight="1">
      <c r="A231" s="88" t="s">
        <v>1611</v>
      </c>
      <c r="B231" s="88" t="s">
        <v>1612</v>
      </c>
      <c r="C231" s="56" t="s">
        <v>135</v>
      </c>
      <c r="D231" s="88" t="s">
        <v>1613</v>
      </c>
      <c r="E231" s="56">
        <v>11.0</v>
      </c>
      <c r="F231" s="56">
        <v>1.0</v>
      </c>
      <c r="G231" s="56" t="s">
        <v>1614</v>
      </c>
      <c r="H231" s="88" t="s">
        <v>1615</v>
      </c>
      <c r="I231" s="88" t="s">
        <v>1616</v>
      </c>
      <c r="J231" s="88" t="s">
        <v>1617</v>
      </c>
      <c r="K231" s="56" t="s">
        <v>1618</v>
      </c>
      <c r="L231" s="56" t="s">
        <v>1619</v>
      </c>
      <c r="M231" s="56">
        <v>2024.0</v>
      </c>
      <c r="N231" s="56" t="s">
        <v>219</v>
      </c>
      <c r="O231" s="56">
        <v>2.0</v>
      </c>
      <c r="P231" s="56">
        <v>2.0</v>
      </c>
      <c r="Q231" s="56">
        <v>5.0</v>
      </c>
      <c r="R231" s="56">
        <v>300.0</v>
      </c>
      <c r="S231" s="56"/>
      <c r="T231" s="56"/>
      <c r="U231" s="56"/>
      <c r="V231" s="56">
        <v>150.0</v>
      </c>
      <c r="W231" s="88" t="s">
        <v>161</v>
      </c>
      <c r="X231" s="1"/>
    </row>
    <row r="232" ht="11.25" customHeight="1">
      <c r="A232" s="88" t="s">
        <v>1620</v>
      </c>
      <c r="B232" s="88" t="s">
        <v>1621</v>
      </c>
      <c r="C232" s="56" t="s">
        <v>135</v>
      </c>
      <c r="D232" s="88" t="s">
        <v>1622</v>
      </c>
      <c r="E232" s="56">
        <v>22.0</v>
      </c>
      <c r="F232" s="56">
        <v>1.0</v>
      </c>
      <c r="G232" s="56" t="s">
        <v>1623</v>
      </c>
      <c r="H232" s="88" t="s">
        <v>1624</v>
      </c>
      <c r="I232" s="88" t="s">
        <v>1625</v>
      </c>
      <c r="J232" s="88" t="s">
        <v>1626</v>
      </c>
      <c r="K232" s="56" t="s">
        <v>1627</v>
      </c>
      <c r="L232" s="56"/>
      <c r="M232" s="56">
        <v>2024.0</v>
      </c>
      <c r="N232" s="56" t="s">
        <v>332</v>
      </c>
      <c r="O232" s="56">
        <v>2.0</v>
      </c>
      <c r="P232" s="56">
        <v>2.0</v>
      </c>
      <c r="Q232" s="56">
        <v>7.0</v>
      </c>
      <c r="R232" s="56">
        <v>1000.0</v>
      </c>
      <c r="S232" s="56"/>
      <c r="T232" s="56"/>
      <c r="U232" s="56"/>
      <c r="V232" s="56">
        <v>500.0</v>
      </c>
      <c r="W232" s="88" t="s">
        <v>161</v>
      </c>
      <c r="X232" s="1"/>
    </row>
    <row r="233" ht="11.25" customHeight="1">
      <c r="A233" s="88" t="s">
        <v>1628</v>
      </c>
      <c r="B233" s="88" t="s">
        <v>1629</v>
      </c>
      <c r="C233" s="56" t="s">
        <v>135</v>
      </c>
      <c r="D233" s="88" t="s">
        <v>1630</v>
      </c>
      <c r="E233" s="56">
        <v>27.0</v>
      </c>
      <c r="F233" s="56">
        <v>7.0</v>
      </c>
      <c r="G233" s="56" t="s">
        <v>1631</v>
      </c>
      <c r="H233" s="88" t="s">
        <v>1632</v>
      </c>
      <c r="I233" s="88" t="s">
        <v>1633</v>
      </c>
      <c r="J233" s="88" t="s">
        <v>1634</v>
      </c>
      <c r="K233" s="56" t="s">
        <v>1635</v>
      </c>
      <c r="L233" s="56"/>
      <c r="M233" s="56">
        <v>2024.0</v>
      </c>
      <c r="N233" s="56" t="s">
        <v>290</v>
      </c>
      <c r="O233" s="56">
        <v>2.0</v>
      </c>
      <c r="P233" s="56">
        <v>2.0</v>
      </c>
      <c r="Q233" s="56">
        <v>6.0</v>
      </c>
      <c r="R233" s="56">
        <v>500.0</v>
      </c>
      <c r="S233" s="56"/>
      <c r="T233" s="56"/>
      <c r="U233" s="56"/>
      <c r="V233" s="56">
        <v>250.0</v>
      </c>
      <c r="W233" s="88" t="s">
        <v>161</v>
      </c>
      <c r="X233" s="1"/>
    </row>
    <row r="234" ht="11.25" customHeight="1">
      <c r="A234" s="88" t="s">
        <v>1636</v>
      </c>
      <c r="B234" s="88" t="s">
        <v>1637</v>
      </c>
      <c r="C234" s="56" t="s">
        <v>135</v>
      </c>
      <c r="D234" s="88" t="s">
        <v>1592</v>
      </c>
      <c r="E234" s="56">
        <v>56.0</v>
      </c>
      <c r="F234" s="56"/>
      <c r="G234" s="56" t="s">
        <v>1090</v>
      </c>
      <c r="H234" s="88" t="s">
        <v>1638</v>
      </c>
      <c r="I234" s="88" t="s">
        <v>1639</v>
      </c>
      <c r="J234" s="88" t="s">
        <v>1640</v>
      </c>
      <c r="K234" s="56" t="s">
        <v>1641</v>
      </c>
      <c r="L234" s="56"/>
      <c r="M234" s="56">
        <v>2024.0</v>
      </c>
      <c r="N234" s="56" t="s">
        <v>272</v>
      </c>
      <c r="O234" s="56">
        <v>1.0</v>
      </c>
      <c r="P234" s="56">
        <v>1.0</v>
      </c>
      <c r="Q234" s="56">
        <v>5.0</v>
      </c>
      <c r="R234" s="56">
        <v>1500.0</v>
      </c>
      <c r="S234" s="56"/>
      <c r="T234" s="56"/>
      <c r="U234" s="56"/>
      <c r="V234" s="56">
        <v>1500.0</v>
      </c>
      <c r="W234" s="88" t="s">
        <v>161</v>
      </c>
      <c r="X234" s="1"/>
    </row>
    <row r="235" ht="11.25" customHeight="1">
      <c r="A235" s="88" t="s">
        <v>1642</v>
      </c>
      <c r="B235" s="88" t="s">
        <v>1643</v>
      </c>
      <c r="C235" s="56" t="s">
        <v>135</v>
      </c>
      <c r="D235" s="88" t="s">
        <v>1533</v>
      </c>
      <c r="E235" s="56">
        <v>21.0</v>
      </c>
      <c r="F235" s="56"/>
      <c r="G235" s="56" t="s">
        <v>1534</v>
      </c>
      <c r="H235" s="88" t="s">
        <v>1644</v>
      </c>
      <c r="I235" s="88" t="s">
        <v>1645</v>
      </c>
      <c r="J235" s="88" t="s">
        <v>1646</v>
      </c>
      <c r="K235" s="56" t="s">
        <v>1647</v>
      </c>
      <c r="L235" s="56"/>
      <c r="M235" s="56">
        <v>2024.0</v>
      </c>
      <c r="N235" s="56" t="s">
        <v>219</v>
      </c>
      <c r="O235" s="56">
        <v>1.0</v>
      </c>
      <c r="P235" s="56">
        <v>1.0</v>
      </c>
      <c r="Q235" s="56">
        <v>6.0</v>
      </c>
      <c r="R235" s="56">
        <v>300.0</v>
      </c>
      <c r="S235" s="56"/>
      <c r="T235" s="56"/>
      <c r="U235" s="56"/>
      <c r="V235" s="56">
        <v>300.0</v>
      </c>
      <c r="W235" s="88" t="s">
        <v>161</v>
      </c>
      <c r="X235" s="1"/>
    </row>
    <row r="236" ht="11.25" customHeight="1">
      <c r="A236" s="88" t="s">
        <v>1648</v>
      </c>
      <c r="B236" s="88" t="s">
        <v>1649</v>
      </c>
      <c r="C236" s="56" t="s">
        <v>135</v>
      </c>
      <c r="D236" s="88" t="s">
        <v>1650</v>
      </c>
      <c r="E236" s="56">
        <v>56.0</v>
      </c>
      <c r="F236" s="56"/>
      <c r="G236" s="56" t="s">
        <v>1651</v>
      </c>
      <c r="H236" s="88" t="s">
        <v>1652</v>
      </c>
      <c r="I236" s="88" t="s">
        <v>1653</v>
      </c>
      <c r="J236" s="88" t="s">
        <v>1654</v>
      </c>
      <c r="K236" s="56" t="s">
        <v>1655</v>
      </c>
      <c r="L236" s="56"/>
      <c r="M236" s="56">
        <v>2024.0</v>
      </c>
      <c r="N236" s="56" t="s">
        <v>272</v>
      </c>
      <c r="O236" s="56">
        <v>1.0</v>
      </c>
      <c r="P236" s="56">
        <v>1.0</v>
      </c>
      <c r="Q236" s="56">
        <v>5.0</v>
      </c>
      <c r="R236" s="56">
        <v>1500.0</v>
      </c>
      <c r="S236" s="56"/>
      <c r="T236" s="56"/>
      <c r="U236" s="56"/>
      <c r="V236" s="56">
        <v>1500.0</v>
      </c>
      <c r="W236" s="88" t="s">
        <v>161</v>
      </c>
      <c r="X236" s="1"/>
    </row>
    <row r="237" ht="11.25" customHeight="1">
      <c r="A237" s="88" t="s">
        <v>1656</v>
      </c>
      <c r="B237" s="88" t="s">
        <v>1657</v>
      </c>
      <c r="C237" s="56" t="s">
        <v>135</v>
      </c>
      <c r="D237" s="88" t="s">
        <v>1533</v>
      </c>
      <c r="E237" s="56">
        <v>22.0</v>
      </c>
      <c r="F237" s="56"/>
      <c r="G237" s="56" t="s">
        <v>1534</v>
      </c>
      <c r="H237" s="88" t="s">
        <v>1658</v>
      </c>
      <c r="I237" s="88" t="s">
        <v>1659</v>
      </c>
      <c r="J237" s="88" t="s">
        <v>1660</v>
      </c>
      <c r="K237" s="56" t="s">
        <v>1661</v>
      </c>
      <c r="L237" s="56"/>
      <c r="M237" s="56">
        <v>2024.0</v>
      </c>
      <c r="N237" s="56" t="s">
        <v>219</v>
      </c>
      <c r="O237" s="56">
        <v>1.0</v>
      </c>
      <c r="P237" s="56">
        <v>1.0</v>
      </c>
      <c r="Q237" s="56">
        <v>7.0</v>
      </c>
      <c r="R237" s="56">
        <v>1500.0</v>
      </c>
      <c r="S237" s="56"/>
      <c r="T237" s="56"/>
      <c r="U237" s="56"/>
      <c r="V237" s="56">
        <v>300.0</v>
      </c>
      <c r="W237" s="88" t="s">
        <v>161</v>
      </c>
      <c r="X237" s="1"/>
    </row>
    <row r="238" ht="11.25" customHeight="1">
      <c r="A238" s="88" t="s">
        <v>1662</v>
      </c>
      <c r="B238" s="88" t="s">
        <v>1663</v>
      </c>
      <c r="C238" s="56" t="s">
        <v>135</v>
      </c>
      <c r="D238" s="88" t="s">
        <v>1605</v>
      </c>
      <c r="E238" s="56">
        <v>16.0</v>
      </c>
      <c r="F238" s="56">
        <v>11.0</v>
      </c>
      <c r="G238" s="56" t="s">
        <v>1606</v>
      </c>
      <c r="H238" s="88" t="s">
        <v>1664</v>
      </c>
      <c r="I238" s="88" t="s">
        <v>1665</v>
      </c>
      <c r="J238" s="88" t="s">
        <v>1666</v>
      </c>
      <c r="K238" s="56" t="s">
        <v>1667</v>
      </c>
      <c r="L238" s="56"/>
      <c r="M238" s="56">
        <v>2024.0</v>
      </c>
      <c r="N238" s="56" t="s">
        <v>332</v>
      </c>
      <c r="O238" s="56">
        <v>1.0</v>
      </c>
      <c r="P238" s="56">
        <v>1.0</v>
      </c>
      <c r="Q238" s="56">
        <v>6.0</v>
      </c>
      <c r="R238" s="56">
        <v>1000.0</v>
      </c>
      <c r="S238" s="56"/>
      <c r="T238" s="56"/>
      <c r="U238" s="56"/>
      <c r="V238" s="56">
        <v>1000.0</v>
      </c>
      <c r="W238" s="88" t="s">
        <v>161</v>
      </c>
      <c r="X238" s="1"/>
    </row>
    <row r="239" ht="11.25" customHeight="1">
      <c r="A239" s="88" t="s">
        <v>1668</v>
      </c>
      <c r="B239" s="88" t="s">
        <v>1669</v>
      </c>
      <c r="C239" s="56" t="s">
        <v>135</v>
      </c>
      <c r="D239" s="88" t="s">
        <v>1592</v>
      </c>
      <c r="E239" s="56">
        <v>60.0</v>
      </c>
      <c r="F239" s="56"/>
      <c r="G239" s="56" t="s">
        <v>1090</v>
      </c>
      <c r="H239" s="88" t="s">
        <v>1670</v>
      </c>
      <c r="I239" s="88" t="s">
        <v>1528</v>
      </c>
      <c r="J239" s="88" t="s">
        <v>1671</v>
      </c>
      <c r="K239" s="56" t="s">
        <v>1672</v>
      </c>
      <c r="L239" s="56"/>
      <c r="M239" s="56">
        <v>2024.0</v>
      </c>
      <c r="N239" s="56" t="s">
        <v>272</v>
      </c>
      <c r="O239" s="56">
        <v>1.0</v>
      </c>
      <c r="P239" s="56">
        <v>1.0</v>
      </c>
      <c r="Q239" s="56">
        <v>6.0</v>
      </c>
      <c r="R239" s="56">
        <v>1500.0</v>
      </c>
      <c r="S239" s="56"/>
      <c r="T239" s="56"/>
      <c r="U239" s="56"/>
      <c r="V239" s="56">
        <v>1500.0</v>
      </c>
      <c r="W239" s="88" t="s">
        <v>161</v>
      </c>
      <c r="X239" s="1"/>
    </row>
    <row r="240" ht="11.25" customHeight="1">
      <c r="A240" s="88" t="s">
        <v>1673</v>
      </c>
      <c r="B240" s="88" t="s">
        <v>1674</v>
      </c>
      <c r="C240" s="56" t="s">
        <v>135</v>
      </c>
      <c r="D240" s="88" t="s">
        <v>1675</v>
      </c>
      <c r="E240" s="56"/>
      <c r="F240" s="56"/>
      <c r="G240" s="56" t="s">
        <v>1676</v>
      </c>
      <c r="H240" s="88" t="s">
        <v>1677</v>
      </c>
      <c r="I240" s="88" t="s">
        <v>1678</v>
      </c>
      <c r="J240" s="88" t="s">
        <v>1679</v>
      </c>
      <c r="K240" s="56" t="s">
        <v>1680</v>
      </c>
      <c r="L240" s="56"/>
      <c r="M240" s="56" t="s">
        <v>1681</v>
      </c>
      <c r="N240" s="56" t="s">
        <v>332</v>
      </c>
      <c r="O240" s="56">
        <v>1.0</v>
      </c>
      <c r="P240" s="56">
        <v>1.0</v>
      </c>
      <c r="Q240" s="56">
        <v>4.0</v>
      </c>
      <c r="R240" s="56">
        <v>1000.0</v>
      </c>
      <c r="S240" s="56"/>
      <c r="T240" s="56"/>
      <c r="U240" s="56"/>
      <c r="V240" s="56">
        <v>1000.0</v>
      </c>
      <c r="W240" s="88" t="s">
        <v>161</v>
      </c>
      <c r="X240" s="1"/>
    </row>
    <row r="241" ht="11.25" customHeight="1">
      <c r="A241" s="88" t="s">
        <v>1682</v>
      </c>
      <c r="B241" s="88" t="s">
        <v>1683</v>
      </c>
      <c r="C241" s="56" t="s">
        <v>135</v>
      </c>
      <c r="D241" s="88" t="s">
        <v>1533</v>
      </c>
      <c r="E241" s="56">
        <v>23.0</v>
      </c>
      <c r="F241" s="56"/>
      <c r="G241" s="56" t="s">
        <v>1534</v>
      </c>
      <c r="H241" s="88" t="s">
        <v>1684</v>
      </c>
      <c r="I241" s="88" t="s">
        <v>1685</v>
      </c>
      <c r="J241" s="88" t="s">
        <v>1686</v>
      </c>
      <c r="K241" s="56" t="s">
        <v>1687</v>
      </c>
      <c r="L241" s="56"/>
      <c r="M241" s="56">
        <v>2024.0</v>
      </c>
      <c r="N241" s="56" t="s">
        <v>219</v>
      </c>
      <c r="O241" s="56">
        <v>1.0</v>
      </c>
      <c r="P241" s="56">
        <v>1.0</v>
      </c>
      <c r="Q241" s="56">
        <v>6.0</v>
      </c>
      <c r="R241" s="56">
        <v>300.0</v>
      </c>
      <c r="S241" s="56"/>
      <c r="T241" s="56"/>
      <c r="U241" s="56"/>
      <c r="V241" s="56">
        <v>300.0</v>
      </c>
      <c r="W241" s="88" t="s">
        <v>161</v>
      </c>
      <c r="X241" s="1"/>
    </row>
    <row r="242" ht="11.25" customHeight="1">
      <c r="A242" s="88" t="s">
        <v>1688</v>
      </c>
      <c r="B242" s="88" t="s">
        <v>1689</v>
      </c>
      <c r="C242" s="56" t="s">
        <v>135</v>
      </c>
      <c r="D242" s="88" t="s">
        <v>1690</v>
      </c>
      <c r="E242" s="56">
        <v>91.0</v>
      </c>
      <c r="F242" s="56"/>
      <c r="G242" s="56" t="s">
        <v>1691</v>
      </c>
      <c r="H242" s="88" t="s">
        <v>1692</v>
      </c>
      <c r="I242" s="88" t="s">
        <v>1693</v>
      </c>
      <c r="J242" s="88" t="s">
        <v>1694</v>
      </c>
      <c r="K242" s="56" t="s">
        <v>1695</v>
      </c>
      <c r="L242" s="56"/>
      <c r="M242" s="56">
        <v>2024.0</v>
      </c>
      <c r="N242" s="56" t="s">
        <v>272</v>
      </c>
      <c r="O242" s="56">
        <v>1.0</v>
      </c>
      <c r="P242" s="56">
        <v>1.0</v>
      </c>
      <c r="Q242" s="56">
        <v>6.0</v>
      </c>
      <c r="R242" s="56">
        <v>1500.0</v>
      </c>
      <c r="S242" s="56"/>
      <c r="T242" s="56"/>
      <c r="U242" s="56"/>
      <c r="V242" s="56">
        <v>1500.0</v>
      </c>
      <c r="W242" s="88" t="s">
        <v>161</v>
      </c>
      <c r="X242" s="1"/>
    </row>
    <row r="243" ht="11.25" customHeight="1">
      <c r="A243" s="88" t="s">
        <v>1465</v>
      </c>
      <c r="B243" s="88" t="s">
        <v>1696</v>
      </c>
      <c r="C243" s="56" t="s">
        <v>135</v>
      </c>
      <c r="D243" s="88" t="s">
        <v>1697</v>
      </c>
      <c r="E243" s="56">
        <v>11.0</v>
      </c>
      <c r="F243" s="56"/>
      <c r="G243" s="56" t="s">
        <v>1468</v>
      </c>
      <c r="H243" s="88" t="s">
        <v>1698</v>
      </c>
      <c r="I243" s="88" t="s">
        <v>1699</v>
      </c>
      <c r="J243" s="88" t="s">
        <v>1700</v>
      </c>
      <c r="K243" s="56" t="s">
        <v>1472</v>
      </c>
      <c r="L243" s="56"/>
      <c r="M243" s="56">
        <v>2024.0</v>
      </c>
      <c r="N243" s="56" t="s">
        <v>290</v>
      </c>
      <c r="O243" s="56">
        <v>2.0</v>
      </c>
      <c r="P243" s="56">
        <v>2.0</v>
      </c>
      <c r="Q243" s="56">
        <v>7.0</v>
      </c>
      <c r="R243" s="56">
        <v>500.0</v>
      </c>
      <c r="S243" s="56"/>
      <c r="T243" s="56"/>
      <c r="U243" s="56"/>
      <c r="V243" s="56">
        <v>250.0</v>
      </c>
      <c r="W243" s="88" t="s">
        <v>161</v>
      </c>
      <c r="X243" s="1"/>
    </row>
    <row r="244" ht="11.25" customHeight="1">
      <c r="A244" s="88" t="s">
        <v>1331</v>
      </c>
      <c r="B244" s="88" t="s">
        <v>1477</v>
      </c>
      <c r="C244" s="56" t="s">
        <v>135</v>
      </c>
      <c r="D244" s="88" t="s">
        <v>761</v>
      </c>
      <c r="E244" s="56">
        <v>14.0</v>
      </c>
      <c r="F244" s="56">
        <v>7.0</v>
      </c>
      <c r="G244" s="56" t="s">
        <v>598</v>
      </c>
      <c r="H244" s="88" t="s">
        <v>1335</v>
      </c>
      <c r="I244" s="88" t="s">
        <v>1336</v>
      </c>
      <c r="J244" s="88" t="s">
        <v>1444</v>
      </c>
      <c r="K244" s="56" t="s">
        <v>1478</v>
      </c>
      <c r="L244" s="56"/>
      <c r="M244" s="56">
        <v>2024.0</v>
      </c>
      <c r="N244" s="56" t="s">
        <v>272</v>
      </c>
      <c r="O244" s="56">
        <v>7.0</v>
      </c>
      <c r="P244" s="56">
        <v>7.0</v>
      </c>
      <c r="Q244" s="56">
        <v>7.0</v>
      </c>
      <c r="R244" s="56">
        <v>1500.0</v>
      </c>
      <c r="S244" s="56"/>
      <c r="T244" s="56"/>
      <c r="U244" s="56"/>
      <c r="V244" s="56">
        <v>214.275</v>
      </c>
      <c r="W244" s="88" t="s">
        <v>162</v>
      </c>
      <c r="X244" s="1"/>
    </row>
    <row r="245" ht="11.25" customHeight="1">
      <c r="A245" s="88" t="s">
        <v>1400</v>
      </c>
      <c r="B245" s="88" t="s">
        <v>1701</v>
      </c>
      <c r="C245" s="56" t="s">
        <v>135</v>
      </c>
      <c r="D245" s="88" t="s">
        <v>1402</v>
      </c>
      <c r="E245" s="56">
        <v>61.0</v>
      </c>
      <c r="F245" s="56">
        <v>4.0</v>
      </c>
      <c r="G245" s="56" t="s">
        <v>1702</v>
      </c>
      <c r="H245" s="88" t="s">
        <v>1703</v>
      </c>
      <c r="I245" s="88" t="s">
        <v>1406</v>
      </c>
      <c r="J245" s="88" t="s">
        <v>1407</v>
      </c>
      <c r="K245" s="56" t="s">
        <v>1704</v>
      </c>
      <c r="L245" s="56" t="s">
        <v>1408</v>
      </c>
      <c r="M245" s="56">
        <v>2024.0</v>
      </c>
      <c r="N245" s="56" t="s">
        <v>382</v>
      </c>
      <c r="O245" s="56">
        <v>6.0</v>
      </c>
      <c r="P245" s="56">
        <v>6.0</v>
      </c>
      <c r="Q245" s="56">
        <v>6.0</v>
      </c>
      <c r="R245" s="56">
        <v>500.0</v>
      </c>
      <c r="S245" s="56"/>
      <c r="T245" s="56"/>
      <c r="U245" s="56"/>
      <c r="V245" s="56">
        <v>83.3</v>
      </c>
      <c r="W245" s="88" t="s">
        <v>162</v>
      </c>
      <c r="X245" s="1"/>
    </row>
    <row r="246" ht="11.25" customHeight="1">
      <c r="A246" s="88" t="s">
        <v>1479</v>
      </c>
      <c r="B246" s="88" t="s">
        <v>1449</v>
      </c>
      <c r="C246" s="56" t="s">
        <v>135</v>
      </c>
      <c r="D246" s="88" t="s">
        <v>1476</v>
      </c>
      <c r="E246" s="56">
        <v>67.0</v>
      </c>
      <c r="F246" s="56">
        <v>2.0</v>
      </c>
      <c r="G246" s="56" t="s">
        <v>847</v>
      </c>
      <c r="H246" s="88" t="s">
        <v>1450</v>
      </c>
      <c r="I246" s="88" t="s">
        <v>1451</v>
      </c>
      <c r="J246" s="88"/>
      <c r="K246" s="56" t="s">
        <v>1452</v>
      </c>
      <c r="L246" s="56" t="s">
        <v>1453</v>
      </c>
      <c r="M246" s="56">
        <v>2024.0</v>
      </c>
      <c r="N246" s="56" t="s">
        <v>219</v>
      </c>
      <c r="O246" s="56">
        <v>4.0</v>
      </c>
      <c r="P246" s="56">
        <v>4.0</v>
      </c>
      <c r="Q246" s="56">
        <v>4.0</v>
      </c>
      <c r="R246" s="56">
        <v>300.0</v>
      </c>
      <c r="S246" s="56"/>
      <c r="T246" s="56"/>
      <c r="U246" s="56"/>
      <c r="V246" s="56">
        <v>75.0</v>
      </c>
      <c r="W246" s="88" t="s">
        <v>162</v>
      </c>
      <c r="X246" s="1"/>
    </row>
    <row r="247" ht="11.25" customHeight="1">
      <c r="A247" s="88" t="s">
        <v>1475</v>
      </c>
      <c r="B247" s="88" t="s">
        <v>1446</v>
      </c>
      <c r="C247" s="56" t="s">
        <v>135</v>
      </c>
      <c r="D247" s="88" t="s">
        <v>1476</v>
      </c>
      <c r="E247" s="56">
        <v>67.0</v>
      </c>
      <c r="F247" s="56">
        <v>2.0</v>
      </c>
      <c r="G247" s="56" t="s">
        <v>847</v>
      </c>
      <c r="H247" s="88" t="s">
        <v>1342</v>
      </c>
      <c r="I247" s="88" t="s">
        <v>1343</v>
      </c>
      <c r="J247" s="88"/>
      <c r="K247" s="56" t="s">
        <v>1344</v>
      </c>
      <c r="L247" s="56" t="s">
        <v>1345</v>
      </c>
      <c r="M247" s="56">
        <v>2024.0</v>
      </c>
      <c r="N247" s="56" t="s">
        <v>219</v>
      </c>
      <c r="O247" s="56">
        <v>5.0</v>
      </c>
      <c r="P247" s="56">
        <v>5.0</v>
      </c>
      <c r="Q247" s="56">
        <v>5.0</v>
      </c>
      <c r="R247" s="56">
        <v>300.0</v>
      </c>
      <c r="S247" s="56"/>
      <c r="T247" s="56"/>
      <c r="U247" s="56"/>
      <c r="V247" s="56">
        <v>60.0</v>
      </c>
      <c r="W247" s="88" t="s">
        <v>162</v>
      </c>
      <c r="X247" s="1"/>
    </row>
    <row r="248" ht="11.25" customHeight="1">
      <c r="A248" s="85" t="s">
        <v>1331</v>
      </c>
      <c r="B248" s="85" t="s">
        <v>1705</v>
      </c>
      <c r="C248" s="86" t="s">
        <v>135</v>
      </c>
      <c r="D248" s="85" t="s">
        <v>1706</v>
      </c>
      <c r="E248" s="86">
        <v>14.0</v>
      </c>
      <c r="F248" s="87">
        <v>7.0</v>
      </c>
      <c r="G248" s="86" t="s">
        <v>1707</v>
      </c>
      <c r="H248" s="101" t="s">
        <v>1335</v>
      </c>
      <c r="I248" s="101" t="s">
        <v>1336</v>
      </c>
      <c r="J248" s="101" t="s">
        <v>1708</v>
      </c>
      <c r="K248" s="87" t="s">
        <v>1338</v>
      </c>
      <c r="L248" s="90" t="s">
        <v>299</v>
      </c>
      <c r="M248" s="87">
        <v>2024.0</v>
      </c>
      <c r="N248" s="87" t="s">
        <v>272</v>
      </c>
      <c r="O248" s="87">
        <v>7.0</v>
      </c>
      <c r="P248" s="91">
        <v>7.0</v>
      </c>
      <c r="Q248" s="91">
        <v>7.0</v>
      </c>
      <c r="R248" s="91">
        <v>1500.0</v>
      </c>
      <c r="S248" s="92"/>
      <c r="T248" s="56"/>
      <c r="U248" s="56"/>
      <c r="V248" s="111">
        <v>214.275</v>
      </c>
      <c r="W248" s="85" t="s">
        <v>163</v>
      </c>
      <c r="X248" s="1"/>
    </row>
    <row r="249" ht="11.25" customHeight="1">
      <c r="A249" s="88" t="s">
        <v>1709</v>
      </c>
      <c r="B249" s="88" t="s">
        <v>1710</v>
      </c>
      <c r="C249" s="56" t="s">
        <v>135</v>
      </c>
      <c r="D249" s="88" t="s">
        <v>1325</v>
      </c>
      <c r="E249" s="56">
        <v>17.0</v>
      </c>
      <c r="F249" s="56">
        <v>23.0</v>
      </c>
      <c r="G249" s="56" t="s">
        <v>1377</v>
      </c>
      <c r="H249" s="88" t="s">
        <v>1327</v>
      </c>
      <c r="I249" s="88" t="s">
        <v>1328</v>
      </c>
      <c r="J249" s="88" t="s">
        <v>1711</v>
      </c>
      <c r="K249" s="56" t="s">
        <v>1330</v>
      </c>
      <c r="L249" s="56" t="s">
        <v>1712</v>
      </c>
      <c r="M249" s="56">
        <v>2024.0</v>
      </c>
      <c r="N249" s="56" t="s">
        <v>272</v>
      </c>
      <c r="O249" s="56">
        <v>8.0</v>
      </c>
      <c r="P249" s="56">
        <v>7.0</v>
      </c>
      <c r="Q249" s="56">
        <v>8.0</v>
      </c>
      <c r="R249" s="56">
        <v>1500.0</v>
      </c>
      <c r="S249" s="56"/>
      <c r="T249" s="56"/>
      <c r="U249" s="56"/>
      <c r="V249" s="56">
        <v>187.5</v>
      </c>
      <c r="W249" s="88" t="s">
        <v>164</v>
      </c>
      <c r="X249" s="1"/>
    </row>
    <row r="250" ht="11.25" customHeight="1">
      <c r="A250" s="88" t="s">
        <v>786</v>
      </c>
      <c r="B250" s="88" t="s">
        <v>1713</v>
      </c>
      <c r="C250" s="56" t="s">
        <v>135</v>
      </c>
      <c r="D250" s="88" t="s">
        <v>1714</v>
      </c>
      <c r="E250" s="56">
        <v>67.0</v>
      </c>
      <c r="F250" s="56">
        <v>1.0</v>
      </c>
      <c r="G250" s="56" t="s">
        <v>789</v>
      </c>
      <c r="H250" s="88" t="s">
        <v>790</v>
      </c>
      <c r="I250" s="88" t="s">
        <v>791</v>
      </c>
      <c r="J250" s="88"/>
      <c r="K250" s="56" t="s">
        <v>793</v>
      </c>
      <c r="L250" s="56" t="s">
        <v>1715</v>
      </c>
      <c r="M250" s="56">
        <v>2024.0</v>
      </c>
      <c r="N250" s="56" t="s">
        <v>219</v>
      </c>
      <c r="O250" s="56">
        <v>4.0</v>
      </c>
      <c r="P250" s="56">
        <v>4.0</v>
      </c>
      <c r="Q250" s="56">
        <v>4.0</v>
      </c>
      <c r="R250" s="56">
        <v>300.0</v>
      </c>
      <c r="S250" s="56"/>
      <c r="T250" s="56"/>
      <c r="U250" s="56"/>
      <c r="V250" s="56">
        <v>75.0</v>
      </c>
      <c r="W250" s="88" t="s">
        <v>164</v>
      </c>
      <c r="X250" s="1"/>
    </row>
    <row r="251" ht="11.25" customHeight="1">
      <c r="A251" s="88" t="s">
        <v>1709</v>
      </c>
      <c r="B251" s="88" t="s">
        <v>1710</v>
      </c>
      <c r="C251" s="56" t="s">
        <v>135</v>
      </c>
      <c r="D251" s="88" t="s">
        <v>1325</v>
      </c>
      <c r="E251" s="56">
        <v>17.0</v>
      </c>
      <c r="F251" s="56">
        <v>23.0</v>
      </c>
      <c r="G251" s="56" t="s">
        <v>1377</v>
      </c>
      <c r="H251" s="88" t="s">
        <v>1327</v>
      </c>
      <c r="I251" s="88" t="s">
        <v>1328</v>
      </c>
      <c r="J251" s="88" t="s">
        <v>1711</v>
      </c>
      <c r="K251" s="56" t="s">
        <v>1330</v>
      </c>
      <c r="L251" s="56" t="s">
        <v>1712</v>
      </c>
      <c r="M251" s="56">
        <v>2024.0</v>
      </c>
      <c r="N251" s="56" t="s">
        <v>272</v>
      </c>
      <c r="O251" s="56">
        <v>8.0</v>
      </c>
      <c r="P251" s="56">
        <v>7.0</v>
      </c>
      <c r="Q251" s="56">
        <v>8.0</v>
      </c>
      <c r="R251" s="56">
        <v>1500.0</v>
      </c>
      <c r="S251" s="56"/>
      <c r="T251" s="56"/>
      <c r="U251" s="56"/>
      <c r="V251" s="56">
        <v>187.5</v>
      </c>
      <c r="W251" s="88" t="s">
        <v>165</v>
      </c>
      <c r="X251" s="1"/>
    </row>
    <row r="252" ht="11.25" customHeight="1">
      <c r="A252" s="88" t="s">
        <v>786</v>
      </c>
      <c r="B252" s="88" t="s">
        <v>1713</v>
      </c>
      <c r="C252" s="56" t="s">
        <v>135</v>
      </c>
      <c r="D252" s="88" t="s">
        <v>1714</v>
      </c>
      <c r="E252" s="56">
        <v>67.0</v>
      </c>
      <c r="F252" s="56">
        <v>1.0</v>
      </c>
      <c r="G252" s="56" t="s">
        <v>789</v>
      </c>
      <c r="H252" s="88" t="s">
        <v>790</v>
      </c>
      <c r="I252" s="88" t="s">
        <v>791</v>
      </c>
      <c r="J252" s="88"/>
      <c r="K252" s="56" t="s">
        <v>793</v>
      </c>
      <c r="L252" s="56" t="s">
        <v>1715</v>
      </c>
      <c r="M252" s="56">
        <v>2024.0</v>
      </c>
      <c r="N252" s="56" t="s">
        <v>219</v>
      </c>
      <c r="O252" s="56">
        <v>4.0</v>
      </c>
      <c r="P252" s="56">
        <v>4.0</v>
      </c>
      <c r="Q252" s="56">
        <v>4.0</v>
      </c>
      <c r="R252" s="56">
        <v>300.0</v>
      </c>
      <c r="S252" s="56"/>
      <c r="T252" s="56"/>
      <c r="U252" s="56"/>
      <c r="V252" s="56">
        <v>75.0</v>
      </c>
      <c r="W252" s="88" t="s">
        <v>165</v>
      </c>
      <c r="X252" s="1"/>
    </row>
    <row r="253" ht="11.25" customHeight="1">
      <c r="A253" s="88" t="s">
        <v>1716</v>
      </c>
      <c r="B253" s="88" t="s">
        <v>1717</v>
      </c>
      <c r="C253" s="56" t="s">
        <v>135</v>
      </c>
      <c r="D253" s="88" t="s">
        <v>1714</v>
      </c>
      <c r="E253" s="56">
        <v>67.0</v>
      </c>
      <c r="F253" s="56">
        <v>1.0</v>
      </c>
      <c r="G253" s="56" t="s">
        <v>789</v>
      </c>
      <c r="H253" s="88" t="s">
        <v>1342</v>
      </c>
      <c r="I253" s="88" t="s">
        <v>1343</v>
      </c>
      <c r="J253" s="88"/>
      <c r="K253" s="56" t="s">
        <v>1344</v>
      </c>
      <c r="L253" s="56" t="s">
        <v>1718</v>
      </c>
      <c r="M253" s="56">
        <v>2024.0</v>
      </c>
      <c r="N253" s="56" t="s">
        <v>219</v>
      </c>
      <c r="O253" s="56">
        <v>5.0</v>
      </c>
      <c r="P253" s="56">
        <v>5.0</v>
      </c>
      <c r="Q253" s="56">
        <v>5.0</v>
      </c>
      <c r="R253" s="56">
        <v>300.0</v>
      </c>
      <c r="S253" s="56"/>
      <c r="T253" s="56"/>
      <c r="U253" s="56"/>
      <c r="V253" s="56">
        <v>60.0</v>
      </c>
      <c r="W253" s="88" t="s">
        <v>165</v>
      </c>
      <c r="X253" s="1"/>
    </row>
    <row r="254" ht="11.25" customHeight="1">
      <c r="A254" s="88" t="s">
        <v>1400</v>
      </c>
      <c r="B254" s="88" t="s">
        <v>1719</v>
      </c>
      <c r="C254" s="56" t="s">
        <v>135</v>
      </c>
      <c r="D254" s="88" t="s">
        <v>1402</v>
      </c>
      <c r="E254" s="56">
        <v>61.0</v>
      </c>
      <c r="F254" s="56">
        <v>4.0</v>
      </c>
      <c r="G254" s="56" t="s">
        <v>1702</v>
      </c>
      <c r="H254" s="88" t="s">
        <v>1703</v>
      </c>
      <c r="I254" s="88" t="s">
        <v>1406</v>
      </c>
      <c r="J254" s="88" t="s">
        <v>1407</v>
      </c>
      <c r="K254" s="56" t="s">
        <v>1704</v>
      </c>
      <c r="L254" s="56" t="s">
        <v>1408</v>
      </c>
      <c r="M254" s="56">
        <v>2024.0</v>
      </c>
      <c r="N254" s="56" t="s">
        <v>382</v>
      </c>
      <c r="O254" s="56">
        <v>6.0</v>
      </c>
      <c r="P254" s="56">
        <v>6.0</v>
      </c>
      <c r="Q254" s="56">
        <v>6.0</v>
      </c>
      <c r="R254" s="56">
        <v>500.0</v>
      </c>
      <c r="S254" s="56"/>
      <c r="T254" s="56"/>
      <c r="U254" s="56"/>
      <c r="V254" s="56">
        <v>83.3</v>
      </c>
      <c r="W254" s="88" t="s">
        <v>166</v>
      </c>
      <c r="X254" s="1"/>
    </row>
    <row r="255" ht="11.25" customHeight="1">
      <c r="A255" s="85" t="s">
        <v>1390</v>
      </c>
      <c r="B255" s="85" t="s">
        <v>1720</v>
      </c>
      <c r="C255" s="86" t="s">
        <v>135</v>
      </c>
      <c r="D255" s="85" t="s">
        <v>1392</v>
      </c>
      <c r="E255" s="86">
        <v>174.0</v>
      </c>
      <c r="F255" s="87"/>
      <c r="G255" s="87"/>
      <c r="H255" s="101" t="s">
        <v>1721</v>
      </c>
      <c r="I255" s="101" t="s">
        <v>1722</v>
      </c>
      <c r="J255" s="97" t="s">
        <v>1723</v>
      </c>
      <c r="K255" s="87"/>
      <c r="L255" s="90" t="s">
        <v>1396</v>
      </c>
      <c r="M255" s="87">
        <v>2024.0</v>
      </c>
      <c r="N255" s="87" t="s">
        <v>1085</v>
      </c>
      <c r="O255" s="87">
        <v>4.0</v>
      </c>
      <c r="P255" s="91">
        <v>4.0</v>
      </c>
      <c r="Q255" s="91">
        <v>4.0</v>
      </c>
      <c r="R255" s="91">
        <v>200.0</v>
      </c>
      <c r="S255" s="112" t="s">
        <v>792</v>
      </c>
      <c r="T255" s="112" t="s">
        <v>792</v>
      </c>
      <c r="U255" s="112" t="s">
        <v>792</v>
      </c>
      <c r="V255" s="113">
        <v>50.0</v>
      </c>
      <c r="W255" s="85" t="s">
        <v>168</v>
      </c>
      <c r="X255" s="1"/>
    </row>
    <row r="256" ht="11.25" customHeight="1">
      <c r="A256" s="85" t="s">
        <v>1400</v>
      </c>
      <c r="B256" s="85" t="s">
        <v>1724</v>
      </c>
      <c r="C256" s="86" t="s">
        <v>135</v>
      </c>
      <c r="D256" s="85" t="s">
        <v>1402</v>
      </c>
      <c r="E256" s="86">
        <v>61.0</v>
      </c>
      <c r="F256" s="86">
        <v>4.0</v>
      </c>
      <c r="G256" s="86"/>
      <c r="H256" s="101" t="s">
        <v>1725</v>
      </c>
      <c r="I256" s="101" t="s">
        <v>1726</v>
      </c>
      <c r="J256" s="97" t="s">
        <v>1407</v>
      </c>
      <c r="K256" s="87"/>
      <c r="L256" s="87" t="s">
        <v>1408</v>
      </c>
      <c r="M256" s="87">
        <v>2024.0</v>
      </c>
      <c r="N256" s="87" t="s">
        <v>382</v>
      </c>
      <c r="O256" s="87">
        <v>6.0</v>
      </c>
      <c r="P256" s="91">
        <v>6.0</v>
      </c>
      <c r="Q256" s="91">
        <v>6.0</v>
      </c>
      <c r="R256" s="91">
        <v>500.0</v>
      </c>
      <c r="S256" s="112" t="s">
        <v>792</v>
      </c>
      <c r="T256" s="112" t="s">
        <v>792</v>
      </c>
      <c r="U256" s="112" t="s">
        <v>792</v>
      </c>
      <c r="V256" s="113">
        <v>83.33333333333333</v>
      </c>
      <c r="W256" s="85" t="s">
        <v>168</v>
      </c>
      <c r="X256" s="1"/>
    </row>
    <row r="257" ht="11.25" customHeight="1">
      <c r="A257" s="88" t="s">
        <v>1727</v>
      </c>
      <c r="B257" s="88" t="s">
        <v>1728</v>
      </c>
      <c r="C257" s="56" t="s">
        <v>135</v>
      </c>
      <c r="D257" s="88" t="s">
        <v>788</v>
      </c>
      <c r="E257" s="56">
        <v>67.0</v>
      </c>
      <c r="F257" s="56">
        <v>1.0</v>
      </c>
      <c r="G257" s="56" t="s">
        <v>606</v>
      </c>
      <c r="H257" s="88" t="s">
        <v>1348</v>
      </c>
      <c r="I257" s="88" t="s">
        <v>1349</v>
      </c>
      <c r="J257" s="88" t="s">
        <v>792</v>
      </c>
      <c r="K257" s="56" t="s">
        <v>1729</v>
      </c>
      <c r="L257" s="56" t="s">
        <v>1351</v>
      </c>
      <c r="M257" s="56">
        <v>2024.0</v>
      </c>
      <c r="N257" s="56" t="s">
        <v>382</v>
      </c>
      <c r="O257" s="56">
        <v>3.0</v>
      </c>
      <c r="P257" s="56">
        <v>3.0</v>
      </c>
      <c r="Q257" s="56">
        <v>3.0</v>
      </c>
      <c r="R257" s="56">
        <v>300.0</v>
      </c>
      <c r="S257" s="56" t="s">
        <v>1730</v>
      </c>
      <c r="T257" s="56" t="s">
        <v>491</v>
      </c>
      <c r="U257" s="56" t="s">
        <v>1731</v>
      </c>
      <c r="V257" s="56">
        <v>100.0</v>
      </c>
      <c r="W257" s="88" t="s">
        <v>169</v>
      </c>
      <c r="X257" s="1"/>
    </row>
    <row r="258" ht="11.25" customHeight="1">
      <c r="A258" s="88" t="s">
        <v>1369</v>
      </c>
      <c r="B258" s="88" t="s">
        <v>1370</v>
      </c>
      <c r="C258" s="56" t="s">
        <v>135</v>
      </c>
      <c r="D258" s="88" t="s">
        <v>788</v>
      </c>
      <c r="E258" s="56">
        <v>67.0</v>
      </c>
      <c r="F258" s="56">
        <v>1.0</v>
      </c>
      <c r="G258" s="56" t="s">
        <v>789</v>
      </c>
      <c r="H258" s="88" t="s">
        <v>1371</v>
      </c>
      <c r="I258" s="88" t="s">
        <v>1372</v>
      </c>
      <c r="J258" s="88" t="s">
        <v>792</v>
      </c>
      <c r="K258" s="56" t="s">
        <v>1732</v>
      </c>
      <c r="L258" s="56" t="s">
        <v>1374</v>
      </c>
      <c r="M258" s="56">
        <v>2024.0</v>
      </c>
      <c r="N258" s="56" t="s">
        <v>382</v>
      </c>
      <c r="O258" s="56">
        <v>3.0</v>
      </c>
      <c r="P258" s="56">
        <v>3.0</v>
      </c>
      <c r="Q258" s="56">
        <v>3.0</v>
      </c>
      <c r="R258" s="56">
        <v>300.0</v>
      </c>
      <c r="S258" s="56" t="s">
        <v>1730</v>
      </c>
      <c r="T258" s="56" t="s">
        <v>491</v>
      </c>
      <c r="U258" s="56" t="s">
        <v>1731</v>
      </c>
      <c r="V258" s="56">
        <v>100.0</v>
      </c>
      <c r="W258" s="88" t="s">
        <v>169</v>
      </c>
      <c r="X258" s="1"/>
    </row>
    <row r="259" ht="11.25" customHeight="1">
      <c r="A259" s="88" t="s">
        <v>1733</v>
      </c>
      <c r="B259" s="88" t="s">
        <v>1734</v>
      </c>
      <c r="C259" s="56" t="s">
        <v>135</v>
      </c>
      <c r="D259" s="88" t="s">
        <v>1411</v>
      </c>
      <c r="E259" s="56">
        <v>14.0</v>
      </c>
      <c r="F259" s="56">
        <v>1.0</v>
      </c>
      <c r="G259" s="56" t="s">
        <v>1735</v>
      </c>
      <c r="H259" s="88" t="s">
        <v>1736</v>
      </c>
      <c r="I259" s="88" t="s">
        <v>1415</v>
      </c>
      <c r="J259" s="88" t="s">
        <v>1737</v>
      </c>
      <c r="K259" s="56" t="s">
        <v>1417</v>
      </c>
      <c r="L259" s="56" t="s">
        <v>1738</v>
      </c>
      <c r="M259" s="56">
        <v>2024.0</v>
      </c>
      <c r="N259" s="56" t="s">
        <v>219</v>
      </c>
      <c r="O259" s="56">
        <v>3.0</v>
      </c>
      <c r="P259" s="56">
        <v>3.0</v>
      </c>
      <c r="Q259" s="56">
        <v>3.0</v>
      </c>
      <c r="R259" s="56">
        <v>300.0</v>
      </c>
      <c r="S259" s="56"/>
      <c r="T259" s="56"/>
      <c r="U259" s="56"/>
      <c r="V259" s="56">
        <v>100.0</v>
      </c>
      <c r="W259" s="88" t="s">
        <v>170</v>
      </c>
      <c r="X259" s="1"/>
    </row>
    <row r="260" ht="11.25" customHeight="1">
      <c r="A260" s="88" t="s">
        <v>1739</v>
      </c>
      <c r="B260" s="88" t="s">
        <v>1740</v>
      </c>
      <c r="C260" s="56" t="s">
        <v>135</v>
      </c>
      <c r="D260" s="88" t="s">
        <v>1402</v>
      </c>
      <c r="E260" s="56">
        <v>61.0</v>
      </c>
      <c r="F260" s="56">
        <v>4.0</v>
      </c>
      <c r="G260" s="56" t="s">
        <v>1741</v>
      </c>
      <c r="H260" s="88" t="s">
        <v>1703</v>
      </c>
      <c r="I260" s="88" t="s">
        <v>1742</v>
      </c>
      <c r="J260" s="88" t="s">
        <v>1407</v>
      </c>
      <c r="K260" s="56" t="s">
        <v>1704</v>
      </c>
      <c r="L260" s="56" t="s">
        <v>1408</v>
      </c>
      <c r="M260" s="56">
        <v>2024.0</v>
      </c>
      <c r="N260" s="56" t="s">
        <v>382</v>
      </c>
      <c r="O260" s="56">
        <v>6.0</v>
      </c>
      <c r="P260" s="56">
        <v>6.0</v>
      </c>
      <c r="Q260" s="56">
        <v>6.0</v>
      </c>
      <c r="R260" s="56">
        <v>500.0</v>
      </c>
      <c r="S260" s="56"/>
      <c r="T260" s="56"/>
      <c r="U260" s="56"/>
      <c r="V260" s="56">
        <v>83.33</v>
      </c>
      <c r="W260" s="88" t="s">
        <v>170</v>
      </c>
      <c r="X260" s="1"/>
    </row>
    <row r="261" ht="11.25" customHeight="1">
      <c r="A261" s="88" t="s">
        <v>1727</v>
      </c>
      <c r="B261" s="88" t="s">
        <v>1728</v>
      </c>
      <c r="C261" s="56" t="s">
        <v>135</v>
      </c>
      <c r="D261" s="88" t="s">
        <v>788</v>
      </c>
      <c r="E261" s="56">
        <v>67.0</v>
      </c>
      <c r="F261" s="56">
        <v>1.0</v>
      </c>
      <c r="G261" s="56" t="s">
        <v>606</v>
      </c>
      <c r="H261" s="88" t="s">
        <v>1348</v>
      </c>
      <c r="I261" s="88" t="s">
        <v>1349</v>
      </c>
      <c r="J261" s="88" t="s">
        <v>792</v>
      </c>
      <c r="K261" s="56" t="s">
        <v>1729</v>
      </c>
      <c r="L261" s="56" t="s">
        <v>1351</v>
      </c>
      <c r="M261" s="56">
        <v>2024.0</v>
      </c>
      <c r="N261" s="56" t="s">
        <v>382</v>
      </c>
      <c r="O261" s="56">
        <v>3.0</v>
      </c>
      <c r="P261" s="56">
        <v>3.0</v>
      </c>
      <c r="Q261" s="56">
        <v>3.0</v>
      </c>
      <c r="R261" s="56">
        <v>300.0</v>
      </c>
      <c r="S261" s="56" t="s">
        <v>1730</v>
      </c>
      <c r="T261" s="56" t="s">
        <v>491</v>
      </c>
      <c r="U261" s="56" t="s">
        <v>1731</v>
      </c>
      <c r="V261" s="56">
        <v>100.0</v>
      </c>
      <c r="W261" s="88" t="s">
        <v>171</v>
      </c>
      <c r="X261" s="1"/>
    </row>
    <row r="262" ht="11.25" customHeight="1">
      <c r="A262" s="88" t="s">
        <v>1369</v>
      </c>
      <c r="B262" s="88" t="s">
        <v>1370</v>
      </c>
      <c r="C262" s="56" t="s">
        <v>135</v>
      </c>
      <c r="D262" s="88" t="s">
        <v>788</v>
      </c>
      <c r="E262" s="56">
        <v>67.0</v>
      </c>
      <c r="F262" s="56">
        <v>1.0</v>
      </c>
      <c r="G262" s="56" t="s">
        <v>789</v>
      </c>
      <c r="H262" s="88" t="s">
        <v>1371</v>
      </c>
      <c r="I262" s="88" t="s">
        <v>1372</v>
      </c>
      <c r="J262" s="88" t="s">
        <v>792</v>
      </c>
      <c r="K262" s="56" t="s">
        <v>1732</v>
      </c>
      <c r="L262" s="56" t="s">
        <v>1374</v>
      </c>
      <c r="M262" s="56">
        <v>2024.0</v>
      </c>
      <c r="N262" s="56" t="s">
        <v>382</v>
      </c>
      <c r="O262" s="56">
        <v>3.0</v>
      </c>
      <c r="P262" s="56">
        <v>3.0</v>
      </c>
      <c r="Q262" s="56">
        <v>3.0</v>
      </c>
      <c r="R262" s="56">
        <v>300.0</v>
      </c>
      <c r="S262" s="56" t="s">
        <v>1730</v>
      </c>
      <c r="T262" s="56" t="s">
        <v>491</v>
      </c>
      <c r="U262" s="56" t="s">
        <v>1731</v>
      </c>
      <c r="V262" s="56">
        <v>100.0</v>
      </c>
      <c r="W262" s="88" t="s">
        <v>171</v>
      </c>
      <c r="X262" s="1"/>
    </row>
    <row r="263" ht="11.25" customHeight="1">
      <c r="A263" s="86"/>
      <c r="B263" s="86"/>
      <c r="C263" s="86"/>
      <c r="D263" s="86"/>
      <c r="E263" s="86"/>
      <c r="F263" s="86"/>
      <c r="G263" s="86"/>
      <c r="H263" s="87"/>
      <c r="I263" s="87"/>
      <c r="J263" s="86"/>
      <c r="K263" s="86"/>
      <c r="L263" s="93"/>
      <c r="M263" s="87"/>
      <c r="N263" s="87"/>
      <c r="O263" s="87"/>
      <c r="P263" s="91"/>
      <c r="Q263" s="91"/>
      <c r="R263" s="91"/>
      <c r="S263" s="92"/>
      <c r="T263" s="56"/>
      <c r="U263" s="56"/>
      <c r="V263" s="56"/>
      <c r="W263" s="87"/>
      <c r="X263" s="1"/>
    </row>
    <row r="264" ht="11.25" customHeight="1">
      <c r="A264" s="86"/>
      <c r="B264" s="86"/>
      <c r="C264" s="86"/>
      <c r="D264" s="86"/>
      <c r="E264" s="86"/>
      <c r="F264" s="86"/>
      <c r="G264" s="86"/>
      <c r="H264" s="87"/>
      <c r="I264" s="87"/>
      <c r="J264" s="86"/>
      <c r="K264" s="86"/>
      <c r="L264" s="93"/>
      <c r="M264" s="87"/>
      <c r="N264" s="87"/>
      <c r="O264" s="87"/>
      <c r="P264" s="91"/>
      <c r="Q264" s="91"/>
      <c r="R264" s="91"/>
      <c r="S264" s="92"/>
      <c r="T264" s="56"/>
      <c r="U264" s="56"/>
      <c r="V264" s="56"/>
      <c r="W264" s="87"/>
      <c r="X264" s="1"/>
    </row>
    <row r="265" ht="11.25" customHeight="1">
      <c r="A265" s="87"/>
      <c r="B265" s="87"/>
      <c r="C265" s="87"/>
      <c r="D265" s="87"/>
      <c r="E265" s="87"/>
      <c r="F265" s="87"/>
      <c r="G265" s="87"/>
      <c r="H265" s="87"/>
      <c r="I265" s="87"/>
      <c r="J265" s="87"/>
      <c r="K265" s="87"/>
      <c r="L265" s="90"/>
      <c r="M265" s="87"/>
      <c r="N265" s="87"/>
      <c r="O265" s="87"/>
      <c r="P265" s="91"/>
      <c r="Q265" s="91"/>
      <c r="R265" s="91"/>
      <c r="S265" s="92"/>
      <c r="T265" s="56"/>
      <c r="U265" s="56"/>
      <c r="V265" s="56"/>
      <c r="W265" s="87"/>
      <c r="X265" s="1"/>
    </row>
    <row r="266" ht="11.25" customHeight="1">
      <c r="A266" s="87"/>
      <c r="B266" s="87"/>
      <c r="C266" s="87"/>
      <c r="D266" s="87"/>
      <c r="E266" s="87"/>
      <c r="F266" s="87"/>
      <c r="G266" s="87"/>
      <c r="H266" s="87"/>
      <c r="I266" s="87"/>
      <c r="J266" s="87"/>
      <c r="K266" s="87"/>
      <c r="L266" s="90"/>
      <c r="M266" s="87"/>
      <c r="N266" s="87"/>
      <c r="O266" s="87"/>
      <c r="P266" s="91"/>
      <c r="Q266" s="91"/>
      <c r="R266" s="91"/>
      <c r="S266" s="92"/>
      <c r="T266" s="56"/>
      <c r="U266" s="56"/>
      <c r="V266" s="56"/>
      <c r="W266" s="87"/>
      <c r="X266" s="1"/>
    </row>
    <row r="267" ht="11.25" customHeight="1">
      <c r="A267" s="87"/>
      <c r="B267" s="87"/>
      <c r="C267" s="87"/>
      <c r="D267" s="87"/>
      <c r="E267" s="87"/>
      <c r="F267" s="87"/>
      <c r="G267" s="87"/>
      <c r="H267" s="87"/>
      <c r="I267" s="87"/>
      <c r="J267" s="87"/>
      <c r="K267" s="87"/>
      <c r="L267" s="90"/>
      <c r="M267" s="87"/>
      <c r="N267" s="87"/>
      <c r="O267" s="87"/>
      <c r="P267" s="91"/>
      <c r="Q267" s="91"/>
      <c r="R267" s="91"/>
      <c r="S267" s="92"/>
      <c r="T267" s="56"/>
      <c r="U267" s="56"/>
      <c r="V267" s="56"/>
      <c r="W267" s="87"/>
      <c r="X267" s="1"/>
    </row>
    <row r="268" ht="11.25" customHeight="1">
      <c r="A268" s="87"/>
      <c r="B268" s="87"/>
      <c r="C268" s="87"/>
      <c r="D268" s="87"/>
      <c r="E268" s="87"/>
      <c r="F268" s="87"/>
      <c r="G268" s="87"/>
      <c r="H268" s="87"/>
      <c r="I268" s="87"/>
      <c r="J268" s="87"/>
      <c r="K268" s="87"/>
      <c r="L268" s="90"/>
      <c r="M268" s="87"/>
      <c r="N268" s="87"/>
      <c r="O268" s="87"/>
      <c r="P268" s="91"/>
      <c r="Q268" s="91"/>
      <c r="R268" s="91"/>
      <c r="S268" s="92"/>
      <c r="T268" s="56"/>
      <c r="U268" s="56"/>
      <c r="V268" s="56"/>
      <c r="W268" s="87"/>
      <c r="X268" s="1"/>
    </row>
    <row r="269" ht="11.25" customHeight="1">
      <c r="A269" s="114" t="s">
        <v>172</v>
      </c>
      <c r="B269" s="67"/>
      <c r="C269" s="67"/>
      <c r="D269" s="67"/>
      <c r="E269" s="67"/>
      <c r="F269" s="67"/>
      <c r="G269" s="1"/>
      <c r="H269" s="1"/>
      <c r="I269" s="1"/>
      <c r="J269" s="1"/>
      <c r="K269" s="1"/>
      <c r="L269" s="1"/>
      <c r="M269" s="1"/>
      <c r="N269" s="1"/>
      <c r="O269" s="1"/>
      <c r="P269" s="71"/>
      <c r="Q269" s="71"/>
      <c r="R269" s="71"/>
      <c r="T269" s="1"/>
      <c r="U269" s="1"/>
      <c r="V269" s="115">
        <f>SUM(V12:V268)</f>
        <v>72568.995</v>
      </c>
      <c r="X269" s="1"/>
    </row>
    <row r="270" ht="15.75" customHeight="1">
      <c r="A270" s="66"/>
      <c r="B270" s="67"/>
      <c r="C270" s="67"/>
      <c r="D270" s="67"/>
      <c r="E270" s="67"/>
      <c r="F270" s="67"/>
      <c r="G270" s="1"/>
      <c r="H270" s="1"/>
      <c r="I270" s="1"/>
      <c r="J270" s="1"/>
      <c r="K270" s="1"/>
      <c r="L270" s="1"/>
      <c r="M270" s="1"/>
      <c r="N270" s="1"/>
      <c r="O270" s="1"/>
      <c r="P270" s="1"/>
      <c r="Q270" s="1"/>
      <c r="R270" s="1"/>
      <c r="S270" s="1"/>
      <c r="T270" s="1"/>
      <c r="U270" s="1"/>
      <c r="V270" s="1"/>
      <c r="W270" s="1"/>
      <c r="X270" s="1"/>
    </row>
    <row r="271" ht="15.75" customHeight="1">
      <c r="A271" s="116" t="s">
        <v>1743</v>
      </c>
      <c r="B271" s="117"/>
      <c r="C271" s="117"/>
      <c r="D271" s="117"/>
      <c r="E271" s="117"/>
      <c r="F271" s="117"/>
      <c r="G271" s="117"/>
      <c r="H271" s="117"/>
      <c r="I271" s="117"/>
      <c r="J271" s="117"/>
      <c r="K271" s="117"/>
      <c r="L271" s="117"/>
      <c r="M271" s="117"/>
      <c r="N271" s="117"/>
      <c r="O271" s="117"/>
      <c r="P271" s="117"/>
      <c r="Q271" s="117"/>
      <c r="R271" s="117"/>
      <c r="S271" s="117"/>
      <c r="T271" s="117"/>
      <c r="U271" s="1"/>
      <c r="V271" s="1"/>
      <c r="W271" s="1"/>
      <c r="X271" s="1"/>
    </row>
    <row r="272" ht="15.75" customHeight="1">
      <c r="A272" s="66"/>
      <c r="B272" s="67"/>
      <c r="C272" s="67"/>
      <c r="D272" s="67"/>
      <c r="E272" s="67"/>
      <c r="F272" s="67"/>
      <c r="G272" s="1"/>
      <c r="H272" s="1"/>
      <c r="I272" s="1"/>
      <c r="J272" s="1"/>
      <c r="K272" s="1"/>
      <c r="L272" s="1"/>
      <c r="M272" s="1"/>
      <c r="N272" s="1"/>
      <c r="O272" s="1"/>
      <c r="P272" s="1"/>
      <c r="Q272" s="1"/>
      <c r="R272" s="1"/>
      <c r="S272" s="1"/>
      <c r="T272" s="1"/>
      <c r="U272" s="1"/>
      <c r="V272" s="1"/>
      <c r="W272" s="1"/>
      <c r="X272" s="1"/>
    </row>
    <row r="273" ht="15.75" customHeight="1">
      <c r="A273" s="66"/>
      <c r="B273" s="67"/>
      <c r="C273" s="67"/>
      <c r="D273" s="67"/>
      <c r="E273" s="67"/>
      <c r="F273" s="67"/>
      <c r="G273" s="1"/>
      <c r="H273" s="1"/>
      <c r="I273" s="1"/>
      <c r="J273" s="1"/>
      <c r="K273" s="1"/>
      <c r="L273" s="1"/>
      <c r="M273" s="1"/>
      <c r="N273" s="1"/>
      <c r="O273" s="1"/>
      <c r="P273" s="1"/>
      <c r="Q273" s="1"/>
      <c r="R273" s="1"/>
      <c r="S273" s="1"/>
      <c r="T273" s="1"/>
      <c r="U273" s="1"/>
      <c r="V273" s="1"/>
      <c r="W273" s="1"/>
      <c r="X273" s="1"/>
    </row>
    <row r="274" ht="15.75" customHeight="1">
      <c r="A274" s="66"/>
      <c r="B274" s="67"/>
      <c r="C274" s="67"/>
      <c r="D274" s="67"/>
      <c r="E274" s="67"/>
      <c r="F274" s="67"/>
      <c r="G274" s="1"/>
      <c r="H274" s="1"/>
      <c r="I274" s="1"/>
      <c r="J274" s="1"/>
      <c r="K274" s="1"/>
      <c r="L274" s="1"/>
      <c r="M274" s="1"/>
      <c r="N274" s="1"/>
      <c r="O274" s="1"/>
      <c r="P274" s="1"/>
      <c r="Q274" s="1"/>
      <c r="R274" s="1"/>
      <c r="S274" s="1"/>
      <c r="T274" s="1"/>
      <c r="U274" s="1"/>
      <c r="V274" s="1"/>
      <c r="W274" s="1"/>
      <c r="X274" s="1"/>
    </row>
    <row r="275" ht="15.75" customHeight="1">
      <c r="A275" s="66"/>
      <c r="B275" s="67"/>
      <c r="C275" s="67"/>
      <c r="D275" s="67"/>
      <c r="E275" s="67"/>
      <c r="F275" s="67"/>
      <c r="G275" s="1"/>
      <c r="H275" s="1"/>
      <c r="I275" s="1"/>
      <c r="J275" s="1"/>
      <c r="K275" s="1"/>
      <c r="L275" s="1"/>
      <c r="M275" s="1"/>
      <c r="N275" s="1"/>
      <c r="O275" s="1"/>
      <c r="P275" s="1"/>
      <c r="Q275" s="1"/>
      <c r="R275" s="1"/>
      <c r="S275" s="1"/>
      <c r="T275" s="1"/>
      <c r="U275" s="1"/>
      <c r="V275" s="1"/>
      <c r="W275" s="1"/>
    </row>
    <row r="276" ht="15.75" customHeight="1">
      <c r="A276" s="66"/>
      <c r="B276" s="67"/>
      <c r="C276" s="67"/>
      <c r="D276" s="67"/>
      <c r="E276" s="67"/>
      <c r="F276" s="67"/>
      <c r="G276" s="1"/>
      <c r="H276" s="1"/>
      <c r="I276" s="1"/>
      <c r="J276" s="1"/>
      <c r="K276" s="1"/>
      <c r="L276" s="1"/>
      <c r="M276" s="1"/>
      <c r="N276" s="1"/>
      <c r="O276" s="1"/>
      <c r="P276" s="1"/>
      <c r="Q276" s="1"/>
      <c r="R276" s="1"/>
      <c r="S276" s="1"/>
      <c r="T276" s="1"/>
      <c r="U276" s="1"/>
      <c r="V276" s="1"/>
      <c r="W276" s="1"/>
    </row>
    <row r="277" ht="15.75" customHeight="1">
      <c r="A277" s="66"/>
      <c r="B277" s="67"/>
      <c r="C277" s="67"/>
      <c r="D277" s="67"/>
      <c r="E277" s="67"/>
      <c r="F277" s="67"/>
      <c r="G277" s="1"/>
      <c r="H277" s="1"/>
      <c r="I277" s="1"/>
      <c r="J277" s="1"/>
      <c r="K277" s="1"/>
      <c r="L277" s="1"/>
      <c r="M277" s="1"/>
      <c r="N277" s="1"/>
      <c r="O277" s="1"/>
      <c r="P277" s="1"/>
      <c r="Q277" s="1"/>
      <c r="R277" s="1"/>
      <c r="S277" s="1"/>
      <c r="T277" s="1"/>
      <c r="U277" s="1"/>
      <c r="V277" s="1"/>
      <c r="W277" s="1"/>
    </row>
    <row r="278" ht="15.75" customHeight="1">
      <c r="A278" s="66"/>
      <c r="B278" s="67"/>
      <c r="C278" s="67"/>
      <c r="D278" s="67"/>
      <c r="E278" s="67"/>
      <c r="F278" s="67"/>
      <c r="G278" s="1"/>
      <c r="H278" s="1"/>
      <c r="I278" s="1"/>
      <c r="J278" s="1"/>
      <c r="K278" s="1"/>
      <c r="L278" s="1"/>
      <c r="M278" s="1"/>
      <c r="N278" s="1"/>
      <c r="O278" s="1"/>
      <c r="P278" s="1"/>
      <c r="Q278" s="1"/>
      <c r="R278" s="1"/>
      <c r="S278" s="1"/>
      <c r="T278" s="1"/>
      <c r="U278" s="1"/>
      <c r="V278" s="1"/>
      <c r="W278" s="1"/>
    </row>
    <row r="279" ht="15.75" customHeight="1">
      <c r="A279" s="66"/>
      <c r="B279" s="67"/>
      <c r="C279" s="67"/>
      <c r="D279" s="67"/>
      <c r="E279" s="67"/>
      <c r="F279" s="67"/>
      <c r="G279" s="1"/>
      <c r="H279" s="1"/>
      <c r="I279" s="1"/>
      <c r="J279" s="1"/>
      <c r="K279" s="1"/>
      <c r="L279" s="1"/>
      <c r="M279" s="1"/>
      <c r="N279" s="1"/>
      <c r="O279" s="1"/>
      <c r="P279" s="1"/>
      <c r="Q279" s="1"/>
      <c r="R279" s="1"/>
      <c r="S279" s="1"/>
      <c r="T279" s="1"/>
      <c r="U279" s="1"/>
      <c r="V279" s="1"/>
      <c r="W279" s="1"/>
    </row>
    <row r="280" ht="15.75" customHeight="1">
      <c r="A280" s="66"/>
      <c r="B280" s="67"/>
      <c r="C280" s="67"/>
      <c r="D280" s="67"/>
      <c r="E280" s="67"/>
      <c r="F280" s="67"/>
      <c r="G280" s="1"/>
      <c r="H280" s="1"/>
      <c r="I280" s="1"/>
      <c r="J280" s="1"/>
      <c r="K280" s="1"/>
      <c r="L280" s="1"/>
      <c r="M280" s="1"/>
      <c r="N280" s="1"/>
      <c r="O280" s="1"/>
      <c r="P280" s="1"/>
      <c r="Q280" s="1"/>
      <c r="R280" s="1"/>
      <c r="S280" s="1"/>
      <c r="T280" s="1"/>
      <c r="U280" s="1"/>
      <c r="V280" s="1"/>
      <c r="W280" s="1"/>
    </row>
    <row r="281" ht="15.75" customHeight="1">
      <c r="A281" s="66"/>
      <c r="B281" s="67"/>
      <c r="C281" s="67"/>
      <c r="D281" s="67"/>
      <c r="E281" s="67"/>
      <c r="F281" s="67"/>
      <c r="G281" s="1"/>
      <c r="H281" s="1"/>
      <c r="I281" s="1"/>
      <c r="J281" s="1"/>
      <c r="K281" s="1"/>
      <c r="L281" s="1"/>
      <c r="M281" s="1"/>
      <c r="N281" s="1"/>
      <c r="O281" s="1"/>
      <c r="P281" s="1"/>
      <c r="Q281" s="1"/>
      <c r="R281" s="1"/>
      <c r="S281" s="1"/>
      <c r="T281" s="1"/>
      <c r="U281" s="1"/>
      <c r="V281" s="1"/>
      <c r="W281" s="1"/>
    </row>
    <row r="282" ht="15.75" customHeight="1">
      <c r="A282" s="66"/>
      <c r="B282" s="67"/>
      <c r="C282" s="67"/>
      <c r="D282" s="67"/>
      <c r="E282" s="67"/>
      <c r="F282" s="67"/>
      <c r="G282" s="1"/>
      <c r="H282" s="1"/>
      <c r="I282" s="1"/>
      <c r="J282" s="1"/>
      <c r="K282" s="1"/>
      <c r="L282" s="1"/>
      <c r="M282" s="1"/>
      <c r="N282" s="1"/>
      <c r="O282" s="1"/>
      <c r="P282" s="1"/>
      <c r="Q282" s="1"/>
      <c r="R282" s="1"/>
      <c r="S282" s="1"/>
      <c r="T282" s="1"/>
      <c r="U282" s="1"/>
      <c r="V282" s="1"/>
      <c r="W282" s="1"/>
    </row>
    <row r="283" ht="15.75" customHeight="1">
      <c r="A283" s="66"/>
      <c r="B283" s="67"/>
      <c r="C283" s="67"/>
      <c r="D283" s="67"/>
      <c r="E283" s="67"/>
      <c r="F283" s="67"/>
      <c r="G283" s="1"/>
      <c r="H283" s="1"/>
      <c r="I283" s="1"/>
      <c r="J283" s="1"/>
      <c r="K283" s="1"/>
      <c r="L283" s="1"/>
      <c r="M283" s="1"/>
      <c r="N283" s="1"/>
      <c r="O283" s="1"/>
      <c r="P283" s="1"/>
      <c r="Q283" s="1"/>
      <c r="R283" s="1"/>
      <c r="S283" s="1"/>
      <c r="T283" s="1"/>
      <c r="U283" s="1"/>
      <c r="V283" s="1"/>
      <c r="W283" s="1"/>
    </row>
    <row r="284" ht="15.75" customHeight="1">
      <c r="A284" s="66"/>
      <c r="B284" s="67"/>
      <c r="C284" s="67"/>
      <c r="D284" s="67"/>
      <c r="E284" s="67"/>
      <c r="F284" s="67"/>
      <c r="G284" s="1"/>
      <c r="H284" s="1"/>
      <c r="I284" s="1"/>
      <c r="J284" s="1"/>
      <c r="K284" s="1"/>
      <c r="L284" s="1"/>
      <c r="M284" s="1"/>
      <c r="N284" s="1"/>
      <c r="O284" s="1"/>
      <c r="P284" s="1"/>
      <c r="Q284" s="1"/>
      <c r="R284" s="1"/>
      <c r="S284" s="1"/>
      <c r="T284" s="1"/>
      <c r="U284" s="1"/>
      <c r="V284" s="1"/>
      <c r="W284" s="1"/>
    </row>
    <row r="285" ht="15.75" customHeight="1">
      <c r="A285" s="66"/>
      <c r="B285" s="67"/>
      <c r="C285" s="67"/>
      <c r="D285" s="67"/>
      <c r="E285" s="67"/>
      <c r="F285" s="67"/>
      <c r="G285" s="1"/>
      <c r="H285" s="1"/>
      <c r="I285" s="1"/>
      <c r="J285" s="1"/>
      <c r="K285" s="1"/>
      <c r="L285" s="1"/>
      <c r="M285" s="1"/>
      <c r="N285" s="1"/>
      <c r="O285" s="1"/>
      <c r="P285" s="1"/>
      <c r="Q285" s="1"/>
      <c r="R285" s="1"/>
      <c r="S285" s="1"/>
      <c r="T285" s="1"/>
      <c r="U285" s="1"/>
      <c r="V285" s="1"/>
      <c r="W285" s="1"/>
    </row>
    <row r="286" ht="15.75" customHeight="1">
      <c r="A286" s="66"/>
      <c r="B286" s="67"/>
      <c r="C286" s="67"/>
      <c r="D286" s="67"/>
      <c r="E286" s="67"/>
      <c r="F286" s="67"/>
      <c r="G286" s="1"/>
      <c r="H286" s="1"/>
      <c r="I286" s="1"/>
      <c r="J286" s="1"/>
      <c r="K286" s="1"/>
      <c r="L286" s="1"/>
      <c r="M286" s="1"/>
      <c r="N286" s="1"/>
      <c r="O286" s="1"/>
      <c r="P286" s="1"/>
      <c r="Q286" s="1"/>
      <c r="R286" s="1"/>
      <c r="S286" s="1"/>
      <c r="T286" s="1"/>
      <c r="U286" s="1"/>
      <c r="V286" s="1"/>
      <c r="W286" s="1"/>
    </row>
    <row r="287" ht="15.75" customHeight="1">
      <c r="A287" s="66"/>
      <c r="B287" s="67"/>
      <c r="C287" s="67"/>
      <c r="D287" s="67"/>
      <c r="E287" s="67"/>
      <c r="F287" s="67"/>
      <c r="G287" s="1"/>
      <c r="H287" s="1"/>
      <c r="I287" s="1"/>
      <c r="J287" s="1"/>
      <c r="K287" s="1"/>
      <c r="L287" s="1"/>
      <c r="M287" s="1"/>
      <c r="N287" s="1"/>
      <c r="O287" s="1"/>
      <c r="P287" s="1"/>
      <c r="Q287" s="1"/>
      <c r="R287" s="1"/>
      <c r="S287" s="1"/>
      <c r="T287" s="1"/>
      <c r="U287" s="1"/>
      <c r="V287" s="1"/>
      <c r="W287" s="1"/>
    </row>
    <row r="288" ht="15.75" customHeight="1">
      <c r="A288" s="66"/>
      <c r="B288" s="67"/>
      <c r="C288" s="67"/>
      <c r="D288" s="67"/>
      <c r="E288" s="67"/>
      <c r="F288" s="67"/>
      <c r="G288" s="1"/>
      <c r="H288" s="1"/>
      <c r="I288" s="1"/>
      <c r="J288" s="1"/>
      <c r="K288" s="1"/>
      <c r="L288" s="1"/>
      <c r="M288" s="1"/>
      <c r="N288" s="1"/>
      <c r="O288" s="1"/>
      <c r="P288" s="1"/>
      <c r="Q288" s="1"/>
      <c r="R288" s="1"/>
      <c r="S288" s="1"/>
      <c r="T288" s="1"/>
      <c r="U288" s="1"/>
      <c r="V288" s="1"/>
      <c r="W288" s="1"/>
    </row>
    <row r="289" ht="15.75" customHeight="1">
      <c r="A289" s="66"/>
      <c r="B289" s="67"/>
      <c r="C289" s="67"/>
      <c r="D289" s="67"/>
      <c r="E289" s="67"/>
      <c r="F289" s="67"/>
      <c r="G289" s="1"/>
      <c r="H289" s="1"/>
      <c r="I289" s="1"/>
      <c r="J289" s="1"/>
      <c r="K289" s="1"/>
      <c r="L289" s="1"/>
      <c r="M289" s="1"/>
      <c r="N289" s="1"/>
      <c r="O289" s="1"/>
      <c r="P289" s="1"/>
      <c r="Q289" s="1"/>
      <c r="R289" s="1"/>
      <c r="S289" s="1"/>
      <c r="T289" s="1"/>
      <c r="U289" s="1"/>
      <c r="V289" s="1"/>
      <c r="W289" s="1"/>
    </row>
    <row r="290" ht="15.75" customHeight="1">
      <c r="A290" s="66"/>
      <c r="B290" s="67"/>
      <c r="C290" s="67"/>
      <c r="D290" s="67"/>
      <c r="E290" s="67"/>
      <c r="F290" s="67"/>
      <c r="G290" s="1"/>
      <c r="H290" s="1"/>
      <c r="I290" s="1"/>
      <c r="J290" s="1"/>
      <c r="K290" s="1"/>
      <c r="L290" s="1"/>
      <c r="M290" s="1"/>
      <c r="N290" s="1"/>
      <c r="O290" s="1"/>
      <c r="P290" s="1"/>
      <c r="Q290" s="1"/>
      <c r="R290" s="1"/>
      <c r="S290" s="1"/>
      <c r="T290" s="1"/>
      <c r="U290" s="1"/>
      <c r="V290" s="1"/>
      <c r="W290" s="1"/>
    </row>
    <row r="291" ht="15.75" customHeight="1">
      <c r="A291" s="66"/>
      <c r="B291" s="67"/>
      <c r="C291" s="67"/>
      <c r="D291" s="67"/>
      <c r="E291" s="67"/>
      <c r="F291" s="67"/>
      <c r="G291" s="1"/>
      <c r="H291" s="1"/>
      <c r="I291" s="1"/>
      <c r="J291" s="1"/>
      <c r="K291" s="1"/>
      <c r="L291" s="1"/>
      <c r="M291" s="1"/>
      <c r="N291" s="1"/>
      <c r="O291" s="1"/>
      <c r="P291" s="1"/>
      <c r="Q291" s="1"/>
      <c r="R291" s="1"/>
      <c r="S291" s="1"/>
      <c r="T291" s="1"/>
      <c r="U291" s="1"/>
      <c r="V291" s="1"/>
      <c r="W291" s="1"/>
    </row>
    <row r="292" ht="15.75" customHeight="1">
      <c r="A292" s="66"/>
      <c r="B292" s="67"/>
      <c r="C292" s="67"/>
      <c r="D292" s="67"/>
      <c r="E292" s="67"/>
      <c r="F292" s="67"/>
      <c r="G292" s="1"/>
      <c r="H292" s="1"/>
      <c r="I292" s="1"/>
      <c r="J292" s="1"/>
      <c r="K292" s="1"/>
      <c r="L292" s="1"/>
      <c r="M292" s="1"/>
      <c r="N292" s="1"/>
      <c r="O292" s="1"/>
      <c r="P292" s="1"/>
      <c r="Q292" s="1"/>
      <c r="R292" s="1"/>
      <c r="S292" s="1"/>
      <c r="T292" s="1"/>
      <c r="U292" s="1"/>
      <c r="V292" s="1"/>
      <c r="W292" s="1"/>
    </row>
    <row r="293" ht="15.75" customHeight="1">
      <c r="A293" s="66"/>
      <c r="B293" s="67"/>
      <c r="C293" s="67"/>
      <c r="D293" s="67"/>
      <c r="E293" s="67"/>
      <c r="F293" s="67"/>
      <c r="G293" s="1"/>
      <c r="H293" s="1"/>
      <c r="I293" s="1"/>
      <c r="J293" s="1"/>
      <c r="K293" s="1"/>
      <c r="L293" s="1"/>
      <c r="M293" s="1"/>
      <c r="N293" s="1"/>
      <c r="O293" s="1"/>
      <c r="P293" s="1"/>
      <c r="Q293" s="1"/>
      <c r="R293" s="1"/>
      <c r="S293" s="1"/>
      <c r="T293" s="1"/>
      <c r="U293" s="1"/>
      <c r="V293" s="1"/>
      <c r="W293" s="1"/>
    </row>
    <row r="294" ht="15.75" customHeight="1">
      <c r="A294" s="66"/>
      <c r="B294" s="67"/>
      <c r="C294" s="67"/>
      <c r="D294" s="67"/>
      <c r="E294" s="67"/>
      <c r="F294" s="67"/>
      <c r="G294" s="1"/>
      <c r="H294" s="1"/>
      <c r="I294" s="1"/>
      <c r="J294" s="1"/>
      <c r="K294" s="1"/>
      <c r="L294" s="1"/>
      <c r="M294" s="1"/>
      <c r="N294" s="1"/>
      <c r="O294" s="1"/>
      <c r="P294" s="1"/>
      <c r="Q294" s="1"/>
      <c r="R294" s="1"/>
      <c r="S294" s="1"/>
      <c r="T294" s="1"/>
      <c r="U294" s="1"/>
      <c r="V294" s="1"/>
      <c r="W294" s="1"/>
    </row>
    <row r="295" ht="15.75" customHeight="1">
      <c r="A295" s="66"/>
      <c r="B295" s="67"/>
      <c r="C295" s="67"/>
      <c r="D295" s="67"/>
      <c r="E295" s="67"/>
      <c r="F295" s="67"/>
      <c r="G295" s="1"/>
      <c r="H295" s="1"/>
      <c r="I295" s="1"/>
      <c r="J295" s="1"/>
      <c r="K295" s="1"/>
      <c r="L295" s="1"/>
      <c r="M295" s="1"/>
      <c r="N295" s="1"/>
      <c r="O295" s="1"/>
      <c r="P295" s="1"/>
      <c r="Q295" s="1"/>
      <c r="R295" s="1"/>
      <c r="S295" s="1"/>
      <c r="T295" s="1"/>
      <c r="U295" s="1"/>
      <c r="V295" s="1"/>
      <c r="W295" s="1"/>
    </row>
    <row r="296" ht="15.75" customHeight="1">
      <c r="A296" s="66"/>
      <c r="B296" s="67"/>
      <c r="C296" s="67"/>
      <c r="D296" s="67"/>
      <c r="E296" s="67"/>
      <c r="F296" s="67"/>
      <c r="G296" s="1"/>
      <c r="H296" s="1"/>
      <c r="I296" s="1"/>
      <c r="J296" s="1"/>
      <c r="K296" s="1"/>
      <c r="L296" s="1"/>
      <c r="M296" s="1"/>
      <c r="N296" s="1"/>
      <c r="O296" s="1"/>
      <c r="P296" s="1"/>
      <c r="Q296" s="1"/>
      <c r="R296" s="1"/>
      <c r="S296" s="1"/>
      <c r="T296" s="1"/>
      <c r="U296" s="1"/>
      <c r="V296" s="1"/>
      <c r="W296" s="1"/>
    </row>
    <row r="297" ht="15.75" customHeight="1">
      <c r="A297" s="66"/>
      <c r="B297" s="67"/>
      <c r="C297" s="67"/>
      <c r="D297" s="67"/>
      <c r="E297" s="67"/>
      <c r="F297" s="67"/>
      <c r="G297" s="1"/>
      <c r="H297" s="1"/>
      <c r="I297" s="1"/>
      <c r="J297" s="1"/>
      <c r="K297" s="1"/>
      <c r="L297" s="1"/>
      <c r="M297" s="1"/>
      <c r="N297" s="1"/>
      <c r="O297" s="1"/>
      <c r="P297" s="1"/>
      <c r="Q297" s="1"/>
      <c r="R297" s="1"/>
      <c r="S297" s="1"/>
      <c r="T297" s="1"/>
      <c r="U297" s="1"/>
      <c r="V297" s="1"/>
      <c r="W297" s="1"/>
    </row>
    <row r="298" ht="15.75" customHeight="1">
      <c r="A298" s="66"/>
      <c r="B298" s="67"/>
      <c r="C298" s="67"/>
      <c r="D298" s="67"/>
      <c r="E298" s="67"/>
      <c r="F298" s="67"/>
      <c r="G298" s="1"/>
      <c r="H298" s="1"/>
      <c r="I298" s="1"/>
      <c r="J298" s="1"/>
      <c r="K298" s="1"/>
      <c r="L298" s="1"/>
      <c r="M298" s="1"/>
      <c r="N298" s="1"/>
      <c r="O298" s="1"/>
      <c r="P298" s="1"/>
      <c r="Q298" s="1"/>
      <c r="R298" s="1"/>
      <c r="S298" s="1"/>
      <c r="T298" s="1"/>
      <c r="U298" s="1"/>
      <c r="V298" s="1"/>
      <c r="W298" s="1"/>
    </row>
    <row r="299" ht="15.75" customHeight="1">
      <c r="A299" s="66"/>
      <c r="B299" s="67"/>
      <c r="C299" s="67"/>
      <c r="D299" s="67"/>
      <c r="E299" s="67"/>
      <c r="F299" s="67"/>
      <c r="G299" s="1"/>
      <c r="H299" s="1"/>
      <c r="I299" s="1"/>
      <c r="J299" s="1"/>
      <c r="K299" s="1"/>
      <c r="L299" s="1"/>
      <c r="M299" s="1"/>
      <c r="N299" s="1"/>
      <c r="O299" s="1"/>
      <c r="P299" s="1"/>
      <c r="Q299" s="1"/>
      <c r="R299" s="1"/>
      <c r="S299" s="1"/>
      <c r="T299" s="1"/>
      <c r="U299" s="1"/>
      <c r="V299" s="1"/>
      <c r="W299" s="1"/>
    </row>
    <row r="300" ht="15.75" customHeight="1">
      <c r="A300" s="66"/>
      <c r="B300" s="67"/>
      <c r="C300" s="67"/>
      <c r="D300" s="67"/>
      <c r="E300" s="67"/>
      <c r="F300" s="67"/>
      <c r="G300" s="1"/>
      <c r="H300" s="1"/>
      <c r="I300" s="1"/>
      <c r="J300" s="1"/>
      <c r="K300" s="1"/>
      <c r="L300" s="1"/>
      <c r="M300" s="1"/>
      <c r="N300" s="1"/>
      <c r="O300" s="1"/>
      <c r="P300" s="1"/>
      <c r="Q300" s="1"/>
      <c r="R300" s="1"/>
      <c r="S300" s="1"/>
      <c r="T300" s="1"/>
      <c r="U300" s="1"/>
      <c r="V300" s="1"/>
      <c r="W300" s="1"/>
    </row>
    <row r="301" ht="15.75" customHeight="1">
      <c r="A301" s="66"/>
      <c r="B301" s="67"/>
      <c r="C301" s="67"/>
      <c r="D301" s="67"/>
      <c r="E301" s="67"/>
      <c r="F301" s="67"/>
      <c r="G301" s="1"/>
      <c r="H301" s="1"/>
      <c r="I301" s="1"/>
      <c r="J301" s="1"/>
      <c r="K301" s="1"/>
      <c r="L301" s="1"/>
      <c r="M301" s="1"/>
      <c r="N301" s="1"/>
      <c r="O301" s="1"/>
      <c r="P301" s="1"/>
      <c r="Q301" s="1"/>
      <c r="R301" s="1"/>
      <c r="S301" s="1"/>
      <c r="T301" s="1"/>
      <c r="U301" s="1"/>
      <c r="V301" s="1"/>
      <c r="W301" s="1"/>
    </row>
    <row r="302" ht="15.75" customHeight="1">
      <c r="A302" s="66"/>
      <c r="B302" s="67"/>
      <c r="C302" s="67"/>
      <c r="D302" s="67"/>
      <c r="E302" s="67"/>
      <c r="F302" s="67"/>
      <c r="G302" s="1"/>
      <c r="H302" s="1"/>
      <c r="I302" s="1"/>
      <c r="J302" s="1"/>
      <c r="K302" s="1"/>
      <c r="L302" s="1"/>
      <c r="M302" s="1"/>
      <c r="N302" s="1"/>
      <c r="O302" s="1"/>
      <c r="P302" s="1"/>
      <c r="Q302" s="1"/>
      <c r="R302" s="1"/>
      <c r="S302" s="1"/>
      <c r="T302" s="1"/>
      <c r="U302" s="1"/>
      <c r="V302" s="1"/>
      <c r="W302" s="1"/>
    </row>
    <row r="303" ht="15.75" customHeight="1">
      <c r="A303" s="66"/>
      <c r="B303" s="67"/>
      <c r="C303" s="67"/>
      <c r="D303" s="67"/>
      <c r="E303" s="67"/>
      <c r="F303" s="67"/>
      <c r="G303" s="1"/>
      <c r="H303" s="1"/>
      <c r="I303" s="1"/>
      <c r="J303" s="1"/>
      <c r="K303" s="1"/>
      <c r="L303" s="1"/>
      <c r="M303" s="1"/>
      <c r="N303" s="1"/>
      <c r="O303" s="1"/>
      <c r="P303" s="1"/>
      <c r="Q303" s="1"/>
      <c r="R303" s="1"/>
      <c r="S303" s="1"/>
      <c r="T303" s="1"/>
      <c r="U303" s="1"/>
      <c r="V303" s="1"/>
      <c r="W303" s="1"/>
    </row>
    <row r="304" ht="15.75" customHeight="1">
      <c r="A304" s="66"/>
      <c r="B304" s="67"/>
      <c r="C304" s="67"/>
      <c r="D304" s="67"/>
      <c r="E304" s="67"/>
      <c r="F304" s="67"/>
      <c r="G304" s="1"/>
      <c r="H304" s="1"/>
      <c r="I304" s="1"/>
      <c r="J304" s="1"/>
      <c r="K304" s="1"/>
      <c r="L304" s="1"/>
      <c r="M304" s="1"/>
      <c r="N304" s="1"/>
      <c r="O304" s="1"/>
      <c r="P304" s="1"/>
      <c r="Q304" s="1"/>
      <c r="R304" s="1"/>
      <c r="S304" s="1"/>
      <c r="T304" s="1"/>
      <c r="U304" s="1"/>
      <c r="V304" s="1"/>
      <c r="W304" s="1"/>
    </row>
    <row r="305" ht="15.75" customHeight="1">
      <c r="A305" s="66"/>
      <c r="B305" s="67"/>
      <c r="C305" s="67"/>
      <c r="D305" s="67"/>
      <c r="E305" s="67"/>
      <c r="F305" s="67"/>
      <c r="G305" s="1"/>
      <c r="H305" s="1"/>
      <c r="I305" s="1"/>
      <c r="J305" s="1"/>
      <c r="K305" s="1"/>
      <c r="L305" s="1"/>
      <c r="M305" s="1"/>
      <c r="N305" s="1"/>
      <c r="O305" s="1"/>
      <c r="P305" s="1"/>
      <c r="Q305" s="1"/>
      <c r="R305" s="1"/>
      <c r="S305" s="1"/>
      <c r="T305" s="1"/>
      <c r="U305" s="1"/>
      <c r="V305" s="1"/>
      <c r="W305" s="1"/>
    </row>
    <row r="306" ht="15.75" customHeight="1">
      <c r="A306" s="66"/>
      <c r="B306" s="67"/>
      <c r="C306" s="67"/>
      <c r="D306" s="67"/>
      <c r="E306" s="67"/>
      <c r="F306" s="67"/>
      <c r="G306" s="1"/>
      <c r="H306" s="1"/>
      <c r="I306" s="1"/>
      <c r="J306" s="1"/>
      <c r="K306" s="1"/>
      <c r="L306" s="1"/>
      <c r="M306" s="1"/>
      <c r="N306" s="1"/>
      <c r="O306" s="1"/>
      <c r="P306" s="1"/>
      <c r="Q306" s="1"/>
      <c r="R306" s="1"/>
      <c r="S306" s="1"/>
      <c r="T306" s="1"/>
      <c r="U306" s="1"/>
      <c r="V306" s="1"/>
      <c r="W306" s="1"/>
    </row>
    <row r="307" ht="15.75" customHeight="1">
      <c r="A307" s="66"/>
      <c r="B307" s="67"/>
      <c r="C307" s="67"/>
      <c r="D307" s="67"/>
      <c r="E307" s="67"/>
      <c r="F307" s="67"/>
      <c r="G307" s="1"/>
      <c r="H307" s="1"/>
      <c r="I307" s="1"/>
      <c r="J307" s="1"/>
      <c r="K307" s="1"/>
      <c r="L307" s="1"/>
      <c r="M307" s="1"/>
      <c r="N307" s="1"/>
      <c r="O307" s="1"/>
      <c r="P307" s="1"/>
      <c r="Q307" s="1"/>
      <c r="R307" s="1"/>
      <c r="S307" s="1"/>
      <c r="T307" s="1"/>
      <c r="U307" s="1"/>
      <c r="V307" s="1"/>
      <c r="W307" s="1"/>
    </row>
    <row r="308" ht="15.75" customHeight="1">
      <c r="A308" s="66"/>
      <c r="B308" s="67"/>
      <c r="C308" s="67"/>
      <c r="D308" s="67"/>
      <c r="E308" s="67"/>
      <c r="F308" s="67"/>
      <c r="G308" s="1"/>
      <c r="H308" s="1"/>
      <c r="I308" s="1"/>
      <c r="J308" s="1"/>
      <c r="K308" s="1"/>
      <c r="L308" s="1"/>
      <c r="M308" s="1"/>
      <c r="N308" s="1"/>
      <c r="O308" s="1"/>
      <c r="P308" s="1"/>
      <c r="Q308" s="1"/>
      <c r="R308" s="1"/>
      <c r="S308" s="1"/>
      <c r="T308" s="1"/>
      <c r="U308" s="1"/>
      <c r="V308" s="1"/>
      <c r="W308" s="1"/>
    </row>
    <row r="309" ht="15.75" customHeight="1">
      <c r="A309" s="66"/>
      <c r="B309" s="67"/>
      <c r="C309" s="67"/>
      <c r="D309" s="67"/>
      <c r="E309" s="67"/>
      <c r="F309" s="67"/>
      <c r="G309" s="1"/>
      <c r="H309" s="1"/>
      <c r="I309" s="1"/>
      <c r="J309" s="1"/>
      <c r="K309" s="1"/>
      <c r="L309" s="1"/>
      <c r="M309" s="1"/>
      <c r="N309" s="1"/>
      <c r="O309" s="1"/>
      <c r="P309" s="1"/>
      <c r="Q309" s="1"/>
      <c r="R309" s="1"/>
      <c r="S309" s="1"/>
      <c r="T309" s="1"/>
      <c r="U309" s="1"/>
      <c r="V309" s="1"/>
      <c r="W309" s="1"/>
    </row>
    <row r="310" ht="15.75" customHeight="1">
      <c r="A310" s="66"/>
      <c r="B310" s="67"/>
      <c r="C310" s="67"/>
      <c r="D310" s="67"/>
      <c r="E310" s="67"/>
      <c r="F310" s="67"/>
      <c r="G310" s="1"/>
      <c r="H310" s="1"/>
      <c r="I310" s="1"/>
      <c r="J310" s="1"/>
      <c r="K310" s="1"/>
      <c r="L310" s="1"/>
      <c r="M310" s="1"/>
      <c r="N310" s="1"/>
      <c r="O310" s="1"/>
      <c r="P310" s="1"/>
      <c r="Q310" s="1"/>
      <c r="R310" s="1"/>
      <c r="S310" s="1"/>
      <c r="T310" s="1"/>
      <c r="U310" s="1"/>
      <c r="V310" s="1"/>
      <c r="W310" s="1"/>
    </row>
    <row r="311" ht="15.75" customHeight="1">
      <c r="A311" s="66"/>
      <c r="B311" s="67"/>
      <c r="C311" s="67"/>
      <c r="D311" s="67"/>
      <c r="E311" s="67"/>
      <c r="F311" s="67"/>
      <c r="G311" s="1"/>
      <c r="H311" s="1"/>
      <c r="I311" s="1"/>
      <c r="J311" s="1"/>
      <c r="K311" s="1"/>
      <c r="L311" s="1"/>
      <c r="M311" s="1"/>
      <c r="N311" s="1"/>
      <c r="O311" s="1"/>
      <c r="P311" s="1"/>
      <c r="Q311" s="1"/>
      <c r="R311" s="1"/>
      <c r="S311" s="1"/>
      <c r="T311" s="1"/>
      <c r="U311" s="1"/>
      <c r="V311" s="1"/>
      <c r="W311" s="1"/>
    </row>
    <row r="312" ht="15.75" customHeight="1">
      <c r="A312" s="66"/>
      <c r="B312" s="67"/>
      <c r="C312" s="67"/>
      <c r="D312" s="67"/>
      <c r="E312" s="67"/>
      <c r="F312" s="67"/>
      <c r="G312" s="1"/>
      <c r="H312" s="1"/>
      <c r="I312" s="1"/>
      <c r="J312" s="1"/>
      <c r="K312" s="1"/>
      <c r="L312" s="1"/>
      <c r="M312" s="1"/>
      <c r="N312" s="1"/>
      <c r="O312" s="1"/>
      <c r="P312" s="1"/>
      <c r="Q312" s="1"/>
      <c r="R312" s="1"/>
      <c r="S312" s="1"/>
      <c r="T312" s="1"/>
      <c r="U312" s="1"/>
      <c r="V312" s="1"/>
      <c r="W312" s="1"/>
    </row>
    <row r="313" ht="15.75" customHeight="1">
      <c r="A313" s="66"/>
      <c r="B313" s="67"/>
      <c r="C313" s="67"/>
      <c r="D313" s="67"/>
      <c r="E313" s="67"/>
      <c r="F313" s="67"/>
      <c r="G313" s="1"/>
      <c r="H313" s="1"/>
      <c r="I313" s="1"/>
      <c r="J313" s="1"/>
      <c r="K313" s="1"/>
      <c r="L313" s="1"/>
      <c r="M313" s="1"/>
      <c r="N313" s="1"/>
      <c r="O313" s="1"/>
      <c r="P313" s="1"/>
      <c r="Q313" s="1"/>
      <c r="R313" s="1"/>
      <c r="S313" s="1"/>
      <c r="T313" s="1"/>
      <c r="U313" s="1"/>
      <c r="V313" s="1"/>
      <c r="W313" s="1"/>
    </row>
    <row r="314" ht="15.75" customHeight="1">
      <c r="A314" s="66"/>
      <c r="B314" s="67"/>
      <c r="C314" s="67"/>
      <c r="D314" s="67"/>
      <c r="E314" s="67"/>
      <c r="F314" s="67"/>
      <c r="G314" s="1"/>
      <c r="H314" s="1"/>
      <c r="I314" s="1"/>
      <c r="J314" s="1"/>
      <c r="K314" s="1"/>
      <c r="L314" s="1"/>
      <c r="M314" s="1"/>
      <c r="N314" s="1"/>
      <c r="O314" s="1"/>
      <c r="P314" s="1"/>
      <c r="Q314" s="1"/>
      <c r="R314" s="1"/>
      <c r="S314" s="1"/>
      <c r="T314" s="1"/>
      <c r="U314" s="1"/>
      <c r="V314" s="1"/>
      <c r="W314" s="1"/>
    </row>
    <row r="315" ht="15.75" customHeight="1">
      <c r="A315" s="66"/>
      <c r="B315" s="67"/>
      <c r="C315" s="67"/>
      <c r="D315" s="67"/>
      <c r="E315" s="67"/>
      <c r="F315" s="67"/>
      <c r="G315" s="1"/>
      <c r="H315" s="1"/>
      <c r="I315" s="1"/>
      <c r="J315" s="1"/>
      <c r="K315" s="1"/>
      <c r="L315" s="1"/>
      <c r="M315" s="1"/>
      <c r="N315" s="1"/>
      <c r="O315" s="1"/>
      <c r="P315" s="1"/>
      <c r="Q315" s="1"/>
      <c r="R315" s="1"/>
      <c r="S315" s="1"/>
      <c r="T315" s="1"/>
      <c r="U315" s="1"/>
      <c r="V315" s="1"/>
      <c r="W315" s="1"/>
    </row>
    <row r="316" ht="15.75" customHeight="1">
      <c r="A316" s="66"/>
      <c r="B316" s="67"/>
      <c r="C316" s="67"/>
      <c r="D316" s="67"/>
      <c r="E316" s="67"/>
      <c r="F316" s="67"/>
      <c r="G316" s="1"/>
      <c r="H316" s="1"/>
      <c r="I316" s="1"/>
      <c r="J316" s="1"/>
      <c r="K316" s="1"/>
      <c r="L316" s="1"/>
      <c r="M316" s="1"/>
      <c r="N316" s="1"/>
      <c r="O316" s="1"/>
      <c r="P316" s="1"/>
      <c r="Q316" s="1"/>
      <c r="R316" s="1"/>
      <c r="S316" s="1"/>
      <c r="T316" s="1"/>
      <c r="U316" s="1"/>
      <c r="V316" s="1"/>
      <c r="W316" s="1"/>
    </row>
    <row r="317" ht="15.75" customHeight="1">
      <c r="A317" s="66"/>
      <c r="B317" s="67"/>
      <c r="C317" s="67"/>
      <c r="D317" s="67"/>
      <c r="E317" s="67"/>
      <c r="F317" s="67"/>
      <c r="G317" s="1"/>
      <c r="H317" s="1"/>
      <c r="I317" s="1"/>
      <c r="J317" s="1"/>
      <c r="K317" s="1"/>
      <c r="L317" s="1"/>
      <c r="M317" s="1"/>
      <c r="N317" s="1"/>
      <c r="O317" s="1"/>
      <c r="P317" s="1"/>
      <c r="Q317" s="1"/>
      <c r="R317" s="1"/>
      <c r="S317" s="1"/>
      <c r="T317" s="1"/>
      <c r="U317" s="1"/>
      <c r="V317" s="1"/>
      <c r="W317" s="1"/>
    </row>
    <row r="318" ht="15.75" customHeight="1">
      <c r="A318" s="66"/>
      <c r="B318" s="67"/>
      <c r="C318" s="67"/>
      <c r="D318" s="67"/>
      <c r="E318" s="67"/>
      <c r="F318" s="67"/>
      <c r="G318" s="1"/>
      <c r="H318" s="1"/>
      <c r="I318" s="1"/>
      <c r="J318" s="1"/>
      <c r="K318" s="1"/>
      <c r="L318" s="1"/>
      <c r="M318" s="1"/>
      <c r="N318" s="1"/>
      <c r="O318" s="1"/>
      <c r="P318" s="1"/>
      <c r="Q318" s="1"/>
      <c r="R318" s="1"/>
      <c r="S318" s="1"/>
      <c r="T318" s="1"/>
      <c r="U318" s="1"/>
      <c r="V318" s="1"/>
      <c r="W318" s="1"/>
    </row>
    <row r="319" ht="15.75" customHeight="1">
      <c r="A319" s="66"/>
      <c r="B319" s="67"/>
      <c r="C319" s="67"/>
      <c r="D319" s="67"/>
      <c r="E319" s="67"/>
      <c r="F319" s="67"/>
      <c r="G319" s="1"/>
      <c r="H319" s="1"/>
      <c r="I319" s="1"/>
      <c r="J319" s="1"/>
      <c r="K319" s="1"/>
      <c r="L319" s="1"/>
      <c r="M319" s="1"/>
      <c r="N319" s="1"/>
      <c r="O319" s="1"/>
      <c r="P319" s="1"/>
      <c r="Q319" s="1"/>
      <c r="R319" s="1"/>
      <c r="S319" s="1"/>
      <c r="T319" s="1"/>
      <c r="U319" s="1"/>
      <c r="V319" s="1"/>
      <c r="W319" s="1"/>
    </row>
    <row r="320" ht="15.75" customHeight="1">
      <c r="A320" s="66"/>
      <c r="B320" s="67"/>
      <c r="C320" s="67"/>
      <c r="D320" s="67"/>
      <c r="E320" s="67"/>
      <c r="F320" s="67"/>
      <c r="G320" s="1"/>
      <c r="H320" s="1"/>
      <c r="I320" s="1"/>
      <c r="J320" s="1"/>
      <c r="K320" s="1"/>
      <c r="L320" s="1"/>
      <c r="M320" s="1"/>
      <c r="N320" s="1"/>
      <c r="O320" s="1"/>
      <c r="P320" s="1"/>
      <c r="Q320" s="1"/>
      <c r="R320" s="1"/>
      <c r="S320" s="1"/>
      <c r="T320" s="1"/>
      <c r="U320" s="1"/>
      <c r="V320" s="1"/>
      <c r="W320" s="1"/>
    </row>
    <row r="321" ht="15.75" customHeight="1">
      <c r="A321" s="66"/>
      <c r="B321" s="67"/>
      <c r="C321" s="67"/>
      <c r="D321" s="67"/>
      <c r="E321" s="67"/>
      <c r="F321" s="67"/>
      <c r="G321" s="1"/>
      <c r="H321" s="1"/>
      <c r="I321" s="1"/>
      <c r="J321" s="1"/>
      <c r="K321" s="1"/>
      <c r="L321" s="1"/>
      <c r="M321" s="1"/>
      <c r="N321" s="1"/>
      <c r="O321" s="1"/>
      <c r="P321" s="1"/>
      <c r="Q321" s="1"/>
      <c r="R321" s="1"/>
      <c r="S321" s="1"/>
      <c r="T321" s="1"/>
      <c r="U321" s="1"/>
      <c r="V321" s="1"/>
      <c r="W321" s="1"/>
    </row>
    <row r="322" ht="15.75" customHeight="1">
      <c r="A322" s="66"/>
      <c r="B322" s="67"/>
      <c r="C322" s="67"/>
      <c r="D322" s="67"/>
      <c r="E322" s="67"/>
      <c r="F322" s="67"/>
      <c r="G322" s="1"/>
      <c r="H322" s="1"/>
      <c r="I322" s="1"/>
      <c r="J322" s="1"/>
      <c r="K322" s="1"/>
      <c r="L322" s="1"/>
      <c r="M322" s="1"/>
      <c r="N322" s="1"/>
      <c r="O322" s="1"/>
      <c r="P322" s="1"/>
      <c r="Q322" s="1"/>
      <c r="R322" s="1"/>
      <c r="S322" s="1"/>
      <c r="T322" s="1"/>
      <c r="U322" s="1"/>
      <c r="V322" s="1"/>
      <c r="W322" s="1"/>
    </row>
    <row r="323" ht="15.75" customHeight="1">
      <c r="A323" s="66"/>
      <c r="B323" s="67"/>
      <c r="C323" s="67"/>
      <c r="D323" s="67"/>
      <c r="E323" s="67"/>
      <c r="F323" s="67"/>
      <c r="G323" s="1"/>
      <c r="H323" s="1"/>
      <c r="I323" s="1"/>
      <c r="J323" s="1"/>
      <c r="K323" s="1"/>
      <c r="L323" s="1"/>
      <c r="M323" s="1"/>
      <c r="N323" s="1"/>
      <c r="O323" s="1"/>
      <c r="P323" s="1"/>
      <c r="Q323" s="1"/>
      <c r="R323" s="1"/>
      <c r="S323" s="1"/>
      <c r="T323" s="1"/>
      <c r="U323" s="1"/>
      <c r="V323" s="1"/>
      <c r="W323" s="1"/>
    </row>
    <row r="324" ht="15.75" customHeight="1">
      <c r="A324" s="66"/>
      <c r="B324" s="67"/>
      <c r="C324" s="67"/>
      <c r="D324" s="67"/>
      <c r="E324" s="67"/>
      <c r="F324" s="67"/>
      <c r="G324" s="1"/>
      <c r="H324" s="1"/>
      <c r="I324" s="1"/>
      <c r="J324" s="1"/>
      <c r="K324" s="1"/>
      <c r="L324" s="1"/>
      <c r="M324" s="1"/>
      <c r="N324" s="1"/>
      <c r="O324" s="1"/>
      <c r="P324" s="1"/>
      <c r="Q324" s="1"/>
      <c r="R324" s="1"/>
      <c r="S324" s="1"/>
      <c r="T324" s="1"/>
      <c r="U324" s="1"/>
      <c r="V324" s="1"/>
      <c r="W324" s="1"/>
    </row>
    <row r="325" ht="15.75" customHeight="1">
      <c r="A325" s="66"/>
      <c r="B325" s="67"/>
      <c r="C325" s="67"/>
      <c r="D325" s="67"/>
      <c r="E325" s="67"/>
      <c r="F325" s="67"/>
      <c r="G325" s="1"/>
      <c r="H325" s="1"/>
      <c r="I325" s="1"/>
      <c r="J325" s="1"/>
      <c r="K325" s="1"/>
      <c r="L325" s="1"/>
      <c r="M325" s="1"/>
      <c r="N325" s="1"/>
      <c r="O325" s="1"/>
      <c r="P325" s="1"/>
      <c r="Q325" s="1"/>
      <c r="R325" s="1"/>
      <c r="S325" s="1"/>
      <c r="T325" s="1"/>
      <c r="U325" s="1"/>
      <c r="V325" s="1"/>
      <c r="W325" s="1"/>
    </row>
    <row r="326" ht="15.75" customHeight="1">
      <c r="A326" s="66"/>
      <c r="B326" s="67"/>
      <c r="C326" s="67"/>
      <c r="D326" s="67"/>
      <c r="E326" s="67"/>
      <c r="F326" s="67"/>
      <c r="G326" s="1"/>
      <c r="H326" s="1"/>
      <c r="I326" s="1"/>
      <c r="J326" s="1"/>
      <c r="K326" s="1"/>
      <c r="L326" s="1"/>
      <c r="M326" s="1"/>
      <c r="N326" s="1"/>
      <c r="O326" s="1"/>
      <c r="P326" s="1"/>
      <c r="Q326" s="1"/>
      <c r="R326" s="1"/>
      <c r="S326" s="1"/>
      <c r="T326" s="1"/>
      <c r="U326" s="1"/>
      <c r="V326" s="1"/>
      <c r="W326" s="1"/>
    </row>
    <row r="327" ht="15.75" customHeight="1">
      <c r="A327" s="66"/>
      <c r="B327" s="67"/>
      <c r="C327" s="67"/>
      <c r="D327" s="67"/>
      <c r="E327" s="67"/>
      <c r="F327" s="67"/>
      <c r="G327" s="1"/>
      <c r="H327" s="1"/>
      <c r="I327" s="1"/>
      <c r="J327" s="1"/>
      <c r="K327" s="1"/>
      <c r="L327" s="1"/>
      <c r="M327" s="1"/>
      <c r="N327" s="1"/>
      <c r="O327" s="1"/>
      <c r="P327" s="1"/>
      <c r="Q327" s="1"/>
      <c r="R327" s="1"/>
      <c r="S327" s="1"/>
      <c r="T327" s="1"/>
      <c r="U327" s="1"/>
      <c r="V327" s="1"/>
      <c r="W327" s="1"/>
    </row>
    <row r="328" ht="15.75" customHeight="1">
      <c r="A328" s="66"/>
      <c r="B328" s="67"/>
      <c r="C328" s="67"/>
      <c r="D328" s="67"/>
      <c r="E328" s="67"/>
      <c r="F328" s="67"/>
      <c r="G328" s="1"/>
      <c r="H328" s="1"/>
      <c r="I328" s="1"/>
      <c r="J328" s="1"/>
      <c r="K328" s="1"/>
      <c r="L328" s="1"/>
      <c r="M328" s="1"/>
      <c r="N328" s="1"/>
      <c r="O328" s="1"/>
      <c r="P328" s="1"/>
      <c r="Q328" s="1"/>
      <c r="R328" s="1"/>
      <c r="S328" s="1"/>
      <c r="T328" s="1"/>
      <c r="U328" s="1"/>
      <c r="V328" s="1"/>
      <c r="W328" s="1"/>
    </row>
    <row r="329" ht="15.75" customHeight="1">
      <c r="A329" s="66"/>
      <c r="B329" s="67"/>
      <c r="C329" s="67"/>
      <c r="D329" s="67"/>
      <c r="E329" s="67"/>
      <c r="F329" s="67"/>
      <c r="G329" s="1"/>
      <c r="H329" s="1"/>
      <c r="I329" s="1"/>
      <c r="J329" s="1"/>
      <c r="K329" s="1"/>
      <c r="L329" s="1"/>
      <c r="M329" s="1"/>
      <c r="N329" s="1"/>
      <c r="O329" s="1"/>
      <c r="P329" s="1"/>
      <c r="Q329" s="1"/>
      <c r="R329" s="1"/>
      <c r="S329" s="1"/>
      <c r="T329" s="1"/>
      <c r="U329" s="1"/>
      <c r="V329" s="1"/>
      <c r="W329" s="1"/>
    </row>
    <row r="330" ht="15.75" customHeight="1">
      <c r="A330" s="66"/>
      <c r="B330" s="67"/>
      <c r="C330" s="67"/>
      <c r="D330" s="67"/>
      <c r="E330" s="67"/>
      <c r="F330" s="67"/>
      <c r="G330" s="1"/>
      <c r="H330" s="1"/>
      <c r="I330" s="1"/>
      <c r="J330" s="1"/>
      <c r="K330" s="1"/>
      <c r="L330" s="1"/>
      <c r="M330" s="1"/>
      <c r="N330" s="1"/>
      <c r="O330" s="1"/>
      <c r="P330" s="1"/>
      <c r="Q330" s="1"/>
      <c r="R330" s="1"/>
      <c r="S330" s="1"/>
      <c r="T330" s="1"/>
      <c r="U330" s="1"/>
      <c r="V330" s="1"/>
      <c r="W330" s="1"/>
    </row>
    <row r="331" ht="15.75" customHeight="1">
      <c r="A331" s="66"/>
      <c r="B331" s="67"/>
      <c r="C331" s="67"/>
      <c r="D331" s="67"/>
      <c r="E331" s="67"/>
      <c r="F331" s="67"/>
      <c r="G331" s="1"/>
      <c r="H331" s="1"/>
      <c r="I331" s="1"/>
      <c r="J331" s="1"/>
      <c r="K331" s="1"/>
      <c r="L331" s="1"/>
      <c r="M331" s="1"/>
      <c r="N331" s="1"/>
      <c r="O331" s="1"/>
      <c r="P331" s="1"/>
      <c r="Q331" s="1"/>
      <c r="R331" s="1"/>
      <c r="S331" s="1"/>
      <c r="T331" s="1"/>
      <c r="U331" s="1"/>
      <c r="V331" s="1"/>
      <c r="W331" s="1"/>
    </row>
    <row r="332" ht="15.75" customHeight="1">
      <c r="A332" s="66"/>
      <c r="B332" s="67"/>
      <c r="C332" s="67"/>
      <c r="D332" s="67"/>
      <c r="E332" s="67"/>
      <c r="F332" s="67"/>
      <c r="G332" s="1"/>
      <c r="H332" s="1"/>
      <c r="I332" s="1"/>
      <c r="J332" s="1"/>
      <c r="K332" s="1"/>
      <c r="L332" s="1"/>
      <c r="M332" s="1"/>
      <c r="N332" s="1"/>
      <c r="O332" s="1"/>
      <c r="P332" s="1"/>
      <c r="Q332" s="1"/>
      <c r="R332" s="1"/>
      <c r="S332" s="1"/>
      <c r="T332" s="1"/>
      <c r="U332" s="1"/>
      <c r="V332" s="1"/>
      <c r="W332" s="1"/>
    </row>
    <row r="333" ht="15.75" customHeight="1">
      <c r="A333" s="66"/>
      <c r="B333" s="67"/>
      <c r="C333" s="67"/>
      <c r="D333" s="67"/>
      <c r="E333" s="67"/>
      <c r="F333" s="67"/>
      <c r="G333" s="1"/>
      <c r="H333" s="1"/>
      <c r="I333" s="1"/>
      <c r="J333" s="1"/>
      <c r="K333" s="1"/>
      <c r="L333" s="1"/>
      <c r="M333" s="1"/>
      <c r="N333" s="1"/>
      <c r="O333" s="1"/>
      <c r="P333" s="1"/>
      <c r="Q333" s="1"/>
      <c r="R333" s="1"/>
      <c r="S333" s="1"/>
      <c r="T333" s="1"/>
      <c r="U333" s="1"/>
      <c r="V333" s="1"/>
      <c r="W333" s="1"/>
    </row>
    <row r="334" ht="15.75" customHeight="1">
      <c r="A334" s="66"/>
      <c r="B334" s="67"/>
      <c r="C334" s="67"/>
      <c r="D334" s="67"/>
      <c r="E334" s="67"/>
      <c r="F334" s="67"/>
      <c r="G334" s="1"/>
      <c r="H334" s="1"/>
      <c r="I334" s="1"/>
      <c r="J334" s="1"/>
      <c r="K334" s="1"/>
      <c r="L334" s="1"/>
      <c r="M334" s="1"/>
      <c r="N334" s="1"/>
      <c r="O334" s="1"/>
      <c r="P334" s="1"/>
      <c r="Q334" s="1"/>
      <c r="R334" s="1"/>
      <c r="S334" s="1"/>
      <c r="T334" s="1"/>
      <c r="U334" s="1"/>
      <c r="V334" s="1"/>
      <c r="W334" s="1"/>
    </row>
    <row r="335" ht="15.75" customHeight="1">
      <c r="A335" s="66"/>
      <c r="B335" s="67"/>
      <c r="C335" s="67"/>
      <c r="D335" s="67"/>
      <c r="E335" s="67"/>
      <c r="F335" s="67"/>
      <c r="G335" s="1"/>
      <c r="H335" s="1"/>
      <c r="I335" s="1"/>
      <c r="J335" s="1"/>
      <c r="K335" s="1"/>
      <c r="L335" s="1"/>
      <c r="M335" s="1"/>
      <c r="N335" s="1"/>
      <c r="O335" s="1"/>
      <c r="P335" s="1"/>
      <c r="Q335" s="1"/>
      <c r="R335" s="1"/>
      <c r="S335" s="1"/>
      <c r="T335" s="1"/>
      <c r="U335" s="1"/>
      <c r="V335" s="1"/>
      <c r="W335" s="1"/>
    </row>
    <row r="336" ht="15.75" customHeight="1">
      <c r="A336" s="66"/>
      <c r="B336" s="67"/>
      <c r="C336" s="67"/>
      <c r="D336" s="67"/>
      <c r="E336" s="67"/>
      <c r="F336" s="67"/>
      <c r="G336" s="1"/>
      <c r="H336" s="1"/>
      <c r="I336" s="1"/>
      <c r="J336" s="1"/>
      <c r="K336" s="1"/>
      <c r="L336" s="1"/>
      <c r="M336" s="1"/>
      <c r="N336" s="1"/>
      <c r="O336" s="1"/>
      <c r="P336" s="1"/>
      <c r="Q336" s="1"/>
      <c r="R336" s="1"/>
      <c r="S336" s="1"/>
      <c r="T336" s="1"/>
      <c r="U336" s="1"/>
      <c r="V336" s="1"/>
      <c r="W336" s="1"/>
    </row>
    <row r="337" ht="15.75" customHeight="1">
      <c r="A337" s="66"/>
      <c r="B337" s="67"/>
      <c r="C337" s="67"/>
      <c r="D337" s="67"/>
      <c r="E337" s="67"/>
      <c r="F337" s="67"/>
      <c r="G337" s="1"/>
      <c r="H337" s="1"/>
      <c r="I337" s="1"/>
      <c r="J337" s="1"/>
      <c r="K337" s="1"/>
      <c r="L337" s="1"/>
      <c r="M337" s="1"/>
      <c r="N337" s="1"/>
      <c r="O337" s="1"/>
      <c r="P337" s="1"/>
      <c r="Q337" s="1"/>
      <c r="R337" s="1"/>
      <c r="S337" s="1"/>
      <c r="T337" s="1"/>
      <c r="U337" s="1"/>
      <c r="V337" s="1"/>
      <c r="W337" s="1"/>
    </row>
    <row r="338" ht="15.75" customHeight="1">
      <c r="A338" s="66"/>
      <c r="B338" s="67"/>
      <c r="C338" s="67"/>
      <c r="D338" s="67"/>
      <c r="E338" s="67"/>
      <c r="F338" s="67"/>
      <c r="G338" s="1"/>
      <c r="H338" s="1"/>
      <c r="I338" s="1"/>
      <c r="J338" s="1"/>
      <c r="K338" s="1"/>
      <c r="L338" s="1"/>
      <c r="M338" s="1"/>
      <c r="N338" s="1"/>
      <c r="O338" s="1"/>
      <c r="P338" s="1"/>
      <c r="Q338" s="1"/>
      <c r="R338" s="1"/>
      <c r="S338" s="1"/>
      <c r="T338" s="1"/>
      <c r="U338" s="1"/>
      <c r="V338" s="1"/>
      <c r="W338" s="1"/>
    </row>
    <row r="339" ht="15.75" customHeight="1">
      <c r="A339" s="66"/>
      <c r="B339" s="67"/>
      <c r="C339" s="67"/>
      <c r="D339" s="67"/>
      <c r="E339" s="67"/>
      <c r="F339" s="67"/>
      <c r="G339" s="1"/>
      <c r="H339" s="1"/>
      <c r="I339" s="1"/>
      <c r="J339" s="1"/>
      <c r="K339" s="1"/>
      <c r="L339" s="1"/>
      <c r="M339" s="1"/>
      <c r="N339" s="1"/>
      <c r="O339" s="1"/>
      <c r="P339" s="1"/>
      <c r="Q339" s="1"/>
      <c r="R339" s="1"/>
      <c r="S339" s="1"/>
      <c r="T339" s="1"/>
      <c r="U339" s="1"/>
      <c r="V339" s="1"/>
      <c r="W339" s="1"/>
    </row>
    <row r="340" ht="15.75" customHeight="1">
      <c r="A340" s="66"/>
      <c r="B340" s="67"/>
      <c r="C340" s="67"/>
      <c r="D340" s="67"/>
      <c r="E340" s="67"/>
      <c r="F340" s="67"/>
      <c r="G340" s="1"/>
      <c r="H340" s="1"/>
      <c r="I340" s="1"/>
      <c r="J340" s="1"/>
      <c r="K340" s="1"/>
      <c r="L340" s="1"/>
      <c r="M340" s="1"/>
      <c r="N340" s="1"/>
      <c r="O340" s="1"/>
      <c r="P340" s="1"/>
      <c r="Q340" s="1"/>
      <c r="R340" s="1"/>
      <c r="S340" s="1"/>
      <c r="T340" s="1"/>
      <c r="U340" s="1"/>
      <c r="V340" s="1"/>
      <c r="W340" s="1"/>
    </row>
    <row r="341" ht="15.75" customHeight="1">
      <c r="A341" s="66"/>
      <c r="B341" s="67"/>
      <c r="C341" s="67"/>
      <c r="D341" s="67"/>
      <c r="E341" s="67"/>
      <c r="F341" s="67"/>
      <c r="G341" s="1"/>
      <c r="H341" s="1"/>
      <c r="I341" s="1"/>
      <c r="J341" s="1"/>
      <c r="K341" s="1"/>
      <c r="L341" s="1"/>
      <c r="M341" s="1"/>
      <c r="N341" s="1"/>
      <c r="O341" s="1"/>
      <c r="P341" s="1"/>
      <c r="Q341" s="1"/>
      <c r="R341" s="1"/>
      <c r="S341" s="1"/>
      <c r="T341" s="1"/>
      <c r="U341" s="1"/>
      <c r="V341" s="1"/>
      <c r="W341" s="1"/>
    </row>
    <row r="342" ht="15.75" customHeight="1">
      <c r="A342" s="66"/>
      <c r="B342" s="67"/>
      <c r="C342" s="67"/>
      <c r="D342" s="67"/>
      <c r="E342" s="67"/>
      <c r="F342" s="67"/>
      <c r="G342" s="1"/>
      <c r="H342" s="1"/>
      <c r="I342" s="1"/>
      <c r="J342" s="1"/>
      <c r="K342" s="1"/>
      <c r="L342" s="1"/>
      <c r="M342" s="1"/>
      <c r="N342" s="1"/>
      <c r="O342" s="1"/>
      <c r="P342" s="1"/>
      <c r="Q342" s="1"/>
      <c r="R342" s="1"/>
      <c r="S342" s="1"/>
      <c r="T342" s="1"/>
      <c r="U342" s="1"/>
      <c r="V342" s="1"/>
      <c r="W342" s="1"/>
    </row>
    <row r="343" ht="15.75" customHeight="1">
      <c r="A343" s="66"/>
      <c r="B343" s="67"/>
      <c r="C343" s="67"/>
      <c r="D343" s="67"/>
      <c r="E343" s="67"/>
      <c r="F343" s="67"/>
      <c r="G343" s="1"/>
      <c r="H343" s="1"/>
      <c r="I343" s="1"/>
      <c r="J343" s="1"/>
      <c r="K343" s="1"/>
      <c r="L343" s="1"/>
      <c r="M343" s="1"/>
      <c r="N343" s="1"/>
      <c r="O343" s="1"/>
      <c r="P343" s="1"/>
      <c r="Q343" s="1"/>
      <c r="R343" s="1"/>
      <c r="S343" s="1"/>
      <c r="T343" s="1"/>
      <c r="U343" s="1"/>
      <c r="V343" s="1"/>
      <c r="W343" s="1"/>
    </row>
    <row r="344" ht="15.75" customHeight="1">
      <c r="A344" s="66"/>
      <c r="B344" s="67"/>
      <c r="C344" s="67"/>
      <c r="D344" s="67"/>
      <c r="E344" s="67"/>
      <c r="F344" s="67"/>
      <c r="G344" s="1"/>
      <c r="H344" s="1"/>
      <c r="I344" s="1"/>
      <c r="J344" s="1"/>
      <c r="K344" s="1"/>
      <c r="L344" s="1"/>
      <c r="M344" s="1"/>
      <c r="N344" s="1"/>
      <c r="O344" s="1"/>
      <c r="P344" s="1"/>
      <c r="Q344" s="1"/>
      <c r="R344" s="1"/>
      <c r="S344" s="1"/>
      <c r="T344" s="1"/>
      <c r="U344" s="1"/>
      <c r="V344" s="1"/>
      <c r="W344" s="1"/>
    </row>
    <row r="345" ht="15.75" customHeight="1">
      <c r="A345" s="66"/>
      <c r="B345" s="67"/>
      <c r="C345" s="67"/>
      <c r="D345" s="67"/>
      <c r="E345" s="67"/>
      <c r="F345" s="67"/>
      <c r="G345" s="1"/>
      <c r="H345" s="1"/>
      <c r="I345" s="1"/>
      <c r="J345" s="1"/>
      <c r="K345" s="1"/>
      <c r="L345" s="1"/>
      <c r="M345" s="1"/>
      <c r="N345" s="1"/>
      <c r="O345" s="1"/>
      <c r="P345" s="1"/>
      <c r="Q345" s="1"/>
      <c r="R345" s="1"/>
      <c r="S345" s="1"/>
      <c r="T345" s="1"/>
      <c r="U345" s="1"/>
      <c r="V345" s="1"/>
      <c r="W345" s="1"/>
    </row>
    <row r="346" ht="15.75" customHeight="1">
      <c r="A346" s="66"/>
      <c r="B346" s="67"/>
      <c r="C346" s="67"/>
      <c r="D346" s="67"/>
      <c r="E346" s="67"/>
      <c r="F346" s="67"/>
      <c r="G346" s="1"/>
      <c r="H346" s="1"/>
      <c r="I346" s="1"/>
      <c r="J346" s="1"/>
      <c r="K346" s="1"/>
      <c r="L346" s="1"/>
      <c r="M346" s="1"/>
      <c r="N346" s="1"/>
      <c r="O346" s="1"/>
      <c r="P346" s="1"/>
      <c r="Q346" s="1"/>
      <c r="R346" s="1"/>
      <c r="S346" s="1"/>
      <c r="T346" s="1"/>
      <c r="U346" s="1"/>
      <c r="V346" s="1"/>
      <c r="W346" s="1"/>
    </row>
    <row r="347" ht="15.75" customHeight="1">
      <c r="A347" s="66"/>
      <c r="B347" s="67"/>
      <c r="C347" s="67"/>
      <c r="D347" s="67"/>
      <c r="E347" s="67"/>
      <c r="F347" s="67"/>
      <c r="G347" s="1"/>
      <c r="H347" s="1"/>
      <c r="I347" s="1"/>
      <c r="J347" s="1"/>
      <c r="K347" s="1"/>
      <c r="L347" s="1"/>
      <c r="M347" s="1"/>
      <c r="N347" s="1"/>
      <c r="O347" s="1"/>
      <c r="P347" s="1"/>
      <c r="Q347" s="1"/>
      <c r="R347" s="1"/>
      <c r="S347" s="1"/>
      <c r="T347" s="1"/>
      <c r="U347" s="1"/>
      <c r="V347" s="1"/>
      <c r="W347" s="1"/>
    </row>
    <row r="348" ht="15.75" customHeight="1">
      <c r="A348" s="66"/>
      <c r="B348" s="67"/>
      <c r="C348" s="67"/>
      <c r="D348" s="67"/>
      <c r="E348" s="67"/>
      <c r="F348" s="67"/>
      <c r="G348" s="1"/>
      <c r="H348" s="1"/>
      <c r="I348" s="1"/>
      <c r="J348" s="1"/>
      <c r="K348" s="1"/>
      <c r="L348" s="1"/>
      <c r="M348" s="1"/>
      <c r="N348" s="1"/>
      <c r="O348" s="1"/>
      <c r="P348" s="1"/>
      <c r="Q348" s="1"/>
      <c r="R348" s="1"/>
      <c r="S348" s="1"/>
      <c r="T348" s="1"/>
      <c r="U348" s="1"/>
      <c r="V348" s="1"/>
      <c r="W348" s="1"/>
    </row>
    <row r="349" ht="15.75" customHeight="1">
      <c r="A349" s="66"/>
      <c r="B349" s="67"/>
      <c r="C349" s="67"/>
      <c r="D349" s="67"/>
      <c r="E349" s="67"/>
      <c r="F349" s="67"/>
      <c r="G349" s="1"/>
      <c r="H349" s="1"/>
      <c r="I349" s="1"/>
      <c r="J349" s="1"/>
      <c r="K349" s="1"/>
      <c r="L349" s="1"/>
      <c r="M349" s="1"/>
      <c r="N349" s="1"/>
      <c r="O349" s="1"/>
      <c r="P349" s="1"/>
      <c r="Q349" s="1"/>
      <c r="R349" s="1"/>
      <c r="S349" s="1"/>
      <c r="T349" s="1"/>
      <c r="U349" s="1"/>
      <c r="V349" s="1"/>
      <c r="W349" s="1"/>
    </row>
    <row r="350" ht="15.75" customHeight="1">
      <c r="A350" s="66"/>
      <c r="B350" s="67"/>
      <c r="C350" s="67"/>
      <c r="D350" s="67"/>
      <c r="E350" s="67"/>
      <c r="F350" s="67"/>
      <c r="G350" s="1"/>
      <c r="H350" s="1"/>
      <c r="I350" s="1"/>
      <c r="J350" s="1"/>
      <c r="K350" s="1"/>
      <c r="L350" s="1"/>
      <c r="M350" s="1"/>
      <c r="N350" s="1"/>
      <c r="O350" s="1"/>
      <c r="P350" s="1"/>
      <c r="Q350" s="1"/>
      <c r="R350" s="1"/>
      <c r="S350" s="1"/>
      <c r="T350" s="1"/>
      <c r="U350" s="1"/>
      <c r="V350" s="1"/>
      <c r="W350" s="1"/>
    </row>
    <row r="351" ht="15.75" customHeight="1">
      <c r="A351" s="66"/>
      <c r="B351" s="67"/>
      <c r="C351" s="67"/>
      <c r="D351" s="67"/>
      <c r="E351" s="67"/>
      <c r="F351" s="67"/>
      <c r="G351" s="1"/>
      <c r="H351" s="1"/>
      <c r="I351" s="1"/>
      <c r="J351" s="1"/>
      <c r="K351" s="1"/>
      <c r="L351" s="1"/>
      <c r="M351" s="1"/>
      <c r="N351" s="1"/>
      <c r="O351" s="1"/>
      <c r="P351" s="1"/>
      <c r="Q351" s="1"/>
      <c r="R351" s="1"/>
      <c r="S351" s="1"/>
      <c r="T351" s="1"/>
      <c r="U351" s="1"/>
      <c r="V351" s="1"/>
      <c r="W351" s="1"/>
    </row>
    <row r="352" ht="15.75" customHeight="1">
      <c r="A352" s="66"/>
      <c r="B352" s="67"/>
      <c r="C352" s="67"/>
      <c r="D352" s="67"/>
      <c r="E352" s="67"/>
      <c r="F352" s="67"/>
      <c r="G352" s="1"/>
      <c r="H352" s="1"/>
      <c r="I352" s="1"/>
      <c r="J352" s="1"/>
      <c r="K352" s="1"/>
      <c r="L352" s="1"/>
      <c r="M352" s="1"/>
      <c r="N352" s="1"/>
      <c r="O352" s="1"/>
      <c r="P352" s="1"/>
      <c r="Q352" s="1"/>
      <c r="R352" s="1"/>
      <c r="S352" s="1"/>
      <c r="T352" s="1"/>
      <c r="U352" s="1"/>
      <c r="V352" s="1"/>
      <c r="W352" s="1"/>
    </row>
    <row r="353" ht="15.75" customHeight="1">
      <c r="A353" s="66"/>
      <c r="B353" s="67"/>
      <c r="C353" s="67"/>
      <c r="D353" s="67"/>
      <c r="E353" s="67"/>
      <c r="F353" s="67"/>
      <c r="G353" s="1"/>
      <c r="H353" s="1"/>
      <c r="I353" s="1"/>
      <c r="J353" s="1"/>
      <c r="K353" s="1"/>
      <c r="L353" s="1"/>
      <c r="M353" s="1"/>
      <c r="N353" s="1"/>
      <c r="O353" s="1"/>
      <c r="P353" s="1"/>
      <c r="Q353" s="1"/>
      <c r="R353" s="1"/>
      <c r="S353" s="1"/>
      <c r="T353" s="1"/>
      <c r="U353" s="1"/>
      <c r="V353" s="1"/>
      <c r="W353" s="1"/>
    </row>
    <row r="354" ht="15.75" customHeight="1">
      <c r="A354" s="66"/>
      <c r="B354" s="67"/>
      <c r="C354" s="67"/>
      <c r="D354" s="67"/>
      <c r="E354" s="67"/>
      <c r="F354" s="67"/>
      <c r="G354" s="1"/>
      <c r="H354" s="1"/>
      <c r="I354" s="1"/>
      <c r="J354" s="1"/>
      <c r="K354" s="1"/>
      <c r="L354" s="1"/>
      <c r="M354" s="1"/>
      <c r="N354" s="1"/>
      <c r="O354" s="1"/>
      <c r="P354" s="1"/>
      <c r="Q354" s="1"/>
      <c r="R354" s="1"/>
      <c r="S354" s="1"/>
      <c r="T354" s="1"/>
      <c r="U354" s="1"/>
      <c r="V354" s="1"/>
      <c r="W354" s="1"/>
    </row>
    <row r="355" ht="15.75" customHeight="1">
      <c r="A355" s="66"/>
      <c r="B355" s="67"/>
      <c r="C355" s="67"/>
      <c r="D355" s="67"/>
      <c r="E355" s="67"/>
      <c r="F355" s="67"/>
      <c r="G355" s="1"/>
      <c r="H355" s="1"/>
      <c r="I355" s="1"/>
      <c r="J355" s="1"/>
      <c r="K355" s="1"/>
      <c r="L355" s="1"/>
      <c r="M355" s="1"/>
      <c r="N355" s="1"/>
      <c r="O355" s="1"/>
      <c r="P355" s="1"/>
      <c r="Q355" s="1"/>
      <c r="R355" s="1"/>
      <c r="S355" s="1"/>
      <c r="T355" s="1"/>
      <c r="U355" s="1"/>
      <c r="V355" s="1"/>
      <c r="W355" s="1"/>
    </row>
    <row r="356" ht="15.75" customHeight="1">
      <c r="A356" s="66"/>
      <c r="B356" s="67"/>
      <c r="C356" s="67"/>
      <c r="D356" s="67"/>
      <c r="E356" s="67"/>
      <c r="F356" s="67"/>
      <c r="G356" s="1"/>
      <c r="H356" s="1"/>
      <c r="I356" s="1"/>
      <c r="J356" s="1"/>
      <c r="K356" s="1"/>
      <c r="L356" s="1"/>
      <c r="M356" s="1"/>
      <c r="N356" s="1"/>
      <c r="O356" s="1"/>
      <c r="P356" s="1"/>
      <c r="Q356" s="1"/>
      <c r="R356" s="1"/>
      <c r="S356" s="1"/>
      <c r="T356" s="1"/>
      <c r="U356" s="1"/>
      <c r="V356" s="1"/>
      <c r="W356" s="1"/>
    </row>
    <row r="357" ht="15.75" customHeight="1">
      <c r="A357" s="66"/>
      <c r="B357" s="67"/>
      <c r="C357" s="67"/>
      <c r="D357" s="67"/>
      <c r="E357" s="67"/>
      <c r="F357" s="67"/>
      <c r="G357" s="1"/>
      <c r="H357" s="1"/>
      <c r="I357" s="1"/>
      <c r="J357" s="1"/>
      <c r="K357" s="1"/>
      <c r="L357" s="1"/>
      <c r="M357" s="1"/>
      <c r="N357" s="1"/>
      <c r="O357" s="1"/>
      <c r="P357" s="1"/>
      <c r="Q357" s="1"/>
      <c r="R357" s="1"/>
      <c r="S357" s="1"/>
      <c r="T357" s="1"/>
      <c r="U357" s="1"/>
      <c r="V357" s="1"/>
      <c r="W357" s="1"/>
    </row>
    <row r="358" ht="15.75" customHeight="1">
      <c r="A358" s="66"/>
      <c r="B358" s="67"/>
      <c r="C358" s="67"/>
      <c r="D358" s="67"/>
      <c r="E358" s="67"/>
      <c r="F358" s="67"/>
      <c r="G358" s="1"/>
      <c r="H358" s="1"/>
      <c r="I358" s="1"/>
      <c r="J358" s="1"/>
      <c r="K358" s="1"/>
      <c r="L358" s="1"/>
      <c r="M358" s="1"/>
      <c r="N358" s="1"/>
      <c r="O358" s="1"/>
      <c r="P358" s="1"/>
      <c r="Q358" s="1"/>
      <c r="R358" s="1"/>
      <c r="S358" s="1"/>
      <c r="T358" s="1"/>
      <c r="U358" s="1"/>
      <c r="V358" s="1"/>
      <c r="W358" s="1"/>
    </row>
    <row r="359" ht="15.75" customHeight="1">
      <c r="A359" s="66"/>
      <c r="B359" s="67"/>
      <c r="C359" s="67"/>
      <c r="D359" s="67"/>
      <c r="E359" s="67"/>
      <c r="F359" s="67"/>
      <c r="G359" s="1"/>
      <c r="H359" s="1"/>
      <c r="I359" s="1"/>
      <c r="J359" s="1"/>
      <c r="K359" s="1"/>
      <c r="L359" s="1"/>
      <c r="M359" s="1"/>
      <c r="N359" s="1"/>
      <c r="O359" s="1"/>
      <c r="P359" s="1"/>
      <c r="Q359" s="1"/>
      <c r="R359" s="1"/>
      <c r="S359" s="1"/>
      <c r="T359" s="1"/>
      <c r="U359" s="1"/>
      <c r="V359" s="1"/>
      <c r="W359" s="1"/>
    </row>
    <row r="360" ht="15.75" customHeight="1">
      <c r="A360" s="66"/>
      <c r="B360" s="67"/>
      <c r="C360" s="67"/>
      <c r="D360" s="67"/>
      <c r="E360" s="67"/>
      <c r="F360" s="67"/>
      <c r="G360" s="1"/>
      <c r="H360" s="1"/>
      <c r="I360" s="1"/>
      <c r="J360" s="1"/>
      <c r="K360" s="1"/>
      <c r="L360" s="1"/>
      <c r="M360" s="1"/>
      <c r="N360" s="1"/>
      <c r="O360" s="1"/>
      <c r="P360" s="1"/>
      <c r="Q360" s="1"/>
      <c r="R360" s="1"/>
      <c r="S360" s="1"/>
      <c r="T360" s="1"/>
      <c r="U360" s="1"/>
      <c r="V360" s="1"/>
      <c r="W360" s="1"/>
    </row>
    <row r="361" ht="15.75" customHeight="1">
      <c r="A361" s="66"/>
      <c r="B361" s="67"/>
      <c r="C361" s="67"/>
      <c r="D361" s="67"/>
      <c r="E361" s="67"/>
      <c r="F361" s="67"/>
      <c r="G361" s="1"/>
      <c r="H361" s="1"/>
      <c r="I361" s="1"/>
      <c r="J361" s="1"/>
      <c r="K361" s="1"/>
      <c r="L361" s="1"/>
      <c r="M361" s="1"/>
      <c r="N361" s="1"/>
      <c r="O361" s="1"/>
      <c r="P361" s="1"/>
      <c r="Q361" s="1"/>
      <c r="R361" s="1"/>
      <c r="S361" s="1"/>
      <c r="T361" s="1"/>
      <c r="U361" s="1"/>
      <c r="V361" s="1"/>
      <c r="W361" s="1"/>
    </row>
    <row r="362" ht="15.75" customHeight="1">
      <c r="A362" s="66"/>
      <c r="B362" s="67"/>
      <c r="C362" s="67"/>
      <c r="D362" s="67"/>
      <c r="E362" s="67"/>
      <c r="F362" s="67"/>
      <c r="G362" s="1"/>
      <c r="H362" s="1"/>
      <c r="I362" s="1"/>
      <c r="J362" s="1"/>
      <c r="K362" s="1"/>
      <c r="L362" s="1"/>
      <c r="M362" s="1"/>
      <c r="N362" s="1"/>
      <c r="O362" s="1"/>
      <c r="P362" s="1"/>
      <c r="Q362" s="1"/>
      <c r="R362" s="1"/>
      <c r="S362" s="1"/>
      <c r="T362" s="1"/>
      <c r="U362" s="1"/>
      <c r="V362" s="1"/>
      <c r="W362" s="1"/>
    </row>
    <row r="363" ht="15.75" customHeight="1">
      <c r="A363" s="66"/>
      <c r="B363" s="67"/>
      <c r="C363" s="67"/>
      <c r="D363" s="67"/>
      <c r="E363" s="67"/>
      <c r="F363" s="67"/>
      <c r="G363" s="1"/>
      <c r="H363" s="1"/>
      <c r="I363" s="1"/>
      <c r="J363" s="1"/>
      <c r="K363" s="1"/>
      <c r="L363" s="1"/>
      <c r="M363" s="1"/>
      <c r="N363" s="1"/>
      <c r="O363" s="1"/>
      <c r="P363" s="1"/>
      <c r="Q363" s="1"/>
      <c r="R363" s="1"/>
      <c r="S363" s="1"/>
      <c r="T363" s="1"/>
      <c r="U363" s="1"/>
      <c r="V363" s="1"/>
      <c r="W363" s="1"/>
    </row>
    <row r="364" ht="15.75" customHeight="1">
      <c r="A364" s="66"/>
      <c r="B364" s="67"/>
      <c r="C364" s="67"/>
      <c r="D364" s="67"/>
      <c r="E364" s="67"/>
      <c r="F364" s="67"/>
      <c r="G364" s="1"/>
      <c r="H364" s="1"/>
      <c r="I364" s="1"/>
      <c r="J364" s="1"/>
      <c r="K364" s="1"/>
      <c r="L364" s="1"/>
      <c r="M364" s="1"/>
      <c r="N364" s="1"/>
      <c r="O364" s="1"/>
      <c r="P364" s="1"/>
      <c r="Q364" s="1"/>
      <c r="R364" s="1"/>
      <c r="S364" s="1"/>
      <c r="T364" s="1"/>
      <c r="U364" s="1"/>
      <c r="V364" s="1"/>
      <c r="W364" s="1"/>
    </row>
    <row r="365" ht="15.75" customHeight="1">
      <c r="A365" s="66"/>
      <c r="B365" s="67"/>
      <c r="C365" s="67"/>
      <c r="D365" s="67"/>
      <c r="E365" s="67"/>
      <c r="F365" s="67"/>
      <c r="G365" s="1"/>
      <c r="H365" s="1"/>
      <c r="I365" s="1"/>
      <c r="J365" s="1"/>
      <c r="K365" s="1"/>
      <c r="L365" s="1"/>
      <c r="M365" s="1"/>
      <c r="N365" s="1"/>
      <c r="O365" s="1"/>
      <c r="P365" s="1"/>
      <c r="Q365" s="1"/>
      <c r="R365" s="1"/>
      <c r="S365" s="1"/>
      <c r="T365" s="1"/>
      <c r="U365" s="1"/>
      <c r="V365" s="1"/>
      <c r="W365" s="1"/>
    </row>
    <row r="366" ht="15.75" customHeight="1">
      <c r="A366" s="66"/>
      <c r="B366" s="67"/>
      <c r="C366" s="67"/>
      <c r="D366" s="67"/>
      <c r="E366" s="67"/>
      <c r="F366" s="67"/>
      <c r="G366" s="1"/>
      <c r="H366" s="1"/>
      <c r="I366" s="1"/>
      <c r="J366" s="1"/>
      <c r="K366" s="1"/>
      <c r="L366" s="1"/>
      <c r="M366" s="1"/>
      <c r="N366" s="1"/>
      <c r="O366" s="1"/>
      <c r="P366" s="1"/>
      <c r="Q366" s="1"/>
      <c r="R366" s="1"/>
      <c r="S366" s="1"/>
      <c r="T366" s="1"/>
      <c r="U366" s="1"/>
      <c r="V366" s="1"/>
      <c r="W366" s="1"/>
    </row>
    <row r="367" ht="15.75" customHeight="1">
      <c r="A367" s="66"/>
      <c r="B367" s="67"/>
      <c r="C367" s="67"/>
      <c r="D367" s="67"/>
      <c r="E367" s="67"/>
      <c r="F367" s="67"/>
      <c r="G367" s="1"/>
      <c r="H367" s="1"/>
      <c r="I367" s="1"/>
      <c r="J367" s="1"/>
      <c r="K367" s="1"/>
      <c r="L367" s="1"/>
      <c r="M367" s="1"/>
      <c r="N367" s="1"/>
      <c r="O367" s="1"/>
      <c r="P367" s="1"/>
      <c r="Q367" s="1"/>
      <c r="R367" s="1"/>
      <c r="S367" s="1"/>
      <c r="T367" s="1"/>
      <c r="U367" s="1"/>
      <c r="V367" s="1"/>
      <c r="W367" s="1"/>
    </row>
    <row r="368" ht="15.75" customHeight="1">
      <c r="A368" s="66"/>
      <c r="B368" s="67"/>
      <c r="C368" s="67"/>
      <c r="D368" s="67"/>
      <c r="E368" s="67"/>
      <c r="F368" s="67"/>
      <c r="G368" s="1"/>
      <c r="H368" s="1"/>
      <c r="I368" s="1"/>
      <c r="J368" s="1"/>
      <c r="K368" s="1"/>
      <c r="L368" s="1"/>
      <c r="M368" s="1"/>
      <c r="N368" s="1"/>
      <c r="O368" s="1"/>
      <c r="P368" s="1"/>
      <c r="Q368" s="1"/>
      <c r="R368" s="1"/>
      <c r="S368" s="1"/>
      <c r="T368" s="1"/>
      <c r="U368" s="1"/>
      <c r="V368" s="1"/>
      <c r="W368" s="1"/>
    </row>
    <row r="369" ht="15.75" customHeight="1">
      <c r="A369" s="66"/>
      <c r="B369" s="67"/>
      <c r="C369" s="67"/>
      <c r="D369" s="67"/>
      <c r="E369" s="67"/>
      <c r="F369" s="67"/>
      <c r="G369" s="1"/>
      <c r="H369" s="1"/>
      <c r="I369" s="1"/>
      <c r="J369" s="1"/>
      <c r="K369" s="1"/>
      <c r="L369" s="1"/>
      <c r="M369" s="1"/>
      <c r="N369" s="1"/>
      <c r="O369" s="1"/>
      <c r="P369" s="1"/>
      <c r="Q369" s="1"/>
      <c r="R369" s="1"/>
      <c r="S369" s="1"/>
      <c r="T369" s="1"/>
      <c r="U369" s="1"/>
      <c r="V369" s="1"/>
      <c r="W369" s="1"/>
    </row>
    <row r="370" ht="15.75" customHeight="1">
      <c r="A370" s="66"/>
      <c r="B370" s="67"/>
      <c r="C370" s="67"/>
      <c r="D370" s="67"/>
      <c r="E370" s="67"/>
      <c r="F370" s="67"/>
      <c r="G370" s="1"/>
      <c r="H370" s="1"/>
      <c r="I370" s="1"/>
      <c r="J370" s="1"/>
      <c r="K370" s="1"/>
      <c r="L370" s="1"/>
      <c r="M370" s="1"/>
      <c r="N370" s="1"/>
      <c r="O370" s="1"/>
      <c r="P370" s="1"/>
      <c r="Q370" s="1"/>
      <c r="R370" s="1"/>
      <c r="S370" s="1"/>
      <c r="T370" s="1"/>
      <c r="U370" s="1"/>
      <c r="V370" s="1"/>
      <c r="W370" s="1"/>
    </row>
    <row r="371" ht="15.75" customHeight="1">
      <c r="A371" s="66"/>
      <c r="B371" s="67"/>
      <c r="C371" s="67"/>
      <c r="D371" s="67"/>
      <c r="E371" s="67"/>
      <c r="F371" s="67"/>
      <c r="G371" s="1"/>
      <c r="H371" s="1"/>
      <c r="I371" s="1"/>
      <c r="J371" s="1"/>
      <c r="K371" s="1"/>
      <c r="L371" s="1"/>
      <c r="M371" s="1"/>
      <c r="N371" s="1"/>
      <c r="O371" s="1"/>
      <c r="P371" s="1"/>
      <c r="Q371" s="1"/>
      <c r="R371" s="1"/>
      <c r="S371" s="1"/>
      <c r="T371" s="1"/>
      <c r="U371" s="1"/>
      <c r="V371" s="1"/>
      <c r="W371" s="1"/>
    </row>
    <row r="372" ht="15.75" customHeight="1">
      <c r="A372" s="66"/>
      <c r="B372" s="67"/>
      <c r="C372" s="67"/>
      <c r="D372" s="67"/>
      <c r="E372" s="67"/>
      <c r="F372" s="67"/>
      <c r="G372" s="1"/>
      <c r="H372" s="1"/>
      <c r="I372" s="1"/>
      <c r="J372" s="1"/>
      <c r="K372" s="1"/>
      <c r="L372" s="1"/>
      <c r="M372" s="1"/>
      <c r="N372" s="1"/>
      <c r="O372" s="1"/>
      <c r="P372" s="1"/>
      <c r="Q372" s="1"/>
      <c r="R372" s="1"/>
      <c r="S372" s="1"/>
      <c r="T372" s="1"/>
      <c r="U372" s="1"/>
      <c r="V372" s="1"/>
      <c r="W372" s="1"/>
    </row>
    <row r="373" ht="15.75" customHeight="1">
      <c r="A373" s="66"/>
      <c r="B373" s="67"/>
      <c r="C373" s="67"/>
      <c r="D373" s="67"/>
      <c r="E373" s="67"/>
      <c r="F373" s="67"/>
      <c r="G373" s="1"/>
      <c r="H373" s="1"/>
      <c r="I373" s="1"/>
      <c r="J373" s="1"/>
      <c r="K373" s="1"/>
      <c r="L373" s="1"/>
      <c r="M373" s="1"/>
      <c r="N373" s="1"/>
      <c r="O373" s="1"/>
      <c r="P373" s="1"/>
      <c r="Q373" s="1"/>
      <c r="R373" s="1"/>
      <c r="S373" s="1"/>
      <c r="T373" s="1"/>
      <c r="U373" s="1"/>
      <c r="V373" s="1"/>
      <c r="W373" s="1"/>
    </row>
    <row r="374" ht="15.75" customHeight="1">
      <c r="A374" s="66"/>
      <c r="B374" s="67"/>
      <c r="C374" s="67"/>
      <c r="D374" s="67"/>
      <c r="E374" s="67"/>
      <c r="F374" s="67"/>
      <c r="G374" s="1"/>
      <c r="H374" s="1"/>
      <c r="I374" s="1"/>
      <c r="J374" s="1"/>
      <c r="K374" s="1"/>
      <c r="L374" s="1"/>
      <c r="M374" s="1"/>
      <c r="N374" s="1"/>
      <c r="O374" s="1"/>
      <c r="P374" s="1"/>
      <c r="Q374" s="1"/>
      <c r="R374" s="1"/>
      <c r="S374" s="1"/>
      <c r="T374" s="1"/>
      <c r="U374" s="1"/>
      <c r="V374" s="1"/>
      <c r="W374" s="1"/>
    </row>
    <row r="375" ht="15.75" customHeight="1">
      <c r="A375" s="66"/>
      <c r="B375" s="67"/>
      <c r="C375" s="67"/>
      <c r="D375" s="67"/>
      <c r="E375" s="67"/>
      <c r="F375" s="67"/>
      <c r="G375" s="1"/>
      <c r="H375" s="1"/>
      <c r="I375" s="1"/>
      <c r="J375" s="1"/>
      <c r="K375" s="1"/>
      <c r="L375" s="1"/>
      <c r="M375" s="1"/>
      <c r="N375" s="1"/>
      <c r="O375" s="1"/>
      <c r="P375" s="1"/>
      <c r="Q375" s="1"/>
      <c r="R375" s="1"/>
      <c r="S375" s="1"/>
      <c r="T375" s="1"/>
      <c r="U375" s="1"/>
      <c r="V375" s="1"/>
      <c r="W375" s="1"/>
    </row>
    <row r="376" ht="15.75" customHeight="1">
      <c r="A376" s="66"/>
      <c r="B376" s="67"/>
      <c r="C376" s="67"/>
      <c r="D376" s="67"/>
      <c r="E376" s="67"/>
      <c r="F376" s="67"/>
      <c r="G376" s="1"/>
      <c r="H376" s="1"/>
      <c r="I376" s="1"/>
      <c r="J376" s="1"/>
      <c r="K376" s="1"/>
      <c r="L376" s="1"/>
      <c r="M376" s="1"/>
      <c r="N376" s="1"/>
      <c r="O376" s="1"/>
      <c r="P376" s="1"/>
      <c r="Q376" s="1"/>
      <c r="R376" s="1"/>
      <c r="S376" s="1"/>
      <c r="T376" s="1"/>
      <c r="U376" s="1"/>
      <c r="V376" s="1"/>
      <c r="W376" s="1"/>
    </row>
    <row r="377" ht="15.75" customHeight="1">
      <c r="A377" s="66"/>
      <c r="B377" s="67"/>
      <c r="C377" s="67"/>
      <c r="D377" s="67"/>
      <c r="E377" s="67"/>
      <c r="F377" s="67"/>
      <c r="G377" s="1"/>
      <c r="H377" s="1"/>
      <c r="I377" s="1"/>
      <c r="J377" s="1"/>
      <c r="K377" s="1"/>
      <c r="L377" s="1"/>
      <c r="M377" s="1"/>
      <c r="N377" s="1"/>
      <c r="O377" s="1"/>
      <c r="P377" s="1"/>
      <c r="Q377" s="1"/>
      <c r="R377" s="1"/>
      <c r="S377" s="1"/>
      <c r="T377" s="1"/>
      <c r="U377" s="1"/>
      <c r="V377" s="1"/>
      <c r="W377" s="1"/>
    </row>
    <row r="378" ht="15.75" customHeight="1">
      <c r="A378" s="66"/>
      <c r="B378" s="67"/>
      <c r="C378" s="67"/>
      <c r="D378" s="67"/>
      <c r="E378" s="67"/>
      <c r="F378" s="67"/>
      <c r="G378" s="1"/>
      <c r="H378" s="1"/>
      <c r="I378" s="1"/>
      <c r="J378" s="1"/>
      <c r="K378" s="1"/>
      <c r="L378" s="1"/>
      <c r="M378" s="1"/>
      <c r="N378" s="1"/>
      <c r="O378" s="1"/>
      <c r="P378" s="1"/>
      <c r="Q378" s="1"/>
      <c r="R378" s="1"/>
      <c r="S378" s="1"/>
      <c r="T378" s="1"/>
      <c r="U378" s="1"/>
      <c r="V378" s="1"/>
      <c r="W378" s="1"/>
    </row>
    <row r="379" ht="15.75" customHeight="1">
      <c r="A379" s="66"/>
      <c r="B379" s="67"/>
      <c r="C379" s="67"/>
      <c r="D379" s="67"/>
      <c r="E379" s="67"/>
      <c r="F379" s="67"/>
      <c r="G379" s="1"/>
      <c r="H379" s="1"/>
      <c r="I379" s="1"/>
      <c r="J379" s="1"/>
      <c r="K379" s="1"/>
      <c r="L379" s="1"/>
      <c r="M379" s="1"/>
      <c r="N379" s="1"/>
      <c r="O379" s="1"/>
      <c r="P379" s="1"/>
      <c r="Q379" s="1"/>
      <c r="R379" s="1"/>
      <c r="S379" s="1"/>
      <c r="T379" s="1"/>
      <c r="U379" s="1"/>
      <c r="V379" s="1"/>
      <c r="W379" s="1"/>
    </row>
    <row r="380" ht="15.75" customHeight="1">
      <c r="A380" s="66"/>
      <c r="B380" s="67"/>
      <c r="C380" s="67"/>
      <c r="D380" s="67"/>
      <c r="E380" s="67"/>
      <c r="F380" s="67"/>
      <c r="G380" s="1"/>
      <c r="H380" s="1"/>
      <c r="I380" s="1"/>
      <c r="J380" s="1"/>
      <c r="K380" s="1"/>
      <c r="L380" s="1"/>
      <c r="M380" s="1"/>
      <c r="N380" s="1"/>
      <c r="O380" s="1"/>
      <c r="P380" s="1"/>
      <c r="Q380" s="1"/>
      <c r="R380" s="1"/>
      <c r="S380" s="1"/>
      <c r="T380" s="1"/>
      <c r="U380" s="1"/>
      <c r="V380" s="1"/>
      <c r="W380" s="1"/>
    </row>
    <row r="381" ht="15.75" customHeight="1">
      <c r="A381" s="66"/>
      <c r="B381" s="67"/>
      <c r="C381" s="67"/>
      <c r="D381" s="67"/>
      <c r="E381" s="67"/>
      <c r="F381" s="67"/>
      <c r="G381" s="1"/>
      <c r="H381" s="1"/>
      <c r="I381" s="1"/>
      <c r="J381" s="1"/>
      <c r="K381" s="1"/>
      <c r="L381" s="1"/>
      <c r="M381" s="1"/>
      <c r="N381" s="1"/>
      <c r="O381" s="1"/>
      <c r="P381" s="1"/>
      <c r="Q381" s="1"/>
      <c r="R381" s="1"/>
      <c r="S381" s="1"/>
      <c r="T381" s="1"/>
      <c r="U381" s="1"/>
      <c r="V381" s="1"/>
      <c r="W381" s="1"/>
    </row>
    <row r="382" ht="15.75" customHeight="1">
      <c r="A382" s="66"/>
      <c r="B382" s="67"/>
      <c r="C382" s="67"/>
      <c r="D382" s="67"/>
      <c r="E382" s="67"/>
      <c r="F382" s="67"/>
      <c r="G382" s="1"/>
      <c r="H382" s="1"/>
      <c r="I382" s="1"/>
      <c r="J382" s="1"/>
      <c r="K382" s="1"/>
      <c r="L382" s="1"/>
      <c r="M382" s="1"/>
      <c r="N382" s="1"/>
      <c r="O382" s="1"/>
      <c r="P382" s="1"/>
      <c r="Q382" s="1"/>
      <c r="R382" s="1"/>
      <c r="S382" s="1"/>
      <c r="T382" s="1"/>
      <c r="U382" s="1"/>
      <c r="V382" s="1"/>
      <c r="W382" s="1"/>
    </row>
    <row r="383" ht="15.75" customHeight="1">
      <c r="A383" s="66"/>
      <c r="B383" s="67"/>
      <c r="C383" s="67"/>
      <c r="D383" s="67"/>
      <c r="E383" s="67"/>
      <c r="F383" s="67"/>
      <c r="G383" s="1"/>
      <c r="H383" s="1"/>
      <c r="I383" s="1"/>
      <c r="J383" s="1"/>
      <c r="K383" s="1"/>
      <c r="L383" s="1"/>
      <c r="M383" s="1"/>
      <c r="N383" s="1"/>
      <c r="O383" s="1"/>
      <c r="P383" s="1"/>
      <c r="Q383" s="1"/>
      <c r="R383" s="1"/>
      <c r="S383" s="1"/>
      <c r="T383" s="1"/>
      <c r="U383" s="1"/>
      <c r="V383" s="1"/>
      <c r="W383" s="1"/>
    </row>
    <row r="384" ht="15.75" customHeight="1">
      <c r="A384" s="66"/>
      <c r="B384" s="67"/>
      <c r="C384" s="67"/>
      <c r="D384" s="67"/>
      <c r="E384" s="67"/>
      <c r="F384" s="67"/>
      <c r="G384" s="1"/>
      <c r="H384" s="1"/>
      <c r="I384" s="1"/>
      <c r="J384" s="1"/>
      <c r="K384" s="1"/>
      <c r="L384" s="1"/>
      <c r="M384" s="1"/>
      <c r="N384" s="1"/>
      <c r="O384" s="1"/>
      <c r="P384" s="1"/>
      <c r="Q384" s="1"/>
      <c r="R384" s="1"/>
      <c r="S384" s="1"/>
      <c r="T384" s="1"/>
      <c r="U384" s="1"/>
      <c r="V384" s="1"/>
      <c r="W384" s="1"/>
    </row>
    <row r="385" ht="15.75" customHeight="1">
      <c r="A385" s="66"/>
      <c r="B385" s="67"/>
      <c r="C385" s="67"/>
      <c r="D385" s="67"/>
      <c r="E385" s="67"/>
      <c r="F385" s="67"/>
      <c r="G385" s="1"/>
      <c r="H385" s="1"/>
      <c r="I385" s="1"/>
      <c r="J385" s="1"/>
      <c r="K385" s="1"/>
      <c r="L385" s="1"/>
      <c r="M385" s="1"/>
      <c r="N385" s="1"/>
      <c r="O385" s="1"/>
      <c r="P385" s="1"/>
      <c r="Q385" s="1"/>
      <c r="R385" s="1"/>
      <c r="S385" s="1"/>
      <c r="T385" s="1"/>
      <c r="U385" s="1"/>
      <c r="V385" s="1"/>
      <c r="W385" s="1"/>
    </row>
    <row r="386" ht="15.75" customHeight="1">
      <c r="A386" s="66"/>
      <c r="B386" s="67"/>
      <c r="C386" s="67"/>
      <c r="D386" s="67"/>
      <c r="E386" s="67"/>
      <c r="F386" s="67"/>
      <c r="G386" s="1"/>
      <c r="H386" s="1"/>
      <c r="I386" s="1"/>
      <c r="J386" s="1"/>
      <c r="K386" s="1"/>
      <c r="L386" s="1"/>
      <c r="M386" s="1"/>
      <c r="N386" s="1"/>
      <c r="O386" s="1"/>
      <c r="P386" s="1"/>
      <c r="Q386" s="1"/>
      <c r="R386" s="1"/>
      <c r="S386" s="1"/>
      <c r="T386" s="1"/>
      <c r="U386" s="1"/>
      <c r="V386" s="1"/>
      <c r="W386" s="1"/>
    </row>
    <row r="387" ht="15.75" customHeight="1">
      <c r="A387" s="66"/>
      <c r="B387" s="67"/>
      <c r="C387" s="67"/>
      <c r="D387" s="67"/>
      <c r="E387" s="67"/>
      <c r="F387" s="67"/>
      <c r="G387" s="1"/>
      <c r="H387" s="1"/>
      <c r="I387" s="1"/>
      <c r="J387" s="1"/>
      <c r="K387" s="1"/>
      <c r="L387" s="1"/>
      <c r="M387" s="1"/>
      <c r="N387" s="1"/>
      <c r="O387" s="1"/>
      <c r="P387" s="1"/>
      <c r="Q387" s="1"/>
      <c r="R387" s="1"/>
      <c r="S387" s="1"/>
      <c r="T387" s="1"/>
      <c r="U387" s="1"/>
      <c r="V387" s="1"/>
      <c r="W387" s="1"/>
    </row>
    <row r="388" ht="15.75" customHeight="1">
      <c r="A388" s="66"/>
      <c r="B388" s="67"/>
      <c r="C388" s="67"/>
      <c r="D388" s="67"/>
      <c r="E388" s="67"/>
      <c r="F388" s="67"/>
      <c r="G388" s="1"/>
      <c r="H388" s="1"/>
      <c r="I388" s="1"/>
      <c r="J388" s="1"/>
      <c r="K388" s="1"/>
      <c r="L388" s="1"/>
      <c r="M388" s="1"/>
      <c r="N388" s="1"/>
      <c r="O388" s="1"/>
      <c r="P388" s="1"/>
      <c r="Q388" s="1"/>
      <c r="R388" s="1"/>
      <c r="S388" s="1"/>
      <c r="T388" s="1"/>
      <c r="U388" s="1"/>
      <c r="V388" s="1"/>
      <c r="W388" s="1"/>
    </row>
    <row r="389" ht="15.75" customHeight="1">
      <c r="A389" s="66"/>
      <c r="B389" s="67"/>
      <c r="C389" s="67"/>
      <c r="D389" s="67"/>
      <c r="E389" s="67"/>
      <c r="F389" s="67"/>
      <c r="G389" s="1"/>
      <c r="H389" s="1"/>
      <c r="I389" s="1"/>
      <c r="J389" s="1"/>
      <c r="K389" s="1"/>
      <c r="L389" s="1"/>
      <c r="M389" s="1"/>
      <c r="N389" s="1"/>
      <c r="O389" s="1"/>
      <c r="P389" s="1"/>
      <c r="Q389" s="1"/>
      <c r="R389" s="1"/>
      <c r="S389" s="1"/>
      <c r="T389" s="1"/>
      <c r="U389" s="1"/>
      <c r="V389" s="1"/>
      <c r="W389" s="1"/>
    </row>
    <row r="390" ht="15.75" customHeight="1">
      <c r="A390" s="66"/>
      <c r="B390" s="67"/>
      <c r="C390" s="67"/>
      <c r="D390" s="67"/>
      <c r="E390" s="67"/>
      <c r="F390" s="67"/>
      <c r="G390" s="1"/>
      <c r="H390" s="1"/>
      <c r="I390" s="1"/>
      <c r="J390" s="1"/>
      <c r="K390" s="1"/>
      <c r="L390" s="1"/>
      <c r="M390" s="1"/>
      <c r="N390" s="1"/>
      <c r="O390" s="1"/>
      <c r="P390" s="1"/>
      <c r="Q390" s="1"/>
      <c r="R390" s="1"/>
      <c r="S390" s="1"/>
      <c r="T390" s="1"/>
      <c r="U390" s="1"/>
      <c r="V390" s="1"/>
      <c r="W390" s="1"/>
    </row>
    <row r="391" ht="15.75" customHeight="1">
      <c r="A391" s="66"/>
      <c r="B391" s="67"/>
      <c r="C391" s="67"/>
      <c r="D391" s="67"/>
      <c r="E391" s="67"/>
      <c r="F391" s="67"/>
      <c r="G391" s="1"/>
      <c r="H391" s="1"/>
      <c r="I391" s="1"/>
      <c r="J391" s="1"/>
      <c r="K391" s="1"/>
      <c r="L391" s="1"/>
      <c r="M391" s="1"/>
      <c r="N391" s="1"/>
      <c r="O391" s="1"/>
      <c r="P391" s="1"/>
      <c r="Q391" s="1"/>
      <c r="R391" s="1"/>
      <c r="S391" s="1"/>
      <c r="T391" s="1"/>
      <c r="U391" s="1"/>
      <c r="V391" s="1"/>
      <c r="W391" s="1"/>
    </row>
    <row r="392" ht="15.75" customHeight="1">
      <c r="A392" s="66"/>
      <c r="B392" s="67"/>
      <c r="C392" s="67"/>
      <c r="D392" s="67"/>
      <c r="E392" s="67"/>
      <c r="F392" s="67"/>
      <c r="G392" s="1"/>
      <c r="H392" s="1"/>
      <c r="I392" s="1"/>
      <c r="J392" s="1"/>
      <c r="K392" s="1"/>
      <c r="L392" s="1"/>
      <c r="M392" s="1"/>
      <c r="N392" s="1"/>
      <c r="O392" s="1"/>
      <c r="P392" s="1"/>
      <c r="Q392" s="1"/>
      <c r="R392" s="1"/>
      <c r="S392" s="1"/>
      <c r="T392" s="1"/>
      <c r="U392" s="1"/>
      <c r="V392" s="1"/>
      <c r="W392" s="1"/>
    </row>
    <row r="393" ht="15.75" customHeight="1">
      <c r="A393" s="66"/>
      <c r="B393" s="67"/>
      <c r="C393" s="67"/>
      <c r="D393" s="67"/>
      <c r="E393" s="67"/>
      <c r="F393" s="67"/>
      <c r="G393" s="1"/>
      <c r="H393" s="1"/>
      <c r="I393" s="1"/>
      <c r="J393" s="1"/>
      <c r="K393" s="1"/>
      <c r="L393" s="1"/>
      <c r="M393" s="1"/>
      <c r="N393" s="1"/>
      <c r="O393" s="1"/>
      <c r="P393" s="1"/>
      <c r="Q393" s="1"/>
      <c r="R393" s="1"/>
      <c r="S393" s="1"/>
      <c r="T393" s="1"/>
      <c r="U393" s="1"/>
      <c r="V393" s="1"/>
      <c r="W393" s="1"/>
    </row>
    <row r="394" ht="15.75" customHeight="1">
      <c r="A394" s="66"/>
      <c r="B394" s="67"/>
      <c r="C394" s="67"/>
      <c r="D394" s="67"/>
      <c r="E394" s="67"/>
      <c r="F394" s="67"/>
      <c r="G394" s="1"/>
      <c r="H394" s="1"/>
      <c r="I394" s="1"/>
      <c r="J394" s="1"/>
      <c r="K394" s="1"/>
      <c r="L394" s="1"/>
      <c r="M394" s="1"/>
      <c r="N394" s="1"/>
      <c r="O394" s="1"/>
      <c r="P394" s="1"/>
      <c r="Q394" s="1"/>
      <c r="R394" s="1"/>
      <c r="S394" s="1"/>
      <c r="T394" s="1"/>
      <c r="U394" s="1"/>
      <c r="V394" s="1"/>
      <c r="W394" s="1"/>
    </row>
    <row r="395" ht="15.75" customHeight="1">
      <c r="A395" s="66"/>
      <c r="B395" s="67"/>
      <c r="C395" s="67"/>
      <c r="D395" s="67"/>
      <c r="E395" s="67"/>
      <c r="F395" s="67"/>
      <c r="G395" s="1"/>
      <c r="H395" s="1"/>
      <c r="I395" s="1"/>
      <c r="J395" s="1"/>
      <c r="K395" s="1"/>
      <c r="L395" s="1"/>
      <c r="M395" s="1"/>
      <c r="N395" s="1"/>
      <c r="O395" s="1"/>
      <c r="P395" s="1"/>
      <c r="Q395" s="1"/>
      <c r="R395" s="1"/>
      <c r="S395" s="1"/>
      <c r="T395" s="1"/>
      <c r="U395" s="1"/>
      <c r="V395" s="1"/>
      <c r="W395" s="1"/>
    </row>
    <row r="396" ht="15.75" customHeight="1">
      <c r="A396" s="66"/>
      <c r="B396" s="67"/>
      <c r="C396" s="67"/>
      <c r="D396" s="67"/>
      <c r="E396" s="67"/>
      <c r="F396" s="67"/>
      <c r="G396" s="1"/>
      <c r="H396" s="1"/>
      <c r="I396" s="1"/>
      <c r="J396" s="1"/>
      <c r="K396" s="1"/>
      <c r="L396" s="1"/>
      <c r="M396" s="1"/>
      <c r="N396" s="1"/>
      <c r="O396" s="1"/>
      <c r="P396" s="1"/>
      <c r="Q396" s="1"/>
      <c r="R396" s="1"/>
      <c r="S396" s="1"/>
      <c r="T396" s="1"/>
      <c r="U396" s="1"/>
      <c r="V396" s="1"/>
      <c r="W396" s="1"/>
    </row>
    <row r="397" ht="15.75" customHeight="1">
      <c r="A397" s="66"/>
      <c r="B397" s="67"/>
      <c r="C397" s="67"/>
      <c r="D397" s="67"/>
      <c r="E397" s="67"/>
      <c r="F397" s="67"/>
      <c r="G397" s="1"/>
      <c r="H397" s="1"/>
      <c r="I397" s="1"/>
      <c r="J397" s="1"/>
      <c r="K397" s="1"/>
      <c r="L397" s="1"/>
      <c r="M397" s="1"/>
      <c r="N397" s="1"/>
      <c r="O397" s="1"/>
      <c r="P397" s="1"/>
      <c r="Q397" s="1"/>
      <c r="R397" s="1"/>
      <c r="S397" s="1"/>
      <c r="T397" s="1"/>
      <c r="U397" s="1"/>
      <c r="V397" s="1"/>
      <c r="W397" s="1"/>
    </row>
    <row r="398" ht="15.75" customHeight="1">
      <c r="A398" s="66"/>
      <c r="B398" s="67"/>
      <c r="C398" s="67"/>
      <c r="D398" s="67"/>
      <c r="E398" s="67"/>
      <c r="F398" s="67"/>
      <c r="G398" s="1"/>
      <c r="H398" s="1"/>
      <c r="I398" s="1"/>
      <c r="J398" s="1"/>
      <c r="K398" s="1"/>
      <c r="L398" s="1"/>
      <c r="M398" s="1"/>
      <c r="N398" s="1"/>
      <c r="O398" s="1"/>
      <c r="P398" s="1"/>
      <c r="Q398" s="1"/>
      <c r="R398" s="1"/>
      <c r="S398" s="1"/>
      <c r="T398" s="1"/>
      <c r="U398" s="1"/>
      <c r="V398" s="1"/>
      <c r="W398" s="1"/>
    </row>
    <row r="399" ht="15.75" customHeight="1">
      <c r="A399" s="66"/>
      <c r="B399" s="67"/>
      <c r="C399" s="67"/>
      <c r="D399" s="67"/>
      <c r="E399" s="67"/>
      <c r="F399" s="67"/>
      <c r="G399" s="1"/>
      <c r="H399" s="1"/>
      <c r="I399" s="1"/>
      <c r="J399" s="1"/>
      <c r="K399" s="1"/>
      <c r="L399" s="1"/>
      <c r="M399" s="1"/>
      <c r="N399" s="1"/>
      <c r="O399" s="1"/>
      <c r="P399" s="1"/>
      <c r="Q399" s="1"/>
      <c r="R399" s="1"/>
      <c r="S399" s="1"/>
      <c r="T399" s="1"/>
      <c r="U399" s="1"/>
      <c r="V399" s="1"/>
      <c r="W399" s="1"/>
    </row>
    <row r="400" ht="15.75" customHeight="1">
      <c r="A400" s="66"/>
      <c r="B400" s="67"/>
      <c r="C400" s="67"/>
      <c r="D400" s="67"/>
      <c r="E400" s="67"/>
      <c r="F400" s="67"/>
      <c r="G400" s="1"/>
      <c r="H400" s="1"/>
      <c r="I400" s="1"/>
      <c r="J400" s="1"/>
      <c r="K400" s="1"/>
      <c r="L400" s="1"/>
      <c r="M400" s="1"/>
      <c r="N400" s="1"/>
      <c r="O400" s="1"/>
      <c r="P400" s="1"/>
      <c r="Q400" s="1"/>
      <c r="R400" s="1"/>
      <c r="S400" s="1"/>
      <c r="T400" s="1"/>
      <c r="U400" s="1"/>
      <c r="V400" s="1"/>
      <c r="W400" s="1"/>
    </row>
    <row r="401" ht="15.75" customHeight="1">
      <c r="A401" s="66"/>
      <c r="B401" s="67"/>
      <c r="C401" s="67"/>
      <c r="D401" s="67"/>
      <c r="E401" s="67"/>
      <c r="F401" s="67"/>
      <c r="G401" s="1"/>
      <c r="H401" s="1"/>
      <c r="I401" s="1"/>
      <c r="J401" s="1"/>
      <c r="K401" s="1"/>
      <c r="L401" s="1"/>
      <c r="M401" s="1"/>
      <c r="N401" s="1"/>
      <c r="O401" s="1"/>
      <c r="P401" s="1"/>
      <c r="Q401" s="1"/>
      <c r="R401" s="1"/>
      <c r="S401" s="1"/>
      <c r="T401" s="1"/>
      <c r="U401" s="1"/>
      <c r="V401" s="1"/>
      <c r="W401" s="1"/>
    </row>
    <row r="402" ht="15.75" customHeight="1">
      <c r="A402" s="66"/>
      <c r="B402" s="67"/>
      <c r="C402" s="67"/>
      <c r="D402" s="67"/>
      <c r="E402" s="67"/>
      <c r="F402" s="67"/>
      <c r="G402" s="1"/>
      <c r="H402" s="1"/>
      <c r="I402" s="1"/>
      <c r="J402" s="1"/>
      <c r="K402" s="1"/>
      <c r="L402" s="1"/>
      <c r="M402" s="1"/>
      <c r="N402" s="1"/>
      <c r="O402" s="1"/>
      <c r="P402" s="1"/>
      <c r="Q402" s="1"/>
      <c r="R402" s="1"/>
      <c r="S402" s="1"/>
      <c r="T402" s="1"/>
      <c r="U402" s="1"/>
      <c r="V402" s="1"/>
      <c r="W402" s="1"/>
    </row>
    <row r="403" ht="15.75" customHeight="1">
      <c r="A403" s="66"/>
      <c r="B403" s="67"/>
      <c r="C403" s="67"/>
      <c r="D403" s="67"/>
      <c r="E403" s="67"/>
      <c r="F403" s="67"/>
      <c r="G403" s="1"/>
      <c r="H403" s="1"/>
      <c r="I403" s="1"/>
      <c r="J403" s="1"/>
      <c r="K403" s="1"/>
      <c r="L403" s="1"/>
      <c r="M403" s="1"/>
      <c r="N403" s="1"/>
      <c r="O403" s="1"/>
      <c r="P403" s="1"/>
      <c r="Q403" s="1"/>
      <c r="R403" s="1"/>
      <c r="S403" s="1"/>
      <c r="T403" s="1"/>
      <c r="U403" s="1"/>
      <c r="V403" s="1"/>
      <c r="W403" s="1"/>
    </row>
    <row r="404" ht="15.75" customHeight="1">
      <c r="A404" s="66"/>
      <c r="B404" s="67"/>
      <c r="C404" s="67"/>
      <c r="D404" s="67"/>
      <c r="E404" s="67"/>
      <c r="F404" s="67"/>
      <c r="G404" s="1"/>
      <c r="H404" s="1"/>
      <c r="I404" s="1"/>
      <c r="J404" s="1"/>
      <c r="K404" s="1"/>
      <c r="L404" s="1"/>
      <c r="M404" s="1"/>
      <c r="N404" s="1"/>
      <c r="O404" s="1"/>
      <c r="P404" s="1"/>
      <c r="Q404" s="1"/>
      <c r="R404" s="1"/>
      <c r="S404" s="1"/>
      <c r="T404" s="1"/>
      <c r="U404" s="1"/>
      <c r="V404" s="1"/>
      <c r="W404" s="1"/>
    </row>
    <row r="405" ht="15.75" customHeight="1">
      <c r="A405" s="66"/>
      <c r="B405" s="67"/>
      <c r="C405" s="67"/>
      <c r="D405" s="67"/>
      <c r="E405" s="67"/>
      <c r="F405" s="67"/>
      <c r="G405" s="1"/>
      <c r="H405" s="1"/>
      <c r="I405" s="1"/>
      <c r="J405" s="1"/>
      <c r="K405" s="1"/>
      <c r="L405" s="1"/>
      <c r="M405" s="1"/>
      <c r="N405" s="1"/>
      <c r="O405" s="1"/>
      <c r="P405" s="1"/>
      <c r="Q405" s="1"/>
      <c r="R405" s="1"/>
      <c r="S405" s="1"/>
      <c r="T405" s="1"/>
      <c r="U405" s="1"/>
      <c r="V405" s="1"/>
      <c r="W405" s="1"/>
    </row>
    <row r="406" ht="15.75" customHeight="1">
      <c r="A406" s="66"/>
      <c r="B406" s="67"/>
      <c r="C406" s="67"/>
      <c r="D406" s="67"/>
      <c r="E406" s="67"/>
      <c r="F406" s="67"/>
      <c r="G406" s="1"/>
      <c r="H406" s="1"/>
      <c r="I406" s="1"/>
      <c r="J406" s="1"/>
      <c r="K406" s="1"/>
      <c r="L406" s="1"/>
      <c r="M406" s="1"/>
      <c r="N406" s="1"/>
      <c r="O406" s="1"/>
      <c r="P406" s="1"/>
      <c r="Q406" s="1"/>
      <c r="R406" s="1"/>
      <c r="S406" s="1"/>
      <c r="T406" s="1"/>
      <c r="U406" s="1"/>
      <c r="V406" s="1"/>
      <c r="W406" s="1"/>
    </row>
    <row r="407" ht="15.75" customHeight="1">
      <c r="A407" s="66"/>
      <c r="B407" s="67"/>
      <c r="C407" s="67"/>
      <c r="D407" s="67"/>
      <c r="E407" s="67"/>
      <c r="F407" s="67"/>
      <c r="G407" s="1"/>
      <c r="H407" s="1"/>
      <c r="I407" s="1"/>
      <c r="J407" s="1"/>
      <c r="K407" s="1"/>
      <c r="L407" s="1"/>
      <c r="M407" s="1"/>
      <c r="N407" s="1"/>
      <c r="O407" s="1"/>
      <c r="P407" s="1"/>
      <c r="Q407" s="1"/>
      <c r="R407" s="1"/>
      <c r="S407" s="1"/>
      <c r="T407" s="1"/>
      <c r="U407" s="1"/>
      <c r="V407" s="1"/>
      <c r="W407" s="1"/>
    </row>
    <row r="408" ht="15.75" customHeight="1">
      <c r="A408" s="66"/>
      <c r="B408" s="67"/>
      <c r="C408" s="67"/>
      <c r="D408" s="67"/>
      <c r="E408" s="67"/>
      <c r="F408" s="67"/>
      <c r="G408" s="1"/>
      <c r="H408" s="1"/>
      <c r="I408" s="1"/>
      <c r="J408" s="1"/>
      <c r="K408" s="1"/>
      <c r="L408" s="1"/>
      <c r="M408" s="1"/>
      <c r="N408" s="1"/>
      <c r="O408" s="1"/>
      <c r="P408" s="1"/>
      <c r="Q408" s="1"/>
      <c r="R408" s="1"/>
      <c r="S408" s="1"/>
      <c r="T408" s="1"/>
      <c r="U408" s="1"/>
      <c r="V408" s="1"/>
      <c r="W408" s="1"/>
    </row>
    <row r="409" ht="15.75" customHeight="1">
      <c r="A409" s="66"/>
      <c r="B409" s="67"/>
      <c r="C409" s="67"/>
      <c r="D409" s="67"/>
      <c r="E409" s="67"/>
      <c r="F409" s="67"/>
      <c r="G409" s="1"/>
      <c r="H409" s="1"/>
      <c r="I409" s="1"/>
      <c r="J409" s="1"/>
      <c r="K409" s="1"/>
      <c r="L409" s="1"/>
      <c r="M409" s="1"/>
      <c r="N409" s="1"/>
      <c r="O409" s="1"/>
      <c r="P409" s="1"/>
      <c r="Q409" s="1"/>
      <c r="R409" s="1"/>
      <c r="S409" s="1"/>
      <c r="T409" s="1"/>
      <c r="U409" s="1"/>
      <c r="V409" s="1"/>
      <c r="W409" s="1"/>
    </row>
    <row r="410" ht="15.75" customHeight="1">
      <c r="A410" s="66"/>
      <c r="B410" s="67"/>
      <c r="C410" s="67"/>
      <c r="D410" s="67"/>
      <c r="E410" s="67"/>
      <c r="F410" s="67"/>
      <c r="G410" s="1"/>
      <c r="H410" s="1"/>
      <c r="I410" s="1"/>
      <c r="J410" s="1"/>
      <c r="K410" s="1"/>
      <c r="L410" s="1"/>
      <c r="M410" s="1"/>
      <c r="N410" s="1"/>
      <c r="O410" s="1"/>
      <c r="P410" s="1"/>
      <c r="Q410" s="1"/>
      <c r="R410" s="1"/>
      <c r="S410" s="1"/>
      <c r="T410" s="1"/>
      <c r="U410" s="1"/>
      <c r="V410" s="1"/>
      <c r="W410" s="1"/>
    </row>
    <row r="411" ht="15.75" customHeight="1">
      <c r="A411" s="66"/>
      <c r="B411" s="67"/>
      <c r="C411" s="67"/>
      <c r="D411" s="67"/>
      <c r="E411" s="67"/>
      <c r="F411" s="67"/>
      <c r="G411" s="1"/>
      <c r="H411" s="1"/>
      <c r="I411" s="1"/>
      <c r="J411" s="1"/>
      <c r="K411" s="1"/>
      <c r="L411" s="1"/>
      <c r="M411" s="1"/>
      <c r="N411" s="1"/>
      <c r="O411" s="1"/>
      <c r="P411" s="1"/>
      <c r="Q411" s="1"/>
      <c r="R411" s="1"/>
      <c r="S411" s="1"/>
      <c r="T411" s="1"/>
      <c r="U411" s="1"/>
      <c r="V411" s="1"/>
      <c r="W411" s="1"/>
    </row>
    <row r="412" ht="15.75" customHeight="1">
      <c r="A412" s="66"/>
      <c r="B412" s="67"/>
      <c r="C412" s="67"/>
      <c r="D412" s="67"/>
      <c r="E412" s="67"/>
      <c r="F412" s="67"/>
      <c r="G412" s="1"/>
      <c r="H412" s="1"/>
      <c r="I412" s="1"/>
      <c r="J412" s="1"/>
      <c r="K412" s="1"/>
      <c r="L412" s="1"/>
      <c r="M412" s="1"/>
      <c r="N412" s="1"/>
      <c r="O412" s="1"/>
      <c r="P412" s="1"/>
      <c r="Q412" s="1"/>
      <c r="R412" s="1"/>
      <c r="S412" s="1"/>
      <c r="T412" s="1"/>
      <c r="U412" s="1"/>
      <c r="V412" s="1"/>
      <c r="W412" s="1"/>
    </row>
    <row r="413" ht="15.75" customHeight="1">
      <c r="A413" s="66"/>
      <c r="B413" s="67"/>
      <c r="C413" s="67"/>
      <c r="D413" s="67"/>
      <c r="E413" s="67"/>
      <c r="F413" s="67"/>
      <c r="G413" s="1"/>
      <c r="H413" s="1"/>
      <c r="I413" s="1"/>
      <c r="J413" s="1"/>
      <c r="K413" s="1"/>
      <c r="L413" s="1"/>
      <c r="M413" s="1"/>
      <c r="N413" s="1"/>
      <c r="O413" s="1"/>
      <c r="P413" s="1"/>
      <c r="Q413" s="1"/>
      <c r="R413" s="1"/>
      <c r="S413" s="1"/>
      <c r="T413" s="1"/>
      <c r="U413" s="1"/>
      <c r="V413" s="1"/>
      <c r="W413" s="1"/>
    </row>
    <row r="414" ht="15.75" customHeight="1">
      <c r="A414" s="66"/>
      <c r="B414" s="67"/>
      <c r="C414" s="67"/>
      <c r="D414" s="67"/>
      <c r="E414" s="67"/>
      <c r="F414" s="67"/>
      <c r="G414" s="1"/>
      <c r="H414" s="1"/>
      <c r="I414" s="1"/>
      <c r="J414" s="1"/>
      <c r="K414" s="1"/>
      <c r="L414" s="1"/>
      <c r="M414" s="1"/>
      <c r="N414" s="1"/>
      <c r="O414" s="1"/>
      <c r="P414" s="1"/>
      <c r="Q414" s="1"/>
      <c r="R414" s="1"/>
      <c r="S414" s="1"/>
      <c r="T414" s="1"/>
      <c r="U414" s="1"/>
      <c r="V414" s="1"/>
      <c r="W414" s="1"/>
    </row>
    <row r="415" ht="15.75" customHeight="1">
      <c r="A415" s="66"/>
      <c r="B415" s="67"/>
      <c r="C415" s="67"/>
      <c r="D415" s="67"/>
      <c r="E415" s="67"/>
      <c r="F415" s="67"/>
      <c r="G415" s="1"/>
      <c r="H415" s="1"/>
      <c r="I415" s="1"/>
      <c r="J415" s="1"/>
      <c r="K415" s="1"/>
      <c r="L415" s="1"/>
      <c r="M415" s="1"/>
      <c r="N415" s="1"/>
      <c r="O415" s="1"/>
      <c r="P415" s="1"/>
      <c r="Q415" s="1"/>
      <c r="R415" s="1"/>
      <c r="S415" s="1"/>
      <c r="T415" s="1"/>
      <c r="U415" s="1"/>
      <c r="V415" s="1"/>
      <c r="W415" s="1"/>
    </row>
    <row r="416" ht="15.75" customHeight="1">
      <c r="A416" s="66"/>
      <c r="B416" s="67"/>
      <c r="C416" s="67"/>
      <c r="D416" s="67"/>
      <c r="E416" s="67"/>
      <c r="F416" s="67"/>
      <c r="G416" s="1"/>
      <c r="H416" s="1"/>
      <c r="I416" s="1"/>
      <c r="J416" s="1"/>
      <c r="K416" s="1"/>
      <c r="L416" s="1"/>
      <c r="M416" s="1"/>
      <c r="N416" s="1"/>
      <c r="O416" s="1"/>
      <c r="P416" s="1"/>
      <c r="Q416" s="1"/>
      <c r="R416" s="1"/>
      <c r="S416" s="1"/>
      <c r="T416" s="1"/>
      <c r="U416" s="1"/>
      <c r="V416" s="1"/>
      <c r="W416" s="1"/>
    </row>
    <row r="417" ht="15.75" customHeight="1">
      <c r="A417" s="66"/>
      <c r="B417" s="67"/>
      <c r="C417" s="67"/>
      <c r="D417" s="67"/>
      <c r="E417" s="67"/>
      <c r="F417" s="67"/>
      <c r="G417" s="1"/>
      <c r="H417" s="1"/>
      <c r="I417" s="1"/>
      <c r="J417" s="1"/>
      <c r="K417" s="1"/>
      <c r="L417" s="1"/>
      <c r="M417" s="1"/>
      <c r="N417" s="1"/>
      <c r="O417" s="1"/>
      <c r="P417" s="1"/>
      <c r="Q417" s="1"/>
      <c r="R417" s="1"/>
      <c r="S417" s="1"/>
      <c r="T417" s="1"/>
      <c r="U417" s="1"/>
      <c r="V417" s="1"/>
      <c r="W417" s="1"/>
    </row>
    <row r="418" ht="15.75" customHeight="1">
      <c r="A418" s="66"/>
      <c r="B418" s="67"/>
      <c r="C418" s="67"/>
      <c r="D418" s="67"/>
      <c r="E418" s="67"/>
      <c r="F418" s="67"/>
      <c r="G418" s="1"/>
      <c r="H418" s="1"/>
      <c r="I418" s="1"/>
      <c r="J418" s="1"/>
      <c r="K418" s="1"/>
      <c r="L418" s="1"/>
      <c r="M418" s="1"/>
      <c r="N418" s="1"/>
      <c r="O418" s="1"/>
      <c r="P418" s="1"/>
      <c r="Q418" s="1"/>
      <c r="R418" s="1"/>
      <c r="S418" s="1"/>
      <c r="T418" s="1"/>
      <c r="U418" s="1"/>
      <c r="V418" s="1"/>
      <c r="W418" s="1"/>
    </row>
    <row r="419" ht="15.75" customHeight="1">
      <c r="A419" s="66"/>
      <c r="B419" s="67"/>
      <c r="C419" s="67"/>
      <c r="D419" s="67"/>
      <c r="E419" s="67"/>
      <c r="F419" s="67"/>
      <c r="G419" s="1"/>
      <c r="H419" s="1"/>
      <c r="I419" s="1"/>
      <c r="J419" s="1"/>
      <c r="K419" s="1"/>
      <c r="L419" s="1"/>
      <c r="M419" s="1"/>
      <c r="N419" s="1"/>
      <c r="O419" s="1"/>
      <c r="P419" s="1"/>
      <c r="Q419" s="1"/>
      <c r="R419" s="1"/>
      <c r="S419" s="1"/>
      <c r="T419" s="1"/>
      <c r="U419" s="1"/>
      <c r="V419" s="1"/>
      <c r="W419" s="1"/>
    </row>
    <row r="420" ht="15.75" customHeight="1">
      <c r="A420" s="66"/>
      <c r="B420" s="67"/>
      <c r="C420" s="67"/>
      <c r="D420" s="67"/>
      <c r="E420" s="67"/>
      <c r="F420" s="67"/>
      <c r="G420" s="1"/>
      <c r="H420" s="1"/>
      <c r="I420" s="1"/>
      <c r="J420" s="1"/>
      <c r="K420" s="1"/>
      <c r="L420" s="1"/>
      <c r="M420" s="1"/>
      <c r="N420" s="1"/>
      <c r="O420" s="1"/>
      <c r="P420" s="1"/>
      <c r="Q420" s="1"/>
      <c r="R420" s="1"/>
      <c r="S420" s="1"/>
      <c r="T420" s="1"/>
      <c r="U420" s="1"/>
      <c r="V420" s="1"/>
      <c r="W420" s="1"/>
    </row>
    <row r="421" ht="15.75" customHeight="1">
      <c r="A421" s="66"/>
      <c r="B421" s="67"/>
      <c r="C421" s="67"/>
      <c r="D421" s="67"/>
      <c r="E421" s="67"/>
      <c r="F421" s="67"/>
      <c r="G421" s="1"/>
      <c r="H421" s="1"/>
      <c r="I421" s="1"/>
      <c r="J421" s="1"/>
      <c r="K421" s="1"/>
      <c r="L421" s="1"/>
      <c r="M421" s="1"/>
      <c r="N421" s="1"/>
      <c r="O421" s="1"/>
      <c r="P421" s="1"/>
      <c r="Q421" s="1"/>
      <c r="R421" s="1"/>
      <c r="S421" s="1"/>
      <c r="T421" s="1"/>
      <c r="U421" s="1"/>
      <c r="V421" s="1"/>
      <c r="W421" s="1"/>
    </row>
    <row r="422" ht="15.75" customHeight="1">
      <c r="A422" s="66"/>
      <c r="B422" s="67"/>
      <c r="C422" s="67"/>
      <c r="D422" s="67"/>
      <c r="E422" s="67"/>
      <c r="F422" s="67"/>
      <c r="G422" s="1"/>
      <c r="H422" s="1"/>
      <c r="I422" s="1"/>
      <c r="J422" s="1"/>
      <c r="K422" s="1"/>
      <c r="L422" s="1"/>
      <c r="M422" s="1"/>
      <c r="N422" s="1"/>
      <c r="O422" s="1"/>
      <c r="P422" s="1"/>
      <c r="Q422" s="1"/>
      <c r="R422" s="1"/>
      <c r="S422" s="1"/>
      <c r="T422" s="1"/>
      <c r="U422" s="1"/>
      <c r="V422" s="1"/>
      <c r="W422" s="1"/>
    </row>
    <row r="423" ht="15.75" customHeight="1">
      <c r="A423" s="66"/>
      <c r="B423" s="67"/>
      <c r="C423" s="67"/>
      <c r="D423" s="67"/>
      <c r="E423" s="67"/>
      <c r="F423" s="67"/>
      <c r="G423" s="1"/>
      <c r="H423" s="1"/>
      <c r="I423" s="1"/>
      <c r="J423" s="1"/>
      <c r="K423" s="1"/>
      <c r="L423" s="1"/>
      <c r="M423" s="1"/>
      <c r="N423" s="1"/>
      <c r="O423" s="1"/>
      <c r="P423" s="1"/>
      <c r="Q423" s="1"/>
      <c r="R423" s="1"/>
      <c r="S423" s="1"/>
      <c r="T423" s="1"/>
      <c r="U423" s="1"/>
      <c r="V423" s="1"/>
      <c r="W423" s="1"/>
    </row>
    <row r="424" ht="15.75" customHeight="1">
      <c r="A424" s="66"/>
      <c r="B424" s="67"/>
      <c r="C424" s="67"/>
      <c r="D424" s="67"/>
      <c r="E424" s="67"/>
      <c r="F424" s="67"/>
      <c r="G424" s="1"/>
      <c r="H424" s="1"/>
      <c r="I424" s="1"/>
      <c r="J424" s="1"/>
      <c r="K424" s="1"/>
      <c r="L424" s="1"/>
      <c r="M424" s="1"/>
      <c r="N424" s="1"/>
      <c r="O424" s="1"/>
      <c r="P424" s="1"/>
      <c r="Q424" s="1"/>
      <c r="R424" s="1"/>
      <c r="S424" s="1"/>
      <c r="T424" s="1"/>
      <c r="U424" s="1"/>
      <c r="V424" s="1"/>
      <c r="W424" s="1"/>
    </row>
    <row r="425" ht="15.75" customHeight="1">
      <c r="A425" s="66"/>
      <c r="B425" s="67"/>
      <c r="C425" s="67"/>
      <c r="D425" s="67"/>
      <c r="E425" s="67"/>
      <c r="F425" s="67"/>
      <c r="G425" s="1"/>
      <c r="H425" s="1"/>
      <c r="I425" s="1"/>
      <c r="J425" s="1"/>
      <c r="K425" s="1"/>
      <c r="L425" s="1"/>
      <c r="M425" s="1"/>
      <c r="N425" s="1"/>
      <c r="O425" s="1"/>
      <c r="P425" s="1"/>
      <c r="Q425" s="1"/>
      <c r="R425" s="1"/>
      <c r="S425" s="1"/>
      <c r="T425" s="1"/>
      <c r="U425" s="1"/>
      <c r="V425" s="1"/>
      <c r="W425" s="1"/>
    </row>
    <row r="426" ht="15.75" customHeight="1">
      <c r="A426" s="66"/>
      <c r="B426" s="67"/>
      <c r="C426" s="67"/>
      <c r="D426" s="67"/>
      <c r="E426" s="67"/>
      <c r="F426" s="67"/>
      <c r="G426" s="1"/>
      <c r="H426" s="1"/>
      <c r="I426" s="1"/>
      <c r="J426" s="1"/>
      <c r="K426" s="1"/>
      <c r="L426" s="1"/>
      <c r="M426" s="1"/>
      <c r="N426" s="1"/>
      <c r="O426" s="1"/>
      <c r="P426" s="1"/>
      <c r="Q426" s="1"/>
      <c r="R426" s="1"/>
      <c r="S426" s="1"/>
      <c r="T426" s="1"/>
      <c r="U426" s="1"/>
      <c r="V426" s="1"/>
      <c r="W426" s="1"/>
    </row>
    <row r="427" ht="15.75" customHeight="1">
      <c r="A427" s="66"/>
      <c r="B427" s="67"/>
      <c r="C427" s="67"/>
      <c r="D427" s="67"/>
      <c r="E427" s="67"/>
      <c r="F427" s="67"/>
      <c r="G427" s="1"/>
      <c r="H427" s="1"/>
      <c r="I427" s="1"/>
      <c r="J427" s="1"/>
      <c r="K427" s="1"/>
      <c r="L427" s="1"/>
      <c r="M427" s="1"/>
      <c r="N427" s="1"/>
      <c r="O427" s="1"/>
      <c r="P427" s="1"/>
      <c r="Q427" s="1"/>
      <c r="R427" s="1"/>
      <c r="S427" s="1"/>
      <c r="T427" s="1"/>
      <c r="U427" s="1"/>
      <c r="V427" s="1"/>
      <c r="W427" s="1"/>
    </row>
    <row r="428" ht="15.75" customHeight="1">
      <c r="A428" s="66"/>
      <c r="B428" s="67"/>
      <c r="C428" s="67"/>
      <c r="D428" s="67"/>
      <c r="E428" s="67"/>
      <c r="F428" s="67"/>
      <c r="G428" s="1"/>
      <c r="H428" s="1"/>
      <c r="I428" s="1"/>
      <c r="J428" s="1"/>
      <c r="K428" s="1"/>
      <c r="L428" s="1"/>
      <c r="M428" s="1"/>
      <c r="N428" s="1"/>
      <c r="O428" s="1"/>
      <c r="P428" s="1"/>
      <c r="Q428" s="1"/>
      <c r="R428" s="1"/>
      <c r="S428" s="1"/>
      <c r="T428" s="1"/>
      <c r="U428" s="1"/>
      <c r="V428" s="1"/>
      <c r="W428" s="1"/>
    </row>
    <row r="429" ht="15.75" customHeight="1">
      <c r="A429" s="66"/>
      <c r="B429" s="67"/>
      <c r="C429" s="67"/>
      <c r="D429" s="67"/>
      <c r="E429" s="67"/>
      <c r="F429" s="67"/>
      <c r="G429" s="1"/>
      <c r="H429" s="1"/>
      <c r="I429" s="1"/>
      <c r="J429" s="1"/>
      <c r="K429" s="1"/>
      <c r="L429" s="1"/>
      <c r="M429" s="1"/>
      <c r="N429" s="1"/>
      <c r="O429" s="1"/>
      <c r="P429" s="1"/>
      <c r="Q429" s="1"/>
      <c r="R429" s="1"/>
      <c r="S429" s="1"/>
      <c r="T429" s="1"/>
      <c r="U429" s="1"/>
      <c r="V429" s="1"/>
      <c r="W429" s="1"/>
    </row>
    <row r="430" ht="15.75" customHeight="1">
      <c r="A430" s="66"/>
      <c r="B430" s="67"/>
      <c r="C430" s="67"/>
      <c r="D430" s="67"/>
      <c r="E430" s="67"/>
      <c r="F430" s="67"/>
      <c r="G430" s="1"/>
      <c r="H430" s="1"/>
      <c r="I430" s="1"/>
      <c r="J430" s="1"/>
      <c r="K430" s="1"/>
      <c r="L430" s="1"/>
      <c r="M430" s="1"/>
      <c r="N430" s="1"/>
      <c r="O430" s="1"/>
      <c r="P430" s="1"/>
      <c r="Q430" s="1"/>
      <c r="R430" s="1"/>
      <c r="S430" s="1"/>
      <c r="T430" s="1"/>
      <c r="U430" s="1"/>
      <c r="V430" s="1"/>
      <c r="W430" s="1"/>
    </row>
    <row r="431" ht="15.75" customHeight="1">
      <c r="A431" s="66"/>
      <c r="B431" s="67"/>
      <c r="C431" s="67"/>
      <c r="D431" s="67"/>
      <c r="E431" s="67"/>
      <c r="F431" s="67"/>
      <c r="G431" s="1"/>
      <c r="H431" s="1"/>
      <c r="I431" s="1"/>
      <c r="J431" s="1"/>
      <c r="K431" s="1"/>
      <c r="L431" s="1"/>
      <c r="M431" s="1"/>
      <c r="N431" s="1"/>
      <c r="O431" s="1"/>
      <c r="P431" s="1"/>
      <c r="Q431" s="1"/>
      <c r="R431" s="1"/>
      <c r="S431" s="1"/>
      <c r="T431" s="1"/>
      <c r="U431" s="1"/>
      <c r="V431" s="1"/>
      <c r="W431" s="1"/>
    </row>
    <row r="432" ht="15.75" customHeight="1">
      <c r="A432" s="66"/>
      <c r="B432" s="67"/>
      <c r="C432" s="67"/>
      <c r="D432" s="67"/>
      <c r="E432" s="67"/>
      <c r="F432" s="67"/>
      <c r="G432" s="1"/>
      <c r="H432" s="1"/>
      <c r="I432" s="1"/>
      <c r="J432" s="1"/>
      <c r="K432" s="1"/>
      <c r="L432" s="1"/>
      <c r="M432" s="1"/>
      <c r="N432" s="1"/>
      <c r="O432" s="1"/>
      <c r="P432" s="1"/>
      <c r="Q432" s="1"/>
      <c r="R432" s="1"/>
      <c r="S432" s="1"/>
      <c r="T432" s="1"/>
      <c r="U432" s="1"/>
      <c r="V432" s="1"/>
      <c r="W432" s="1"/>
    </row>
    <row r="433" ht="15.75" customHeight="1">
      <c r="A433" s="66"/>
      <c r="B433" s="67"/>
      <c r="C433" s="67"/>
      <c r="D433" s="67"/>
      <c r="E433" s="67"/>
      <c r="F433" s="67"/>
      <c r="G433" s="1"/>
      <c r="H433" s="1"/>
      <c r="I433" s="1"/>
      <c r="J433" s="1"/>
      <c r="K433" s="1"/>
      <c r="L433" s="1"/>
      <c r="M433" s="1"/>
      <c r="N433" s="1"/>
      <c r="O433" s="1"/>
      <c r="P433" s="1"/>
      <c r="Q433" s="1"/>
      <c r="R433" s="1"/>
      <c r="S433" s="1"/>
      <c r="T433" s="1"/>
      <c r="U433" s="1"/>
      <c r="V433" s="1"/>
      <c r="W433" s="1"/>
    </row>
    <row r="434" ht="15.75" customHeight="1">
      <c r="A434" s="66"/>
      <c r="B434" s="67"/>
      <c r="C434" s="67"/>
      <c r="D434" s="67"/>
      <c r="E434" s="67"/>
      <c r="F434" s="67"/>
      <c r="G434" s="1"/>
      <c r="H434" s="1"/>
      <c r="I434" s="1"/>
      <c r="J434" s="1"/>
      <c r="K434" s="1"/>
      <c r="L434" s="1"/>
      <c r="M434" s="1"/>
      <c r="N434" s="1"/>
      <c r="O434" s="1"/>
      <c r="P434" s="1"/>
      <c r="Q434" s="1"/>
      <c r="R434" s="1"/>
      <c r="S434" s="1"/>
      <c r="T434" s="1"/>
      <c r="U434" s="1"/>
      <c r="V434" s="1"/>
      <c r="W434" s="1"/>
    </row>
    <row r="435" ht="15.75" customHeight="1">
      <c r="A435" s="66"/>
      <c r="B435" s="67"/>
      <c r="C435" s="67"/>
      <c r="D435" s="67"/>
      <c r="E435" s="67"/>
      <c r="F435" s="67"/>
      <c r="G435" s="1"/>
      <c r="H435" s="1"/>
      <c r="I435" s="1"/>
      <c r="J435" s="1"/>
      <c r="K435" s="1"/>
      <c r="L435" s="1"/>
      <c r="M435" s="1"/>
      <c r="N435" s="1"/>
      <c r="O435" s="1"/>
      <c r="P435" s="1"/>
      <c r="Q435" s="1"/>
      <c r="R435" s="1"/>
      <c r="S435" s="1"/>
      <c r="T435" s="1"/>
      <c r="U435" s="1"/>
      <c r="V435" s="1"/>
      <c r="W435" s="1"/>
    </row>
    <row r="436" ht="15.75" customHeight="1">
      <c r="A436" s="66"/>
      <c r="B436" s="67"/>
      <c r="C436" s="67"/>
      <c r="D436" s="67"/>
      <c r="E436" s="67"/>
      <c r="F436" s="67"/>
      <c r="G436" s="1"/>
      <c r="H436" s="1"/>
      <c r="I436" s="1"/>
      <c r="J436" s="1"/>
      <c r="K436" s="1"/>
      <c r="L436" s="1"/>
      <c r="M436" s="1"/>
      <c r="N436" s="1"/>
      <c r="O436" s="1"/>
      <c r="P436" s="1"/>
      <c r="Q436" s="1"/>
      <c r="R436" s="1"/>
      <c r="S436" s="1"/>
      <c r="T436" s="1"/>
      <c r="U436" s="1"/>
      <c r="V436" s="1"/>
      <c r="W436" s="1"/>
    </row>
    <row r="437" ht="15.75" customHeight="1">
      <c r="A437" s="66"/>
      <c r="B437" s="67"/>
      <c r="C437" s="67"/>
      <c r="D437" s="67"/>
      <c r="E437" s="67"/>
      <c r="F437" s="67"/>
      <c r="G437" s="1"/>
      <c r="H437" s="1"/>
      <c r="I437" s="1"/>
      <c r="J437" s="1"/>
      <c r="K437" s="1"/>
      <c r="L437" s="1"/>
      <c r="M437" s="1"/>
      <c r="N437" s="1"/>
      <c r="O437" s="1"/>
      <c r="P437" s="1"/>
      <c r="Q437" s="1"/>
      <c r="R437" s="1"/>
      <c r="S437" s="1"/>
      <c r="T437" s="1"/>
      <c r="U437" s="1"/>
      <c r="V437" s="1"/>
      <c r="W437" s="1"/>
    </row>
    <row r="438" ht="15.75" customHeight="1">
      <c r="A438" s="66"/>
      <c r="B438" s="67"/>
      <c r="C438" s="67"/>
      <c r="D438" s="67"/>
      <c r="E438" s="67"/>
      <c r="F438" s="67"/>
      <c r="G438" s="1"/>
      <c r="H438" s="1"/>
      <c r="I438" s="1"/>
      <c r="J438" s="1"/>
      <c r="K438" s="1"/>
      <c r="L438" s="1"/>
      <c r="M438" s="1"/>
      <c r="N438" s="1"/>
      <c r="O438" s="1"/>
      <c r="P438" s="1"/>
      <c r="Q438" s="1"/>
      <c r="R438" s="1"/>
      <c r="S438" s="1"/>
      <c r="T438" s="1"/>
      <c r="U438" s="1"/>
      <c r="V438" s="1"/>
      <c r="W438" s="1"/>
    </row>
    <row r="439" ht="15.75" customHeight="1">
      <c r="A439" s="66"/>
      <c r="B439" s="67"/>
      <c r="C439" s="67"/>
      <c r="D439" s="67"/>
      <c r="E439" s="67"/>
      <c r="F439" s="67"/>
      <c r="G439" s="1"/>
      <c r="H439" s="1"/>
      <c r="I439" s="1"/>
      <c r="J439" s="1"/>
      <c r="K439" s="1"/>
      <c r="L439" s="1"/>
      <c r="M439" s="1"/>
      <c r="N439" s="1"/>
      <c r="O439" s="1"/>
      <c r="P439" s="1"/>
      <c r="Q439" s="1"/>
      <c r="R439" s="1"/>
      <c r="S439" s="1"/>
      <c r="T439" s="1"/>
      <c r="U439" s="1"/>
      <c r="V439" s="1"/>
      <c r="W439" s="1"/>
    </row>
    <row r="440" ht="15.75" customHeight="1">
      <c r="A440" s="66"/>
      <c r="B440" s="67"/>
      <c r="C440" s="67"/>
      <c r="D440" s="67"/>
      <c r="E440" s="67"/>
      <c r="F440" s="67"/>
      <c r="G440" s="1"/>
      <c r="H440" s="1"/>
      <c r="I440" s="1"/>
      <c r="J440" s="1"/>
      <c r="K440" s="1"/>
      <c r="L440" s="1"/>
      <c r="M440" s="1"/>
      <c r="N440" s="1"/>
      <c r="O440" s="1"/>
      <c r="P440" s="1"/>
      <c r="Q440" s="1"/>
      <c r="R440" s="1"/>
      <c r="S440" s="1"/>
      <c r="T440" s="1"/>
      <c r="U440" s="1"/>
      <c r="V440" s="1"/>
      <c r="W440" s="1"/>
    </row>
    <row r="441" ht="15.75" customHeight="1">
      <c r="A441" s="66"/>
      <c r="B441" s="67"/>
      <c r="C441" s="67"/>
      <c r="D441" s="67"/>
      <c r="E441" s="67"/>
      <c r="F441" s="67"/>
      <c r="G441" s="1"/>
      <c r="H441" s="1"/>
      <c r="I441" s="1"/>
      <c r="J441" s="1"/>
      <c r="K441" s="1"/>
      <c r="L441" s="1"/>
      <c r="M441" s="1"/>
      <c r="N441" s="1"/>
      <c r="O441" s="1"/>
      <c r="P441" s="1"/>
      <c r="Q441" s="1"/>
      <c r="R441" s="1"/>
      <c r="S441" s="1"/>
      <c r="T441" s="1"/>
      <c r="U441" s="1"/>
      <c r="V441" s="1"/>
      <c r="W441" s="1"/>
    </row>
    <row r="442" ht="15.75" customHeight="1">
      <c r="A442" s="66"/>
      <c r="B442" s="67"/>
      <c r="C442" s="67"/>
      <c r="D442" s="67"/>
      <c r="E442" s="67"/>
      <c r="F442" s="67"/>
      <c r="G442" s="1"/>
      <c r="H442" s="1"/>
      <c r="I442" s="1"/>
      <c r="J442" s="1"/>
      <c r="K442" s="1"/>
      <c r="L442" s="1"/>
      <c r="M442" s="1"/>
      <c r="N442" s="1"/>
      <c r="O442" s="1"/>
      <c r="P442" s="1"/>
      <c r="Q442" s="1"/>
      <c r="R442" s="1"/>
      <c r="S442" s="1"/>
      <c r="T442" s="1"/>
      <c r="U442" s="1"/>
      <c r="V442" s="1"/>
      <c r="W442" s="1"/>
    </row>
    <row r="443" ht="15.75" customHeight="1">
      <c r="A443" s="66"/>
      <c r="B443" s="67"/>
      <c r="C443" s="67"/>
      <c r="D443" s="67"/>
      <c r="E443" s="67"/>
      <c r="F443" s="67"/>
      <c r="G443" s="1"/>
      <c r="H443" s="1"/>
      <c r="I443" s="1"/>
      <c r="J443" s="1"/>
      <c r="K443" s="1"/>
      <c r="L443" s="1"/>
      <c r="M443" s="1"/>
      <c r="N443" s="1"/>
      <c r="O443" s="1"/>
      <c r="P443" s="1"/>
      <c r="Q443" s="1"/>
      <c r="R443" s="1"/>
      <c r="S443" s="1"/>
      <c r="T443" s="1"/>
      <c r="U443" s="1"/>
      <c r="V443" s="1"/>
      <c r="W443" s="1"/>
    </row>
    <row r="444" ht="15.75" customHeight="1">
      <c r="A444" s="66"/>
      <c r="B444" s="67"/>
      <c r="C444" s="67"/>
      <c r="D444" s="67"/>
      <c r="E444" s="67"/>
      <c r="F444" s="67"/>
      <c r="G444" s="1"/>
      <c r="H444" s="1"/>
      <c r="I444" s="1"/>
      <c r="J444" s="1"/>
      <c r="K444" s="1"/>
      <c r="L444" s="1"/>
      <c r="M444" s="1"/>
      <c r="N444" s="1"/>
      <c r="O444" s="1"/>
      <c r="P444" s="1"/>
      <c r="Q444" s="1"/>
      <c r="R444" s="1"/>
      <c r="S444" s="1"/>
      <c r="T444" s="1"/>
      <c r="U444" s="1"/>
      <c r="V444" s="1"/>
      <c r="W444" s="1"/>
    </row>
    <row r="445" ht="15.75" customHeight="1">
      <c r="A445" s="66"/>
      <c r="B445" s="67"/>
      <c r="C445" s="67"/>
      <c r="D445" s="67"/>
      <c r="E445" s="67"/>
      <c r="F445" s="67"/>
      <c r="G445" s="1"/>
      <c r="H445" s="1"/>
      <c r="I445" s="1"/>
      <c r="J445" s="1"/>
      <c r="K445" s="1"/>
      <c r="L445" s="1"/>
      <c r="M445" s="1"/>
      <c r="N445" s="1"/>
      <c r="O445" s="1"/>
      <c r="P445" s="1"/>
      <c r="Q445" s="1"/>
      <c r="R445" s="1"/>
      <c r="S445" s="1"/>
      <c r="T445" s="1"/>
      <c r="U445" s="1"/>
      <c r="V445" s="1"/>
      <c r="W445" s="1"/>
    </row>
    <row r="446" ht="15.75" customHeight="1">
      <c r="A446" s="66"/>
      <c r="B446" s="67"/>
      <c r="C446" s="67"/>
      <c r="D446" s="67"/>
      <c r="E446" s="67"/>
      <c r="F446" s="67"/>
      <c r="G446" s="1"/>
      <c r="H446" s="1"/>
      <c r="I446" s="1"/>
      <c r="J446" s="1"/>
      <c r="K446" s="1"/>
      <c r="L446" s="1"/>
      <c r="M446" s="1"/>
      <c r="N446" s="1"/>
      <c r="O446" s="1"/>
      <c r="P446" s="1"/>
      <c r="Q446" s="1"/>
      <c r="R446" s="1"/>
      <c r="S446" s="1"/>
      <c r="T446" s="1"/>
      <c r="U446" s="1"/>
      <c r="V446" s="1"/>
      <c r="W446" s="1"/>
    </row>
    <row r="447" ht="15.75" customHeight="1">
      <c r="A447" s="66"/>
      <c r="B447" s="67"/>
      <c r="C447" s="67"/>
      <c r="D447" s="67"/>
      <c r="E447" s="67"/>
      <c r="F447" s="67"/>
      <c r="G447" s="1"/>
      <c r="H447" s="1"/>
      <c r="I447" s="1"/>
      <c r="J447" s="1"/>
      <c r="K447" s="1"/>
      <c r="L447" s="1"/>
      <c r="M447" s="1"/>
      <c r="N447" s="1"/>
      <c r="O447" s="1"/>
      <c r="P447" s="1"/>
      <c r="Q447" s="1"/>
      <c r="R447" s="1"/>
      <c r="S447" s="1"/>
      <c r="T447" s="1"/>
      <c r="U447" s="1"/>
      <c r="V447" s="1"/>
      <c r="W447" s="1"/>
    </row>
    <row r="448" ht="15.75" customHeight="1">
      <c r="A448" s="66"/>
      <c r="B448" s="67"/>
      <c r="C448" s="67"/>
      <c r="D448" s="67"/>
      <c r="E448" s="67"/>
      <c r="F448" s="67"/>
      <c r="G448" s="1"/>
      <c r="H448" s="1"/>
      <c r="I448" s="1"/>
      <c r="J448" s="1"/>
      <c r="K448" s="1"/>
      <c r="L448" s="1"/>
      <c r="M448" s="1"/>
      <c r="N448" s="1"/>
      <c r="O448" s="1"/>
      <c r="P448" s="1"/>
      <c r="Q448" s="1"/>
      <c r="R448" s="1"/>
      <c r="S448" s="1"/>
      <c r="T448" s="1"/>
      <c r="U448" s="1"/>
      <c r="V448" s="1"/>
      <c r="W448" s="1"/>
    </row>
    <row r="449" ht="15.75" customHeight="1">
      <c r="A449" s="66"/>
      <c r="B449" s="67"/>
      <c r="C449" s="67"/>
      <c r="D449" s="67"/>
      <c r="E449" s="67"/>
      <c r="F449" s="67"/>
      <c r="G449" s="1"/>
      <c r="H449" s="1"/>
      <c r="I449" s="1"/>
      <c r="J449" s="1"/>
      <c r="K449" s="1"/>
      <c r="L449" s="1"/>
      <c r="M449" s="1"/>
      <c r="N449" s="1"/>
      <c r="O449" s="1"/>
      <c r="P449" s="1"/>
      <c r="Q449" s="1"/>
      <c r="R449" s="1"/>
      <c r="S449" s="1"/>
      <c r="T449" s="1"/>
      <c r="U449" s="1"/>
      <c r="V449" s="1"/>
      <c r="W449" s="1"/>
    </row>
    <row r="450" ht="15.75" customHeight="1">
      <c r="A450" s="66"/>
      <c r="B450" s="67"/>
      <c r="C450" s="67"/>
      <c r="D450" s="67"/>
      <c r="E450" s="67"/>
      <c r="F450" s="67"/>
      <c r="G450" s="1"/>
      <c r="H450" s="1"/>
      <c r="I450" s="1"/>
      <c r="J450" s="1"/>
      <c r="K450" s="1"/>
      <c r="L450" s="1"/>
      <c r="M450" s="1"/>
      <c r="N450" s="1"/>
      <c r="O450" s="1"/>
      <c r="P450" s="1"/>
      <c r="Q450" s="1"/>
      <c r="R450" s="1"/>
      <c r="S450" s="1"/>
      <c r="T450" s="1"/>
      <c r="U450" s="1"/>
      <c r="V450" s="1"/>
      <c r="W450" s="1"/>
    </row>
    <row r="451" ht="15.75" customHeight="1">
      <c r="A451" s="66"/>
      <c r="B451" s="67"/>
      <c r="C451" s="67"/>
      <c r="D451" s="67"/>
      <c r="E451" s="67"/>
      <c r="F451" s="67"/>
      <c r="G451" s="1"/>
      <c r="H451" s="1"/>
      <c r="I451" s="1"/>
      <c r="J451" s="1"/>
      <c r="K451" s="1"/>
      <c r="L451" s="1"/>
      <c r="M451" s="1"/>
      <c r="N451" s="1"/>
      <c r="O451" s="1"/>
      <c r="P451" s="1"/>
      <c r="Q451" s="1"/>
      <c r="R451" s="1"/>
      <c r="S451" s="1"/>
      <c r="T451" s="1"/>
      <c r="U451" s="1"/>
      <c r="V451" s="1"/>
      <c r="W451" s="1"/>
    </row>
    <row r="452" ht="15.75" customHeight="1">
      <c r="A452" s="66"/>
      <c r="B452" s="67"/>
      <c r="C452" s="67"/>
      <c r="D452" s="67"/>
      <c r="E452" s="67"/>
      <c r="F452" s="67"/>
      <c r="G452" s="1"/>
      <c r="H452" s="1"/>
      <c r="I452" s="1"/>
      <c r="J452" s="1"/>
      <c r="K452" s="1"/>
      <c r="L452" s="1"/>
      <c r="M452" s="1"/>
      <c r="N452" s="1"/>
      <c r="O452" s="1"/>
      <c r="P452" s="1"/>
      <c r="Q452" s="1"/>
      <c r="R452" s="1"/>
      <c r="S452" s="1"/>
      <c r="T452" s="1"/>
      <c r="U452" s="1"/>
      <c r="V452" s="1"/>
      <c r="W452" s="1"/>
    </row>
    <row r="453" ht="15.75" customHeight="1">
      <c r="A453" s="66"/>
      <c r="B453" s="67"/>
      <c r="C453" s="67"/>
      <c r="D453" s="67"/>
      <c r="E453" s="67"/>
      <c r="F453" s="67"/>
      <c r="G453" s="1"/>
      <c r="H453" s="1"/>
      <c r="I453" s="1"/>
      <c r="J453" s="1"/>
      <c r="K453" s="1"/>
      <c r="L453" s="1"/>
      <c r="M453" s="1"/>
      <c r="N453" s="1"/>
      <c r="O453" s="1"/>
      <c r="P453" s="1"/>
      <c r="Q453" s="1"/>
      <c r="R453" s="1"/>
      <c r="S453" s="1"/>
      <c r="T453" s="1"/>
      <c r="U453" s="1"/>
      <c r="V453" s="1"/>
      <c r="W453" s="1"/>
    </row>
    <row r="454" ht="15.75" customHeight="1">
      <c r="A454" s="66"/>
      <c r="B454" s="67"/>
      <c r="C454" s="67"/>
      <c r="D454" s="67"/>
      <c r="E454" s="67"/>
      <c r="F454" s="67"/>
      <c r="G454" s="1"/>
      <c r="H454" s="1"/>
      <c r="I454" s="1"/>
      <c r="J454" s="1"/>
      <c r="K454" s="1"/>
      <c r="L454" s="1"/>
      <c r="M454" s="1"/>
      <c r="N454" s="1"/>
      <c r="O454" s="1"/>
      <c r="P454" s="1"/>
      <c r="Q454" s="1"/>
      <c r="R454" s="1"/>
      <c r="S454" s="1"/>
      <c r="T454" s="1"/>
      <c r="U454" s="1"/>
      <c r="V454" s="1"/>
      <c r="W454" s="1"/>
    </row>
    <row r="455" ht="15.75" customHeight="1">
      <c r="A455" s="66"/>
      <c r="B455" s="67"/>
      <c r="C455" s="67"/>
      <c r="D455" s="67"/>
      <c r="E455" s="67"/>
      <c r="F455" s="67"/>
      <c r="G455" s="1"/>
      <c r="H455" s="1"/>
      <c r="I455" s="1"/>
      <c r="J455" s="1"/>
      <c r="K455" s="1"/>
      <c r="L455" s="1"/>
      <c r="M455" s="1"/>
      <c r="N455" s="1"/>
      <c r="O455" s="1"/>
      <c r="P455" s="1"/>
      <c r="Q455" s="1"/>
      <c r="R455" s="1"/>
      <c r="S455" s="1"/>
      <c r="T455" s="1"/>
      <c r="U455" s="1"/>
      <c r="V455" s="1"/>
      <c r="W455" s="1"/>
    </row>
    <row r="456" ht="15.75" customHeight="1">
      <c r="A456" s="66"/>
      <c r="B456" s="67"/>
      <c r="C456" s="67"/>
      <c r="D456" s="67"/>
      <c r="E456" s="67"/>
      <c r="F456" s="67"/>
      <c r="G456" s="1"/>
      <c r="H456" s="1"/>
      <c r="I456" s="1"/>
      <c r="J456" s="1"/>
      <c r="K456" s="1"/>
      <c r="L456" s="1"/>
      <c r="M456" s="1"/>
      <c r="N456" s="1"/>
      <c r="O456" s="1"/>
      <c r="P456" s="1"/>
      <c r="Q456" s="1"/>
      <c r="R456" s="1"/>
      <c r="S456" s="1"/>
      <c r="T456" s="1"/>
      <c r="U456" s="1"/>
      <c r="V456" s="1"/>
      <c r="W456" s="1"/>
    </row>
    <row r="457" ht="15.75" customHeight="1">
      <c r="A457" s="66"/>
      <c r="B457" s="67"/>
      <c r="C457" s="67"/>
      <c r="D457" s="67"/>
      <c r="E457" s="67"/>
      <c r="F457" s="67"/>
      <c r="G457" s="1"/>
      <c r="H457" s="1"/>
      <c r="I457" s="1"/>
      <c r="J457" s="1"/>
      <c r="K457" s="1"/>
      <c r="L457" s="1"/>
      <c r="M457" s="1"/>
      <c r="N457" s="1"/>
      <c r="O457" s="1"/>
      <c r="P457" s="1"/>
      <c r="Q457" s="1"/>
      <c r="R457" s="1"/>
      <c r="S457" s="1"/>
      <c r="T457" s="1"/>
      <c r="U457" s="1"/>
      <c r="V457" s="1"/>
      <c r="W457" s="1"/>
    </row>
    <row r="458" ht="15.75" customHeight="1">
      <c r="A458" s="66"/>
      <c r="B458" s="67"/>
      <c r="C458" s="67"/>
      <c r="D458" s="67"/>
      <c r="E458" s="67"/>
      <c r="F458" s="67"/>
      <c r="G458" s="1"/>
      <c r="H458" s="1"/>
      <c r="I458" s="1"/>
      <c r="J458" s="1"/>
      <c r="K458" s="1"/>
      <c r="L458" s="1"/>
      <c r="M458" s="1"/>
      <c r="N458" s="1"/>
      <c r="O458" s="1"/>
      <c r="P458" s="1"/>
      <c r="Q458" s="1"/>
      <c r="R458" s="1"/>
      <c r="S458" s="1"/>
      <c r="T458" s="1"/>
      <c r="U458" s="1"/>
      <c r="V458" s="1"/>
      <c r="W458" s="1"/>
    </row>
    <row r="459" ht="15.75" customHeight="1">
      <c r="A459" s="66"/>
      <c r="B459" s="67"/>
      <c r="C459" s="67"/>
      <c r="D459" s="67"/>
      <c r="E459" s="67"/>
      <c r="F459" s="67"/>
      <c r="G459" s="1"/>
      <c r="H459" s="1"/>
      <c r="I459" s="1"/>
      <c r="J459" s="1"/>
      <c r="K459" s="1"/>
      <c r="L459" s="1"/>
      <c r="M459" s="1"/>
      <c r="N459" s="1"/>
      <c r="O459" s="1"/>
      <c r="P459" s="1"/>
      <c r="Q459" s="1"/>
      <c r="R459" s="1"/>
      <c r="S459" s="1"/>
      <c r="T459" s="1"/>
      <c r="U459" s="1"/>
      <c r="V459" s="1"/>
      <c r="W459" s="1"/>
    </row>
    <row r="460" ht="15.75" customHeight="1">
      <c r="A460" s="66"/>
      <c r="B460" s="67"/>
      <c r="C460" s="67"/>
      <c r="D460" s="67"/>
      <c r="E460" s="67"/>
      <c r="F460" s="67"/>
      <c r="G460" s="1"/>
      <c r="H460" s="1"/>
      <c r="I460" s="1"/>
      <c r="J460" s="1"/>
      <c r="K460" s="1"/>
      <c r="L460" s="1"/>
      <c r="M460" s="1"/>
      <c r="N460" s="1"/>
      <c r="O460" s="1"/>
      <c r="P460" s="1"/>
      <c r="Q460" s="1"/>
      <c r="R460" s="1"/>
      <c r="S460" s="1"/>
      <c r="T460" s="1"/>
      <c r="U460" s="1"/>
      <c r="V460" s="1"/>
      <c r="W460" s="1"/>
    </row>
    <row r="461" ht="15.75" customHeight="1">
      <c r="A461" s="66"/>
      <c r="B461" s="67"/>
      <c r="C461" s="67"/>
      <c r="D461" s="67"/>
      <c r="E461" s="67"/>
      <c r="F461" s="67"/>
      <c r="G461" s="1"/>
      <c r="H461" s="1"/>
      <c r="I461" s="1"/>
      <c r="J461" s="1"/>
      <c r="K461" s="1"/>
      <c r="L461" s="1"/>
      <c r="M461" s="1"/>
      <c r="N461" s="1"/>
      <c r="O461" s="1"/>
      <c r="P461" s="1"/>
      <c r="Q461" s="1"/>
      <c r="R461" s="1"/>
      <c r="S461" s="1"/>
      <c r="T461" s="1"/>
      <c r="U461" s="1"/>
      <c r="V461" s="1"/>
      <c r="W461" s="1"/>
    </row>
    <row r="462" ht="15.75" customHeight="1">
      <c r="A462" s="66"/>
      <c r="B462" s="67"/>
      <c r="C462" s="67"/>
      <c r="D462" s="67"/>
      <c r="E462" s="67"/>
      <c r="F462" s="67"/>
      <c r="G462" s="1"/>
      <c r="H462" s="1"/>
      <c r="I462" s="1"/>
      <c r="J462" s="1"/>
      <c r="K462" s="1"/>
      <c r="L462" s="1"/>
      <c r="M462" s="1"/>
      <c r="N462" s="1"/>
      <c r="O462" s="1"/>
      <c r="P462" s="1"/>
      <c r="Q462" s="1"/>
      <c r="R462" s="1"/>
      <c r="S462" s="1"/>
      <c r="T462" s="1"/>
      <c r="U462" s="1"/>
      <c r="V462" s="1"/>
      <c r="W462" s="1"/>
    </row>
    <row r="463" ht="15.75" customHeight="1">
      <c r="A463" s="66"/>
      <c r="B463" s="67"/>
      <c r="C463" s="67"/>
      <c r="D463" s="67"/>
      <c r="E463" s="67"/>
      <c r="F463" s="67"/>
      <c r="G463" s="1"/>
      <c r="H463" s="1"/>
      <c r="I463" s="1"/>
      <c r="J463" s="1"/>
      <c r="K463" s="1"/>
      <c r="L463" s="1"/>
      <c r="M463" s="1"/>
      <c r="N463" s="1"/>
      <c r="O463" s="1"/>
      <c r="P463" s="1"/>
      <c r="Q463" s="1"/>
      <c r="R463" s="1"/>
      <c r="S463" s="1"/>
      <c r="T463" s="1"/>
      <c r="U463" s="1"/>
      <c r="V463" s="1"/>
      <c r="W463" s="1"/>
    </row>
    <row r="464" ht="15.75" customHeight="1">
      <c r="A464" s="66"/>
      <c r="B464" s="67"/>
      <c r="C464" s="67"/>
      <c r="D464" s="67"/>
      <c r="E464" s="67"/>
      <c r="F464" s="67"/>
      <c r="G464" s="1"/>
      <c r="H464" s="1"/>
      <c r="I464" s="1"/>
      <c r="J464" s="1"/>
      <c r="K464" s="1"/>
      <c r="L464" s="1"/>
      <c r="M464" s="1"/>
      <c r="N464" s="1"/>
      <c r="O464" s="1"/>
      <c r="P464" s="1"/>
      <c r="Q464" s="1"/>
      <c r="R464" s="1"/>
      <c r="S464" s="1"/>
      <c r="T464" s="1"/>
      <c r="U464" s="1"/>
      <c r="V464" s="1"/>
      <c r="W464" s="1"/>
    </row>
    <row r="465" ht="15.75" customHeight="1">
      <c r="A465" s="66"/>
      <c r="B465" s="67"/>
      <c r="C465" s="67"/>
      <c r="D465" s="67"/>
      <c r="E465" s="67"/>
      <c r="F465" s="67"/>
      <c r="G465" s="1"/>
      <c r="H465" s="1"/>
      <c r="I465" s="1"/>
      <c r="J465" s="1"/>
      <c r="K465" s="1"/>
      <c r="L465" s="1"/>
      <c r="M465" s="1"/>
      <c r="N465" s="1"/>
      <c r="O465" s="1"/>
      <c r="P465" s="1"/>
      <c r="Q465" s="1"/>
      <c r="R465" s="1"/>
      <c r="S465" s="1"/>
      <c r="T465" s="1"/>
      <c r="U465" s="1"/>
      <c r="V465" s="1"/>
      <c r="W465" s="1"/>
    </row>
    <row r="466" ht="15.75" customHeight="1">
      <c r="A466" s="66"/>
      <c r="B466" s="67"/>
      <c r="C466" s="67"/>
      <c r="D466" s="67"/>
      <c r="E466" s="67"/>
      <c r="F466" s="67"/>
      <c r="G466" s="1"/>
      <c r="H466" s="1"/>
      <c r="I466" s="1"/>
      <c r="J466" s="1"/>
      <c r="K466" s="1"/>
      <c r="L466" s="1"/>
      <c r="M466" s="1"/>
      <c r="N466" s="1"/>
      <c r="O466" s="1"/>
      <c r="P466" s="1"/>
      <c r="Q466" s="1"/>
      <c r="R466" s="1"/>
      <c r="S466" s="1"/>
      <c r="T466" s="1"/>
      <c r="U466" s="1"/>
      <c r="V466" s="1"/>
      <c r="W466" s="1"/>
    </row>
    <row r="467" ht="15.75" customHeight="1">
      <c r="A467" s="66"/>
      <c r="B467" s="67"/>
      <c r="C467" s="67"/>
      <c r="D467" s="67"/>
      <c r="E467" s="67"/>
      <c r="F467" s="67"/>
      <c r="G467" s="1"/>
      <c r="H467" s="1"/>
      <c r="I467" s="1"/>
      <c r="J467" s="1"/>
      <c r="K467" s="1"/>
      <c r="L467" s="1"/>
      <c r="M467" s="1"/>
      <c r="N467" s="1"/>
      <c r="O467" s="1"/>
      <c r="P467" s="1"/>
      <c r="Q467" s="1"/>
      <c r="R467" s="1"/>
      <c r="S467" s="1"/>
      <c r="T467" s="1"/>
      <c r="U467" s="1"/>
      <c r="V467" s="1"/>
      <c r="W467" s="1"/>
    </row>
    <row r="468" ht="15.75" customHeight="1">
      <c r="A468" s="66"/>
      <c r="B468" s="67"/>
      <c r="C468" s="67"/>
      <c r="D468" s="67"/>
      <c r="E468" s="67"/>
      <c r="F468" s="67"/>
      <c r="G468" s="1"/>
      <c r="H468" s="1"/>
      <c r="I468" s="1"/>
      <c r="J468" s="1"/>
      <c r="K468" s="1"/>
      <c r="L468" s="1"/>
      <c r="M468" s="1"/>
      <c r="N468" s="1"/>
      <c r="O468" s="1"/>
      <c r="P468" s="1"/>
      <c r="Q468" s="1"/>
      <c r="R468" s="1"/>
      <c r="S468" s="1"/>
      <c r="T468" s="1"/>
      <c r="U468" s="1"/>
      <c r="V468" s="1"/>
      <c r="W468" s="1"/>
    </row>
    <row r="469" ht="15.75" customHeight="1">
      <c r="A469" s="66"/>
      <c r="B469" s="67"/>
      <c r="C469" s="67"/>
      <c r="D469" s="67"/>
      <c r="E469" s="67"/>
      <c r="F469" s="67"/>
      <c r="G469" s="1"/>
      <c r="H469" s="1"/>
      <c r="I469" s="1"/>
      <c r="J469" s="1"/>
      <c r="K469" s="1"/>
      <c r="L469" s="1"/>
      <c r="M469" s="1"/>
      <c r="N469" s="1"/>
      <c r="O469" s="1"/>
      <c r="P469" s="1"/>
      <c r="Q469" s="1"/>
      <c r="R469" s="1"/>
      <c r="S469" s="1"/>
      <c r="T469" s="1"/>
      <c r="U469" s="1"/>
      <c r="V469" s="1"/>
      <c r="W469" s="1"/>
    </row>
    <row r="470" ht="15.75" customHeight="1">
      <c r="A470" s="66"/>
      <c r="B470" s="67"/>
      <c r="C470" s="67"/>
      <c r="D470" s="67"/>
      <c r="E470" s="67"/>
      <c r="F470" s="67"/>
      <c r="G470" s="1"/>
      <c r="H470" s="1"/>
      <c r="I470" s="1"/>
      <c r="J470" s="1"/>
      <c r="K470" s="1"/>
      <c r="L470" s="1"/>
      <c r="M470" s="1"/>
      <c r="N470" s="1"/>
      <c r="O470" s="1"/>
      <c r="P470" s="1"/>
      <c r="Q470" s="1"/>
      <c r="R470" s="1"/>
      <c r="S470" s="1"/>
      <c r="T470" s="1"/>
      <c r="U470" s="1"/>
      <c r="V470" s="1"/>
      <c r="W470" s="1"/>
    </row>
    <row r="471" ht="15.75" customHeight="1">
      <c r="A471" s="66"/>
      <c r="B471" s="67"/>
      <c r="C471" s="67"/>
      <c r="D471" s="67"/>
      <c r="E471" s="67"/>
      <c r="F471" s="67"/>
      <c r="G471" s="1"/>
      <c r="H471" s="1"/>
      <c r="I471" s="1"/>
      <c r="J471" s="1"/>
      <c r="K471" s="1"/>
      <c r="L471" s="1"/>
      <c r="M471" s="1"/>
      <c r="N471" s="1"/>
      <c r="O471" s="1"/>
      <c r="P471" s="1"/>
      <c r="Q471" s="1"/>
      <c r="R471" s="1"/>
      <c r="S471" s="1"/>
      <c r="T471" s="1"/>
      <c r="U471" s="1"/>
      <c r="V471" s="1"/>
      <c r="W471" s="1"/>
    </row>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V2"/>
    <mergeCell ref="A4:V4"/>
    <mergeCell ref="A5:V5"/>
    <mergeCell ref="A6:V6"/>
    <mergeCell ref="A7:V7"/>
    <mergeCell ref="A8:V8"/>
    <mergeCell ref="A9:V9"/>
    <mergeCell ref="A271:T271"/>
  </mergeCells>
  <hyperlinks>
    <hyperlink r:id="rId1" ref="J67"/>
    <hyperlink r:id="rId2" ref="H68"/>
    <hyperlink r:id="rId3" ref="I68"/>
    <hyperlink r:id="rId4" ref="H69"/>
    <hyperlink r:id="rId5" ref="I69"/>
    <hyperlink r:id="rId6" ref="H70"/>
    <hyperlink r:id="rId7" ref="I70"/>
    <hyperlink r:id="rId8" ref="H71"/>
    <hyperlink r:id="rId9" ref="I71"/>
    <hyperlink r:id="rId10" ref="H72"/>
    <hyperlink r:id="rId11" ref="I72"/>
    <hyperlink r:id="rId12" ref="H73"/>
    <hyperlink r:id="rId13" ref="I73"/>
    <hyperlink r:id="rId14" ref="H74"/>
    <hyperlink r:id="rId15" ref="I74"/>
    <hyperlink r:id="rId16" ref="H75"/>
    <hyperlink r:id="rId17" ref="I75"/>
    <hyperlink r:id="rId18" ref="H76"/>
    <hyperlink r:id="rId19" ref="I76"/>
    <hyperlink r:id="rId20" ref="H77"/>
    <hyperlink r:id="rId21" ref="I77"/>
    <hyperlink r:id="rId22" ref="H78"/>
    <hyperlink r:id="rId23" ref="I78"/>
    <hyperlink r:id="rId24" ref="H79"/>
    <hyperlink r:id="rId25" ref="I79"/>
    <hyperlink r:id="rId26" ref="H80"/>
    <hyperlink r:id="rId27" ref="I80"/>
    <hyperlink r:id="rId28" ref="H81"/>
    <hyperlink r:id="rId29" ref="I81"/>
    <hyperlink r:id="rId30" ref="H82"/>
    <hyperlink r:id="rId31" ref="I82"/>
    <hyperlink r:id="rId32" ref="H85"/>
    <hyperlink r:id="rId33" ref="I85"/>
    <hyperlink r:id="rId34" ref="J85"/>
    <hyperlink r:id="rId35" ref="H86"/>
    <hyperlink r:id="rId36" ref="I86"/>
    <hyperlink r:id="rId37" ref="J86"/>
    <hyperlink r:id="rId38" ref="H87"/>
    <hyperlink r:id="rId39" ref="I87"/>
    <hyperlink r:id="rId40" ref="J87"/>
    <hyperlink r:id="rId41" ref="H88"/>
    <hyperlink r:id="rId42" ref="I88"/>
    <hyperlink r:id="rId43" ref="J88"/>
    <hyperlink r:id="rId44" ref="H89"/>
    <hyperlink r:id="rId45" ref="I89"/>
    <hyperlink r:id="rId46" ref="J89"/>
    <hyperlink r:id="rId47" ref="H90"/>
    <hyperlink r:id="rId48" ref="I90"/>
    <hyperlink r:id="rId49" ref="J90"/>
    <hyperlink r:id="rId50" ref="H91"/>
    <hyperlink r:id="rId51" ref="I91"/>
    <hyperlink r:id="rId52" ref="H92"/>
    <hyperlink r:id="rId53" ref="I92"/>
    <hyperlink r:id="rId54" ref="H93"/>
    <hyperlink r:id="rId55" ref="I93"/>
    <hyperlink r:id="rId56" ref="H94"/>
    <hyperlink r:id="rId57" ref="I94"/>
    <hyperlink r:id="rId58" ref="H95"/>
    <hyperlink r:id="rId59" ref="I95"/>
    <hyperlink r:id="rId60" ref="H96"/>
    <hyperlink r:id="rId61" ref="I96"/>
    <hyperlink r:id="rId62" ref="H97"/>
    <hyperlink r:id="rId63" ref="I97"/>
    <hyperlink r:id="rId64" ref="H98"/>
    <hyperlink r:id="rId65" ref="I98"/>
    <hyperlink r:id="rId66" ref="H99"/>
    <hyperlink r:id="rId67" ref="I99"/>
    <hyperlink r:id="rId68" ref="I100"/>
    <hyperlink r:id="rId69" ref="H101"/>
    <hyperlink r:id="rId70" ref="I101"/>
    <hyperlink r:id="rId71" ref="H102"/>
    <hyperlink r:id="rId72" ref="I102"/>
    <hyperlink r:id="rId73" ref="H103"/>
    <hyperlink r:id="rId74" ref="I103"/>
    <hyperlink r:id="rId75" ref="H104"/>
    <hyperlink r:id="rId76" ref="I104"/>
    <hyperlink r:id="rId77" ref="H105"/>
    <hyperlink r:id="rId78" ref="I105"/>
    <hyperlink r:id="rId79" ref="H106"/>
    <hyperlink r:id="rId80" ref="I106"/>
    <hyperlink r:id="rId81" ref="H107"/>
    <hyperlink r:id="rId82" ref="I107"/>
    <hyperlink r:id="rId83" ref="H108"/>
    <hyperlink r:id="rId84" ref="I108"/>
    <hyperlink r:id="rId85" ref="H109"/>
    <hyperlink r:id="rId86" ref="I109"/>
    <hyperlink r:id="rId87" ref="H110"/>
    <hyperlink r:id="rId88" ref="I110"/>
    <hyperlink r:id="rId89" ref="H111"/>
    <hyperlink r:id="rId90" ref="I111"/>
    <hyperlink r:id="rId91" ref="H112"/>
    <hyperlink r:id="rId92" ref="I112"/>
    <hyperlink r:id="rId93" ref="H113"/>
    <hyperlink r:id="rId94" ref="I113"/>
    <hyperlink r:id="rId95" ref="H114"/>
    <hyperlink r:id="rId96" ref="I114"/>
    <hyperlink r:id="rId97" ref="H115"/>
    <hyperlink r:id="rId98" ref="I115"/>
    <hyperlink r:id="rId99" ref="H116"/>
    <hyperlink r:id="rId100" ref="I116"/>
    <hyperlink r:id="rId101" ref="H117"/>
    <hyperlink r:id="rId102" ref="I117"/>
    <hyperlink r:id="rId103" ref="H118"/>
    <hyperlink r:id="rId104" ref="I118"/>
    <hyperlink r:id="rId105" ref="H119"/>
    <hyperlink r:id="rId106" ref="I119"/>
    <hyperlink r:id="rId107" ref="H120"/>
    <hyperlink r:id="rId108" ref="I120"/>
    <hyperlink r:id="rId109" ref="H121"/>
    <hyperlink r:id="rId110" ref="I121"/>
    <hyperlink r:id="rId111" ref="H122"/>
    <hyperlink r:id="rId112" ref="I122"/>
    <hyperlink r:id="rId113" ref="H123"/>
    <hyperlink r:id="rId114" ref="I123"/>
    <hyperlink r:id="rId115" ref="H124"/>
    <hyperlink r:id="rId116" ref="I124"/>
    <hyperlink r:id="rId117" ref="H125"/>
    <hyperlink r:id="rId118" ref="I125"/>
    <hyperlink r:id="rId119" ref="H126"/>
    <hyperlink r:id="rId120" ref="I126"/>
    <hyperlink r:id="rId121" ref="H127"/>
    <hyperlink r:id="rId122" ref="I127"/>
    <hyperlink r:id="rId123" ref="H128"/>
    <hyperlink r:id="rId124" ref="I128"/>
    <hyperlink r:id="rId125" ref="H129"/>
    <hyperlink r:id="rId126" ref="I129"/>
    <hyperlink r:id="rId127" ref="H130"/>
    <hyperlink r:id="rId128" ref="I130"/>
    <hyperlink r:id="rId129" ref="H131"/>
    <hyperlink r:id="rId130" ref="I131"/>
    <hyperlink r:id="rId131" ref="J131"/>
    <hyperlink r:id="rId132" ref="I132"/>
    <hyperlink r:id="rId133" ref="I133"/>
    <hyperlink r:id="rId134" ref="I134"/>
    <hyperlink r:id="rId135" ref="J134"/>
    <hyperlink r:id="rId136" ref="I135"/>
    <hyperlink r:id="rId137" ref="J135"/>
    <hyperlink r:id="rId138" ref="I136"/>
    <hyperlink r:id="rId139" ref="H137"/>
    <hyperlink r:id="rId140" ref="H139"/>
    <hyperlink r:id="rId141" ref="H141"/>
    <hyperlink r:id="rId142" ref="I141"/>
    <hyperlink r:id="rId143" ref="J141"/>
    <hyperlink r:id="rId144" ref="H142"/>
    <hyperlink r:id="rId145" ref="I142"/>
    <hyperlink r:id="rId146" ref="J142"/>
    <hyperlink r:id="rId147" ref="H143"/>
    <hyperlink r:id="rId148" ref="H144"/>
    <hyperlink r:id="rId149" ref="I144"/>
    <hyperlink r:id="rId150" ref="J144"/>
    <hyperlink r:id="rId151" ref="I145"/>
    <hyperlink r:id="rId152" ref="J145"/>
    <hyperlink r:id="rId153" ref="H146"/>
    <hyperlink r:id="rId154" ref="I146"/>
    <hyperlink r:id="rId155" ref="J146"/>
    <hyperlink r:id="rId156" ref="H147"/>
    <hyperlink r:id="rId157" ref="I147"/>
    <hyperlink r:id="rId158" ref="I148"/>
    <hyperlink r:id="rId159" ref="H149"/>
    <hyperlink r:id="rId160" ref="H151"/>
    <hyperlink r:id="rId161" ref="H153"/>
    <hyperlink r:id="rId162" ref="I153"/>
    <hyperlink r:id="rId163" ref="H154"/>
    <hyperlink r:id="rId164" ref="I154"/>
    <hyperlink r:id="rId165" ref="J154"/>
    <hyperlink r:id="rId166" ref="H155"/>
    <hyperlink r:id="rId167" ref="I155"/>
    <hyperlink r:id="rId168" ref="H156"/>
    <hyperlink r:id="rId169" ref="I156"/>
    <hyperlink r:id="rId170" ref="H157"/>
    <hyperlink r:id="rId171" ref="I157"/>
    <hyperlink r:id="rId172" ref="H158"/>
    <hyperlink r:id="rId173" ref="I158"/>
    <hyperlink r:id="rId174" ref="H159"/>
    <hyperlink r:id="rId175" location="authors" ref="I159"/>
    <hyperlink r:id="rId176" ref="H160"/>
    <hyperlink r:id="rId177" ref="I160"/>
    <hyperlink r:id="rId178" ref="H161"/>
    <hyperlink r:id="rId179" ref="I161"/>
    <hyperlink r:id="rId180" ref="I162"/>
    <hyperlink r:id="rId181" ref="H163"/>
    <hyperlink r:id="rId182" ref="I163"/>
    <hyperlink r:id="rId183" ref="I164"/>
    <hyperlink r:id="rId184" ref="I165"/>
    <hyperlink r:id="rId185" ref="I166"/>
    <hyperlink r:id="rId186" ref="I167"/>
    <hyperlink r:id="rId187" ref="I168"/>
    <hyperlink r:id="rId188" ref="I169"/>
    <hyperlink r:id="rId189" ref="I170"/>
    <hyperlink r:id="rId190" ref="I171"/>
    <hyperlink r:id="rId191" ref="I172"/>
    <hyperlink r:id="rId192" ref="I173"/>
    <hyperlink r:id="rId193" ref="I174"/>
    <hyperlink r:id="rId194" ref="I175"/>
    <hyperlink r:id="rId195" ref="J175"/>
    <hyperlink r:id="rId196" ref="I176"/>
    <hyperlink r:id="rId197" ref="I177"/>
    <hyperlink r:id="rId198" ref="H187"/>
  </hyperlinks>
  <printOptions/>
  <pageMargins bottom="0.75" footer="0.0" header="0.0" left="0.7" right="0.7" top="0.75"/>
  <pageSetup orientation="landscape"/>
  <drawing r:id="rId199"/>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13.29"/>
    <col customWidth="1" min="14" max="30" width="8.0"/>
  </cols>
  <sheetData>
    <row r="1">
      <c r="A1" s="66"/>
      <c r="B1" s="67"/>
      <c r="C1" s="67"/>
      <c r="D1" s="1"/>
      <c r="E1" s="1"/>
      <c r="F1" s="1"/>
      <c r="G1" s="1"/>
      <c r="H1" s="1"/>
      <c r="I1" s="1"/>
      <c r="J1" s="1"/>
      <c r="K1" s="1"/>
      <c r="L1" s="1"/>
    </row>
    <row r="2" ht="15.75" customHeight="1">
      <c r="A2" s="118" t="s">
        <v>11747</v>
      </c>
      <c r="B2" s="69"/>
      <c r="C2" s="69"/>
      <c r="D2" s="69"/>
      <c r="E2" s="69"/>
      <c r="F2" s="69"/>
      <c r="G2" s="69"/>
      <c r="H2" s="69"/>
      <c r="I2" s="69"/>
      <c r="J2" s="69"/>
      <c r="K2" s="69"/>
      <c r="L2" s="70"/>
      <c r="M2" s="15"/>
      <c r="N2" s="15"/>
      <c r="O2" s="15"/>
      <c r="P2" s="15"/>
      <c r="Q2" s="15"/>
      <c r="R2" s="15"/>
      <c r="S2" s="15"/>
      <c r="T2" s="15"/>
      <c r="U2" s="15"/>
      <c r="V2" s="15"/>
      <c r="W2" s="15"/>
      <c r="X2" s="15"/>
      <c r="Y2" s="15"/>
      <c r="Z2" s="15"/>
      <c r="AA2" s="15"/>
      <c r="AB2" s="15"/>
      <c r="AC2" s="15"/>
      <c r="AD2" s="15"/>
    </row>
    <row r="3">
      <c r="A3" s="173"/>
      <c r="B3" s="173"/>
      <c r="C3" s="173"/>
      <c r="D3" s="173"/>
      <c r="E3" s="173"/>
      <c r="F3" s="173"/>
      <c r="G3" s="173"/>
      <c r="H3" s="173"/>
      <c r="I3" s="173"/>
      <c r="J3" s="173"/>
      <c r="K3" s="173"/>
      <c r="L3" s="173"/>
      <c r="M3" s="15"/>
      <c r="N3" s="15"/>
      <c r="O3" s="15"/>
      <c r="P3" s="15"/>
      <c r="Q3" s="15"/>
      <c r="R3" s="15"/>
      <c r="S3" s="15"/>
      <c r="T3" s="15"/>
      <c r="U3" s="15"/>
      <c r="V3" s="15"/>
      <c r="W3" s="15"/>
      <c r="X3" s="15"/>
      <c r="Y3" s="15"/>
      <c r="Z3" s="15"/>
      <c r="AA3" s="15"/>
      <c r="AB3" s="15"/>
      <c r="AC3" s="15"/>
      <c r="AD3" s="15"/>
    </row>
    <row r="4" ht="26.25" customHeight="1">
      <c r="A4" s="72" t="s">
        <v>11748</v>
      </c>
      <c r="B4" s="69"/>
      <c r="C4" s="69"/>
      <c r="D4" s="69"/>
      <c r="E4" s="69"/>
      <c r="F4" s="69"/>
      <c r="G4" s="69"/>
      <c r="H4" s="69"/>
      <c r="I4" s="69"/>
      <c r="J4" s="69"/>
      <c r="K4" s="69"/>
      <c r="L4" s="70"/>
      <c r="M4" s="15"/>
      <c r="N4" s="15"/>
      <c r="O4" s="15"/>
      <c r="P4" s="15"/>
      <c r="Q4" s="15"/>
      <c r="R4" s="15"/>
      <c r="S4" s="15"/>
      <c r="T4" s="15"/>
      <c r="U4" s="15"/>
      <c r="V4" s="15"/>
      <c r="W4" s="15"/>
      <c r="X4" s="15"/>
      <c r="Y4" s="15"/>
      <c r="Z4" s="15"/>
      <c r="AA4" s="15"/>
      <c r="AB4" s="15"/>
      <c r="AC4" s="15"/>
      <c r="AD4" s="15"/>
    </row>
    <row r="5">
      <c r="A5" s="72" t="s">
        <v>11749</v>
      </c>
      <c r="B5" s="69"/>
      <c r="C5" s="69"/>
      <c r="D5" s="69"/>
      <c r="E5" s="69"/>
      <c r="F5" s="69"/>
      <c r="G5" s="69"/>
      <c r="H5" s="69"/>
      <c r="I5" s="69"/>
      <c r="J5" s="69"/>
      <c r="K5" s="69"/>
      <c r="L5" s="70"/>
      <c r="M5" s="15"/>
      <c r="N5" s="15"/>
      <c r="O5" s="15"/>
      <c r="P5" s="15"/>
      <c r="Q5" s="15"/>
      <c r="R5" s="15"/>
      <c r="S5" s="15"/>
      <c r="T5" s="15"/>
      <c r="U5" s="15"/>
      <c r="V5" s="15"/>
      <c r="W5" s="15"/>
      <c r="X5" s="15"/>
      <c r="Y5" s="15"/>
      <c r="Z5" s="15"/>
      <c r="AA5" s="15"/>
      <c r="AB5" s="15"/>
      <c r="AC5" s="15"/>
      <c r="AD5" s="15"/>
    </row>
    <row r="6" ht="15.75" customHeight="1">
      <c r="A6" s="72" t="s">
        <v>11750</v>
      </c>
      <c r="B6" s="69"/>
      <c r="C6" s="69"/>
      <c r="D6" s="69"/>
      <c r="E6" s="69"/>
      <c r="F6" s="69"/>
      <c r="G6" s="69"/>
      <c r="H6" s="69"/>
      <c r="I6" s="69"/>
      <c r="J6" s="69"/>
      <c r="K6" s="69"/>
      <c r="L6" s="70"/>
      <c r="M6" s="15"/>
      <c r="N6" s="15"/>
      <c r="O6" s="15"/>
      <c r="P6" s="15"/>
      <c r="Q6" s="15"/>
      <c r="R6" s="15"/>
      <c r="S6" s="15"/>
      <c r="T6" s="15"/>
      <c r="U6" s="15"/>
      <c r="V6" s="15"/>
      <c r="W6" s="15"/>
      <c r="X6" s="15"/>
      <c r="Y6" s="15"/>
      <c r="Z6" s="15"/>
      <c r="AA6" s="15"/>
      <c r="AB6" s="15"/>
      <c r="AC6" s="15"/>
      <c r="AD6" s="15"/>
    </row>
    <row r="7" ht="30.0" customHeight="1">
      <c r="A7" s="72" t="s">
        <v>11751</v>
      </c>
      <c r="B7" s="69"/>
      <c r="C7" s="69"/>
      <c r="D7" s="69"/>
      <c r="E7" s="69"/>
      <c r="F7" s="69"/>
      <c r="G7" s="69"/>
      <c r="H7" s="69"/>
      <c r="I7" s="69"/>
      <c r="J7" s="69"/>
      <c r="K7" s="69"/>
      <c r="L7" s="70"/>
      <c r="M7" s="15"/>
      <c r="N7" s="15"/>
      <c r="O7" s="15"/>
      <c r="P7" s="15"/>
      <c r="Q7" s="15"/>
      <c r="R7" s="15"/>
      <c r="S7" s="15"/>
      <c r="T7" s="15"/>
      <c r="U7" s="15"/>
      <c r="V7" s="15"/>
      <c r="W7" s="15"/>
      <c r="X7" s="15"/>
      <c r="Y7" s="15"/>
      <c r="Z7" s="15"/>
      <c r="AA7" s="15"/>
      <c r="AB7" s="15"/>
      <c r="AC7" s="15"/>
      <c r="AD7" s="15"/>
    </row>
    <row r="8" ht="80.25" customHeight="1">
      <c r="A8" s="72" t="s">
        <v>11752</v>
      </c>
      <c r="B8" s="69"/>
      <c r="C8" s="69"/>
      <c r="D8" s="69"/>
      <c r="E8" s="69"/>
      <c r="F8" s="69"/>
      <c r="G8" s="69"/>
      <c r="H8" s="69"/>
      <c r="I8" s="69"/>
      <c r="J8" s="69"/>
      <c r="K8" s="69"/>
      <c r="L8" s="70"/>
      <c r="M8" s="15"/>
      <c r="N8" s="15"/>
      <c r="O8" s="15"/>
      <c r="P8" s="15"/>
      <c r="Q8" s="15"/>
      <c r="R8" s="15"/>
      <c r="S8" s="15"/>
      <c r="T8" s="15"/>
      <c r="U8" s="15"/>
      <c r="V8" s="15"/>
      <c r="W8" s="15"/>
      <c r="X8" s="15"/>
      <c r="Y8" s="15"/>
      <c r="Z8" s="15"/>
      <c r="AA8" s="15"/>
      <c r="AB8" s="15"/>
      <c r="AC8" s="15"/>
      <c r="AD8" s="15"/>
    </row>
    <row r="9">
      <c r="A9" s="76"/>
      <c r="B9" s="77"/>
      <c r="C9" s="77"/>
      <c r="D9" s="76"/>
      <c r="E9" s="76"/>
      <c r="F9" s="76"/>
      <c r="G9" s="76"/>
      <c r="H9" s="76"/>
      <c r="I9" s="76"/>
      <c r="J9" s="76"/>
      <c r="K9" s="76"/>
      <c r="L9" s="76"/>
      <c r="M9" s="15"/>
      <c r="N9" s="15"/>
      <c r="O9" s="15"/>
      <c r="P9" s="15"/>
      <c r="Q9" s="15"/>
      <c r="R9" s="15"/>
      <c r="S9" s="15"/>
      <c r="T9" s="15"/>
      <c r="U9" s="15"/>
      <c r="V9" s="15"/>
      <c r="W9" s="15"/>
      <c r="X9" s="15"/>
      <c r="Y9" s="15"/>
      <c r="Z9" s="15"/>
      <c r="AA9" s="15"/>
      <c r="AB9" s="15"/>
      <c r="AC9" s="15"/>
      <c r="AD9" s="15"/>
    </row>
    <row r="10" ht="51.0" customHeight="1">
      <c r="A10" s="147" t="s">
        <v>7</v>
      </c>
      <c r="B10" s="147" t="s">
        <v>1826</v>
      </c>
      <c r="C10" s="147" t="s">
        <v>1827</v>
      </c>
      <c r="D10" s="147" t="s">
        <v>1828</v>
      </c>
      <c r="E10" s="147" t="s">
        <v>1829</v>
      </c>
      <c r="F10" s="80" t="s">
        <v>8</v>
      </c>
      <c r="G10" s="147" t="s">
        <v>1830</v>
      </c>
      <c r="H10" s="147" t="s">
        <v>1831</v>
      </c>
      <c r="I10" s="147" t="s">
        <v>1832</v>
      </c>
      <c r="J10" s="147" t="s">
        <v>1833</v>
      </c>
      <c r="K10" s="147" t="s">
        <v>1834</v>
      </c>
      <c r="L10" s="80" t="s">
        <v>208</v>
      </c>
      <c r="M10" s="82" t="s">
        <v>209</v>
      </c>
      <c r="N10" s="15"/>
      <c r="O10" s="15"/>
      <c r="P10" s="15"/>
      <c r="Q10" s="15"/>
      <c r="R10" s="15"/>
      <c r="S10" s="15"/>
      <c r="T10" s="15"/>
      <c r="U10" s="15"/>
      <c r="V10" s="15"/>
      <c r="W10" s="15"/>
      <c r="X10" s="15"/>
      <c r="Y10" s="15"/>
      <c r="Z10" s="15"/>
      <c r="AA10" s="15"/>
      <c r="AB10" s="15"/>
      <c r="AC10" s="15"/>
      <c r="AD10" s="15"/>
    </row>
    <row r="11" ht="11.25" customHeight="1">
      <c r="A11" s="137" t="s">
        <v>733</v>
      </c>
      <c r="B11" s="345" t="s">
        <v>11753</v>
      </c>
      <c r="C11" s="133" t="s">
        <v>11754</v>
      </c>
      <c r="D11" s="133" t="s">
        <v>11755</v>
      </c>
      <c r="E11" s="133" t="s">
        <v>733</v>
      </c>
      <c r="F11" s="133" t="s">
        <v>7619</v>
      </c>
      <c r="G11" s="505" t="s">
        <v>11756</v>
      </c>
      <c r="H11" s="134">
        <v>2024.0</v>
      </c>
      <c r="I11" s="134">
        <v>2024.0</v>
      </c>
      <c r="J11" s="378" t="s">
        <v>11757</v>
      </c>
      <c r="K11" s="378">
        <v>300.0</v>
      </c>
      <c r="L11" s="318">
        <f>K11</f>
        <v>300</v>
      </c>
      <c r="M11" s="326" t="s">
        <v>733</v>
      </c>
      <c r="N11" s="71"/>
      <c r="O11" s="71"/>
      <c r="P11" s="71"/>
      <c r="Q11" s="71"/>
      <c r="R11" s="71"/>
      <c r="S11" s="71"/>
      <c r="T11" s="71"/>
      <c r="U11" s="71"/>
      <c r="V11" s="71"/>
      <c r="W11" s="71"/>
      <c r="X11" s="71"/>
      <c r="Y11" s="71"/>
      <c r="Z11" s="71"/>
      <c r="AA11" s="71"/>
      <c r="AB11" s="71"/>
      <c r="AC11" s="71"/>
      <c r="AD11" s="71"/>
    </row>
    <row r="12" ht="11.25" customHeight="1">
      <c r="A12" s="137"/>
      <c r="B12" s="345"/>
      <c r="C12" s="133"/>
      <c r="D12" s="133"/>
      <c r="E12" s="133"/>
      <c r="F12" s="133"/>
      <c r="G12" s="139"/>
      <c r="H12" s="134"/>
      <c r="I12" s="134"/>
      <c r="J12" s="134"/>
      <c r="K12" s="134"/>
      <c r="L12" s="135"/>
      <c r="M12" s="506"/>
      <c r="N12" s="121"/>
      <c r="O12" s="121"/>
      <c r="P12" s="121"/>
      <c r="Q12" s="121"/>
      <c r="R12" s="121"/>
      <c r="S12" s="121"/>
      <c r="T12" s="121"/>
      <c r="U12" s="121"/>
      <c r="V12" s="121"/>
      <c r="W12" s="121"/>
      <c r="X12" s="121"/>
      <c r="Y12" s="121"/>
      <c r="Z12" s="121"/>
      <c r="AA12" s="121"/>
      <c r="AB12" s="121"/>
      <c r="AC12" s="121"/>
      <c r="AD12" s="121"/>
    </row>
    <row r="13" ht="11.25" customHeight="1">
      <c r="A13" s="137"/>
      <c r="B13" s="345"/>
      <c r="C13" s="133"/>
      <c r="D13" s="133"/>
      <c r="E13" s="133"/>
      <c r="F13" s="133"/>
      <c r="G13" s="139"/>
      <c r="H13" s="139"/>
      <c r="I13" s="139"/>
      <c r="J13" s="139"/>
      <c r="K13" s="139"/>
      <c r="L13" s="135"/>
      <c r="M13" s="506"/>
      <c r="N13" s="121"/>
      <c r="O13" s="121"/>
      <c r="P13" s="121"/>
      <c r="Q13" s="121"/>
      <c r="R13" s="121"/>
      <c r="S13" s="121"/>
      <c r="T13" s="121"/>
      <c r="U13" s="121"/>
      <c r="V13" s="121"/>
      <c r="W13" s="121"/>
      <c r="X13" s="121"/>
      <c r="Y13" s="121"/>
      <c r="Z13" s="121"/>
      <c r="AA13" s="121"/>
      <c r="AB13" s="121"/>
      <c r="AC13" s="121"/>
      <c r="AD13" s="121"/>
    </row>
    <row r="14" ht="11.25" customHeight="1">
      <c r="A14" s="137"/>
      <c r="B14" s="345"/>
      <c r="C14" s="133"/>
      <c r="D14" s="133"/>
      <c r="E14" s="133"/>
      <c r="F14" s="133"/>
      <c r="G14" s="139"/>
      <c r="H14" s="134"/>
      <c r="I14" s="134"/>
      <c r="J14" s="134"/>
      <c r="K14" s="134"/>
      <c r="L14" s="135"/>
      <c r="M14" s="506"/>
      <c r="N14" s="121"/>
      <c r="O14" s="121"/>
      <c r="P14" s="121"/>
      <c r="Q14" s="121"/>
      <c r="R14" s="121"/>
      <c r="S14" s="121"/>
      <c r="T14" s="121"/>
      <c r="U14" s="121"/>
      <c r="V14" s="121"/>
      <c r="W14" s="121"/>
      <c r="X14" s="121"/>
      <c r="Y14" s="121"/>
      <c r="Z14" s="121"/>
      <c r="AA14" s="121"/>
      <c r="AB14" s="121"/>
      <c r="AC14" s="121"/>
      <c r="AD14" s="121"/>
    </row>
    <row r="15" ht="11.25" customHeight="1">
      <c r="A15" s="137"/>
      <c r="B15" s="345"/>
      <c r="C15" s="133"/>
      <c r="D15" s="133"/>
      <c r="E15" s="133"/>
      <c r="F15" s="133"/>
      <c r="G15" s="139"/>
      <c r="H15" s="134"/>
      <c r="I15" s="134"/>
      <c r="J15" s="134"/>
      <c r="K15" s="134"/>
      <c r="L15" s="135"/>
      <c r="M15" s="506"/>
      <c r="N15" s="121"/>
      <c r="O15" s="121"/>
      <c r="P15" s="121"/>
      <c r="Q15" s="121"/>
      <c r="R15" s="121"/>
      <c r="S15" s="121"/>
      <c r="T15" s="121"/>
      <c r="U15" s="121"/>
      <c r="V15" s="121"/>
      <c r="W15" s="121"/>
      <c r="X15" s="121"/>
      <c r="Y15" s="121"/>
      <c r="Z15" s="121"/>
      <c r="AA15" s="121"/>
      <c r="AB15" s="121"/>
      <c r="AC15" s="121"/>
      <c r="AD15" s="121"/>
    </row>
    <row r="16" ht="11.25" customHeight="1">
      <c r="A16" s="137"/>
      <c r="B16" s="345"/>
      <c r="C16" s="133"/>
      <c r="D16" s="133"/>
      <c r="E16" s="133"/>
      <c r="F16" s="133"/>
      <c r="G16" s="139"/>
      <c r="H16" s="134"/>
      <c r="I16" s="134"/>
      <c r="J16" s="134"/>
      <c r="K16" s="134"/>
      <c r="L16" s="135"/>
      <c r="M16" s="506"/>
      <c r="N16" s="121"/>
      <c r="O16" s="121"/>
      <c r="P16" s="121"/>
      <c r="Q16" s="121"/>
      <c r="R16" s="121"/>
      <c r="S16" s="121"/>
      <c r="T16" s="121"/>
      <c r="U16" s="121"/>
      <c r="V16" s="121"/>
      <c r="W16" s="121"/>
      <c r="X16" s="121"/>
      <c r="Y16" s="121"/>
      <c r="Z16" s="121"/>
      <c r="AA16" s="121"/>
      <c r="AB16" s="121"/>
      <c r="AC16" s="121"/>
      <c r="AD16" s="121"/>
    </row>
    <row r="17">
      <c r="A17" s="114" t="s">
        <v>172</v>
      </c>
      <c r="B17" s="67"/>
      <c r="C17" s="67"/>
      <c r="D17" s="1"/>
      <c r="E17" s="1"/>
      <c r="F17" s="1"/>
      <c r="G17" s="71"/>
      <c r="H17" s="115"/>
      <c r="I17" s="115"/>
      <c r="J17" s="115"/>
      <c r="K17" s="115"/>
      <c r="L17" s="115">
        <f>SUM(L11:L16)</f>
        <v>300</v>
      </c>
    </row>
    <row r="18">
      <c r="A18" s="66"/>
      <c r="B18" s="67"/>
      <c r="C18" s="67"/>
      <c r="D18" s="1"/>
      <c r="E18" s="1"/>
      <c r="F18" s="1"/>
      <c r="G18" s="1"/>
      <c r="H18" s="1"/>
      <c r="I18" s="1"/>
      <c r="J18" s="1"/>
      <c r="K18" s="1"/>
      <c r="L18" s="1"/>
    </row>
    <row r="19">
      <c r="A19" s="116" t="s">
        <v>1743</v>
      </c>
      <c r="B19" s="117"/>
      <c r="C19" s="117"/>
      <c r="D19" s="117"/>
      <c r="E19" s="117"/>
      <c r="F19" s="117"/>
      <c r="G19" s="117"/>
      <c r="H19" s="117"/>
      <c r="I19" s="117"/>
      <c r="J19" s="117"/>
      <c r="K19" s="117"/>
      <c r="L19" s="117"/>
    </row>
    <row r="20">
      <c r="A20" s="66"/>
      <c r="B20" s="67"/>
      <c r="C20" s="67"/>
      <c r="D20" s="1"/>
      <c r="E20" s="1"/>
      <c r="F20" s="1"/>
      <c r="G20" s="1"/>
      <c r="H20" s="1"/>
      <c r="I20" s="1"/>
      <c r="J20" s="1"/>
      <c r="K20" s="1"/>
      <c r="L20" s="1"/>
    </row>
    <row r="21" ht="15.75" customHeight="1">
      <c r="A21" s="66"/>
      <c r="B21" s="67"/>
      <c r="C21" s="67"/>
      <c r="D21" s="1"/>
      <c r="E21" s="1"/>
      <c r="F21" s="1"/>
      <c r="G21" s="1"/>
      <c r="H21" s="1"/>
      <c r="I21" s="1"/>
      <c r="J21" s="1"/>
      <c r="K21" s="1"/>
      <c r="L21" s="1"/>
    </row>
    <row r="22" ht="15.75" customHeight="1">
      <c r="A22" s="66"/>
      <c r="B22" s="67"/>
      <c r="C22" s="67"/>
      <c r="D22" s="1"/>
      <c r="E22" s="1"/>
      <c r="F22" s="1"/>
      <c r="G22" s="1"/>
      <c r="H22" s="1"/>
      <c r="I22" s="1"/>
      <c r="J22" s="1"/>
      <c r="K22" s="1"/>
      <c r="L22" s="1"/>
    </row>
    <row r="23" ht="15.75" customHeight="1">
      <c r="A23" s="66"/>
      <c r="B23" s="67"/>
      <c r="C23" s="67"/>
      <c r="D23" s="1"/>
      <c r="E23" s="1"/>
      <c r="F23" s="1"/>
      <c r="G23" s="1"/>
      <c r="H23" s="1"/>
      <c r="I23" s="1"/>
      <c r="J23" s="1"/>
      <c r="K23" s="1"/>
      <c r="L23" s="1"/>
    </row>
    <row r="24" ht="15.75" customHeight="1">
      <c r="A24" s="66"/>
      <c r="B24" s="67"/>
      <c r="C24" s="67"/>
      <c r="D24" s="1"/>
      <c r="E24" s="1"/>
      <c r="F24" s="1"/>
      <c r="G24" s="1"/>
      <c r="H24" s="1"/>
      <c r="I24" s="1"/>
      <c r="J24" s="1"/>
      <c r="K24" s="1"/>
      <c r="L24" s="1"/>
    </row>
    <row r="25" ht="15.75" customHeight="1">
      <c r="A25" s="66"/>
      <c r="B25" s="67"/>
      <c r="C25" s="67"/>
      <c r="D25" s="1"/>
      <c r="E25" s="1"/>
      <c r="F25" s="1"/>
      <c r="G25" s="1"/>
      <c r="H25" s="1"/>
      <c r="I25" s="1"/>
      <c r="J25" s="1"/>
      <c r="K25" s="1"/>
      <c r="L25" s="1"/>
    </row>
    <row r="26" ht="15.75" customHeight="1">
      <c r="A26" s="66"/>
      <c r="B26" s="67"/>
      <c r="C26" s="67"/>
      <c r="D26" s="1"/>
      <c r="E26" s="1"/>
      <c r="F26" s="1"/>
      <c r="G26" s="1"/>
      <c r="H26" s="1"/>
      <c r="I26" s="1"/>
      <c r="J26" s="1"/>
      <c r="K26" s="1"/>
      <c r="L26" s="1"/>
    </row>
    <row r="27" ht="15.75" customHeight="1">
      <c r="A27" s="66"/>
      <c r="B27" s="67"/>
      <c r="C27" s="67"/>
      <c r="D27" s="1"/>
      <c r="E27" s="1"/>
      <c r="F27" s="1"/>
      <c r="G27" s="1"/>
      <c r="H27" s="1"/>
      <c r="I27" s="1"/>
      <c r="J27" s="1"/>
      <c r="K27" s="1"/>
      <c r="L27" s="1"/>
    </row>
    <row r="28" ht="15.75" customHeight="1">
      <c r="A28" s="66"/>
      <c r="B28" s="67"/>
      <c r="C28" s="67"/>
      <c r="D28" s="1"/>
      <c r="E28" s="1"/>
      <c r="F28" s="1"/>
      <c r="G28" s="1"/>
      <c r="H28" s="1"/>
      <c r="I28" s="1"/>
      <c r="J28" s="1"/>
      <c r="K28" s="1"/>
      <c r="L28" s="1"/>
    </row>
    <row r="29" ht="15.75" customHeight="1">
      <c r="A29" s="66"/>
      <c r="B29" s="67"/>
      <c r="C29" s="67"/>
      <c r="D29" s="1"/>
      <c r="E29" s="1"/>
      <c r="F29" s="1"/>
      <c r="G29" s="1"/>
      <c r="H29" s="1"/>
      <c r="I29" s="1"/>
      <c r="J29" s="1"/>
      <c r="K29" s="1"/>
      <c r="L29" s="1"/>
    </row>
    <row r="30" ht="15.75" customHeight="1">
      <c r="A30" s="66"/>
      <c r="B30" s="67"/>
      <c r="C30" s="67"/>
      <c r="D30" s="1"/>
      <c r="E30" s="1"/>
      <c r="F30" s="1"/>
      <c r="G30" s="1"/>
      <c r="H30" s="1"/>
      <c r="I30" s="1"/>
      <c r="J30" s="1"/>
      <c r="K30" s="1"/>
      <c r="L30" s="1"/>
    </row>
    <row r="31" ht="15.75" customHeight="1">
      <c r="A31" s="66"/>
      <c r="B31" s="67"/>
      <c r="C31" s="67"/>
      <c r="D31" s="1"/>
      <c r="E31" s="1"/>
      <c r="F31" s="1"/>
      <c r="G31" s="1"/>
      <c r="H31" s="1"/>
      <c r="I31" s="1"/>
      <c r="J31" s="1"/>
      <c r="K31" s="1"/>
      <c r="L31" s="1"/>
    </row>
    <row r="32" ht="15.75" customHeight="1">
      <c r="A32" s="66"/>
      <c r="B32" s="67"/>
      <c r="C32" s="67"/>
      <c r="D32" s="1"/>
      <c r="E32" s="1"/>
      <c r="F32" s="1"/>
      <c r="G32" s="1"/>
      <c r="H32" s="1"/>
      <c r="I32" s="1"/>
      <c r="J32" s="1"/>
      <c r="K32" s="1"/>
      <c r="L32" s="1"/>
    </row>
    <row r="33" ht="15.75" customHeight="1">
      <c r="A33" s="66"/>
      <c r="B33" s="67"/>
      <c r="C33" s="67"/>
      <c r="D33" s="1"/>
      <c r="E33" s="1"/>
      <c r="F33" s="1"/>
      <c r="G33" s="1"/>
      <c r="H33" s="1"/>
      <c r="I33" s="1"/>
      <c r="J33" s="1"/>
      <c r="K33" s="1"/>
      <c r="L33" s="1"/>
    </row>
    <row r="34" ht="15.75" customHeight="1">
      <c r="A34" s="66"/>
      <c r="B34" s="67"/>
      <c r="C34" s="67"/>
      <c r="D34" s="1"/>
      <c r="E34" s="1"/>
      <c r="F34" s="1"/>
      <c r="G34" s="1"/>
      <c r="H34" s="1"/>
      <c r="I34" s="1"/>
      <c r="J34" s="1"/>
      <c r="K34" s="1"/>
      <c r="L34" s="1"/>
    </row>
    <row r="35" ht="15.75" customHeight="1">
      <c r="A35" s="66"/>
      <c r="B35" s="67"/>
      <c r="C35" s="67"/>
      <c r="D35" s="1"/>
      <c r="E35" s="1"/>
      <c r="F35" s="1"/>
      <c r="G35" s="1"/>
      <c r="H35" s="1"/>
      <c r="I35" s="1"/>
      <c r="J35" s="1"/>
      <c r="K35" s="1"/>
      <c r="L35" s="1"/>
    </row>
    <row r="36" ht="15.75" customHeight="1">
      <c r="A36" s="66"/>
      <c r="B36" s="67"/>
      <c r="C36" s="67"/>
      <c r="D36" s="1"/>
      <c r="E36" s="1"/>
      <c r="F36" s="1"/>
      <c r="G36" s="1"/>
      <c r="H36" s="1"/>
      <c r="I36" s="1"/>
      <c r="J36" s="1"/>
      <c r="K36" s="1"/>
      <c r="L36" s="1"/>
    </row>
    <row r="37" ht="15.75" customHeight="1">
      <c r="A37" s="66"/>
      <c r="B37" s="67"/>
      <c r="C37" s="67"/>
      <c r="D37" s="1"/>
      <c r="E37" s="1"/>
      <c r="F37" s="1"/>
      <c r="G37" s="1"/>
      <c r="H37" s="1"/>
      <c r="I37" s="1"/>
      <c r="J37" s="1"/>
      <c r="K37" s="1"/>
      <c r="L37" s="1"/>
    </row>
    <row r="38" ht="15.75" customHeight="1">
      <c r="A38" s="66"/>
      <c r="B38" s="67"/>
      <c r="C38" s="67"/>
      <c r="D38" s="1"/>
      <c r="E38" s="1"/>
      <c r="F38" s="1"/>
      <c r="G38" s="1"/>
      <c r="H38" s="1"/>
      <c r="I38" s="1"/>
      <c r="J38" s="1"/>
      <c r="K38" s="1"/>
      <c r="L38" s="1"/>
    </row>
    <row r="39" ht="15.75" customHeight="1">
      <c r="A39" s="66"/>
      <c r="B39" s="67"/>
      <c r="C39" s="67"/>
      <c r="D39" s="1"/>
      <c r="E39" s="1"/>
      <c r="F39" s="1"/>
      <c r="G39" s="1"/>
      <c r="H39" s="1"/>
      <c r="I39" s="1"/>
      <c r="J39" s="1"/>
      <c r="K39" s="1"/>
      <c r="L39" s="1"/>
    </row>
    <row r="40" ht="15.75" customHeight="1">
      <c r="A40" s="66"/>
      <c r="B40" s="67"/>
      <c r="C40" s="67"/>
      <c r="D40" s="1"/>
      <c r="E40" s="1"/>
      <c r="F40" s="1"/>
      <c r="G40" s="1"/>
      <c r="H40" s="1"/>
      <c r="I40" s="1"/>
      <c r="J40" s="1"/>
      <c r="K40" s="1"/>
      <c r="L40" s="1"/>
    </row>
    <row r="41" ht="15.75" customHeight="1">
      <c r="A41" s="66"/>
      <c r="B41" s="67"/>
      <c r="C41" s="67"/>
      <c r="D41" s="1"/>
      <c r="E41" s="1"/>
      <c r="F41" s="1"/>
      <c r="G41" s="1"/>
      <c r="H41" s="1"/>
      <c r="I41" s="1"/>
      <c r="J41" s="1"/>
      <c r="K41" s="1"/>
      <c r="L41" s="1"/>
    </row>
    <row r="42" ht="15.75" customHeight="1">
      <c r="A42" s="66"/>
      <c r="B42" s="67"/>
      <c r="C42" s="67"/>
      <c r="D42" s="1"/>
      <c r="E42" s="1"/>
      <c r="F42" s="1"/>
      <c r="G42" s="1"/>
      <c r="H42" s="1"/>
      <c r="I42" s="1"/>
      <c r="J42" s="1"/>
      <c r="K42" s="1"/>
      <c r="L42" s="1"/>
    </row>
    <row r="43" ht="15.75" customHeight="1">
      <c r="A43" s="66"/>
      <c r="B43" s="67"/>
      <c r="C43" s="67"/>
      <c r="D43" s="1"/>
      <c r="E43" s="1"/>
      <c r="F43" s="1"/>
      <c r="G43" s="1"/>
      <c r="H43" s="1"/>
      <c r="I43" s="1"/>
      <c r="J43" s="1"/>
      <c r="K43" s="1"/>
      <c r="L43" s="1"/>
    </row>
    <row r="44" ht="15.75" customHeight="1">
      <c r="A44" s="66"/>
      <c r="B44" s="67"/>
      <c r="C44" s="67"/>
      <c r="D44" s="1"/>
      <c r="E44" s="1"/>
      <c r="F44" s="1"/>
      <c r="G44" s="1"/>
      <c r="H44" s="1"/>
      <c r="I44" s="1"/>
      <c r="J44" s="1"/>
      <c r="K44" s="1"/>
      <c r="L44" s="1"/>
    </row>
    <row r="45" ht="15.75" customHeight="1">
      <c r="A45" s="66"/>
      <c r="B45" s="67"/>
      <c r="C45" s="67"/>
      <c r="D45" s="1"/>
      <c r="E45" s="1"/>
      <c r="F45" s="1"/>
      <c r="G45" s="1"/>
      <c r="H45" s="1"/>
      <c r="I45" s="1"/>
      <c r="J45" s="1"/>
      <c r="K45" s="1"/>
      <c r="L45" s="1"/>
    </row>
    <row r="46" ht="15.75" customHeight="1">
      <c r="A46" s="66"/>
      <c r="B46" s="67"/>
      <c r="C46" s="67"/>
      <c r="D46" s="1"/>
      <c r="E46" s="1"/>
      <c r="F46" s="1"/>
      <c r="G46" s="1"/>
      <c r="H46" s="1"/>
      <c r="I46" s="1"/>
      <c r="J46" s="1"/>
      <c r="K46" s="1"/>
      <c r="L46" s="1"/>
    </row>
    <row r="47" ht="15.75" customHeight="1">
      <c r="A47" s="66"/>
      <c r="B47" s="67"/>
      <c r="C47" s="67"/>
      <c r="D47" s="1"/>
      <c r="E47" s="1"/>
      <c r="F47" s="1"/>
      <c r="G47" s="1"/>
      <c r="H47" s="1"/>
      <c r="I47" s="1"/>
      <c r="J47" s="1"/>
      <c r="K47" s="1"/>
      <c r="L47" s="1"/>
    </row>
    <row r="48" ht="15.75" customHeight="1">
      <c r="A48" s="66"/>
      <c r="B48" s="67"/>
      <c r="C48" s="67"/>
      <c r="D48" s="1"/>
      <c r="E48" s="1"/>
      <c r="F48" s="1"/>
      <c r="G48" s="1"/>
      <c r="H48" s="1"/>
      <c r="I48" s="1"/>
      <c r="J48" s="1"/>
      <c r="K48" s="1"/>
      <c r="L48" s="1"/>
    </row>
    <row r="49" ht="15.75" customHeight="1">
      <c r="A49" s="66"/>
      <c r="B49" s="67"/>
      <c r="C49" s="67"/>
      <c r="D49" s="1"/>
      <c r="E49" s="1"/>
      <c r="F49" s="1"/>
      <c r="G49" s="1"/>
      <c r="H49" s="1"/>
      <c r="I49" s="1"/>
      <c r="J49" s="1"/>
      <c r="K49" s="1"/>
      <c r="L49" s="1"/>
    </row>
    <row r="50" ht="15.75" customHeight="1">
      <c r="A50" s="66"/>
      <c r="B50" s="67"/>
      <c r="C50" s="67"/>
      <c r="D50" s="1"/>
      <c r="E50" s="1"/>
      <c r="F50" s="1"/>
      <c r="G50" s="1"/>
      <c r="H50" s="1"/>
      <c r="I50" s="1"/>
      <c r="J50" s="1"/>
      <c r="K50" s="1"/>
      <c r="L50" s="1"/>
    </row>
    <row r="51" ht="15.75" customHeight="1">
      <c r="A51" s="66"/>
      <c r="B51" s="67"/>
      <c r="C51" s="67"/>
      <c r="D51" s="1"/>
      <c r="E51" s="1"/>
      <c r="F51" s="1"/>
      <c r="G51" s="1"/>
      <c r="H51" s="1"/>
      <c r="I51" s="1"/>
      <c r="J51" s="1"/>
      <c r="K51" s="1"/>
      <c r="L51" s="1"/>
    </row>
    <row r="52" ht="15.75" customHeight="1">
      <c r="A52" s="66"/>
      <c r="B52" s="67"/>
      <c r="C52" s="67"/>
      <c r="D52" s="1"/>
      <c r="E52" s="1"/>
      <c r="F52" s="1"/>
      <c r="G52" s="1"/>
      <c r="H52" s="1"/>
      <c r="I52" s="1"/>
      <c r="J52" s="1"/>
      <c r="K52" s="1"/>
      <c r="L52" s="1"/>
    </row>
    <row r="53" ht="15.75" customHeight="1">
      <c r="A53" s="66"/>
      <c r="B53" s="67"/>
      <c r="C53" s="67"/>
      <c r="D53" s="1"/>
      <c r="E53" s="1"/>
      <c r="F53" s="1"/>
      <c r="G53" s="1"/>
      <c r="H53" s="1"/>
      <c r="I53" s="1"/>
      <c r="J53" s="1"/>
      <c r="K53" s="1"/>
      <c r="L53" s="1"/>
    </row>
    <row r="54" ht="15.75" customHeight="1">
      <c r="A54" s="66"/>
      <c r="B54" s="67"/>
      <c r="C54" s="67"/>
      <c r="D54" s="1"/>
      <c r="E54" s="1"/>
      <c r="F54" s="1"/>
      <c r="G54" s="1"/>
      <c r="H54" s="1"/>
      <c r="I54" s="1"/>
      <c r="J54" s="1"/>
      <c r="K54" s="1"/>
      <c r="L54" s="1"/>
    </row>
    <row r="55" ht="15.75" customHeight="1">
      <c r="A55" s="66"/>
      <c r="B55" s="67"/>
      <c r="C55" s="67"/>
      <c r="D55" s="1"/>
      <c r="E55" s="1"/>
      <c r="F55" s="1"/>
      <c r="G55" s="1"/>
      <c r="H55" s="1"/>
      <c r="I55" s="1"/>
      <c r="J55" s="1"/>
      <c r="K55" s="1"/>
      <c r="L55" s="1"/>
    </row>
    <row r="56" ht="15.75" customHeight="1">
      <c r="A56" s="66"/>
      <c r="B56" s="67"/>
      <c r="C56" s="67"/>
      <c r="D56" s="1"/>
      <c r="E56" s="1"/>
      <c r="F56" s="1"/>
      <c r="G56" s="1"/>
      <c r="H56" s="1"/>
      <c r="I56" s="1"/>
      <c r="J56" s="1"/>
      <c r="K56" s="1"/>
      <c r="L56" s="1"/>
    </row>
    <row r="57" ht="15.75" customHeight="1">
      <c r="A57" s="66"/>
      <c r="B57" s="67"/>
      <c r="C57" s="67"/>
      <c r="D57" s="1"/>
      <c r="E57" s="1"/>
      <c r="F57" s="1"/>
      <c r="G57" s="1"/>
      <c r="H57" s="1"/>
      <c r="I57" s="1"/>
      <c r="J57" s="1"/>
      <c r="K57" s="1"/>
      <c r="L57" s="1"/>
    </row>
    <row r="58" ht="15.75" customHeight="1">
      <c r="A58" s="66"/>
      <c r="B58" s="67"/>
      <c r="C58" s="67"/>
      <c r="D58" s="1"/>
      <c r="E58" s="1"/>
      <c r="F58" s="1"/>
      <c r="G58" s="1"/>
      <c r="H58" s="1"/>
      <c r="I58" s="1"/>
      <c r="J58" s="1"/>
      <c r="K58" s="1"/>
      <c r="L58" s="1"/>
    </row>
    <row r="59" ht="15.75" customHeight="1">
      <c r="A59" s="66"/>
      <c r="B59" s="67"/>
      <c r="C59" s="67"/>
      <c r="D59" s="1"/>
      <c r="E59" s="1"/>
      <c r="F59" s="1"/>
      <c r="G59" s="1"/>
      <c r="H59" s="1"/>
      <c r="I59" s="1"/>
      <c r="J59" s="1"/>
      <c r="K59" s="1"/>
      <c r="L59" s="1"/>
    </row>
    <row r="60" ht="15.75" customHeight="1">
      <c r="A60" s="66"/>
      <c r="B60" s="67"/>
      <c r="C60" s="67"/>
      <c r="D60" s="1"/>
      <c r="E60" s="1"/>
      <c r="F60" s="1"/>
      <c r="G60" s="1"/>
      <c r="H60" s="1"/>
      <c r="I60" s="1"/>
      <c r="J60" s="1"/>
      <c r="K60" s="1"/>
      <c r="L60" s="1"/>
    </row>
    <row r="61" ht="15.75" customHeight="1">
      <c r="A61" s="66"/>
      <c r="B61" s="67"/>
      <c r="C61" s="67"/>
      <c r="D61" s="1"/>
      <c r="E61" s="1"/>
      <c r="F61" s="1"/>
      <c r="G61" s="1"/>
      <c r="H61" s="1"/>
      <c r="I61" s="1"/>
      <c r="J61" s="1"/>
      <c r="K61" s="1"/>
      <c r="L61" s="1"/>
    </row>
    <row r="62" ht="15.75" customHeight="1">
      <c r="A62" s="66"/>
      <c r="B62" s="67"/>
      <c r="C62" s="67"/>
      <c r="D62" s="1"/>
      <c r="E62" s="1"/>
      <c r="F62" s="1"/>
      <c r="G62" s="1"/>
      <c r="H62" s="1"/>
      <c r="I62" s="1"/>
      <c r="J62" s="1"/>
      <c r="K62" s="1"/>
      <c r="L62" s="1"/>
    </row>
    <row r="63" ht="15.75" customHeight="1">
      <c r="A63" s="66"/>
      <c r="B63" s="67"/>
      <c r="C63" s="67"/>
      <c r="D63" s="1"/>
      <c r="E63" s="1"/>
      <c r="F63" s="1"/>
      <c r="G63" s="1"/>
      <c r="H63" s="1"/>
      <c r="I63" s="1"/>
      <c r="J63" s="1"/>
      <c r="K63" s="1"/>
      <c r="L63" s="1"/>
    </row>
    <row r="64" ht="15.75" customHeight="1">
      <c r="A64" s="66"/>
      <c r="B64" s="67"/>
      <c r="C64" s="67"/>
      <c r="D64" s="1"/>
      <c r="E64" s="1"/>
      <c r="F64" s="1"/>
      <c r="G64" s="1"/>
      <c r="H64" s="1"/>
      <c r="I64" s="1"/>
      <c r="J64" s="1"/>
      <c r="K64" s="1"/>
      <c r="L64" s="1"/>
    </row>
    <row r="65" ht="15.75" customHeight="1">
      <c r="A65" s="66"/>
      <c r="B65" s="67"/>
      <c r="C65" s="67"/>
      <c r="D65" s="1"/>
      <c r="E65" s="1"/>
      <c r="F65" s="1"/>
      <c r="G65" s="1"/>
      <c r="H65" s="1"/>
      <c r="I65" s="1"/>
      <c r="J65" s="1"/>
      <c r="K65" s="1"/>
      <c r="L65" s="1"/>
    </row>
    <row r="66" ht="15.75" customHeight="1">
      <c r="A66" s="66"/>
      <c r="B66" s="67"/>
      <c r="C66" s="67"/>
      <c r="D66" s="1"/>
      <c r="E66" s="1"/>
      <c r="F66" s="1"/>
      <c r="G66" s="1"/>
      <c r="H66" s="1"/>
      <c r="I66" s="1"/>
      <c r="J66" s="1"/>
      <c r="K66" s="1"/>
      <c r="L66" s="1"/>
    </row>
    <row r="67" ht="15.75" customHeight="1">
      <c r="A67" s="66"/>
      <c r="B67" s="67"/>
      <c r="C67" s="67"/>
      <c r="D67" s="1"/>
      <c r="E67" s="1"/>
      <c r="F67" s="1"/>
      <c r="G67" s="1"/>
      <c r="H67" s="1"/>
      <c r="I67" s="1"/>
      <c r="J67" s="1"/>
      <c r="K67" s="1"/>
      <c r="L67" s="1"/>
    </row>
    <row r="68" ht="15.75" customHeight="1">
      <c r="A68" s="66"/>
      <c r="B68" s="67"/>
      <c r="C68" s="67"/>
      <c r="D68" s="1"/>
      <c r="E68" s="1"/>
      <c r="F68" s="1"/>
      <c r="G68" s="1"/>
      <c r="H68" s="1"/>
      <c r="I68" s="1"/>
      <c r="J68" s="1"/>
      <c r="K68" s="1"/>
      <c r="L68" s="1"/>
    </row>
    <row r="69" ht="15.75" customHeight="1">
      <c r="A69" s="66"/>
      <c r="B69" s="67"/>
      <c r="C69" s="67"/>
      <c r="D69" s="1"/>
      <c r="E69" s="1"/>
      <c r="F69" s="1"/>
      <c r="G69" s="1"/>
      <c r="H69" s="1"/>
      <c r="I69" s="1"/>
      <c r="J69" s="1"/>
      <c r="K69" s="1"/>
      <c r="L69" s="1"/>
    </row>
    <row r="70" ht="15.75" customHeight="1">
      <c r="A70" s="66"/>
      <c r="B70" s="67"/>
      <c r="C70" s="67"/>
      <c r="D70" s="1"/>
      <c r="E70" s="1"/>
      <c r="F70" s="1"/>
      <c r="G70" s="1"/>
      <c r="H70" s="1"/>
      <c r="I70" s="1"/>
      <c r="J70" s="1"/>
      <c r="K70" s="1"/>
      <c r="L70" s="1"/>
    </row>
    <row r="71" ht="15.75" customHeight="1">
      <c r="A71" s="66"/>
      <c r="B71" s="67"/>
      <c r="C71" s="67"/>
      <c r="D71" s="1"/>
      <c r="E71" s="1"/>
      <c r="F71" s="1"/>
      <c r="G71" s="1"/>
      <c r="H71" s="1"/>
      <c r="I71" s="1"/>
      <c r="J71" s="1"/>
      <c r="K71" s="1"/>
      <c r="L71" s="1"/>
    </row>
    <row r="72" ht="15.75" customHeight="1">
      <c r="A72" s="66"/>
      <c r="B72" s="67"/>
      <c r="C72" s="67"/>
      <c r="D72" s="1"/>
      <c r="E72" s="1"/>
      <c r="F72" s="1"/>
      <c r="G72" s="1"/>
      <c r="H72" s="1"/>
      <c r="I72" s="1"/>
      <c r="J72" s="1"/>
      <c r="K72" s="1"/>
      <c r="L72" s="1"/>
    </row>
    <row r="73" ht="15.75" customHeight="1">
      <c r="A73" s="66"/>
      <c r="B73" s="67"/>
      <c r="C73" s="67"/>
      <c r="D73" s="1"/>
      <c r="E73" s="1"/>
      <c r="F73" s="1"/>
      <c r="G73" s="1"/>
      <c r="H73" s="1"/>
      <c r="I73" s="1"/>
      <c r="J73" s="1"/>
      <c r="K73" s="1"/>
      <c r="L73" s="1"/>
    </row>
    <row r="74" ht="15.75" customHeight="1">
      <c r="A74" s="66"/>
      <c r="B74" s="67"/>
      <c r="C74" s="67"/>
      <c r="D74" s="1"/>
      <c r="E74" s="1"/>
      <c r="F74" s="1"/>
      <c r="G74" s="1"/>
      <c r="H74" s="1"/>
      <c r="I74" s="1"/>
      <c r="J74" s="1"/>
      <c r="K74" s="1"/>
      <c r="L74" s="1"/>
    </row>
    <row r="75" ht="15.75" customHeight="1">
      <c r="A75" s="66"/>
      <c r="B75" s="67"/>
      <c r="C75" s="67"/>
      <c r="D75" s="1"/>
      <c r="E75" s="1"/>
      <c r="F75" s="1"/>
      <c r="G75" s="1"/>
      <c r="H75" s="1"/>
      <c r="I75" s="1"/>
      <c r="J75" s="1"/>
      <c r="K75" s="1"/>
      <c r="L75" s="1"/>
    </row>
    <row r="76" ht="15.75" customHeight="1">
      <c r="A76" s="66"/>
      <c r="B76" s="67"/>
      <c r="C76" s="67"/>
      <c r="D76" s="1"/>
      <c r="E76" s="1"/>
      <c r="F76" s="1"/>
      <c r="G76" s="1"/>
      <c r="H76" s="1"/>
      <c r="I76" s="1"/>
      <c r="J76" s="1"/>
      <c r="K76" s="1"/>
      <c r="L76" s="1"/>
    </row>
    <row r="77" ht="15.75" customHeight="1">
      <c r="A77" s="66"/>
      <c r="B77" s="67"/>
      <c r="C77" s="67"/>
      <c r="D77" s="1"/>
      <c r="E77" s="1"/>
      <c r="F77" s="1"/>
      <c r="G77" s="1"/>
      <c r="H77" s="1"/>
      <c r="I77" s="1"/>
      <c r="J77" s="1"/>
      <c r="K77" s="1"/>
      <c r="L77" s="1"/>
    </row>
    <row r="78" ht="15.75" customHeight="1">
      <c r="A78" s="66"/>
      <c r="B78" s="67"/>
      <c r="C78" s="67"/>
      <c r="D78" s="1"/>
      <c r="E78" s="1"/>
      <c r="F78" s="1"/>
      <c r="G78" s="1"/>
      <c r="H78" s="1"/>
      <c r="I78" s="1"/>
      <c r="J78" s="1"/>
      <c r="K78" s="1"/>
      <c r="L78" s="1"/>
    </row>
    <row r="79" ht="15.75" customHeight="1">
      <c r="A79" s="66"/>
      <c r="B79" s="67"/>
      <c r="C79" s="67"/>
      <c r="D79" s="1"/>
      <c r="E79" s="1"/>
      <c r="F79" s="1"/>
      <c r="G79" s="1"/>
      <c r="H79" s="1"/>
      <c r="I79" s="1"/>
      <c r="J79" s="1"/>
      <c r="K79" s="1"/>
      <c r="L79" s="1"/>
    </row>
    <row r="80" ht="15.75" customHeight="1">
      <c r="A80" s="66"/>
      <c r="B80" s="67"/>
      <c r="C80" s="67"/>
      <c r="D80" s="1"/>
      <c r="E80" s="1"/>
      <c r="F80" s="1"/>
      <c r="G80" s="1"/>
      <c r="H80" s="1"/>
      <c r="I80" s="1"/>
      <c r="J80" s="1"/>
      <c r="K80" s="1"/>
      <c r="L80" s="1"/>
    </row>
    <row r="81" ht="15.75" customHeight="1">
      <c r="A81" s="66"/>
      <c r="B81" s="67"/>
      <c r="C81" s="67"/>
      <c r="D81" s="1"/>
      <c r="E81" s="1"/>
      <c r="F81" s="1"/>
      <c r="G81" s="1"/>
      <c r="H81" s="1"/>
      <c r="I81" s="1"/>
      <c r="J81" s="1"/>
      <c r="K81" s="1"/>
      <c r="L81" s="1"/>
    </row>
    <row r="82" ht="15.75" customHeight="1">
      <c r="A82" s="66"/>
      <c r="B82" s="67"/>
      <c r="C82" s="67"/>
      <c r="D82" s="1"/>
      <c r="E82" s="1"/>
      <c r="F82" s="1"/>
      <c r="G82" s="1"/>
      <c r="H82" s="1"/>
      <c r="I82" s="1"/>
      <c r="J82" s="1"/>
      <c r="K82" s="1"/>
      <c r="L82" s="1"/>
    </row>
    <row r="83" ht="15.75" customHeight="1">
      <c r="A83" s="66"/>
      <c r="B83" s="67"/>
      <c r="C83" s="67"/>
      <c r="D83" s="1"/>
      <c r="E83" s="1"/>
      <c r="F83" s="1"/>
      <c r="G83" s="1"/>
      <c r="H83" s="1"/>
      <c r="I83" s="1"/>
      <c r="J83" s="1"/>
      <c r="K83" s="1"/>
      <c r="L83" s="1"/>
    </row>
    <row r="84" ht="15.75" customHeight="1">
      <c r="A84" s="66"/>
      <c r="B84" s="67"/>
      <c r="C84" s="67"/>
      <c r="D84" s="1"/>
      <c r="E84" s="1"/>
      <c r="F84" s="1"/>
      <c r="G84" s="1"/>
      <c r="H84" s="1"/>
      <c r="I84" s="1"/>
      <c r="J84" s="1"/>
      <c r="K84" s="1"/>
      <c r="L84" s="1"/>
    </row>
    <row r="85" ht="15.75" customHeight="1">
      <c r="A85" s="66"/>
      <c r="B85" s="67"/>
      <c r="C85" s="67"/>
      <c r="D85" s="1"/>
      <c r="E85" s="1"/>
      <c r="F85" s="1"/>
      <c r="G85" s="1"/>
      <c r="H85" s="1"/>
      <c r="I85" s="1"/>
      <c r="J85" s="1"/>
      <c r="K85" s="1"/>
      <c r="L85" s="1"/>
    </row>
    <row r="86" ht="15.75" customHeight="1">
      <c r="A86" s="66"/>
      <c r="B86" s="67"/>
      <c r="C86" s="67"/>
      <c r="D86" s="1"/>
      <c r="E86" s="1"/>
      <c r="F86" s="1"/>
      <c r="G86" s="1"/>
      <c r="H86" s="1"/>
      <c r="I86" s="1"/>
      <c r="J86" s="1"/>
      <c r="K86" s="1"/>
      <c r="L86" s="1"/>
    </row>
    <row r="87" ht="15.75" customHeight="1">
      <c r="A87" s="66"/>
      <c r="B87" s="67"/>
      <c r="C87" s="67"/>
      <c r="D87" s="1"/>
      <c r="E87" s="1"/>
      <c r="F87" s="1"/>
      <c r="G87" s="1"/>
      <c r="H87" s="1"/>
      <c r="I87" s="1"/>
      <c r="J87" s="1"/>
      <c r="K87" s="1"/>
      <c r="L87" s="1"/>
    </row>
    <row r="88" ht="15.75" customHeight="1">
      <c r="A88" s="66"/>
      <c r="B88" s="67"/>
      <c r="C88" s="67"/>
      <c r="D88" s="1"/>
      <c r="E88" s="1"/>
      <c r="F88" s="1"/>
      <c r="G88" s="1"/>
      <c r="H88" s="1"/>
      <c r="I88" s="1"/>
      <c r="J88" s="1"/>
      <c r="K88" s="1"/>
      <c r="L88" s="1"/>
    </row>
    <row r="89" ht="15.75" customHeight="1">
      <c r="A89" s="66"/>
      <c r="B89" s="67"/>
      <c r="C89" s="67"/>
      <c r="D89" s="1"/>
      <c r="E89" s="1"/>
      <c r="F89" s="1"/>
      <c r="G89" s="1"/>
      <c r="H89" s="1"/>
      <c r="I89" s="1"/>
      <c r="J89" s="1"/>
      <c r="K89" s="1"/>
      <c r="L89" s="1"/>
    </row>
    <row r="90" ht="15.75" customHeight="1">
      <c r="A90" s="66"/>
      <c r="B90" s="67"/>
      <c r="C90" s="67"/>
      <c r="D90" s="1"/>
      <c r="E90" s="1"/>
      <c r="F90" s="1"/>
      <c r="G90" s="1"/>
      <c r="H90" s="1"/>
      <c r="I90" s="1"/>
      <c r="J90" s="1"/>
      <c r="K90" s="1"/>
      <c r="L90" s="1"/>
    </row>
    <row r="91" ht="15.75" customHeight="1">
      <c r="A91" s="66"/>
      <c r="B91" s="67"/>
      <c r="C91" s="67"/>
      <c r="D91" s="1"/>
      <c r="E91" s="1"/>
      <c r="F91" s="1"/>
      <c r="G91" s="1"/>
      <c r="H91" s="1"/>
      <c r="I91" s="1"/>
      <c r="J91" s="1"/>
      <c r="K91" s="1"/>
      <c r="L91" s="1"/>
    </row>
    <row r="92" ht="15.75" customHeight="1">
      <c r="A92" s="66"/>
      <c r="B92" s="67"/>
      <c r="C92" s="67"/>
      <c r="D92" s="1"/>
      <c r="E92" s="1"/>
      <c r="F92" s="1"/>
      <c r="G92" s="1"/>
      <c r="H92" s="1"/>
      <c r="I92" s="1"/>
      <c r="J92" s="1"/>
      <c r="K92" s="1"/>
      <c r="L92" s="1"/>
    </row>
    <row r="93" ht="15.75" customHeight="1">
      <c r="A93" s="66"/>
      <c r="B93" s="67"/>
      <c r="C93" s="67"/>
      <c r="D93" s="1"/>
      <c r="E93" s="1"/>
      <c r="F93" s="1"/>
      <c r="G93" s="1"/>
      <c r="H93" s="1"/>
      <c r="I93" s="1"/>
      <c r="J93" s="1"/>
      <c r="K93" s="1"/>
      <c r="L93" s="1"/>
    </row>
    <row r="94" ht="15.75" customHeight="1">
      <c r="A94" s="66"/>
      <c r="B94" s="67"/>
      <c r="C94" s="67"/>
      <c r="D94" s="1"/>
      <c r="E94" s="1"/>
      <c r="F94" s="1"/>
      <c r="G94" s="1"/>
      <c r="H94" s="1"/>
      <c r="I94" s="1"/>
      <c r="J94" s="1"/>
      <c r="K94" s="1"/>
      <c r="L94" s="1"/>
    </row>
    <row r="95" ht="15.75" customHeight="1">
      <c r="A95" s="66"/>
      <c r="B95" s="67"/>
      <c r="C95" s="67"/>
      <c r="D95" s="1"/>
      <c r="E95" s="1"/>
      <c r="F95" s="1"/>
      <c r="G95" s="1"/>
      <c r="H95" s="1"/>
      <c r="I95" s="1"/>
      <c r="J95" s="1"/>
      <c r="K95" s="1"/>
      <c r="L95" s="1"/>
    </row>
    <row r="96" ht="15.75" customHeight="1">
      <c r="A96" s="66"/>
      <c r="B96" s="67"/>
      <c r="C96" s="67"/>
      <c r="D96" s="1"/>
      <c r="E96" s="1"/>
      <c r="F96" s="1"/>
      <c r="G96" s="1"/>
      <c r="H96" s="1"/>
      <c r="I96" s="1"/>
      <c r="J96" s="1"/>
      <c r="K96" s="1"/>
      <c r="L96" s="1"/>
    </row>
    <row r="97" ht="15.75" customHeight="1">
      <c r="A97" s="66"/>
      <c r="B97" s="67"/>
      <c r="C97" s="67"/>
      <c r="D97" s="1"/>
      <c r="E97" s="1"/>
      <c r="F97" s="1"/>
      <c r="G97" s="1"/>
      <c r="H97" s="1"/>
      <c r="I97" s="1"/>
      <c r="J97" s="1"/>
      <c r="K97" s="1"/>
      <c r="L97" s="1"/>
    </row>
    <row r="98" ht="15.75" customHeight="1">
      <c r="A98" s="66"/>
      <c r="B98" s="67"/>
      <c r="C98" s="67"/>
      <c r="D98" s="1"/>
      <c r="E98" s="1"/>
      <c r="F98" s="1"/>
      <c r="G98" s="1"/>
      <c r="H98" s="1"/>
      <c r="I98" s="1"/>
      <c r="J98" s="1"/>
      <c r="K98" s="1"/>
      <c r="L98" s="1"/>
    </row>
    <row r="99" ht="15.75" customHeight="1">
      <c r="A99" s="66"/>
      <c r="B99" s="67"/>
      <c r="C99" s="67"/>
      <c r="D99" s="1"/>
      <c r="E99" s="1"/>
      <c r="F99" s="1"/>
      <c r="G99" s="1"/>
      <c r="H99" s="1"/>
      <c r="I99" s="1"/>
      <c r="J99" s="1"/>
      <c r="K99" s="1"/>
      <c r="L99" s="1"/>
    </row>
    <row r="100" ht="15.75" customHeight="1">
      <c r="A100" s="66"/>
      <c r="B100" s="67"/>
      <c r="C100" s="67"/>
      <c r="D100" s="1"/>
      <c r="E100" s="1"/>
      <c r="F100" s="1"/>
      <c r="G100" s="1"/>
      <c r="H100" s="1"/>
      <c r="I100" s="1"/>
      <c r="J100" s="1"/>
      <c r="K100" s="1"/>
      <c r="L100" s="1"/>
    </row>
    <row r="101" ht="15.75" customHeight="1">
      <c r="A101" s="66"/>
      <c r="B101" s="67"/>
      <c r="C101" s="67"/>
      <c r="D101" s="1"/>
      <c r="E101" s="1"/>
      <c r="F101" s="1"/>
      <c r="G101" s="1"/>
      <c r="H101" s="1"/>
      <c r="I101" s="1"/>
      <c r="J101" s="1"/>
      <c r="K101" s="1"/>
      <c r="L101" s="1"/>
    </row>
    <row r="102" ht="15.75" customHeight="1">
      <c r="A102" s="66"/>
      <c r="B102" s="67"/>
      <c r="C102" s="67"/>
      <c r="D102" s="1"/>
      <c r="E102" s="1"/>
      <c r="F102" s="1"/>
      <c r="G102" s="1"/>
      <c r="H102" s="1"/>
      <c r="I102" s="1"/>
      <c r="J102" s="1"/>
      <c r="K102" s="1"/>
      <c r="L102" s="1"/>
    </row>
    <row r="103" ht="15.75" customHeight="1">
      <c r="A103" s="66"/>
      <c r="B103" s="67"/>
      <c r="C103" s="67"/>
      <c r="D103" s="1"/>
      <c r="E103" s="1"/>
      <c r="F103" s="1"/>
      <c r="G103" s="1"/>
      <c r="H103" s="1"/>
      <c r="I103" s="1"/>
      <c r="J103" s="1"/>
      <c r="K103" s="1"/>
      <c r="L103" s="1"/>
    </row>
    <row r="104" ht="15.75" customHeight="1">
      <c r="A104" s="66"/>
      <c r="B104" s="67"/>
      <c r="C104" s="67"/>
      <c r="D104" s="1"/>
      <c r="E104" s="1"/>
      <c r="F104" s="1"/>
      <c r="G104" s="1"/>
      <c r="H104" s="1"/>
      <c r="I104" s="1"/>
      <c r="J104" s="1"/>
      <c r="K104" s="1"/>
      <c r="L104" s="1"/>
    </row>
    <row r="105" ht="15.75" customHeight="1">
      <c r="A105" s="66"/>
      <c r="B105" s="67"/>
      <c r="C105" s="67"/>
      <c r="D105" s="1"/>
      <c r="E105" s="1"/>
      <c r="F105" s="1"/>
      <c r="G105" s="1"/>
      <c r="H105" s="1"/>
      <c r="I105" s="1"/>
      <c r="J105" s="1"/>
      <c r="K105" s="1"/>
      <c r="L105" s="1"/>
    </row>
    <row r="106" ht="15.75" customHeight="1">
      <c r="A106" s="66"/>
      <c r="B106" s="67"/>
      <c r="C106" s="67"/>
      <c r="D106" s="1"/>
      <c r="E106" s="1"/>
      <c r="F106" s="1"/>
      <c r="G106" s="1"/>
      <c r="H106" s="1"/>
      <c r="I106" s="1"/>
      <c r="J106" s="1"/>
      <c r="K106" s="1"/>
      <c r="L106" s="1"/>
    </row>
    <row r="107" ht="15.75" customHeight="1">
      <c r="A107" s="66"/>
      <c r="B107" s="67"/>
      <c r="C107" s="67"/>
      <c r="D107" s="1"/>
      <c r="E107" s="1"/>
      <c r="F107" s="1"/>
      <c r="G107" s="1"/>
      <c r="H107" s="1"/>
      <c r="I107" s="1"/>
      <c r="J107" s="1"/>
      <c r="K107" s="1"/>
      <c r="L107" s="1"/>
    </row>
    <row r="108" ht="15.75" customHeight="1">
      <c r="A108" s="66"/>
      <c r="B108" s="67"/>
      <c r="C108" s="67"/>
      <c r="D108" s="1"/>
      <c r="E108" s="1"/>
      <c r="F108" s="1"/>
      <c r="G108" s="1"/>
      <c r="H108" s="1"/>
      <c r="I108" s="1"/>
      <c r="J108" s="1"/>
      <c r="K108" s="1"/>
      <c r="L108" s="1"/>
    </row>
    <row r="109" ht="15.75" customHeight="1">
      <c r="A109" s="66"/>
      <c r="B109" s="67"/>
      <c r="C109" s="67"/>
      <c r="D109" s="1"/>
      <c r="E109" s="1"/>
      <c r="F109" s="1"/>
      <c r="G109" s="1"/>
      <c r="H109" s="1"/>
      <c r="I109" s="1"/>
      <c r="J109" s="1"/>
      <c r="K109" s="1"/>
      <c r="L109" s="1"/>
    </row>
    <row r="110" ht="15.75" customHeight="1">
      <c r="A110" s="66"/>
      <c r="B110" s="67"/>
      <c r="C110" s="67"/>
      <c r="D110" s="1"/>
      <c r="E110" s="1"/>
      <c r="F110" s="1"/>
      <c r="G110" s="1"/>
      <c r="H110" s="1"/>
      <c r="I110" s="1"/>
      <c r="J110" s="1"/>
      <c r="K110" s="1"/>
      <c r="L110" s="1"/>
    </row>
    <row r="111" ht="15.75" customHeight="1">
      <c r="A111" s="66"/>
      <c r="B111" s="67"/>
      <c r="C111" s="67"/>
      <c r="D111" s="1"/>
      <c r="E111" s="1"/>
      <c r="F111" s="1"/>
      <c r="G111" s="1"/>
      <c r="H111" s="1"/>
      <c r="I111" s="1"/>
      <c r="J111" s="1"/>
      <c r="K111" s="1"/>
      <c r="L111" s="1"/>
    </row>
    <row r="112" ht="15.75" customHeight="1">
      <c r="A112" s="66"/>
      <c r="B112" s="67"/>
      <c r="C112" s="67"/>
      <c r="D112" s="1"/>
      <c r="E112" s="1"/>
      <c r="F112" s="1"/>
      <c r="G112" s="1"/>
      <c r="H112" s="1"/>
      <c r="I112" s="1"/>
      <c r="J112" s="1"/>
      <c r="K112" s="1"/>
      <c r="L112" s="1"/>
    </row>
    <row r="113" ht="15.75" customHeight="1">
      <c r="A113" s="66"/>
      <c r="B113" s="67"/>
      <c r="C113" s="67"/>
      <c r="D113" s="1"/>
      <c r="E113" s="1"/>
      <c r="F113" s="1"/>
      <c r="G113" s="1"/>
      <c r="H113" s="1"/>
      <c r="I113" s="1"/>
      <c r="J113" s="1"/>
      <c r="K113" s="1"/>
      <c r="L113" s="1"/>
    </row>
    <row r="114" ht="15.75" customHeight="1">
      <c r="A114" s="66"/>
      <c r="B114" s="67"/>
      <c r="C114" s="67"/>
      <c r="D114" s="1"/>
      <c r="E114" s="1"/>
      <c r="F114" s="1"/>
      <c r="G114" s="1"/>
      <c r="H114" s="1"/>
      <c r="I114" s="1"/>
      <c r="J114" s="1"/>
      <c r="K114" s="1"/>
      <c r="L114" s="1"/>
    </row>
    <row r="115" ht="15.75" customHeight="1">
      <c r="A115" s="66"/>
      <c r="B115" s="67"/>
      <c r="C115" s="67"/>
      <c r="D115" s="1"/>
      <c r="E115" s="1"/>
      <c r="F115" s="1"/>
      <c r="G115" s="1"/>
      <c r="H115" s="1"/>
      <c r="I115" s="1"/>
      <c r="J115" s="1"/>
      <c r="K115" s="1"/>
      <c r="L115" s="1"/>
    </row>
    <row r="116" ht="15.75" customHeight="1">
      <c r="A116" s="66"/>
      <c r="B116" s="67"/>
      <c r="C116" s="67"/>
      <c r="D116" s="1"/>
      <c r="E116" s="1"/>
      <c r="F116" s="1"/>
      <c r="G116" s="1"/>
      <c r="H116" s="1"/>
      <c r="I116" s="1"/>
      <c r="J116" s="1"/>
      <c r="K116" s="1"/>
      <c r="L116" s="1"/>
    </row>
    <row r="117" ht="15.75" customHeight="1">
      <c r="A117" s="66"/>
      <c r="B117" s="67"/>
      <c r="C117" s="67"/>
      <c r="D117" s="1"/>
      <c r="E117" s="1"/>
      <c r="F117" s="1"/>
      <c r="G117" s="1"/>
      <c r="H117" s="1"/>
      <c r="I117" s="1"/>
      <c r="J117" s="1"/>
      <c r="K117" s="1"/>
      <c r="L117" s="1"/>
    </row>
    <row r="118" ht="15.75" customHeight="1">
      <c r="A118" s="66"/>
      <c r="B118" s="67"/>
      <c r="C118" s="67"/>
      <c r="D118" s="1"/>
      <c r="E118" s="1"/>
      <c r="F118" s="1"/>
      <c r="G118" s="1"/>
      <c r="H118" s="1"/>
      <c r="I118" s="1"/>
      <c r="J118" s="1"/>
      <c r="K118" s="1"/>
      <c r="L118" s="1"/>
    </row>
    <row r="119" ht="15.75" customHeight="1">
      <c r="A119" s="66"/>
      <c r="B119" s="67"/>
      <c r="C119" s="67"/>
      <c r="D119" s="1"/>
      <c r="E119" s="1"/>
      <c r="F119" s="1"/>
      <c r="G119" s="1"/>
      <c r="H119" s="1"/>
      <c r="I119" s="1"/>
      <c r="J119" s="1"/>
      <c r="K119" s="1"/>
      <c r="L119" s="1"/>
    </row>
    <row r="120" ht="15.75" customHeight="1">
      <c r="A120" s="66"/>
      <c r="B120" s="67"/>
      <c r="C120" s="67"/>
      <c r="D120" s="1"/>
      <c r="E120" s="1"/>
      <c r="F120" s="1"/>
      <c r="G120" s="1"/>
      <c r="H120" s="1"/>
      <c r="I120" s="1"/>
      <c r="J120" s="1"/>
      <c r="K120" s="1"/>
      <c r="L120" s="1"/>
    </row>
    <row r="121" ht="15.75" customHeight="1">
      <c r="A121" s="66"/>
      <c r="B121" s="67"/>
      <c r="C121" s="67"/>
      <c r="D121" s="1"/>
      <c r="E121" s="1"/>
      <c r="F121" s="1"/>
      <c r="G121" s="1"/>
      <c r="H121" s="1"/>
      <c r="I121" s="1"/>
      <c r="J121" s="1"/>
      <c r="K121" s="1"/>
      <c r="L121" s="1"/>
    </row>
    <row r="122" ht="15.75" customHeight="1">
      <c r="A122" s="66"/>
      <c r="B122" s="67"/>
      <c r="C122" s="67"/>
      <c r="D122" s="1"/>
      <c r="E122" s="1"/>
      <c r="F122" s="1"/>
      <c r="G122" s="1"/>
      <c r="H122" s="1"/>
      <c r="I122" s="1"/>
      <c r="J122" s="1"/>
      <c r="K122" s="1"/>
      <c r="L122" s="1"/>
    </row>
    <row r="123" ht="15.75" customHeight="1">
      <c r="A123" s="66"/>
      <c r="B123" s="67"/>
      <c r="C123" s="67"/>
      <c r="D123" s="1"/>
      <c r="E123" s="1"/>
      <c r="F123" s="1"/>
      <c r="G123" s="1"/>
      <c r="H123" s="1"/>
      <c r="I123" s="1"/>
      <c r="J123" s="1"/>
      <c r="K123" s="1"/>
      <c r="L123" s="1"/>
    </row>
    <row r="124" ht="15.75" customHeight="1">
      <c r="A124" s="66"/>
      <c r="B124" s="67"/>
      <c r="C124" s="67"/>
      <c r="D124" s="1"/>
      <c r="E124" s="1"/>
      <c r="F124" s="1"/>
      <c r="G124" s="1"/>
      <c r="H124" s="1"/>
      <c r="I124" s="1"/>
      <c r="J124" s="1"/>
      <c r="K124" s="1"/>
      <c r="L124" s="1"/>
    </row>
    <row r="125" ht="15.75" customHeight="1">
      <c r="A125" s="66"/>
      <c r="B125" s="67"/>
      <c r="C125" s="67"/>
      <c r="D125" s="1"/>
      <c r="E125" s="1"/>
      <c r="F125" s="1"/>
      <c r="G125" s="1"/>
      <c r="H125" s="1"/>
      <c r="I125" s="1"/>
      <c r="J125" s="1"/>
      <c r="K125" s="1"/>
      <c r="L125" s="1"/>
    </row>
    <row r="126" ht="15.75" customHeight="1">
      <c r="A126" s="66"/>
      <c r="B126" s="67"/>
      <c r="C126" s="67"/>
      <c r="D126" s="1"/>
      <c r="E126" s="1"/>
      <c r="F126" s="1"/>
      <c r="G126" s="1"/>
      <c r="H126" s="1"/>
      <c r="I126" s="1"/>
      <c r="J126" s="1"/>
      <c r="K126" s="1"/>
      <c r="L126" s="1"/>
    </row>
    <row r="127" ht="15.75" customHeight="1">
      <c r="A127" s="66"/>
      <c r="B127" s="67"/>
      <c r="C127" s="67"/>
      <c r="D127" s="1"/>
      <c r="E127" s="1"/>
      <c r="F127" s="1"/>
      <c r="G127" s="1"/>
      <c r="H127" s="1"/>
      <c r="I127" s="1"/>
      <c r="J127" s="1"/>
      <c r="K127" s="1"/>
      <c r="L127" s="1"/>
    </row>
    <row r="128" ht="15.75" customHeight="1">
      <c r="A128" s="66"/>
      <c r="B128" s="67"/>
      <c r="C128" s="67"/>
      <c r="D128" s="1"/>
      <c r="E128" s="1"/>
      <c r="F128" s="1"/>
      <c r="G128" s="1"/>
      <c r="H128" s="1"/>
      <c r="I128" s="1"/>
      <c r="J128" s="1"/>
      <c r="K128" s="1"/>
      <c r="L128" s="1"/>
    </row>
    <row r="129" ht="15.75" customHeight="1">
      <c r="A129" s="66"/>
      <c r="B129" s="67"/>
      <c r="C129" s="67"/>
      <c r="D129" s="1"/>
      <c r="E129" s="1"/>
      <c r="F129" s="1"/>
      <c r="G129" s="1"/>
      <c r="H129" s="1"/>
      <c r="I129" s="1"/>
      <c r="J129" s="1"/>
      <c r="K129" s="1"/>
      <c r="L129" s="1"/>
    </row>
    <row r="130" ht="15.75" customHeight="1">
      <c r="A130" s="66"/>
      <c r="B130" s="67"/>
      <c r="C130" s="67"/>
      <c r="D130" s="1"/>
      <c r="E130" s="1"/>
      <c r="F130" s="1"/>
      <c r="G130" s="1"/>
      <c r="H130" s="1"/>
      <c r="I130" s="1"/>
      <c r="J130" s="1"/>
      <c r="K130" s="1"/>
      <c r="L130" s="1"/>
    </row>
    <row r="131" ht="15.75" customHeight="1">
      <c r="A131" s="66"/>
      <c r="B131" s="67"/>
      <c r="C131" s="67"/>
      <c r="D131" s="1"/>
      <c r="E131" s="1"/>
      <c r="F131" s="1"/>
      <c r="G131" s="1"/>
      <c r="H131" s="1"/>
      <c r="I131" s="1"/>
      <c r="J131" s="1"/>
      <c r="K131" s="1"/>
      <c r="L131" s="1"/>
    </row>
    <row r="132" ht="15.75" customHeight="1">
      <c r="A132" s="66"/>
      <c r="B132" s="67"/>
      <c r="C132" s="67"/>
      <c r="D132" s="1"/>
      <c r="E132" s="1"/>
      <c r="F132" s="1"/>
      <c r="G132" s="1"/>
      <c r="H132" s="1"/>
      <c r="I132" s="1"/>
      <c r="J132" s="1"/>
      <c r="K132" s="1"/>
      <c r="L132" s="1"/>
    </row>
    <row r="133" ht="15.75" customHeight="1">
      <c r="A133" s="66"/>
      <c r="B133" s="67"/>
      <c r="C133" s="67"/>
      <c r="D133" s="1"/>
      <c r="E133" s="1"/>
      <c r="F133" s="1"/>
      <c r="G133" s="1"/>
      <c r="H133" s="1"/>
      <c r="I133" s="1"/>
      <c r="J133" s="1"/>
      <c r="K133" s="1"/>
      <c r="L133" s="1"/>
    </row>
    <row r="134" ht="15.75" customHeight="1">
      <c r="A134" s="66"/>
      <c r="B134" s="67"/>
      <c r="C134" s="67"/>
      <c r="D134" s="1"/>
      <c r="E134" s="1"/>
      <c r="F134" s="1"/>
      <c r="G134" s="1"/>
      <c r="H134" s="1"/>
      <c r="I134" s="1"/>
      <c r="J134" s="1"/>
      <c r="K134" s="1"/>
      <c r="L134" s="1"/>
    </row>
    <row r="135" ht="15.75" customHeight="1">
      <c r="A135" s="66"/>
      <c r="B135" s="67"/>
      <c r="C135" s="67"/>
      <c r="D135" s="1"/>
      <c r="E135" s="1"/>
      <c r="F135" s="1"/>
      <c r="G135" s="1"/>
      <c r="H135" s="1"/>
      <c r="I135" s="1"/>
      <c r="J135" s="1"/>
      <c r="K135" s="1"/>
      <c r="L135" s="1"/>
    </row>
    <row r="136" ht="15.75" customHeight="1">
      <c r="A136" s="66"/>
      <c r="B136" s="67"/>
      <c r="C136" s="67"/>
      <c r="D136" s="1"/>
      <c r="E136" s="1"/>
      <c r="F136" s="1"/>
      <c r="G136" s="1"/>
      <c r="H136" s="1"/>
      <c r="I136" s="1"/>
      <c r="J136" s="1"/>
      <c r="K136" s="1"/>
      <c r="L136" s="1"/>
    </row>
    <row r="137" ht="15.75" customHeight="1">
      <c r="A137" s="66"/>
      <c r="B137" s="67"/>
      <c r="C137" s="67"/>
      <c r="D137" s="1"/>
      <c r="E137" s="1"/>
      <c r="F137" s="1"/>
      <c r="G137" s="1"/>
      <c r="H137" s="1"/>
      <c r="I137" s="1"/>
      <c r="J137" s="1"/>
      <c r="K137" s="1"/>
      <c r="L137" s="1"/>
    </row>
    <row r="138" ht="15.75" customHeight="1">
      <c r="A138" s="66"/>
      <c r="B138" s="67"/>
      <c r="C138" s="67"/>
      <c r="D138" s="1"/>
      <c r="E138" s="1"/>
      <c r="F138" s="1"/>
      <c r="G138" s="1"/>
      <c r="H138" s="1"/>
      <c r="I138" s="1"/>
      <c r="J138" s="1"/>
      <c r="K138" s="1"/>
      <c r="L138" s="1"/>
    </row>
    <row r="139" ht="15.75" customHeight="1">
      <c r="A139" s="66"/>
      <c r="B139" s="67"/>
      <c r="C139" s="67"/>
      <c r="D139" s="1"/>
      <c r="E139" s="1"/>
      <c r="F139" s="1"/>
      <c r="G139" s="1"/>
      <c r="H139" s="1"/>
      <c r="I139" s="1"/>
      <c r="J139" s="1"/>
      <c r="K139" s="1"/>
      <c r="L139" s="1"/>
    </row>
    <row r="140" ht="15.75" customHeight="1">
      <c r="A140" s="66"/>
      <c r="B140" s="67"/>
      <c r="C140" s="67"/>
      <c r="D140" s="1"/>
      <c r="E140" s="1"/>
      <c r="F140" s="1"/>
      <c r="G140" s="1"/>
      <c r="H140" s="1"/>
      <c r="I140" s="1"/>
      <c r="J140" s="1"/>
      <c r="K140" s="1"/>
      <c r="L140" s="1"/>
    </row>
    <row r="141" ht="15.75" customHeight="1">
      <c r="A141" s="66"/>
      <c r="B141" s="67"/>
      <c r="C141" s="67"/>
      <c r="D141" s="1"/>
      <c r="E141" s="1"/>
      <c r="F141" s="1"/>
      <c r="G141" s="1"/>
      <c r="H141" s="1"/>
      <c r="I141" s="1"/>
      <c r="J141" s="1"/>
      <c r="K141" s="1"/>
      <c r="L141" s="1"/>
    </row>
    <row r="142" ht="15.75" customHeight="1">
      <c r="A142" s="66"/>
      <c r="B142" s="67"/>
      <c r="C142" s="67"/>
      <c r="D142" s="1"/>
      <c r="E142" s="1"/>
      <c r="F142" s="1"/>
      <c r="G142" s="1"/>
      <c r="H142" s="1"/>
      <c r="I142" s="1"/>
      <c r="J142" s="1"/>
      <c r="K142" s="1"/>
      <c r="L142" s="1"/>
    </row>
    <row r="143" ht="15.75" customHeight="1">
      <c r="A143" s="66"/>
      <c r="B143" s="67"/>
      <c r="C143" s="67"/>
      <c r="D143" s="1"/>
      <c r="E143" s="1"/>
      <c r="F143" s="1"/>
      <c r="G143" s="1"/>
      <c r="H143" s="1"/>
      <c r="I143" s="1"/>
      <c r="J143" s="1"/>
      <c r="K143" s="1"/>
      <c r="L143" s="1"/>
    </row>
    <row r="144" ht="15.75" customHeight="1">
      <c r="A144" s="66"/>
      <c r="B144" s="67"/>
      <c r="C144" s="67"/>
      <c r="D144" s="1"/>
      <c r="E144" s="1"/>
      <c r="F144" s="1"/>
      <c r="G144" s="1"/>
      <c r="H144" s="1"/>
      <c r="I144" s="1"/>
      <c r="J144" s="1"/>
      <c r="K144" s="1"/>
      <c r="L144" s="1"/>
    </row>
    <row r="145" ht="15.75" customHeight="1">
      <c r="A145" s="66"/>
      <c r="B145" s="67"/>
      <c r="C145" s="67"/>
      <c r="D145" s="1"/>
      <c r="E145" s="1"/>
      <c r="F145" s="1"/>
      <c r="G145" s="1"/>
      <c r="H145" s="1"/>
      <c r="I145" s="1"/>
      <c r="J145" s="1"/>
      <c r="K145" s="1"/>
      <c r="L145" s="1"/>
    </row>
    <row r="146" ht="15.75" customHeight="1">
      <c r="A146" s="66"/>
      <c r="B146" s="67"/>
      <c r="C146" s="67"/>
      <c r="D146" s="1"/>
      <c r="E146" s="1"/>
      <c r="F146" s="1"/>
      <c r="G146" s="1"/>
      <c r="H146" s="1"/>
      <c r="I146" s="1"/>
      <c r="J146" s="1"/>
      <c r="K146" s="1"/>
      <c r="L146" s="1"/>
    </row>
    <row r="147" ht="15.75" customHeight="1">
      <c r="A147" s="66"/>
      <c r="B147" s="67"/>
      <c r="C147" s="67"/>
      <c r="D147" s="1"/>
      <c r="E147" s="1"/>
      <c r="F147" s="1"/>
      <c r="G147" s="1"/>
      <c r="H147" s="1"/>
      <c r="I147" s="1"/>
      <c r="J147" s="1"/>
      <c r="K147" s="1"/>
      <c r="L147" s="1"/>
    </row>
    <row r="148" ht="15.75" customHeight="1">
      <c r="A148" s="66"/>
      <c r="B148" s="67"/>
      <c r="C148" s="67"/>
      <c r="D148" s="1"/>
      <c r="E148" s="1"/>
      <c r="F148" s="1"/>
      <c r="G148" s="1"/>
      <c r="H148" s="1"/>
      <c r="I148" s="1"/>
      <c r="J148" s="1"/>
      <c r="K148" s="1"/>
      <c r="L148" s="1"/>
    </row>
    <row r="149" ht="15.75" customHeight="1">
      <c r="A149" s="66"/>
      <c r="B149" s="67"/>
      <c r="C149" s="67"/>
      <c r="D149" s="1"/>
      <c r="E149" s="1"/>
      <c r="F149" s="1"/>
      <c r="G149" s="1"/>
      <c r="H149" s="1"/>
      <c r="I149" s="1"/>
      <c r="J149" s="1"/>
      <c r="K149" s="1"/>
      <c r="L149" s="1"/>
    </row>
    <row r="150" ht="15.75" customHeight="1">
      <c r="A150" s="66"/>
      <c r="B150" s="67"/>
      <c r="C150" s="67"/>
      <c r="D150" s="1"/>
      <c r="E150" s="1"/>
      <c r="F150" s="1"/>
      <c r="G150" s="1"/>
      <c r="H150" s="1"/>
      <c r="I150" s="1"/>
      <c r="J150" s="1"/>
      <c r="K150" s="1"/>
      <c r="L150" s="1"/>
    </row>
    <row r="151" ht="15.75" customHeight="1">
      <c r="A151" s="66"/>
      <c r="B151" s="67"/>
      <c r="C151" s="67"/>
      <c r="D151" s="1"/>
      <c r="E151" s="1"/>
      <c r="F151" s="1"/>
      <c r="G151" s="1"/>
      <c r="H151" s="1"/>
      <c r="I151" s="1"/>
      <c r="J151" s="1"/>
      <c r="K151" s="1"/>
      <c r="L151" s="1"/>
    </row>
    <row r="152" ht="15.75" customHeight="1">
      <c r="A152" s="66"/>
      <c r="B152" s="67"/>
      <c r="C152" s="67"/>
      <c r="D152" s="1"/>
      <c r="E152" s="1"/>
      <c r="F152" s="1"/>
      <c r="G152" s="1"/>
      <c r="H152" s="1"/>
      <c r="I152" s="1"/>
      <c r="J152" s="1"/>
      <c r="K152" s="1"/>
      <c r="L152" s="1"/>
    </row>
    <row r="153" ht="15.75" customHeight="1">
      <c r="A153" s="66"/>
      <c r="B153" s="67"/>
      <c r="C153" s="67"/>
      <c r="D153" s="1"/>
      <c r="E153" s="1"/>
      <c r="F153" s="1"/>
      <c r="G153" s="1"/>
      <c r="H153" s="1"/>
      <c r="I153" s="1"/>
      <c r="J153" s="1"/>
      <c r="K153" s="1"/>
      <c r="L153" s="1"/>
    </row>
    <row r="154" ht="15.75" customHeight="1">
      <c r="A154" s="66"/>
      <c r="B154" s="67"/>
      <c r="C154" s="67"/>
      <c r="D154" s="1"/>
      <c r="E154" s="1"/>
      <c r="F154" s="1"/>
      <c r="G154" s="1"/>
      <c r="H154" s="1"/>
      <c r="I154" s="1"/>
      <c r="J154" s="1"/>
      <c r="K154" s="1"/>
      <c r="L154" s="1"/>
    </row>
    <row r="155" ht="15.75" customHeight="1">
      <c r="A155" s="66"/>
      <c r="B155" s="67"/>
      <c r="C155" s="67"/>
      <c r="D155" s="1"/>
      <c r="E155" s="1"/>
      <c r="F155" s="1"/>
      <c r="G155" s="1"/>
      <c r="H155" s="1"/>
      <c r="I155" s="1"/>
      <c r="J155" s="1"/>
      <c r="K155" s="1"/>
      <c r="L155" s="1"/>
    </row>
    <row r="156" ht="15.75" customHeight="1">
      <c r="A156" s="66"/>
      <c r="B156" s="67"/>
      <c r="C156" s="67"/>
      <c r="D156" s="1"/>
      <c r="E156" s="1"/>
      <c r="F156" s="1"/>
      <c r="G156" s="1"/>
      <c r="H156" s="1"/>
      <c r="I156" s="1"/>
      <c r="J156" s="1"/>
      <c r="K156" s="1"/>
      <c r="L156" s="1"/>
    </row>
    <row r="157" ht="15.75" customHeight="1">
      <c r="A157" s="66"/>
      <c r="B157" s="67"/>
      <c r="C157" s="67"/>
      <c r="D157" s="1"/>
      <c r="E157" s="1"/>
      <c r="F157" s="1"/>
      <c r="G157" s="1"/>
      <c r="H157" s="1"/>
      <c r="I157" s="1"/>
      <c r="J157" s="1"/>
      <c r="K157" s="1"/>
      <c r="L157" s="1"/>
    </row>
    <row r="158" ht="15.75" customHeight="1">
      <c r="A158" s="66"/>
      <c r="B158" s="67"/>
      <c r="C158" s="67"/>
      <c r="D158" s="1"/>
      <c r="E158" s="1"/>
      <c r="F158" s="1"/>
      <c r="G158" s="1"/>
      <c r="H158" s="1"/>
      <c r="I158" s="1"/>
      <c r="J158" s="1"/>
      <c r="K158" s="1"/>
      <c r="L158" s="1"/>
    </row>
    <row r="159" ht="15.75" customHeight="1">
      <c r="A159" s="66"/>
      <c r="B159" s="67"/>
      <c r="C159" s="67"/>
      <c r="D159" s="1"/>
      <c r="E159" s="1"/>
      <c r="F159" s="1"/>
      <c r="G159" s="1"/>
      <c r="H159" s="1"/>
      <c r="I159" s="1"/>
      <c r="J159" s="1"/>
      <c r="K159" s="1"/>
      <c r="L159" s="1"/>
    </row>
    <row r="160" ht="15.75" customHeight="1">
      <c r="A160" s="66"/>
      <c r="B160" s="67"/>
      <c r="C160" s="67"/>
      <c r="D160" s="1"/>
      <c r="E160" s="1"/>
      <c r="F160" s="1"/>
      <c r="G160" s="1"/>
      <c r="H160" s="1"/>
      <c r="I160" s="1"/>
      <c r="J160" s="1"/>
      <c r="K160" s="1"/>
      <c r="L160" s="1"/>
    </row>
    <row r="161" ht="15.75" customHeight="1">
      <c r="A161" s="66"/>
      <c r="B161" s="67"/>
      <c r="C161" s="67"/>
      <c r="D161" s="1"/>
      <c r="E161" s="1"/>
      <c r="F161" s="1"/>
      <c r="G161" s="1"/>
      <c r="H161" s="1"/>
      <c r="I161" s="1"/>
      <c r="J161" s="1"/>
      <c r="K161" s="1"/>
      <c r="L161" s="1"/>
    </row>
    <row r="162" ht="15.75" customHeight="1">
      <c r="A162" s="66"/>
      <c r="B162" s="67"/>
      <c r="C162" s="67"/>
      <c r="D162" s="1"/>
      <c r="E162" s="1"/>
      <c r="F162" s="1"/>
      <c r="G162" s="1"/>
      <c r="H162" s="1"/>
      <c r="I162" s="1"/>
      <c r="J162" s="1"/>
      <c r="K162" s="1"/>
      <c r="L162" s="1"/>
    </row>
    <row r="163" ht="15.75" customHeight="1">
      <c r="A163" s="66"/>
      <c r="B163" s="67"/>
      <c r="C163" s="67"/>
      <c r="D163" s="1"/>
      <c r="E163" s="1"/>
      <c r="F163" s="1"/>
      <c r="G163" s="1"/>
      <c r="H163" s="1"/>
      <c r="I163" s="1"/>
      <c r="J163" s="1"/>
      <c r="K163" s="1"/>
      <c r="L163" s="1"/>
    </row>
    <row r="164" ht="15.75" customHeight="1">
      <c r="A164" s="66"/>
      <c r="B164" s="67"/>
      <c r="C164" s="67"/>
      <c r="D164" s="1"/>
      <c r="E164" s="1"/>
      <c r="F164" s="1"/>
      <c r="G164" s="1"/>
      <c r="H164" s="1"/>
      <c r="I164" s="1"/>
      <c r="J164" s="1"/>
      <c r="K164" s="1"/>
      <c r="L164" s="1"/>
    </row>
    <row r="165" ht="15.75" customHeight="1">
      <c r="A165" s="66"/>
      <c r="B165" s="67"/>
      <c r="C165" s="67"/>
      <c r="D165" s="1"/>
      <c r="E165" s="1"/>
      <c r="F165" s="1"/>
      <c r="G165" s="1"/>
      <c r="H165" s="1"/>
      <c r="I165" s="1"/>
      <c r="J165" s="1"/>
      <c r="K165" s="1"/>
      <c r="L165" s="1"/>
    </row>
    <row r="166" ht="15.75" customHeight="1">
      <c r="A166" s="66"/>
      <c r="B166" s="67"/>
      <c r="C166" s="67"/>
      <c r="D166" s="1"/>
      <c r="E166" s="1"/>
      <c r="F166" s="1"/>
      <c r="G166" s="1"/>
      <c r="H166" s="1"/>
      <c r="I166" s="1"/>
      <c r="J166" s="1"/>
      <c r="K166" s="1"/>
      <c r="L166" s="1"/>
    </row>
    <row r="167" ht="15.75" customHeight="1">
      <c r="A167" s="66"/>
      <c r="B167" s="67"/>
      <c r="C167" s="67"/>
      <c r="D167" s="1"/>
      <c r="E167" s="1"/>
      <c r="F167" s="1"/>
      <c r="G167" s="1"/>
      <c r="H167" s="1"/>
      <c r="I167" s="1"/>
      <c r="J167" s="1"/>
      <c r="K167" s="1"/>
      <c r="L167" s="1"/>
    </row>
    <row r="168" ht="15.75" customHeight="1">
      <c r="A168" s="66"/>
      <c r="B168" s="67"/>
      <c r="C168" s="67"/>
      <c r="D168" s="1"/>
      <c r="E168" s="1"/>
      <c r="F168" s="1"/>
      <c r="G168" s="1"/>
      <c r="H168" s="1"/>
      <c r="I168" s="1"/>
      <c r="J168" s="1"/>
      <c r="K168" s="1"/>
      <c r="L168" s="1"/>
    </row>
    <row r="169" ht="15.75" customHeight="1">
      <c r="A169" s="66"/>
      <c r="B169" s="67"/>
      <c r="C169" s="67"/>
      <c r="D169" s="1"/>
      <c r="E169" s="1"/>
      <c r="F169" s="1"/>
      <c r="G169" s="1"/>
      <c r="H169" s="1"/>
      <c r="I169" s="1"/>
      <c r="J169" s="1"/>
      <c r="K169" s="1"/>
      <c r="L169" s="1"/>
    </row>
    <row r="170" ht="15.75" customHeight="1">
      <c r="A170" s="66"/>
      <c r="B170" s="67"/>
      <c r="C170" s="67"/>
      <c r="D170" s="1"/>
      <c r="E170" s="1"/>
      <c r="F170" s="1"/>
      <c r="G170" s="1"/>
      <c r="H170" s="1"/>
      <c r="I170" s="1"/>
      <c r="J170" s="1"/>
      <c r="K170" s="1"/>
      <c r="L170" s="1"/>
    </row>
    <row r="171" ht="15.75" customHeight="1">
      <c r="A171" s="66"/>
      <c r="B171" s="67"/>
      <c r="C171" s="67"/>
      <c r="D171" s="1"/>
      <c r="E171" s="1"/>
      <c r="F171" s="1"/>
      <c r="G171" s="1"/>
      <c r="H171" s="1"/>
      <c r="I171" s="1"/>
      <c r="J171" s="1"/>
      <c r="K171" s="1"/>
      <c r="L171" s="1"/>
    </row>
    <row r="172" ht="15.75" customHeight="1">
      <c r="A172" s="66"/>
      <c r="B172" s="67"/>
      <c r="C172" s="67"/>
      <c r="D172" s="1"/>
      <c r="E172" s="1"/>
      <c r="F172" s="1"/>
      <c r="G172" s="1"/>
      <c r="H172" s="1"/>
      <c r="I172" s="1"/>
      <c r="J172" s="1"/>
      <c r="K172" s="1"/>
      <c r="L172" s="1"/>
    </row>
    <row r="173" ht="15.75" customHeight="1">
      <c r="A173" s="66"/>
      <c r="B173" s="67"/>
      <c r="C173" s="67"/>
      <c r="D173" s="1"/>
      <c r="E173" s="1"/>
      <c r="F173" s="1"/>
      <c r="G173" s="1"/>
      <c r="H173" s="1"/>
      <c r="I173" s="1"/>
      <c r="J173" s="1"/>
      <c r="K173" s="1"/>
      <c r="L173" s="1"/>
    </row>
    <row r="174" ht="15.75" customHeight="1">
      <c r="A174" s="66"/>
      <c r="B174" s="67"/>
      <c r="C174" s="67"/>
      <c r="D174" s="1"/>
      <c r="E174" s="1"/>
      <c r="F174" s="1"/>
      <c r="G174" s="1"/>
      <c r="H174" s="1"/>
      <c r="I174" s="1"/>
      <c r="J174" s="1"/>
      <c r="K174" s="1"/>
      <c r="L174" s="1"/>
    </row>
    <row r="175" ht="15.75" customHeight="1">
      <c r="A175" s="66"/>
      <c r="B175" s="67"/>
      <c r="C175" s="67"/>
      <c r="D175" s="1"/>
      <c r="E175" s="1"/>
      <c r="F175" s="1"/>
      <c r="G175" s="1"/>
      <c r="H175" s="1"/>
      <c r="I175" s="1"/>
      <c r="J175" s="1"/>
      <c r="K175" s="1"/>
      <c r="L175" s="1"/>
    </row>
    <row r="176" ht="15.75" customHeight="1">
      <c r="A176" s="66"/>
      <c r="B176" s="67"/>
      <c r="C176" s="67"/>
      <c r="D176" s="1"/>
      <c r="E176" s="1"/>
      <c r="F176" s="1"/>
      <c r="G176" s="1"/>
      <c r="H176" s="1"/>
      <c r="I176" s="1"/>
      <c r="J176" s="1"/>
      <c r="K176" s="1"/>
      <c r="L176" s="1"/>
    </row>
    <row r="177" ht="15.75" customHeight="1">
      <c r="A177" s="66"/>
      <c r="B177" s="67"/>
      <c r="C177" s="67"/>
      <c r="D177" s="1"/>
      <c r="E177" s="1"/>
      <c r="F177" s="1"/>
      <c r="G177" s="1"/>
      <c r="H177" s="1"/>
      <c r="I177" s="1"/>
      <c r="J177" s="1"/>
      <c r="K177" s="1"/>
      <c r="L177" s="1"/>
    </row>
    <row r="178" ht="15.75" customHeight="1">
      <c r="A178" s="66"/>
      <c r="B178" s="67"/>
      <c r="C178" s="67"/>
      <c r="D178" s="1"/>
      <c r="E178" s="1"/>
      <c r="F178" s="1"/>
      <c r="G178" s="1"/>
      <c r="H178" s="1"/>
      <c r="I178" s="1"/>
      <c r="J178" s="1"/>
      <c r="K178" s="1"/>
      <c r="L178" s="1"/>
    </row>
    <row r="179" ht="15.75" customHeight="1">
      <c r="A179" s="66"/>
      <c r="B179" s="67"/>
      <c r="C179" s="67"/>
      <c r="D179" s="1"/>
      <c r="E179" s="1"/>
      <c r="F179" s="1"/>
      <c r="G179" s="1"/>
      <c r="H179" s="1"/>
      <c r="I179" s="1"/>
      <c r="J179" s="1"/>
      <c r="K179" s="1"/>
      <c r="L179" s="1"/>
    </row>
    <row r="180" ht="15.75" customHeight="1">
      <c r="A180" s="66"/>
      <c r="B180" s="67"/>
      <c r="C180" s="67"/>
      <c r="D180" s="1"/>
      <c r="E180" s="1"/>
      <c r="F180" s="1"/>
      <c r="G180" s="1"/>
      <c r="H180" s="1"/>
      <c r="I180" s="1"/>
      <c r="J180" s="1"/>
      <c r="K180" s="1"/>
      <c r="L180" s="1"/>
    </row>
    <row r="181" ht="15.75" customHeight="1">
      <c r="A181" s="66"/>
      <c r="B181" s="67"/>
      <c r="C181" s="67"/>
      <c r="D181" s="1"/>
      <c r="E181" s="1"/>
      <c r="F181" s="1"/>
      <c r="G181" s="1"/>
      <c r="H181" s="1"/>
      <c r="I181" s="1"/>
      <c r="J181" s="1"/>
      <c r="K181" s="1"/>
      <c r="L181" s="1"/>
    </row>
    <row r="182" ht="15.75" customHeight="1">
      <c r="A182" s="66"/>
      <c r="B182" s="67"/>
      <c r="C182" s="67"/>
      <c r="D182" s="1"/>
      <c r="E182" s="1"/>
      <c r="F182" s="1"/>
      <c r="G182" s="1"/>
      <c r="H182" s="1"/>
      <c r="I182" s="1"/>
      <c r="J182" s="1"/>
      <c r="K182" s="1"/>
      <c r="L182" s="1"/>
    </row>
    <row r="183" ht="15.75" customHeight="1">
      <c r="A183" s="66"/>
      <c r="B183" s="67"/>
      <c r="C183" s="67"/>
      <c r="D183" s="1"/>
      <c r="E183" s="1"/>
      <c r="F183" s="1"/>
      <c r="G183" s="1"/>
      <c r="H183" s="1"/>
      <c r="I183" s="1"/>
      <c r="J183" s="1"/>
      <c r="K183" s="1"/>
      <c r="L183" s="1"/>
    </row>
    <row r="184" ht="15.75" customHeight="1">
      <c r="A184" s="66"/>
      <c r="B184" s="67"/>
      <c r="C184" s="67"/>
      <c r="D184" s="1"/>
      <c r="E184" s="1"/>
      <c r="F184" s="1"/>
      <c r="G184" s="1"/>
      <c r="H184" s="1"/>
      <c r="I184" s="1"/>
      <c r="J184" s="1"/>
      <c r="K184" s="1"/>
      <c r="L184" s="1"/>
    </row>
    <row r="185" ht="15.75" customHeight="1">
      <c r="A185" s="66"/>
      <c r="B185" s="67"/>
      <c r="C185" s="67"/>
      <c r="D185" s="1"/>
      <c r="E185" s="1"/>
      <c r="F185" s="1"/>
      <c r="G185" s="1"/>
      <c r="H185" s="1"/>
      <c r="I185" s="1"/>
      <c r="J185" s="1"/>
      <c r="K185" s="1"/>
      <c r="L185" s="1"/>
    </row>
    <row r="186" ht="15.75" customHeight="1">
      <c r="A186" s="66"/>
      <c r="B186" s="67"/>
      <c r="C186" s="67"/>
      <c r="D186" s="1"/>
      <c r="E186" s="1"/>
      <c r="F186" s="1"/>
      <c r="G186" s="1"/>
      <c r="H186" s="1"/>
      <c r="I186" s="1"/>
      <c r="J186" s="1"/>
      <c r="K186" s="1"/>
      <c r="L186" s="1"/>
    </row>
    <row r="187" ht="15.75" customHeight="1">
      <c r="A187" s="66"/>
      <c r="B187" s="67"/>
      <c r="C187" s="67"/>
      <c r="D187" s="1"/>
      <c r="E187" s="1"/>
      <c r="F187" s="1"/>
      <c r="G187" s="1"/>
      <c r="H187" s="1"/>
      <c r="I187" s="1"/>
      <c r="J187" s="1"/>
      <c r="K187" s="1"/>
      <c r="L187" s="1"/>
    </row>
    <row r="188" ht="15.75" customHeight="1">
      <c r="A188" s="66"/>
      <c r="B188" s="67"/>
      <c r="C188" s="67"/>
      <c r="D188" s="1"/>
      <c r="E188" s="1"/>
      <c r="F188" s="1"/>
      <c r="G188" s="1"/>
      <c r="H188" s="1"/>
      <c r="I188" s="1"/>
      <c r="J188" s="1"/>
      <c r="K188" s="1"/>
      <c r="L188" s="1"/>
    </row>
    <row r="189" ht="15.75" customHeight="1">
      <c r="A189" s="66"/>
      <c r="B189" s="67"/>
      <c r="C189" s="67"/>
      <c r="D189" s="1"/>
      <c r="E189" s="1"/>
      <c r="F189" s="1"/>
      <c r="G189" s="1"/>
      <c r="H189" s="1"/>
      <c r="I189" s="1"/>
      <c r="J189" s="1"/>
      <c r="K189" s="1"/>
      <c r="L189" s="1"/>
    </row>
    <row r="190" ht="15.75" customHeight="1">
      <c r="A190" s="66"/>
      <c r="B190" s="67"/>
      <c r="C190" s="67"/>
      <c r="D190" s="1"/>
      <c r="E190" s="1"/>
      <c r="F190" s="1"/>
      <c r="G190" s="1"/>
      <c r="H190" s="1"/>
      <c r="I190" s="1"/>
      <c r="J190" s="1"/>
      <c r="K190" s="1"/>
      <c r="L190" s="1"/>
    </row>
    <row r="191" ht="15.75" customHeight="1">
      <c r="A191" s="66"/>
      <c r="B191" s="67"/>
      <c r="C191" s="67"/>
      <c r="D191" s="1"/>
      <c r="E191" s="1"/>
      <c r="F191" s="1"/>
      <c r="G191" s="1"/>
      <c r="H191" s="1"/>
      <c r="I191" s="1"/>
      <c r="J191" s="1"/>
      <c r="K191" s="1"/>
      <c r="L191" s="1"/>
    </row>
    <row r="192" ht="15.75" customHeight="1">
      <c r="A192" s="66"/>
      <c r="B192" s="67"/>
      <c r="C192" s="67"/>
      <c r="D192" s="1"/>
      <c r="E192" s="1"/>
      <c r="F192" s="1"/>
      <c r="G192" s="1"/>
      <c r="H192" s="1"/>
      <c r="I192" s="1"/>
      <c r="J192" s="1"/>
      <c r="K192" s="1"/>
      <c r="L192" s="1"/>
    </row>
    <row r="193" ht="15.75" customHeight="1">
      <c r="A193" s="66"/>
      <c r="B193" s="67"/>
      <c r="C193" s="67"/>
      <c r="D193" s="1"/>
      <c r="E193" s="1"/>
      <c r="F193" s="1"/>
      <c r="G193" s="1"/>
      <c r="H193" s="1"/>
      <c r="I193" s="1"/>
      <c r="J193" s="1"/>
      <c r="K193" s="1"/>
      <c r="L193" s="1"/>
    </row>
    <row r="194" ht="15.75" customHeight="1">
      <c r="A194" s="66"/>
      <c r="B194" s="67"/>
      <c r="C194" s="67"/>
      <c r="D194" s="1"/>
      <c r="E194" s="1"/>
      <c r="F194" s="1"/>
      <c r="G194" s="1"/>
      <c r="H194" s="1"/>
      <c r="I194" s="1"/>
      <c r="J194" s="1"/>
      <c r="K194" s="1"/>
      <c r="L194" s="1"/>
    </row>
    <row r="195" ht="15.75" customHeight="1">
      <c r="A195" s="66"/>
      <c r="B195" s="67"/>
      <c r="C195" s="67"/>
      <c r="D195" s="1"/>
      <c r="E195" s="1"/>
      <c r="F195" s="1"/>
      <c r="G195" s="1"/>
      <c r="H195" s="1"/>
      <c r="I195" s="1"/>
      <c r="J195" s="1"/>
      <c r="K195" s="1"/>
      <c r="L195" s="1"/>
    </row>
    <row r="196" ht="15.75" customHeight="1">
      <c r="A196" s="66"/>
      <c r="B196" s="67"/>
      <c r="C196" s="67"/>
      <c r="D196" s="1"/>
      <c r="E196" s="1"/>
      <c r="F196" s="1"/>
      <c r="G196" s="1"/>
      <c r="H196" s="1"/>
      <c r="I196" s="1"/>
      <c r="J196" s="1"/>
      <c r="K196" s="1"/>
      <c r="L196" s="1"/>
    </row>
    <row r="197" ht="15.75" customHeight="1">
      <c r="A197" s="66"/>
      <c r="B197" s="67"/>
      <c r="C197" s="67"/>
      <c r="D197" s="1"/>
      <c r="E197" s="1"/>
      <c r="F197" s="1"/>
      <c r="G197" s="1"/>
      <c r="H197" s="1"/>
      <c r="I197" s="1"/>
      <c r="J197" s="1"/>
      <c r="K197" s="1"/>
      <c r="L197" s="1"/>
    </row>
    <row r="198" ht="15.75" customHeight="1">
      <c r="A198" s="66"/>
      <c r="B198" s="67"/>
      <c r="C198" s="67"/>
      <c r="D198" s="1"/>
      <c r="E198" s="1"/>
      <c r="F198" s="1"/>
      <c r="G198" s="1"/>
      <c r="H198" s="1"/>
      <c r="I198" s="1"/>
      <c r="J198" s="1"/>
      <c r="K198" s="1"/>
      <c r="L198" s="1"/>
    </row>
    <row r="199" ht="15.75" customHeight="1">
      <c r="A199" s="66"/>
      <c r="B199" s="67"/>
      <c r="C199" s="67"/>
      <c r="D199" s="1"/>
      <c r="E199" s="1"/>
      <c r="F199" s="1"/>
      <c r="G199" s="1"/>
      <c r="H199" s="1"/>
      <c r="I199" s="1"/>
      <c r="J199" s="1"/>
      <c r="K199" s="1"/>
      <c r="L199" s="1"/>
    </row>
    <row r="200" ht="15.75" customHeight="1">
      <c r="A200" s="66"/>
      <c r="B200" s="67"/>
      <c r="C200" s="67"/>
      <c r="D200" s="1"/>
      <c r="E200" s="1"/>
      <c r="F200" s="1"/>
      <c r="G200" s="1"/>
      <c r="H200" s="1"/>
      <c r="I200" s="1"/>
      <c r="J200" s="1"/>
      <c r="K200" s="1"/>
      <c r="L200" s="1"/>
    </row>
    <row r="201" ht="15.75" customHeight="1">
      <c r="A201" s="66"/>
      <c r="B201" s="67"/>
      <c r="C201" s="67"/>
      <c r="D201" s="1"/>
      <c r="E201" s="1"/>
      <c r="F201" s="1"/>
      <c r="G201" s="1"/>
      <c r="H201" s="1"/>
      <c r="I201" s="1"/>
      <c r="J201" s="1"/>
      <c r="K201" s="1"/>
      <c r="L201" s="1"/>
    </row>
    <row r="202" ht="15.75" customHeight="1">
      <c r="A202" s="66"/>
      <c r="B202" s="67"/>
      <c r="C202" s="67"/>
      <c r="D202" s="1"/>
      <c r="E202" s="1"/>
      <c r="F202" s="1"/>
      <c r="G202" s="1"/>
      <c r="H202" s="1"/>
      <c r="I202" s="1"/>
      <c r="J202" s="1"/>
      <c r="K202" s="1"/>
      <c r="L202" s="1"/>
    </row>
    <row r="203" ht="15.75" customHeight="1">
      <c r="A203" s="66"/>
      <c r="B203" s="67"/>
      <c r="C203" s="67"/>
      <c r="D203" s="1"/>
      <c r="E203" s="1"/>
      <c r="F203" s="1"/>
      <c r="G203" s="1"/>
      <c r="H203" s="1"/>
      <c r="I203" s="1"/>
      <c r="J203" s="1"/>
      <c r="K203" s="1"/>
      <c r="L203" s="1"/>
    </row>
    <row r="204" ht="15.75" customHeight="1">
      <c r="A204" s="66"/>
      <c r="B204" s="67"/>
      <c r="C204" s="67"/>
      <c r="D204" s="1"/>
      <c r="E204" s="1"/>
      <c r="F204" s="1"/>
      <c r="G204" s="1"/>
      <c r="H204" s="1"/>
      <c r="I204" s="1"/>
      <c r="J204" s="1"/>
      <c r="K204" s="1"/>
      <c r="L204" s="1"/>
    </row>
    <row r="205" ht="15.75" customHeight="1">
      <c r="A205" s="66"/>
      <c r="B205" s="67"/>
      <c r="C205" s="67"/>
      <c r="D205" s="1"/>
      <c r="E205" s="1"/>
      <c r="F205" s="1"/>
      <c r="G205" s="1"/>
      <c r="H205" s="1"/>
      <c r="I205" s="1"/>
      <c r="J205" s="1"/>
      <c r="K205" s="1"/>
      <c r="L205" s="1"/>
    </row>
    <row r="206" ht="15.75" customHeight="1">
      <c r="A206" s="66"/>
      <c r="B206" s="67"/>
      <c r="C206" s="67"/>
      <c r="D206" s="1"/>
      <c r="E206" s="1"/>
      <c r="F206" s="1"/>
      <c r="G206" s="1"/>
      <c r="H206" s="1"/>
      <c r="I206" s="1"/>
      <c r="J206" s="1"/>
      <c r="K206" s="1"/>
      <c r="L206" s="1"/>
    </row>
    <row r="207" ht="15.75" customHeight="1">
      <c r="A207" s="66"/>
      <c r="B207" s="67"/>
      <c r="C207" s="67"/>
      <c r="D207" s="1"/>
      <c r="E207" s="1"/>
      <c r="F207" s="1"/>
      <c r="G207" s="1"/>
      <c r="H207" s="1"/>
      <c r="I207" s="1"/>
      <c r="J207" s="1"/>
      <c r="K207" s="1"/>
      <c r="L207" s="1"/>
    </row>
    <row r="208" ht="15.75" customHeight="1">
      <c r="A208" s="66"/>
      <c r="B208" s="67"/>
      <c r="C208" s="67"/>
      <c r="D208" s="1"/>
      <c r="E208" s="1"/>
      <c r="F208" s="1"/>
      <c r="G208" s="1"/>
      <c r="H208" s="1"/>
      <c r="I208" s="1"/>
      <c r="J208" s="1"/>
      <c r="K208" s="1"/>
      <c r="L208" s="1"/>
    </row>
    <row r="209" ht="15.75" customHeight="1">
      <c r="A209" s="66"/>
      <c r="B209" s="67"/>
      <c r="C209" s="67"/>
      <c r="D209" s="1"/>
      <c r="E209" s="1"/>
      <c r="F209" s="1"/>
      <c r="G209" s="1"/>
      <c r="H209" s="1"/>
      <c r="I209" s="1"/>
      <c r="J209" s="1"/>
      <c r="K209" s="1"/>
      <c r="L209" s="1"/>
    </row>
    <row r="210" ht="15.75" customHeight="1">
      <c r="A210" s="66"/>
      <c r="B210" s="67"/>
      <c r="C210" s="67"/>
      <c r="D210" s="1"/>
      <c r="E210" s="1"/>
      <c r="F210" s="1"/>
      <c r="G210" s="1"/>
      <c r="H210" s="1"/>
      <c r="I210" s="1"/>
      <c r="J210" s="1"/>
      <c r="K210" s="1"/>
      <c r="L210" s="1"/>
    </row>
    <row r="211" ht="15.75" customHeight="1">
      <c r="A211" s="66"/>
      <c r="B211" s="67"/>
      <c r="C211" s="67"/>
      <c r="D211" s="1"/>
      <c r="E211" s="1"/>
      <c r="F211" s="1"/>
      <c r="G211" s="1"/>
      <c r="H211" s="1"/>
      <c r="I211" s="1"/>
      <c r="J211" s="1"/>
      <c r="K211" s="1"/>
      <c r="L211" s="1"/>
    </row>
    <row r="212" ht="15.75" customHeight="1">
      <c r="A212" s="66"/>
      <c r="B212" s="67"/>
      <c r="C212" s="67"/>
      <c r="D212" s="1"/>
      <c r="E212" s="1"/>
      <c r="F212" s="1"/>
      <c r="G212" s="1"/>
      <c r="H212" s="1"/>
      <c r="I212" s="1"/>
      <c r="J212" s="1"/>
      <c r="K212" s="1"/>
      <c r="L212" s="1"/>
    </row>
    <row r="213" ht="15.75" customHeight="1">
      <c r="A213" s="66"/>
      <c r="B213" s="67"/>
      <c r="C213" s="67"/>
      <c r="D213" s="1"/>
      <c r="E213" s="1"/>
      <c r="F213" s="1"/>
      <c r="G213" s="1"/>
      <c r="H213" s="1"/>
      <c r="I213" s="1"/>
      <c r="J213" s="1"/>
      <c r="K213" s="1"/>
      <c r="L213" s="1"/>
    </row>
    <row r="214" ht="15.75" customHeight="1">
      <c r="A214" s="66"/>
      <c r="B214" s="67"/>
      <c r="C214" s="67"/>
      <c r="D214" s="1"/>
      <c r="E214" s="1"/>
      <c r="F214" s="1"/>
      <c r="G214" s="1"/>
      <c r="H214" s="1"/>
      <c r="I214" s="1"/>
      <c r="J214" s="1"/>
      <c r="K214" s="1"/>
      <c r="L214" s="1"/>
    </row>
    <row r="215" ht="15.75" customHeight="1">
      <c r="A215" s="66"/>
      <c r="B215" s="67"/>
      <c r="C215" s="67"/>
      <c r="D215" s="1"/>
      <c r="E215" s="1"/>
      <c r="F215" s="1"/>
      <c r="G215" s="1"/>
      <c r="H215" s="1"/>
      <c r="I215" s="1"/>
      <c r="J215" s="1"/>
      <c r="K215" s="1"/>
      <c r="L215" s="1"/>
    </row>
    <row r="216" ht="15.75" customHeight="1">
      <c r="A216" s="66"/>
      <c r="B216" s="67"/>
      <c r="C216" s="67"/>
      <c r="D216" s="1"/>
      <c r="E216" s="1"/>
      <c r="F216" s="1"/>
      <c r="G216" s="1"/>
      <c r="H216" s="1"/>
      <c r="I216" s="1"/>
      <c r="J216" s="1"/>
      <c r="K216" s="1"/>
      <c r="L216" s="1"/>
    </row>
    <row r="217" ht="15.75" customHeight="1">
      <c r="A217" s="66"/>
      <c r="B217" s="67"/>
      <c r="C217" s="67"/>
      <c r="D217" s="1"/>
      <c r="E217" s="1"/>
      <c r="F217" s="1"/>
      <c r="G217" s="1"/>
      <c r="H217" s="1"/>
      <c r="I217" s="1"/>
      <c r="J217" s="1"/>
      <c r="K217" s="1"/>
      <c r="L217" s="1"/>
    </row>
    <row r="218" ht="15.75" customHeight="1">
      <c r="A218" s="66"/>
      <c r="B218" s="67"/>
      <c r="C218" s="67"/>
      <c r="D218" s="1"/>
      <c r="E218" s="1"/>
      <c r="F218" s="1"/>
      <c r="G218" s="1"/>
      <c r="H218" s="1"/>
      <c r="I218" s="1"/>
      <c r="J218" s="1"/>
      <c r="K218" s="1"/>
      <c r="L218" s="1"/>
    </row>
    <row r="219" ht="15.75" customHeight="1">
      <c r="A219" s="66"/>
      <c r="B219" s="67"/>
      <c r="C219" s="67"/>
      <c r="D219" s="1"/>
      <c r="E219" s="1"/>
      <c r="F219" s="1"/>
      <c r="G219" s="1"/>
      <c r="H219" s="1"/>
      <c r="I219" s="1"/>
      <c r="J219" s="1"/>
      <c r="K219" s="1"/>
      <c r="L219" s="1"/>
    </row>
    <row r="220" ht="15.75" customHeight="1">
      <c r="A220" s="66"/>
      <c r="B220" s="67"/>
      <c r="C220" s="67"/>
      <c r="D220" s="1"/>
      <c r="E220" s="1"/>
      <c r="F220" s="1"/>
      <c r="G220" s="1"/>
      <c r="H220" s="1"/>
      <c r="I220" s="1"/>
      <c r="J220" s="1"/>
      <c r="K220" s="1"/>
      <c r="L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19:L19"/>
  </mergeCells>
  <hyperlinks>
    <hyperlink r:id="rId1" ref="G11"/>
  </hyperlinks>
  <printOptions/>
  <pageMargins bottom="0.75" footer="0.0" header="0.0" left="0.7" right="0.7" top="0.75"/>
  <pageSetup orientation="landscape"/>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0.29"/>
    <col customWidth="1" min="6" max="6" width="22.29"/>
    <col customWidth="1" min="7" max="8" width="8.0"/>
    <col customWidth="1" min="9" max="9" width="27.71"/>
    <col customWidth="1" min="10" max="26" width="8.0"/>
  </cols>
  <sheetData>
    <row r="1">
      <c r="A1" s="66"/>
      <c r="B1" s="67"/>
      <c r="C1" s="67"/>
      <c r="D1" s="67"/>
      <c r="E1" s="1"/>
      <c r="F1" s="1"/>
    </row>
    <row r="2" ht="18.75" customHeight="1">
      <c r="A2" s="118" t="s">
        <v>11758</v>
      </c>
      <c r="B2" s="69"/>
      <c r="C2" s="69"/>
      <c r="D2" s="69"/>
      <c r="E2" s="69"/>
      <c r="F2" s="69"/>
      <c r="G2" s="69"/>
      <c r="H2" s="70"/>
      <c r="I2" s="3"/>
      <c r="J2" s="3"/>
      <c r="K2" s="15"/>
      <c r="L2" s="15"/>
      <c r="M2" s="15"/>
      <c r="N2" s="15"/>
      <c r="O2" s="15"/>
      <c r="P2" s="15"/>
      <c r="Q2" s="15"/>
      <c r="R2" s="15"/>
      <c r="S2" s="15"/>
      <c r="T2" s="15"/>
      <c r="U2" s="15"/>
      <c r="V2" s="15"/>
      <c r="W2" s="15"/>
      <c r="X2" s="15"/>
      <c r="Y2" s="15"/>
      <c r="Z2" s="15"/>
    </row>
    <row r="3">
      <c r="A3" s="507"/>
      <c r="B3" s="507"/>
      <c r="C3" s="507"/>
      <c r="D3" s="507"/>
      <c r="E3" s="507"/>
      <c r="F3" s="508"/>
      <c r="G3" s="509"/>
      <c r="H3" s="509"/>
      <c r="I3" s="15"/>
      <c r="J3" s="15"/>
      <c r="K3" s="15"/>
      <c r="L3" s="15"/>
      <c r="M3" s="15"/>
      <c r="N3" s="15"/>
      <c r="O3" s="15"/>
      <c r="P3" s="15"/>
      <c r="Q3" s="15"/>
      <c r="R3" s="15"/>
      <c r="S3" s="15"/>
      <c r="T3" s="15"/>
      <c r="U3" s="15"/>
      <c r="V3" s="15"/>
      <c r="W3" s="15"/>
      <c r="X3" s="15"/>
      <c r="Y3" s="15"/>
      <c r="Z3" s="15"/>
    </row>
    <row r="4" ht="42.0" customHeight="1">
      <c r="A4" s="72" t="s">
        <v>11759</v>
      </c>
      <c r="B4" s="69"/>
      <c r="C4" s="69"/>
      <c r="D4" s="69"/>
      <c r="E4" s="69"/>
      <c r="F4" s="69"/>
      <c r="G4" s="69"/>
      <c r="H4" s="70"/>
      <c r="I4" s="3"/>
      <c r="J4" s="3"/>
      <c r="K4" s="15"/>
      <c r="L4" s="15"/>
      <c r="M4" s="15"/>
      <c r="N4" s="15"/>
      <c r="O4" s="15"/>
      <c r="P4" s="15"/>
      <c r="Q4" s="15"/>
      <c r="R4" s="15"/>
      <c r="S4" s="15"/>
      <c r="T4" s="15"/>
      <c r="U4" s="15"/>
      <c r="V4" s="15"/>
      <c r="W4" s="15"/>
      <c r="X4" s="15"/>
      <c r="Y4" s="15"/>
      <c r="Z4" s="15"/>
    </row>
    <row r="5" ht="27.0" customHeight="1">
      <c r="A5" s="72" t="s">
        <v>11760</v>
      </c>
      <c r="B5" s="69"/>
      <c r="C5" s="69"/>
      <c r="D5" s="69"/>
      <c r="E5" s="69"/>
      <c r="F5" s="69"/>
      <c r="G5" s="69"/>
      <c r="H5" s="70"/>
      <c r="I5" s="3"/>
      <c r="J5" s="3"/>
      <c r="K5" s="15"/>
      <c r="L5" s="15"/>
      <c r="M5" s="15"/>
      <c r="N5" s="15"/>
      <c r="O5" s="15"/>
      <c r="P5" s="15"/>
      <c r="Q5" s="15"/>
      <c r="R5" s="15"/>
      <c r="S5" s="15"/>
      <c r="T5" s="15"/>
      <c r="U5" s="15"/>
      <c r="V5" s="15"/>
      <c r="W5" s="15"/>
      <c r="X5" s="15"/>
      <c r="Y5" s="15"/>
      <c r="Z5" s="15"/>
    </row>
    <row r="6" ht="28.5" customHeight="1">
      <c r="A6" s="72" t="s">
        <v>11761</v>
      </c>
      <c r="B6" s="69"/>
      <c r="C6" s="69"/>
      <c r="D6" s="69"/>
      <c r="E6" s="69"/>
      <c r="F6" s="69"/>
      <c r="G6" s="69"/>
      <c r="H6" s="70"/>
      <c r="I6" s="3"/>
      <c r="J6" s="3"/>
      <c r="K6" s="15"/>
      <c r="L6" s="15"/>
      <c r="M6" s="15"/>
      <c r="N6" s="15"/>
      <c r="O6" s="15"/>
      <c r="P6" s="15"/>
      <c r="Q6" s="15"/>
      <c r="R6" s="15"/>
      <c r="S6" s="15"/>
      <c r="T6" s="15"/>
      <c r="U6" s="15"/>
      <c r="V6" s="15"/>
      <c r="W6" s="15"/>
      <c r="X6" s="15"/>
      <c r="Y6" s="15"/>
      <c r="Z6" s="15"/>
    </row>
    <row r="7" ht="25.5" customHeight="1">
      <c r="A7" s="72" t="s">
        <v>11762</v>
      </c>
      <c r="B7" s="69"/>
      <c r="C7" s="69"/>
      <c r="D7" s="69"/>
      <c r="E7" s="69"/>
      <c r="F7" s="69"/>
      <c r="G7" s="69"/>
      <c r="H7" s="70"/>
      <c r="I7" s="3"/>
      <c r="J7" s="3"/>
      <c r="K7" s="15"/>
      <c r="L7" s="15"/>
      <c r="M7" s="15"/>
      <c r="N7" s="15"/>
      <c r="O7" s="15"/>
      <c r="P7" s="15"/>
      <c r="Q7" s="15"/>
      <c r="R7" s="15"/>
      <c r="S7" s="15"/>
      <c r="T7" s="15"/>
      <c r="U7" s="15"/>
      <c r="V7" s="15"/>
      <c r="W7" s="15"/>
      <c r="X7" s="15"/>
      <c r="Y7" s="15"/>
      <c r="Z7" s="15"/>
    </row>
    <row r="8" ht="26.25" customHeight="1">
      <c r="A8" s="72" t="s">
        <v>11763</v>
      </c>
      <c r="B8" s="69"/>
      <c r="C8" s="69"/>
      <c r="D8" s="69"/>
      <c r="E8" s="69"/>
      <c r="F8" s="69"/>
      <c r="G8" s="69"/>
      <c r="H8" s="70"/>
      <c r="I8" s="3"/>
      <c r="J8" s="3"/>
      <c r="K8" s="15"/>
      <c r="L8" s="15"/>
      <c r="M8" s="15"/>
      <c r="N8" s="15"/>
      <c r="O8" s="15"/>
      <c r="P8" s="15"/>
      <c r="Q8" s="15"/>
      <c r="R8" s="15"/>
      <c r="S8" s="15"/>
      <c r="T8" s="15"/>
      <c r="U8" s="15"/>
      <c r="V8" s="15"/>
      <c r="W8" s="15"/>
      <c r="X8" s="15"/>
      <c r="Y8" s="15"/>
      <c r="Z8" s="15"/>
    </row>
    <row r="9" ht="92.25" customHeight="1">
      <c r="A9" s="75" t="s">
        <v>11764</v>
      </c>
      <c r="B9" s="69"/>
      <c r="C9" s="69"/>
      <c r="D9" s="69"/>
      <c r="E9" s="69"/>
      <c r="F9" s="69"/>
      <c r="G9" s="69"/>
      <c r="H9" s="70"/>
      <c r="I9" s="3"/>
      <c r="J9" s="3"/>
      <c r="K9" s="15"/>
      <c r="L9" s="15"/>
      <c r="M9" s="15"/>
      <c r="N9" s="15"/>
      <c r="O9" s="15"/>
      <c r="P9" s="15"/>
      <c r="Q9" s="15"/>
      <c r="R9" s="15"/>
      <c r="S9" s="15"/>
      <c r="T9" s="15"/>
      <c r="U9" s="15"/>
      <c r="V9" s="15"/>
      <c r="W9" s="15"/>
      <c r="X9" s="15"/>
      <c r="Y9" s="15"/>
      <c r="Z9" s="15"/>
    </row>
    <row r="10">
      <c r="A10" s="66"/>
      <c r="B10" s="67"/>
      <c r="C10" s="67"/>
      <c r="D10" s="67"/>
      <c r="E10" s="1"/>
      <c r="F10" s="1"/>
      <c r="G10" s="15"/>
      <c r="H10" s="15"/>
      <c r="I10" s="15"/>
      <c r="J10" s="15"/>
      <c r="K10" s="15"/>
      <c r="L10" s="15"/>
      <c r="M10" s="15"/>
      <c r="N10" s="15"/>
      <c r="O10" s="15"/>
      <c r="P10" s="15"/>
      <c r="Q10" s="15"/>
      <c r="R10" s="15"/>
      <c r="S10" s="15"/>
      <c r="T10" s="15"/>
      <c r="U10" s="15"/>
      <c r="V10" s="15"/>
      <c r="W10" s="15"/>
      <c r="X10" s="15"/>
      <c r="Y10" s="15"/>
      <c r="Z10" s="15"/>
    </row>
    <row r="11" ht="38.25" customHeight="1">
      <c r="A11" s="147" t="s">
        <v>7</v>
      </c>
      <c r="B11" s="80" t="s">
        <v>8</v>
      </c>
      <c r="C11" s="78" t="s">
        <v>11765</v>
      </c>
      <c r="D11" s="78" t="s">
        <v>11766</v>
      </c>
      <c r="E11" s="78" t="s">
        <v>11767</v>
      </c>
      <c r="F11" s="80" t="s">
        <v>11768</v>
      </c>
      <c r="G11" s="78" t="s">
        <v>1834</v>
      </c>
      <c r="H11" s="78" t="s">
        <v>208</v>
      </c>
      <c r="I11" s="82" t="s">
        <v>209</v>
      </c>
    </row>
    <row r="12" ht="11.25" customHeight="1">
      <c r="A12" s="330" t="s">
        <v>11769</v>
      </c>
      <c r="B12" s="5" t="s">
        <v>52</v>
      </c>
      <c r="C12" s="5" t="s">
        <v>11770</v>
      </c>
      <c r="D12" s="510" t="s">
        <v>218</v>
      </c>
      <c r="E12" s="511" t="s">
        <v>11771</v>
      </c>
      <c r="F12" s="512"/>
      <c r="G12" s="5">
        <v>150.0</v>
      </c>
      <c r="H12" s="5">
        <v>150.0</v>
      </c>
      <c r="I12" s="330" t="s">
        <v>56</v>
      </c>
      <c r="J12" s="99"/>
      <c r="K12" s="121"/>
      <c r="L12" s="121"/>
      <c r="M12" s="121"/>
      <c r="N12" s="121"/>
      <c r="O12" s="121"/>
      <c r="P12" s="121"/>
      <c r="Q12" s="121"/>
      <c r="R12" s="121"/>
      <c r="S12" s="121"/>
      <c r="T12" s="121"/>
      <c r="U12" s="121"/>
      <c r="V12" s="121"/>
      <c r="W12" s="121"/>
      <c r="X12" s="121"/>
      <c r="Y12" s="121"/>
      <c r="Z12" s="121"/>
    </row>
    <row r="13" ht="11.25" customHeight="1">
      <c r="A13" s="330" t="s">
        <v>11772</v>
      </c>
      <c r="B13" s="5" t="s">
        <v>52</v>
      </c>
      <c r="C13" s="5" t="s">
        <v>11773</v>
      </c>
      <c r="D13" s="510" t="s">
        <v>218</v>
      </c>
      <c r="E13" s="511" t="s">
        <v>11772</v>
      </c>
      <c r="F13" s="512" t="s">
        <v>11774</v>
      </c>
      <c r="G13" s="5">
        <v>200.0</v>
      </c>
      <c r="H13" s="5">
        <v>200.0</v>
      </c>
      <c r="I13" s="330" t="s">
        <v>57</v>
      </c>
      <c r="J13" s="99"/>
      <c r="K13" s="121"/>
      <c r="L13" s="121"/>
      <c r="M13" s="121"/>
      <c r="N13" s="121"/>
      <c r="O13" s="121"/>
      <c r="P13" s="121"/>
      <c r="Q13" s="121"/>
      <c r="R13" s="121"/>
      <c r="S13" s="121"/>
      <c r="T13" s="121"/>
      <c r="U13" s="121"/>
      <c r="V13" s="121"/>
      <c r="W13" s="121"/>
      <c r="X13" s="121"/>
      <c r="Y13" s="121"/>
      <c r="Z13" s="121"/>
    </row>
    <row r="14" ht="11.25" customHeight="1">
      <c r="A14" s="330" t="s">
        <v>11775</v>
      </c>
      <c r="B14" s="5" t="s">
        <v>52</v>
      </c>
      <c r="C14" s="5" t="s">
        <v>11776</v>
      </c>
      <c r="D14" s="510" t="s">
        <v>218</v>
      </c>
      <c r="E14" s="511" t="s">
        <v>11775</v>
      </c>
      <c r="F14" s="512" t="s">
        <v>11777</v>
      </c>
      <c r="G14" s="5">
        <v>100.0</v>
      </c>
      <c r="H14" s="5">
        <v>100.0</v>
      </c>
      <c r="I14" s="330" t="s">
        <v>58</v>
      </c>
      <c r="J14" s="99"/>
      <c r="K14" s="121"/>
      <c r="L14" s="121"/>
      <c r="M14" s="121"/>
      <c r="N14" s="121"/>
      <c r="O14" s="121"/>
      <c r="P14" s="121"/>
      <c r="Q14" s="121"/>
      <c r="R14" s="121"/>
      <c r="S14" s="121"/>
      <c r="T14" s="121"/>
      <c r="U14" s="121"/>
      <c r="V14" s="121"/>
      <c r="W14" s="121"/>
      <c r="X14" s="121"/>
      <c r="Y14" s="121"/>
      <c r="Z14" s="121"/>
    </row>
    <row r="15" ht="11.25" customHeight="1">
      <c r="A15" s="330" t="s">
        <v>11778</v>
      </c>
      <c r="B15" s="5" t="s">
        <v>52</v>
      </c>
      <c r="C15" s="5" t="s">
        <v>11779</v>
      </c>
      <c r="D15" s="510" t="s">
        <v>218</v>
      </c>
      <c r="E15" s="511" t="s">
        <v>11780</v>
      </c>
      <c r="F15" s="512" t="s">
        <v>11781</v>
      </c>
      <c r="G15" s="5">
        <v>100.0</v>
      </c>
      <c r="H15" s="5">
        <v>100.0</v>
      </c>
      <c r="I15" s="330" t="s">
        <v>60</v>
      </c>
      <c r="J15" s="99"/>
      <c r="K15" s="121"/>
      <c r="L15" s="121"/>
      <c r="M15" s="121"/>
      <c r="N15" s="121"/>
      <c r="O15" s="121"/>
      <c r="P15" s="121"/>
      <c r="Q15" s="121"/>
      <c r="R15" s="121"/>
      <c r="S15" s="121"/>
      <c r="T15" s="121"/>
      <c r="U15" s="121"/>
      <c r="V15" s="121"/>
      <c r="W15" s="121"/>
      <c r="X15" s="121"/>
      <c r="Y15" s="121"/>
      <c r="Z15" s="121"/>
    </row>
    <row r="16" ht="11.25" customHeight="1">
      <c r="A16" s="330" t="s">
        <v>10153</v>
      </c>
      <c r="B16" s="5" t="s">
        <v>52</v>
      </c>
      <c r="C16" s="5" t="s">
        <v>11782</v>
      </c>
      <c r="D16" s="510" t="s">
        <v>218</v>
      </c>
      <c r="E16" s="511" t="s">
        <v>11783</v>
      </c>
      <c r="F16" s="512" t="s">
        <v>11784</v>
      </c>
      <c r="G16" s="5">
        <v>100.0</v>
      </c>
      <c r="H16" s="5">
        <v>300.0</v>
      </c>
      <c r="I16" s="330" t="s">
        <v>62</v>
      </c>
      <c r="J16" s="99"/>
      <c r="K16" s="121"/>
      <c r="L16" s="121"/>
      <c r="M16" s="121"/>
      <c r="N16" s="121"/>
      <c r="O16" s="121"/>
      <c r="P16" s="121"/>
      <c r="Q16" s="121"/>
      <c r="R16" s="121"/>
      <c r="S16" s="121"/>
      <c r="T16" s="121"/>
      <c r="U16" s="121"/>
      <c r="V16" s="121"/>
      <c r="W16" s="121"/>
      <c r="X16" s="121"/>
      <c r="Y16" s="121"/>
      <c r="Z16" s="121"/>
    </row>
    <row r="17" ht="11.25" customHeight="1">
      <c r="A17" s="330" t="s">
        <v>10153</v>
      </c>
      <c r="B17" s="5" t="s">
        <v>52</v>
      </c>
      <c r="C17" s="5" t="s">
        <v>11782</v>
      </c>
      <c r="D17" s="510" t="s">
        <v>218</v>
      </c>
      <c r="E17" s="511" t="s">
        <v>11783</v>
      </c>
      <c r="F17" s="512" t="s">
        <v>11785</v>
      </c>
      <c r="G17" s="5">
        <v>100.0</v>
      </c>
      <c r="H17" s="5">
        <v>100.0</v>
      </c>
      <c r="I17" s="330" t="s">
        <v>63</v>
      </c>
      <c r="J17" s="99"/>
      <c r="K17" s="121"/>
      <c r="L17" s="121"/>
      <c r="M17" s="121"/>
      <c r="N17" s="121"/>
      <c r="O17" s="121"/>
      <c r="P17" s="121"/>
      <c r="Q17" s="121"/>
      <c r="R17" s="121"/>
      <c r="S17" s="121"/>
      <c r="T17" s="121"/>
      <c r="U17" s="121"/>
      <c r="V17" s="121"/>
      <c r="W17" s="121"/>
      <c r="X17" s="121"/>
      <c r="Y17" s="121"/>
      <c r="Z17" s="121"/>
    </row>
    <row r="18" ht="11.25" customHeight="1">
      <c r="A18" s="330" t="s">
        <v>1850</v>
      </c>
      <c r="B18" s="5" t="s">
        <v>52</v>
      </c>
      <c r="C18" s="5" t="s">
        <v>11786</v>
      </c>
      <c r="D18" s="510" t="s">
        <v>218</v>
      </c>
      <c r="E18" s="511" t="s">
        <v>1850</v>
      </c>
      <c r="F18" s="512" t="s">
        <v>11787</v>
      </c>
      <c r="G18" s="5" t="s">
        <v>11788</v>
      </c>
      <c r="H18" s="5">
        <v>200.0</v>
      </c>
      <c r="I18" s="330" t="s">
        <v>64</v>
      </c>
      <c r="J18" s="99"/>
      <c r="K18" s="121"/>
      <c r="L18" s="121"/>
      <c r="M18" s="121"/>
      <c r="N18" s="121"/>
      <c r="O18" s="121"/>
      <c r="P18" s="121"/>
      <c r="Q18" s="121"/>
      <c r="R18" s="121"/>
      <c r="S18" s="121"/>
      <c r="T18" s="121"/>
      <c r="U18" s="121"/>
      <c r="V18" s="121"/>
      <c r="W18" s="121"/>
      <c r="X18" s="121"/>
      <c r="Y18" s="121"/>
      <c r="Z18" s="121"/>
    </row>
    <row r="19" ht="11.25" customHeight="1">
      <c r="A19" s="330" t="s">
        <v>11789</v>
      </c>
      <c r="B19" s="5" t="s">
        <v>52</v>
      </c>
      <c r="C19" s="5" t="s">
        <v>11790</v>
      </c>
      <c r="D19" s="510" t="s">
        <v>11791</v>
      </c>
      <c r="E19" s="511" t="s">
        <v>11792</v>
      </c>
      <c r="F19" s="512" t="s">
        <v>11793</v>
      </c>
      <c r="G19" s="5">
        <v>100.0</v>
      </c>
      <c r="H19" s="5">
        <v>100.0</v>
      </c>
      <c r="I19" s="330" t="s">
        <v>66</v>
      </c>
      <c r="J19" s="99"/>
      <c r="K19" s="121"/>
      <c r="L19" s="121"/>
      <c r="M19" s="121"/>
      <c r="N19" s="121"/>
      <c r="O19" s="121"/>
      <c r="P19" s="121"/>
      <c r="Q19" s="121"/>
      <c r="R19" s="121"/>
      <c r="S19" s="121"/>
      <c r="T19" s="121"/>
      <c r="U19" s="121"/>
      <c r="V19" s="121"/>
      <c r="W19" s="121"/>
      <c r="X19" s="121"/>
      <c r="Y19" s="121"/>
      <c r="Z19" s="121"/>
    </row>
    <row r="20" ht="11.25" customHeight="1">
      <c r="A20" s="330" t="s">
        <v>1845</v>
      </c>
      <c r="B20" s="5" t="s">
        <v>52</v>
      </c>
      <c r="C20" s="5" t="s">
        <v>11782</v>
      </c>
      <c r="D20" s="510" t="s">
        <v>218</v>
      </c>
      <c r="E20" s="511" t="s">
        <v>1889</v>
      </c>
      <c r="F20" s="512" t="s">
        <v>11794</v>
      </c>
      <c r="G20" s="5">
        <v>100.0</v>
      </c>
      <c r="H20" s="5">
        <v>100.0</v>
      </c>
      <c r="I20" s="330" t="s">
        <v>78</v>
      </c>
      <c r="J20" s="99"/>
      <c r="K20" s="121"/>
      <c r="L20" s="121"/>
      <c r="M20" s="121"/>
      <c r="N20" s="121"/>
      <c r="O20" s="121"/>
      <c r="P20" s="121"/>
      <c r="Q20" s="121"/>
      <c r="R20" s="121"/>
      <c r="S20" s="121"/>
      <c r="T20" s="121"/>
      <c r="U20" s="121"/>
      <c r="V20" s="121"/>
      <c r="W20" s="121"/>
      <c r="X20" s="121"/>
      <c r="Y20" s="121"/>
      <c r="Z20" s="121"/>
    </row>
    <row r="21" ht="11.25" customHeight="1">
      <c r="A21" s="330" t="s">
        <v>3859</v>
      </c>
      <c r="B21" s="5" t="s">
        <v>88</v>
      </c>
      <c r="C21" s="5" t="s">
        <v>11795</v>
      </c>
      <c r="D21" s="510"/>
      <c r="E21" s="511" t="s">
        <v>11796</v>
      </c>
      <c r="F21" s="512" t="s">
        <v>11797</v>
      </c>
      <c r="G21" s="5">
        <v>100.0</v>
      </c>
      <c r="H21" s="5">
        <v>100.0</v>
      </c>
      <c r="I21" s="330" t="s">
        <v>3859</v>
      </c>
      <c r="J21" s="99"/>
      <c r="K21" s="121"/>
      <c r="L21" s="121"/>
      <c r="M21" s="121"/>
      <c r="N21" s="121"/>
      <c r="O21" s="121"/>
      <c r="P21" s="121"/>
      <c r="Q21" s="121"/>
      <c r="R21" s="121"/>
      <c r="S21" s="121"/>
      <c r="T21" s="121"/>
      <c r="U21" s="121"/>
      <c r="V21" s="121"/>
      <c r="W21" s="121"/>
      <c r="X21" s="121"/>
      <c r="Y21" s="121"/>
      <c r="Z21" s="121"/>
    </row>
    <row r="22" ht="11.25" customHeight="1">
      <c r="A22" s="330" t="s">
        <v>3859</v>
      </c>
      <c r="B22" s="5" t="s">
        <v>88</v>
      </c>
      <c r="C22" s="5" t="s">
        <v>11798</v>
      </c>
      <c r="D22" s="510"/>
      <c r="E22" s="511" t="s">
        <v>11796</v>
      </c>
      <c r="F22" s="512" t="s">
        <v>11799</v>
      </c>
      <c r="G22" s="5">
        <v>100.0</v>
      </c>
      <c r="H22" s="5">
        <v>100.0</v>
      </c>
      <c r="I22" s="330" t="s">
        <v>3859</v>
      </c>
      <c r="J22" s="99"/>
      <c r="K22" s="121"/>
      <c r="L22" s="121"/>
      <c r="M22" s="121"/>
      <c r="N22" s="121"/>
      <c r="O22" s="121"/>
      <c r="P22" s="121"/>
      <c r="Q22" s="121"/>
      <c r="R22" s="121"/>
      <c r="S22" s="121"/>
      <c r="T22" s="121"/>
      <c r="U22" s="121"/>
      <c r="V22" s="121"/>
      <c r="W22" s="121"/>
      <c r="X22" s="121"/>
      <c r="Y22" s="121"/>
      <c r="Z22" s="121"/>
    </row>
    <row r="23" ht="11.25" customHeight="1">
      <c r="A23" s="330" t="s">
        <v>4472</v>
      </c>
      <c r="B23" s="5" t="s">
        <v>88</v>
      </c>
      <c r="C23" s="5" t="s">
        <v>11800</v>
      </c>
      <c r="D23" s="510"/>
      <c r="E23" s="511" t="s">
        <v>11801</v>
      </c>
      <c r="F23" s="512" t="s">
        <v>11802</v>
      </c>
      <c r="G23" s="5" t="s">
        <v>11803</v>
      </c>
      <c r="H23" s="5">
        <v>300.0</v>
      </c>
      <c r="I23" s="330" t="s">
        <v>4472</v>
      </c>
      <c r="J23" s="99"/>
      <c r="K23" s="121"/>
      <c r="L23" s="121"/>
      <c r="M23" s="121"/>
      <c r="N23" s="121"/>
      <c r="O23" s="121"/>
      <c r="P23" s="121"/>
      <c r="Q23" s="121"/>
      <c r="R23" s="121"/>
      <c r="S23" s="121"/>
      <c r="T23" s="121"/>
      <c r="U23" s="121"/>
      <c r="V23" s="121"/>
      <c r="W23" s="121"/>
      <c r="X23" s="121"/>
      <c r="Y23" s="121"/>
      <c r="Z23" s="121"/>
    </row>
    <row r="24" ht="11.25" customHeight="1">
      <c r="A24" s="330" t="s">
        <v>4472</v>
      </c>
      <c r="B24" s="5" t="s">
        <v>88</v>
      </c>
      <c r="C24" s="5" t="s">
        <v>11800</v>
      </c>
      <c r="D24" s="510"/>
      <c r="E24" s="511" t="s">
        <v>11801</v>
      </c>
      <c r="F24" s="512" t="s">
        <v>11804</v>
      </c>
      <c r="G24" s="5">
        <v>100.0</v>
      </c>
      <c r="H24" s="5">
        <v>100.0</v>
      </c>
      <c r="I24" s="330" t="s">
        <v>4472</v>
      </c>
      <c r="J24" s="99"/>
      <c r="K24" s="121"/>
      <c r="L24" s="121"/>
      <c r="M24" s="121"/>
      <c r="N24" s="121"/>
      <c r="O24" s="121"/>
      <c r="P24" s="121"/>
      <c r="Q24" s="121"/>
      <c r="R24" s="121"/>
      <c r="S24" s="121"/>
      <c r="T24" s="121"/>
      <c r="U24" s="121"/>
      <c r="V24" s="121"/>
      <c r="W24" s="121"/>
      <c r="X24" s="121"/>
      <c r="Y24" s="121"/>
      <c r="Z24" s="121"/>
    </row>
    <row r="25" ht="11.25" customHeight="1">
      <c r="A25" s="330" t="s">
        <v>10351</v>
      </c>
      <c r="B25" s="5" t="s">
        <v>88</v>
      </c>
      <c r="C25" s="5" t="s">
        <v>11805</v>
      </c>
      <c r="D25" s="510"/>
      <c r="E25" s="511" t="s">
        <v>11806</v>
      </c>
      <c r="F25" s="512" t="s">
        <v>11807</v>
      </c>
      <c r="G25" s="5">
        <v>100.0</v>
      </c>
      <c r="H25" s="5">
        <v>100.0</v>
      </c>
      <c r="I25" s="330" t="s">
        <v>1172</v>
      </c>
      <c r="J25" s="99"/>
      <c r="K25" s="121"/>
      <c r="L25" s="121"/>
      <c r="M25" s="121"/>
      <c r="N25" s="121"/>
      <c r="O25" s="121"/>
      <c r="P25" s="121"/>
      <c r="Q25" s="121"/>
      <c r="R25" s="121"/>
      <c r="S25" s="121"/>
      <c r="T25" s="121"/>
      <c r="U25" s="121"/>
      <c r="V25" s="121"/>
      <c r="W25" s="121"/>
      <c r="X25" s="121"/>
      <c r="Y25" s="121"/>
      <c r="Z25" s="121"/>
    </row>
    <row r="26" ht="11.25" customHeight="1">
      <c r="A26" s="330" t="s">
        <v>11808</v>
      </c>
      <c r="B26" s="5" t="s">
        <v>88</v>
      </c>
      <c r="C26" s="5" t="s">
        <v>11809</v>
      </c>
      <c r="D26" s="510"/>
      <c r="E26" s="511"/>
      <c r="F26" s="512" t="s">
        <v>11810</v>
      </c>
      <c r="G26" s="5">
        <v>100.0</v>
      </c>
      <c r="H26" s="5">
        <f>G26</f>
        <v>100</v>
      </c>
      <c r="I26" s="330" t="s">
        <v>1173</v>
      </c>
      <c r="J26" s="99"/>
      <c r="K26" s="121"/>
      <c r="L26" s="121"/>
      <c r="M26" s="121"/>
      <c r="N26" s="121"/>
      <c r="O26" s="121"/>
      <c r="P26" s="121"/>
      <c r="Q26" s="121"/>
      <c r="R26" s="121"/>
      <c r="S26" s="121"/>
      <c r="T26" s="121"/>
      <c r="U26" s="121"/>
      <c r="V26" s="121"/>
      <c r="W26" s="121"/>
      <c r="X26" s="121"/>
      <c r="Y26" s="121"/>
      <c r="Z26" s="121"/>
    </row>
    <row r="27" ht="11.25" customHeight="1">
      <c r="A27" s="330" t="s">
        <v>11811</v>
      </c>
      <c r="B27" s="5" t="s">
        <v>88</v>
      </c>
      <c r="C27" s="5" t="s">
        <v>11779</v>
      </c>
      <c r="D27" s="510" t="s">
        <v>11812</v>
      </c>
      <c r="E27" s="511" t="s">
        <v>11813</v>
      </c>
      <c r="F27" s="512" t="s">
        <v>11814</v>
      </c>
      <c r="G27" s="5">
        <v>100.0</v>
      </c>
      <c r="H27" s="5">
        <v>100.0</v>
      </c>
      <c r="I27" s="330" t="s">
        <v>4915</v>
      </c>
      <c r="J27" s="121"/>
      <c r="K27" s="121"/>
      <c r="L27" s="121"/>
      <c r="M27" s="121"/>
      <c r="N27" s="121"/>
      <c r="O27" s="121"/>
      <c r="P27" s="121"/>
      <c r="Q27" s="121"/>
      <c r="R27" s="121"/>
      <c r="S27" s="121"/>
      <c r="T27" s="121"/>
      <c r="U27" s="121"/>
      <c r="V27" s="121"/>
      <c r="W27" s="121"/>
      <c r="X27" s="121"/>
      <c r="Y27" s="121"/>
      <c r="Z27" s="121"/>
    </row>
    <row r="28" ht="11.25" customHeight="1">
      <c r="A28" s="330" t="s">
        <v>10437</v>
      </c>
      <c r="B28" s="5" t="s">
        <v>88</v>
      </c>
      <c r="C28" s="5" t="s">
        <v>11773</v>
      </c>
      <c r="D28" s="510"/>
      <c r="E28" s="330" t="s">
        <v>10437</v>
      </c>
      <c r="F28" s="512" t="s">
        <v>11815</v>
      </c>
      <c r="G28" s="5">
        <v>100.0</v>
      </c>
      <c r="H28" s="5">
        <f>G28</f>
        <v>100</v>
      </c>
      <c r="I28" s="330" t="s">
        <v>1235</v>
      </c>
      <c r="J28" s="121"/>
      <c r="K28" s="121"/>
      <c r="L28" s="121"/>
      <c r="M28" s="121"/>
      <c r="N28" s="121"/>
      <c r="O28" s="121"/>
      <c r="P28" s="121"/>
      <c r="Q28" s="121"/>
      <c r="R28" s="121"/>
      <c r="S28" s="121"/>
      <c r="T28" s="121"/>
      <c r="U28" s="121"/>
      <c r="V28" s="121"/>
      <c r="W28" s="121"/>
      <c r="X28" s="121"/>
      <c r="Y28" s="121"/>
      <c r="Z28" s="121"/>
    </row>
    <row r="29" ht="11.25" customHeight="1">
      <c r="A29" s="330" t="s">
        <v>10437</v>
      </c>
      <c r="B29" s="5" t="s">
        <v>88</v>
      </c>
      <c r="C29" s="5" t="s">
        <v>11770</v>
      </c>
      <c r="D29" s="510"/>
      <c r="E29" s="330" t="s">
        <v>10437</v>
      </c>
      <c r="F29" s="512" t="s">
        <v>11816</v>
      </c>
      <c r="G29" s="5">
        <v>150.0</v>
      </c>
      <c r="H29" s="5">
        <v>150.0</v>
      </c>
      <c r="I29" s="330" t="s">
        <v>1235</v>
      </c>
      <c r="J29" s="121"/>
      <c r="K29" s="121"/>
      <c r="L29" s="121"/>
      <c r="M29" s="121"/>
      <c r="N29" s="121"/>
      <c r="O29" s="121"/>
      <c r="P29" s="121"/>
      <c r="Q29" s="121"/>
      <c r="R29" s="121"/>
      <c r="S29" s="121"/>
      <c r="T29" s="121"/>
      <c r="U29" s="121"/>
      <c r="V29" s="121"/>
      <c r="W29" s="121"/>
      <c r="X29" s="121"/>
      <c r="Y29" s="121"/>
      <c r="Z29" s="121"/>
    </row>
    <row r="30" ht="11.25" customHeight="1">
      <c r="A30" s="330" t="s">
        <v>1936</v>
      </c>
      <c r="B30" s="5" t="s">
        <v>1075</v>
      </c>
      <c r="C30" s="5" t="s">
        <v>11800</v>
      </c>
      <c r="D30" s="510"/>
      <c r="E30" s="511"/>
      <c r="F30" s="512" t="s">
        <v>11817</v>
      </c>
      <c r="G30" s="5">
        <v>100.0</v>
      </c>
      <c r="H30" s="5">
        <v>100.0</v>
      </c>
      <c r="I30" s="330" t="s">
        <v>1260</v>
      </c>
      <c r="J30" s="121"/>
      <c r="K30" s="121"/>
      <c r="L30" s="121"/>
      <c r="M30" s="121"/>
      <c r="N30" s="121"/>
      <c r="O30" s="121"/>
      <c r="P30" s="121"/>
      <c r="Q30" s="121"/>
      <c r="R30" s="121"/>
      <c r="S30" s="121"/>
      <c r="T30" s="121"/>
      <c r="U30" s="121"/>
      <c r="V30" s="121"/>
      <c r="W30" s="121"/>
      <c r="X30" s="121"/>
      <c r="Y30" s="121"/>
      <c r="Z30" s="121"/>
    </row>
    <row r="31" ht="11.25" customHeight="1">
      <c r="A31" s="330" t="s">
        <v>11818</v>
      </c>
      <c r="B31" s="5" t="s">
        <v>135</v>
      </c>
      <c r="C31" s="5" t="s">
        <v>11770</v>
      </c>
      <c r="D31" s="510"/>
      <c r="E31" s="511" t="s">
        <v>11819</v>
      </c>
      <c r="F31" s="512" t="s">
        <v>11820</v>
      </c>
      <c r="G31" s="5">
        <v>150.0</v>
      </c>
      <c r="H31" s="5">
        <v>150.0</v>
      </c>
      <c r="I31" s="330" t="s">
        <v>141</v>
      </c>
      <c r="J31" s="121"/>
      <c r="K31" s="121"/>
      <c r="L31" s="121"/>
      <c r="M31" s="121"/>
      <c r="N31" s="121"/>
      <c r="O31" s="121"/>
      <c r="P31" s="121"/>
      <c r="Q31" s="121"/>
      <c r="R31" s="121"/>
      <c r="S31" s="121"/>
      <c r="T31" s="121"/>
      <c r="U31" s="121"/>
      <c r="V31" s="121"/>
      <c r="W31" s="121"/>
      <c r="X31" s="121"/>
      <c r="Y31" s="121"/>
      <c r="Z31" s="121"/>
    </row>
    <row r="32" ht="11.25" customHeight="1">
      <c r="A32" s="330" t="s">
        <v>10708</v>
      </c>
      <c r="B32" s="5" t="s">
        <v>135</v>
      </c>
      <c r="C32" s="5" t="s">
        <v>11770</v>
      </c>
      <c r="D32" s="510"/>
      <c r="E32" s="511" t="s">
        <v>11821</v>
      </c>
      <c r="F32" s="512" t="s">
        <v>11822</v>
      </c>
      <c r="G32" s="5">
        <v>450.0</v>
      </c>
      <c r="H32" s="5">
        <v>450.0</v>
      </c>
      <c r="I32" s="330" t="s">
        <v>142</v>
      </c>
      <c r="J32" s="121"/>
      <c r="K32" s="121"/>
      <c r="L32" s="121"/>
      <c r="M32" s="121"/>
      <c r="N32" s="121"/>
      <c r="O32" s="121"/>
      <c r="P32" s="121"/>
      <c r="Q32" s="121"/>
      <c r="R32" s="121"/>
      <c r="S32" s="121"/>
      <c r="T32" s="121"/>
      <c r="U32" s="121"/>
      <c r="V32" s="121"/>
      <c r="W32" s="121"/>
      <c r="X32" s="121"/>
      <c r="Y32" s="121"/>
      <c r="Z32" s="121"/>
    </row>
    <row r="33" ht="11.25" customHeight="1">
      <c r="A33" s="330" t="s">
        <v>11678</v>
      </c>
      <c r="B33" s="5" t="s">
        <v>135</v>
      </c>
      <c r="C33" s="5" t="s">
        <v>11823</v>
      </c>
      <c r="D33" s="510"/>
      <c r="E33" s="511" t="s">
        <v>11824</v>
      </c>
      <c r="F33" s="512" t="s">
        <v>11825</v>
      </c>
      <c r="G33" s="5">
        <v>100.0</v>
      </c>
      <c r="H33" s="5">
        <v>100.0</v>
      </c>
      <c r="I33" s="330" t="s">
        <v>143</v>
      </c>
      <c r="J33" s="121"/>
      <c r="K33" s="121"/>
      <c r="L33" s="121"/>
      <c r="M33" s="121"/>
      <c r="N33" s="121"/>
      <c r="O33" s="121"/>
      <c r="P33" s="121"/>
      <c r="Q33" s="121"/>
      <c r="R33" s="121"/>
      <c r="S33" s="121"/>
      <c r="T33" s="121"/>
      <c r="U33" s="121"/>
      <c r="V33" s="121"/>
      <c r="W33" s="121"/>
      <c r="X33" s="121"/>
      <c r="Y33" s="121"/>
      <c r="Z33" s="121"/>
    </row>
    <row r="34" ht="11.25" customHeight="1">
      <c r="A34" s="330" t="s">
        <v>11678</v>
      </c>
      <c r="B34" s="5" t="s">
        <v>135</v>
      </c>
      <c r="C34" s="5" t="s">
        <v>11826</v>
      </c>
      <c r="D34" s="510"/>
      <c r="E34" s="511" t="s">
        <v>11824</v>
      </c>
      <c r="F34" s="512" t="s">
        <v>11827</v>
      </c>
      <c r="G34" s="5">
        <v>100.0</v>
      </c>
      <c r="H34" s="5">
        <v>100.0</v>
      </c>
      <c r="I34" s="330" t="s">
        <v>143</v>
      </c>
      <c r="J34" s="121"/>
      <c r="K34" s="121"/>
      <c r="L34" s="121"/>
      <c r="M34" s="121"/>
      <c r="N34" s="121"/>
      <c r="O34" s="121"/>
      <c r="P34" s="121"/>
      <c r="Q34" s="121"/>
      <c r="R34" s="121"/>
      <c r="S34" s="121"/>
      <c r="T34" s="121"/>
      <c r="U34" s="121"/>
      <c r="V34" s="121"/>
      <c r="W34" s="121"/>
      <c r="X34" s="121"/>
      <c r="Y34" s="121"/>
      <c r="Z34" s="121"/>
    </row>
    <row r="35" ht="11.25" customHeight="1">
      <c r="A35" s="330" t="s">
        <v>145</v>
      </c>
      <c r="B35" s="5" t="s">
        <v>135</v>
      </c>
      <c r="C35" s="5" t="s">
        <v>11823</v>
      </c>
      <c r="D35" s="510"/>
      <c r="E35" s="511" t="s">
        <v>11824</v>
      </c>
      <c r="F35" s="512" t="s">
        <v>11828</v>
      </c>
      <c r="G35" s="5">
        <v>200.0</v>
      </c>
      <c r="H35" s="5">
        <v>200.0</v>
      </c>
      <c r="I35" s="330" t="s">
        <v>145</v>
      </c>
      <c r="J35" s="121"/>
      <c r="K35" s="121"/>
      <c r="L35" s="121"/>
      <c r="M35" s="121"/>
      <c r="N35" s="121"/>
      <c r="O35" s="121"/>
      <c r="P35" s="121"/>
      <c r="Q35" s="121"/>
      <c r="R35" s="121"/>
      <c r="S35" s="121"/>
      <c r="T35" s="121"/>
      <c r="U35" s="121"/>
      <c r="V35" s="121"/>
      <c r="W35" s="121"/>
      <c r="X35" s="121"/>
      <c r="Y35" s="121"/>
      <c r="Z35" s="121"/>
    </row>
    <row r="36" ht="11.25" customHeight="1">
      <c r="A36" s="330" t="s">
        <v>10902</v>
      </c>
      <c r="B36" s="5" t="s">
        <v>135</v>
      </c>
      <c r="C36" s="5" t="s">
        <v>11823</v>
      </c>
      <c r="D36" s="510"/>
      <c r="E36" s="511" t="s">
        <v>11824</v>
      </c>
      <c r="F36" s="512" t="s">
        <v>11829</v>
      </c>
      <c r="G36" s="5">
        <v>100.0</v>
      </c>
      <c r="H36" s="5">
        <f t="shared" ref="H36:H38" si="1">G36</f>
        <v>100</v>
      </c>
      <c r="I36" s="330" t="s">
        <v>10902</v>
      </c>
      <c r="J36" s="121"/>
      <c r="K36" s="121"/>
      <c r="L36" s="121"/>
      <c r="M36" s="121"/>
      <c r="N36" s="121"/>
      <c r="O36" s="121"/>
      <c r="P36" s="121"/>
      <c r="Q36" s="121"/>
      <c r="R36" s="121"/>
      <c r="S36" s="121"/>
      <c r="T36" s="121"/>
      <c r="U36" s="121"/>
      <c r="V36" s="121"/>
      <c r="W36" s="121"/>
      <c r="X36" s="121"/>
      <c r="Y36" s="121"/>
      <c r="Z36" s="121"/>
    </row>
    <row r="37" ht="11.25" customHeight="1">
      <c r="A37" s="330" t="s">
        <v>10902</v>
      </c>
      <c r="B37" s="5" t="s">
        <v>135</v>
      </c>
      <c r="C37" s="5" t="s">
        <v>11823</v>
      </c>
      <c r="D37" s="510"/>
      <c r="E37" s="511" t="s">
        <v>11824</v>
      </c>
      <c r="F37" s="512" t="s">
        <v>11830</v>
      </c>
      <c r="G37" s="5">
        <v>100.0</v>
      </c>
      <c r="H37" s="5">
        <f t="shared" si="1"/>
        <v>100</v>
      </c>
      <c r="I37" s="330" t="s">
        <v>10902</v>
      </c>
      <c r="J37" s="121"/>
      <c r="K37" s="121"/>
      <c r="L37" s="121"/>
      <c r="M37" s="121"/>
      <c r="N37" s="121"/>
      <c r="O37" s="121"/>
      <c r="P37" s="121"/>
      <c r="Q37" s="121"/>
      <c r="R37" s="121"/>
      <c r="S37" s="121"/>
      <c r="T37" s="121"/>
      <c r="U37" s="121"/>
      <c r="V37" s="121"/>
      <c r="W37" s="121"/>
      <c r="X37" s="121"/>
      <c r="Y37" s="121"/>
      <c r="Z37" s="121"/>
    </row>
    <row r="38" ht="11.25" customHeight="1">
      <c r="A38" s="330" t="s">
        <v>10902</v>
      </c>
      <c r="B38" s="5" t="s">
        <v>135</v>
      </c>
      <c r="C38" s="5" t="s">
        <v>11773</v>
      </c>
      <c r="D38" s="510"/>
      <c r="E38" s="511" t="s">
        <v>11824</v>
      </c>
      <c r="F38" s="512" t="s">
        <v>11831</v>
      </c>
      <c r="G38" s="5">
        <v>100.0</v>
      </c>
      <c r="H38" s="5">
        <f t="shared" si="1"/>
        <v>100</v>
      </c>
      <c r="I38" s="330" t="s">
        <v>10902</v>
      </c>
      <c r="J38" s="121"/>
      <c r="K38" s="121"/>
      <c r="L38" s="121"/>
      <c r="M38" s="121"/>
      <c r="N38" s="121"/>
      <c r="O38" s="121"/>
      <c r="P38" s="121"/>
      <c r="Q38" s="121"/>
      <c r="R38" s="121"/>
      <c r="S38" s="121"/>
      <c r="T38" s="121"/>
      <c r="U38" s="121"/>
      <c r="V38" s="121"/>
      <c r="W38" s="121"/>
      <c r="X38" s="121"/>
      <c r="Y38" s="121"/>
      <c r="Z38" s="121"/>
    </row>
    <row r="39" ht="11.25" customHeight="1">
      <c r="A39" s="330" t="s">
        <v>8231</v>
      </c>
      <c r="B39" s="5" t="s">
        <v>135</v>
      </c>
      <c r="C39" s="5" t="s">
        <v>11832</v>
      </c>
      <c r="D39" s="510"/>
      <c r="E39" s="511" t="s">
        <v>11801</v>
      </c>
      <c r="F39" s="512" t="s">
        <v>11833</v>
      </c>
      <c r="G39" s="5">
        <v>300.0</v>
      </c>
      <c r="H39" s="5">
        <v>130.0</v>
      </c>
      <c r="I39" s="330" t="s">
        <v>156</v>
      </c>
      <c r="J39" s="121"/>
      <c r="K39" s="121"/>
      <c r="L39" s="121"/>
      <c r="M39" s="121"/>
      <c r="N39" s="121"/>
      <c r="O39" s="121"/>
      <c r="P39" s="121"/>
      <c r="Q39" s="121"/>
      <c r="R39" s="121"/>
      <c r="S39" s="121"/>
      <c r="T39" s="121"/>
      <c r="U39" s="121"/>
      <c r="V39" s="121"/>
      <c r="W39" s="121"/>
      <c r="X39" s="121"/>
      <c r="Y39" s="121"/>
      <c r="Z39" s="121"/>
    </row>
    <row r="40" ht="11.25" customHeight="1">
      <c r="A40" s="136" t="s">
        <v>8231</v>
      </c>
      <c r="B40" s="241" t="s">
        <v>135</v>
      </c>
      <c r="C40" s="241" t="s">
        <v>11832</v>
      </c>
      <c r="D40" s="241"/>
      <c r="E40" s="136" t="s">
        <v>11801</v>
      </c>
      <c r="F40" s="136" t="s">
        <v>11834</v>
      </c>
      <c r="G40" s="5">
        <v>100.0</v>
      </c>
      <c r="H40" s="5">
        <v>100.0</v>
      </c>
      <c r="I40" s="330" t="s">
        <v>156</v>
      </c>
      <c r="J40" s="121"/>
      <c r="K40" s="121"/>
      <c r="L40" s="121"/>
      <c r="M40" s="121"/>
      <c r="N40" s="121"/>
      <c r="O40" s="121"/>
      <c r="P40" s="121"/>
      <c r="Q40" s="121"/>
      <c r="R40" s="121"/>
      <c r="S40" s="121"/>
      <c r="T40" s="121"/>
      <c r="U40" s="121"/>
      <c r="V40" s="121"/>
      <c r="W40" s="121"/>
      <c r="X40" s="121"/>
      <c r="Y40" s="121"/>
      <c r="Z40" s="121"/>
    </row>
    <row r="41" ht="11.25" customHeight="1">
      <c r="A41" s="136" t="s">
        <v>11835</v>
      </c>
      <c r="B41" s="241" t="s">
        <v>135</v>
      </c>
      <c r="C41" s="241" t="s">
        <v>11832</v>
      </c>
      <c r="D41" s="241"/>
      <c r="E41" s="136"/>
      <c r="F41" s="136" t="s">
        <v>11833</v>
      </c>
      <c r="G41" s="5">
        <v>300.0</v>
      </c>
      <c r="H41" s="5">
        <v>100.0</v>
      </c>
      <c r="I41" s="330" t="s">
        <v>157</v>
      </c>
      <c r="J41" s="121"/>
      <c r="K41" s="121"/>
      <c r="L41" s="121"/>
      <c r="M41" s="121"/>
      <c r="N41" s="121"/>
      <c r="O41" s="121"/>
      <c r="P41" s="121"/>
      <c r="Q41" s="121"/>
      <c r="R41" s="121"/>
      <c r="S41" s="121"/>
      <c r="T41" s="121"/>
      <c r="U41" s="121"/>
      <c r="V41" s="121"/>
      <c r="W41" s="121"/>
      <c r="X41" s="121"/>
      <c r="Y41" s="121"/>
      <c r="Z41" s="121"/>
    </row>
    <row r="42" ht="11.25" customHeight="1">
      <c r="A42" s="136" t="s">
        <v>11697</v>
      </c>
      <c r="B42" s="241" t="s">
        <v>135</v>
      </c>
      <c r="C42" s="241" t="s">
        <v>11782</v>
      </c>
      <c r="D42" s="241" t="s">
        <v>11362</v>
      </c>
      <c r="E42" s="136" t="s">
        <v>11836</v>
      </c>
      <c r="F42" s="136" t="s">
        <v>11837</v>
      </c>
      <c r="G42" s="5">
        <v>150.0</v>
      </c>
      <c r="H42" s="5">
        <v>20.0</v>
      </c>
      <c r="I42" s="330" t="s">
        <v>160</v>
      </c>
      <c r="J42" s="121"/>
      <c r="K42" s="121"/>
      <c r="L42" s="121"/>
      <c r="M42" s="121"/>
      <c r="N42" s="121"/>
      <c r="O42" s="121"/>
      <c r="P42" s="121"/>
      <c r="Q42" s="121"/>
      <c r="R42" s="121"/>
      <c r="S42" s="121"/>
      <c r="T42" s="121"/>
      <c r="U42" s="121"/>
      <c r="V42" s="121"/>
      <c r="W42" s="121"/>
      <c r="X42" s="121"/>
      <c r="Y42" s="121"/>
      <c r="Z42" s="121"/>
    </row>
    <row r="43" ht="11.25" customHeight="1">
      <c r="A43" s="398"/>
      <c r="B43" s="398"/>
      <c r="C43" s="376"/>
      <c r="D43" s="399"/>
      <c r="E43" s="513"/>
      <c r="F43" s="401"/>
      <c r="G43" s="514"/>
      <c r="H43" s="514"/>
      <c r="I43" s="330"/>
      <c r="J43" s="121"/>
      <c r="K43" s="121"/>
      <c r="L43" s="121"/>
      <c r="M43" s="121"/>
      <c r="N43" s="121"/>
      <c r="O43" s="121"/>
      <c r="P43" s="121"/>
      <c r="Q43" s="121"/>
      <c r="R43" s="121"/>
      <c r="S43" s="121"/>
      <c r="T43" s="121"/>
      <c r="U43" s="121"/>
      <c r="V43" s="121"/>
      <c r="W43" s="121"/>
      <c r="X43" s="121"/>
      <c r="Y43" s="121"/>
      <c r="Z43" s="121"/>
    </row>
    <row r="44" ht="11.25" customHeight="1">
      <c r="A44" s="137"/>
      <c r="B44" s="137"/>
      <c r="C44" s="133"/>
      <c r="D44" s="138"/>
      <c r="E44" s="343"/>
      <c r="F44" s="394"/>
      <c r="G44" s="330"/>
      <c r="H44" s="330"/>
      <c r="I44" s="330"/>
      <c r="J44" s="121"/>
      <c r="K44" s="121"/>
      <c r="L44" s="121"/>
      <c r="M44" s="121"/>
      <c r="N44" s="121"/>
      <c r="O44" s="121"/>
      <c r="P44" s="121"/>
      <c r="Q44" s="121"/>
      <c r="R44" s="121"/>
      <c r="S44" s="121"/>
      <c r="T44" s="121"/>
      <c r="U44" s="121"/>
      <c r="V44" s="121"/>
      <c r="W44" s="121"/>
      <c r="X44" s="121"/>
      <c r="Y44" s="121"/>
      <c r="Z44" s="121"/>
    </row>
    <row r="45" ht="11.25" customHeight="1">
      <c r="A45" s="137"/>
      <c r="B45" s="137"/>
      <c r="C45" s="133"/>
      <c r="D45" s="138"/>
      <c r="E45" s="343"/>
      <c r="F45" s="394"/>
      <c r="G45" s="330"/>
      <c r="H45" s="330"/>
      <c r="I45" s="330"/>
      <c r="J45" s="121"/>
      <c r="K45" s="121"/>
      <c r="L45" s="121"/>
      <c r="M45" s="121"/>
      <c r="N45" s="121"/>
      <c r="O45" s="121"/>
      <c r="P45" s="121"/>
      <c r="Q45" s="121"/>
      <c r="R45" s="121"/>
      <c r="S45" s="121"/>
      <c r="T45" s="121"/>
      <c r="U45" s="121"/>
      <c r="V45" s="121"/>
      <c r="W45" s="121"/>
      <c r="X45" s="121"/>
      <c r="Y45" s="121"/>
      <c r="Z45" s="121"/>
    </row>
    <row r="46" ht="11.25" customHeight="1">
      <c r="A46" s="137"/>
      <c r="B46" s="137"/>
      <c r="C46" s="133"/>
      <c r="D46" s="138"/>
      <c r="E46" s="343"/>
      <c r="F46" s="394"/>
      <c r="G46" s="330"/>
      <c r="H46" s="330"/>
      <c r="I46" s="330"/>
      <c r="J46" s="121"/>
      <c r="K46" s="121"/>
      <c r="L46" s="121"/>
      <c r="M46" s="121"/>
      <c r="N46" s="121"/>
      <c r="O46" s="121"/>
      <c r="P46" s="121"/>
      <c r="Q46" s="121"/>
      <c r="R46" s="121"/>
      <c r="S46" s="121"/>
      <c r="T46" s="121"/>
      <c r="U46" s="121"/>
      <c r="V46" s="121"/>
      <c r="W46" s="121"/>
      <c r="X46" s="121"/>
      <c r="Y46" s="121"/>
      <c r="Z46" s="121"/>
    </row>
    <row r="47" ht="11.25" customHeight="1">
      <c r="A47" s="137"/>
      <c r="B47" s="137"/>
      <c r="C47" s="133"/>
      <c r="D47" s="138"/>
      <c r="E47" s="343"/>
      <c r="F47" s="394"/>
      <c r="G47" s="330"/>
      <c r="H47" s="330"/>
      <c r="I47" s="330"/>
      <c r="J47" s="121"/>
      <c r="K47" s="121"/>
      <c r="L47" s="121"/>
      <c r="M47" s="121"/>
      <c r="N47" s="121"/>
      <c r="O47" s="121"/>
      <c r="P47" s="121"/>
      <c r="Q47" s="121"/>
      <c r="R47" s="121"/>
      <c r="S47" s="121"/>
      <c r="T47" s="121"/>
      <c r="U47" s="121"/>
      <c r="V47" s="121"/>
      <c r="W47" s="121"/>
      <c r="X47" s="121"/>
      <c r="Y47" s="121"/>
      <c r="Z47" s="121"/>
    </row>
    <row r="48" ht="11.25" customHeight="1">
      <c r="A48" s="137"/>
      <c r="B48" s="137"/>
      <c r="C48" s="133"/>
      <c r="D48" s="138"/>
      <c r="E48" s="343"/>
      <c r="F48" s="394"/>
      <c r="G48" s="330"/>
      <c r="H48" s="330"/>
      <c r="I48" s="330"/>
      <c r="J48" s="121"/>
      <c r="K48" s="121"/>
      <c r="L48" s="121"/>
      <c r="M48" s="121"/>
      <c r="N48" s="121"/>
      <c r="O48" s="121"/>
      <c r="P48" s="121"/>
      <c r="Q48" s="121"/>
      <c r="R48" s="121"/>
      <c r="S48" s="121"/>
      <c r="T48" s="121"/>
      <c r="U48" s="121"/>
      <c r="V48" s="121"/>
      <c r="W48" s="121"/>
      <c r="X48" s="121"/>
      <c r="Y48" s="121"/>
      <c r="Z48" s="121"/>
    </row>
    <row r="49" ht="15.75" customHeight="1">
      <c r="A49" s="114" t="s">
        <v>172</v>
      </c>
      <c r="B49" s="67"/>
      <c r="C49" s="67"/>
      <c r="D49" s="67"/>
      <c r="E49" s="71"/>
      <c r="H49" s="396">
        <f>SUM(H12:H48)</f>
        <v>4250</v>
      </c>
    </row>
    <row r="50" ht="15.75" customHeight="1">
      <c r="A50" s="66"/>
      <c r="B50" s="67"/>
      <c r="C50" s="67"/>
      <c r="D50" s="67"/>
      <c r="E50" s="1"/>
      <c r="F50" s="1"/>
    </row>
    <row r="51" ht="15.75" customHeight="1">
      <c r="A51" s="397" t="s">
        <v>1743</v>
      </c>
      <c r="B51" s="117"/>
      <c r="C51" s="117"/>
      <c r="D51" s="117"/>
      <c r="E51" s="117"/>
      <c r="F51" s="117"/>
    </row>
    <row r="52" ht="15.75" customHeight="1">
      <c r="A52" s="66"/>
      <c r="B52" s="67"/>
      <c r="C52" s="67"/>
      <c r="D52" s="67"/>
      <c r="E52" s="1"/>
      <c r="F52" s="1"/>
    </row>
    <row r="53" ht="15.75" customHeight="1">
      <c r="A53" s="66"/>
      <c r="B53" s="67"/>
      <c r="C53" s="67"/>
      <c r="D53" s="67"/>
      <c r="E53" s="1"/>
      <c r="F53" s="1"/>
    </row>
    <row r="54" ht="15.75" customHeight="1">
      <c r="A54" s="66"/>
      <c r="B54" s="67"/>
      <c r="C54" s="67"/>
      <c r="D54" s="67"/>
      <c r="E54" s="1"/>
      <c r="F54" s="1"/>
    </row>
    <row r="55" ht="15.75" customHeight="1">
      <c r="A55" s="66"/>
      <c r="B55" s="67"/>
      <c r="C55" s="67"/>
      <c r="D55" s="67"/>
      <c r="E55" s="1"/>
      <c r="F55" s="1"/>
    </row>
    <row r="56" ht="15.75" customHeight="1">
      <c r="A56" s="66"/>
      <c r="B56" s="67"/>
      <c r="C56" s="67"/>
      <c r="D56" s="67"/>
      <c r="E56" s="1"/>
      <c r="F56" s="1"/>
    </row>
    <row r="57" ht="15.75" customHeight="1">
      <c r="A57" s="66"/>
      <c r="B57" s="67"/>
      <c r="C57" s="67"/>
      <c r="D57" s="67"/>
      <c r="E57" s="1"/>
      <c r="F57" s="1"/>
    </row>
    <row r="58" ht="15.75" customHeight="1">
      <c r="A58" s="66"/>
      <c r="B58" s="67"/>
      <c r="C58" s="67"/>
      <c r="D58" s="67"/>
      <c r="E58" s="1"/>
      <c r="F58" s="1"/>
    </row>
    <row r="59" ht="15.75" customHeight="1">
      <c r="A59" s="66"/>
      <c r="B59" s="67"/>
      <c r="C59" s="67"/>
      <c r="D59" s="67"/>
      <c r="E59" s="1"/>
      <c r="F59" s="1"/>
    </row>
    <row r="60" ht="15.75" customHeight="1">
      <c r="A60" s="66"/>
      <c r="B60" s="67"/>
      <c r="C60" s="67"/>
      <c r="D60" s="67"/>
      <c r="E60" s="1"/>
      <c r="F60" s="1"/>
    </row>
    <row r="61" ht="15.75" customHeight="1">
      <c r="A61" s="66"/>
      <c r="B61" s="67"/>
      <c r="C61" s="67"/>
      <c r="D61" s="67"/>
      <c r="E61" s="1"/>
      <c r="F61" s="1"/>
    </row>
    <row r="62" ht="15.75" customHeight="1">
      <c r="A62" s="66"/>
      <c r="B62" s="67"/>
      <c r="C62" s="67"/>
      <c r="D62" s="67"/>
      <c r="E62" s="1"/>
      <c r="F62" s="1"/>
    </row>
    <row r="63" ht="15.75" customHeight="1">
      <c r="A63" s="66"/>
      <c r="B63" s="67"/>
      <c r="C63" s="67"/>
      <c r="D63" s="67"/>
      <c r="E63" s="1"/>
      <c r="F63" s="1"/>
    </row>
    <row r="64" ht="15.75" customHeight="1">
      <c r="A64" s="66"/>
      <c r="B64" s="67"/>
      <c r="C64" s="67"/>
      <c r="D64" s="67"/>
      <c r="E64" s="1"/>
      <c r="F64" s="1"/>
    </row>
    <row r="65" ht="15.75" customHeight="1">
      <c r="A65" s="66"/>
      <c r="B65" s="67"/>
      <c r="C65" s="67"/>
      <c r="D65" s="67"/>
      <c r="E65" s="1"/>
      <c r="F65" s="1"/>
    </row>
    <row r="66" ht="15.75" customHeight="1">
      <c r="A66" s="66"/>
      <c r="B66" s="67"/>
      <c r="C66" s="67"/>
      <c r="D66" s="67"/>
      <c r="E66" s="1"/>
      <c r="F66" s="1"/>
    </row>
    <row r="67" ht="15.75" customHeight="1">
      <c r="A67" s="66"/>
      <c r="B67" s="67"/>
      <c r="C67" s="67"/>
      <c r="D67" s="67"/>
      <c r="E67" s="1"/>
      <c r="F67" s="1"/>
    </row>
    <row r="68" ht="15.75" customHeight="1">
      <c r="A68" s="66"/>
      <c r="B68" s="67"/>
      <c r="C68" s="67"/>
      <c r="D68" s="67"/>
      <c r="E68" s="1"/>
      <c r="F68" s="1"/>
    </row>
    <row r="69" ht="15.75" customHeight="1">
      <c r="A69" s="66"/>
      <c r="B69" s="67"/>
      <c r="C69" s="67"/>
      <c r="D69" s="67"/>
      <c r="E69" s="1"/>
      <c r="F69" s="1"/>
    </row>
    <row r="70" ht="15.75" customHeight="1">
      <c r="A70" s="66"/>
      <c r="B70" s="67"/>
      <c r="C70" s="67"/>
      <c r="D70" s="67"/>
      <c r="E70" s="1"/>
      <c r="F70" s="1"/>
    </row>
    <row r="71" ht="15.75" customHeight="1">
      <c r="A71" s="66"/>
      <c r="B71" s="67"/>
      <c r="C71" s="67"/>
      <c r="D71" s="67"/>
      <c r="E71" s="1"/>
      <c r="F71" s="1"/>
    </row>
    <row r="72" ht="15.75" customHeight="1">
      <c r="A72" s="66"/>
      <c r="B72" s="67"/>
      <c r="C72" s="67"/>
      <c r="D72" s="67"/>
      <c r="E72" s="1"/>
      <c r="F72" s="1"/>
    </row>
    <row r="73" ht="15.75" customHeight="1">
      <c r="A73" s="66"/>
      <c r="B73" s="67"/>
      <c r="C73" s="67"/>
      <c r="D73" s="67"/>
      <c r="E73" s="1"/>
      <c r="F73" s="1"/>
    </row>
    <row r="74" ht="15.75" customHeight="1">
      <c r="A74" s="66"/>
      <c r="B74" s="67"/>
      <c r="C74" s="67"/>
      <c r="D74" s="67"/>
      <c r="E74" s="1"/>
      <c r="F74" s="1"/>
    </row>
    <row r="75" ht="15.75" customHeight="1">
      <c r="A75" s="66"/>
      <c r="B75" s="67"/>
      <c r="C75" s="67"/>
      <c r="D75" s="67"/>
      <c r="E75" s="1"/>
      <c r="F75" s="1"/>
    </row>
    <row r="76" ht="15.75" customHeight="1">
      <c r="A76" s="66"/>
      <c r="B76" s="67"/>
      <c r="C76" s="67"/>
      <c r="D76" s="67"/>
      <c r="E76" s="1"/>
      <c r="F76" s="1"/>
    </row>
    <row r="77" ht="15.75" customHeight="1">
      <c r="A77" s="66"/>
      <c r="B77" s="67"/>
      <c r="C77" s="67"/>
      <c r="D77" s="67"/>
      <c r="E77" s="1"/>
      <c r="F77" s="1"/>
    </row>
    <row r="78" ht="15.75" customHeight="1">
      <c r="A78" s="66"/>
      <c r="B78" s="67"/>
      <c r="C78" s="67"/>
      <c r="D78" s="67"/>
      <c r="E78" s="1"/>
      <c r="F78" s="1"/>
    </row>
    <row r="79" ht="15.75" customHeight="1">
      <c r="A79" s="66"/>
      <c r="B79" s="67"/>
      <c r="C79" s="67"/>
      <c r="D79" s="67"/>
      <c r="E79" s="1"/>
      <c r="F79" s="1"/>
    </row>
    <row r="80" ht="15.75" customHeight="1">
      <c r="A80" s="66"/>
      <c r="B80" s="67"/>
      <c r="C80" s="67"/>
      <c r="D80" s="67"/>
      <c r="E80" s="1"/>
      <c r="F80" s="1"/>
    </row>
    <row r="81" ht="15.75" customHeight="1">
      <c r="A81" s="66"/>
      <c r="B81" s="67"/>
      <c r="C81" s="67"/>
      <c r="D81" s="67"/>
      <c r="E81" s="1"/>
      <c r="F81" s="1"/>
    </row>
    <row r="82" ht="15.75" customHeight="1">
      <c r="A82" s="66"/>
      <c r="B82" s="67"/>
      <c r="C82" s="67"/>
      <c r="D82" s="67"/>
      <c r="E82" s="1"/>
      <c r="F82" s="1"/>
    </row>
    <row r="83" ht="15.75" customHeight="1">
      <c r="A83" s="66"/>
      <c r="B83" s="67"/>
      <c r="C83" s="67"/>
      <c r="D83" s="67"/>
      <c r="E83" s="1"/>
      <c r="F83" s="1"/>
    </row>
    <row r="84" ht="15.75" customHeight="1">
      <c r="A84" s="66"/>
      <c r="B84" s="67"/>
      <c r="C84" s="67"/>
      <c r="D84" s="67"/>
      <c r="E84" s="1"/>
      <c r="F84" s="1"/>
    </row>
    <row r="85" ht="15.75" customHeight="1">
      <c r="A85" s="66"/>
      <c r="B85" s="67"/>
      <c r="C85" s="67"/>
      <c r="D85" s="67"/>
      <c r="E85" s="1"/>
      <c r="F85" s="1"/>
    </row>
    <row r="86" ht="15.75" customHeight="1">
      <c r="A86" s="66"/>
      <c r="B86" s="67"/>
      <c r="C86" s="67"/>
      <c r="D86" s="67"/>
      <c r="E86" s="1"/>
      <c r="F86" s="1"/>
    </row>
    <row r="87" ht="15.75" customHeight="1">
      <c r="A87" s="66"/>
      <c r="B87" s="67"/>
      <c r="C87" s="67"/>
      <c r="D87" s="67"/>
      <c r="E87" s="1"/>
      <c r="F87" s="1"/>
    </row>
    <row r="88" ht="15.75" customHeight="1">
      <c r="A88" s="66"/>
      <c r="B88" s="67"/>
      <c r="C88" s="67"/>
      <c r="D88" s="67"/>
      <c r="E88" s="1"/>
      <c r="F88" s="1"/>
    </row>
    <row r="89" ht="15.75" customHeight="1">
      <c r="A89" s="66"/>
      <c r="B89" s="67"/>
      <c r="C89" s="67"/>
      <c r="D89" s="67"/>
      <c r="E89" s="1"/>
      <c r="F89" s="1"/>
    </row>
    <row r="90" ht="15.75" customHeight="1">
      <c r="A90" s="66"/>
      <c r="B90" s="67"/>
      <c r="C90" s="67"/>
      <c r="D90" s="67"/>
      <c r="E90" s="1"/>
      <c r="F90" s="1"/>
    </row>
    <row r="91" ht="15.75" customHeight="1">
      <c r="A91" s="66"/>
      <c r="B91" s="67"/>
      <c r="C91" s="67"/>
      <c r="D91" s="67"/>
      <c r="E91" s="1"/>
      <c r="F91" s="1"/>
    </row>
    <row r="92" ht="15.75" customHeight="1">
      <c r="A92" s="66"/>
      <c r="B92" s="67"/>
      <c r="C92" s="67"/>
      <c r="D92" s="67"/>
      <c r="E92" s="1"/>
      <c r="F92" s="1"/>
    </row>
    <row r="93" ht="15.75" customHeight="1">
      <c r="A93" s="66"/>
      <c r="B93" s="67"/>
      <c r="C93" s="67"/>
      <c r="D93" s="67"/>
      <c r="E93" s="1"/>
      <c r="F93" s="1"/>
    </row>
    <row r="94" ht="15.75" customHeight="1">
      <c r="A94" s="66"/>
      <c r="B94" s="67"/>
      <c r="C94" s="67"/>
      <c r="D94" s="67"/>
      <c r="E94" s="1"/>
      <c r="F94" s="1"/>
    </row>
    <row r="95" ht="15.75" customHeight="1">
      <c r="A95" s="66"/>
      <c r="B95" s="67"/>
      <c r="C95" s="67"/>
      <c r="D95" s="67"/>
      <c r="E95" s="1"/>
      <c r="F95" s="1"/>
    </row>
    <row r="96" ht="15.75" customHeight="1">
      <c r="A96" s="66"/>
      <c r="B96" s="67"/>
      <c r="C96" s="67"/>
      <c r="D96" s="67"/>
      <c r="E96" s="1"/>
      <c r="F96" s="1"/>
    </row>
    <row r="97" ht="15.75" customHeight="1">
      <c r="A97" s="66"/>
      <c r="B97" s="67"/>
      <c r="C97" s="67"/>
      <c r="D97" s="67"/>
      <c r="E97" s="1"/>
      <c r="F97" s="1"/>
    </row>
    <row r="98" ht="15.75" customHeight="1">
      <c r="A98" s="66"/>
      <c r="B98" s="67"/>
      <c r="C98" s="67"/>
      <c r="D98" s="67"/>
      <c r="E98" s="1"/>
      <c r="F98" s="1"/>
    </row>
    <row r="99" ht="15.75" customHeight="1">
      <c r="A99" s="66"/>
      <c r="B99" s="67"/>
      <c r="C99" s="67"/>
      <c r="D99" s="67"/>
      <c r="E99" s="1"/>
      <c r="F99" s="1"/>
    </row>
    <row r="100" ht="15.75" customHeight="1">
      <c r="A100" s="66"/>
      <c r="B100" s="67"/>
      <c r="C100" s="67"/>
      <c r="D100" s="67"/>
      <c r="E100" s="1"/>
      <c r="F100" s="1"/>
    </row>
    <row r="101" ht="15.75" customHeight="1">
      <c r="A101" s="66"/>
      <c r="B101" s="67"/>
      <c r="C101" s="67"/>
      <c r="D101" s="67"/>
      <c r="E101" s="1"/>
      <c r="F101" s="1"/>
    </row>
    <row r="102" ht="15.75" customHeight="1">
      <c r="A102" s="66"/>
      <c r="B102" s="67"/>
      <c r="C102" s="67"/>
      <c r="D102" s="67"/>
      <c r="E102" s="1"/>
      <c r="F102" s="1"/>
    </row>
    <row r="103" ht="15.75" customHeight="1">
      <c r="A103" s="66"/>
      <c r="B103" s="67"/>
      <c r="C103" s="67"/>
      <c r="D103" s="67"/>
      <c r="E103" s="1"/>
      <c r="F103" s="1"/>
    </row>
    <row r="104" ht="15.75" customHeight="1">
      <c r="A104" s="66"/>
      <c r="B104" s="67"/>
      <c r="C104" s="67"/>
      <c r="D104" s="67"/>
      <c r="E104" s="1"/>
      <c r="F104" s="1"/>
    </row>
    <row r="105" ht="15.75" customHeight="1">
      <c r="A105" s="66"/>
      <c r="B105" s="67"/>
      <c r="C105" s="67"/>
      <c r="D105" s="67"/>
      <c r="E105" s="1"/>
      <c r="F105" s="1"/>
    </row>
    <row r="106" ht="15.75" customHeight="1">
      <c r="A106" s="66"/>
      <c r="B106" s="67"/>
      <c r="C106" s="67"/>
      <c r="D106" s="67"/>
      <c r="E106" s="1"/>
      <c r="F106" s="1"/>
    </row>
    <row r="107" ht="15.75" customHeight="1">
      <c r="A107" s="66"/>
      <c r="B107" s="67"/>
      <c r="C107" s="67"/>
      <c r="D107" s="67"/>
      <c r="E107" s="1"/>
      <c r="F107" s="1"/>
    </row>
    <row r="108" ht="15.75" customHeight="1">
      <c r="A108" s="66"/>
      <c r="B108" s="67"/>
      <c r="C108" s="67"/>
      <c r="D108" s="67"/>
      <c r="E108" s="1"/>
      <c r="F108" s="1"/>
    </row>
    <row r="109" ht="15.75" customHeight="1">
      <c r="A109" s="66"/>
      <c r="B109" s="67"/>
      <c r="C109" s="67"/>
      <c r="D109" s="67"/>
      <c r="E109" s="1"/>
      <c r="F109" s="1"/>
    </row>
    <row r="110" ht="15.75" customHeight="1">
      <c r="A110" s="66"/>
      <c r="B110" s="67"/>
      <c r="C110" s="67"/>
      <c r="D110" s="67"/>
      <c r="E110" s="1"/>
      <c r="F110" s="1"/>
    </row>
    <row r="111" ht="15.75" customHeight="1">
      <c r="A111" s="66"/>
      <c r="B111" s="67"/>
      <c r="C111" s="67"/>
      <c r="D111" s="67"/>
      <c r="E111" s="1"/>
      <c r="F111" s="1"/>
    </row>
    <row r="112" ht="15.75" customHeight="1">
      <c r="A112" s="66"/>
      <c r="B112" s="67"/>
      <c r="C112" s="67"/>
      <c r="D112" s="67"/>
      <c r="E112" s="1"/>
      <c r="F112" s="1"/>
    </row>
    <row r="113" ht="15.75" customHeight="1">
      <c r="A113" s="66"/>
      <c r="B113" s="67"/>
      <c r="C113" s="67"/>
      <c r="D113" s="67"/>
      <c r="E113" s="1"/>
      <c r="F113" s="1"/>
    </row>
    <row r="114" ht="15.75" customHeight="1">
      <c r="A114" s="66"/>
      <c r="B114" s="67"/>
      <c r="C114" s="67"/>
      <c r="D114" s="67"/>
      <c r="E114" s="1"/>
      <c r="F114" s="1"/>
    </row>
    <row r="115" ht="15.75" customHeight="1">
      <c r="A115" s="66"/>
      <c r="B115" s="67"/>
      <c r="C115" s="67"/>
      <c r="D115" s="67"/>
      <c r="E115" s="1"/>
      <c r="F115" s="1"/>
    </row>
    <row r="116" ht="15.75" customHeight="1">
      <c r="A116" s="66"/>
      <c r="B116" s="67"/>
      <c r="C116" s="67"/>
      <c r="D116" s="67"/>
      <c r="E116" s="1"/>
      <c r="F116" s="1"/>
    </row>
    <row r="117" ht="15.75" customHeight="1">
      <c r="A117" s="66"/>
      <c r="B117" s="67"/>
      <c r="C117" s="67"/>
      <c r="D117" s="67"/>
      <c r="E117" s="1"/>
      <c r="F117" s="1"/>
    </row>
    <row r="118" ht="15.75" customHeight="1">
      <c r="A118" s="66"/>
      <c r="B118" s="67"/>
      <c r="C118" s="67"/>
      <c r="D118" s="67"/>
      <c r="E118" s="1"/>
      <c r="F118" s="1"/>
    </row>
    <row r="119" ht="15.75" customHeight="1">
      <c r="A119" s="66"/>
      <c r="B119" s="67"/>
      <c r="C119" s="67"/>
      <c r="D119" s="67"/>
      <c r="E119" s="1"/>
      <c r="F119" s="1"/>
    </row>
    <row r="120" ht="15.75" customHeight="1">
      <c r="A120" s="66"/>
      <c r="B120" s="67"/>
      <c r="C120" s="67"/>
      <c r="D120" s="67"/>
      <c r="E120" s="1"/>
      <c r="F120" s="1"/>
    </row>
    <row r="121" ht="15.75" customHeight="1">
      <c r="A121" s="66"/>
      <c r="B121" s="67"/>
      <c r="C121" s="67"/>
      <c r="D121" s="67"/>
      <c r="E121" s="1"/>
      <c r="F121" s="1"/>
    </row>
    <row r="122" ht="15.75" customHeight="1">
      <c r="A122" s="66"/>
      <c r="B122" s="67"/>
      <c r="C122" s="67"/>
      <c r="D122" s="67"/>
      <c r="E122" s="1"/>
      <c r="F122" s="1"/>
    </row>
    <row r="123" ht="15.75" customHeight="1">
      <c r="A123" s="66"/>
      <c r="B123" s="67"/>
      <c r="C123" s="67"/>
      <c r="D123" s="67"/>
      <c r="E123" s="1"/>
      <c r="F123" s="1"/>
    </row>
    <row r="124" ht="15.75" customHeight="1">
      <c r="A124" s="66"/>
      <c r="B124" s="67"/>
      <c r="C124" s="67"/>
      <c r="D124" s="67"/>
      <c r="E124" s="1"/>
      <c r="F124" s="1"/>
    </row>
    <row r="125" ht="15.75" customHeight="1">
      <c r="A125" s="66"/>
      <c r="B125" s="67"/>
      <c r="C125" s="67"/>
      <c r="D125" s="67"/>
      <c r="E125" s="1"/>
      <c r="F125" s="1"/>
    </row>
    <row r="126" ht="15.75" customHeight="1">
      <c r="A126" s="66"/>
      <c r="B126" s="67"/>
      <c r="C126" s="67"/>
      <c r="D126" s="67"/>
      <c r="E126" s="1"/>
      <c r="F126" s="1"/>
    </row>
    <row r="127" ht="15.75" customHeight="1">
      <c r="A127" s="66"/>
      <c r="B127" s="67"/>
      <c r="C127" s="67"/>
      <c r="D127" s="67"/>
      <c r="E127" s="1"/>
      <c r="F127" s="1"/>
    </row>
    <row r="128" ht="15.75" customHeight="1">
      <c r="A128" s="66"/>
      <c r="B128" s="67"/>
      <c r="C128" s="67"/>
      <c r="D128" s="67"/>
      <c r="E128" s="1"/>
      <c r="F128" s="1"/>
    </row>
    <row r="129" ht="15.75" customHeight="1">
      <c r="A129" s="66"/>
      <c r="B129" s="67"/>
      <c r="C129" s="67"/>
      <c r="D129" s="67"/>
      <c r="E129" s="1"/>
      <c r="F129" s="1"/>
    </row>
    <row r="130" ht="15.75" customHeight="1">
      <c r="A130" s="66"/>
      <c r="B130" s="67"/>
      <c r="C130" s="67"/>
      <c r="D130" s="67"/>
      <c r="E130" s="1"/>
      <c r="F130" s="1"/>
    </row>
    <row r="131" ht="15.75" customHeight="1">
      <c r="A131" s="66"/>
      <c r="B131" s="67"/>
      <c r="C131" s="67"/>
      <c r="D131" s="67"/>
      <c r="E131" s="1"/>
      <c r="F131" s="1"/>
    </row>
    <row r="132" ht="15.75" customHeight="1">
      <c r="A132" s="66"/>
      <c r="B132" s="67"/>
      <c r="C132" s="67"/>
      <c r="D132" s="67"/>
      <c r="E132" s="1"/>
      <c r="F132" s="1"/>
    </row>
    <row r="133" ht="15.75" customHeight="1">
      <c r="A133" s="66"/>
      <c r="B133" s="67"/>
      <c r="C133" s="67"/>
      <c r="D133" s="67"/>
      <c r="E133" s="1"/>
      <c r="F133" s="1"/>
    </row>
    <row r="134" ht="15.75" customHeight="1">
      <c r="A134" s="66"/>
      <c r="B134" s="67"/>
      <c r="C134" s="67"/>
      <c r="D134" s="67"/>
      <c r="E134" s="1"/>
      <c r="F134" s="1"/>
    </row>
    <row r="135" ht="15.75" customHeight="1">
      <c r="A135" s="66"/>
      <c r="B135" s="67"/>
      <c r="C135" s="67"/>
      <c r="D135" s="67"/>
      <c r="E135" s="1"/>
      <c r="F135" s="1"/>
    </row>
    <row r="136" ht="15.75" customHeight="1">
      <c r="A136" s="66"/>
      <c r="B136" s="67"/>
      <c r="C136" s="67"/>
      <c r="D136" s="67"/>
      <c r="E136" s="1"/>
      <c r="F136" s="1"/>
    </row>
    <row r="137" ht="15.75" customHeight="1">
      <c r="A137" s="66"/>
      <c r="B137" s="67"/>
      <c r="C137" s="67"/>
      <c r="D137" s="67"/>
      <c r="E137" s="1"/>
      <c r="F137" s="1"/>
    </row>
    <row r="138" ht="15.75" customHeight="1">
      <c r="A138" s="66"/>
      <c r="B138" s="67"/>
      <c r="C138" s="67"/>
      <c r="D138" s="67"/>
      <c r="E138" s="1"/>
      <c r="F138" s="1"/>
    </row>
    <row r="139" ht="15.75" customHeight="1">
      <c r="A139" s="66"/>
      <c r="B139" s="67"/>
      <c r="C139" s="67"/>
      <c r="D139" s="67"/>
      <c r="E139" s="1"/>
      <c r="F139" s="1"/>
    </row>
    <row r="140" ht="15.75" customHeight="1">
      <c r="A140" s="66"/>
      <c r="B140" s="67"/>
      <c r="C140" s="67"/>
      <c r="D140" s="67"/>
      <c r="E140" s="1"/>
      <c r="F140" s="1"/>
    </row>
    <row r="141" ht="15.75" customHeight="1">
      <c r="A141" s="66"/>
      <c r="B141" s="67"/>
      <c r="C141" s="67"/>
      <c r="D141" s="67"/>
      <c r="E141" s="1"/>
      <c r="F141" s="1"/>
    </row>
    <row r="142" ht="15.75" customHeight="1">
      <c r="A142" s="66"/>
      <c r="B142" s="67"/>
      <c r="C142" s="67"/>
      <c r="D142" s="67"/>
      <c r="E142" s="1"/>
      <c r="F142" s="1"/>
    </row>
    <row r="143" ht="15.75" customHeight="1">
      <c r="A143" s="66"/>
      <c r="B143" s="67"/>
      <c r="C143" s="67"/>
      <c r="D143" s="67"/>
      <c r="E143" s="1"/>
      <c r="F143" s="1"/>
    </row>
    <row r="144" ht="15.75" customHeight="1">
      <c r="A144" s="66"/>
      <c r="B144" s="67"/>
      <c r="C144" s="67"/>
      <c r="D144" s="67"/>
      <c r="E144" s="1"/>
      <c r="F144" s="1"/>
    </row>
    <row r="145" ht="15.75" customHeight="1">
      <c r="A145" s="66"/>
      <c r="B145" s="67"/>
      <c r="C145" s="67"/>
      <c r="D145" s="67"/>
      <c r="E145" s="1"/>
      <c r="F145" s="1"/>
    </row>
    <row r="146" ht="15.75" customHeight="1">
      <c r="A146" s="66"/>
      <c r="B146" s="67"/>
      <c r="C146" s="67"/>
      <c r="D146" s="67"/>
      <c r="E146" s="1"/>
      <c r="F146" s="1"/>
    </row>
    <row r="147" ht="15.75" customHeight="1">
      <c r="A147" s="66"/>
      <c r="B147" s="67"/>
      <c r="C147" s="67"/>
      <c r="D147" s="67"/>
      <c r="E147" s="1"/>
      <c r="F147" s="1"/>
    </row>
    <row r="148" ht="15.75" customHeight="1">
      <c r="A148" s="66"/>
      <c r="B148" s="67"/>
      <c r="C148" s="67"/>
      <c r="D148" s="67"/>
      <c r="E148" s="1"/>
      <c r="F148" s="1"/>
    </row>
    <row r="149" ht="15.75" customHeight="1">
      <c r="A149" s="66"/>
      <c r="B149" s="67"/>
      <c r="C149" s="67"/>
      <c r="D149" s="67"/>
      <c r="E149" s="1"/>
      <c r="F149" s="1"/>
    </row>
    <row r="150" ht="15.75" customHeight="1">
      <c r="A150" s="66"/>
      <c r="B150" s="67"/>
      <c r="C150" s="67"/>
      <c r="D150" s="67"/>
      <c r="E150" s="1"/>
      <c r="F150" s="1"/>
    </row>
    <row r="151" ht="15.75" customHeight="1">
      <c r="A151" s="66"/>
      <c r="B151" s="67"/>
      <c r="C151" s="67"/>
      <c r="D151" s="67"/>
      <c r="E151" s="1"/>
      <c r="F151" s="1"/>
    </row>
    <row r="152" ht="15.75" customHeight="1">
      <c r="A152" s="66"/>
      <c r="B152" s="67"/>
      <c r="C152" s="67"/>
      <c r="D152" s="67"/>
      <c r="E152" s="1"/>
      <c r="F152" s="1"/>
    </row>
    <row r="153" ht="15.75" customHeight="1">
      <c r="A153" s="66"/>
      <c r="B153" s="67"/>
      <c r="C153" s="67"/>
      <c r="D153" s="67"/>
      <c r="E153" s="1"/>
      <c r="F153" s="1"/>
    </row>
    <row r="154" ht="15.75" customHeight="1">
      <c r="A154" s="66"/>
      <c r="B154" s="67"/>
      <c r="C154" s="67"/>
      <c r="D154" s="67"/>
      <c r="E154" s="1"/>
      <c r="F154" s="1"/>
    </row>
    <row r="155" ht="15.75" customHeight="1">
      <c r="A155" s="66"/>
      <c r="B155" s="67"/>
      <c r="C155" s="67"/>
      <c r="D155" s="67"/>
      <c r="E155" s="1"/>
      <c r="F155" s="1"/>
    </row>
    <row r="156" ht="15.75" customHeight="1">
      <c r="A156" s="66"/>
      <c r="B156" s="67"/>
      <c r="C156" s="67"/>
      <c r="D156" s="67"/>
      <c r="E156" s="1"/>
      <c r="F156" s="1"/>
    </row>
    <row r="157" ht="15.75" customHeight="1">
      <c r="A157" s="66"/>
      <c r="B157" s="67"/>
      <c r="C157" s="67"/>
      <c r="D157" s="67"/>
      <c r="E157" s="1"/>
      <c r="F157" s="1"/>
    </row>
    <row r="158" ht="15.75" customHeight="1">
      <c r="A158" s="66"/>
      <c r="B158" s="67"/>
      <c r="C158" s="67"/>
      <c r="D158" s="67"/>
      <c r="E158" s="1"/>
      <c r="F158" s="1"/>
    </row>
    <row r="159" ht="15.75" customHeight="1">
      <c r="A159" s="66"/>
      <c r="B159" s="67"/>
      <c r="C159" s="67"/>
      <c r="D159" s="67"/>
      <c r="E159" s="1"/>
      <c r="F159" s="1"/>
    </row>
    <row r="160" ht="15.75" customHeight="1">
      <c r="A160" s="66"/>
      <c r="B160" s="67"/>
      <c r="C160" s="67"/>
      <c r="D160" s="67"/>
      <c r="E160" s="1"/>
      <c r="F160" s="1"/>
    </row>
    <row r="161" ht="15.75" customHeight="1">
      <c r="A161" s="66"/>
      <c r="B161" s="67"/>
      <c r="C161" s="67"/>
      <c r="D161" s="67"/>
      <c r="E161" s="1"/>
      <c r="F161" s="1"/>
    </row>
    <row r="162" ht="15.75" customHeight="1">
      <c r="A162" s="66"/>
      <c r="B162" s="67"/>
      <c r="C162" s="67"/>
      <c r="D162" s="67"/>
      <c r="E162" s="1"/>
      <c r="F162" s="1"/>
    </row>
    <row r="163" ht="15.75" customHeight="1">
      <c r="A163" s="66"/>
      <c r="B163" s="67"/>
      <c r="C163" s="67"/>
      <c r="D163" s="67"/>
      <c r="E163" s="1"/>
      <c r="F163" s="1"/>
    </row>
    <row r="164" ht="15.75" customHeight="1">
      <c r="A164" s="66"/>
      <c r="B164" s="67"/>
      <c r="C164" s="67"/>
      <c r="D164" s="67"/>
      <c r="E164" s="1"/>
      <c r="F164" s="1"/>
    </row>
    <row r="165" ht="15.75" customHeight="1">
      <c r="A165" s="66"/>
      <c r="B165" s="67"/>
      <c r="C165" s="67"/>
      <c r="D165" s="67"/>
      <c r="E165" s="1"/>
      <c r="F165" s="1"/>
    </row>
    <row r="166" ht="15.75" customHeight="1">
      <c r="A166" s="66"/>
      <c r="B166" s="67"/>
      <c r="C166" s="67"/>
      <c r="D166" s="67"/>
      <c r="E166" s="1"/>
      <c r="F166" s="1"/>
    </row>
    <row r="167" ht="15.75" customHeight="1">
      <c r="A167" s="66"/>
      <c r="B167" s="67"/>
      <c r="C167" s="67"/>
      <c r="D167" s="67"/>
      <c r="E167" s="1"/>
      <c r="F167" s="1"/>
    </row>
    <row r="168" ht="15.75" customHeight="1">
      <c r="A168" s="66"/>
      <c r="B168" s="67"/>
      <c r="C168" s="67"/>
      <c r="D168" s="67"/>
      <c r="E168" s="1"/>
      <c r="F168" s="1"/>
    </row>
    <row r="169" ht="15.75" customHeight="1">
      <c r="A169" s="66"/>
      <c r="B169" s="67"/>
      <c r="C169" s="67"/>
      <c r="D169" s="67"/>
      <c r="E169" s="1"/>
      <c r="F169" s="1"/>
    </row>
    <row r="170" ht="15.75" customHeight="1">
      <c r="A170" s="66"/>
      <c r="B170" s="67"/>
      <c r="C170" s="67"/>
      <c r="D170" s="67"/>
      <c r="E170" s="1"/>
      <c r="F170" s="1"/>
    </row>
    <row r="171" ht="15.75" customHeight="1">
      <c r="A171" s="66"/>
      <c r="B171" s="67"/>
      <c r="C171" s="67"/>
      <c r="D171" s="67"/>
      <c r="E171" s="1"/>
      <c r="F171" s="1"/>
    </row>
    <row r="172" ht="15.75" customHeight="1">
      <c r="A172" s="66"/>
      <c r="B172" s="67"/>
      <c r="C172" s="67"/>
      <c r="D172" s="67"/>
      <c r="E172" s="1"/>
      <c r="F172" s="1"/>
    </row>
    <row r="173" ht="15.75" customHeight="1">
      <c r="A173" s="66"/>
      <c r="B173" s="67"/>
      <c r="C173" s="67"/>
      <c r="D173" s="67"/>
      <c r="E173" s="1"/>
      <c r="F173" s="1"/>
    </row>
    <row r="174" ht="15.75" customHeight="1">
      <c r="A174" s="66"/>
      <c r="B174" s="67"/>
      <c r="C174" s="67"/>
      <c r="D174" s="67"/>
      <c r="E174" s="1"/>
      <c r="F174" s="1"/>
    </row>
    <row r="175" ht="15.75" customHeight="1">
      <c r="A175" s="66"/>
      <c r="B175" s="67"/>
      <c r="C175" s="67"/>
      <c r="D175" s="67"/>
      <c r="E175" s="1"/>
      <c r="F175" s="1"/>
    </row>
    <row r="176" ht="15.75" customHeight="1">
      <c r="A176" s="66"/>
      <c r="B176" s="67"/>
      <c r="C176" s="67"/>
      <c r="D176" s="67"/>
      <c r="E176" s="1"/>
      <c r="F176" s="1"/>
    </row>
    <row r="177" ht="15.75" customHeight="1">
      <c r="A177" s="66"/>
      <c r="B177" s="67"/>
      <c r="C177" s="67"/>
      <c r="D177" s="67"/>
      <c r="E177" s="1"/>
      <c r="F177" s="1"/>
    </row>
    <row r="178" ht="15.75" customHeight="1">
      <c r="A178" s="66"/>
      <c r="B178" s="67"/>
      <c r="C178" s="67"/>
      <c r="D178" s="67"/>
      <c r="E178" s="1"/>
      <c r="F178" s="1"/>
    </row>
    <row r="179" ht="15.75" customHeight="1">
      <c r="A179" s="66"/>
      <c r="B179" s="67"/>
      <c r="C179" s="67"/>
      <c r="D179" s="67"/>
      <c r="E179" s="1"/>
      <c r="F179" s="1"/>
    </row>
    <row r="180" ht="15.75" customHeight="1">
      <c r="A180" s="66"/>
      <c r="B180" s="67"/>
      <c r="C180" s="67"/>
      <c r="D180" s="67"/>
      <c r="E180" s="1"/>
      <c r="F180" s="1"/>
    </row>
    <row r="181" ht="15.75" customHeight="1">
      <c r="A181" s="66"/>
      <c r="B181" s="67"/>
      <c r="C181" s="67"/>
      <c r="D181" s="67"/>
      <c r="E181" s="1"/>
      <c r="F181" s="1"/>
    </row>
    <row r="182" ht="15.75" customHeight="1">
      <c r="A182" s="66"/>
      <c r="B182" s="67"/>
      <c r="C182" s="67"/>
      <c r="D182" s="67"/>
      <c r="E182" s="1"/>
      <c r="F182" s="1"/>
    </row>
    <row r="183" ht="15.75" customHeight="1">
      <c r="A183" s="66"/>
      <c r="B183" s="67"/>
      <c r="C183" s="67"/>
      <c r="D183" s="67"/>
      <c r="E183" s="1"/>
      <c r="F183" s="1"/>
    </row>
    <row r="184" ht="15.75" customHeight="1">
      <c r="A184" s="66"/>
      <c r="B184" s="67"/>
      <c r="C184" s="67"/>
      <c r="D184" s="67"/>
      <c r="E184" s="1"/>
      <c r="F184" s="1"/>
    </row>
    <row r="185" ht="15.75" customHeight="1">
      <c r="A185" s="66"/>
      <c r="B185" s="67"/>
      <c r="C185" s="67"/>
      <c r="D185" s="67"/>
      <c r="E185" s="1"/>
      <c r="F185" s="1"/>
    </row>
    <row r="186" ht="15.75" customHeight="1">
      <c r="A186" s="66"/>
      <c r="B186" s="67"/>
      <c r="C186" s="67"/>
      <c r="D186" s="67"/>
      <c r="E186" s="1"/>
      <c r="F186" s="1"/>
    </row>
    <row r="187" ht="15.75" customHeight="1">
      <c r="A187" s="66"/>
      <c r="B187" s="67"/>
      <c r="C187" s="67"/>
      <c r="D187" s="67"/>
      <c r="E187" s="1"/>
      <c r="F187" s="1"/>
    </row>
    <row r="188" ht="15.75" customHeight="1">
      <c r="A188" s="66"/>
      <c r="B188" s="67"/>
      <c r="C188" s="67"/>
      <c r="D188" s="67"/>
      <c r="E188" s="1"/>
      <c r="F188" s="1"/>
    </row>
    <row r="189" ht="15.75" customHeight="1">
      <c r="A189" s="66"/>
      <c r="B189" s="67"/>
      <c r="C189" s="67"/>
      <c r="D189" s="67"/>
      <c r="E189" s="1"/>
      <c r="F189" s="1"/>
    </row>
    <row r="190" ht="15.75" customHeight="1">
      <c r="A190" s="66"/>
      <c r="B190" s="67"/>
      <c r="C190" s="67"/>
      <c r="D190" s="67"/>
      <c r="E190" s="1"/>
      <c r="F190" s="1"/>
    </row>
    <row r="191" ht="15.75" customHeight="1">
      <c r="A191" s="66"/>
      <c r="B191" s="67"/>
      <c r="C191" s="67"/>
      <c r="D191" s="67"/>
      <c r="E191" s="1"/>
      <c r="F191" s="1"/>
    </row>
    <row r="192" ht="15.75" customHeight="1">
      <c r="A192" s="66"/>
      <c r="B192" s="67"/>
      <c r="C192" s="67"/>
      <c r="D192" s="67"/>
      <c r="E192" s="1"/>
      <c r="F192" s="1"/>
    </row>
    <row r="193" ht="15.75" customHeight="1">
      <c r="A193" s="66"/>
      <c r="B193" s="67"/>
      <c r="C193" s="67"/>
      <c r="D193" s="67"/>
      <c r="E193" s="1"/>
      <c r="F193" s="1"/>
    </row>
    <row r="194" ht="15.75" customHeight="1">
      <c r="A194" s="66"/>
      <c r="B194" s="67"/>
      <c r="C194" s="67"/>
      <c r="D194" s="67"/>
      <c r="E194" s="1"/>
      <c r="F194" s="1"/>
    </row>
    <row r="195" ht="15.75" customHeight="1">
      <c r="A195" s="66"/>
      <c r="B195" s="67"/>
      <c r="C195" s="67"/>
      <c r="D195" s="67"/>
      <c r="E195" s="1"/>
      <c r="F195" s="1"/>
    </row>
    <row r="196" ht="15.75" customHeight="1">
      <c r="A196" s="66"/>
      <c r="B196" s="67"/>
      <c r="C196" s="67"/>
      <c r="D196" s="67"/>
      <c r="E196" s="1"/>
      <c r="F196" s="1"/>
    </row>
    <row r="197" ht="15.75" customHeight="1">
      <c r="A197" s="66"/>
      <c r="B197" s="67"/>
      <c r="C197" s="67"/>
      <c r="D197" s="67"/>
      <c r="E197" s="1"/>
      <c r="F197" s="1"/>
    </row>
    <row r="198" ht="15.75" customHeight="1">
      <c r="A198" s="66"/>
      <c r="B198" s="67"/>
      <c r="C198" s="67"/>
      <c r="D198" s="67"/>
      <c r="E198" s="1"/>
      <c r="F198" s="1"/>
    </row>
    <row r="199" ht="15.75" customHeight="1">
      <c r="A199" s="66"/>
      <c r="B199" s="67"/>
      <c r="C199" s="67"/>
      <c r="D199" s="67"/>
      <c r="E199" s="1"/>
      <c r="F199" s="1"/>
    </row>
    <row r="200" ht="15.75" customHeight="1">
      <c r="A200" s="66"/>
      <c r="B200" s="67"/>
      <c r="C200" s="67"/>
      <c r="D200" s="67"/>
      <c r="E200" s="1"/>
      <c r="F200" s="1"/>
    </row>
    <row r="201" ht="15.75" customHeight="1">
      <c r="A201" s="66"/>
      <c r="B201" s="67"/>
      <c r="C201" s="67"/>
      <c r="D201" s="67"/>
      <c r="E201" s="1"/>
      <c r="F201" s="1"/>
    </row>
    <row r="202" ht="15.75" customHeight="1">
      <c r="A202" s="66"/>
      <c r="B202" s="67"/>
      <c r="C202" s="67"/>
      <c r="D202" s="67"/>
      <c r="E202" s="1"/>
      <c r="F202" s="1"/>
    </row>
    <row r="203" ht="15.75" customHeight="1">
      <c r="A203" s="66"/>
      <c r="B203" s="67"/>
      <c r="C203" s="67"/>
      <c r="D203" s="67"/>
      <c r="E203" s="1"/>
      <c r="F203" s="1"/>
    </row>
    <row r="204" ht="15.75" customHeight="1">
      <c r="A204" s="66"/>
      <c r="B204" s="67"/>
      <c r="C204" s="67"/>
      <c r="D204" s="67"/>
      <c r="E204" s="1"/>
      <c r="F204" s="1"/>
    </row>
    <row r="205" ht="15.75" customHeight="1">
      <c r="A205" s="66"/>
      <c r="B205" s="67"/>
      <c r="C205" s="67"/>
      <c r="D205" s="67"/>
      <c r="E205" s="1"/>
      <c r="F205" s="1"/>
    </row>
    <row r="206" ht="15.75" customHeight="1">
      <c r="A206" s="66"/>
      <c r="B206" s="67"/>
      <c r="C206" s="67"/>
      <c r="D206" s="67"/>
      <c r="E206" s="1"/>
      <c r="F206" s="1"/>
    </row>
    <row r="207" ht="15.75" customHeight="1">
      <c r="A207" s="66"/>
      <c r="B207" s="67"/>
      <c r="C207" s="67"/>
      <c r="D207" s="67"/>
      <c r="E207" s="1"/>
      <c r="F207" s="1"/>
    </row>
    <row r="208" ht="15.75" customHeight="1">
      <c r="A208" s="66"/>
      <c r="B208" s="67"/>
      <c r="C208" s="67"/>
      <c r="D208" s="67"/>
      <c r="E208" s="1"/>
      <c r="F208" s="1"/>
    </row>
    <row r="209" ht="15.75" customHeight="1">
      <c r="A209" s="66"/>
      <c r="B209" s="67"/>
      <c r="C209" s="67"/>
      <c r="D209" s="67"/>
      <c r="E209" s="1"/>
      <c r="F209" s="1"/>
    </row>
    <row r="210" ht="15.75" customHeight="1">
      <c r="A210" s="66"/>
      <c r="B210" s="67"/>
      <c r="C210" s="67"/>
      <c r="D210" s="67"/>
      <c r="E210" s="1"/>
      <c r="F210" s="1"/>
    </row>
    <row r="211" ht="15.75" customHeight="1">
      <c r="A211" s="66"/>
      <c r="B211" s="67"/>
      <c r="C211" s="67"/>
      <c r="D211" s="67"/>
      <c r="E211" s="1"/>
      <c r="F211" s="1"/>
    </row>
    <row r="212" ht="15.75" customHeight="1">
      <c r="A212" s="66"/>
      <c r="B212" s="67"/>
      <c r="C212" s="67"/>
      <c r="D212" s="67"/>
      <c r="E212" s="1"/>
      <c r="F212" s="1"/>
    </row>
    <row r="213" ht="15.75" customHeight="1">
      <c r="A213" s="66"/>
      <c r="B213" s="67"/>
      <c r="C213" s="67"/>
      <c r="D213" s="67"/>
      <c r="E213" s="1"/>
      <c r="F213" s="1"/>
    </row>
    <row r="214" ht="15.75" customHeight="1">
      <c r="A214" s="66"/>
      <c r="B214" s="67"/>
      <c r="C214" s="67"/>
      <c r="D214" s="67"/>
      <c r="E214" s="1"/>
      <c r="F214" s="1"/>
    </row>
    <row r="215" ht="15.75" customHeight="1">
      <c r="A215" s="66"/>
      <c r="B215" s="67"/>
      <c r="C215" s="67"/>
      <c r="D215" s="67"/>
      <c r="E215" s="1"/>
      <c r="F215" s="1"/>
    </row>
    <row r="216" ht="15.75" customHeight="1">
      <c r="A216" s="66"/>
      <c r="B216" s="67"/>
      <c r="C216" s="67"/>
      <c r="D216" s="67"/>
      <c r="E216" s="1"/>
      <c r="F216" s="1"/>
    </row>
    <row r="217" ht="15.75" customHeight="1">
      <c r="A217" s="66"/>
      <c r="B217" s="67"/>
      <c r="C217" s="67"/>
      <c r="D217" s="67"/>
      <c r="E217" s="1"/>
      <c r="F217" s="1"/>
    </row>
    <row r="218" ht="15.75" customHeight="1">
      <c r="A218" s="66"/>
      <c r="B218" s="67"/>
      <c r="C218" s="67"/>
      <c r="D218" s="67"/>
      <c r="E218" s="1"/>
      <c r="F218" s="1"/>
    </row>
    <row r="219" ht="15.75" customHeight="1">
      <c r="A219" s="66"/>
      <c r="B219" s="67"/>
      <c r="C219" s="67"/>
      <c r="D219" s="67"/>
      <c r="E219" s="1"/>
      <c r="F219" s="1"/>
    </row>
    <row r="220" ht="15.75" customHeight="1">
      <c r="A220" s="66"/>
      <c r="B220" s="67"/>
      <c r="C220" s="67"/>
      <c r="D220" s="67"/>
      <c r="E220" s="1"/>
      <c r="F220" s="1"/>
    </row>
    <row r="221" ht="15.75" customHeight="1">
      <c r="A221" s="66"/>
      <c r="B221" s="67"/>
      <c r="C221" s="67"/>
      <c r="D221" s="67"/>
      <c r="E221" s="1"/>
      <c r="F221" s="1"/>
    </row>
    <row r="222" ht="15.75" customHeight="1">
      <c r="A222" s="66"/>
      <c r="B222" s="67"/>
      <c r="C222" s="67"/>
      <c r="D222" s="67"/>
      <c r="E222" s="1"/>
      <c r="F222" s="1"/>
    </row>
    <row r="223" ht="15.75" customHeight="1">
      <c r="A223" s="66"/>
      <c r="B223" s="67"/>
      <c r="C223" s="67"/>
      <c r="D223" s="67"/>
      <c r="E223" s="1"/>
      <c r="F223" s="1"/>
    </row>
    <row r="224" ht="15.75" customHeight="1">
      <c r="A224" s="66"/>
      <c r="B224" s="67"/>
      <c r="C224" s="67"/>
      <c r="D224" s="67"/>
      <c r="E224" s="1"/>
      <c r="F224" s="1"/>
    </row>
    <row r="225" ht="15.75" customHeight="1">
      <c r="A225" s="66"/>
      <c r="B225" s="67"/>
      <c r="C225" s="67"/>
      <c r="D225" s="67"/>
      <c r="E225" s="1"/>
      <c r="F225" s="1"/>
    </row>
    <row r="226" ht="15.75" customHeight="1">
      <c r="A226" s="66"/>
      <c r="B226" s="67"/>
      <c r="C226" s="67"/>
      <c r="D226" s="67"/>
      <c r="E226" s="1"/>
      <c r="F226" s="1"/>
    </row>
    <row r="227" ht="15.75" customHeight="1">
      <c r="A227" s="66"/>
      <c r="B227" s="67"/>
      <c r="C227" s="67"/>
      <c r="D227" s="67"/>
      <c r="E227" s="1"/>
      <c r="F227" s="1"/>
    </row>
    <row r="228" ht="15.75" customHeight="1">
      <c r="A228" s="66"/>
      <c r="B228" s="67"/>
      <c r="C228" s="67"/>
      <c r="D228" s="67"/>
      <c r="E228" s="1"/>
      <c r="F228" s="1"/>
    </row>
    <row r="229" ht="15.75" customHeight="1">
      <c r="A229" s="66"/>
      <c r="B229" s="67"/>
      <c r="C229" s="67"/>
      <c r="D229" s="67"/>
      <c r="E229" s="1"/>
      <c r="F229" s="1"/>
    </row>
    <row r="230" ht="15.75" customHeight="1">
      <c r="A230" s="66"/>
      <c r="B230" s="67"/>
      <c r="C230" s="67"/>
      <c r="D230" s="67"/>
      <c r="E230" s="1"/>
      <c r="F230" s="1"/>
    </row>
    <row r="231" ht="15.75" customHeight="1">
      <c r="A231" s="66"/>
      <c r="B231" s="67"/>
      <c r="C231" s="67"/>
      <c r="D231" s="67"/>
      <c r="E231" s="1"/>
      <c r="F231" s="1"/>
    </row>
    <row r="232" ht="15.75" customHeight="1">
      <c r="A232" s="66"/>
      <c r="B232" s="67"/>
      <c r="C232" s="67"/>
      <c r="D232" s="67"/>
      <c r="E232" s="1"/>
      <c r="F232" s="1"/>
    </row>
    <row r="233" ht="15.75" customHeight="1">
      <c r="A233" s="66"/>
      <c r="B233" s="67"/>
      <c r="C233" s="67"/>
      <c r="D233" s="67"/>
      <c r="E233" s="1"/>
      <c r="F233" s="1"/>
    </row>
    <row r="234" ht="15.75" customHeight="1">
      <c r="A234" s="66"/>
      <c r="B234" s="67"/>
      <c r="C234" s="67"/>
      <c r="D234" s="67"/>
      <c r="E234" s="1"/>
      <c r="F234" s="1"/>
    </row>
    <row r="235" ht="15.75" customHeight="1">
      <c r="A235" s="66"/>
      <c r="B235" s="67"/>
      <c r="C235" s="67"/>
      <c r="D235" s="67"/>
      <c r="E235" s="1"/>
      <c r="F235" s="1"/>
    </row>
    <row r="236" ht="15.75" customHeight="1">
      <c r="A236" s="66"/>
      <c r="B236" s="67"/>
      <c r="C236" s="67"/>
      <c r="D236" s="67"/>
      <c r="E236" s="1"/>
      <c r="F236" s="1"/>
    </row>
    <row r="237" ht="15.75" customHeight="1">
      <c r="A237" s="66"/>
      <c r="B237" s="67"/>
      <c r="C237" s="67"/>
      <c r="D237" s="67"/>
      <c r="E237" s="1"/>
      <c r="F237" s="1"/>
    </row>
    <row r="238" ht="15.75" customHeight="1">
      <c r="A238" s="66"/>
      <c r="B238" s="67"/>
      <c r="C238" s="67"/>
      <c r="D238" s="67"/>
      <c r="E238" s="1"/>
      <c r="F238" s="1"/>
    </row>
    <row r="239" ht="15.75" customHeight="1">
      <c r="A239" s="66"/>
      <c r="B239" s="67"/>
      <c r="C239" s="67"/>
      <c r="D239" s="67"/>
      <c r="E239" s="1"/>
      <c r="F239" s="1"/>
    </row>
    <row r="240" ht="15.75" customHeight="1">
      <c r="A240" s="66"/>
      <c r="B240" s="67"/>
      <c r="C240" s="67"/>
      <c r="D240" s="67"/>
      <c r="E240" s="1"/>
      <c r="F240" s="1"/>
    </row>
    <row r="241" ht="15.75" customHeight="1">
      <c r="A241" s="66"/>
      <c r="B241" s="67"/>
      <c r="C241" s="67"/>
      <c r="D241" s="67"/>
      <c r="E241" s="1"/>
      <c r="F241" s="1"/>
    </row>
    <row r="242" ht="15.75" customHeight="1">
      <c r="A242" s="66"/>
      <c r="B242" s="67"/>
      <c r="C242" s="67"/>
      <c r="D242" s="67"/>
      <c r="E242" s="1"/>
      <c r="F242" s="1"/>
    </row>
    <row r="243" ht="15.75" customHeight="1">
      <c r="A243" s="66"/>
      <c r="B243" s="67"/>
      <c r="C243" s="67"/>
      <c r="D243" s="67"/>
      <c r="E243" s="1"/>
      <c r="F243" s="1"/>
    </row>
    <row r="244" ht="15.75" customHeight="1">
      <c r="A244" s="66"/>
      <c r="B244" s="67"/>
      <c r="C244" s="67"/>
      <c r="D244" s="67"/>
      <c r="E244" s="1"/>
      <c r="F244" s="1"/>
    </row>
    <row r="245" ht="15.75" customHeight="1">
      <c r="A245" s="66"/>
      <c r="B245" s="67"/>
      <c r="C245" s="67"/>
      <c r="D245" s="67"/>
      <c r="E245" s="1"/>
      <c r="F245" s="1"/>
    </row>
    <row r="246" ht="15.75" customHeight="1">
      <c r="A246" s="66"/>
      <c r="B246" s="67"/>
      <c r="C246" s="67"/>
      <c r="D246" s="67"/>
      <c r="E246" s="1"/>
      <c r="F246" s="1"/>
    </row>
    <row r="247" ht="15.75" customHeight="1">
      <c r="A247" s="66"/>
      <c r="B247" s="67"/>
      <c r="C247" s="67"/>
      <c r="D247" s="67"/>
      <c r="E247" s="1"/>
      <c r="F247" s="1"/>
    </row>
    <row r="248" ht="15.75" customHeight="1">
      <c r="A248" s="66"/>
      <c r="B248" s="67"/>
      <c r="C248" s="67"/>
      <c r="D248" s="67"/>
      <c r="E248" s="1"/>
      <c r="F248" s="1"/>
    </row>
    <row r="249" ht="15.75" customHeight="1">
      <c r="A249" s="66"/>
      <c r="B249" s="67"/>
      <c r="C249" s="67"/>
      <c r="D249" s="67"/>
      <c r="E249" s="1"/>
      <c r="F249" s="1"/>
    </row>
    <row r="250" ht="15.75" customHeight="1">
      <c r="A250" s="66"/>
      <c r="B250" s="67"/>
      <c r="C250" s="67"/>
      <c r="D250" s="67"/>
      <c r="E250" s="1"/>
      <c r="F250" s="1"/>
    </row>
    <row r="251" ht="15.75" customHeight="1">
      <c r="A251" s="66"/>
      <c r="B251" s="67"/>
      <c r="C251" s="67"/>
      <c r="D251" s="67"/>
      <c r="E251" s="1"/>
      <c r="F251" s="1"/>
    </row>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51:F51"/>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51.0"/>
    <col customWidth="1" min="2" max="2" width="10.29"/>
    <col customWidth="1" min="3" max="3" width="74.71"/>
    <col customWidth="1" min="4" max="4" width="23.43"/>
    <col customWidth="1" min="5" max="5" width="15.29"/>
    <col customWidth="1" min="6" max="6" width="26.43"/>
    <col customWidth="1" min="7" max="7" width="10.71"/>
    <col customWidth="1" min="8" max="8" width="16.14"/>
    <col customWidth="1" min="9" max="9" width="20.43"/>
    <col customWidth="1" min="10" max="24" width="8.0"/>
  </cols>
  <sheetData>
    <row r="1">
      <c r="A1" s="66"/>
      <c r="B1" s="67"/>
      <c r="C1" s="67"/>
      <c r="D1" s="67"/>
      <c r="E1" s="67"/>
      <c r="F1" s="67"/>
      <c r="G1" s="67"/>
      <c r="H1" s="1"/>
    </row>
    <row r="2" ht="15.75" customHeight="1">
      <c r="A2" s="118" t="s">
        <v>11838</v>
      </c>
      <c r="B2" s="69"/>
      <c r="C2" s="69"/>
      <c r="D2" s="69"/>
      <c r="E2" s="69"/>
      <c r="F2" s="69"/>
      <c r="G2" s="69"/>
      <c r="H2" s="70"/>
      <c r="I2" s="15"/>
      <c r="J2" s="15"/>
      <c r="K2" s="15"/>
      <c r="L2" s="15"/>
      <c r="M2" s="15"/>
      <c r="N2" s="15"/>
      <c r="O2" s="15"/>
      <c r="P2" s="15"/>
      <c r="Q2" s="15"/>
      <c r="R2" s="15"/>
      <c r="S2" s="15"/>
      <c r="T2" s="15"/>
      <c r="U2" s="15"/>
      <c r="V2" s="15"/>
      <c r="W2" s="15"/>
      <c r="X2" s="15"/>
    </row>
    <row r="3">
      <c r="A3" s="143"/>
      <c r="B3" s="143"/>
      <c r="C3" s="143"/>
      <c r="D3" s="143"/>
      <c r="E3" s="143"/>
      <c r="F3" s="143"/>
      <c r="G3" s="143"/>
      <c r="H3" s="71"/>
      <c r="I3" s="15"/>
      <c r="J3" s="15"/>
      <c r="K3" s="15"/>
      <c r="L3" s="15"/>
      <c r="M3" s="15"/>
      <c r="N3" s="15"/>
      <c r="O3" s="15"/>
      <c r="P3" s="15"/>
      <c r="Q3" s="15"/>
      <c r="R3" s="15"/>
      <c r="S3" s="15"/>
      <c r="T3" s="15"/>
      <c r="U3" s="15"/>
      <c r="V3" s="15"/>
      <c r="W3" s="15"/>
      <c r="X3" s="15"/>
    </row>
    <row r="4" ht="18.75" customHeight="1">
      <c r="A4" s="72" t="s">
        <v>11839</v>
      </c>
      <c r="B4" s="69"/>
      <c r="C4" s="69"/>
      <c r="D4" s="69"/>
      <c r="E4" s="69"/>
      <c r="F4" s="69"/>
      <c r="G4" s="69"/>
      <c r="H4" s="70"/>
      <c r="I4" s="142"/>
      <c r="J4" s="142"/>
      <c r="K4" s="142"/>
      <c r="L4" s="142"/>
      <c r="M4" s="142"/>
      <c r="N4" s="142"/>
      <c r="O4" s="142"/>
      <c r="P4" s="142"/>
      <c r="Q4" s="142"/>
      <c r="R4" s="142"/>
      <c r="S4" s="142"/>
      <c r="T4" s="142"/>
      <c r="U4" s="142"/>
      <c r="V4" s="142"/>
      <c r="W4" s="142"/>
      <c r="X4" s="142"/>
    </row>
    <row r="5" ht="14.25" customHeight="1">
      <c r="A5" s="72" t="s">
        <v>11840</v>
      </c>
      <c r="B5" s="69"/>
      <c r="C5" s="69"/>
      <c r="D5" s="69"/>
      <c r="E5" s="69"/>
      <c r="F5" s="69"/>
      <c r="G5" s="69"/>
      <c r="H5" s="70"/>
      <c r="I5" s="142"/>
      <c r="J5" s="142"/>
      <c r="K5" s="142"/>
      <c r="L5" s="142"/>
      <c r="M5" s="142"/>
      <c r="N5" s="142"/>
      <c r="O5" s="142"/>
      <c r="P5" s="142"/>
      <c r="Q5" s="142"/>
      <c r="R5" s="142"/>
      <c r="S5" s="142"/>
      <c r="T5" s="142"/>
      <c r="U5" s="142"/>
      <c r="V5" s="142"/>
      <c r="W5" s="142"/>
      <c r="X5" s="142"/>
    </row>
    <row r="6" ht="13.5" customHeight="1">
      <c r="A6" s="72" t="s">
        <v>11841</v>
      </c>
      <c r="B6" s="69"/>
      <c r="C6" s="69"/>
      <c r="D6" s="69"/>
      <c r="E6" s="69"/>
      <c r="F6" s="69"/>
      <c r="G6" s="69"/>
      <c r="H6" s="70"/>
      <c r="I6" s="142"/>
      <c r="J6" s="142"/>
      <c r="K6" s="142"/>
      <c r="L6" s="142"/>
      <c r="M6" s="142"/>
      <c r="N6" s="142"/>
      <c r="O6" s="142"/>
      <c r="P6" s="142"/>
      <c r="Q6" s="142"/>
      <c r="R6" s="142"/>
      <c r="S6" s="142"/>
      <c r="T6" s="142"/>
      <c r="U6" s="142"/>
      <c r="V6" s="142"/>
      <c r="W6" s="142"/>
      <c r="X6" s="142"/>
    </row>
    <row r="7" ht="132.75" customHeight="1">
      <c r="A7" s="75" t="s">
        <v>11842</v>
      </c>
      <c r="B7" s="69"/>
      <c r="C7" s="69"/>
      <c r="D7" s="69"/>
      <c r="E7" s="69"/>
      <c r="F7" s="69"/>
      <c r="G7" s="69"/>
      <c r="H7" s="70"/>
      <c r="I7" s="142"/>
      <c r="J7" s="142"/>
      <c r="K7" s="142"/>
      <c r="L7" s="142"/>
      <c r="M7" s="142"/>
      <c r="N7" s="142"/>
      <c r="O7" s="142"/>
      <c r="P7" s="142"/>
      <c r="Q7" s="142"/>
      <c r="R7" s="142"/>
      <c r="S7" s="142"/>
      <c r="T7" s="142"/>
      <c r="U7" s="142"/>
      <c r="V7" s="142"/>
      <c r="W7" s="142"/>
      <c r="X7" s="142"/>
    </row>
    <row r="8">
      <c r="A8" s="76"/>
      <c r="B8" s="77"/>
      <c r="C8" s="77"/>
      <c r="D8" s="77"/>
      <c r="E8" s="77"/>
      <c r="F8" s="77"/>
      <c r="G8" s="77"/>
      <c r="H8" s="71"/>
      <c r="I8" s="15"/>
      <c r="J8" s="15"/>
      <c r="K8" s="15"/>
      <c r="L8" s="15"/>
      <c r="M8" s="15"/>
      <c r="N8" s="15"/>
      <c r="O8" s="15"/>
      <c r="P8" s="15"/>
      <c r="Q8" s="15"/>
      <c r="R8" s="15"/>
      <c r="S8" s="15"/>
      <c r="T8" s="15"/>
      <c r="U8" s="15"/>
      <c r="V8" s="15"/>
      <c r="W8" s="15"/>
      <c r="X8" s="15"/>
    </row>
    <row r="9" ht="61.5" customHeight="1">
      <c r="A9" s="78" t="s">
        <v>7499</v>
      </c>
      <c r="B9" s="78" t="s">
        <v>8</v>
      </c>
      <c r="C9" s="78" t="s">
        <v>7500</v>
      </c>
      <c r="D9" s="78" t="s">
        <v>11843</v>
      </c>
      <c r="E9" s="78" t="s">
        <v>7502</v>
      </c>
      <c r="F9" s="78" t="s">
        <v>7503</v>
      </c>
      <c r="G9" s="78" t="s">
        <v>204</v>
      </c>
      <c r="H9" s="147" t="s">
        <v>208</v>
      </c>
      <c r="I9" s="82" t="s">
        <v>209</v>
      </c>
      <c r="J9" s="15"/>
      <c r="K9" s="15"/>
      <c r="L9" s="15"/>
      <c r="M9" s="15"/>
      <c r="N9" s="15"/>
      <c r="O9" s="15"/>
      <c r="P9" s="15"/>
      <c r="Q9" s="15"/>
      <c r="R9" s="15"/>
      <c r="S9" s="15"/>
      <c r="T9" s="15"/>
      <c r="U9" s="15"/>
      <c r="V9" s="15"/>
      <c r="W9" s="15"/>
      <c r="X9" s="15"/>
    </row>
    <row r="10" ht="11.25" customHeight="1">
      <c r="A10" s="330" t="s">
        <v>11844</v>
      </c>
      <c r="B10" s="330" t="s">
        <v>88</v>
      </c>
      <c r="C10" s="330" t="s">
        <v>11845</v>
      </c>
      <c r="D10" s="330" t="s">
        <v>11846</v>
      </c>
      <c r="E10" s="330" t="s">
        <v>11847</v>
      </c>
      <c r="F10" s="330" t="s">
        <v>11848</v>
      </c>
      <c r="G10" s="5" t="s">
        <v>11849</v>
      </c>
      <c r="H10" s="241">
        <v>40.0</v>
      </c>
      <c r="I10" s="330" t="s">
        <v>3859</v>
      </c>
      <c r="J10" s="15"/>
      <c r="K10" s="15"/>
      <c r="L10" s="15"/>
      <c r="M10" s="15"/>
      <c r="N10" s="15"/>
      <c r="O10" s="15"/>
      <c r="P10" s="15"/>
      <c r="Q10" s="15"/>
      <c r="R10" s="15"/>
      <c r="S10" s="15"/>
      <c r="T10" s="15"/>
      <c r="U10" s="15"/>
      <c r="V10" s="15"/>
      <c r="W10" s="15"/>
      <c r="X10" s="15"/>
    </row>
    <row r="11" ht="11.25" customHeight="1">
      <c r="A11" s="330" t="s">
        <v>11850</v>
      </c>
      <c r="B11" s="330" t="s">
        <v>88</v>
      </c>
      <c r="C11" s="330" t="s">
        <v>11851</v>
      </c>
      <c r="D11" s="330" t="s">
        <v>11846</v>
      </c>
      <c r="E11" s="330" t="s">
        <v>11852</v>
      </c>
      <c r="F11" s="330" t="s">
        <v>11853</v>
      </c>
      <c r="G11" s="5">
        <v>60.0</v>
      </c>
      <c r="H11" s="241">
        <v>30.0</v>
      </c>
      <c r="I11" s="330" t="s">
        <v>3859</v>
      </c>
      <c r="J11" s="406"/>
      <c r="K11" s="406"/>
      <c r="L11" s="406"/>
      <c r="M11" s="406"/>
      <c r="N11" s="406"/>
      <c r="O11" s="406"/>
      <c r="P11" s="406"/>
      <c r="Q11" s="406"/>
      <c r="R11" s="406"/>
      <c r="S11" s="406"/>
      <c r="T11" s="406"/>
      <c r="U11" s="406"/>
      <c r="V11" s="406"/>
      <c r="W11" s="406"/>
      <c r="X11" s="406"/>
    </row>
    <row r="12" ht="11.25" customHeight="1">
      <c r="A12" s="330" t="s">
        <v>11854</v>
      </c>
      <c r="B12" s="330" t="s">
        <v>88</v>
      </c>
      <c r="C12" s="330" t="s">
        <v>11855</v>
      </c>
      <c r="D12" s="330" t="s">
        <v>11856</v>
      </c>
      <c r="E12" s="330" t="s">
        <v>11857</v>
      </c>
      <c r="F12" s="330" t="s">
        <v>11858</v>
      </c>
      <c r="G12" s="5">
        <v>100.0</v>
      </c>
      <c r="H12" s="5">
        <v>200.0</v>
      </c>
      <c r="I12" s="330" t="s">
        <v>804</v>
      </c>
      <c r="J12" s="406"/>
      <c r="K12" s="406"/>
      <c r="L12" s="406"/>
      <c r="M12" s="406"/>
      <c r="N12" s="406"/>
      <c r="O12" s="406"/>
      <c r="P12" s="406"/>
      <c r="Q12" s="406"/>
      <c r="R12" s="406"/>
      <c r="S12" s="406"/>
      <c r="T12" s="406"/>
      <c r="U12" s="406"/>
      <c r="V12" s="406"/>
      <c r="W12" s="406"/>
      <c r="X12" s="406"/>
    </row>
    <row r="13" ht="11.25" customHeight="1">
      <c r="A13" s="330" t="s">
        <v>11859</v>
      </c>
      <c r="B13" s="330" t="s">
        <v>88</v>
      </c>
      <c r="C13" s="330" t="s">
        <v>11855</v>
      </c>
      <c r="D13" s="330" t="s">
        <v>11856</v>
      </c>
      <c r="E13" s="330" t="s">
        <v>11857</v>
      </c>
      <c r="F13" s="330" t="s">
        <v>11858</v>
      </c>
      <c r="G13" s="5">
        <v>100.0</v>
      </c>
      <c r="H13" s="5">
        <v>200.0</v>
      </c>
      <c r="I13" s="330" t="s">
        <v>804</v>
      </c>
      <c r="J13" s="406"/>
      <c r="K13" s="406"/>
      <c r="L13" s="406"/>
      <c r="M13" s="406"/>
      <c r="N13" s="406"/>
      <c r="O13" s="406"/>
      <c r="P13" s="406"/>
      <c r="Q13" s="406"/>
      <c r="R13" s="406"/>
      <c r="S13" s="406"/>
      <c r="T13" s="406"/>
      <c r="U13" s="406"/>
      <c r="V13" s="406"/>
      <c r="W13" s="406"/>
      <c r="X13" s="406"/>
    </row>
    <row r="14" ht="11.25" customHeight="1">
      <c r="A14" s="330" t="s">
        <v>11860</v>
      </c>
      <c r="B14" s="330" t="s">
        <v>88</v>
      </c>
      <c r="C14" s="330" t="s">
        <v>11855</v>
      </c>
      <c r="D14" s="330" t="s">
        <v>11856</v>
      </c>
      <c r="E14" s="330" t="s">
        <v>11857</v>
      </c>
      <c r="F14" s="330" t="s">
        <v>11858</v>
      </c>
      <c r="G14" s="5">
        <v>100.0</v>
      </c>
      <c r="H14" s="5">
        <v>200.0</v>
      </c>
      <c r="I14" s="330" t="s">
        <v>804</v>
      </c>
      <c r="J14" s="406"/>
      <c r="K14" s="406"/>
      <c r="L14" s="406"/>
      <c r="M14" s="406"/>
      <c r="N14" s="406"/>
      <c r="O14" s="406"/>
      <c r="P14" s="406"/>
      <c r="Q14" s="406"/>
      <c r="R14" s="406"/>
      <c r="S14" s="406"/>
      <c r="T14" s="406"/>
      <c r="U14" s="406"/>
      <c r="V14" s="406"/>
      <c r="W14" s="406"/>
      <c r="X14" s="406"/>
    </row>
    <row r="15" ht="11.25" customHeight="1">
      <c r="A15" s="330" t="s">
        <v>11861</v>
      </c>
      <c r="B15" s="330" t="s">
        <v>88</v>
      </c>
      <c r="C15" s="330" t="s">
        <v>11855</v>
      </c>
      <c r="D15" s="330" t="s">
        <v>11856</v>
      </c>
      <c r="E15" s="330" t="s">
        <v>11857</v>
      </c>
      <c r="F15" s="330" t="s">
        <v>11858</v>
      </c>
      <c r="G15" s="5">
        <v>100.0</v>
      </c>
      <c r="H15" s="5">
        <v>200.0</v>
      </c>
      <c r="I15" s="330" t="s">
        <v>804</v>
      </c>
    </row>
    <row r="16" ht="11.25" customHeight="1">
      <c r="A16" s="330" t="s">
        <v>11862</v>
      </c>
      <c r="B16" s="330" t="s">
        <v>88</v>
      </c>
      <c r="C16" s="330" t="s">
        <v>11855</v>
      </c>
      <c r="D16" s="330" t="s">
        <v>11856</v>
      </c>
      <c r="E16" s="330" t="s">
        <v>11857</v>
      </c>
      <c r="F16" s="330" t="s">
        <v>11858</v>
      </c>
      <c r="G16" s="5">
        <v>100.0</v>
      </c>
      <c r="H16" s="5">
        <v>200.0</v>
      </c>
      <c r="I16" s="330" t="s">
        <v>804</v>
      </c>
    </row>
    <row r="17" ht="11.25" customHeight="1">
      <c r="A17" s="330" t="s">
        <v>11863</v>
      </c>
      <c r="B17" s="330" t="s">
        <v>88</v>
      </c>
      <c r="C17" s="330" t="s">
        <v>11855</v>
      </c>
      <c r="D17" s="330" t="s">
        <v>11856</v>
      </c>
      <c r="E17" s="330" t="s">
        <v>11857</v>
      </c>
      <c r="F17" s="330" t="s">
        <v>11858</v>
      </c>
      <c r="G17" s="5">
        <v>25.0</v>
      </c>
      <c r="H17" s="5">
        <v>50.0</v>
      </c>
      <c r="I17" s="330" t="s">
        <v>804</v>
      </c>
    </row>
    <row r="18" ht="11.25" customHeight="1">
      <c r="A18" s="330" t="s">
        <v>11864</v>
      </c>
      <c r="B18" s="330" t="s">
        <v>88</v>
      </c>
      <c r="C18" s="330" t="s">
        <v>11855</v>
      </c>
      <c r="D18" s="330" t="s">
        <v>11856</v>
      </c>
      <c r="E18" s="330" t="s">
        <v>11857</v>
      </c>
      <c r="F18" s="330" t="s">
        <v>11858</v>
      </c>
      <c r="G18" s="5">
        <v>100.0</v>
      </c>
      <c r="H18" s="5">
        <v>200.0</v>
      </c>
      <c r="I18" s="330" t="s">
        <v>804</v>
      </c>
    </row>
    <row r="19" ht="11.25" customHeight="1">
      <c r="A19" s="330" t="s">
        <v>11865</v>
      </c>
      <c r="B19" s="330" t="s">
        <v>88</v>
      </c>
      <c r="C19" s="330" t="s">
        <v>11855</v>
      </c>
      <c r="D19" s="330" t="s">
        <v>11856</v>
      </c>
      <c r="E19" s="330" t="s">
        <v>11857</v>
      </c>
      <c r="F19" s="330" t="s">
        <v>11858</v>
      </c>
      <c r="G19" s="5">
        <v>100.0</v>
      </c>
      <c r="H19" s="5">
        <v>200.0</v>
      </c>
      <c r="I19" s="330" t="s">
        <v>804</v>
      </c>
    </row>
    <row r="20" ht="11.25" customHeight="1">
      <c r="A20" s="330" t="s">
        <v>11866</v>
      </c>
      <c r="B20" s="330" t="s">
        <v>88</v>
      </c>
      <c r="C20" s="330" t="s">
        <v>11855</v>
      </c>
      <c r="D20" s="330" t="s">
        <v>11856</v>
      </c>
      <c r="E20" s="330" t="s">
        <v>11857</v>
      </c>
      <c r="F20" s="330" t="s">
        <v>11858</v>
      </c>
      <c r="G20" s="5">
        <v>100.0</v>
      </c>
      <c r="H20" s="5">
        <v>200.0</v>
      </c>
      <c r="I20" s="330" t="s">
        <v>804</v>
      </c>
    </row>
    <row r="21" ht="11.25" customHeight="1">
      <c r="A21" s="330" t="s">
        <v>11867</v>
      </c>
      <c r="B21" s="330" t="s">
        <v>88</v>
      </c>
      <c r="C21" s="330" t="s">
        <v>11855</v>
      </c>
      <c r="D21" s="330" t="s">
        <v>11856</v>
      </c>
      <c r="E21" s="330" t="s">
        <v>11857</v>
      </c>
      <c r="F21" s="330" t="s">
        <v>11858</v>
      </c>
      <c r="G21" s="5">
        <v>100.0</v>
      </c>
      <c r="H21" s="5">
        <v>200.0</v>
      </c>
      <c r="I21" s="330" t="s">
        <v>804</v>
      </c>
    </row>
    <row r="22" ht="11.25" customHeight="1">
      <c r="A22" s="330" t="s">
        <v>11868</v>
      </c>
      <c r="B22" s="330" t="s">
        <v>88</v>
      </c>
      <c r="C22" s="330" t="s">
        <v>11855</v>
      </c>
      <c r="D22" s="330" t="s">
        <v>11856</v>
      </c>
      <c r="E22" s="330" t="s">
        <v>11857</v>
      </c>
      <c r="F22" s="407" t="s">
        <v>11858</v>
      </c>
      <c r="G22" s="5">
        <v>100.0</v>
      </c>
      <c r="H22" s="5">
        <v>200.0</v>
      </c>
      <c r="I22" s="330" t="s">
        <v>804</v>
      </c>
    </row>
    <row r="23" ht="11.25" customHeight="1">
      <c r="A23" s="330" t="s">
        <v>11869</v>
      </c>
      <c r="B23" s="330" t="s">
        <v>88</v>
      </c>
      <c r="C23" s="330" t="s">
        <v>11855</v>
      </c>
      <c r="D23" s="330" t="s">
        <v>11856</v>
      </c>
      <c r="E23" s="330" t="s">
        <v>11857</v>
      </c>
      <c r="F23" s="330" t="s">
        <v>11858</v>
      </c>
      <c r="G23" s="5">
        <v>100.0</v>
      </c>
      <c r="H23" s="5">
        <v>200.0</v>
      </c>
      <c r="I23" s="330" t="s">
        <v>804</v>
      </c>
    </row>
    <row r="24" ht="11.25" customHeight="1">
      <c r="A24" s="330" t="s">
        <v>11870</v>
      </c>
      <c r="B24" s="330" t="s">
        <v>88</v>
      </c>
      <c r="C24" s="330" t="s">
        <v>11855</v>
      </c>
      <c r="D24" s="330" t="s">
        <v>11856</v>
      </c>
      <c r="E24" s="330" t="s">
        <v>11857</v>
      </c>
      <c r="F24" s="330" t="s">
        <v>11858</v>
      </c>
      <c r="G24" s="5">
        <v>100.0</v>
      </c>
      <c r="H24" s="5">
        <v>200.0</v>
      </c>
      <c r="I24" s="330" t="s">
        <v>804</v>
      </c>
    </row>
    <row r="25" ht="11.25" customHeight="1">
      <c r="A25" s="330" t="s">
        <v>11871</v>
      </c>
      <c r="B25" s="330" t="s">
        <v>88</v>
      </c>
      <c r="C25" s="330" t="s">
        <v>11855</v>
      </c>
      <c r="D25" s="330" t="s">
        <v>11856</v>
      </c>
      <c r="E25" s="330" t="s">
        <v>11857</v>
      </c>
      <c r="F25" s="330" t="s">
        <v>11858</v>
      </c>
      <c r="G25" s="5">
        <v>100.0</v>
      </c>
      <c r="H25" s="5">
        <v>200.0</v>
      </c>
      <c r="I25" s="330" t="s">
        <v>804</v>
      </c>
    </row>
    <row r="26" ht="11.25" customHeight="1">
      <c r="A26" s="330" t="s">
        <v>11872</v>
      </c>
      <c r="B26" s="330" t="s">
        <v>88</v>
      </c>
      <c r="C26" s="330" t="s">
        <v>11855</v>
      </c>
      <c r="D26" s="330" t="s">
        <v>11856</v>
      </c>
      <c r="E26" s="330" t="s">
        <v>11857</v>
      </c>
      <c r="F26" s="330" t="s">
        <v>11858</v>
      </c>
      <c r="G26" s="5">
        <v>100.0</v>
      </c>
      <c r="H26" s="5">
        <v>200.0</v>
      </c>
      <c r="I26" s="330" t="s">
        <v>804</v>
      </c>
    </row>
    <row r="27" ht="11.25" customHeight="1">
      <c r="A27" s="330" t="s">
        <v>11873</v>
      </c>
      <c r="B27" s="330" t="s">
        <v>88</v>
      </c>
      <c r="C27" s="330" t="s">
        <v>11855</v>
      </c>
      <c r="D27" s="330" t="s">
        <v>11856</v>
      </c>
      <c r="E27" s="330" t="s">
        <v>11857</v>
      </c>
      <c r="F27" s="330" t="s">
        <v>11858</v>
      </c>
      <c r="G27" s="5">
        <v>100.0</v>
      </c>
      <c r="H27" s="5">
        <v>200.0</v>
      </c>
      <c r="I27" s="330" t="s">
        <v>804</v>
      </c>
    </row>
    <row r="28" ht="11.25" customHeight="1">
      <c r="A28" s="330" t="s">
        <v>11874</v>
      </c>
      <c r="B28" s="330" t="s">
        <v>88</v>
      </c>
      <c r="C28" s="330" t="s">
        <v>11855</v>
      </c>
      <c r="D28" s="330" t="s">
        <v>11856</v>
      </c>
      <c r="E28" s="330" t="s">
        <v>11857</v>
      </c>
      <c r="F28" s="330" t="s">
        <v>11858</v>
      </c>
      <c r="G28" s="5">
        <v>100.0</v>
      </c>
      <c r="H28" s="5">
        <v>200.0</v>
      </c>
      <c r="I28" s="330" t="s">
        <v>804</v>
      </c>
    </row>
    <row r="29" ht="11.25" customHeight="1">
      <c r="A29" s="330" t="s">
        <v>11875</v>
      </c>
      <c r="B29" s="330" t="s">
        <v>88</v>
      </c>
      <c r="C29" s="136" t="s">
        <v>11876</v>
      </c>
      <c r="D29" s="330" t="s">
        <v>11877</v>
      </c>
      <c r="E29" s="330" t="s">
        <v>11878</v>
      </c>
      <c r="F29" s="330" t="s">
        <v>11879</v>
      </c>
      <c r="G29" s="5">
        <v>100.0</v>
      </c>
      <c r="H29" s="5">
        <v>200.0</v>
      </c>
      <c r="I29" s="330" t="s">
        <v>804</v>
      </c>
    </row>
    <row r="30" ht="11.25" customHeight="1">
      <c r="A30" s="330" t="s">
        <v>11880</v>
      </c>
      <c r="B30" s="330" t="s">
        <v>88</v>
      </c>
      <c r="C30" s="136" t="s">
        <v>11876</v>
      </c>
      <c r="D30" s="330" t="s">
        <v>11877</v>
      </c>
      <c r="E30" s="330" t="s">
        <v>11878</v>
      </c>
      <c r="F30" s="330" t="s">
        <v>11879</v>
      </c>
      <c r="G30" s="5">
        <v>100.0</v>
      </c>
      <c r="H30" s="5">
        <v>200.0</v>
      </c>
      <c r="I30" s="330" t="s">
        <v>804</v>
      </c>
    </row>
    <row r="31" ht="11.25" customHeight="1">
      <c r="A31" s="330" t="s">
        <v>11881</v>
      </c>
      <c r="B31" s="330" t="s">
        <v>88</v>
      </c>
      <c r="C31" s="136" t="s">
        <v>11876</v>
      </c>
      <c r="D31" s="330" t="s">
        <v>11882</v>
      </c>
      <c r="E31" s="330" t="s">
        <v>11878</v>
      </c>
      <c r="F31" s="330" t="s">
        <v>11879</v>
      </c>
      <c r="G31" s="5">
        <v>80.0</v>
      </c>
      <c r="H31" s="5">
        <v>160.0</v>
      </c>
      <c r="I31" s="330" t="s">
        <v>804</v>
      </c>
    </row>
    <row r="32" ht="11.25" customHeight="1">
      <c r="A32" s="330" t="s">
        <v>11883</v>
      </c>
      <c r="B32" s="330" t="s">
        <v>88</v>
      </c>
      <c r="C32" s="136" t="s">
        <v>11876</v>
      </c>
      <c r="D32" s="330" t="s">
        <v>11882</v>
      </c>
      <c r="E32" s="330" t="s">
        <v>11878</v>
      </c>
      <c r="F32" s="330" t="s">
        <v>11879</v>
      </c>
      <c r="G32" s="5">
        <v>80.0</v>
      </c>
      <c r="H32" s="5">
        <v>160.0</v>
      </c>
      <c r="I32" s="330" t="s">
        <v>804</v>
      </c>
    </row>
    <row r="33" ht="11.25" customHeight="1">
      <c r="A33" s="330" t="s">
        <v>11869</v>
      </c>
      <c r="B33" s="330" t="s">
        <v>88</v>
      </c>
      <c r="C33" s="136" t="s">
        <v>11876</v>
      </c>
      <c r="D33" s="330" t="s">
        <v>11884</v>
      </c>
      <c r="E33" s="330" t="s">
        <v>11878</v>
      </c>
      <c r="F33" s="330" t="s">
        <v>11879</v>
      </c>
      <c r="G33" s="5">
        <v>60.0</v>
      </c>
      <c r="H33" s="5">
        <v>120.0</v>
      </c>
      <c r="I33" s="330" t="s">
        <v>804</v>
      </c>
    </row>
    <row r="34" ht="11.25" customHeight="1">
      <c r="A34" s="330" t="s">
        <v>11870</v>
      </c>
      <c r="B34" s="330" t="s">
        <v>88</v>
      </c>
      <c r="C34" s="136" t="s">
        <v>11876</v>
      </c>
      <c r="D34" s="330" t="s">
        <v>11884</v>
      </c>
      <c r="E34" s="330" t="s">
        <v>11878</v>
      </c>
      <c r="F34" s="330" t="s">
        <v>11879</v>
      </c>
      <c r="G34" s="5">
        <v>60.0</v>
      </c>
      <c r="H34" s="5">
        <v>120.0</v>
      </c>
      <c r="I34" s="330" t="s">
        <v>804</v>
      </c>
    </row>
    <row r="35" ht="11.25" customHeight="1">
      <c r="A35" s="330" t="s">
        <v>11881</v>
      </c>
      <c r="B35" s="330" t="s">
        <v>88</v>
      </c>
      <c r="C35" s="136" t="s">
        <v>11876</v>
      </c>
      <c r="D35" s="330" t="s">
        <v>11877</v>
      </c>
      <c r="E35" s="330" t="s">
        <v>11878</v>
      </c>
      <c r="F35" s="330" t="s">
        <v>11879</v>
      </c>
      <c r="G35" s="5">
        <v>100.0</v>
      </c>
      <c r="H35" s="5">
        <v>200.0</v>
      </c>
      <c r="I35" s="330" t="s">
        <v>804</v>
      </c>
    </row>
    <row r="36" ht="11.25" customHeight="1">
      <c r="A36" s="330" t="s">
        <v>11873</v>
      </c>
      <c r="B36" s="330" t="s">
        <v>88</v>
      </c>
      <c r="C36" s="136" t="s">
        <v>11876</v>
      </c>
      <c r="D36" s="330" t="s">
        <v>11877</v>
      </c>
      <c r="E36" s="330" t="s">
        <v>11878</v>
      </c>
      <c r="F36" s="330" t="s">
        <v>11879</v>
      </c>
      <c r="G36" s="5">
        <v>100.0</v>
      </c>
      <c r="H36" s="5">
        <v>200.0</v>
      </c>
      <c r="I36" s="330" t="s">
        <v>804</v>
      </c>
    </row>
    <row r="37" ht="11.25" customHeight="1">
      <c r="A37" s="330" t="s">
        <v>11885</v>
      </c>
      <c r="B37" s="330" t="s">
        <v>4302</v>
      </c>
      <c r="C37" s="136" t="s">
        <v>11886</v>
      </c>
      <c r="D37" s="330" t="s">
        <v>11877</v>
      </c>
      <c r="E37" s="330" t="s">
        <v>11887</v>
      </c>
      <c r="F37" s="330" t="s">
        <v>11888</v>
      </c>
      <c r="G37" s="5">
        <v>100.0</v>
      </c>
      <c r="H37" s="5">
        <v>200.0</v>
      </c>
      <c r="I37" s="330" t="s">
        <v>804</v>
      </c>
    </row>
    <row r="38" ht="11.25" customHeight="1">
      <c r="A38" s="330" t="s">
        <v>11889</v>
      </c>
      <c r="B38" s="330" t="s">
        <v>4302</v>
      </c>
      <c r="C38" s="136" t="s">
        <v>11886</v>
      </c>
      <c r="D38" s="330" t="s">
        <v>11877</v>
      </c>
      <c r="E38" s="330" t="s">
        <v>11887</v>
      </c>
      <c r="F38" s="330" t="s">
        <v>11888</v>
      </c>
      <c r="G38" s="5">
        <v>25.0</v>
      </c>
      <c r="H38" s="5">
        <v>50.0</v>
      </c>
      <c r="I38" s="330" t="s">
        <v>804</v>
      </c>
    </row>
    <row r="39" ht="11.25" customHeight="1">
      <c r="A39" s="330" t="s">
        <v>11890</v>
      </c>
      <c r="B39" s="330" t="s">
        <v>4302</v>
      </c>
      <c r="C39" s="136" t="s">
        <v>11886</v>
      </c>
      <c r="D39" s="330" t="s">
        <v>11877</v>
      </c>
      <c r="E39" s="330" t="s">
        <v>11887</v>
      </c>
      <c r="F39" s="330" t="s">
        <v>11888</v>
      </c>
      <c r="G39" s="5">
        <v>100.0</v>
      </c>
      <c r="H39" s="5">
        <v>200.0</v>
      </c>
      <c r="I39" s="330" t="s">
        <v>804</v>
      </c>
    </row>
    <row r="40" ht="11.25" customHeight="1">
      <c r="A40" s="330" t="s">
        <v>11891</v>
      </c>
      <c r="B40" s="330" t="s">
        <v>4302</v>
      </c>
      <c r="C40" s="136" t="s">
        <v>11886</v>
      </c>
      <c r="D40" s="330" t="s">
        <v>11877</v>
      </c>
      <c r="E40" s="330" t="s">
        <v>11887</v>
      </c>
      <c r="F40" s="330" t="s">
        <v>11888</v>
      </c>
      <c r="G40" s="5">
        <v>100.0</v>
      </c>
      <c r="H40" s="5">
        <v>200.0</v>
      </c>
      <c r="I40" s="330" t="s">
        <v>804</v>
      </c>
    </row>
    <row r="41" ht="11.25" customHeight="1">
      <c r="A41" s="330" t="s">
        <v>11892</v>
      </c>
      <c r="B41" s="330" t="s">
        <v>4302</v>
      </c>
      <c r="C41" s="136" t="s">
        <v>11886</v>
      </c>
      <c r="D41" s="330" t="s">
        <v>11877</v>
      </c>
      <c r="E41" s="330" t="s">
        <v>11887</v>
      </c>
      <c r="F41" s="330" t="s">
        <v>11888</v>
      </c>
      <c r="G41" s="5">
        <v>100.0</v>
      </c>
      <c r="H41" s="5">
        <v>200.0</v>
      </c>
      <c r="I41" s="330" t="s">
        <v>804</v>
      </c>
    </row>
    <row r="42" ht="11.25" customHeight="1">
      <c r="A42" s="330" t="s">
        <v>11893</v>
      </c>
      <c r="B42" s="330" t="s">
        <v>4302</v>
      </c>
      <c r="C42" s="136" t="s">
        <v>11886</v>
      </c>
      <c r="D42" s="330" t="s">
        <v>11877</v>
      </c>
      <c r="E42" s="330" t="s">
        <v>11887</v>
      </c>
      <c r="F42" s="330" t="s">
        <v>11888</v>
      </c>
      <c r="G42" s="5">
        <v>100.0</v>
      </c>
      <c r="H42" s="5">
        <v>200.0</v>
      </c>
      <c r="I42" s="330" t="s">
        <v>804</v>
      </c>
    </row>
    <row r="43" ht="11.25" customHeight="1">
      <c r="A43" s="330" t="s">
        <v>11894</v>
      </c>
      <c r="B43" s="330" t="s">
        <v>4302</v>
      </c>
      <c r="C43" s="136" t="s">
        <v>11886</v>
      </c>
      <c r="D43" s="330" t="s">
        <v>11877</v>
      </c>
      <c r="E43" s="330" t="s">
        <v>11887</v>
      </c>
      <c r="F43" s="330" t="s">
        <v>11888</v>
      </c>
      <c r="G43" s="5">
        <v>100.0</v>
      </c>
      <c r="H43" s="5">
        <v>200.0</v>
      </c>
      <c r="I43" s="330" t="s">
        <v>804</v>
      </c>
    </row>
    <row r="44" ht="11.25" customHeight="1">
      <c r="A44" s="330" t="s">
        <v>11895</v>
      </c>
      <c r="B44" s="330" t="s">
        <v>4302</v>
      </c>
      <c r="C44" s="136" t="s">
        <v>11886</v>
      </c>
      <c r="D44" s="330" t="s">
        <v>11877</v>
      </c>
      <c r="E44" s="330" t="s">
        <v>11887</v>
      </c>
      <c r="F44" s="330" t="s">
        <v>11888</v>
      </c>
      <c r="G44" s="5">
        <v>100.0</v>
      </c>
      <c r="H44" s="5">
        <v>200.0</v>
      </c>
      <c r="I44" s="330" t="s">
        <v>804</v>
      </c>
    </row>
    <row r="45" ht="11.25" customHeight="1">
      <c r="A45" s="330" t="s">
        <v>11871</v>
      </c>
      <c r="B45" s="330" t="s">
        <v>4302</v>
      </c>
      <c r="C45" s="136" t="s">
        <v>11886</v>
      </c>
      <c r="D45" s="330" t="s">
        <v>11877</v>
      </c>
      <c r="E45" s="330" t="s">
        <v>11887</v>
      </c>
      <c r="F45" s="330" t="s">
        <v>11888</v>
      </c>
      <c r="G45" s="5">
        <v>100.0</v>
      </c>
      <c r="H45" s="5">
        <v>200.0</v>
      </c>
      <c r="I45" s="330" t="s">
        <v>804</v>
      </c>
    </row>
    <row r="46" ht="11.25" customHeight="1">
      <c r="A46" s="330" t="s">
        <v>11872</v>
      </c>
      <c r="B46" s="330" t="s">
        <v>4302</v>
      </c>
      <c r="C46" s="136" t="s">
        <v>11886</v>
      </c>
      <c r="D46" s="330" t="s">
        <v>11877</v>
      </c>
      <c r="E46" s="330" t="s">
        <v>11887</v>
      </c>
      <c r="F46" s="330" t="s">
        <v>11888</v>
      </c>
      <c r="G46" s="5">
        <v>100.0</v>
      </c>
      <c r="H46" s="5">
        <v>200.0</v>
      </c>
      <c r="I46" s="330" t="s">
        <v>804</v>
      </c>
    </row>
    <row r="47" ht="11.25" customHeight="1">
      <c r="A47" s="330" t="s">
        <v>11896</v>
      </c>
      <c r="B47" s="330" t="s">
        <v>4302</v>
      </c>
      <c r="C47" s="136" t="s">
        <v>11886</v>
      </c>
      <c r="D47" s="330" t="s">
        <v>11877</v>
      </c>
      <c r="E47" s="330" t="s">
        <v>11887</v>
      </c>
      <c r="F47" s="330" t="s">
        <v>11888</v>
      </c>
      <c r="G47" s="5">
        <v>100.0</v>
      </c>
      <c r="H47" s="5">
        <v>200.0</v>
      </c>
      <c r="I47" s="330" t="s">
        <v>804</v>
      </c>
    </row>
    <row r="48" ht="11.25" customHeight="1">
      <c r="A48" s="330" t="s">
        <v>11897</v>
      </c>
      <c r="B48" s="330" t="s">
        <v>4302</v>
      </c>
      <c r="C48" s="136" t="s">
        <v>11886</v>
      </c>
      <c r="D48" s="330" t="s">
        <v>11877</v>
      </c>
      <c r="E48" s="330" t="s">
        <v>11887</v>
      </c>
      <c r="F48" s="330" t="s">
        <v>11888</v>
      </c>
      <c r="G48" s="5">
        <v>100.0</v>
      </c>
      <c r="H48" s="5">
        <v>200.0</v>
      </c>
      <c r="I48" s="330" t="s">
        <v>804</v>
      </c>
    </row>
    <row r="49" ht="11.25" customHeight="1">
      <c r="A49" s="330" t="s">
        <v>11898</v>
      </c>
      <c r="B49" s="330" t="s">
        <v>4302</v>
      </c>
      <c r="C49" s="136" t="s">
        <v>11886</v>
      </c>
      <c r="D49" s="330" t="s">
        <v>11877</v>
      </c>
      <c r="E49" s="330" t="s">
        <v>11887</v>
      </c>
      <c r="F49" s="330" t="s">
        <v>11888</v>
      </c>
      <c r="G49" s="5">
        <v>100.0</v>
      </c>
      <c r="H49" s="5">
        <v>200.0</v>
      </c>
      <c r="I49" s="330" t="s">
        <v>804</v>
      </c>
    </row>
    <row r="50" ht="11.25" customHeight="1">
      <c r="A50" s="330" t="s">
        <v>11871</v>
      </c>
      <c r="B50" s="330" t="s">
        <v>4302</v>
      </c>
      <c r="C50" s="330" t="s">
        <v>11899</v>
      </c>
      <c r="D50" s="330" t="s">
        <v>11877</v>
      </c>
      <c r="E50" s="330" t="s">
        <v>11900</v>
      </c>
      <c r="F50" s="330" t="s">
        <v>11901</v>
      </c>
      <c r="G50" s="5">
        <v>100.0</v>
      </c>
      <c r="H50" s="5">
        <v>200.0</v>
      </c>
      <c r="I50" s="330" t="s">
        <v>804</v>
      </c>
    </row>
    <row r="51" ht="11.25" customHeight="1">
      <c r="A51" s="330" t="s">
        <v>11872</v>
      </c>
      <c r="B51" s="330" t="s">
        <v>4302</v>
      </c>
      <c r="C51" s="330" t="s">
        <v>11899</v>
      </c>
      <c r="D51" s="330" t="s">
        <v>11877</v>
      </c>
      <c r="E51" s="330" t="s">
        <v>11900</v>
      </c>
      <c r="F51" s="330" t="s">
        <v>11901</v>
      </c>
      <c r="G51" s="5">
        <v>100.0</v>
      </c>
      <c r="H51" s="5">
        <v>200.0</v>
      </c>
      <c r="I51" s="330" t="s">
        <v>804</v>
      </c>
    </row>
    <row r="52" ht="11.25" customHeight="1">
      <c r="A52" s="330" t="s">
        <v>11902</v>
      </c>
      <c r="B52" s="330" t="s">
        <v>4302</v>
      </c>
      <c r="C52" s="330" t="s">
        <v>11899</v>
      </c>
      <c r="D52" s="330" t="s">
        <v>11877</v>
      </c>
      <c r="E52" s="330" t="s">
        <v>11900</v>
      </c>
      <c r="F52" s="330" t="s">
        <v>11901</v>
      </c>
      <c r="G52" s="5">
        <v>100.0</v>
      </c>
      <c r="H52" s="5">
        <v>200.0</v>
      </c>
      <c r="I52" s="330" t="s">
        <v>804</v>
      </c>
    </row>
    <row r="53" ht="11.25" customHeight="1">
      <c r="A53" s="330" t="s">
        <v>11903</v>
      </c>
      <c r="B53" s="330" t="s">
        <v>4302</v>
      </c>
      <c r="C53" s="330" t="s">
        <v>11899</v>
      </c>
      <c r="D53" s="330" t="s">
        <v>11877</v>
      </c>
      <c r="E53" s="330" t="s">
        <v>11900</v>
      </c>
      <c r="F53" s="330" t="s">
        <v>11901</v>
      </c>
      <c r="G53" s="5">
        <v>100.0</v>
      </c>
      <c r="H53" s="5">
        <v>200.0</v>
      </c>
      <c r="I53" s="330" t="s">
        <v>804</v>
      </c>
    </row>
    <row r="54" ht="11.25" customHeight="1">
      <c r="A54" s="330" t="s">
        <v>11904</v>
      </c>
      <c r="B54" s="330" t="s">
        <v>4302</v>
      </c>
      <c r="C54" s="330" t="s">
        <v>11899</v>
      </c>
      <c r="D54" s="330" t="s">
        <v>11877</v>
      </c>
      <c r="E54" s="330" t="s">
        <v>11900</v>
      </c>
      <c r="F54" s="330" t="s">
        <v>11901</v>
      </c>
      <c r="G54" s="5">
        <v>100.0</v>
      </c>
      <c r="H54" s="5">
        <v>200.0</v>
      </c>
      <c r="I54" s="330" t="s">
        <v>804</v>
      </c>
    </row>
    <row r="55" ht="11.25" customHeight="1">
      <c r="A55" s="330" t="s">
        <v>11905</v>
      </c>
      <c r="B55" s="330" t="s">
        <v>4302</v>
      </c>
      <c r="C55" s="330" t="s">
        <v>11899</v>
      </c>
      <c r="D55" s="330" t="s">
        <v>11877</v>
      </c>
      <c r="E55" s="330" t="s">
        <v>11900</v>
      </c>
      <c r="F55" s="330" t="s">
        <v>11901</v>
      </c>
      <c r="G55" s="5">
        <v>100.0</v>
      </c>
      <c r="H55" s="5">
        <v>200.0</v>
      </c>
      <c r="I55" s="330" t="s">
        <v>804</v>
      </c>
    </row>
    <row r="56" ht="11.25" customHeight="1">
      <c r="A56" s="330" t="s">
        <v>11906</v>
      </c>
      <c r="B56" s="330" t="s">
        <v>4302</v>
      </c>
      <c r="C56" s="330" t="s">
        <v>11899</v>
      </c>
      <c r="D56" s="330" t="s">
        <v>11877</v>
      </c>
      <c r="E56" s="330" t="s">
        <v>11900</v>
      </c>
      <c r="F56" s="330" t="s">
        <v>11901</v>
      </c>
      <c r="G56" s="5">
        <v>100.0</v>
      </c>
      <c r="H56" s="5">
        <v>200.0</v>
      </c>
      <c r="I56" s="330" t="s">
        <v>804</v>
      </c>
    </row>
    <row r="57" ht="11.25" customHeight="1">
      <c r="A57" s="136" t="s">
        <v>11907</v>
      </c>
      <c r="B57" s="330" t="s">
        <v>4302</v>
      </c>
      <c r="C57" s="330" t="s">
        <v>11899</v>
      </c>
      <c r="D57" s="330" t="s">
        <v>11877</v>
      </c>
      <c r="E57" s="330" t="s">
        <v>11900</v>
      </c>
      <c r="F57" s="330" t="s">
        <v>11901</v>
      </c>
      <c r="G57" s="5">
        <v>25.0</v>
      </c>
      <c r="H57" s="5">
        <v>50.0</v>
      </c>
      <c r="I57" s="330" t="s">
        <v>804</v>
      </c>
    </row>
    <row r="58" ht="11.25" customHeight="1">
      <c r="A58" s="136" t="s">
        <v>11908</v>
      </c>
      <c r="B58" s="330" t="s">
        <v>4302</v>
      </c>
      <c r="C58" s="330" t="s">
        <v>11899</v>
      </c>
      <c r="D58" s="330" t="s">
        <v>11877</v>
      </c>
      <c r="E58" s="330" t="s">
        <v>11900</v>
      </c>
      <c r="F58" s="330" t="s">
        <v>11901</v>
      </c>
      <c r="G58" s="5">
        <v>100.0</v>
      </c>
      <c r="H58" s="5">
        <v>200.0</v>
      </c>
      <c r="I58" s="330" t="s">
        <v>804</v>
      </c>
    </row>
    <row r="59" ht="11.25" customHeight="1">
      <c r="A59" s="136" t="s">
        <v>11909</v>
      </c>
      <c r="B59" s="330" t="s">
        <v>4302</v>
      </c>
      <c r="C59" s="330" t="s">
        <v>11899</v>
      </c>
      <c r="D59" s="330" t="s">
        <v>11877</v>
      </c>
      <c r="E59" s="330" t="s">
        <v>11900</v>
      </c>
      <c r="F59" s="330" t="s">
        <v>11901</v>
      </c>
      <c r="G59" s="5">
        <v>100.0</v>
      </c>
      <c r="H59" s="5">
        <v>200.0</v>
      </c>
      <c r="I59" s="330" t="s">
        <v>804</v>
      </c>
    </row>
    <row r="60" ht="11.25" customHeight="1">
      <c r="A60" s="136" t="s">
        <v>11910</v>
      </c>
      <c r="B60" s="330" t="s">
        <v>4302</v>
      </c>
      <c r="C60" s="330" t="s">
        <v>11899</v>
      </c>
      <c r="D60" s="330" t="s">
        <v>11877</v>
      </c>
      <c r="E60" s="330" t="s">
        <v>11900</v>
      </c>
      <c r="F60" s="330" t="s">
        <v>11901</v>
      </c>
      <c r="G60" s="5">
        <v>100.0</v>
      </c>
      <c r="H60" s="5">
        <v>200.0</v>
      </c>
      <c r="I60" s="330" t="s">
        <v>804</v>
      </c>
    </row>
    <row r="61" ht="11.25" customHeight="1">
      <c r="A61" s="136" t="s">
        <v>11911</v>
      </c>
      <c r="B61" s="330" t="s">
        <v>4302</v>
      </c>
      <c r="C61" s="330" t="s">
        <v>11899</v>
      </c>
      <c r="D61" s="330" t="s">
        <v>11877</v>
      </c>
      <c r="E61" s="330" t="s">
        <v>11900</v>
      </c>
      <c r="F61" s="330" t="s">
        <v>11901</v>
      </c>
      <c r="G61" s="5">
        <v>100.0</v>
      </c>
      <c r="H61" s="5">
        <v>200.0</v>
      </c>
      <c r="I61" s="330" t="s">
        <v>804</v>
      </c>
    </row>
    <row r="62" ht="11.25" customHeight="1">
      <c r="A62" s="136" t="s">
        <v>11912</v>
      </c>
      <c r="B62" s="330" t="s">
        <v>4302</v>
      </c>
      <c r="C62" s="330" t="s">
        <v>11899</v>
      </c>
      <c r="D62" s="330" t="s">
        <v>11877</v>
      </c>
      <c r="E62" s="330" t="s">
        <v>11900</v>
      </c>
      <c r="F62" s="330" t="s">
        <v>11901</v>
      </c>
      <c r="G62" s="5">
        <v>100.0</v>
      </c>
      <c r="H62" s="5">
        <v>200.0</v>
      </c>
      <c r="I62" s="330" t="s">
        <v>804</v>
      </c>
    </row>
    <row r="63" ht="11.25" customHeight="1">
      <c r="A63" s="136" t="s">
        <v>11913</v>
      </c>
      <c r="B63" s="330" t="s">
        <v>4302</v>
      </c>
      <c r="C63" s="330" t="s">
        <v>11899</v>
      </c>
      <c r="D63" s="330" t="s">
        <v>11877</v>
      </c>
      <c r="E63" s="330" t="s">
        <v>11900</v>
      </c>
      <c r="F63" s="330" t="s">
        <v>11901</v>
      </c>
      <c r="G63" s="5">
        <v>100.0</v>
      </c>
      <c r="H63" s="5">
        <v>200.0</v>
      </c>
      <c r="I63" s="330" t="s">
        <v>804</v>
      </c>
    </row>
    <row r="64" ht="11.25" customHeight="1">
      <c r="A64" s="136" t="s">
        <v>11914</v>
      </c>
      <c r="B64" s="330" t="s">
        <v>4302</v>
      </c>
      <c r="C64" s="330" t="s">
        <v>11899</v>
      </c>
      <c r="D64" s="330" t="s">
        <v>11877</v>
      </c>
      <c r="E64" s="330" t="s">
        <v>11900</v>
      </c>
      <c r="F64" s="330" t="s">
        <v>11901</v>
      </c>
      <c r="G64" s="5">
        <v>100.0</v>
      </c>
      <c r="H64" s="5">
        <v>200.0</v>
      </c>
      <c r="I64" s="330" t="s">
        <v>804</v>
      </c>
    </row>
    <row r="65" ht="11.25" customHeight="1">
      <c r="A65" s="136" t="s">
        <v>11869</v>
      </c>
      <c r="B65" s="330" t="s">
        <v>4302</v>
      </c>
      <c r="C65" s="136" t="s">
        <v>11915</v>
      </c>
      <c r="D65" s="330" t="s">
        <v>11882</v>
      </c>
      <c r="E65" s="136" t="s">
        <v>11916</v>
      </c>
      <c r="F65" s="136" t="s">
        <v>11917</v>
      </c>
      <c r="G65" s="5">
        <v>80.0</v>
      </c>
      <c r="H65" s="5">
        <v>160.0</v>
      </c>
      <c r="I65" s="330" t="s">
        <v>804</v>
      </c>
    </row>
    <row r="66" ht="11.25" customHeight="1">
      <c r="A66" s="136" t="s">
        <v>11865</v>
      </c>
      <c r="B66" s="330" t="s">
        <v>4302</v>
      </c>
      <c r="C66" s="136" t="s">
        <v>11915</v>
      </c>
      <c r="D66" s="330" t="s">
        <v>11882</v>
      </c>
      <c r="E66" s="136" t="s">
        <v>11916</v>
      </c>
      <c r="F66" s="136" t="s">
        <v>11917</v>
      </c>
      <c r="G66" s="5">
        <v>80.0</v>
      </c>
      <c r="H66" s="5">
        <v>160.0</v>
      </c>
      <c r="I66" s="330" t="s">
        <v>804</v>
      </c>
    </row>
    <row r="67" ht="11.25" customHeight="1">
      <c r="A67" s="136" t="s">
        <v>11868</v>
      </c>
      <c r="B67" s="330" t="s">
        <v>4302</v>
      </c>
      <c r="C67" s="136" t="s">
        <v>11915</v>
      </c>
      <c r="D67" s="330" t="s">
        <v>11882</v>
      </c>
      <c r="E67" s="136" t="s">
        <v>11916</v>
      </c>
      <c r="F67" s="136" t="s">
        <v>11917</v>
      </c>
      <c r="G67" s="5">
        <v>80.0</v>
      </c>
      <c r="H67" s="5">
        <v>160.0</v>
      </c>
      <c r="I67" s="330" t="s">
        <v>804</v>
      </c>
    </row>
    <row r="68" ht="11.25" customHeight="1">
      <c r="A68" s="136" t="s">
        <v>11911</v>
      </c>
      <c r="B68" s="330" t="s">
        <v>4302</v>
      </c>
      <c r="C68" s="136" t="s">
        <v>11915</v>
      </c>
      <c r="D68" s="330" t="s">
        <v>11882</v>
      </c>
      <c r="E68" s="136" t="s">
        <v>11916</v>
      </c>
      <c r="F68" s="136" t="s">
        <v>11917</v>
      </c>
      <c r="G68" s="5">
        <v>80.0</v>
      </c>
      <c r="H68" s="5">
        <v>160.0</v>
      </c>
      <c r="I68" s="330" t="s">
        <v>804</v>
      </c>
    </row>
    <row r="69" ht="11.25" customHeight="1">
      <c r="A69" s="136" t="s">
        <v>11918</v>
      </c>
      <c r="B69" s="330" t="s">
        <v>4302</v>
      </c>
      <c r="C69" s="136" t="s">
        <v>11915</v>
      </c>
      <c r="D69" s="330" t="s">
        <v>11882</v>
      </c>
      <c r="E69" s="136" t="s">
        <v>11916</v>
      </c>
      <c r="F69" s="136" t="s">
        <v>11917</v>
      </c>
      <c r="G69" s="5">
        <v>80.0</v>
      </c>
      <c r="H69" s="5">
        <v>160.0</v>
      </c>
      <c r="I69" s="330" t="s">
        <v>804</v>
      </c>
    </row>
    <row r="70" ht="11.25" customHeight="1">
      <c r="A70" s="136" t="s">
        <v>11919</v>
      </c>
      <c r="B70" s="330" t="s">
        <v>4302</v>
      </c>
      <c r="C70" s="136" t="s">
        <v>11915</v>
      </c>
      <c r="D70" s="330" t="s">
        <v>11882</v>
      </c>
      <c r="E70" s="136" t="s">
        <v>11916</v>
      </c>
      <c r="F70" s="136" t="s">
        <v>11917</v>
      </c>
      <c r="G70" s="5">
        <v>80.0</v>
      </c>
      <c r="H70" s="5">
        <v>160.0</v>
      </c>
      <c r="I70" s="330" t="s">
        <v>804</v>
      </c>
    </row>
    <row r="71" ht="11.25" customHeight="1">
      <c r="A71" s="136" t="s">
        <v>11920</v>
      </c>
      <c r="B71" s="330" t="s">
        <v>4302</v>
      </c>
      <c r="C71" s="136" t="s">
        <v>11915</v>
      </c>
      <c r="D71" s="330" t="s">
        <v>11882</v>
      </c>
      <c r="E71" s="136" t="s">
        <v>11916</v>
      </c>
      <c r="F71" s="136" t="s">
        <v>11917</v>
      </c>
      <c r="G71" s="5">
        <v>80.0</v>
      </c>
      <c r="H71" s="5">
        <v>160.0</v>
      </c>
      <c r="I71" s="330" t="s">
        <v>804</v>
      </c>
    </row>
    <row r="72" ht="11.25" customHeight="1">
      <c r="A72" s="136" t="s">
        <v>11921</v>
      </c>
      <c r="B72" s="330" t="s">
        <v>4302</v>
      </c>
      <c r="C72" s="136" t="s">
        <v>11915</v>
      </c>
      <c r="D72" s="330" t="s">
        <v>11882</v>
      </c>
      <c r="E72" s="136" t="s">
        <v>11916</v>
      </c>
      <c r="F72" s="136" t="s">
        <v>11917</v>
      </c>
      <c r="G72" s="5">
        <v>80.0</v>
      </c>
      <c r="H72" s="5">
        <v>160.0</v>
      </c>
      <c r="I72" s="330" t="s">
        <v>804</v>
      </c>
    </row>
    <row r="73" ht="11.25" customHeight="1">
      <c r="A73" s="136" t="s">
        <v>11922</v>
      </c>
      <c r="B73" s="330" t="s">
        <v>4302</v>
      </c>
      <c r="C73" s="136" t="s">
        <v>11915</v>
      </c>
      <c r="D73" s="330" t="s">
        <v>11882</v>
      </c>
      <c r="E73" s="136" t="s">
        <v>11916</v>
      </c>
      <c r="F73" s="136" t="s">
        <v>11917</v>
      </c>
      <c r="G73" s="5">
        <v>80.0</v>
      </c>
      <c r="H73" s="5">
        <v>160.0</v>
      </c>
      <c r="I73" s="330" t="s">
        <v>804</v>
      </c>
    </row>
    <row r="74" ht="11.25" customHeight="1">
      <c r="A74" s="136" t="s">
        <v>11923</v>
      </c>
      <c r="B74" s="330" t="s">
        <v>4302</v>
      </c>
      <c r="C74" s="136" t="s">
        <v>11915</v>
      </c>
      <c r="D74" s="330" t="s">
        <v>11882</v>
      </c>
      <c r="E74" s="136" t="s">
        <v>11916</v>
      </c>
      <c r="F74" s="136" t="s">
        <v>11917</v>
      </c>
      <c r="G74" s="5">
        <v>80.0</v>
      </c>
      <c r="H74" s="5">
        <v>160.0</v>
      </c>
      <c r="I74" s="330" t="s">
        <v>804</v>
      </c>
    </row>
    <row r="75" ht="11.25" customHeight="1">
      <c r="A75" s="136" t="s">
        <v>11871</v>
      </c>
      <c r="B75" s="330" t="s">
        <v>4302</v>
      </c>
      <c r="C75" s="136" t="s">
        <v>11915</v>
      </c>
      <c r="D75" s="330" t="s">
        <v>11882</v>
      </c>
      <c r="E75" s="136" t="s">
        <v>11916</v>
      </c>
      <c r="F75" s="136" t="s">
        <v>11917</v>
      </c>
      <c r="G75" s="5">
        <v>80.0</v>
      </c>
      <c r="H75" s="5">
        <v>160.0</v>
      </c>
      <c r="I75" s="330" t="s">
        <v>804</v>
      </c>
    </row>
    <row r="76" ht="11.25" customHeight="1">
      <c r="A76" s="136" t="s">
        <v>11871</v>
      </c>
      <c r="B76" s="330" t="s">
        <v>4302</v>
      </c>
      <c r="C76" s="136" t="s">
        <v>11915</v>
      </c>
      <c r="D76" s="330" t="s">
        <v>11882</v>
      </c>
      <c r="E76" s="136" t="s">
        <v>11916</v>
      </c>
      <c r="F76" s="136" t="s">
        <v>11917</v>
      </c>
      <c r="G76" s="5">
        <v>80.0</v>
      </c>
      <c r="H76" s="5">
        <v>160.0</v>
      </c>
      <c r="I76" s="330" t="s">
        <v>804</v>
      </c>
    </row>
    <row r="77" ht="11.25" customHeight="1">
      <c r="A77" s="136" t="s">
        <v>11924</v>
      </c>
      <c r="B77" s="330" t="s">
        <v>4302</v>
      </c>
      <c r="C77" s="136" t="s">
        <v>11915</v>
      </c>
      <c r="D77" s="330" t="s">
        <v>11882</v>
      </c>
      <c r="E77" s="136" t="s">
        <v>11916</v>
      </c>
      <c r="F77" s="136" t="s">
        <v>11917</v>
      </c>
      <c r="G77" s="5">
        <v>80.0</v>
      </c>
      <c r="H77" s="5">
        <v>160.0</v>
      </c>
      <c r="I77" s="330" t="s">
        <v>804</v>
      </c>
    </row>
    <row r="78" ht="11.25" customHeight="1">
      <c r="A78" s="136" t="s">
        <v>11914</v>
      </c>
      <c r="B78" s="330" t="s">
        <v>4302</v>
      </c>
      <c r="C78" s="136" t="s">
        <v>11915</v>
      </c>
      <c r="D78" s="330" t="s">
        <v>11882</v>
      </c>
      <c r="E78" s="136" t="s">
        <v>11916</v>
      </c>
      <c r="F78" s="136" t="s">
        <v>11917</v>
      </c>
      <c r="G78" s="5">
        <v>80.0</v>
      </c>
      <c r="H78" s="5">
        <v>160.0</v>
      </c>
      <c r="I78" s="330" t="s">
        <v>804</v>
      </c>
    </row>
    <row r="79" ht="11.25" customHeight="1">
      <c r="A79" s="136" t="s">
        <v>11925</v>
      </c>
      <c r="B79" s="330" t="s">
        <v>4302</v>
      </c>
      <c r="C79" s="136" t="s">
        <v>11915</v>
      </c>
      <c r="D79" s="330" t="s">
        <v>11926</v>
      </c>
      <c r="E79" s="136" t="s">
        <v>11916</v>
      </c>
      <c r="F79" s="136" t="s">
        <v>11917</v>
      </c>
      <c r="G79" s="5">
        <v>15.0</v>
      </c>
      <c r="H79" s="5">
        <v>30.0</v>
      </c>
      <c r="I79" s="330" t="s">
        <v>804</v>
      </c>
    </row>
    <row r="80" ht="11.25" customHeight="1">
      <c r="A80" s="136" t="s">
        <v>11871</v>
      </c>
      <c r="B80" s="330" t="s">
        <v>4302</v>
      </c>
      <c r="C80" s="330" t="s">
        <v>11927</v>
      </c>
      <c r="D80" s="330" t="s">
        <v>11877</v>
      </c>
      <c r="E80" s="136" t="s">
        <v>11345</v>
      </c>
      <c r="F80" s="136" t="s">
        <v>11344</v>
      </c>
      <c r="G80" s="5">
        <v>100.0</v>
      </c>
      <c r="H80" s="5">
        <v>200.0</v>
      </c>
      <c r="I80" s="330" t="s">
        <v>804</v>
      </c>
    </row>
    <row r="81" ht="11.25" customHeight="1">
      <c r="A81" s="136" t="s">
        <v>11872</v>
      </c>
      <c r="B81" s="330" t="s">
        <v>4302</v>
      </c>
      <c r="C81" s="330" t="s">
        <v>11927</v>
      </c>
      <c r="D81" s="330" t="s">
        <v>11877</v>
      </c>
      <c r="E81" s="136" t="s">
        <v>11345</v>
      </c>
      <c r="F81" s="136" t="s">
        <v>11344</v>
      </c>
      <c r="G81" s="5">
        <v>100.0</v>
      </c>
      <c r="H81" s="5">
        <v>200.0</v>
      </c>
      <c r="I81" s="330" t="s">
        <v>804</v>
      </c>
    </row>
    <row r="82" ht="11.25" customHeight="1">
      <c r="A82" s="136" t="s">
        <v>11928</v>
      </c>
      <c r="B82" s="330" t="s">
        <v>4302</v>
      </c>
      <c r="C82" s="330" t="s">
        <v>11927</v>
      </c>
      <c r="D82" s="330" t="s">
        <v>11877</v>
      </c>
      <c r="E82" s="136" t="s">
        <v>11345</v>
      </c>
      <c r="F82" s="136" t="s">
        <v>11344</v>
      </c>
      <c r="G82" s="5">
        <v>100.0</v>
      </c>
      <c r="H82" s="5">
        <v>200.0</v>
      </c>
      <c r="I82" s="330" t="s">
        <v>804</v>
      </c>
    </row>
    <row r="83" ht="11.25" customHeight="1">
      <c r="A83" s="136" t="s">
        <v>11929</v>
      </c>
      <c r="B83" s="330" t="s">
        <v>4302</v>
      </c>
      <c r="C83" s="330" t="s">
        <v>11927</v>
      </c>
      <c r="D83" s="330" t="s">
        <v>11882</v>
      </c>
      <c r="E83" s="136" t="s">
        <v>11345</v>
      </c>
      <c r="F83" s="136" t="s">
        <v>11344</v>
      </c>
      <c r="G83" s="5">
        <v>80.0</v>
      </c>
      <c r="H83" s="5">
        <v>160.0</v>
      </c>
      <c r="I83" s="330" t="s">
        <v>804</v>
      </c>
    </row>
    <row r="84" ht="11.25" customHeight="1">
      <c r="A84" s="136" t="s">
        <v>11871</v>
      </c>
      <c r="B84" s="330" t="s">
        <v>4302</v>
      </c>
      <c r="C84" s="136" t="s">
        <v>11930</v>
      </c>
      <c r="D84" s="330" t="s">
        <v>11877</v>
      </c>
      <c r="E84" s="136" t="s">
        <v>11931</v>
      </c>
      <c r="F84" s="136" t="s">
        <v>11932</v>
      </c>
      <c r="G84" s="5">
        <v>100.0</v>
      </c>
      <c r="H84" s="5">
        <v>200.0</v>
      </c>
      <c r="I84" s="330" t="s">
        <v>804</v>
      </c>
    </row>
    <row r="85" ht="11.25" customHeight="1">
      <c r="A85" s="136" t="s">
        <v>11872</v>
      </c>
      <c r="B85" s="330" t="s">
        <v>4302</v>
      </c>
      <c r="C85" s="136" t="s">
        <v>11930</v>
      </c>
      <c r="D85" s="330" t="s">
        <v>11877</v>
      </c>
      <c r="E85" s="136" t="s">
        <v>11931</v>
      </c>
      <c r="F85" s="136" t="s">
        <v>11932</v>
      </c>
      <c r="G85" s="5">
        <v>100.0</v>
      </c>
      <c r="H85" s="5">
        <v>200.0</v>
      </c>
      <c r="I85" s="330" t="s">
        <v>804</v>
      </c>
    </row>
    <row r="86" ht="11.25" customHeight="1">
      <c r="A86" s="136" t="s">
        <v>11928</v>
      </c>
      <c r="B86" s="330" t="s">
        <v>4302</v>
      </c>
      <c r="C86" s="136" t="s">
        <v>11930</v>
      </c>
      <c r="D86" s="330" t="s">
        <v>11877</v>
      </c>
      <c r="E86" s="136" t="s">
        <v>11931</v>
      </c>
      <c r="F86" s="136" t="s">
        <v>11932</v>
      </c>
      <c r="G86" s="5">
        <v>100.0</v>
      </c>
      <c r="H86" s="5">
        <v>200.0</v>
      </c>
      <c r="I86" s="330" t="s">
        <v>804</v>
      </c>
    </row>
    <row r="87" ht="11.25" customHeight="1">
      <c r="A87" s="330" t="s">
        <v>11933</v>
      </c>
      <c r="B87" s="330" t="s">
        <v>88</v>
      </c>
      <c r="C87" s="330" t="s">
        <v>11855</v>
      </c>
      <c r="D87" s="330" t="s">
        <v>11856</v>
      </c>
      <c r="E87" s="330" t="s">
        <v>11857</v>
      </c>
      <c r="F87" s="330" t="s">
        <v>11858</v>
      </c>
      <c r="G87" s="5">
        <v>100.0</v>
      </c>
      <c r="H87" s="5">
        <v>200.0</v>
      </c>
      <c r="I87" s="330" t="s">
        <v>804</v>
      </c>
    </row>
    <row r="88" ht="11.25" customHeight="1">
      <c r="A88" s="330" t="s">
        <v>11934</v>
      </c>
      <c r="B88" s="330" t="s">
        <v>88</v>
      </c>
      <c r="C88" s="330" t="s">
        <v>11855</v>
      </c>
      <c r="D88" s="330" t="s">
        <v>11856</v>
      </c>
      <c r="E88" s="330" t="s">
        <v>11857</v>
      </c>
      <c r="F88" s="330" t="s">
        <v>11858</v>
      </c>
      <c r="G88" s="5">
        <v>100.0</v>
      </c>
      <c r="H88" s="5">
        <v>200.0</v>
      </c>
      <c r="I88" s="330" t="s">
        <v>804</v>
      </c>
    </row>
    <row r="89" ht="11.25" customHeight="1">
      <c r="A89" s="330" t="s">
        <v>11871</v>
      </c>
      <c r="B89" s="330" t="s">
        <v>88</v>
      </c>
      <c r="C89" s="136" t="s">
        <v>11935</v>
      </c>
      <c r="D89" s="330" t="s">
        <v>11877</v>
      </c>
      <c r="E89" s="136" t="s">
        <v>11936</v>
      </c>
      <c r="F89" s="136" t="s">
        <v>11937</v>
      </c>
      <c r="G89" s="5">
        <v>100.0</v>
      </c>
      <c r="H89" s="5">
        <v>200.0</v>
      </c>
      <c r="I89" s="330" t="s">
        <v>804</v>
      </c>
    </row>
    <row r="90" ht="11.25" customHeight="1">
      <c r="A90" s="330" t="s">
        <v>11872</v>
      </c>
      <c r="B90" s="330" t="s">
        <v>88</v>
      </c>
      <c r="C90" s="136" t="s">
        <v>11935</v>
      </c>
      <c r="D90" s="330" t="s">
        <v>11877</v>
      </c>
      <c r="E90" s="136" t="s">
        <v>11936</v>
      </c>
      <c r="F90" s="136" t="s">
        <v>11937</v>
      </c>
      <c r="G90" s="5">
        <v>100.0</v>
      </c>
      <c r="H90" s="5">
        <v>200.0</v>
      </c>
      <c r="I90" s="330" t="s">
        <v>804</v>
      </c>
    </row>
    <row r="91" ht="11.25" customHeight="1">
      <c r="A91" s="330" t="s">
        <v>11850</v>
      </c>
      <c r="B91" s="330" t="s">
        <v>88</v>
      </c>
      <c r="C91" s="330" t="s">
        <v>11938</v>
      </c>
      <c r="D91" s="330" t="s">
        <v>11846</v>
      </c>
      <c r="E91" s="330" t="s">
        <v>11852</v>
      </c>
      <c r="F91" s="407" t="s">
        <v>11939</v>
      </c>
      <c r="G91" s="5">
        <v>60.0</v>
      </c>
      <c r="H91" s="241">
        <f t="shared" ref="H91:H92" si="1">G91/2</f>
        <v>30</v>
      </c>
      <c r="I91" s="330" t="s">
        <v>4849</v>
      </c>
    </row>
    <row r="92" ht="11.25" customHeight="1">
      <c r="A92" s="330" t="s">
        <v>4915</v>
      </c>
      <c r="B92" s="330" t="s">
        <v>88</v>
      </c>
      <c r="C92" s="330" t="s">
        <v>11940</v>
      </c>
      <c r="D92" s="330" t="s">
        <v>11281</v>
      </c>
      <c r="E92" s="330" t="s">
        <v>11941</v>
      </c>
      <c r="F92" s="330" t="s">
        <v>11942</v>
      </c>
      <c r="G92" s="5">
        <v>80.0</v>
      </c>
      <c r="H92" s="5">
        <f t="shared" si="1"/>
        <v>40</v>
      </c>
      <c r="I92" s="330" t="s">
        <v>4915</v>
      </c>
    </row>
    <row r="93" ht="11.25" customHeight="1">
      <c r="A93" s="330" t="s">
        <v>11943</v>
      </c>
      <c r="B93" s="330" t="s">
        <v>88</v>
      </c>
      <c r="C93" s="330" t="s">
        <v>11944</v>
      </c>
      <c r="D93" s="330" t="s">
        <v>11945</v>
      </c>
      <c r="E93" s="330" t="s">
        <v>11946</v>
      </c>
      <c r="F93" s="407" t="s">
        <v>11467</v>
      </c>
      <c r="G93" s="405" t="s">
        <v>11947</v>
      </c>
      <c r="H93" s="5">
        <v>100.0</v>
      </c>
      <c r="I93" s="330" t="s">
        <v>1222</v>
      </c>
    </row>
    <row r="94" ht="11.25" customHeight="1">
      <c r="A94" s="330" t="s">
        <v>11943</v>
      </c>
      <c r="B94" s="330" t="s">
        <v>88</v>
      </c>
      <c r="C94" s="330" t="s">
        <v>11944</v>
      </c>
      <c r="D94" s="330" t="s">
        <v>11945</v>
      </c>
      <c r="E94" s="330" t="s">
        <v>11946</v>
      </c>
      <c r="F94" s="407" t="s">
        <v>11467</v>
      </c>
      <c r="G94" s="405" t="s">
        <v>11948</v>
      </c>
      <c r="H94" s="5">
        <v>80.0</v>
      </c>
      <c r="I94" s="330" t="s">
        <v>1222</v>
      </c>
    </row>
    <row r="95" ht="11.25" customHeight="1">
      <c r="A95" s="330" t="s">
        <v>11943</v>
      </c>
      <c r="B95" s="330" t="s">
        <v>88</v>
      </c>
      <c r="C95" s="136" t="s">
        <v>11949</v>
      </c>
      <c r="D95" s="330" t="s">
        <v>11945</v>
      </c>
      <c r="E95" s="330" t="s">
        <v>11950</v>
      </c>
      <c r="F95" s="330" t="s">
        <v>11951</v>
      </c>
      <c r="G95" s="405" t="s">
        <v>11947</v>
      </c>
      <c r="H95" s="5">
        <v>100.0</v>
      </c>
      <c r="I95" s="330" t="s">
        <v>1222</v>
      </c>
    </row>
    <row r="96" ht="11.25" customHeight="1">
      <c r="A96" s="330" t="s">
        <v>11952</v>
      </c>
      <c r="B96" s="330" t="s">
        <v>88</v>
      </c>
      <c r="C96" s="330" t="s">
        <v>11953</v>
      </c>
      <c r="D96" s="330" t="s">
        <v>11945</v>
      </c>
      <c r="E96" s="330" t="s">
        <v>11473</v>
      </c>
      <c r="F96" s="403" t="s">
        <v>11472</v>
      </c>
      <c r="G96" s="405">
        <v>60.0</v>
      </c>
      <c r="H96" s="241">
        <v>30.0</v>
      </c>
      <c r="I96" s="330" t="s">
        <v>5106</v>
      </c>
    </row>
    <row r="97" ht="11.25" customHeight="1">
      <c r="A97" s="330" t="s">
        <v>11952</v>
      </c>
      <c r="B97" s="330" t="s">
        <v>88</v>
      </c>
      <c r="C97" s="330" t="s">
        <v>11944</v>
      </c>
      <c r="D97" s="330" t="s">
        <v>11945</v>
      </c>
      <c r="E97" s="330" t="s">
        <v>11954</v>
      </c>
      <c r="F97" s="403" t="s">
        <v>11467</v>
      </c>
      <c r="G97" s="405">
        <v>60.0</v>
      </c>
      <c r="H97" s="5">
        <v>30.0</v>
      </c>
      <c r="I97" s="330" t="s">
        <v>5106</v>
      </c>
    </row>
    <row r="98" ht="11.25" customHeight="1">
      <c r="A98" s="330" t="s">
        <v>11952</v>
      </c>
      <c r="B98" s="330" t="s">
        <v>88</v>
      </c>
      <c r="C98" s="330" t="s">
        <v>11944</v>
      </c>
      <c r="D98" s="330" t="s">
        <v>11945</v>
      </c>
      <c r="E98" s="330" t="s">
        <v>11954</v>
      </c>
      <c r="F98" s="330" t="s">
        <v>11467</v>
      </c>
      <c r="G98" s="409">
        <v>80.0</v>
      </c>
      <c r="H98" s="5">
        <v>40.0</v>
      </c>
      <c r="I98" s="330" t="s">
        <v>5106</v>
      </c>
    </row>
    <row r="99" ht="11.25" customHeight="1">
      <c r="A99" s="330" t="s">
        <v>11952</v>
      </c>
      <c r="B99" s="330" t="s">
        <v>88</v>
      </c>
      <c r="C99" s="330" t="s">
        <v>11944</v>
      </c>
      <c r="D99" s="330" t="s">
        <v>11945</v>
      </c>
      <c r="E99" s="330" t="s">
        <v>11954</v>
      </c>
      <c r="F99" s="330" t="s">
        <v>11467</v>
      </c>
      <c r="G99" s="409">
        <v>100.0</v>
      </c>
      <c r="H99" s="5">
        <v>50.0</v>
      </c>
      <c r="I99" s="330" t="s">
        <v>5106</v>
      </c>
    </row>
    <row r="100" ht="11.25" customHeight="1">
      <c r="A100" s="330" t="s">
        <v>139</v>
      </c>
      <c r="B100" s="330" t="s">
        <v>135</v>
      </c>
      <c r="C100" s="330" t="s">
        <v>11955</v>
      </c>
      <c r="D100" s="330" t="s">
        <v>11418</v>
      </c>
      <c r="E100" s="330" t="s">
        <v>11956</v>
      </c>
      <c r="F100" s="330" t="s">
        <v>11957</v>
      </c>
      <c r="G100" s="5">
        <v>100.0</v>
      </c>
      <c r="H100" s="241">
        <v>66.67</v>
      </c>
      <c r="I100" s="330" t="s">
        <v>139</v>
      </c>
    </row>
    <row r="101" ht="11.25" customHeight="1">
      <c r="A101" s="136" t="s">
        <v>11958</v>
      </c>
      <c r="B101" s="136" t="s">
        <v>135</v>
      </c>
      <c r="C101" s="136" t="s">
        <v>11959</v>
      </c>
      <c r="D101" s="403" t="s">
        <v>11960</v>
      </c>
      <c r="E101" s="403" t="s">
        <v>11961</v>
      </c>
      <c r="F101" s="403" t="s">
        <v>11962</v>
      </c>
      <c r="G101" s="405">
        <v>100.0</v>
      </c>
      <c r="H101" s="5">
        <v>33.0</v>
      </c>
      <c r="I101" s="330" t="s">
        <v>142</v>
      </c>
    </row>
    <row r="102" ht="11.25" customHeight="1">
      <c r="A102" s="136" t="s">
        <v>11678</v>
      </c>
      <c r="B102" s="136" t="s">
        <v>135</v>
      </c>
      <c r="C102" s="136" t="s">
        <v>11963</v>
      </c>
      <c r="D102" s="330" t="s">
        <v>11960</v>
      </c>
      <c r="E102" s="330" t="s">
        <v>11961</v>
      </c>
      <c r="F102" s="330" t="s">
        <v>11964</v>
      </c>
      <c r="G102" s="409">
        <v>80.0</v>
      </c>
      <c r="H102" s="5">
        <v>26.67</v>
      </c>
      <c r="I102" s="330" t="s">
        <v>143</v>
      </c>
    </row>
    <row r="103" ht="11.25" customHeight="1">
      <c r="A103" s="136" t="s">
        <v>145</v>
      </c>
      <c r="B103" s="136" t="s">
        <v>135</v>
      </c>
      <c r="C103" s="136" t="s">
        <v>11959</v>
      </c>
      <c r="D103" s="330" t="s">
        <v>11960</v>
      </c>
      <c r="E103" s="330" t="s">
        <v>11961</v>
      </c>
      <c r="F103" s="330" t="s">
        <v>11962</v>
      </c>
      <c r="G103" s="409">
        <v>100.0</v>
      </c>
      <c r="H103" s="5">
        <f>33.0033333+0.0000000333347998093814</f>
        <v>33.00333333</v>
      </c>
      <c r="I103" s="330" t="s">
        <v>145</v>
      </c>
    </row>
    <row r="104" ht="11.25" customHeight="1">
      <c r="A104" s="136" t="s">
        <v>145</v>
      </c>
      <c r="B104" s="136" t="s">
        <v>135</v>
      </c>
      <c r="C104" s="136" t="s">
        <v>11965</v>
      </c>
      <c r="D104" s="136" t="s">
        <v>11960</v>
      </c>
      <c r="E104" s="136" t="s">
        <v>11966</v>
      </c>
      <c r="F104" s="136" t="s">
        <v>11967</v>
      </c>
      <c r="G104" s="256">
        <v>25.0</v>
      </c>
      <c r="H104" s="5">
        <v>25.0</v>
      </c>
      <c r="I104" s="330" t="s">
        <v>145</v>
      </c>
    </row>
    <row r="105" ht="11.25" customHeight="1">
      <c r="A105" s="330" t="s">
        <v>10902</v>
      </c>
      <c r="B105" s="330" t="s">
        <v>135</v>
      </c>
      <c r="C105" s="330" t="s">
        <v>11963</v>
      </c>
      <c r="D105" s="330" t="s">
        <v>11960</v>
      </c>
      <c r="E105" s="330" t="s">
        <v>11961</v>
      </c>
      <c r="F105" s="407" t="s">
        <v>11964</v>
      </c>
      <c r="G105" s="405">
        <v>80.0</v>
      </c>
      <c r="H105" s="409">
        <f>G105/3</f>
        <v>26.66666667</v>
      </c>
      <c r="I105" s="330" t="s">
        <v>10902</v>
      </c>
    </row>
    <row r="106" ht="11.25" customHeight="1">
      <c r="A106" s="136" t="s">
        <v>159</v>
      </c>
      <c r="B106" s="136" t="s">
        <v>135</v>
      </c>
      <c r="C106" s="136" t="s">
        <v>11955</v>
      </c>
      <c r="D106" s="136" t="s">
        <v>11418</v>
      </c>
      <c r="E106" s="136" t="s">
        <v>11956</v>
      </c>
      <c r="F106" s="136" t="s">
        <v>11957</v>
      </c>
      <c r="G106" s="256">
        <v>100.0</v>
      </c>
      <c r="H106" s="5">
        <v>33.33</v>
      </c>
      <c r="I106" s="330" t="s">
        <v>159</v>
      </c>
    </row>
    <row r="107" ht="11.25" customHeight="1">
      <c r="A107" s="136" t="s">
        <v>162</v>
      </c>
      <c r="B107" s="136" t="s">
        <v>135</v>
      </c>
      <c r="C107" s="136" t="s">
        <v>11968</v>
      </c>
      <c r="D107" s="136" t="s">
        <v>11969</v>
      </c>
      <c r="E107" s="136" t="s">
        <v>11970</v>
      </c>
      <c r="F107" s="136" t="s">
        <v>11971</v>
      </c>
      <c r="G107" s="241">
        <v>80.0</v>
      </c>
      <c r="H107" s="241">
        <v>40.0</v>
      </c>
      <c r="I107" s="330" t="s">
        <v>162</v>
      </c>
    </row>
    <row r="108" ht="11.25" customHeight="1">
      <c r="A108" s="330" t="s">
        <v>11972</v>
      </c>
      <c r="B108" s="330" t="s">
        <v>135</v>
      </c>
      <c r="C108" s="330" t="s">
        <v>11973</v>
      </c>
      <c r="D108" s="330" t="s">
        <v>11974</v>
      </c>
      <c r="E108" s="330" t="s">
        <v>11956</v>
      </c>
      <c r="F108" s="407" t="s">
        <v>11957</v>
      </c>
      <c r="G108" s="5">
        <v>100.0</v>
      </c>
      <c r="H108" s="241">
        <v>100.0</v>
      </c>
      <c r="I108" s="403" t="s">
        <v>163</v>
      </c>
    </row>
    <row r="109" ht="11.25" customHeight="1">
      <c r="A109" s="136" t="s">
        <v>11118</v>
      </c>
      <c r="B109" s="136" t="s">
        <v>135</v>
      </c>
      <c r="C109" s="136" t="s">
        <v>11975</v>
      </c>
      <c r="D109" s="136" t="s">
        <v>11976</v>
      </c>
      <c r="E109" s="136" t="s">
        <v>11977</v>
      </c>
      <c r="F109" s="136" t="s">
        <v>792</v>
      </c>
      <c r="G109" s="241">
        <v>60.0</v>
      </c>
      <c r="H109" s="241">
        <v>60.0</v>
      </c>
      <c r="I109" s="330" t="s">
        <v>164</v>
      </c>
    </row>
    <row r="110" ht="11.25" customHeight="1">
      <c r="A110" s="136" t="s">
        <v>11705</v>
      </c>
      <c r="B110" s="136" t="s">
        <v>135</v>
      </c>
      <c r="C110" s="136" t="s">
        <v>11978</v>
      </c>
      <c r="D110" s="136" t="s">
        <v>11976</v>
      </c>
      <c r="E110" s="136" t="s">
        <v>11977</v>
      </c>
      <c r="F110" s="136" t="s">
        <v>792</v>
      </c>
      <c r="G110" s="241">
        <v>100.0</v>
      </c>
      <c r="H110" s="241">
        <v>50.0</v>
      </c>
      <c r="I110" s="330" t="s">
        <v>165</v>
      </c>
    </row>
    <row r="111" ht="11.25" customHeight="1">
      <c r="A111" s="136" t="s">
        <v>166</v>
      </c>
      <c r="B111" s="136" t="s">
        <v>135</v>
      </c>
      <c r="C111" s="136" t="s">
        <v>11968</v>
      </c>
      <c r="D111" s="136" t="s">
        <v>11969</v>
      </c>
      <c r="E111" s="136" t="s">
        <v>11970</v>
      </c>
      <c r="F111" s="136" t="s">
        <v>11971</v>
      </c>
      <c r="G111" s="241">
        <v>80.0</v>
      </c>
      <c r="H111" s="241">
        <v>40.0</v>
      </c>
      <c r="I111" s="330" t="s">
        <v>166</v>
      </c>
    </row>
    <row r="112" ht="11.25" customHeight="1">
      <c r="A112" s="136" t="s">
        <v>170</v>
      </c>
      <c r="B112" s="136" t="s">
        <v>135</v>
      </c>
      <c r="C112" s="136" t="s">
        <v>11979</v>
      </c>
      <c r="D112" s="136" t="s">
        <v>11322</v>
      </c>
      <c r="E112" s="136" t="s">
        <v>11980</v>
      </c>
      <c r="F112" s="136" t="s">
        <v>11971</v>
      </c>
      <c r="G112" s="241">
        <v>80.0</v>
      </c>
      <c r="H112" s="241">
        <v>26.67</v>
      </c>
      <c r="I112" s="330" t="s">
        <v>170</v>
      </c>
    </row>
    <row r="113" ht="11.25" customHeight="1">
      <c r="A113" s="398"/>
      <c r="B113" s="376"/>
      <c r="C113" s="376"/>
      <c r="D113" s="515"/>
      <c r="E113" s="515"/>
      <c r="F113" s="515"/>
      <c r="G113" s="494"/>
      <c r="H113" s="516"/>
      <c r="I113" s="506"/>
    </row>
    <row r="114" ht="11.25" customHeight="1">
      <c r="A114" s="443"/>
      <c r="B114" s="177"/>
      <c r="C114" s="175"/>
      <c r="D114" s="444"/>
      <c r="E114" s="444"/>
      <c r="F114" s="444"/>
      <c r="G114" s="446"/>
      <c r="H114" s="447"/>
      <c r="I114" s="506"/>
    </row>
    <row r="115" ht="11.25" customHeight="1">
      <c r="A115" s="443"/>
      <c r="B115" s="177"/>
      <c r="C115" s="175"/>
      <c r="D115" s="345"/>
      <c r="E115" s="345"/>
      <c r="F115" s="345"/>
      <c r="G115" s="394"/>
      <c r="H115" s="447"/>
      <c r="I115" s="506"/>
    </row>
    <row r="116" ht="11.25" customHeight="1">
      <c r="A116" s="443"/>
      <c r="B116" s="177"/>
      <c r="C116" s="175"/>
      <c r="D116" s="345"/>
      <c r="E116" s="345"/>
      <c r="F116" s="345"/>
      <c r="G116" s="394"/>
      <c r="H116" s="447"/>
      <c r="I116" s="506"/>
    </row>
    <row r="117" ht="11.25" customHeight="1">
      <c r="A117" s="443"/>
      <c r="B117" s="177"/>
      <c r="C117" s="175"/>
      <c r="D117" s="175"/>
      <c r="E117" s="175"/>
      <c r="F117" s="175"/>
      <c r="G117" s="449"/>
      <c r="H117" s="447"/>
      <c r="I117" s="506"/>
    </row>
    <row r="118" ht="11.25" customHeight="1">
      <c r="A118" s="443"/>
      <c r="B118" s="177"/>
      <c r="C118" s="175"/>
      <c r="D118" s="175"/>
      <c r="E118" s="175"/>
      <c r="F118" s="175"/>
      <c r="G118" s="449"/>
      <c r="H118" s="5"/>
      <c r="I118" s="506"/>
    </row>
    <row r="119" ht="15.75" customHeight="1">
      <c r="A119" s="114" t="s">
        <v>172</v>
      </c>
      <c r="B119" s="67"/>
      <c r="C119" s="67"/>
      <c r="D119" s="67"/>
      <c r="E119" s="67"/>
      <c r="F119" s="67"/>
      <c r="H119" s="396">
        <f>SUM(H10:H118)</f>
        <v>15471.01</v>
      </c>
    </row>
    <row r="120" ht="15.75" customHeight="1">
      <c r="A120" s="66"/>
      <c r="B120" s="67"/>
      <c r="C120" s="67"/>
      <c r="D120" s="67"/>
      <c r="E120" s="67"/>
      <c r="F120" s="67"/>
      <c r="G120" s="67"/>
      <c r="H120" s="1"/>
    </row>
    <row r="121" ht="15.75" customHeight="1">
      <c r="A121" s="397" t="s">
        <v>1743</v>
      </c>
      <c r="B121" s="117"/>
      <c r="C121" s="117"/>
      <c r="D121" s="117"/>
      <c r="E121" s="117"/>
      <c r="F121" s="117"/>
      <c r="G121" s="117"/>
      <c r="H121" s="117"/>
    </row>
    <row r="122" ht="15.75" customHeight="1">
      <c r="A122" s="66"/>
      <c r="B122" s="67"/>
      <c r="C122" s="67"/>
      <c r="D122" s="67"/>
      <c r="E122" s="67"/>
      <c r="F122" s="67"/>
      <c r="G122" s="67"/>
      <c r="H122" s="1"/>
    </row>
    <row r="123" ht="15.75" customHeight="1">
      <c r="A123" s="66"/>
      <c r="B123" s="67"/>
      <c r="C123" s="67"/>
      <c r="D123" s="67"/>
      <c r="E123" s="67"/>
      <c r="F123" s="67"/>
      <c r="G123" s="67"/>
      <c r="H123" s="1"/>
    </row>
    <row r="124" ht="15.75" customHeight="1">
      <c r="A124" s="66"/>
      <c r="B124" s="67"/>
      <c r="C124" s="67"/>
      <c r="D124" s="67"/>
      <c r="E124" s="67"/>
      <c r="F124" s="67"/>
      <c r="G124" s="67"/>
      <c r="H124" s="1"/>
    </row>
    <row r="125" ht="15.75" customHeight="1">
      <c r="A125" s="66"/>
      <c r="B125" s="67"/>
      <c r="C125" s="67"/>
      <c r="D125" s="67"/>
      <c r="E125" s="67"/>
      <c r="F125" s="67"/>
      <c r="G125" s="67"/>
      <c r="H125" s="1"/>
    </row>
    <row r="126" ht="15.75" customHeight="1">
      <c r="A126" s="66"/>
      <c r="B126" s="67"/>
      <c r="C126" s="67"/>
      <c r="D126" s="67"/>
      <c r="E126" s="67"/>
      <c r="F126" s="67"/>
      <c r="G126" s="67"/>
      <c r="H126" s="1"/>
    </row>
    <row r="127" ht="15.75" customHeight="1">
      <c r="A127" s="66"/>
      <c r="B127" s="67"/>
      <c r="C127" s="67"/>
      <c r="D127" s="67"/>
      <c r="E127" s="67"/>
      <c r="F127" s="67"/>
      <c r="G127" s="67"/>
      <c r="H127" s="1"/>
    </row>
    <row r="128" ht="15.75" customHeight="1">
      <c r="A128" s="66"/>
      <c r="B128" s="67"/>
      <c r="C128" s="67"/>
      <c r="D128" s="67"/>
      <c r="E128" s="67"/>
      <c r="F128" s="67"/>
      <c r="G128" s="67"/>
      <c r="H128" s="1"/>
    </row>
    <row r="129" ht="15.75" customHeight="1">
      <c r="A129" s="66"/>
      <c r="B129" s="67"/>
      <c r="C129" s="67"/>
      <c r="D129" s="67"/>
      <c r="E129" s="67"/>
      <c r="F129" s="67"/>
      <c r="G129" s="67"/>
      <c r="H129" s="1"/>
    </row>
    <row r="130" ht="15.75" customHeight="1">
      <c r="A130" s="66"/>
      <c r="B130" s="67"/>
      <c r="C130" s="67"/>
      <c r="D130" s="67"/>
      <c r="E130" s="67"/>
      <c r="F130" s="67"/>
      <c r="G130" s="67"/>
      <c r="H130" s="1"/>
    </row>
    <row r="131" ht="15.75" customHeight="1">
      <c r="A131" s="66"/>
      <c r="B131" s="67"/>
      <c r="C131" s="67"/>
      <c r="D131" s="67"/>
      <c r="E131" s="67"/>
      <c r="F131" s="67"/>
      <c r="G131" s="67"/>
      <c r="H131" s="1"/>
    </row>
    <row r="132" ht="15.75" customHeight="1">
      <c r="A132" s="66"/>
      <c r="B132" s="67"/>
      <c r="C132" s="67"/>
      <c r="D132" s="67"/>
      <c r="E132" s="67"/>
      <c r="F132" s="67"/>
      <c r="G132" s="67"/>
      <c r="H132" s="1"/>
    </row>
    <row r="133" ht="15.75" customHeight="1">
      <c r="A133" s="66"/>
      <c r="B133" s="67"/>
      <c r="C133" s="67"/>
      <c r="D133" s="67"/>
      <c r="E133" s="67"/>
      <c r="F133" s="67"/>
      <c r="G133" s="67"/>
      <c r="H133" s="1"/>
    </row>
    <row r="134" ht="15.75" customHeight="1">
      <c r="A134" s="66"/>
      <c r="B134" s="67"/>
      <c r="C134" s="67"/>
      <c r="D134" s="67"/>
      <c r="E134" s="67"/>
      <c r="F134" s="67"/>
      <c r="G134" s="67"/>
      <c r="H134" s="1"/>
    </row>
    <row r="135" ht="15.75" customHeight="1">
      <c r="A135" s="66"/>
      <c r="B135" s="67"/>
      <c r="C135" s="67"/>
      <c r="D135" s="67"/>
      <c r="E135" s="67"/>
      <c r="F135" s="67"/>
      <c r="G135" s="67"/>
      <c r="H135" s="1"/>
    </row>
    <row r="136" ht="15.75" customHeight="1">
      <c r="A136" s="66"/>
      <c r="B136" s="67"/>
      <c r="C136" s="67"/>
      <c r="D136" s="67"/>
      <c r="E136" s="67"/>
      <c r="F136" s="67"/>
      <c r="G136" s="67"/>
      <c r="H136" s="1"/>
    </row>
    <row r="137" ht="15.75" customHeight="1">
      <c r="A137" s="66"/>
      <c r="B137" s="67"/>
      <c r="C137" s="67"/>
      <c r="D137" s="67"/>
      <c r="E137" s="67"/>
      <c r="F137" s="67"/>
      <c r="G137" s="67"/>
      <c r="H137" s="1"/>
    </row>
    <row r="138" ht="15.75" customHeight="1">
      <c r="A138" s="66"/>
      <c r="B138" s="67"/>
      <c r="C138" s="67"/>
      <c r="D138" s="67"/>
      <c r="E138" s="67"/>
      <c r="F138" s="67"/>
      <c r="G138" s="67"/>
      <c r="H138" s="1"/>
    </row>
    <row r="139" ht="15.75" customHeight="1">
      <c r="A139" s="66"/>
      <c r="B139" s="67"/>
      <c r="C139" s="67"/>
      <c r="D139" s="67"/>
      <c r="E139" s="67"/>
      <c r="F139" s="67"/>
      <c r="G139" s="67"/>
      <c r="H139" s="1"/>
    </row>
    <row r="140" ht="15.75" customHeight="1">
      <c r="A140" s="66"/>
      <c r="B140" s="67"/>
      <c r="C140" s="67"/>
      <c r="D140" s="67"/>
      <c r="E140" s="67"/>
      <c r="F140" s="67"/>
      <c r="G140" s="67"/>
      <c r="H140" s="1"/>
    </row>
    <row r="141" ht="15.75" customHeight="1">
      <c r="A141" s="66"/>
      <c r="B141" s="67"/>
      <c r="C141" s="67"/>
      <c r="D141" s="67"/>
      <c r="E141" s="67"/>
      <c r="F141" s="67"/>
      <c r="G141" s="67"/>
      <c r="H141" s="1"/>
    </row>
    <row r="142" ht="15.75" customHeight="1">
      <c r="A142" s="66"/>
      <c r="B142" s="67"/>
      <c r="C142" s="67"/>
      <c r="D142" s="67"/>
      <c r="E142" s="67"/>
      <c r="F142" s="67"/>
      <c r="G142" s="67"/>
      <c r="H142" s="1"/>
    </row>
    <row r="143" ht="15.75" customHeight="1">
      <c r="A143" s="66"/>
      <c r="B143" s="67"/>
      <c r="C143" s="67"/>
      <c r="D143" s="67"/>
      <c r="E143" s="67"/>
      <c r="F143" s="67"/>
      <c r="G143" s="67"/>
      <c r="H143" s="1"/>
    </row>
    <row r="144" ht="15.75" customHeight="1">
      <c r="A144" s="66"/>
      <c r="B144" s="67"/>
      <c r="C144" s="67"/>
      <c r="D144" s="67"/>
      <c r="E144" s="67"/>
      <c r="F144" s="67"/>
      <c r="G144" s="67"/>
      <c r="H144" s="1"/>
    </row>
    <row r="145" ht="15.75" customHeight="1">
      <c r="A145" s="66"/>
      <c r="B145" s="67"/>
      <c r="C145" s="67"/>
      <c r="D145" s="67"/>
      <c r="E145" s="67"/>
      <c r="F145" s="67"/>
      <c r="G145" s="67"/>
      <c r="H145" s="1"/>
    </row>
    <row r="146" ht="15.75" customHeight="1">
      <c r="A146" s="66"/>
      <c r="B146" s="67"/>
      <c r="C146" s="67"/>
      <c r="D146" s="67"/>
      <c r="E146" s="67"/>
      <c r="F146" s="67"/>
      <c r="G146" s="67"/>
      <c r="H146" s="1"/>
    </row>
    <row r="147" ht="15.75" customHeight="1">
      <c r="A147" s="66"/>
      <c r="B147" s="67"/>
      <c r="C147" s="67"/>
      <c r="D147" s="67"/>
      <c r="E147" s="67"/>
      <c r="F147" s="67"/>
      <c r="G147" s="67"/>
      <c r="H147" s="1"/>
    </row>
    <row r="148" ht="15.75" customHeight="1">
      <c r="A148" s="66"/>
      <c r="B148" s="67"/>
      <c r="C148" s="67"/>
      <c r="D148" s="67"/>
      <c r="E148" s="67"/>
      <c r="F148" s="67"/>
      <c r="G148" s="67"/>
      <c r="H148" s="1"/>
    </row>
    <row r="149" ht="15.75" customHeight="1">
      <c r="A149" s="66"/>
      <c r="B149" s="67"/>
      <c r="C149" s="67"/>
      <c r="D149" s="67"/>
      <c r="E149" s="67"/>
      <c r="F149" s="67"/>
      <c r="G149" s="67"/>
      <c r="H149" s="1"/>
    </row>
    <row r="150" ht="15.75" customHeight="1">
      <c r="A150" s="66"/>
      <c r="B150" s="67"/>
      <c r="C150" s="67"/>
      <c r="D150" s="67"/>
      <c r="E150" s="67"/>
      <c r="F150" s="67"/>
      <c r="G150" s="67"/>
      <c r="H150" s="1"/>
    </row>
    <row r="151" ht="15.75" customHeight="1">
      <c r="A151" s="66"/>
      <c r="B151" s="67"/>
      <c r="C151" s="67"/>
      <c r="D151" s="67"/>
      <c r="E151" s="67"/>
      <c r="F151" s="67"/>
      <c r="G151" s="67"/>
      <c r="H151" s="1"/>
    </row>
    <row r="152" ht="15.75" customHeight="1">
      <c r="A152" s="66"/>
      <c r="B152" s="67"/>
      <c r="C152" s="67"/>
      <c r="D152" s="67"/>
      <c r="E152" s="67"/>
      <c r="F152" s="67"/>
      <c r="G152" s="67"/>
      <c r="H152" s="1"/>
    </row>
    <row r="153" ht="15.75" customHeight="1">
      <c r="A153" s="66"/>
      <c r="B153" s="67"/>
      <c r="C153" s="67"/>
      <c r="D153" s="67"/>
      <c r="E153" s="67"/>
      <c r="F153" s="67"/>
      <c r="G153" s="67"/>
      <c r="H153" s="1"/>
    </row>
    <row r="154" ht="15.75" customHeight="1">
      <c r="A154" s="66"/>
      <c r="B154" s="67"/>
      <c r="C154" s="67"/>
      <c r="D154" s="67"/>
      <c r="E154" s="67"/>
      <c r="F154" s="67"/>
      <c r="G154" s="67"/>
      <c r="H154" s="1"/>
    </row>
    <row r="155" ht="15.75" customHeight="1">
      <c r="A155" s="66"/>
      <c r="B155" s="67"/>
      <c r="C155" s="67"/>
      <c r="D155" s="67"/>
      <c r="E155" s="67"/>
      <c r="F155" s="67"/>
      <c r="G155" s="67"/>
      <c r="H155" s="1"/>
    </row>
    <row r="156" ht="15.75" customHeight="1">
      <c r="A156" s="66"/>
      <c r="B156" s="67"/>
      <c r="C156" s="67"/>
      <c r="D156" s="67"/>
      <c r="E156" s="67"/>
      <c r="F156" s="67"/>
      <c r="G156" s="67"/>
      <c r="H156" s="1"/>
    </row>
    <row r="157" ht="15.75" customHeight="1">
      <c r="A157" s="66"/>
      <c r="B157" s="67"/>
      <c r="C157" s="67"/>
      <c r="D157" s="67"/>
      <c r="E157" s="67"/>
      <c r="F157" s="67"/>
      <c r="G157" s="67"/>
      <c r="H157" s="1"/>
    </row>
    <row r="158" ht="15.75" customHeight="1">
      <c r="A158" s="66"/>
      <c r="B158" s="67"/>
      <c r="C158" s="67"/>
      <c r="D158" s="67"/>
      <c r="E158" s="67"/>
      <c r="F158" s="67"/>
      <c r="G158" s="67"/>
      <c r="H158" s="1"/>
    </row>
    <row r="159" ht="15.75" customHeight="1">
      <c r="A159" s="66"/>
      <c r="B159" s="67"/>
      <c r="C159" s="67"/>
      <c r="D159" s="67"/>
      <c r="E159" s="67"/>
      <c r="F159" s="67"/>
      <c r="G159" s="67"/>
      <c r="H159" s="1"/>
    </row>
    <row r="160" ht="15.75" customHeight="1">
      <c r="A160" s="66"/>
      <c r="B160" s="67"/>
      <c r="C160" s="67"/>
      <c r="D160" s="67"/>
      <c r="E160" s="67"/>
      <c r="F160" s="67"/>
      <c r="G160" s="67"/>
      <c r="H160" s="1"/>
    </row>
    <row r="161" ht="15.75" customHeight="1">
      <c r="A161" s="66"/>
      <c r="B161" s="67"/>
      <c r="C161" s="67"/>
      <c r="D161" s="67"/>
      <c r="E161" s="67"/>
      <c r="F161" s="67"/>
      <c r="G161" s="67"/>
      <c r="H161" s="1"/>
    </row>
    <row r="162" ht="15.75" customHeight="1">
      <c r="A162" s="66"/>
      <c r="B162" s="67"/>
      <c r="C162" s="67"/>
      <c r="D162" s="67"/>
      <c r="E162" s="67"/>
      <c r="F162" s="67"/>
      <c r="G162" s="67"/>
      <c r="H162" s="1"/>
    </row>
    <row r="163" ht="15.75" customHeight="1">
      <c r="A163" s="66"/>
      <c r="B163" s="67"/>
      <c r="C163" s="67"/>
      <c r="D163" s="67"/>
      <c r="E163" s="67"/>
      <c r="F163" s="67"/>
      <c r="G163" s="67"/>
      <c r="H163" s="1"/>
    </row>
    <row r="164" ht="15.75" customHeight="1">
      <c r="A164" s="66"/>
      <c r="B164" s="67"/>
      <c r="C164" s="67"/>
      <c r="D164" s="67"/>
      <c r="E164" s="67"/>
      <c r="F164" s="67"/>
      <c r="G164" s="67"/>
      <c r="H164" s="1"/>
    </row>
    <row r="165" ht="15.75" customHeight="1">
      <c r="A165" s="66"/>
      <c r="B165" s="67"/>
      <c r="C165" s="67"/>
      <c r="D165" s="67"/>
      <c r="E165" s="67"/>
      <c r="F165" s="67"/>
      <c r="G165" s="67"/>
      <c r="H165" s="1"/>
    </row>
    <row r="166" ht="15.75" customHeight="1">
      <c r="A166" s="66"/>
      <c r="B166" s="67"/>
      <c r="C166" s="67"/>
      <c r="D166" s="67"/>
      <c r="E166" s="67"/>
      <c r="F166" s="67"/>
      <c r="G166" s="67"/>
      <c r="H166" s="1"/>
    </row>
    <row r="167" ht="15.75" customHeight="1">
      <c r="A167" s="66"/>
      <c r="B167" s="67"/>
      <c r="C167" s="67"/>
      <c r="D167" s="67"/>
      <c r="E167" s="67"/>
      <c r="F167" s="67"/>
      <c r="G167" s="67"/>
      <c r="H167" s="1"/>
    </row>
    <row r="168" ht="15.75" customHeight="1">
      <c r="A168" s="66"/>
      <c r="B168" s="67"/>
      <c r="C168" s="67"/>
      <c r="D168" s="67"/>
      <c r="E168" s="67"/>
      <c r="F168" s="67"/>
      <c r="G168" s="67"/>
      <c r="H168" s="1"/>
    </row>
    <row r="169" ht="15.75" customHeight="1">
      <c r="A169" s="66"/>
      <c r="B169" s="67"/>
      <c r="C169" s="67"/>
      <c r="D169" s="67"/>
      <c r="E169" s="67"/>
      <c r="F169" s="67"/>
      <c r="G169" s="67"/>
      <c r="H169" s="1"/>
    </row>
    <row r="170" ht="15.75" customHeight="1">
      <c r="A170" s="66"/>
      <c r="B170" s="67"/>
      <c r="C170" s="67"/>
      <c r="D170" s="67"/>
      <c r="E170" s="67"/>
      <c r="F170" s="67"/>
      <c r="G170" s="67"/>
      <c r="H170" s="1"/>
    </row>
    <row r="171" ht="15.75" customHeight="1">
      <c r="A171" s="66"/>
      <c r="B171" s="67"/>
      <c r="C171" s="67"/>
      <c r="D171" s="67"/>
      <c r="E171" s="67"/>
      <c r="F171" s="67"/>
      <c r="G171" s="67"/>
      <c r="H171" s="1"/>
    </row>
    <row r="172" ht="15.75" customHeight="1">
      <c r="A172" s="66"/>
      <c r="B172" s="67"/>
      <c r="C172" s="67"/>
      <c r="D172" s="67"/>
      <c r="E172" s="67"/>
      <c r="F172" s="67"/>
      <c r="G172" s="67"/>
      <c r="H172" s="1"/>
    </row>
    <row r="173" ht="15.75" customHeight="1">
      <c r="A173" s="66"/>
      <c r="B173" s="67"/>
      <c r="C173" s="67"/>
      <c r="D173" s="67"/>
      <c r="E173" s="67"/>
      <c r="F173" s="67"/>
      <c r="G173" s="67"/>
      <c r="H173" s="1"/>
    </row>
    <row r="174" ht="15.75" customHeight="1">
      <c r="A174" s="66"/>
      <c r="B174" s="67"/>
      <c r="C174" s="67"/>
      <c r="D174" s="67"/>
      <c r="E174" s="67"/>
      <c r="F174" s="67"/>
      <c r="G174" s="67"/>
      <c r="H174" s="1"/>
    </row>
    <row r="175" ht="15.75" customHeight="1">
      <c r="A175" s="66"/>
      <c r="B175" s="67"/>
      <c r="C175" s="67"/>
      <c r="D175" s="67"/>
      <c r="E175" s="67"/>
      <c r="F175" s="67"/>
      <c r="G175" s="67"/>
      <c r="H175" s="1"/>
    </row>
    <row r="176" ht="15.75" customHeight="1">
      <c r="A176" s="66"/>
      <c r="B176" s="67"/>
      <c r="C176" s="67"/>
      <c r="D176" s="67"/>
      <c r="E176" s="67"/>
      <c r="F176" s="67"/>
      <c r="G176" s="67"/>
      <c r="H176" s="1"/>
    </row>
    <row r="177" ht="15.75" customHeight="1">
      <c r="A177" s="66"/>
      <c r="B177" s="67"/>
      <c r="C177" s="67"/>
      <c r="D177" s="67"/>
      <c r="E177" s="67"/>
      <c r="F177" s="67"/>
      <c r="G177" s="67"/>
      <c r="H177" s="1"/>
    </row>
    <row r="178" ht="15.75" customHeight="1">
      <c r="A178" s="66"/>
      <c r="B178" s="67"/>
      <c r="C178" s="67"/>
      <c r="D178" s="67"/>
      <c r="E178" s="67"/>
      <c r="F178" s="67"/>
      <c r="G178" s="67"/>
      <c r="H178" s="1"/>
    </row>
    <row r="179" ht="15.75" customHeight="1">
      <c r="A179" s="66"/>
      <c r="B179" s="67"/>
      <c r="C179" s="67"/>
      <c r="D179" s="67"/>
      <c r="E179" s="67"/>
      <c r="F179" s="67"/>
      <c r="G179" s="67"/>
      <c r="H179" s="1"/>
    </row>
    <row r="180" ht="15.75" customHeight="1">
      <c r="A180" s="66"/>
      <c r="B180" s="67"/>
      <c r="C180" s="67"/>
      <c r="D180" s="67"/>
      <c r="E180" s="67"/>
      <c r="F180" s="67"/>
      <c r="G180" s="67"/>
      <c r="H180" s="1"/>
    </row>
    <row r="181" ht="15.75" customHeight="1">
      <c r="A181" s="66"/>
      <c r="B181" s="67"/>
      <c r="C181" s="67"/>
      <c r="D181" s="67"/>
      <c r="E181" s="67"/>
      <c r="F181" s="67"/>
      <c r="G181" s="67"/>
      <c r="H181" s="1"/>
    </row>
    <row r="182" ht="15.75" customHeight="1">
      <c r="A182" s="66"/>
      <c r="B182" s="67"/>
      <c r="C182" s="67"/>
      <c r="D182" s="67"/>
      <c r="E182" s="67"/>
      <c r="F182" s="67"/>
      <c r="G182" s="67"/>
      <c r="H182" s="1"/>
    </row>
    <row r="183" ht="15.75" customHeight="1">
      <c r="A183" s="66"/>
      <c r="B183" s="67"/>
      <c r="C183" s="67"/>
      <c r="D183" s="67"/>
      <c r="E183" s="67"/>
      <c r="F183" s="67"/>
      <c r="G183" s="67"/>
      <c r="H183" s="1"/>
    </row>
    <row r="184" ht="15.75" customHeight="1">
      <c r="A184" s="66"/>
      <c r="B184" s="67"/>
      <c r="C184" s="67"/>
      <c r="D184" s="67"/>
      <c r="E184" s="67"/>
      <c r="F184" s="67"/>
      <c r="G184" s="67"/>
      <c r="H184" s="1"/>
    </row>
    <row r="185" ht="15.75" customHeight="1">
      <c r="A185" s="66"/>
      <c r="B185" s="67"/>
      <c r="C185" s="67"/>
      <c r="D185" s="67"/>
      <c r="E185" s="67"/>
      <c r="F185" s="67"/>
      <c r="G185" s="67"/>
      <c r="H185" s="1"/>
    </row>
    <row r="186" ht="15.75" customHeight="1">
      <c r="A186" s="66"/>
      <c r="B186" s="67"/>
      <c r="C186" s="67"/>
      <c r="D186" s="67"/>
      <c r="E186" s="67"/>
      <c r="F186" s="67"/>
      <c r="G186" s="67"/>
      <c r="H186" s="1"/>
    </row>
    <row r="187" ht="15.75" customHeight="1">
      <c r="A187" s="66"/>
      <c r="B187" s="67"/>
      <c r="C187" s="67"/>
      <c r="D187" s="67"/>
      <c r="E187" s="67"/>
      <c r="F187" s="67"/>
      <c r="G187" s="67"/>
      <c r="H187" s="1"/>
    </row>
    <row r="188" ht="15.75" customHeight="1">
      <c r="A188" s="66"/>
      <c r="B188" s="67"/>
      <c r="C188" s="67"/>
      <c r="D188" s="67"/>
      <c r="E188" s="67"/>
      <c r="F188" s="67"/>
      <c r="G188" s="67"/>
      <c r="H188" s="1"/>
    </row>
    <row r="189" ht="15.75" customHeight="1">
      <c r="A189" s="66"/>
      <c r="B189" s="67"/>
      <c r="C189" s="67"/>
      <c r="D189" s="67"/>
      <c r="E189" s="67"/>
      <c r="F189" s="67"/>
      <c r="G189" s="67"/>
      <c r="H189" s="1"/>
    </row>
    <row r="190" ht="15.75" customHeight="1">
      <c r="A190" s="66"/>
      <c r="B190" s="67"/>
      <c r="C190" s="67"/>
      <c r="D190" s="67"/>
      <c r="E190" s="67"/>
      <c r="F190" s="67"/>
      <c r="G190" s="67"/>
      <c r="H190" s="1"/>
    </row>
    <row r="191" ht="15.75" customHeight="1">
      <c r="A191" s="66"/>
      <c r="B191" s="67"/>
      <c r="C191" s="67"/>
      <c r="D191" s="67"/>
      <c r="E191" s="67"/>
      <c r="F191" s="67"/>
      <c r="G191" s="67"/>
      <c r="H191" s="1"/>
    </row>
    <row r="192" ht="15.75" customHeight="1">
      <c r="A192" s="66"/>
      <c r="B192" s="67"/>
      <c r="C192" s="67"/>
      <c r="D192" s="67"/>
      <c r="E192" s="67"/>
      <c r="F192" s="67"/>
      <c r="G192" s="67"/>
      <c r="H192" s="1"/>
    </row>
    <row r="193" ht="15.75" customHeight="1">
      <c r="A193" s="66"/>
      <c r="B193" s="67"/>
      <c r="C193" s="67"/>
      <c r="D193" s="67"/>
      <c r="E193" s="67"/>
      <c r="F193" s="67"/>
      <c r="G193" s="67"/>
      <c r="H193" s="1"/>
    </row>
    <row r="194" ht="15.75" customHeight="1">
      <c r="A194" s="66"/>
      <c r="B194" s="67"/>
      <c r="C194" s="67"/>
      <c r="D194" s="67"/>
      <c r="E194" s="67"/>
      <c r="F194" s="67"/>
      <c r="G194" s="67"/>
      <c r="H194" s="1"/>
    </row>
    <row r="195" ht="15.75" customHeight="1">
      <c r="A195" s="66"/>
      <c r="B195" s="67"/>
      <c r="C195" s="67"/>
      <c r="D195" s="67"/>
      <c r="E195" s="67"/>
      <c r="F195" s="67"/>
      <c r="G195" s="67"/>
      <c r="H195" s="1"/>
    </row>
    <row r="196" ht="15.75" customHeight="1">
      <c r="A196" s="66"/>
      <c r="B196" s="67"/>
      <c r="C196" s="67"/>
      <c r="D196" s="67"/>
      <c r="E196" s="67"/>
      <c r="F196" s="67"/>
      <c r="G196" s="67"/>
      <c r="H196" s="1"/>
    </row>
    <row r="197" ht="15.75" customHeight="1">
      <c r="A197" s="66"/>
      <c r="B197" s="67"/>
      <c r="C197" s="67"/>
      <c r="D197" s="67"/>
      <c r="E197" s="67"/>
      <c r="F197" s="67"/>
      <c r="G197" s="67"/>
      <c r="H197" s="1"/>
    </row>
    <row r="198" ht="15.75" customHeight="1">
      <c r="A198" s="66"/>
      <c r="B198" s="67"/>
      <c r="C198" s="67"/>
      <c r="D198" s="67"/>
      <c r="E198" s="67"/>
      <c r="F198" s="67"/>
      <c r="G198" s="67"/>
      <c r="H198" s="1"/>
    </row>
    <row r="199" ht="15.75" customHeight="1">
      <c r="A199" s="66"/>
      <c r="B199" s="67"/>
      <c r="C199" s="67"/>
      <c r="D199" s="67"/>
      <c r="E199" s="67"/>
      <c r="F199" s="67"/>
      <c r="G199" s="67"/>
      <c r="H199" s="1"/>
    </row>
    <row r="200" ht="15.75" customHeight="1">
      <c r="A200" s="66"/>
      <c r="B200" s="67"/>
      <c r="C200" s="67"/>
      <c r="D200" s="67"/>
      <c r="E200" s="67"/>
      <c r="F200" s="67"/>
      <c r="G200" s="67"/>
      <c r="H200" s="1"/>
    </row>
    <row r="201" ht="15.75" customHeight="1">
      <c r="A201" s="66"/>
      <c r="B201" s="67"/>
      <c r="C201" s="67"/>
      <c r="D201" s="67"/>
      <c r="E201" s="67"/>
      <c r="F201" s="67"/>
      <c r="G201" s="67"/>
      <c r="H201" s="1"/>
    </row>
    <row r="202" ht="15.75" customHeight="1">
      <c r="A202" s="66"/>
      <c r="B202" s="67"/>
      <c r="C202" s="67"/>
      <c r="D202" s="67"/>
      <c r="E202" s="67"/>
      <c r="F202" s="67"/>
      <c r="G202" s="67"/>
      <c r="H202" s="1"/>
    </row>
    <row r="203" ht="15.75" customHeight="1">
      <c r="A203" s="66"/>
      <c r="B203" s="67"/>
      <c r="C203" s="67"/>
      <c r="D203" s="67"/>
      <c r="E203" s="67"/>
      <c r="F203" s="67"/>
      <c r="G203" s="67"/>
      <c r="H203" s="1"/>
    </row>
    <row r="204" ht="15.75" customHeight="1">
      <c r="A204" s="66"/>
      <c r="B204" s="67"/>
      <c r="C204" s="67"/>
      <c r="D204" s="67"/>
      <c r="E204" s="67"/>
      <c r="F204" s="67"/>
      <c r="G204" s="67"/>
      <c r="H204" s="1"/>
    </row>
    <row r="205" ht="15.75" customHeight="1">
      <c r="A205" s="66"/>
      <c r="B205" s="67"/>
      <c r="C205" s="67"/>
      <c r="D205" s="67"/>
      <c r="E205" s="67"/>
      <c r="F205" s="67"/>
      <c r="G205" s="67"/>
      <c r="H205" s="1"/>
    </row>
    <row r="206" ht="15.75" customHeight="1">
      <c r="A206" s="66"/>
      <c r="B206" s="67"/>
      <c r="C206" s="67"/>
      <c r="D206" s="67"/>
      <c r="E206" s="67"/>
      <c r="F206" s="67"/>
      <c r="G206" s="67"/>
      <c r="H206" s="1"/>
    </row>
    <row r="207" ht="15.75" customHeight="1">
      <c r="A207" s="66"/>
      <c r="B207" s="67"/>
      <c r="C207" s="67"/>
      <c r="D207" s="67"/>
      <c r="E207" s="67"/>
      <c r="F207" s="67"/>
      <c r="G207" s="67"/>
      <c r="H207" s="1"/>
    </row>
    <row r="208" ht="15.75" customHeight="1">
      <c r="A208" s="66"/>
      <c r="B208" s="67"/>
      <c r="C208" s="67"/>
      <c r="D208" s="67"/>
      <c r="E208" s="67"/>
      <c r="F208" s="67"/>
      <c r="G208" s="67"/>
      <c r="H208" s="1"/>
    </row>
    <row r="209" ht="15.75" customHeight="1">
      <c r="A209" s="66"/>
      <c r="B209" s="67"/>
      <c r="C209" s="67"/>
      <c r="D209" s="67"/>
      <c r="E209" s="67"/>
      <c r="F209" s="67"/>
      <c r="G209" s="67"/>
      <c r="H209" s="1"/>
    </row>
    <row r="210" ht="15.75" customHeight="1">
      <c r="A210" s="66"/>
      <c r="B210" s="67"/>
      <c r="C210" s="67"/>
      <c r="D210" s="67"/>
      <c r="E210" s="67"/>
      <c r="F210" s="67"/>
      <c r="G210" s="67"/>
      <c r="H210" s="1"/>
    </row>
    <row r="211" ht="15.75" customHeight="1">
      <c r="A211" s="66"/>
      <c r="B211" s="67"/>
      <c r="C211" s="67"/>
      <c r="D211" s="67"/>
      <c r="E211" s="67"/>
      <c r="F211" s="67"/>
      <c r="G211" s="67"/>
      <c r="H211" s="1"/>
    </row>
    <row r="212" ht="15.75" customHeight="1">
      <c r="A212" s="66"/>
      <c r="B212" s="67"/>
      <c r="C212" s="67"/>
      <c r="D212" s="67"/>
      <c r="E212" s="67"/>
      <c r="F212" s="67"/>
      <c r="G212" s="67"/>
      <c r="H212" s="1"/>
    </row>
    <row r="213" ht="15.75" customHeight="1">
      <c r="A213" s="66"/>
      <c r="B213" s="67"/>
      <c r="C213" s="67"/>
      <c r="D213" s="67"/>
      <c r="E213" s="67"/>
      <c r="F213" s="67"/>
      <c r="G213" s="67"/>
      <c r="H213" s="1"/>
    </row>
    <row r="214" ht="15.75" customHeight="1">
      <c r="A214" s="66"/>
      <c r="B214" s="67"/>
      <c r="C214" s="67"/>
      <c r="D214" s="67"/>
      <c r="E214" s="67"/>
      <c r="F214" s="67"/>
      <c r="G214" s="67"/>
      <c r="H214" s="1"/>
    </row>
    <row r="215" ht="15.75" customHeight="1">
      <c r="A215" s="66"/>
      <c r="B215" s="67"/>
      <c r="C215" s="67"/>
      <c r="D215" s="67"/>
      <c r="E215" s="67"/>
      <c r="F215" s="67"/>
      <c r="G215" s="67"/>
      <c r="H215" s="1"/>
    </row>
    <row r="216" ht="15.75" customHeight="1">
      <c r="A216" s="66"/>
      <c r="B216" s="67"/>
      <c r="C216" s="67"/>
      <c r="D216" s="67"/>
      <c r="E216" s="67"/>
      <c r="F216" s="67"/>
      <c r="G216" s="67"/>
      <c r="H216" s="1"/>
    </row>
    <row r="217" ht="15.75" customHeight="1">
      <c r="A217" s="66"/>
      <c r="B217" s="67"/>
      <c r="C217" s="67"/>
      <c r="D217" s="67"/>
      <c r="E217" s="67"/>
      <c r="F217" s="67"/>
      <c r="G217" s="67"/>
      <c r="H217" s="1"/>
    </row>
    <row r="218" ht="15.75" customHeight="1">
      <c r="A218" s="66"/>
      <c r="B218" s="67"/>
      <c r="C218" s="67"/>
      <c r="D218" s="67"/>
      <c r="E218" s="67"/>
      <c r="F218" s="67"/>
      <c r="G218" s="67"/>
      <c r="H218" s="1"/>
    </row>
    <row r="219" ht="15.75" customHeight="1">
      <c r="A219" s="66"/>
      <c r="B219" s="67"/>
      <c r="C219" s="67"/>
      <c r="D219" s="67"/>
      <c r="E219" s="67"/>
      <c r="F219" s="67"/>
      <c r="G219" s="67"/>
      <c r="H219" s="1"/>
    </row>
    <row r="220" ht="15.75" customHeight="1">
      <c r="A220" s="66"/>
      <c r="B220" s="67"/>
      <c r="C220" s="67"/>
      <c r="D220" s="67"/>
      <c r="E220" s="67"/>
      <c r="F220" s="67"/>
      <c r="G220" s="67"/>
      <c r="H220" s="1"/>
    </row>
    <row r="221" ht="15.75" customHeight="1">
      <c r="A221" s="66"/>
      <c r="B221" s="67"/>
      <c r="C221" s="67"/>
      <c r="D221" s="67"/>
      <c r="E221" s="67"/>
      <c r="F221" s="67"/>
      <c r="G221" s="67"/>
      <c r="H221" s="1"/>
    </row>
    <row r="222" ht="15.75" customHeight="1">
      <c r="A222" s="66"/>
      <c r="B222" s="67"/>
      <c r="C222" s="67"/>
      <c r="D222" s="67"/>
      <c r="E222" s="67"/>
      <c r="F222" s="67"/>
      <c r="G222" s="67"/>
      <c r="H222" s="1"/>
    </row>
    <row r="223" ht="15.75" customHeight="1">
      <c r="A223" s="66"/>
      <c r="B223" s="67"/>
      <c r="C223" s="67"/>
      <c r="D223" s="67"/>
      <c r="E223" s="67"/>
      <c r="F223" s="67"/>
      <c r="G223" s="67"/>
      <c r="H223" s="1"/>
    </row>
    <row r="224" ht="15.75" customHeight="1">
      <c r="A224" s="66"/>
      <c r="B224" s="67"/>
      <c r="C224" s="67"/>
      <c r="D224" s="67"/>
      <c r="E224" s="67"/>
      <c r="F224" s="67"/>
      <c r="G224" s="67"/>
      <c r="H224" s="1"/>
    </row>
    <row r="225" ht="15.75" customHeight="1">
      <c r="A225" s="66"/>
      <c r="B225" s="67"/>
      <c r="C225" s="67"/>
      <c r="D225" s="67"/>
      <c r="E225" s="67"/>
      <c r="F225" s="67"/>
      <c r="G225" s="67"/>
      <c r="H225" s="1"/>
    </row>
    <row r="226" ht="15.75" customHeight="1">
      <c r="A226" s="66"/>
      <c r="B226" s="67"/>
      <c r="C226" s="67"/>
      <c r="D226" s="67"/>
      <c r="E226" s="67"/>
      <c r="F226" s="67"/>
      <c r="G226" s="67"/>
      <c r="H226" s="1"/>
    </row>
    <row r="227" ht="15.75" customHeight="1">
      <c r="A227" s="66"/>
      <c r="B227" s="67"/>
      <c r="C227" s="67"/>
      <c r="D227" s="67"/>
      <c r="E227" s="67"/>
      <c r="F227" s="67"/>
      <c r="G227" s="67"/>
      <c r="H227" s="1"/>
    </row>
    <row r="228" ht="15.75" customHeight="1">
      <c r="A228" s="66"/>
      <c r="B228" s="67"/>
      <c r="C228" s="67"/>
      <c r="D228" s="67"/>
      <c r="E228" s="67"/>
      <c r="F228" s="67"/>
      <c r="G228" s="67"/>
      <c r="H228" s="1"/>
    </row>
    <row r="229" ht="15.75" customHeight="1">
      <c r="A229" s="66"/>
      <c r="B229" s="67"/>
      <c r="C229" s="67"/>
      <c r="D229" s="67"/>
      <c r="E229" s="67"/>
      <c r="F229" s="67"/>
      <c r="G229" s="67"/>
      <c r="H229" s="1"/>
    </row>
    <row r="230" ht="15.75" customHeight="1">
      <c r="A230" s="66"/>
      <c r="B230" s="67"/>
      <c r="C230" s="67"/>
      <c r="D230" s="67"/>
      <c r="E230" s="67"/>
      <c r="F230" s="67"/>
      <c r="G230" s="67"/>
      <c r="H230" s="1"/>
    </row>
    <row r="231" ht="15.75" customHeight="1">
      <c r="A231" s="66"/>
      <c r="B231" s="67"/>
      <c r="C231" s="67"/>
      <c r="D231" s="67"/>
      <c r="E231" s="67"/>
      <c r="F231" s="67"/>
      <c r="G231" s="67"/>
      <c r="H231" s="1"/>
    </row>
    <row r="232" ht="15.75" customHeight="1">
      <c r="A232" s="66"/>
      <c r="B232" s="67"/>
      <c r="C232" s="67"/>
      <c r="D232" s="67"/>
      <c r="E232" s="67"/>
      <c r="F232" s="67"/>
      <c r="G232" s="67"/>
      <c r="H232" s="1"/>
    </row>
    <row r="233" ht="15.75" customHeight="1">
      <c r="A233" s="66"/>
      <c r="B233" s="67"/>
      <c r="C233" s="67"/>
      <c r="D233" s="67"/>
      <c r="E233" s="67"/>
      <c r="F233" s="67"/>
      <c r="G233" s="67"/>
      <c r="H233" s="1"/>
    </row>
    <row r="234" ht="15.75" customHeight="1">
      <c r="A234" s="66"/>
      <c r="B234" s="67"/>
      <c r="C234" s="67"/>
      <c r="D234" s="67"/>
      <c r="E234" s="67"/>
      <c r="F234" s="67"/>
      <c r="G234" s="67"/>
      <c r="H234" s="1"/>
    </row>
    <row r="235" ht="15.75" customHeight="1">
      <c r="A235" s="66"/>
      <c r="B235" s="67"/>
      <c r="C235" s="67"/>
      <c r="D235" s="67"/>
      <c r="E235" s="67"/>
      <c r="F235" s="67"/>
      <c r="G235" s="67"/>
      <c r="H235" s="1"/>
    </row>
    <row r="236" ht="15.75" customHeight="1">
      <c r="A236" s="66"/>
      <c r="B236" s="67"/>
      <c r="C236" s="67"/>
      <c r="D236" s="67"/>
      <c r="E236" s="67"/>
      <c r="F236" s="67"/>
      <c r="G236" s="67"/>
      <c r="H236" s="1"/>
    </row>
    <row r="237" ht="15.75" customHeight="1">
      <c r="A237" s="66"/>
      <c r="B237" s="67"/>
      <c r="C237" s="67"/>
      <c r="D237" s="67"/>
      <c r="E237" s="67"/>
      <c r="F237" s="67"/>
      <c r="G237" s="67"/>
      <c r="H237" s="1"/>
    </row>
    <row r="238" ht="15.75" customHeight="1">
      <c r="A238" s="66"/>
      <c r="B238" s="67"/>
      <c r="C238" s="67"/>
      <c r="D238" s="67"/>
      <c r="E238" s="67"/>
      <c r="F238" s="67"/>
      <c r="G238" s="67"/>
      <c r="H238" s="1"/>
    </row>
    <row r="239" ht="15.75" customHeight="1">
      <c r="A239" s="66"/>
      <c r="B239" s="67"/>
      <c r="C239" s="67"/>
      <c r="D239" s="67"/>
      <c r="E239" s="67"/>
      <c r="F239" s="67"/>
      <c r="G239" s="67"/>
      <c r="H239" s="1"/>
    </row>
    <row r="240" ht="15.75" customHeight="1">
      <c r="A240" s="66"/>
      <c r="B240" s="67"/>
      <c r="C240" s="67"/>
      <c r="D240" s="67"/>
      <c r="E240" s="67"/>
      <c r="F240" s="67"/>
      <c r="G240" s="67"/>
      <c r="H240" s="1"/>
    </row>
    <row r="241" ht="15.75" customHeight="1">
      <c r="A241" s="66"/>
      <c r="B241" s="67"/>
      <c r="C241" s="67"/>
      <c r="D241" s="67"/>
      <c r="E241" s="67"/>
      <c r="F241" s="67"/>
      <c r="G241" s="67"/>
      <c r="H241" s="1"/>
    </row>
    <row r="242" ht="15.75" customHeight="1">
      <c r="A242" s="66"/>
      <c r="B242" s="67"/>
      <c r="C242" s="67"/>
      <c r="D242" s="67"/>
      <c r="E242" s="67"/>
      <c r="F242" s="67"/>
      <c r="G242" s="67"/>
      <c r="H242" s="1"/>
    </row>
    <row r="243" ht="15.75" customHeight="1">
      <c r="A243" s="66"/>
      <c r="B243" s="67"/>
      <c r="C243" s="67"/>
      <c r="D243" s="67"/>
      <c r="E243" s="67"/>
      <c r="F243" s="67"/>
      <c r="G243" s="67"/>
      <c r="H243" s="1"/>
    </row>
    <row r="244" ht="15.75" customHeight="1">
      <c r="A244" s="66"/>
      <c r="B244" s="67"/>
      <c r="C244" s="67"/>
      <c r="D244" s="67"/>
      <c r="E244" s="67"/>
      <c r="F244" s="67"/>
      <c r="G244" s="67"/>
      <c r="H244" s="1"/>
    </row>
    <row r="245" ht="15.75" customHeight="1">
      <c r="A245" s="66"/>
      <c r="B245" s="67"/>
      <c r="C245" s="67"/>
      <c r="D245" s="67"/>
      <c r="E245" s="67"/>
      <c r="F245" s="67"/>
      <c r="G245" s="67"/>
      <c r="H245" s="1"/>
    </row>
    <row r="246" ht="15.75" customHeight="1">
      <c r="A246" s="66"/>
      <c r="B246" s="67"/>
      <c r="C246" s="67"/>
      <c r="D246" s="67"/>
      <c r="E246" s="67"/>
      <c r="F246" s="67"/>
      <c r="G246" s="67"/>
      <c r="H246" s="1"/>
    </row>
    <row r="247" ht="15.75" customHeight="1">
      <c r="A247" s="66"/>
      <c r="B247" s="67"/>
      <c r="C247" s="67"/>
      <c r="D247" s="67"/>
      <c r="E247" s="67"/>
      <c r="F247" s="67"/>
      <c r="G247" s="67"/>
      <c r="H247" s="1"/>
    </row>
    <row r="248" ht="15.75" customHeight="1">
      <c r="A248" s="66"/>
      <c r="B248" s="67"/>
      <c r="C248" s="67"/>
      <c r="D248" s="67"/>
      <c r="E248" s="67"/>
      <c r="F248" s="67"/>
      <c r="G248" s="67"/>
      <c r="H248" s="1"/>
    </row>
    <row r="249" ht="15.75" customHeight="1">
      <c r="A249" s="66"/>
      <c r="B249" s="67"/>
      <c r="C249" s="67"/>
      <c r="D249" s="67"/>
      <c r="E249" s="67"/>
      <c r="F249" s="67"/>
      <c r="G249" s="67"/>
      <c r="H249" s="1"/>
    </row>
    <row r="250" ht="15.75" customHeight="1">
      <c r="A250" s="66"/>
      <c r="B250" s="67"/>
      <c r="C250" s="67"/>
      <c r="D250" s="67"/>
      <c r="E250" s="67"/>
      <c r="F250" s="67"/>
      <c r="G250" s="67"/>
      <c r="H250" s="1"/>
    </row>
    <row r="251" ht="15.75" customHeight="1">
      <c r="A251" s="66"/>
      <c r="B251" s="67"/>
      <c r="C251" s="67"/>
      <c r="D251" s="67"/>
      <c r="E251" s="67"/>
      <c r="F251" s="67"/>
      <c r="G251" s="67"/>
      <c r="H251" s="1"/>
    </row>
    <row r="252" ht="15.75" customHeight="1">
      <c r="A252" s="66"/>
      <c r="B252" s="67"/>
      <c r="C252" s="67"/>
      <c r="D252" s="67"/>
      <c r="E252" s="67"/>
      <c r="F252" s="67"/>
      <c r="G252" s="67"/>
      <c r="H252" s="1"/>
    </row>
    <row r="253" ht="15.75" customHeight="1">
      <c r="A253" s="66"/>
      <c r="B253" s="67"/>
      <c r="C253" s="67"/>
      <c r="D253" s="67"/>
      <c r="E253" s="67"/>
      <c r="F253" s="67"/>
      <c r="G253" s="67"/>
      <c r="H253" s="1"/>
    </row>
    <row r="254" ht="15.75" customHeight="1">
      <c r="A254" s="66"/>
      <c r="B254" s="67"/>
      <c r="C254" s="67"/>
      <c r="D254" s="67"/>
      <c r="E254" s="67"/>
      <c r="F254" s="67"/>
      <c r="G254" s="67"/>
      <c r="H254" s="1"/>
    </row>
    <row r="255" ht="15.75" customHeight="1">
      <c r="A255" s="66"/>
      <c r="B255" s="67"/>
      <c r="C255" s="67"/>
      <c r="D255" s="67"/>
      <c r="E255" s="67"/>
      <c r="F255" s="67"/>
      <c r="G255" s="67"/>
      <c r="H255" s="1"/>
    </row>
    <row r="256" ht="15.75" customHeight="1">
      <c r="A256" s="66"/>
      <c r="B256" s="67"/>
      <c r="C256" s="67"/>
      <c r="D256" s="67"/>
      <c r="E256" s="67"/>
      <c r="F256" s="67"/>
      <c r="G256" s="67"/>
      <c r="H256" s="1"/>
    </row>
    <row r="257" ht="15.75" customHeight="1">
      <c r="A257" s="66"/>
      <c r="B257" s="67"/>
      <c r="C257" s="67"/>
      <c r="D257" s="67"/>
      <c r="E257" s="67"/>
      <c r="F257" s="67"/>
      <c r="G257" s="67"/>
      <c r="H257" s="1"/>
    </row>
    <row r="258" ht="15.75" customHeight="1">
      <c r="A258" s="66"/>
      <c r="B258" s="67"/>
      <c r="C258" s="67"/>
      <c r="D258" s="67"/>
      <c r="E258" s="67"/>
      <c r="F258" s="67"/>
      <c r="G258" s="67"/>
      <c r="H258" s="1"/>
    </row>
    <row r="259" ht="15.75" customHeight="1">
      <c r="A259" s="66"/>
      <c r="B259" s="67"/>
      <c r="C259" s="67"/>
      <c r="D259" s="67"/>
      <c r="E259" s="67"/>
      <c r="F259" s="67"/>
      <c r="G259" s="67"/>
      <c r="H259" s="1"/>
    </row>
    <row r="260" ht="15.75" customHeight="1">
      <c r="A260" s="66"/>
      <c r="B260" s="67"/>
      <c r="C260" s="67"/>
      <c r="D260" s="67"/>
      <c r="E260" s="67"/>
      <c r="F260" s="67"/>
      <c r="G260" s="67"/>
      <c r="H260" s="1"/>
    </row>
    <row r="261" ht="15.75" customHeight="1">
      <c r="A261" s="66"/>
      <c r="B261" s="67"/>
      <c r="C261" s="67"/>
      <c r="D261" s="67"/>
      <c r="E261" s="67"/>
      <c r="F261" s="67"/>
      <c r="G261" s="67"/>
      <c r="H261" s="1"/>
    </row>
    <row r="262" ht="15.75" customHeight="1">
      <c r="A262" s="66"/>
      <c r="B262" s="67"/>
      <c r="C262" s="67"/>
      <c r="D262" s="67"/>
      <c r="E262" s="67"/>
      <c r="F262" s="67"/>
      <c r="G262" s="67"/>
      <c r="H262" s="1"/>
    </row>
    <row r="263" ht="15.75" customHeight="1">
      <c r="A263" s="66"/>
      <c r="B263" s="67"/>
      <c r="C263" s="67"/>
      <c r="D263" s="67"/>
      <c r="E263" s="67"/>
      <c r="F263" s="67"/>
      <c r="G263" s="67"/>
      <c r="H263" s="1"/>
    </row>
    <row r="264" ht="15.75" customHeight="1">
      <c r="A264" s="66"/>
      <c r="B264" s="67"/>
      <c r="C264" s="67"/>
      <c r="D264" s="67"/>
      <c r="E264" s="67"/>
      <c r="F264" s="67"/>
      <c r="G264" s="67"/>
      <c r="H264" s="1"/>
    </row>
    <row r="265" ht="15.75" customHeight="1">
      <c r="A265" s="66"/>
      <c r="B265" s="67"/>
      <c r="C265" s="67"/>
      <c r="D265" s="67"/>
      <c r="E265" s="67"/>
      <c r="F265" s="67"/>
      <c r="G265" s="67"/>
      <c r="H265" s="1"/>
    </row>
    <row r="266" ht="15.75" customHeight="1">
      <c r="A266" s="66"/>
      <c r="B266" s="67"/>
      <c r="C266" s="67"/>
      <c r="D266" s="67"/>
      <c r="E266" s="67"/>
      <c r="F266" s="67"/>
      <c r="G266" s="67"/>
      <c r="H266" s="1"/>
    </row>
    <row r="267" ht="15.75" customHeight="1">
      <c r="A267" s="66"/>
      <c r="B267" s="67"/>
      <c r="C267" s="67"/>
      <c r="D267" s="67"/>
      <c r="E267" s="67"/>
      <c r="F267" s="67"/>
      <c r="G267" s="67"/>
      <c r="H267" s="1"/>
    </row>
    <row r="268" ht="15.75" customHeight="1">
      <c r="A268" s="66"/>
      <c r="B268" s="67"/>
      <c r="C268" s="67"/>
      <c r="D268" s="67"/>
      <c r="E268" s="67"/>
      <c r="F268" s="67"/>
      <c r="G268" s="67"/>
      <c r="H268" s="1"/>
    </row>
    <row r="269" ht="15.75" customHeight="1">
      <c r="A269" s="66"/>
      <c r="B269" s="67"/>
      <c r="C269" s="67"/>
      <c r="D269" s="67"/>
      <c r="E269" s="67"/>
      <c r="F269" s="67"/>
      <c r="G269" s="67"/>
      <c r="H269" s="1"/>
    </row>
    <row r="270" ht="15.75" customHeight="1">
      <c r="A270" s="66"/>
      <c r="B270" s="67"/>
      <c r="C270" s="67"/>
      <c r="D270" s="67"/>
      <c r="E270" s="67"/>
      <c r="F270" s="67"/>
      <c r="G270" s="67"/>
      <c r="H270" s="1"/>
    </row>
    <row r="271" ht="15.75" customHeight="1">
      <c r="A271" s="66"/>
      <c r="B271" s="67"/>
      <c r="C271" s="67"/>
      <c r="D271" s="67"/>
      <c r="E271" s="67"/>
      <c r="F271" s="67"/>
      <c r="G271" s="67"/>
      <c r="H271" s="1"/>
    </row>
    <row r="272" ht="15.75" customHeight="1">
      <c r="A272" s="66"/>
      <c r="B272" s="67"/>
      <c r="C272" s="67"/>
      <c r="D272" s="67"/>
      <c r="E272" s="67"/>
      <c r="F272" s="67"/>
      <c r="G272" s="67"/>
      <c r="H272" s="1"/>
    </row>
    <row r="273" ht="15.75" customHeight="1">
      <c r="A273" s="66"/>
      <c r="B273" s="67"/>
      <c r="C273" s="67"/>
      <c r="D273" s="67"/>
      <c r="E273" s="67"/>
      <c r="F273" s="67"/>
      <c r="G273" s="67"/>
      <c r="H273" s="1"/>
    </row>
    <row r="274" ht="15.75" customHeight="1">
      <c r="A274" s="66"/>
      <c r="B274" s="67"/>
      <c r="C274" s="67"/>
      <c r="D274" s="67"/>
      <c r="E274" s="67"/>
      <c r="F274" s="67"/>
      <c r="G274" s="67"/>
      <c r="H274" s="1"/>
    </row>
    <row r="275" ht="15.75" customHeight="1">
      <c r="A275" s="66"/>
      <c r="B275" s="67"/>
      <c r="C275" s="67"/>
      <c r="D275" s="67"/>
      <c r="E275" s="67"/>
      <c r="F275" s="67"/>
      <c r="G275" s="67"/>
      <c r="H275" s="1"/>
    </row>
    <row r="276" ht="15.75" customHeight="1">
      <c r="A276" s="66"/>
      <c r="B276" s="67"/>
      <c r="C276" s="67"/>
      <c r="D276" s="67"/>
      <c r="E276" s="67"/>
      <c r="F276" s="67"/>
      <c r="G276" s="67"/>
      <c r="H276" s="1"/>
    </row>
    <row r="277" ht="15.75" customHeight="1">
      <c r="A277" s="66"/>
      <c r="B277" s="67"/>
      <c r="C277" s="67"/>
      <c r="D277" s="67"/>
      <c r="E277" s="67"/>
      <c r="F277" s="67"/>
      <c r="G277" s="67"/>
      <c r="H277" s="1"/>
    </row>
    <row r="278" ht="15.75" customHeight="1">
      <c r="A278" s="66"/>
      <c r="B278" s="67"/>
      <c r="C278" s="67"/>
      <c r="D278" s="67"/>
      <c r="E278" s="67"/>
      <c r="F278" s="67"/>
      <c r="G278" s="67"/>
      <c r="H278" s="1"/>
    </row>
    <row r="279" ht="15.75" customHeight="1">
      <c r="A279" s="66"/>
      <c r="B279" s="67"/>
      <c r="C279" s="67"/>
      <c r="D279" s="67"/>
      <c r="E279" s="67"/>
      <c r="F279" s="67"/>
      <c r="G279" s="67"/>
      <c r="H279" s="1"/>
    </row>
    <row r="280" ht="15.75" customHeight="1">
      <c r="A280" s="66"/>
      <c r="B280" s="67"/>
      <c r="C280" s="67"/>
      <c r="D280" s="67"/>
      <c r="E280" s="67"/>
      <c r="F280" s="67"/>
      <c r="G280" s="67"/>
      <c r="H280" s="1"/>
    </row>
    <row r="281" ht="15.75" customHeight="1">
      <c r="A281" s="66"/>
      <c r="B281" s="67"/>
      <c r="C281" s="67"/>
      <c r="D281" s="67"/>
      <c r="E281" s="67"/>
      <c r="F281" s="67"/>
      <c r="G281" s="67"/>
      <c r="H281" s="1"/>
    </row>
    <row r="282" ht="15.75" customHeight="1">
      <c r="A282" s="66"/>
      <c r="B282" s="67"/>
      <c r="C282" s="67"/>
      <c r="D282" s="67"/>
      <c r="E282" s="67"/>
      <c r="F282" s="67"/>
      <c r="G282" s="67"/>
      <c r="H282" s="1"/>
    </row>
    <row r="283" ht="15.75" customHeight="1">
      <c r="A283" s="66"/>
      <c r="B283" s="67"/>
      <c r="C283" s="67"/>
      <c r="D283" s="67"/>
      <c r="E283" s="67"/>
      <c r="F283" s="67"/>
      <c r="G283" s="67"/>
      <c r="H283" s="1"/>
    </row>
    <row r="284" ht="15.75" customHeight="1">
      <c r="A284" s="66"/>
      <c r="B284" s="67"/>
      <c r="C284" s="67"/>
      <c r="D284" s="67"/>
      <c r="E284" s="67"/>
      <c r="F284" s="67"/>
      <c r="G284" s="67"/>
      <c r="H284" s="1"/>
    </row>
    <row r="285" ht="15.75" customHeight="1">
      <c r="A285" s="66"/>
      <c r="B285" s="67"/>
      <c r="C285" s="67"/>
      <c r="D285" s="67"/>
      <c r="E285" s="67"/>
      <c r="F285" s="67"/>
      <c r="G285" s="67"/>
      <c r="H285" s="1"/>
    </row>
    <row r="286" ht="15.75" customHeight="1">
      <c r="A286" s="66"/>
      <c r="B286" s="67"/>
      <c r="C286" s="67"/>
      <c r="D286" s="67"/>
      <c r="E286" s="67"/>
      <c r="F286" s="67"/>
      <c r="G286" s="67"/>
      <c r="H286" s="1"/>
    </row>
    <row r="287" ht="15.75" customHeight="1">
      <c r="A287" s="66"/>
      <c r="B287" s="67"/>
      <c r="C287" s="67"/>
      <c r="D287" s="67"/>
      <c r="E287" s="67"/>
      <c r="F287" s="67"/>
      <c r="G287" s="67"/>
      <c r="H287" s="1"/>
    </row>
    <row r="288" ht="15.75" customHeight="1">
      <c r="A288" s="66"/>
      <c r="B288" s="67"/>
      <c r="C288" s="67"/>
      <c r="D288" s="67"/>
      <c r="E288" s="67"/>
      <c r="F288" s="67"/>
      <c r="G288" s="67"/>
      <c r="H288" s="1"/>
    </row>
    <row r="289" ht="15.75" customHeight="1">
      <c r="A289" s="66"/>
      <c r="B289" s="67"/>
      <c r="C289" s="67"/>
      <c r="D289" s="67"/>
      <c r="E289" s="67"/>
      <c r="F289" s="67"/>
      <c r="G289" s="67"/>
      <c r="H289" s="1"/>
    </row>
    <row r="290" ht="15.75" customHeight="1">
      <c r="A290" s="66"/>
      <c r="B290" s="67"/>
      <c r="C290" s="67"/>
      <c r="D290" s="67"/>
      <c r="E290" s="67"/>
      <c r="F290" s="67"/>
      <c r="G290" s="67"/>
      <c r="H290" s="1"/>
    </row>
    <row r="291" ht="15.75" customHeight="1">
      <c r="A291" s="66"/>
      <c r="B291" s="67"/>
      <c r="C291" s="67"/>
      <c r="D291" s="67"/>
      <c r="E291" s="67"/>
      <c r="F291" s="67"/>
      <c r="G291" s="67"/>
      <c r="H291" s="1"/>
    </row>
    <row r="292" ht="15.75" customHeight="1">
      <c r="A292" s="66"/>
      <c r="B292" s="67"/>
      <c r="C292" s="67"/>
      <c r="D292" s="67"/>
      <c r="E292" s="67"/>
      <c r="F292" s="67"/>
      <c r="G292" s="67"/>
      <c r="H292" s="1"/>
    </row>
    <row r="293" ht="15.75" customHeight="1">
      <c r="A293" s="66"/>
      <c r="B293" s="67"/>
      <c r="C293" s="67"/>
      <c r="D293" s="67"/>
      <c r="E293" s="67"/>
      <c r="F293" s="67"/>
      <c r="G293" s="67"/>
      <c r="H293" s="1"/>
    </row>
    <row r="294" ht="15.75" customHeight="1">
      <c r="A294" s="66"/>
      <c r="B294" s="67"/>
      <c r="C294" s="67"/>
      <c r="D294" s="67"/>
      <c r="E294" s="67"/>
      <c r="F294" s="67"/>
      <c r="G294" s="67"/>
      <c r="H294" s="1"/>
    </row>
    <row r="295" ht="15.75" customHeight="1">
      <c r="A295" s="66"/>
      <c r="B295" s="67"/>
      <c r="C295" s="67"/>
      <c r="D295" s="67"/>
      <c r="E295" s="67"/>
      <c r="F295" s="67"/>
      <c r="G295" s="67"/>
      <c r="H295" s="1"/>
    </row>
    <row r="296" ht="15.75" customHeight="1">
      <c r="A296" s="66"/>
      <c r="B296" s="67"/>
      <c r="C296" s="67"/>
      <c r="D296" s="67"/>
      <c r="E296" s="67"/>
      <c r="F296" s="67"/>
      <c r="G296" s="67"/>
      <c r="H296" s="1"/>
    </row>
    <row r="297" ht="15.75" customHeight="1">
      <c r="A297" s="66"/>
      <c r="B297" s="67"/>
      <c r="C297" s="67"/>
      <c r="D297" s="67"/>
      <c r="E297" s="67"/>
      <c r="F297" s="67"/>
      <c r="G297" s="67"/>
      <c r="H297" s="1"/>
    </row>
    <row r="298" ht="15.75" customHeight="1">
      <c r="A298" s="66"/>
      <c r="B298" s="67"/>
      <c r="C298" s="67"/>
      <c r="D298" s="67"/>
      <c r="E298" s="67"/>
      <c r="F298" s="67"/>
      <c r="G298" s="67"/>
      <c r="H298" s="1"/>
    </row>
    <row r="299" ht="15.75" customHeight="1">
      <c r="A299" s="66"/>
      <c r="B299" s="67"/>
      <c r="C299" s="67"/>
      <c r="D299" s="67"/>
      <c r="E299" s="67"/>
      <c r="F299" s="67"/>
      <c r="G299" s="67"/>
      <c r="H299" s="1"/>
    </row>
    <row r="300" ht="15.75" customHeight="1">
      <c r="A300" s="66"/>
      <c r="B300" s="67"/>
      <c r="C300" s="67"/>
      <c r="D300" s="67"/>
      <c r="E300" s="67"/>
      <c r="F300" s="67"/>
      <c r="G300" s="67"/>
      <c r="H300" s="1"/>
    </row>
    <row r="301" ht="15.75" customHeight="1">
      <c r="A301" s="66"/>
      <c r="B301" s="67"/>
      <c r="C301" s="67"/>
      <c r="D301" s="67"/>
      <c r="E301" s="67"/>
      <c r="F301" s="67"/>
      <c r="G301" s="67"/>
      <c r="H301" s="1"/>
    </row>
    <row r="302" ht="15.75" customHeight="1">
      <c r="A302" s="66"/>
      <c r="B302" s="67"/>
      <c r="C302" s="67"/>
      <c r="D302" s="67"/>
      <c r="E302" s="67"/>
      <c r="F302" s="67"/>
      <c r="G302" s="67"/>
      <c r="H302" s="1"/>
    </row>
    <row r="303" ht="15.75" customHeight="1">
      <c r="A303" s="66"/>
      <c r="B303" s="67"/>
      <c r="C303" s="67"/>
      <c r="D303" s="67"/>
      <c r="E303" s="67"/>
      <c r="F303" s="67"/>
      <c r="G303" s="67"/>
      <c r="H303" s="1"/>
    </row>
    <row r="304" ht="15.75" customHeight="1">
      <c r="A304" s="66"/>
      <c r="B304" s="67"/>
      <c r="C304" s="67"/>
      <c r="D304" s="67"/>
      <c r="E304" s="67"/>
      <c r="F304" s="67"/>
      <c r="G304" s="67"/>
      <c r="H304" s="1"/>
    </row>
    <row r="305" ht="15.75" customHeight="1">
      <c r="A305" s="66"/>
      <c r="B305" s="67"/>
      <c r="C305" s="67"/>
      <c r="D305" s="67"/>
      <c r="E305" s="67"/>
      <c r="F305" s="67"/>
      <c r="G305" s="67"/>
      <c r="H305" s="1"/>
    </row>
    <row r="306" ht="15.75" customHeight="1">
      <c r="A306" s="66"/>
      <c r="B306" s="67"/>
      <c r="C306" s="67"/>
      <c r="D306" s="67"/>
      <c r="E306" s="67"/>
      <c r="F306" s="67"/>
      <c r="G306" s="67"/>
      <c r="H306" s="1"/>
    </row>
    <row r="307" ht="15.75" customHeight="1">
      <c r="A307" s="66"/>
      <c r="B307" s="67"/>
      <c r="C307" s="67"/>
      <c r="D307" s="67"/>
      <c r="E307" s="67"/>
      <c r="F307" s="67"/>
      <c r="G307" s="67"/>
      <c r="H307" s="1"/>
    </row>
    <row r="308" ht="15.75" customHeight="1">
      <c r="A308" s="66"/>
      <c r="B308" s="67"/>
      <c r="C308" s="67"/>
      <c r="D308" s="67"/>
      <c r="E308" s="67"/>
      <c r="F308" s="67"/>
      <c r="G308" s="67"/>
      <c r="H308" s="1"/>
    </row>
    <row r="309" ht="15.75" customHeight="1">
      <c r="A309" s="66"/>
      <c r="B309" s="67"/>
      <c r="C309" s="67"/>
      <c r="D309" s="67"/>
      <c r="E309" s="67"/>
      <c r="F309" s="67"/>
      <c r="G309" s="67"/>
      <c r="H309" s="1"/>
    </row>
    <row r="310" ht="15.75" customHeight="1">
      <c r="A310" s="66"/>
      <c r="B310" s="67"/>
      <c r="C310" s="67"/>
      <c r="D310" s="67"/>
      <c r="E310" s="67"/>
      <c r="F310" s="67"/>
      <c r="G310" s="67"/>
      <c r="H310" s="1"/>
    </row>
    <row r="311" ht="15.75" customHeight="1">
      <c r="A311" s="66"/>
      <c r="B311" s="67"/>
      <c r="C311" s="67"/>
      <c r="D311" s="67"/>
      <c r="E311" s="67"/>
      <c r="F311" s="67"/>
      <c r="G311" s="67"/>
      <c r="H311" s="1"/>
    </row>
    <row r="312" ht="15.75" customHeight="1">
      <c r="A312" s="66"/>
      <c r="B312" s="67"/>
      <c r="C312" s="67"/>
      <c r="D312" s="67"/>
      <c r="E312" s="67"/>
      <c r="F312" s="67"/>
      <c r="G312" s="67"/>
      <c r="H312" s="1"/>
    </row>
    <row r="313" ht="15.75" customHeight="1">
      <c r="A313" s="66"/>
      <c r="B313" s="67"/>
      <c r="C313" s="67"/>
      <c r="D313" s="67"/>
      <c r="E313" s="67"/>
      <c r="F313" s="67"/>
      <c r="G313" s="67"/>
      <c r="H313" s="1"/>
    </row>
    <row r="314" ht="15.75" customHeight="1">
      <c r="A314" s="66"/>
      <c r="B314" s="67"/>
      <c r="C314" s="67"/>
      <c r="D314" s="67"/>
      <c r="E314" s="67"/>
      <c r="F314" s="67"/>
      <c r="G314" s="67"/>
      <c r="H314" s="1"/>
    </row>
    <row r="315" ht="15.75" customHeight="1">
      <c r="A315" s="66"/>
      <c r="B315" s="67"/>
      <c r="C315" s="67"/>
      <c r="D315" s="67"/>
      <c r="E315" s="67"/>
      <c r="F315" s="67"/>
      <c r="G315" s="67"/>
      <c r="H315" s="1"/>
    </row>
    <row r="316" ht="15.75" customHeight="1">
      <c r="A316" s="66"/>
      <c r="B316" s="67"/>
      <c r="C316" s="67"/>
      <c r="D316" s="67"/>
      <c r="E316" s="67"/>
      <c r="F316" s="67"/>
      <c r="G316" s="67"/>
      <c r="H316" s="1"/>
    </row>
    <row r="317" ht="15.75" customHeight="1">
      <c r="A317" s="66"/>
      <c r="B317" s="67"/>
      <c r="C317" s="67"/>
      <c r="D317" s="67"/>
      <c r="E317" s="67"/>
      <c r="F317" s="67"/>
      <c r="G317" s="67"/>
      <c r="H317" s="1"/>
    </row>
    <row r="318" ht="15.75" customHeight="1">
      <c r="A318" s="66"/>
      <c r="B318" s="67"/>
      <c r="C318" s="67"/>
      <c r="D318" s="67"/>
      <c r="E318" s="67"/>
      <c r="F318" s="67"/>
      <c r="G318" s="67"/>
      <c r="H318" s="1"/>
    </row>
    <row r="319" ht="15.75" customHeight="1">
      <c r="A319" s="66"/>
      <c r="B319" s="67"/>
      <c r="C319" s="67"/>
      <c r="D319" s="67"/>
      <c r="E319" s="67"/>
      <c r="F319" s="67"/>
      <c r="G319" s="67"/>
      <c r="H319" s="1"/>
    </row>
    <row r="320" ht="15.75" customHeight="1">
      <c r="A320" s="66"/>
      <c r="B320" s="67"/>
      <c r="C320" s="67"/>
      <c r="D320" s="67"/>
      <c r="E320" s="67"/>
      <c r="F320" s="67"/>
      <c r="G320" s="67"/>
      <c r="H320" s="1"/>
    </row>
    <row r="321" ht="15.75" customHeight="1">
      <c r="A321" s="66"/>
      <c r="B321" s="67"/>
      <c r="C321" s="67"/>
      <c r="D321" s="67"/>
      <c r="E321" s="67"/>
      <c r="F321" s="67"/>
      <c r="G321" s="67"/>
      <c r="H321" s="1"/>
    </row>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121:H121"/>
  </mergeCells>
  <hyperlinks>
    <hyperlink r:id="rId1" ref="F22"/>
    <hyperlink r:id="rId2" ref="F91"/>
    <hyperlink r:id="rId3" ref="F93"/>
    <hyperlink r:id="rId4" ref="F94"/>
    <hyperlink r:id="rId5" ref="F105"/>
    <hyperlink r:id="rId6" ref="F108"/>
  </hyperlinks>
  <printOptions/>
  <pageMargins bottom="0.75" footer="0.0" header="0.0" left="0.7" right="0.7" top="0.75"/>
  <pageSetup orientation="landscape"/>
  <drawing r:id="rId7"/>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11.29"/>
    <col customWidth="1" min="10" max="26" width="8.0"/>
  </cols>
  <sheetData>
    <row r="1">
      <c r="A1" s="66"/>
      <c r="B1" s="67"/>
      <c r="C1" s="67"/>
      <c r="D1" s="67"/>
      <c r="E1" s="67"/>
      <c r="F1" s="1"/>
      <c r="G1" s="1"/>
    </row>
    <row r="2">
      <c r="A2" s="118" t="s">
        <v>11981</v>
      </c>
      <c r="B2" s="69"/>
      <c r="C2" s="69"/>
      <c r="D2" s="69"/>
      <c r="E2" s="69"/>
      <c r="F2" s="69"/>
      <c r="G2" s="69"/>
      <c r="H2" s="70"/>
      <c r="I2" s="15"/>
      <c r="J2" s="15"/>
      <c r="K2" s="15"/>
      <c r="L2" s="15"/>
      <c r="M2" s="15"/>
      <c r="N2" s="15"/>
      <c r="O2" s="15"/>
      <c r="P2" s="15"/>
      <c r="Q2" s="15"/>
      <c r="R2" s="15"/>
      <c r="S2" s="15"/>
      <c r="T2" s="15"/>
      <c r="U2" s="15"/>
      <c r="V2" s="15"/>
      <c r="W2" s="15"/>
      <c r="X2" s="15"/>
      <c r="Y2" s="15"/>
      <c r="Z2" s="15"/>
    </row>
    <row r="3">
      <c r="A3" s="173"/>
      <c r="B3" s="173"/>
      <c r="C3" s="173"/>
      <c r="D3" s="173"/>
      <c r="E3" s="173"/>
      <c r="F3" s="173"/>
      <c r="G3" s="71"/>
      <c r="H3" s="15"/>
      <c r="I3" s="15"/>
      <c r="J3" s="15"/>
      <c r="K3" s="15"/>
      <c r="L3" s="15"/>
      <c r="M3" s="15"/>
      <c r="N3" s="15"/>
      <c r="O3" s="15"/>
      <c r="P3" s="15"/>
      <c r="Q3" s="15"/>
      <c r="R3" s="15"/>
      <c r="S3" s="15"/>
      <c r="T3" s="15"/>
      <c r="U3" s="15"/>
      <c r="V3" s="15"/>
      <c r="W3" s="15"/>
      <c r="X3" s="15"/>
      <c r="Y3" s="15"/>
      <c r="Z3" s="15"/>
    </row>
    <row r="4">
      <c r="A4" s="72" t="s">
        <v>11982</v>
      </c>
      <c r="B4" s="69"/>
      <c r="C4" s="69"/>
      <c r="D4" s="69"/>
      <c r="E4" s="69"/>
      <c r="F4" s="69"/>
      <c r="G4" s="69"/>
      <c r="H4" s="70"/>
      <c r="I4" s="15"/>
      <c r="J4" s="15"/>
      <c r="K4" s="15"/>
      <c r="L4" s="15"/>
      <c r="M4" s="15"/>
      <c r="N4" s="15"/>
      <c r="O4" s="15"/>
      <c r="P4" s="15"/>
      <c r="Q4" s="15"/>
      <c r="R4" s="15"/>
      <c r="S4" s="15"/>
      <c r="T4" s="15"/>
      <c r="U4" s="15"/>
      <c r="V4" s="15"/>
      <c r="W4" s="15"/>
      <c r="X4" s="15"/>
      <c r="Y4" s="15"/>
      <c r="Z4" s="15"/>
    </row>
    <row r="5">
      <c r="A5" s="72" t="s">
        <v>11983</v>
      </c>
      <c r="B5" s="69"/>
      <c r="C5" s="69"/>
      <c r="D5" s="69"/>
      <c r="E5" s="69"/>
      <c r="F5" s="69"/>
      <c r="G5" s="69"/>
      <c r="H5" s="70"/>
      <c r="I5" s="15"/>
      <c r="J5" s="15"/>
      <c r="K5" s="15"/>
      <c r="L5" s="15"/>
      <c r="M5" s="15"/>
      <c r="N5" s="15"/>
      <c r="O5" s="15"/>
      <c r="P5" s="15"/>
      <c r="Q5" s="15"/>
      <c r="R5" s="15"/>
      <c r="S5" s="15"/>
      <c r="T5" s="15"/>
      <c r="U5" s="15"/>
      <c r="V5" s="15"/>
      <c r="W5" s="15"/>
      <c r="X5" s="15"/>
      <c r="Y5" s="15"/>
      <c r="Z5" s="15"/>
    </row>
    <row r="6" ht="15.75" customHeight="1">
      <c r="A6" s="72" t="s">
        <v>11984</v>
      </c>
      <c r="B6" s="69"/>
      <c r="C6" s="69"/>
      <c r="D6" s="69"/>
      <c r="E6" s="69"/>
      <c r="F6" s="69"/>
      <c r="G6" s="69"/>
      <c r="H6" s="70"/>
      <c r="I6" s="15"/>
      <c r="J6" s="15"/>
      <c r="K6" s="15"/>
      <c r="L6" s="15"/>
      <c r="M6" s="15"/>
      <c r="N6" s="15"/>
      <c r="O6" s="15"/>
      <c r="P6" s="15"/>
      <c r="Q6" s="15"/>
      <c r="R6" s="15"/>
      <c r="S6" s="15"/>
      <c r="T6" s="15"/>
      <c r="U6" s="15"/>
      <c r="V6" s="15"/>
      <c r="W6" s="15"/>
      <c r="X6" s="15"/>
      <c r="Y6" s="15"/>
      <c r="Z6" s="15"/>
    </row>
    <row r="7" ht="15.75" customHeight="1">
      <c r="A7" s="72" t="s">
        <v>11985</v>
      </c>
      <c r="B7" s="69"/>
      <c r="C7" s="69"/>
      <c r="D7" s="69"/>
      <c r="E7" s="69"/>
      <c r="F7" s="69"/>
      <c r="G7" s="69"/>
      <c r="H7" s="70"/>
      <c r="I7" s="15"/>
      <c r="J7" s="15"/>
      <c r="K7" s="15"/>
      <c r="L7" s="15"/>
      <c r="M7" s="15"/>
      <c r="N7" s="15"/>
      <c r="O7" s="15"/>
      <c r="P7" s="15"/>
      <c r="Q7" s="15"/>
      <c r="R7" s="15"/>
      <c r="S7" s="15"/>
      <c r="T7" s="15"/>
      <c r="U7" s="15"/>
      <c r="V7" s="15"/>
      <c r="W7" s="15"/>
      <c r="X7" s="15"/>
      <c r="Y7" s="15"/>
      <c r="Z7" s="15"/>
    </row>
    <row r="8" ht="13.5" customHeight="1">
      <c r="A8" s="72" t="s">
        <v>11986</v>
      </c>
      <c r="B8" s="69"/>
      <c r="C8" s="69"/>
      <c r="D8" s="69"/>
      <c r="E8" s="69"/>
      <c r="F8" s="69"/>
      <c r="G8" s="69"/>
      <c r="H8" s="70"/>
      <c r="I8" s="15"/>
      <c r="J8" s="15"/>
      <c r="K8" s="15"/>
      <c r="L8" s="15"/>
      <c r="M8" s="15"/>
      <c r="N8" s="15"/>
      <c r="O8" s="15"/>
      <c r="P8" s="15"/>
      <c r="Q8" s="15"/>
      <c r="R8" s="15"/>
      <c r="S8" s="15"/>
      <c r="T8" s="15"/>
      <c r="U8" s="15"/>
      <c r="V8" s="15"/>
      <c r="W8" s="15"/>
      <c r="X8" s="15"/>
      <c r="Y8" s="15"/>
      <c r="Z8" s="15"/>
    </row>
    <row r="9" ht="13.5" customHeight="1">
      <c r="A9" s="72" t="s">
        <v>11987</v>
      </c>
      <c r="B9" s="69"/>
      <c r="C9" s="69"/>
      <c r="D9" s="69"/>
      <c r="E9" s="69"/>
      <c r="F9" s="69"/>
      <c r="G9" s="69"/>
      <c r="H9" s="70"/>
      <c r="I9" s="15"/>
      <c r="J9" s="15"/>
      <c r="K9" s="15"/>
      <c r="L9" s="15"/>
      <c r="M9" s="15"/>
      <c r="N9" s="15"/>
      <c r="O9" s="15"/>
      <c r="P9" s="15"/>
      <c r="Q9" s="15"/>
      <c r="R9" s="15"/>
      <c r="S9" s="15"/>
      <c r="T9" s="15"/>
      <c r="U9" s="15"/>
      <c r="V9" s="15"/>
      <c r="W9" s="15"/>
      <c r="X9" s="15"/>
      <c r="Y9" s="15"/>
      <c r="Z9" s="15"/>
    </row>
    <row r="10" ht="14.25" customHeight="1">
      <c r="A10" s="72" t="s">
        <v>11988</v>
      </c>
      <c r="B10" s="69"/>
      <c r="C10" s="69"/>
      <c r="D10" s="69"/>
      <c r="E10" s="69"/>
      <c r="F10" s="69"/>
      <c r="G10" s="69"/>
      <c r="H10" s="70"/>
      <c r="I10" s="15"/>
      <c r="J10" s="15"/>
      <c r="K10" s="15"/>
      <c r="L10" s="15"/>
      <c r="M10" s="15"/>
      <c r="N10" s="15"/>
      <c r="O10" s="15"/>
      <c r="P10" s="15"/>
      <c r="Q10" s="15"/>
      <c r="R10" s="15"/>
      <c r="S10" s="15"/>
      <c r="T10" s="15"/>
      <c r="U10" s="15"/>
      <c r="V10" s="15"/>
      <c r="W10" s="15"/>
      <c r="X10" s="15"/>
      <c r="Y10" s="15"/>
      <c r="Z10" s="15"/>
    </row>
    <row r="11" ht="33.75" customHeight="1">
      <c r="A11" s="517" t="s">
        <v>11989</v>
      </c>
      <c r="B11" s="69"/>
      <c r="C11" s="69"/>
      <c r="D11" s="69"/>
      <c r="E11" s="69"/>
      <c r="F11" s="69"/>
      <c r="G11" s="69"/>
      <c r="H11" s="70"/>
      <c r="I11" s="15"/>
      <c r="J11" s="15"/>
      <c r="K11" s="15"/>
      <c r="L11" s="15"/>
      <c r="M11" s="15"/>
      <c r="N11" s="15"/>
      <c r="O11" s="15"/>
      <c r="P11" s="15"/>
      <c r="Q11" s="15"/>
      <c r="R11" s="15"/>
      <c r="S11" s="15"/>
      <c r="T11" s="15"/>
      <c r="U11" s="15"/>
      <c r="V11" s="15"/>
      <c r="W11" s="15"/>
      <c r="X11" s="15"/>
      <c r="Y11" s="15"/>
      <c r="Z11" s="15"/>
    </row>
    <row r="12">
      <c r="A12" s="76"/>
      <c r="B12" s="77"/>
      <c r="C12" s="77"/>
      <c r="D12" s="77"/>
      <c r="E12" s="77"/>
      <c r="F12" s="76"/>
      <c r="G12" s="71"/>
      <c r="H12" s="15"/>
      <c r="I12" s="15"/>
      <c r="J12" s="15"/>
      <c r="K12" s="15"/>
      <c r="L12" s="15"/>
      <c r="M12" s="15"/>
      <c r="N12" s="15"/>
      <c r="O12" s="15"/>
      <c r="P12" s="15"/>
      <c r="Q12" s="15"/>
      <c r="R12" s="15"/>
      <c r="S12" s="15"/>
      <c r="T12" s="15"/>
      <c r="U12" s="15"/>
      <c r="V12" s="15"/>
      <c r="W12" s="15"/>
      <c r="X12" s="15"/>
      <c r="Y12" s="15"/>
      <c r="Z12" s="15"/>
    </row>
    <row r="13" ht="45.0" customHeight="1">
      <c r="A13" s="147" t="s">
        <v>7</v>
      </c>
      <c r="B13" s="80" t="s">
        <v>8</v>
      </c>
      <c r="C13" s="147" t="s">
        <v>11990</v>
      </c>
      <c r="D13" s="518" t="s">
        <v>11991</v>
      </c>
      <c r="E13" s="297" t="s">
        <v>11992</v>
      </c>
      <c r="F13" s="147" t="s">
        <v>11993</v>
      </c>
      <c r="G13" s="147" t="s">
        <v>10085</v>
      </c>
      <c r="H13" s="147" t="s">
        <v>208</v>
      </c>
      <c r="I13" s="82" t="s">
        <v>209</v>
      </c>
    </row>
    <row r="14">
      <c r="A14" s="137"/>
      <c r="B14" s="133"/>
      <c r="C14" s="133"/>
      <c r="D14" s="345"/>
      <c r="E14" s="345"/>
      <c r="F14" s="345"/>
      <c r="G14" s="519"/>
      <c r="H14" s="504"/>
    </row>
    <row r="15">
      <c r="A15" s="443"/>
      <c r="B15" s="177"/>
      <c r="C15" s="175"/>
      <c r="D15" s="444"/>
      <c r="E15" s="444"/>
      <c r="F15" s="444"/>
      <c r="G15" s="446"/>
      <c r="H15" s="504"/>
    </row>
    <row r="16">
      <c r="A16" s="443"/>
      <c r="B16" s="177"/>
      <c r="C16" s="175"/>
      <c r="D16" s="345"/>
      <c r="E16" s="345"/>
      <c r="F16" s="345"/>
      <c r="G16" s="394"/>
      <c r="H16" s="504"/>
    </row>
    <row r="17">
      <c r="A17" s="443"/>
      <c r="B17" s="177"/>
      <c r="C17" s="175"/>
      <c r="D17" s="345"/>
      <c r="E17" s="345"/>
      <c r="F17" s="345"/>
      <c r="G17" s="394"/>
      <c r="H17" s="504"/>
    </row>
    <row r="18">
      <c r="A18" s="443"/>
      <c r="B18" s="177"/>
      <c r="C18" s="175"/>
      <c r="D18" s="175"/>
      <c r="E18" s="175"/>
      <c r="F18" s="175"/>
      <c r="G18" s="449"/>
      <c r="H18" s="504"/>
    </row>
    <row r="19">
      <c r="A19" s="443"/>
      <c r="B19" s="177"/>
      <c r="C19" s="175"/>
      <c r="D19" s="175"/>
      <c r="E19" s="175"/>
      <c r="F19" s="175"/>
      <c r="G19" s="449"/>
      <c r="H19" s="504"/>
    </row>
    <row r="20">
      <c r="A20" s="114" t="s">
        <v>172</v>
      </c>
      <c r="B20" s="67"/>
      <c r="C20" s="67"/>
      <c r="D20" s="67"/>
      <c r="E20" s="67"/>
      <c r="F20" s="67"/>
      <c r="H20" s="396">
        <f>SUM(H14:H19)</f>
        <v>0</v>
      </c>
    </row>
    <row r="21" ht="15.75" customHeight="1">
      <c r="A21" s="66"/>
      <c r="B21" s="67"/>
      <c r="C21" s="67"/>
      <c r="D21" s="67"/>
      <c r="E21" s="67"/>
      <c r="F21" s="67"/>
      <c r="G21" s="67"/>
      <c r="H21" s="1"/>
    </row>
    <row r="22" ht="15.75" customHeight="1">
      <c r="A22" s="397" t="s">
        <v>1743</v>
      </c>
      <c r="B22" s="117"/>
      <c r="C22" s="117"/>
      <c r="D22" s="117"/>
      <c r="E22" s="117"/>
      <c r="F22" s="117"/>
      <c r="G22" s="117"/>
      <c r="H22" s="117"/>
    </row>
    <row r="23" ht="15.75" customHeight="1">
      <c r="A23" s="66"/>
      <c r="B23" s="67"/>
      <c r="C23" s="67"/>
      <c r="D23" s="67"/>
      <c r="E23" s="67"/>
      <c r="F23" s="67"/>
      <c r="G23" s="67"/>
      <c r="H23" s="1"/>
    </row>
    <row r="24" ht="15.75" customHeight="1">
      <c r="A24" s="66"/>
      <c r="B24" s="67"/>
      <c r="C24" s="67"/>
      <c r="D24" s="67"/>
      <c r="E24" s="67"/>
      <c r="F24" s="1"/>
      <c r="G24" s="1"/>
    </row>
    <row r="25" ht="15.75" customHeight="1">
      <c r="A25" s="66"/>
      <c r="B25" s="67"/>
      <c r="C25" s="67"/>
      <c r="D25" s="67"/>
      <c r="E25" s="67"/>
      <c r="F25" s="1"/>
      <c r="G25" s="1"/>
    </row>
    <row r="26" ht="15.75" customHeight="1">
      <c r="A26" s="66"/>
      <c r="B26" s="67"/>
      <c r="C26" s="67"/>
      <c r="D26" s="67"/>
      <c r="E26" s="67"/>
      <c r="F26" s="1"/>
      <c r="G26" s="1"/>
    </row>
    <row r="27" ht="15.75" customHeight="1">
      <c r="A27" s="66"/>
      <c r="B27" s="67"/>
      <c r="C27" s="67"/>
      <c r="D27" s="67"/>
      <c r="E27" s="67"/>
      <c r="F27" s="1"/>
      <c r="G27" s="1"/>
    </row>
    <row r="28" ht="15.75" customHeight="1">
      <c r="A28" s="66"/>
      <c r="B28" s="67"/>
      <c r="C28" s="67"/>
      <c r="D28" s="67"/>
      <c r="E28" s="67"/>
      <c r="F28" s="1"/>
      <c r="G28" s="1"/>
    </row>
    <row r="29" ht="15.75" customHeight="1">
      <c r="A29" s="66"/>
      <c r="B29" s="67"/>
      <c r="C29" s="67"/>
      <c r="D29" s="67"/>
      <c r="E29" s="67"/>
      <c r="F29" s="1"/>
      <c r="G29" s="1"/>
    </row>
    <row r="30" ht="15.75" customHeight="1">
      <c r="A30" s="66"/>
      <c r="B30" s="67"/>
      <c r="C30" s="67"/>
      <c r="D30" s="67"/>
      <c r="E30" s="67"/>
      <c r="F30" s="1"/>
      <c r="G30" s="1"/>
    </row>
    <row r="31" ht="15.75" customHeight="1">
      <c r="A31" s="66"/>
      <c r="B31" s="67"/>
      <c r="C31" s="67"/>
      <c r="D31" s="67"/>
      <c r="E31" s="67"/>
      <c r="F31" s="1"/>
      <c r="G31" s="1"/>
    </row>
    <row r="32" ht="15.75" customHeight="1">
      <c r="A32" s="66"/>
      <c r="B32" s="67"/>
      <c r="C32" s="67"/>
      <c r="D32" s="67"/>
      <c r="E32" s="67"/>
      <c r="F32" s="1"/>
      <c r="G32" s="1"/>
    </row>
    <row r="33" ht="15.75" customHeight="1">
      <c r="A33" s="66"/>
      <c r="B33" s="67"/>
      <c r="C33" s="67"/>
      <c r="D33" s="67"/>
      <c r="E33" s="67"/>
      <c r="F33" s="1"/>
      <c r="G33" s="1"/>
    </row>
    <row r="34" ht="15.75" customHeight="1">
      <c r="A34" s="66"/>
      <c r="B34" s="67"/>
      <c r="C34" s="67"/>
      <c r="D34" s="67"/>
      <c r="E34" s="67"/>
      <c r="F34" s="1"/>
      <c r="G34" s="1"/>
    </row>
    <row r="35" ht="15.75" customHeight="1">
      <c r="A35" s="66"/>
      <c r="B35" s="67"/>
      <c r="C35" s="67"/>
      <c r="D35" s="67"/>
      <c r="E35" s="67"/>
      <c r="F35" s="1"/>
      <c r="G35" s="1"/>
    </row>
    <row r="36" ht="15.75" customHeight="1">
      <c r="A36" s="66"/>
      <c r="B36" s="67"/>
      <c r="C36" s="67"/>
      <c r="D36" s="67"/>
      <c r="E36" s="67"/>
      <c r="F36" s="1"/>
      <c r="G36" s="1"/>
    </row>
    <row r="37" ht="15.75" customHeight="1">
      <c r="A37" s="66"/>
      <c r="B37" s="67"/>
      <c r="C37" s="67"/>
      <c r="D37" s="67"/>
      <c r="E37" s="67"/>
      <c r="F37" s="1"/>
      <c r="G37" s="1"/>
    </row>
    <row r="38" ht="15.75" customHeight="1">
      <c r="A38" s="66"/>
      <c r="B38" s="67"/>
      <c r="C38" s="67"/>
      <c r="D38" s="67"/>
      <c r="E38" s="67"/>
      <c r="F38" s="1"/>
      <c r="G38" s="1"/>
    </row>
    <row r="39" ht="15.75" customHeight="1">
      <c r="A39" s="66"/>
      <c r="B39" s="67"/>
      <c r="C39" s="67"/>
      <c r="D39" s="67"/>
      <c r="E39" s="67"/>
      <c r="F39" s="1"/>
      <c r="G39" s="1"/>
    </row>
    <row r="40" ht="15.75" customHeight="1">
      <c r="A40" s="66"/>
      <c r="B40" s="67"/>
      <c r="C40" s="67"/>
      <c r="D40" s="67"/>
      <c r="E40" s="67"/>
      <c r="F40" s="1"/>
      <c r="G40" s="1"/>
    </row>
    <row r="41" ht="15.75" customHeight="1">
      <c r="A41" s="66"/>
      <c r="B41" s="67"/>
      <c r="C41" s="67"/>
      <c r="D41" s="67"/>
      <c r="E41" s="67"/>
      <c r="F41" s="1"/>
      <c r="G41" s="1"/>
    </row>
    <row r="42" ht="15.75" customHeight="1">
      <c r="A42" s="66"/>
      <c r="B42" s="67"/>
      <c r="C42" s="67"/>
      <c r="D42" s="67"/>
      <c r="E42" s="67"/>
      <c r="F42" s="1"/>
      <c r="G42" s="1"/>
    </row>
    <row r="43" ht="15.75" customHeight="1">
      <c r="A43" s="66"/>
      <c r="B43" s="67"/>
      <c r="C43" s="67"/>
      <c r="D43" s="67"/>
      <c r="E43" s="67"/>
      <c r="F43" s="1"/>
      <c r="G43" s="1"/>
    </row>
    <row r="44" ht="15.75" customHeight="1">
      <c r="A44" s="66"/>
      <c r="B44" s="67"/>
      <c r="C44" s="67"/>
      <c r="D44" s="67"/>
      <c r="E44" s="67"/>
      <c r="F44" s="1"/>
      <c r="G44" s="1"/>
    </row>
    <row r="45" ht="15.75" customHeight="1">
      <c r="A45" s="66"/>
      <c r="B45" s="67"/>
      <c r="C45" s="67"/>
      <c r="D45" s="67"/>
      <c r="E45" s="67"/>
      <c r="F45" s="1"/>
      <c r="G45" s="1"/>
    </row>
    <row r="46" ht="15.75" customHeight="1">
      <c r="A46" s="66"/>
      <c r="B46" s="67"/>
      <c r="C46" s="67"/>
      <c r="D46" s="67"/>
      <c r="E46" s="67"/>
      <c r="F46" s="1"/>
      <c r="G46" s="1"/>
    </row>
    <row r="47" ht="15.75" customHeight="1">
      <c r="A47" s="66"/>
      <c r="B47" s="67"/>
      <c r="C47" s="67"/>
      <c r="D47" s="67"/>
      <c r="E47" s="67"/>
      <c r="F47" s="1"/>
      <c r="G47" s="1"/>
    </row>
    <row r="48" ht="15.75" customHeight="1">
      <c r="A48" s="66"/>
      <c r="B48" s="67"/>
      <c r="C48" s="67"/>
      <c r="D48" s="67"/>
      <c r="E48" s="67"/>
      <c r="F48" s="1"/>
      <c r="G48" s="1"/>
    </row>
    <row r="49" ht="15.75" customHeight="1">
      <c r="A49" s="66"/>
      <c r="B49" s="67"/>
      <c r="C49" s="67"/>
      <c r="D49" s="67"/>
      <c r="E49" s="67"/>
      <c r="F49" s="1"/>
      <c r="G49" s="1"/>
    </row>
    <row r="50" ht="15.75" customHeight="1">
      <c r="A50" s="66"/>
      <c r="B50" s="67"/>
      <c r="C50" s="67"/>
      <c r="D50" s="67"/>
      <c r="E50" s="67"/>
      <c r="F50" s="1"/>
      <c r="G50" s="1"/>
    </row>
    <row r="51" ht="15.75" customHeight="1">
      <c r="A51" s="66"/>
      <c r="B51" s="67"/>
      <c r="C51" s="67"/>
      <c r="D51" s="67"/>
      <c r="E51" s="67"/>
      <c r="F51" s="1"/>
      <c r="G51" s="1"/>
    </row>
    <row r="52" ht="15.75" customHeight="1">
      <c r="A52" s="66"/>
      <c r="B52" s="67"/>
      <c r="C52" s="67"/>
      <c r="D52" s="67"/>
      <c r="E52" s="67"/>
      <c r="F52" s="1"/>
      <c r="G52" s="1"/>
    </row>
    <row r="53" ht="15.75" customHeight="1">
      <c r="A53" s="66"/>
      <c r="B53" s="67"/>
      <c r="C53" s="67"/>
      <c r="D53" s="67"/>
      <c r="E53" s="67"/>
      <c r="F53" s="1"/>
      <c r="G53" s="1"/>
    </row>
    <row r="54" ht="15.75" customHeight="1">
      <c r="A54" s="66"/>
      <c r="B54" s="67"/>
      <c r="C54" s="67"/>
      <c r="D54" s="67"/>
      <c r="E54" s="67"/>
      <c r="F54" s="1"/>
      <c r="G54" s="1"/>
    </row>
    <row r="55" ht="15.75" customHeight="1">
      <c r="A55" s="66"/>
      <c r="B55" s="67"/>
      <c r="C55" s="67"/>
      <c r="D55" s="67"/>
      <c r="E55" s="67"/>
      <c r="F55" s="1"/>
      <c r="G55" s="1"/>
    </row>
    <row r="56" ht="15.75" customHeight="1">
      <c r="A56" s="66"/>
      <c r="B56" s="67"/>
      <c r="C56" s="67"/>
      <c r="D56" s="67"/>
      <c r="E56" s="67"/>
      <c r="F56" s="1"/>
      <c r="G56" s="1"/>
    </row>
    <row r="57" ht="15.75" customHeight="1">
      <c r="A57" s="66"/>
      <c r="B57" s="67"/>
      <c r="C57" s="67"/>
      <c r="D57" s="67"/>
      <c r="E57" s="67"/>
      <c r="F57" s="1"/>
      <c r="G57" s="1"/>
    </row>
    <row r="58" ht="15.75" customHeight="1">
      <c r="A58" s="66"/>
      <c r="B58" s="67"/>
      <c r="C58" s="67"/>
      <c r="D58" s="67"/>
      <c r="E58" s="67"/>
      <c r="F58" s="1"/>
      <c r="G58" s="1"/>
    </row>
    <row r="59" ht="15.75" customHeight="1">
      <c r="A59" s="66"/>
      <c r="B59" s="67"/>
      <c r="C59" s="67"/>
      <c r="D59" s="67"/>
      <c r="E59" s="67"/>
      <c r="F59" s="1"/>
      <c r="G59" s="1"/>
    </row>
    <row r="60" ht="15.75" customHeight="1">
      <c r="A60" s="66"/>
      <c r="B60" s="67"/>
      <c r="C60" s="67"/>
      <c r="D60" s="67"/>
      <c r="E60" s="67"/>
      <c r="F60" s="1"/>
      <c r="G60" s="1"/>
    </row>
    <row r="61" ht="15.75" customHeight="1">
      <c r="A61" s="66"/>
      <c r="B61" s="67"/>
      <c r="C61" s="67"/>
      <c r="D61" s="67"/>
      <c r="E61" s="67"/>
      <c r="F61" s="1"/>
      <c r="G61" s="1"/>
    </row>
    <row r="62" ht="15.75" customHeight="1">
      <c r="A62" s="66"/>
      <c r="B62" s="67"/>
      <c r="C62" s="67"/>
      <c r="D62" s="67"/>
      <c r="E62" s="67"/>
      <c r="F62" s="1"/>
      <c r="G62" s="1"/>
    </row>
    <row r="63" ht="15.75" customHeight="1">
      <c r="A63" s="66"/>
      <c r="B63" s="67"/>
      <c r="C63" s="67"/>
      <c r="D63" s="67"/>
      <c r="E63" s="67"/>
      <c r="F63" s="1"/>
      <c r="G63" s="1"/>
    </row>
    <row r="64" ht="15.75" customHeight="1">
      <c r="A64" s="66"/>
      <c r="B64" s="67"/>
      <c r="C64" s="67"/>
      <c r="D64" s="67"/>
      <c r="E64" s="67"/>
      <c r="F64" s="1"/>
      <c r="G64" s="1"/>
    </row>
    <row r="65" ht="15.75" customHeight="1">
      <c r="A65" s="66"/>
      <c r="B65" s="67"/>
      <c r="C65" s="67"/>
      <c r="D65" s="67"/>
      <c r="E65" s="67"/>
      <c r="F65" s="1"/>
      <c r="G65" s="1"/>
    </row>
    <row r="66" ht="15.75" customHeight="1">
      <c r="A66" s="66"/>
      <c r="B66" s="67"/>
      <c r="C66" s="67"/>
      <c r="D66" s="67"/>
      <c r="E66" s="67"/>
      <c r="F66" s="1"/>
      <c r="G66" s="1"/>
    </row>
    <row r="67" ht="15.75" customHeight="1">
      <c r="A67" s="66"/>
      <c r="B67" s="67"/>
      <c r="C67" s="67"/>
      <c r="D67" s="67"/>
      <c r="E67" s="67"/>
      <c r="F67" s="1"/>
      <c r="G67" s="1"/>
    </row>
    <row r="68" ht="15.75" customHeight="1">
      <c r="A68" s="66"/>
      <c r="B68" s="67"/>
      <c r="C68" s="67"/>
      <c r="D68" s="67"/>
      <c r="E68" s="67"/>
      <c r="F68" s="1"/>
      <c r="G68" s="1"/>
    </row>
    <row r="69" ht="15.75" customHeight="1">
      <c r="A69" s="66"/>
      <c r="B69" s="67"/>
      <c r="C69" s="67"/>
      <c r="D69" s="67"/>
      <c r="E69" s="67"/>
      <c r="F69" s="1"/>
      <c r="G69" s="1"/>
    </row>
    <row r="70" ht="15.75" customHeight="1">
      <c r="A70" s="66"/>
      <c r="B70" s="67"/>
      <c r="C70" s="67"/>
      <c r="D70" s="67"/>
      <c r="E70" s="67"/>
      <c r="F70" s="1"/>
      <c r="G70" s="1"/>
    </row>
    <row r="71" ht="15.75" customHeight="1">
      <c r="A71" s="66"/>
      <c r="B71" s="67"/>
      <c r="C71" s="67"/>
      <c r="D71" s="67"/>
      <c r="E71" s="67"/>
      <c r="F71" s="1"/>
      <c r="G71" s="1"/>
    </row>
    <row r="72" ht="15.75" customHeight="1">
      <c r="A72" s="66"/>
      <c r="B72" s="67"/>
      <c r="C72" s="67"/>
      <c r="D72" s="67"/>
      <c r="E72" s="67"/>
      <c r="F72" s="1"/>
      <c r="G72" s="1"/>
    </row>
    <row r="73" ht="15.75" customHeight="1">
      <c r="A73" s="66"/>
      <c r="B73" s="67"/>
      <c r="C73" s="67"/>
      <c r="D73" s="67"/>
      <c r="E73" s="67"/>
      <c r="F73" s="1"/>
      <c r="G73" s="1"/>
    </row>
    <row r="74" ht="15.75" customHeight="1">
      <c r="A74" s="66"/>
      <c r="B74" s="67"/>
      <c r="C74" s="67"/>
      <c r="D74" s="67"/>
      <c r="E74" s="67"/>
      <c r="F74" s="1"/>
      <c r="G74" s="1"/>
    </row>
    <row r="75" ht="15.75" customHeight="1">
      <c r="A75" s="66"/>
      <c r="B75" s="67"/>
      <c r="C75" s="67"/>
      <c r="D75" s="67"/>
      <c r="E75" s="67"/>
      <c r="F75" s="1"/>
      <c r="G75" s="1"/>
    </row>
    <row r="76" ht="15.75" customHeight="1">
      <c r="A76" s="66"/>
      <c r="B76" s="67"/>
      <c r="C76" s="67"/>
      <c r="D76" s="67"/>
      <c r="E76" s="67"/>
      <c r="F76" s="1"/>
      <c r="G76" s="1"/>
    </row>
    <row r="77" ht="15.75" customHeight="1">
      <c r="A77" s="66"/>
      <c r="B77" s="67"/>
      <c r="C77" s="67"/>
      <c r="D77" s="67"/>
      <c r="E77" s="67"/>
      <c r="F77" s="1"/>
      <c r="G77" s="1"/>
    </row>
    <row r="78" ht="15.75" customHeight="1">
      <c r="A78" s="66"/>
      <c r="B78" s="67"/>
      <c r="C78" s="67"/>
      <c r="D78" s="67"/>
      <c r="E78" s="67"/>
      <c r="F78" s="1"/>
      <c r="G78" s="1"/>
    </row>
    <row r="79" ht="15.75" customHeight="1">
      <c r="A79" s="66"/>
      <c r="B79" s="67"/>
      <c r="C79" s="67"/>
      <c r="D79" s="67"/>
      <c r="E79" s="67"/>
      <c r="F79" s="1"/>
      <c r="G79" s="1"/>
    </row>
    <row r="80" ht="15.75" customHeight="1">
      <c r="A80" s="66"/>
      <c r="B80" s="67"/>
      <c r="C80" s="67"/>
      <c r="D80" s="67"/>
      <c r="E80" s="67"/>
      <c r="F80" s="1"/>
      <c r="G80" s="1"/>
    </row>
    <row r="81" ht="15.75" customHeight="1">
      <c r="A81" s="66"/>
      <c r="B81" s="67"/>
      <c r="C81" s="67"/>
      <c r="D81" s="67"/>
      <c r="E81" s="67"/>
      <c r="F81" s="1"/>
      <c r="G81" s="1"/>
    </row>
    <row r="82" ht="15.75" customHeight="1">
      <c r="A82" s="66"/>
      <c r="B82" s="67"/>
      <c r="C82" s="67"/>
      <c r="D82" s="67"/>
      <c r="E82" s="67"/>
      <c r="F82" s="1"/>
      <c r="G82" s="1"/>
    </row>
    <row r="83" ht="15.75" customHeight="1">
      <c r="A83" s="66"/>
      <c r="B83" s="67"/>
      <c r="C83" s="67"/>
      <c r="D83" s="67"/>
      <c r="E83" s="67"/>
      <c r="F83" s="1"/>
      <c r="G83" s="1"/>
    </row>
    <row r="84" ht="15.75" customHeight="1">
      <c r="A84" s="66"/>
      <c r="B84" s="67"/>
      <c r="C84" s="67"/>
      <c r="D84" s="67"/>
      <c r="E84" s="67"/>
      <c r="F84" s="1"/>
      <c r="G84" s="1"/>
    </row>
    <row r="85" ht="15.75" customHeight="1">
      <c r="A85" s="66"/>
      <c r="B85" s="67"/>
      <c r="C85" s="67"/>
      <c r="D85" s="67"/>
      <c r="E85" s="67"/>
      <c r="F85" s="1"/>
      <c r="G85" s="1"/>
    </row>
    <row r="86" ht="15.75" customHeight="1">
      <c r="A86" s="66"/>
      <c r="B86" s="67"/>
      <c r="C86" s="67"/>
      <c r="D86" s="67"/>
      <c r="E86" s="67"/>
      <c r="F86" s="1"/>
      <c r="G86" s="1"/>
    </row>
    <row r="87" ht="15.75" customHeight="1">
      <c r="A87" s="66"/>
      <c r="B87" s="67"/>
      <c r="C87" s="67"/>
      <c r="D87" s="67"/>
      <c r="E87" s="67"/>
      <c r="F87" s="1"/>
      <c r="G87" s="1"/>
    </row>
    <row r="88" ht="15.75" customHeight="1">
      <c r="A88" s="66"/>
      <c r="B88" s="67"/>
      <c r="C88" s="67"/>
      <c r="D88" s="67"/>
      <c r="E88" s="67"/>
      <c r="F88" s="1"/>
      <c r="G88" s="1"/>
    </row>
    <row r="89" ht="15.75" customHeight="1">
      <c r="A89" s="66"/>
      <c r="B89" s="67"/>
      <c r="C89" s="67"/>
      <c r="D89" s="67"/>
      <c r="E89" s="67"/>
      <c r="F89" s="1"/>
      <c r="G89" s="1"/>
    </row>
    <row r="90" ht="15.75" customHeight="1">
      <c r="A90" s="66"/>
      <c r="B90" s="67"/>
      <c r="C90" s="67"/>
      <c r="D90" s="67"/>
      <c r="E90" s="67"/>
      <c r="F90" s="1"/>
      <c r="G90" s="1"/>
    </row>
    <row r="91" ht="15.75" customHeight="1">
      <c r="A91" s="66"/>
      <c r="B91" s="67"/>
      <c r="C91" s="67"/>
      <c r="D91" s="67"/>
      <c r="E91" s="67"/>
      <c r="F91" s="1"/>
      <c r="G91" s="1"/>
    </row>
    <row r="92" ht="15.75" customHeight="1">
      <c r="A92" s="66"/>
      <c r="B92" s="67"/>
      <c r="C92" s="67"/>
      <c r="D92" s="67"/>
      <c r="E92" s="67"/>
      <c r="F92" s="1"/>
      <c r="G92" s="1"/>
    </row>
    <row r="93" ht="15.75" customHeight="1">
      <c r="A93" s="66"/>
      <c r="B93" s="67"/>
      <c r="C93" s="67"/>
      <c r="D93" s="67"/>
      <c r="E93" s="67"/>
      <c r="F93" s="1"/>
      <c r="G93" s="1"/>
    </row>
    <row r="94" ht="15.75" customHeight="1">
      <c r="A94" s="66"/>
      <c r="B94" s="67"/>
      <c r="C94" s="67"/>
      <c r="D94" s="67"/>
      <c r="E94" s="67"/>
      <c r="F94" s="1"/>
      <c r="G94" s="1"/>
    </row>
    <row r="95" ht="15.75" customHeight="1">
      <c r="A95" s="66"/>
      <c r="B95" s="67"/>
      <c r="C95" s="67"/>
      <c r="D95" s="67"/>
      <c r="E95" s="67"/>
      <c r="F95" s="1"/>
      <c r="G95" s="1"/>
    </row>
    <row r="96" ht="15.75" customHeight="1">
      <c r="A96" s="66"/>
      <c r="B96" s="67"/>
      <c r="C96" s="67"/>
      <c r="D96" s="67"/>
      <c r="E96" s="67"/>
      <c r="F96" s="1"/>
      <c r="G96" s="1"/>
    </row>
    <row r="97" ht="15.75" customHeight="1">
      <c r="A97" s="66"/>
      <c r="B97" s="67"/>
      <c r="C97" s="67"/>
      <c r="D97" s="67"/>
      <c r="E97" s="67"/>
      <c r="F97" s="1"/>
      <c r="G97" s="1"/>
    </row>
    <row r="98" ht="15.75" customHeight="1">
      <c r="A98" s="66"/>
      <c r="B98" s="67"/>
      <c r="C98" s="67"/>
      <c r="D98" s="67"/>
      <c r="E98" s="67"/>
      <c r="F98" s="1"/>
      <c r="G98" s="1"/>
    </row>
    <row r="99" ht="15.75" customHeight="1">
      <c r="A99" s="66"/>
      <c r="B99" s="67"/>
      <c r="C99" s="67"/>
      <c r="D99" s="67"/>
      <c r="E99" s="67"/>
      <c r="F99" s="1"/>
      <c r="G99" s="1"/>
    </row>
    <row r="100" ht="15.75" customHeight="1">
      <c r="A100" s="66"/>
      <c r="B100" s="67"/>
      <c r="C100" s="67"/>
      <c r="D100" s="67"/>
      <c r="E100" s="67"/>
      <c r="F100" s="1"/>
      <c r="G100" s="1"/>
    </row>
    <row r="101" ht="15.75" customHeight="1">
      <c r="A101" s="66"/>
      <c r="B101" s="67"/>
      <c r="C101" s="67"/>
      <c r="D101" s="67"/>
      <c r="E101" s="67"/>
      <c r="F101" s="1"/>
      <c r="G101" s="1"/>
    </row>
    <row r="102" ht="15.75" customHeight="1">
      <c r="A102" s="66"/>
      <c r="B102" s="67"/>
      <c r="C102" s="67"/>
      <c r="D102" s="67"/>
      <c r="E102" s="67"/>
      <c r="F102" s="1"/>
      <c r="G102" s="1"/>
    </row>
    <row r="103" ht="15.75" customHeight="1">
      <c r="A103" s="66"/>
      <c r="B103" s="67"/>
      <c r="C103" s="67"/>
      <c r="D103" s="67"/>
      <c r="E103" s="67"/>
      <c r="F103" s="1"/>
      <c r="G103" s="1"/>
    </row>
    <row r="104" ht="15.75" customHeight="1">
      <c r="A104" s="66"/>
      <c r="B104" s="67"/>
      <c r="C104" s="67"/>
      <c r="D104" s="67"/>
      <c r="E104" s="67"/>
      <c r="F104" s="1"/>
      <c r="G104" s="1"/>
    </row>
    <row r="105" ht="15.75" customHeight="1">
      <c r="A105" s="66"/>
      <c r="B105" s="67"/>
      <c r="C105" s="67"/>
      <c r="D105" s="67"/>
      <c r="E105" s="67"/>
      <c r="F105" s="1"/>
      <c r="G105" s="1"/>
    </row>
    <row r="106" ht="15.75" customHeight="1">
      <c r="A106" s="66"/>
      <c r="B106" s="67"/>
      <c r="C106" s="67"/>
      <c r="D106" s="67"/>
      <c r="E106" s="67"/>
      <c r="F106" s="1"/>
      <c r="G106" s="1"/>
    </row>
    <row r="107" ht="15.75" customHeight="1">
      <c r="A107" s="66"/>
      <c r="B107" s="67"/>
      <c r="C107" s="67"/>
      <c r="D107" s="67"/>
      <c r="E107" s="67"/>
      <c r="F107" s="1"/>
      <c r="G107" s="1"/>
    </row>
    <row r="108" ht="15.75" customHeight="1">
      <c r="A108" s="66"/>
      <c r="B108" s="67"/>
      <c r="C108" s="67"/>
      <c r="D108" s="67"/>
      <c r="E108" s="67"/>
      <c r="F108" s="1"/>
      <c r="G108" s="1"/>
    </row>
    <row r="109" ht="15.75" customHeight="1">
      <c r="A109" s="66"/>
      <c r="B109" s="67"/>
      <c r="C109" s="67"/>
      <c r="D109" s="67"/>
      <c r="E109" s="67"/>
      <c r="F109" s="1"/>
      <c r="G109" s="1"/>
    </row>
    <row r="110" ht="15.75" customHeight="1">
      <c r="A110" s="66"/>
      <c r="B110" s="67"/>
      <c r="C110" s="67"/>
      <c r="D110" s="67"/>
      <c r="E110" s="67"/>
      <c r="F110" s="1"/>
      <c r="G110" s="1"/>
    </row>
    <row r="111" ht="15.75" customHeight="1">
      <c r="A111" s="66"/>
      <c r="B111" s="67"/>
      <c r="C111" s="67"/>
      <c r="D111" s="67"/>
      <c r="E111" s="67"/>
      <c r="F111" s="1"/>
      <c r="G111" s="1"/>
    </row>
    <row r="112" ht="15.75" customHeight="1">
      <c r="A112" s="66"/>
      <c r="B112" s="67"/>
      <c r="C112" s="67"/>
      <c r="D112" s="67"/>
      <c r="E112" s="67"/>
      <c r="F112" s="1"/>
      <c r="G112" s="1"/>
    </row>
    <row r="113" ht="15.75" customHeight="1">
      <c r="A113" s="66"/>
      <c r="B113" s="67"/>
      <c r="C113" s="67"/>
      <c r="D113" s="67"/>
      <c r="E113" s="67"/>
      <c r="F113" s="1"/>
      <c r="G113" s="1"/>
    </row>
    <row r="114" ht="15.75" customHeight="1">
      <c r="A114" s="66"/>
      <c r="B114" s="67"/>
      <c r="C114" s="67"/>
      <c r="D114" s="67"/>
      <c r="E114" s="67"/>
      <c r="F114" s="1"/>
      <c r="G114" s="1"/>
    </row>
    <row r="115" ht="15.75" customHeight="1">
      <c r="A115" s="66"/>
      <c r="B115" s="67"/>
      <c r="C115" s="67"/>
      <c r="D115" s="67"/>
      <c r="E115" s="67"/>
      <c r="F115" s="1"/>
      <c r="G115" s="1"/>
    </row>
    <row r="116" ht="15.75" customHeight="1">
      <c r="A116" s="66"/>
      <c r="B116" s="67"/>
      <c r="C116" s="67"/>
      <c r="D116" s="67"/>
      <c r="E116" s="67"/>
      <c r="F116" s="1"/>
      <c r="G116" s="1"/>
    </row>
    <row r="117" ht="15.75" customHeight="1">
      <c r="A117" s="66"/>
      <c r="B117" s="67"/>
      <c r="C117" s="67"/>
      <c r="D117" s="67"/>
      <c r="E117" s="67"/>
      <c r="F117" s="1"/>
      <c r="G117" s="1"/>
    </row>
    <row r="118" ht="15.75" customHeight="1">
      <c r="A118" s="66"/>
      <c r="B118" s="67"/>
      <c r="C118" s="67"/>
      <c r="D118" s="67"/>
      <c r="E118" s="67"/>
      <c r="F118" s="1"/>
      <c r="G118" s="1"/>
    </row>
    <row r="119" ht="15.75" customHeight="1">
      <c r="A119" s="66"/>
      <c r="B119" s="67"/>
      <c r="C119" s="67"/>
      <c r="D119" s="67"/>
      <c r="E119" s="67"/>
      <c r="F119" s="1"/>
      <c r="G119" s="1"/>
    </row>
    <row r="120" ht="15.75" customHeight="1">
      <c r="A120" s="66"/>
      <c r="B120" s="67"/>
      <c r="C120" s="67"/>
      <c r="D120" s="67"/>
      <c r="E120" s="67"/>
      <c r="F120" s="1"/>
      <c r="G120" s="1"/>
    </row>
    <row r="121" ht="15.75" customHeight="1">
      <c r="A121" s="66"/>
      <c r="B121" s="67"/>
      <c r="C121" s="67"/>
      <c r="D121" s="67"/>
      <c r="E121" s="67"/>
      <c r="F121" s="1"/>
      <c r="G121" s="1"/>
    </row>
    <row r="122" ht="15.75" customHeight="1">
      <c r="A122" s="66"/>
      <c r="B122" s="67"/>
      <c r="C122" s="67"/>
      <c r="D122" s="67"/>
      <c r="E122" s="67"/>
      <c r="F122" s="1"/>
      <c r="G122" s="1"/>
    </row>
    <row r="123" ht="15.75" customHeight="1">
      <c r="A123" s="66"/>
      <c r="B123" s="67"/>
      <c r="C123" s="67"/>
      <c r="D123" s="67"/>
      <c r="E123" s="67"/>
      <c r="F123" s="1"/>
      <c r="G123" s="1"/>
    </row>
    <row r="124" ht="15.75" customHeight="1">
      <c r="A124" s="66"/>
      <c r="B124" s="67"/>
      <c r="C124" s="67"/>
      <c r="D124" s="67"/>
      <c r="E124" s="67"/>
      <c r="F124" s="1"/>
      <c r="G124" s="1"/>
    </row>
    <row r="125" ht="15.75" customHeight="1">
      <c r="A125" s="66"/>
      <c r="B125" s="67"/>
      <c r="C125" s="67"/>
      <c r="D125" s="67"/>
      <c r="E125" s="67"/>
      <c r="F125" s="1"/>
      <c r="G125" s="1"/>
    </row>
    <row r="126" ht="15.75" customHeight="1">
      <c r="A126" s="66"/>
      <c r="B126" s="67"/>
      <c r="C126" s="67"/>
      <c r="D126" s="67"/>
      <c r="E126" s="67"/>
      <c r="F126" s="1"/>
      <c r="G126" s="1"/>
    </row>
    <row r="127" ht="15.75" customHeight="1">
      <c r="A127" s="66"/>
      <c r="B127" s="67"/>
      <c r="C127" s="67"/>
      <c r="D127" s="67"/>
      <c r="E127" s="67"/>
      <c r="F127" s="1"/>
      <c r="G127" s="1"/>
    </row>
    <row r="128" ht="15.75" customHeight="1">
      <c r="A128" s="66"/>
      <c r="B128" s="67"/>
      <c r="C128" s="67"/>
      <c r="D128" s="67"/>
      <c r="E128" s="67"/>
      <c r="F128" s="1"/>
      <c r="G128" s="1"/>
    </row>
    <row r="129" ht="15.75" customHeight="1">
      <c r="A129" s="66"/>
      <c r="B129" s="67"/>
      <c r="C129" s="67"/>
      <c r="D129" s="67"/>
      <c r="E129" s="67"/>
      <c r="F129" s="1"/>
      <c r="G129" s="1"/>
    </row>
    <row r="130" ht="15.75" customHeight="1">
      <c r="A130" s="66"/>
      <c r="B130" s="67"/>
      <c r="C130" s="67"/>
      <c r="D130" s="67"/>
      <c r="E130" s="67"/>
      <c r="F130" s="1"/>
      <c r="G130" s="1"/>
    </row>
    <row r="131" ht="15.75" customHeight="1">
      <c r="A131" s="66"/>
      <c r="B131" s="67"/>
      <c r="C131" s="67"/>
      <c r="D131" s="67"/>
      <c r="E131" s="67"/>
      <c r="F131" s="1"/>
      <c r="G131" s="1"/>
    </row>
    <row r="132" ht="15.75" customHeight="1">
      <c r="A132" s="66"/>
      <c r="B132" s="67"/>
      <c r="C132" s="67"/>
      <c r="D132" s="67"/>
      <c r="E132" s="67"/>
      <c r="F132" s="1"/>
      <c r="G132" s="1"/>
    </row>
    <row r="133" ht="15.75" customHeight="1">
      <c r="A133" s="66"/>
      <c r="B133" s="67"/>
      <c r="C133" s="67"/>
      <c r="D133" s="67"/>
      <c r="E133" s="67"/>
      <c r="F133" s="1"/>
      <c r="G133" s="1"/>
    </row>
    <row r="134" ht="15.75" customHeight="1">
      <c r="A134" s="66"/>
      <c r="B134" s="67"/>
      <c r="C134" s="67"/>
      <c r="D134" s="67"/>
      <c r="E134" s="67"/>
      <c r="F134" s="1"/>
      <c r="G134" s="1"/>
    </row>
    <row r="135" ht="15.75" customHeight="1">
      <c r="A135" s="66"/>
      <c r="B135" s="67"/>
      <c r="C135" s="67"/>
      <c r="D135" s="67"/>
      <c r="E135" s="67"/>
      <c r="F135" s="1"/>
      <c r="G135" s="1"/>
    </row>
    <row r="136" ht="15.75" customHeight="1">
      <c r="A136" s="66"/>
      <c r="B136" s="67"/>
      <c r="C136" s="67"/>
      <c r="D136" s="67"/>
      <c r="E136" s="67"/>
      <c r="F136" s="1"/>
      <c r="G136" s="1"/>
    </row>
    <row r="137" ht="15.75" customHeight="1">
      <c r="A137" s="66"/>
      <c r="B137" s="67"/>
      <c r="C137" s="67"/>
      <c r="D137" s="67"/>
      <c r="E137" s="67"/>
      <c r="F137" s="1"/>
      <c r="G137" s="1"/>
    </row>
    <row r="138" ht="15.75" customHeight="1">
      <c r="A138" s="66"/>
      <c r="B138" s="67"/>
      <c r="C138" s="67"/>
      <c r="D138" s="67"/>
      <c r="E138" s="67"/>
      <c r="F138" s="1"/>
      <c r="G138" s="1"/>
    </row>
    <row r="139" ht="15.75" customHeight="1">
      <c r="A139" s="66"/>
      <c r="B139" s="67"/>
      <c r="C139" s="67"/>
      <c r="D139" s="67"/>
      <c r="E139" s="67"/>
      <c r="F139" s="1"/>
      <c r="G139" s="1"/>
    </row>
    <row r="140" ht="15.75" customHeight="1">
      <c r="A140" s="66"/>
      <c r="B140" s="67"/>
      <c r="C140" s="67"/>
      <c r="D140" s="67"/>
      <c r="E140" s="67"/>
      <c r="F140" s="1"/>
      <c r="G140" s="1"/>
    </row>
    <row r="141" ht="15.75" customHeight="1">
      <c r="A141" s="66"/>
      <c r="B141" s="67"/>
      <c r="C141" s="67"/>
      <c r="D141" s="67"/>
      <c r="E141" s="67"/>
      <c r="F141" s="1"/>
      <c r="G141" s="1"/>
    </row>
    <row r="142" ht="15.75" customHeight="1">
      <c r="A142" s="66"/>
      <c r="B142" s="67"/>
      <c r="C142" s="67"/>
      <c r="D142" s="67"/>
      <c r="E142" s="67"/>
      <c r="F142" s="1"/>
      <c r="G142" s="1"/>
    </row>
    <row r="143" ht="15.75" customHeight="1">
      <c r="A143" s="66"/>
      <c r="B143" s="67"/>
      <c r="C143" s="67"/>
      <c r="D143" s="67"/>
      <c r="E143" s="67"/>
      <c r="F143" s="1"/>
      <c r="G143" s="1"/>
    </row>
    <row r="144" ht="15.75" customHeight="1">
      <c r="A144" s="66"/>
      <c r="B144" s="67"/>
      <c r="C144" s="67"/>
      <c r="D144" s="67"/>
      <c r="E144" s="67"/>
      <c r="F144" s="1"/>
      <c r="G144" s="1"/>
    </row>
    <row r="145" ht="15.75" customHeight="1">
      <c r="A145" s="66"/>
      <c r="B145" s="67"/>
      <c r="C145" s="67"/>
      <c r="D145" s="67"/>
      <c r="E145" s="67"/>
      <c r="F145" s="1"/>
      <c r="G145" s="1"/>
    </row>
    <row r="146" ht="15.75" customHeight="1">
      <c r="A146" s="66"/>
      <c r="B146" s="67"/>
      <c r="C146" s="67"/>
      <c r="D146" s="67"/>
      <c r="E146" s="67"/>
      <c r="F146" s="1"/>
      <c r="G146" s="1"/>
    </row>
    <row r="147" ht="15.75" customHeight="1">
      <c r="A147" s="66"/>
      <c r="B147" s="67"/>
      <c r="C147" s="67"/>
      <c r="D147" s="67"/>
      <c r="E147" s="67"/>
      <c r="F147" s="1"/>
      <c r="G147" s="1"/>
    </row>
    <row r="148" ht="15.75" customHeight="1">
      <c r="A148" s="66"/>
      <c r="B148" s="67"/>
      <c r="C148" s="67"/>
      <c r="D148" s="67"/>
      <c r="E148" s="67"/>
      <c r="F148" s="1"/>
      <c r="G148" s="1"/>
    </row>
    <row r="149" ht="15.75" customHeight="1">
      <c r="A149" s="66"/>
      <c r="B149" s="67"/>
      <c r="C149" s="67"/>
      <c r="D149" s="67"/>
      <c r="E149" s="67"/>
      <c r="F149" s="1"/>
      <c r="G149" s="1"/>
    </row>
    <row r="150" ht="15.75" customHeight="1">
      <c r="A150" s="66"/>
      <c r="B150" s="67"/>
      <c r="C150" s="67"/>
      <c r="D150" s="67"/>
      <c r="E150" s="67"/>
      <c r="F150" s="1"/>
      <c r="G150" s="1"/>
    </row>
    <row r="151" ht="15.75" customHeight="1">
      <c r="A151" s="66"/>
      <c r="B151" s="67"/>
      <c r="C151" s="67"/>
      <c r="D151" s="67"/>
      <c r="E151" s="67"/>
      <c r="F151" s="1"/>
      <c r="G151" s="1"/>
    </row>
    <row r="152" ht="15.75" customHeight="1">
      <c r="A152" s="66"/>
      <c r="B152" s="67"/>
      <c r="C152" s="67"/>
      <c r="D152" s="67"/>
      <c r="E152" s="67"/>
      <c r="F152" s="1"/>
      <c r="G152" s="1"/>
    </row>
    <row r="153" ht="15.75" customHeight="1">
      <c r="A153" s="66"/>
      <c r="B153" s="67"/>
      <c r="C153" s="67"/>
      <c r="D153" s="67"/>
      <c r="E153" s="67"/>
      <c r="F153" s="1"/>
      <c r="G153" s="1"/>
    </row>
    <row r="154" ht="15.75" customHeight="1">
      <c r="A154" s="66"/>
      <c r="B154" s="67"/>
      <c r="C154" s="67"/>
      <c r="D154" s="67"/>
      <c r="E154" s="67"/>
      <c r="F154" s="1"/>
      <c r="G154" s="1"/>
    </row>
    <row r="155" ht="15.75" customHeight="1">
      <c r="A155" s="66"/>
      <c r="B155" s="67"/>
      <c r="C155" s="67"/>
      <c r="D155" s="67"/>
      <c r="E155" s="67"/>
      <c r="F155" s="1"/>
      <c r="G155" s="1"/>
    </row>
    <row r="156" ht="15.75" customHeight="1">
      <c r="A156" s="66"/>
      <c r="B156" s="67"/>
      <c r="C156" s="67"/>
      <c r="D156" s="67"/>
      <c r="E156" s="67"/>
      <c r="F156" s="1"/>
      <c r="G156" s="1"/>
    </row>
    <row r="157" ht="15.75" customHeight="1">
      <c r="A157" s="66"/>
      <c r="B157" s="67"/>
      <c r="C157" s="67"/>
      <c r="D157" s="67"/>
      <c r="E157" s="67"/>
      <c r="F157" s="1"/>
      <c r="G157" s="1"/>
    </row>
    <row r="158" ht="15.75" customHeight="1">
      <c r="A158" s="66"/>
      <c r="B158" s="67"/>
      <c r="C158" s="67"/>
      <c r="D158" s="67"/>
      <c r="E158" s="67"/>
      <c r="F158" s="1"/>
      <c r="G158" s="1"/>
    </row>
    <row r="159" ht="15.75" customHeight="1">
      <c r="A159" s="66"/>
      <c r="B159" s="67"/>
      <c r="C159" s="67"/>
      <c r="D159" s="67"/>
      <c r="E159" s="67"/>
      <c r="F159" s="1"/>
      <c r="G159" s="1"/>
    </row>
    <row r="160" ht="15.75" customHeight="1">
      <c r="A160" s="66"/>
      <c r="B160" s="67"/>
      <c r="C160" s="67"/>
      <c r="D160" s="67"/>
      <c r="E160" s="67"/>
      <c r="F160" s="1"/>
      <c r="G160" s="1"/>
    </row>
    <row r="161" ht="15.75" customHeight="1">
      <c r="A161" s="66"/>
      <c r="B161" s="67"/>
      <c r="C161" s="67"/>
      <c r="D161" s="67"/>
      <c r="E161" s="67"/>
      <c r="F161" s="1"/>
      <c r="G161" s="1"/>
    </row>
    <row r="162" ht="15.75" customHeight="1">
      <c r="A162" s="66"/>
      <c r="B162" s="67"/>
      <c r="C162" s="67"/>
      <c r="D162" s="67"/>
      <c r="E162" s="67"/>
      <c r="F162" s="1"/>
      <c r="G162" s="1"/>
    </row>
    <row r="163" ht="15.75" customHeight="1">
      <c r="A163" s="66"/>
      <c r="B163" s="67"/>
      <c r="C163" s="67"/>
      <c r="D163" s="67"/>
      <c r="E163" s="67"/>
      <c r="F163" s="1"/>
      <c r="G163" s="1"/>
    </row>
    <row r="164" ht="15.75" customHeight="1">
      <c r="A164" s="66"/>
      <c r="B164" s="67"/>
      <c r="C164" s="67"/>
      <c r="D164" s="67"/>
      <c r="E164" s="67"/>
      <c r="F164" s="1"/>
      <c r="G164" s="1"/>
    </row>
    <row r="165" ht="15.75" customHeight="1">
      <c r="A165" s="66"/>
      <c r="B165" s="67"/>
      <c r="C165" s="67"/>
      <c r="D165" s="67"/>
      <c r="E165" s="67"/>
      <c r="F165" s="1"/>
      <c r="G165" s="1"/>
    </row>
    <row r="166" ht="15.75" customHeight="1">
      <c r="A166" s="66"/>
      <c r="B166" s="67"/>
      <c r="C166" s="67"/>
      <c r="D166" s="67"/>
      <c r="E166" s="67"/>
      <c r="F166" s="1"/>
      <c r="G166" s="1"/>
    </row>
    <row r="167" ht="15.75" customHeight="1">
      <c r="A167" s="66"/>
      <c r="B167" s="67"/>
      <c r="C167" s="67"/>
      <c r="D167" s="67"/>
      <c r="E167" s="67"/>
      <c r="F167" s="1"/>
      <c r="G167" s="1"/>
    </row>
    <row r="168" ht="15.75" customHeight="1">
      <c r="A168" s="66"/>
      <c r="B168" s="67"/>
      <c r="C168" s="67"/>
      <c r="D168" s="67"/>
      <c r="E168" s="67"/>
      <c r="F168" s="1"/>
      <c r="G168" s="1"/>
    </row>
    <row r="169" ht="15.75" customHeight="1">
      <c r="A169" s="66"/>
      <c r="B169" s="67"/>
      <c r="C169" s="67"/>
      <c r="D169" s="67"/>
      <c r="E169" s="67"/>
      <c r="F169" s="1"/>
      <c r="G169" s="1"/>
    </row>
    <row r="170" ht="15.75" customHeight="1">
      <c r="A170" s="66"/>
      <c r="B170" s="67"/>
      <c r="C170" s="67"/>
      <c r="D170" s="67"/>
      <c r="E170" s="67"/>
      <c r="F170" s="1"/>
      <c r="G170" s="1"/>
    </row>
    <row r="171" ht="15.75" customHeight="1">
      <c r="A171" s="66"/>
      <c r="B171" s="67"/>
      <c r="C171" s="67"/>
      <c r="D171" s="67"/>
      <c r="E171" s="67"/>
      <c r="F171" s="1"/>
      <c r="G171" s="1"/>
    </row>
    <row r="172" ht="15.75" customHeight="1">
      <c r="A172" s="66"/>
      <c r="B172" s="67"/>
      <c r="C172" s="67"/>
      <c r="D172" s="67"/>
      <c r="E172" s="67"/>
      <c r="F172" s="1"/>
      <c r="G172" s="1"/>
    </row>
    <row r="173" ht="15.75" customHeight="1">
      <c r="A173" s="66"/>
      <c r="B173" s="67"/>
      <c r="C173" s="67"/>
      <c r="D173" s="67"/>
      <c r="E173" s="67"/>
      <c r="F173" s="1"/>
      <c r="G173" s="1"/>
    </row>
    <row r="174" ht="15.75" customHeight="1">
      <c r="A174" s="66"/>
      <c r="B174" s="67"/>
      <c r="C174" s="67"/>
      <c r="D174" s="67"/>
      <c r="E174" s="67"/>
      <c r="F174" s="1"/>
      <c r="G174" s="1"/>
    </row>
    <row r="175" ht="15.75" customHeight="1">
      <c r="A175" s="66"/>
      <c r="B175" s="67"/>
      <c r="C175" s="67"/>
      <c r="D175" s="67"/>
      <c r="E175" s="67"/>
      <c r="F175" s="1"/>
      <c r="G175" s="1"/>
    </row>
    <row r="176" ht="15.75" customHeight="1">
      <c r="A176" s="66"/>
      <c r="B176" s="67"/>
      <c r="C176" s="67"/>
      <c r="D176" s="67"/>
      <c r="E176" s="67"/>
      <c r="F176" s="1"/>
      <c r="G176" s="1"/>
    </row>
    <row r="177" ht="15.75" customHeight="1">
      <c r="A177" s="66"/>
      <c r="B177" s="67"/>
      <c r="C177" s="67"/>
      <c r="D177" s="67"/>
      <c r="E177" s="67"/>
      <c r="F177" s="1"/>
      <c r="G177" s="1"/>
    </row>
    <row r="178" ht="15.75" customHeight="1">
      <c r="A178" s="66"/>
      <c r="B178" s="67"/>
      <c r="C178" s="67"/>
      <c r="D178" s="67"/>
      <c r="E178" s="67"/>
      <c r="F178" s="1"/>
      <c r="G178" s="1"/>
    </row>
    <row r="179" ht="15.75" customHeight="1">
      <c r="A179" s="66"/>
      <c r="B179" s="67"/>
      <c r="C179" s="67"/>
      <c r="D179" s="67"/>
      <c r="E179" s="67"/>
      <c r="F179" s="1"/>
      <c r="G179" s="1"/>
    </row>
    <row r="180" ht="15.75" customHeight="1">
      <c r="A180" s="66"/>
      <c r="B180" s="67"/>
      <c r="C180" s="67"/>
      <c r="D180" s="67"/>
      <c r="E180" s="67"/>
      <c r="F180" s="1"/>
      <c r="G180" s="1"/>
    </row>
    <row r="181" ht="15.75" customHeight="1">
      <c r="A181" s="66"/>
      <c r="B181" s="67"/>
      <c r="C181" s="67"/>
      <c r="D181" s="67"/>
      <c r="E181" s="67"/>
      <c r="F181" s="1"/>
      <c r="G181" s="1"/>
    </row>
    <row r="182" ht="15.75" customHeight="1">
      <c r="A182" s="66"/>
      <c r="B182" s="67"/>
      <c r="C182" s="67"/>
      <c r="D182" s="67"/>
      <c r="E182" s="67"/>
      <c r="F182" s="1"/>
      <c r="G182" s="1"/>
    </row>
    <row r="183" ht="15.75" customHeight="1">
      <c r="A183" s="66"/>
      <c r="B183" s="67"/>
      <c r="C183" s="67"/>
      <c r="D183" s="67"/>
      <c r="E183" s="67"/>
      <c r="F183" s="1"/>
      <c r="G183" s="1"/>
    </row>
    <row r="184" ht="15.75" customHeight="1">
      <c r="A184" s="66"/>
      <c r="B184" s="67"/>
      <c r="C184" s="67"/>
      <c r="D184" s="67"/>
      <c r="E184" s="67"/>
      <c r="F184" s="1"/>
      <c r="G184" s="1"/>
    </row>
    <row r="185" ht="15.75" customHeight="1">
      <c r="A185" s="66"/>
      <c r="B185" s="67"/>
      <c r="C185" s="67"/>
      <c r="D185" s="67"/>
      <c r="E185" s="67"/>
      <c r="F185" s="1"/>
      <c r="G185" s="1"/>
    </row>
    <row r="186" ht="15.75" customHeight="1">
      <c r="A186" s="66"/>
      <c r="B186" s="67"/>
      <c r="C186" s="67"/>
      <c r="D186" s="67"/>
      <c r="E186" s="67"/>
      <c r="F186" s="1"/>
      <c r="G186" s="1"/>
    </row>
    <row r="187" ht="15.75" customHeight="1">
      <c r="A187" s="66"/>
      <c r="B187" s="67"/>
      <c r="C187" s="67"/>
      <c r="D187" s="67"/>
      <c r="E187" s="67"/>
      <c r="F187" s="1"/>
      <c r="G187" s="1"/>
    </row>
    <row r="188" ht="15.75" customHeight="1">
      <c r="A188" s="66"/>
      <c r="B188" s="67"/>
      <c r="C188" s="67"/>
      <c r="D188" s="67"/>
      <c r="E188" s="67"/>
      <c r="F188" s="1"/>
      <c r="G188" s="1"/>
    </row>
    <row r="189" ht="15.75" customHeight="1">
      <c r="A189" s="66"/>
      <c r="B189" s="67"/>
      <c r="C189" s="67"/>
      <c r="D189" s="67"/>
      <c r="E189" s="67"/>
      <c r="F189" s="1"/>
      <c r="G189" s="1"/>
    </row>
    <row r="190" ht="15.75" customHeight="1">
      <c r="A190" s="66"/>
      <c r="B190" s="67"/>
      <c r="C190" s="67"/>
      <c r="D190" s="67"/>
      <c r="E190" s="67"/>
      <c r="F190" s="1"/>
      <c r="G190" s="1"/>
    </row>
    <row r="191" ht="15.75" customHeight="1">
      <c r="A191" s="66"/>
      <c r="B191" s="67"/>
      <c r="C191" s="67"/>
      <c r="D191" s="67"/>
      <c r="E191" s="67"/>
      <c r="F191" s="1"/>
      <c r="G191" s="1"/>
    </row>
    <row r="192" ht="15.75" customHeight="1">
      <c r="A192" s="66"/>
      <c r="B192" s="67"/>
      <c r="C192" s="67"/>
      <c r="D192" s="67"/>
      <c r="E192" s="67"/>
      <c r="F192" s="1"/>
      <c r="G192" s="1"/>
    </row>
    <row r="193" ht="15.75" customHeight="1">
      <c r="A193" s="66"/>
      <c r="B193" s="67"/>
      <c r="C193" s="67"/>
      <c r="D193" s="67"/>
      <c r="E193" s="67"/>
      <c r="F193" s="1"/>
      <c r="G193" s="1"/>
    </row>
    <row r="194" ht="15.75" customHeight="1">
      <c r="A194" s="66"/>
      <c r="B194" s="67"/>
      <c r="C194" s="67"/>
      <c r="D194" s="67"/>
      <c r="E194" s="67"/>
      <c r="F194" s="1"/>
      <c r="G194" s="1"/>
    </row>
    <row r="195" ht="15.75" customHeight="1">
      <c r="A195" s="66"/>
      <c r="B195" s="67"/>
      <c r="C195" s="67"/>
      <c r="D195" s="67"/>
      <c r="E195" s="67"/>
      <c r="F195" s="1"/>
      <c r="G195" s="1"/>
    </row>
    <row r="196" ht="15.75" customHeight="1">
      <c r="A196" s="66"/>
      <c r="B196" s="67"/>
      <c r="C196" s="67"/>
      <c r="D196" s="67"/>
      <c r="E196" s="67"/>
      <c r="F196" s="1"/>
      <c r="G196" s="1"/>
    </row>
    <row r="197" ht="15.75" customHeight="1">
      <c r="A197" s="66"/>
      <c r="B197" s="67"/>
      <c r="C197" s="67"/>
      <c r="D197" s="67"/>
      <c r="E197" s="67"/>
      <c r="F197" s="1"/>
      <c r="G197" s="1"/>
    </row>
    <row r="198" ht="15.75" customHeight="1">
      <c r="A198" s="66"/>
      <c r="B198" s="67"/>
      <c r="C198" s="67"/>
      <c r="D198" s="67"/>
      <c r="E198" s="67"/>
      <c r="F198" s="1"/>
      <c r="G198" s="1"/>
    </row>
    <row r="199" ht="15.75" customHeight="1">
      <c r="A199" s="66"/>
      <c r="B199" s="67"/>
      <c r="C199" s="67"/>
      <c r="D199" s="67"/>
      <c r="E199" s="67"/>
      <c r="F199" s="1"/>
      <c r="G199" s="1"/>
    </row>
    <row r="200" ht="15.75" customHeight="1">
      <c r="A200" s="66"/>
      <c r="B200" s="67"/>
      <c r="C200" s="67"/>
      <c r="D200" s="67"/>
      <c r="E200" s="67"/>
      <c r="F200" s="1"/>
      <c r="G200" s="1"/>
    </row>
    <row r="201" ht="15.75" customHeight="1">
      <c r="A201" s="66"/>
      <c r="B201" s="67"/>
      <c r="C201" s="67"/>
      <c r="D201" s="67"/>
      <c r="E201" s="67"/>
      <c r="F201" s="1"/>
      <c r="G201" s="1"/>
    </row>
    <row r="202" ht="15.75" customHeight="1">
      <c r="A202" s="66"/>
      <c r="B202" s="67"/>
      <c r="C202" s="67"/>
      <c r="D202" s="67"/>
      <c r="E202" s="67"/>
      <c r="F202" s="1"/>
      <c r="G202" s="1"/>
    </row>
    <row r="203" ht="15.75" customHeight="1">
      <c r="A203" s="66"/>
      <c r="B203" s="67"/>
      <c r="C203" s="67"/>
      <c r="D203" s="67"/>
      <c r="E203" s="67"/>
      <c r="F203" s="1"/>
      <c r="G203" s="1"/>
    </row>
    <row r="204" ht="15.75" customHeight="1">
      <c r="A204" s="66"/>
      <c r="B204" s="67"/>
      <c r="C204" s="67"/>
      <c r="D204" s="67"/>
      <c r="E204" s="67"/>
      <c r="F204" s="1"/>
      <c r="G204" s="1"/>
    </row>
    <row r="205" ht="15.75" customHeight="1">
      <c r="A205" s="66"/>
      <c r="B205" s="67"/>
      <c r="C205" s="67"/>
      <c r="D205" s="67"/>
      <c r="E205" s="67"/>
      <c r="F205" s="1"/>
      <c r="G205" s="1"/>
    </row>
    <row r="206" ht="15.75" customHeight="1">
      <c r="A206" s="66"/>
      <c r="B206" s="67"/>
      <c r="C206" s="67"/>
      <c r="D206" s="67"/>
      <c r="E206" s="67"/>
      <c r="F206" s="1"/>
      <c r="G206" s="1"/>
    </row>
    <row r="207" ht="15.75" customHeight="1">
      <c r="A207" s="66"/>
      <c r="B207" s="67"/>
      <c r="C207" s="67"/>
      <c r="D207" s="67"/>
      <c r="E207" s="67"/>
      <c r="F207" s="1"/>
      <c r="G207" s="1"/>
    </row>
    <row r="208" ht="15.75" customHeight="1">
      <c r="A208" s="66"/>
      <c r="B208" s="67"/>
      <c r="C208" s="67"/>
      <c r="D208" s="67"/>
      <c r="E208" s="67"/>
      <c r="F208" s="1"/>
      <c r="G208" s="1"/>
    </row>
    <row r="209" ht="15.75" customHeight="1">
      <c r="A209" s="66"/>
      <c r="B209" s="67"/>
      <c r="C209" s="67"/>
      <c r="D209" s="67"/>
      <c r="E209" s="67"/>
      <c r="F209" s="1"/>
      <c r="G209" s="1"/>
    </row>
    <row r="210" ht="15.75" customHeight="1">
      <c r="A210" s="66"/>
      <c r="B210" s="67"/>
      <c r="C210" s="67"/>
      <c r="D210" s="67"/>
      <c r="E210" s="67"/>
      <c r="F210" s="1"/>
      <c r="G210" s="1"/>
    </row>
    <row r="211" ht="15.75" customHeight="1">
      <c r="A211" s="66"/>
      <c r="B211" s="67"/>
      <c r="C211" s="67"/>
      <c r="D211" s="67"/>
      <c r="E211" s="67"/>
      <c r="F211" s="1"/>
      <c r="G211" s="1"/>
    </row>
    <row r="212" ht="15.75" customHeight="1">
      <c r="A212" s="66"/>
      <c r="B212" s="67"/>
      <c r="C212" s="67"/>
      <c r="D212" s="67"/>
      <c r="E212" s="67"/>
      <c r="F212" s="1"/>
      <c r="G212" s="1"/>
    </row>
    <row r="213" ht="15.75" customHeight="1">
      <c r="A213" s="66"/>
      <c r="B213" s="67"/>
      <c r="C213" s="67"/>
      <c r="D213" s="67"/>
      <c r="E213" s="67"/>
      <c r="F213" s="1"/>
      <c r="G213" s="1"/>
    </row>
    <row r="214" ht="15.75" customHeight="1">
      <c r="A214" s="66"/>
      <c r="B214" s="67"/>
      <c r="C214" s="67"/>
      <c r="D214" s="67"/>
      <c r="E214" s="67"/>
      <c r="F214" s="1"/>
      <c r="G214" s="1"/>
    </row>
    <row r="215" ht="15.75" customHeight="1">
      <c r="A215" s="66"/>
      <c r="B215" s="67"/>
      <c r="C215" s="67"/>
      <c r="D215" s="67"/>
      <c r="E215" s="67"/>
      <c r="F215" s="1"/>
      <c r="G215" s="1"/>
    </row>
    <row r="216" ht="15.75" customHeight="1">
      <c r="A216" s="66"/>
      <c r="B216" s="67"/>
      <c r="C216" s="67"/>
      <c r="D216" s="67"/>
      <c r="E216" s="67"/>
      <c r="F216" s="1"/>
      <c r="G216" s="1"/>
    </row>
    <row r="217" ht="15.75" customHeight="1">
      <c r="A217" s="66"/>
      <c r="B217" s="67"/>
      <c r="C217" s="67"/>
      <c r="D217" s="67"/>
      <c r="E217" s="67"/>
      <c r="F217" s="1"/>
      <c r="G217" s="1"/>
    </row>
    <row r="218" ht="15.75" customHeight="1">
      <c r="A218" s="66"/>
      <c r="B218" s="67"/>
      <c r="C218" s="67"/>
      <c r="D218" s="67"/>
      <c r="E218" s="67"/>
      <c r="F218" s="1"/>
      <c r="G218" s="1"/>
    </row>
    <row r="219" ht="15.75" customHeight="1">
      <c r="A219" s="66"/>
      <c r="B219" s="67"/>
      <c r="C219" s="67"/>
      <c r="D219" s="67"/>
      <c r="E219" s="67"/>
      <c r="F219" s="1"/>
      <c r="G219" s="1"/>
    </row>
    <row r="220" ht="15.75" customHeight="1">
      <c r="A220" s="66"/>
      <c r="B220" s="67"/>
      <c r="C220" s="67"/>
      <c r="D220" s="67"/>
      <c r="E220" s="67"/>
      <c r="F220" s="1"/>
      <c r="G220" s="1"/>
    </row>
    <row r="221" ht="15.75" customHeight="1">
      <c r="A221" s="66"/>
      <c r="B221" s="67"/>
      <c r="C221" s="67"/>
      <c r="D221" s="67"/>
      <c r="E221" s="67"/>
      <c r="F221" s="1"/>
      <c r="G221" s="1"/>
    </row>
    <row r="222" ht="15.75" customHeight="1">
      <c r="A222" s="66"/>
      <c r="B222" s="67"/>
      <c r="C222" s="67"/>
      <c r="D222" s="67"/>
      <c r="E222" s="67"/>
      <c r="F222" s="1"/>
      <c r="G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2:H22"/>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 customWidth="1" min="7" max="7" width="29.43"/>
  </cols>
  <sheetData>
    <row r="1">
      <c r="A1" s="66"/>
      <c r="B1" s="67"/>
      <c r="C1" s="67"/>
      <c r="D1" s="67"/>
      <c r="E1" s="67"/>
      <c r="F1" s="67"/>
    </row>
    <row r="2" ht="28.5" customHeight="1">
      <c r="A2" s="118" t="s">
        <v>11994</v>
      </c>
      <c r="B2" s="69"/>
      <c r="C2" s="69"/>
      <c r="D2" s="69"/>
      <c r="E2" s="69"/>
      <c r="F2" s="70"/>
    </row>
    <row r="3">
      <c r="A3" s="143"/>
      <c r="B3" s="143"/>
      <c r="C3" s="143"/>
      <c r="D3" s="143"/>
      <c r="E3" s="143"/>
      <c r="F3" s="520"/>
    </row>
    <row r="4" ht="30.75" customHeight="1">
      <c r="A4" s="72" t="s">
        <v>11995</v>
      </c>
      <c r="B4" s="69"/>
      <c r="C4" s="69"/>
      <c r="D4" s="69"/>
      <c r="E4" s="69"/>
      <c r="F4" s="70"/>
    </row>
    <row r="5" ht="18.0" customHeight="1">
      <c r="A5" s="72" t="s">
        <v>11996</v>
      </c>
      <c r="B5" s="69"/>
      <c r="C5" s="69"/>
      <c r="D5" s="69"/>
      <c r="E5" s="69"/>
      <c r="F5" s="70"/>
    </row>
    <row r="6" ht="17.25" customHeight="1">
      <c r="A6" s="144" t="s">
        <v>11997</v>
      </c>
      <c r="B6" s="69"/>
      <c r="C6" s="69"/>
      <c r="D6" s="69"/>
      <c r="E6" s="69"/>
      <c r="F6" s="70"/>
    </row>
    <row r="7" ht="16.5" customHeight="1">
      <c r="A7" s="144" t="s">
        <v>11998</v>
      </c>
      <c r="B7" s="69"/>
      <c r="C7" s="69"/>
      <c r="D7" s="69"/>
      <c r="E7" s="69"/>
      <c r="F7" s="70"/>
    </row>
    <row r="8" ht="26.25" customHeight="1">
      <c r="A8" s="144" t="s">
        <v>11999</v>
      </c>
      <c r="B8" s="69"/>
      <c r="C8" s="69"/>
      <c r="D8" s="69"/>
      <c r="E8" s="69"/>
      <c r="F8" s="70"/>
    </row>
    <row r="9" ht="39.75" customHeight="1">
      <c r="A9" s="322" t="s">
        <v>12000</v>
      </c>
      <c r="B9" s="69"/>
      <c r="C9" s="69"/>
      <c r="D9" s="69"/>
      <c r="E9" s="69"/>
      <c r="F9" s="70"/>
    </row>
    <row r="10">
      <c r="A10" s="76"/>
      <c r="B10" s="77"/>
      <c r="C10" s="77"/>
      <c r="D10" s="77"/>
      <c r="E10" s="77"/>
      <c r="F10" s="77"/>
    </row>
    <row r="11" ht="61.5" customHeight="1">
      <c r="A11" s="147" t="s">
        <v>7</v>
      </c>
      <c r="B11" s="80" t="s">
        <v>8</v>
      </c>
      <c r="C11" s="147" t="s">
        <v>12001</v>
      </c>
      <c r="D11" s="147" t="s">
        <v>12002</v>
      </c>
      <c r="E11" s="147" t="s">
        <v>204</v>
      </c>
      <c r="F11" s="147" t="s">
        <v>208</v>
      </c>
      <c r="G11" s="82" t="s">
        <v>209</v>
      </c>
    </row>
    <row r="12" ht="11.25" customHeight="1">
      <c r="A12" s="137" t="s">
        <v>12003</v>
      </c>
      <c r="B12" s="133" t="s">
        <v>52</v>
      </c>
      <c r="C12" s="137" t="s">
        <v>12004</v>
      </c>
      <c r="D12" s="521" t="s">
        <v>12005</v>
      </c>
      <c r="E12" s="5">
        <v>100.0</v>
      </c>
      <c r="F12" s="5">
        <v>100.0</v>
      </c>
      <c r="G12" s="330" t="s">
        <v>54</v>
      </c>
      <c r="H12" s="121"/>
      <c r="I12" s="121"/>
      <c r="J12" s="121"/>
      <c r="K12" s="121"/>
      <c r="L12" s="121"/>
      <c r="M12" s="121"/>
      <c r="N12" s="121"/>
      <c r="O12" s="121"/>
      <c r="P12" s="121"/>
      <c r="Q12" s="121"/>
      <c r="R12" s="121"/>
      <c r="S12" s="121"/>
      <c r="T12" s="121"/>
      <c r="U12" s="121"/>
      <c r="V12" s="121"/>
      <c r="W12" s="121"/>
      <c r="X12" s="121"/>
      <c r="Y12" s="121"/>
      <c r="Z12" s="121"/>
    </row>
    <row r="13" ht="11.25" customHeight="1">
      <c r="A13" s="137" t="s">
        <v>11769</v>
      </c>
      <c r="B13" s="133" t="s">
        <v>52</v>
      </c>
      <c r="C13" s="137" t="s">
        <v>12006</v>
      </c>
      <c r="D13" s="521" t="s">
        <v>12007</v>
      </c>
      <c r="E13" s="5">
        <v>100.0</v>
      </c>
      <c r="F13" s="5">
        <v>100.0</v>
      </c>
      <c r="G13" s="330" t="s">
        <v>56</v>
      </c>
      <c r="H13" s="121"/>
      <c r="I13" s="121"/>
      <c r="J13" s="121"/>
      <c r="K13" s="121"/>
      <c r="L13" s="121"/>
      <c r="M13" s="121"/>
      <c r="N13" s="121"/>
      <c r="O13" s="121"/>
      <c r="P13" s="121"/>
      <c r="Q13" s="121"/>
      <c r="R13" s="121"/>
      <c r="S13" s="121"/>
      <c r="T13" s="121"/>
      <c r="U13" s="121"/>
      <c r="V13" s="121"/>
      <c r="W13" s="121"/>
      <c r="X13" s="121"/>
      <c r="Y13" s="121"/>
      <c r="Z13" s="121"/>
    </row>
    <row r="14" ht="11.25" customHeight="1">
      <c r="A14" s="137" t="s">
        <v>12008</v>
      </c>
      <c r="B14" s="133" t="s">
        <v>52</v>
      </c>
      <c r="C14" s="137" t="s">
        <v>12009</v>
      </c>
      <c r="D14" s="521" t="s">
        <v>12005</v>
      </c>
      <c r="E14" s="5">
        <v>100.0</v>
      </c>
      <c r="F14" s="5">
        <v>0.0</v>
      </c>
      <c r="G14" s="330" t="s">
        <v>57</v>
      </c>
      <c r="H14" s="121"/>
      <c r="I14" s="121"/>
      <c r="J14" s="121"/>
      <c r="K14" s="121"/>
      <c r="L14" s="121"/>
      <c r="M14" s="121"/>
      <c r="N14" s="121"/>
      <c r="O14" s="121"/>
      <c r="P14" s="121"/>
      <c r="Q14" s="121"/>
      <c r="R14" s="121"/>
      <c r="S14" s="121"/>
      <c r="T14" s="121"/>
      <c r="U14" s="121"/>
      <c r="V14" s="121"/>
      <c r="W14" s="121"/>
      <c r="X14" s="121"/>
      <c r="Y14" s="121"/>
      <c r="Z14" s="121"/>
    </row>
    <row r="15" ht="11.25" customHeight="1">
      <c r="A15" s="137" t="s">
        <v>12010</v>
      </c>
      <c r="B15" s="133" t="s">
        <v>52</v>
      </c>
      <c r="C15" s="137" t="s">
        <v>12011</v>
      </c>
      <c r="D15" s="521" t="s">
        <v>12012</v>
      </c>
      <c r="E15" s="5">
        <v>100.0</v>
      </c>
      <c r="F15" s="5">
        <v>100.0</v>
      </c>
      <c r="G15" s="330" t="s">
        <v>62</v>
      </c>
      <c r="H15" s="121"/>
      <c r="I15" s="121"/>
      <c r="J15" s="121"/>
      <c r="K15" s="121"/>
      <c r="L15" s="121"/>
      <c r="M15" s="121"/>
      <c r="N15" s="121"/>
      <c r="O15" s="121"/>
      <c r="P15" s="121"/>
      <c r="Q15" s="121"/>
      <c r="R15" s="121"/>
      <c r="S15" s="121"/>
      <c r="T15" s="121"/>
      <c r="U15" s="121"/>
      <c r="V15" s="121"/>
      <c r="W15" s="121"/>
      <c r="X15" s="121"/>
      <c r="Y15" s="121"/>
      <c r="Z15" s="121"/>
    </row>
    <row r="16" ht="11.25" customHeight="1">
      <c r="A16" s="137" t="s">
        <v>10231</v>
      </c>
      <c r="B16" s="133" t="s">
        <v>88</v>
      </c>
      <c r="C16" s="137" t="s">
        <v>12006</v>
      </c>
      <c r="D16" s="521"/>
      <c r="E16" s="5">
        <v>100.0</v>
      </c>
      <c r="F16" s="5">
        <v>100.0</v>
      </c>
      <c r="G16" s="326" t="s">
        <v>594</v>
      </c>
      <c r="H16" s="121"/>
      <c r="I16" s="121"/>
      <c r="J16" s="121"/>
      <c r="K16" s="121"/>
      <c r="L16" s="121"/>
      <c r="M16" s="121"/>
      <c r="N16" s="121"/>
      <c r="O16" s="121"/>
      <c r="P16" s="121"/>
      <c r="Q16" s="121"/>
      <c r="R16" s="121"/>
      <c r="S16" s="121"/>
      <c r="T16" s="121"/>
      <c r="U16" s="121"/>
      <c r="V16" s="121"/>
      <c r="W16" s="121"/>
      <c r="X16" s="121"/>
      <c r="Y16" s="121"/>
      <c r="Z16" s="121"/>
    </row>
    <row r="17" ht="11.25" customHeight="1">
      <c r="A17" s="137" t="s">
        <v>10231</v>
      </c>
      <c r="B17" s="133" t="s">
        <v>88</v>
      </c>
      <c r="C17" s="137" t="s">
        <v>12013</v>
      </c>
      <c r="D17" s="521"/>
      <c r="E17" s="5">
        <v>100.0</v>
      </c>
      <c r="F17" s="5">
        <v>100.0</v>
      </c>
      <c r="G17" s="326" t="s">
        <v>594</v>
      </c>
      <c r="H17" s="121"/>
      <c r="I17" s="121"/>
      <c r="J17" s="121"/>
      <c r="K17" s="121"/>
      <c r="L17" s="121"/>
      <c r="M17" s="121"/>
      <c r="N17" s="121"/>
      <c r="O17" s="121"/>
      <c r="P17" s="121"/>
      <c r="Q17" s="121"/>
      <c r="R17" s="121"/>
      <c r="S17" s="121"/>
      <c r="T17" s="121"/>
      <c r="U17" s="121"/>
      <c r="V17" s="121"/>
      <c r="W17" s="121"/>
      <c r="X17" s="121"/>
      <c r="Y17" s="121"/>
      <c r="Z17" s="121"/>
    </row>
    <row r="18" ht="11.25" customHeight="1">
      <c r="A18" s="137" t="s">
        <v>12014</v>
      </c>
      <c r="B18" s="133" t="s">
        <v>88</v>
      </c>
      <c r="C18" s="137" t="s">
        <v>12006</v>
      </c>
      <c r="D18" s="522" t="s">
        <v>12015</v>
      </c>
      <c r="E18" s="523">
        <v>100.0</v>
      </c>
      <c r="F18" s="523">
        <v>100.0</v>
      </c>
      <c r="G18" s="326" t="s">
        <v>804</v>
      </c>
      <c r="H18" s="121"/>
      <c r="I18" s="121"/>
      <c r="J18" s="121"/>
      <c r="K18" s="121"/>
      <c r="L18" s="121"/>
      <c r="M18" s="121"/>
      <c r="N18" s="121"/>
      <c r="O18" s="121"/>
      <c r="P18" s="121"/>
      <c r="Q18" s="121"/>
      <c r="R18" s="121"/>
      <c r="S18" s="121"/>
      <c r="T18" s="121"/>
      <c r="U18" s="121"/>
      <c r="V18" s="121"/>
      <c r="W18" s="121"/>
      <c r="X18" s="121"/>
      <c r="Y18" s="121"/>
      <c r="Z18" s="121"/>
    </row>
    <row r="19" ht="11.25" customHeight="1">
      <c r="A19" s="137" t="s">
        <v>10437</v>
      </c>
      <c r="B19" s="133" t="s">
        <v>88</v>
      </c>
      <c r="C19" s="137" t="s">
        <v>12016</v>
      </c>
      <c r="D19" s="522" t="s">
        <v>12007</v>
      </c>
      <c r="E19" s="5">
        <v>100.0</v>
      </c>
      <c r="F19" s="5">
        <v>100.0</v>
      </c>
      <c r="G19" s="326" t="s">
        <v>1235</v>
      </c>
      <c r="H19" s="121"/>
      <c r="I19" s="121"/>
      <c r="J19" s="121"/>
      <c r="K19" s="121"/>
      <c r="L19" s="121"/>
      <c r="M19" s="121"/>
      <c r="N19" s="121"/>
      <c r="O19" s="121"/>
      <c r="P19" s="121"/>
      <c r="Q19" s="121"/>
      <c r="R19" s="121"/>
      <c r="S19" s="121"/>
      <c r="T19" s="121"/>
      <c r="U19" s="121"/>
      <c r="V19" s="121"/>
      <c r="W19" s="121"/>
      <c r="X19" s="121"/>
      <c r="Y19" s="121"/>
      <c r="Z19" s="121"/>
    </row>
    <row r="20" ht="11.25" customHeight="1">
      <c r="A20" s="137" t="s">
        <v>1936</v>
      </c>
      <c r="B20" s="133" t="s">
        <v>1075</v>
      </c>
      <c r="C20" s="137" t="s">
        <v>12017</v>
      </c>
      <c r="D20" s="522" t="s">
        <v>12018</v>
      </c>
      <c r="E20" s="5">
        <v>100.0</v>
      </c>
      <c r="F20" s="5">
        <v>100.0</v>
      </c>
      <c r="G20" s="326" t="s">
        <v>1260</v>
      </c>
      <c r="H20" s="121"/>
      <c r="I20" s="121"/>
      <c r="J20" s="121"/>
      <c r="K20" s="121"/>
      <c r="L20" s="121"/>
      <c r="M20" s="121"/>
      <c r="N20" s="121"/>
      <c r="O20" s="121"/>
      <c r="P20" s="121"/>
      <c r="Q20" s="121"/>
      <c r="R20" s="121"/>
      <c r="S20" s="121"/>
      <c r="T20" s="121"/>
      <c r="U20" s="121"/>
      <c r="V20" s="121"/>
      <c r="W20" s="121"/>
      <c r="X20" s="121"/>
      <c r="Y20" s="121"/>
      <c r="Z20" s="121"/>
    </row>
    <row r="21" ht="11.25" customHeight="1">
      <c r="A21" s="137" t="s">
        <v>12019</v>
      </c>
      <c r="B21" s="133" t="s">
        <v>135</v>
      </c>
      <c r="C21" s="137" t="s">
        <v>12020</v>
      </c>
      <c r="D21" s="521" t="s">
        <v>12015</v>
      </c>
      <c r="E21" s="5">
        <v>100.0</v>
      </c>
      <c r="F21" s="5">
        <v>100.0</v>
      </c>
      <c r="G21" s="330" t="s">
        <v>141</v>
      </c>
      <c r="H21" s="121"/>
      <c r="I21" s="121"/>
      <c r="J21" s="121"/>
      <c r="K21" s="121"/>
      <c r="L21" s="121"/>
      <c r="M21" s="121"/>
      <c r="N21" s="121"/>
      <c r="O21" s="121"/>
      <c r="P21" s="121"/>
      <c r="Q21" s="121"/>
      <c r="R21" s="121"/>
      <c r="S21" s="121"/>
      <c r="T21" s="121"/>
      <c r="U21" s="121"/>
      <c r="V21" s="121"/>
      <c r="W21" s="121"/>
      <c r="X21" s="121"/>
      <c r="Y21" s="121"/>
      <c r="Z21" s="121"/>
    </row>
    <row r="22" ht="11.25" customHeight="1">
      <c r="A22" s="137" t="s">
        <v>10708</v>
      </c>
      <c r="B22" s="133" t="s">
        <v>135</v>
      </c>
      <c r="C22" s="137" t="s">
        <v>12021</v>
      </c>
      <c r="D22" s="521" t="s">
        <v>12022</v>
      </c>
      <c r="E22" s="5">
        <v>100.0</v>
      </c>
      <c r="F22" s="5">
        <v>100.0</v>
      </c>
      <c r="G22" s="330" t="s">
        <v>142</v>
      </c>
      <c r="H22" s="121"/>
      <c r="I22" s="121"/>
      <c r="J22" s="121"/>
      <c r="K22" s="121"/>
      <c r="L22" s="121"/>
      <c r="M22" s="121"/>
      <c r="N22" s="121"/>
      <c r="O22" s="121"/>
      <c r="P22" s="121"/>
      <c r="Q22" s="121"/>
      <c r="R22" s="121"/>
      <c r="S22" s="121"/>
      <c r="T22" s="121"/>
      <c r="U22" s="121"/>
      <c r="V22" s="121"/>
      <c r="W22" s="121"/>
      <c r="X22" s="121"/>
      <c r="Y22" s="121"/>
      <c r="Z22" s="121"/>
    </row>
    <row r="23" ht="11.25" customHeight="1">
      <c r="A23" s="137" t="s">
        <v>11697</v>
      </c>
      <c r="B23" s="133" t="s">
        <v>135</v>
      </c>
      <c r="C23" s="443" t="s">
        <v>12023</v>
      </c>
      <c r="D23" s="521" t="s">
        <v>12024</v>
      </c>
      <c r="E23" s="5">
        <v>100.0</v>
      </c>
      <c r="F23" s="5">
        <v>100.0</v>
      </c>
      <c r="G23" s="330" t="s">
        <v>160</v>
      </c>
      <c r="H23" s="121"/>
      <c r="I23" s="121"/>
      <c r="J23" s="121"/>
      <c r="K23" s="121"/>
      <c r="L23" s="121"/>
      <c r="M23" s="121"/>
      <c r="N23" s="121"/>
      <c r="O23" s="121"/>
      <c r="P23" s="121"/>
      <c r="Q23" s="121"/>
      <c r="R23" s="121"/>
      <c r="S23" s="121"/>
      <c r="T23" s="121"/>
      <c r="U23" s="121"/>
      <c r="V23" s="121"/>
      <c r="W23" s="121"/>
      <c r="X23" s="121"/>
      <c r="Y23" s="121"/>
      <c r="Z23" s="121"/>
    </row>
    <row r="24" ht="11.25" customHeight="1">
      <c r="A24" s="398"/>
      <c r="B24" s="376"/>
      <c r="C24" s="398"/>
      <c r="D24" s="524"/>
      <c r="E24" s="514"/>
      <c r="F24" s="514"/>
      <c r="G24" s="506"/>
      <c r="H24" s="121"/>
      <c r="I24" s="121"/>
      <c r="J24" s="121"/>
      <c r="K24" s="121"/>
      <c r="L24" s="121"/>
      <c r="M24" s="121"/>
      <c r="N24" s="121"/>
      <c r="O24" s="121"/>
      <c r="P24" s="121"/>
      <c r="Q24" s="121"/>
      <c r="R24" s="121"/>
      <c r="S24" s="121"/>
      <c r="T24" s="121"/>
      <c r="U24" s="121"/>
      <c r="V24" s="121"/>
      <c r="W24" s="121"/>
      <c r="X24" s="121"/>
      <c r="Y24" s="121"/>
      <c r="Z24" s="121"/>
    </row>
    <row r="25" ht="11.25" customHeight="1">
      <c r="A25" s="137"/>
      <c r="B25" s="137"/>
      <c r="C25" s="137"/>
      <c r="D25" s="521"/>
      <c r="E25" s="330"/>
      <c r="F25" s="330"/>
      <c r="G25" s="506"/>
      <c r="H25" s="121"/>
      <c r="I25" s="121"/>
      <c r="J25" s="121"/>
      <c r="K25" s="121"/>
      <c r="L25" s="121"/>
      <c r="M25" s="121"/>
      <c r="N25" s="121"/>
      <c r="O25" s="121"/>
      <c r="P25" s="121"/>
      <c r="Q25" s="121"/>
      <c r="R25" s="121"/>
      <c r="S25" s="121"/>
      <c r="T25" s="121"/>
      <c r="U25" s="121"/>
      <c r="V25" s="121"/>
      <c r="W25" s="121"/>
      <c r="X25" s="121"/>
      <c r="Y25" s="121"/>
      <c r="Z25" s="121"/>
    </row>
    <row r="26" ht="11.25" customHeight="1">
      <c r="A26" s="496"/>
      <c r="B26" s="496"/>
      <c r="C26" s="443"/>
      <c r="D26" s="525"/>
      <c r="E26" s="330"/>
      <c r="F26" s="330"/>
      <c r="G26" s="506"/>
      <c r="H26" s="121"/>
      <c r="I26" s="121"/>
      <c r="J26" s="121"/>
      <c r="K26" s="121"/>
      <c r="L26" s="121"/>
      <c r="M26" s="121"/>
      <c r="N26" s="121"/>
      <c r="O26" s="121"/>
      <c r="P26" s="121"/>
      <c r="Q26" s="121"/>
      <c r="R26" s="121"/>
      <c r="S26" s="121"/>
      <c r="T26" s="121"/>
      <c r="U26" s="121"/>
      <c r="V26" s="121"/>
      <c r="W26" s="121"/>
      <c r="X26" s="121"/>
      <c r="Y26" s="121"/>
      <c r="Z26" s="121"/>
    </row>
    <row r="27" ht="11.25" customHeight="1">
      <c r="A27" s="137"/>
      <c r="B27" s="137"/>
      <c r="C27" s="137"/>
      <c r="D27" s="521"/>
      <c r="E27" s="330"/>
      <c r="F27" s="330"/>
      <c r="G27" s="506"/>
      <c r="H27" s="121"/>
      <c r="I27" s="121"/>
      <c r="J27" s="121"/>
      <c r="K27" s="121"/>
      <c r="L27" s="121"/>
      <c r="M27" s="121"/>
      <c r="N27" s="121"/>
      <c r="O27" s="121"/>
      <c r="P27" s="121"/>
      <c r="Q27" s="121"/>
      <c r="R27" s="121"/>
      <c r="S27" s="121"/>
      <c r="T27" s="121"/>
      <c r="U27" s="121"/>
      <c r="V27" s="121"/>
      <c r="W27" s="121"/>
      <c r="X27" s="121"/>
      <c r="Y27" s="121"/>
      <c r="Z27" s="121"/>
    </row>
    <row r="28" ht="11.25" customHeight="1">
      <c r="A28" s="137"/>
      <c r="B28" s="133"/>
      <c r="C28" s="137"/>
      <c r="D28" s="138"/>
      <c r="E28" s="330"/>
      <c r="F28" s="330"/>
      <c r="G28" s="506"/>
      <c r="H28" s="121"/>
      <c r="I28" s="121"/>
      <c r="J28" s="121"/>
      <c r="K28" s="121"/>
      <c r="L28" s="121"/>
      <c r="M28" s="121"/>
      <c r="N28" s="121"/>
      <c r="O28" s="121"/>
      <c r="P28" s="121"/>
      <c r="Q28" s="121"/>
      <c r="R28" s="121"/>
      <c r="S28" s="121"/>
      <c r="T28" s="121"/>
      <c r="U28" s="121"/>
      <c r="V28" s="121"/>
      <c r="W28" s="121"/>
      <c r="X28" s="121"/>
      <c r="Y28" s="121"/>
      <c r="Z28" s="121"/>
    </row>
    <row r="29" ht="11.25" customHeight="1">
      <c r="A29" s="137"/>
      <c r="B29" s="133"/>
      <c r="C29" s="137"/>
      <c r="D29" s="138"/>
      <c r="E29" s="330"/>
      <c r="F29" s="330"/>
      <c r="G29" s="506"/>
      <c r="H29" s="121"/>
      <c r="I29" s="121"/>
      <c r="J29" s="121"/>
      <c r="K29" s="121"/>
      <c r="L29" s="121"/>
      <c r="M29" s="121"/>
      <c r="N29" s="121"/>
      <c r="O29" s="121"/>
      <c r="P29" s="121"/>
      <c r="Q29" s="121"/>
      <c r="R29" s="121"/>
      <c r="S29" s="121"/>
      <c r="T29" s="121"/>
      <c r="U29" s="121"/>
      <c r="V29" s="121"/>
      <c r="W29" s="121"/>
      <c r="X29" s="121"/>
      <c r="Y29" s="121"/>
      <c r="Z29" s="121"/>
    </row>
    <row r="30" ht="15.75" customHeight="1">
      <c r="A30" s="114" t="s">
        <v>172</v>
      </c>
      <c r="B30" s="67"/>
      <c r="C30" s="67"/>
      <c r="D30" s="67"/>
      <c r="F30" s="396">
        <f>SUM(F12:F29)</f>
        <v>1100</v>
      </c>
    </row>
    <row r="31" ht="15.75" customHeight="1">
      <c r="A31" s="66"/>
      <c r="B31" s="67"/>
      <c r="C31" s="67"/>
      <c r="D31" s="67"/>
      <c r="E31" s="67"/>
      <c r="F31" s="67"/>
    </row>
    <row r="32" ht="15.75" customHeight="1">
      <c r="A32" s="397" t="s">
        <v>1743</v>
      </c>
      <c r="B32" s="117"/>
      <c r="C32" s="117"/>
      <c r="D32" s="117"/>
      <c r="E32" s="117"/>
      <c r="F32" s="117"/>
    </row>
    <row r="33" ht="15.75" customHeight="1">
      <c r="A33" s="66"/>
      <c r="B33" s="67"/>
      <c r="C33" s="67"/>
      <c r="D33" s="67"/>
      <c r="E33" s="67"/>
      <c r="F33" s="67"/>
    </row>
    <row r="34" ht="15.75" customHeight="1">
      <c r="A34" s="66"/>
      <c r="B34" s="67"/>
      <c r="C34" s="67"/>
      <c r="D34" s="67"/>
      <c r="E34" s="67"/>
      <c r="F34" s="67"/>
    </row>
    <row r="35" ht="15.75" customHeight="1">
      <c r="A35" s="66"/>
      <c r="B35" s="67"/>
      <c r="C35" s="67"/>
      <c r="D35" s="67"/>
      <c r="E35" s="67"/>
      <c r="F35" s="67"/>
    </row>
    <row r="36" ht="15.75" customHeight="1">
      <c r="A36" s="66"/>
      <c r="B36" s="67"/>
      <c r="C36" s="67"/>
      <c r="D36" s="67"/>
      <c r="E36" s="67"/>
      <c r="F36" s="67"/>
    </row>
    <row r="37" ht="15.75" customHeight="1">
      <c r="A37" s="66"/>
      <c r="B37" s="67"/>
      <c r="C37" s="67"/>
      <c r="D37" s="67"/>
      <c r="E37" s="67"/>
      <c r="F37" s="67"/>
    </row>
    <row r="38" ht="15.75" customHeight="1">
      <c r="A38" s="66"/>
      <c r="B38" s="67"/>
      <c r="C38" s="67"/>
      <c r="D38" s="67"/>
      <c r="E38" s="67"/>
      <c r="F38" s="67"/>
    </row>
    <row r="39" ht="15.75" customHeight="1">
      <c r="A39" s="66"/>
      <c r="B39" s="67"/>
      <c r="C39" s="67"/>
      <c r="D39" s="67"/>
      <c r="E39" s="67"/>
      <c r="F39" s="67"/>
    </row>
    <row r="40" ht="15.75" customHeight="1">
      <c r="A40" s="66"/>
      <c r="B40" s="67"/>
      <c r="C40" s="67"/>
      <c r="D40" s="67"/>
      <c r="E40" s="67"/>
      <c r="F40" s="67"/>
    </row>
    <row r="41" ht="15.75" customHeight="1">
      <c r="A41" s="66"/>
      <c r="B41" s="67"/>
      <c r="C41" s="67"/>
      <c r="D41" s="67"/>
      <c r="E41" s="67"/>
      <c r="F41" s="67"/>
    </row>
    <row r="42" ht="15.75" customHeight="1">
      <c r="A42" s="66"/>
      <c r="B42" s="67"/>
      <c r="C42" s="67"/>
      <c r="D42" s="67"/>
      <c r="E42" s="67"/>
      <c r="F42" s="67"/>
    </row>
    <row r="43" ht="15.75" customHeight="1">
      <c r="A43" s="66"/>
      <c r="B43" s="67"/>
      <c r="C43" s="67"/>
      <c r="D43" s="67"/>
      <c r="E43" s="67"/>
      <c r="F43" s="67"/>
    </row>
    <row r="44" ht="15.75" customHeight="1">
      <c r="A44" s="66"/>
      <c r="B44" s="67"/>
      <c r="C44" s="67"/>
      <c r="D44" s="67"/>
      <c r="E44" s="67"/>
      <c r="F44" s="67"/>
    </row>
    <row r="45" ht="15.75" customHeight="1">
      <c r="A45" s="66"/>
      <c r="B45" s="67"/>
      <c r="C45" s="67"/>
      <c r="D45" s="67"/>
      <c r="E45" s="67"/>
      <c r="F45" s="67"/>
    </row>
    <row r="46" ht="15.75" customHeight="1">
      <c r="A46" s="66"/>
      <c r="B46" s="67"/>
      <c r="C46" s="67"/>
      <c r="D46" s="67"/>
      <c r="E46" s="67"/>
      <c r="F46" s="67"/>
    </row>
    <row r="47" ht="15.75" customHeight="1">
      <c r="A47" s="66"/>
      <c r="B47" s="67"/>
      <c r="C47" s="67"/>
      <c r="D47" s="67"/>
      <c r="E47" s="67"/>
      <c r="F47" s="67"/>
    </row>
    <row r="48" ht="15.75" customHeight="1">
      <c r="A48" s="66"/>
      <c r="B48" s="67"/>
      <c r="C48" s="67"/>
      <c r="D48" s="67"/>
      <c r="E48" s="67"/>
      <c r="F48" s="67"/>
    </row>
    <row r="49" ht="15.75" customHeight="1">
      <c r="A49" s="66"/>
      <c r="B49" s="67"/>
      <c r="C49" s="67"/>
      <c r="D49" s="67"/>
      <c r="E49" s="67"/>
      <c r="F49" s="67"/>
    </row>
    <row r="50" ht="15.75" customHeight="1">
      <c r="A50" s="66"/>
      <c r="B50" s="67"/>
      <c r="C50" s="67"/>
      <c r="D50" s="67"/>
      <c r="E50" s="67"/>
      <c r="F50" s="67"/>
    </row>
    <row r="51" ht="15.75" customHeight="1">
      <c r="A51" s="66"/>
      <c r="B51" s="67"/>
      <c r="C51" s="67"/>
      <c r="D51" s="67"/>
      <c r="E51" s="67"/>
      <c r="F51" s="67"/>
    </row>
    <row r="52" ht="15.75" customHeight="1">
      <c r="A52" s="66"/>
      <c r="B52" s="67"/>
      <c r="C52" s="67"/>
      <c r="D52" s="67"/>
      <c r="E52" s="67"/>
      <c r="F52" s="67"/>
    </row>
    <row r="53" ht="15.75" customHeight="1">
      <c r="A53" s="66"/>
      <c r="B53" s="67"/>
      <c r="C53" s="67"/>
      <c r="D53" s="67"/>
      <c r="E53" s="67"/>
      <c r="F53" s="67"/>
    </row>
    <row r="54" ht="15.75" customHeight="1">
      <c r="A54" s="66"/>
      <c r="B54" s="67"/>
      <c r="C54" s="67"/>
      <c r="D54" s="67"/>
      <c r="E54" s="67"/>
      <c r="F54" s="67"/>
    </row>
    <row r="55" ht="15.75" customHeight="1">
      <c r="A55" s="66"/>
      <c r="B55" s="67"/>
      <c r="C55" s="67"/>
      <c r="D55" s="67"/>
      <c r="E55" s="67"/>
      <c r="F55" s="67"/>
    </row>
    <row r="56" ht="15.75" customHeight="1">
      <c r="A56" s="66"/>
      <c r="B56" s="67"/>
      <c r="C56" s="67"/>
      <c r="D56" s="67"/>
      <c r="E56" s="67"/>
      <c r="F56" s="67"/>
    </row>
    <row r="57" ht="15.75" customHeight="1">
      <c r="A57" s="66"/>
      <c r="B57" s="67"/>
      <c r="C57" s="67"/>
      <c r="D57" s="67"/>
      <c r="E57" s="67"/>
      <c r="F57" s="67"/>
    </row>
    <row r="58" ht="15.75" customHeight="1">
      <c r="A58" s="66"/>
      <c r="B58" s="67"/>
      <c r="C58" s="67"/>
      <c r="D58" s="67"/>
      <c r="E58" s="67"/>
      <c r="F58" s="67"/>
    </row>
    <row r="59" ht="15.75" customHeight="1">
      <c r="A59" s="66"/>
      <c r="B59" s="67"/>
      <c r="C59" s="67"/>
      <c r="D59" s="67"/>
      <c r="E59" s="67"/>
      <c r="F59" s="67"/>
    </row>
    <row r="60" ht="15.75" customHeight="1">
      <c r="A60" s="66"/>
      <c r="B60" s="67"/>
      <c r="C60" s="67"/>
      <c r="D60" s="67"/>
      <c r="E60" s="67"/>
      <c r="F60" s="67"/>
    </row>
    <row r="61" ht="15.75" customHeight="1">
      <c r="A61" s="66"/>
      <c r="B61" s="67"/>
      <c r="C61" s="67"/>
      <c r="D61" s="67"/>
      <c r="E61" s="67"/>
      <c r="F61" s="67"/>
    </row>
    <row r="62" ht="15.75" customHeight="1">
      <c r="A62" s="66"/>
      <c r="B62" s="67"/>
      <c r="C62" s="67"/>
      <c r="D62" s="67"/>
      <c r="E62" s="67"/>
      <c r="F62" s="67"/>
    </row>
    <row r="63" ht="15.75" customHeight="1">
      <c r="A63" s="66"/>
      <c r="B63" s="67"/>
      <c r="C63" s="67"/>
      <c r="D63" s="67"/>
      <c r="E63" s="67"/>
      <c r="F63" s="67"/>
    </row>
    <row r="64" ht="15.75" customHeight="1">
      <c r="A64" s="66"/>
      <c r="B64" s="67"/>
      <c r="C64" s="67"/>
      <c r="D64" s="67"/>
      <c r="E64" s="67"/>
      <c r="F64" s="67"/>
    </row>
    <row r="65" ht="15.75" customHeight="1">
      <c r="A65" s="66"/>
      <c r="B65" s="67"/>
      <c r="C65" s="67"/>
      <c r="D65" s="67"/>
      <c r="E65" s="67"/>
      <c r="F65" s="67"/>
    </row>
    <row r="66" ht="15.75" customHeight="1">
      <c r="A66" s="66"/>
      <c r="B66" s="67"/>
      <c r="C66" s="67"/>
      <c r="D66" s="67"/>
      <c r="E66" s="67"/>
      <c r="F66" s="67"/>
    </row>
    <row r="67" ht="15.75" customHeight="1">
      <c r="A67" s="66"/>
      <c r="B67" s="67"/>
      <c r="C67" s="67"/>
      <c r="D67" s="67"/>
      <c r="E67" s="67"/>
      <c r="F67" s="67"/>
    </row>
    <row r="68" ht="15.75" customHeight="1">
      <c r="A68" s="66"/>
      <c r="B68" s="67"/>
      <c r="C68" s="67"/>
      <c r="D68" s="67"/>
      <c r="E68" s="67"/>
      <c r="F68" s="67"/>
    </row>
    <row r="69" ht="15.75" customHeight="1">
      <c r="A69" s="66"/>
      <c r="B69" s="67"/>
      <c r="C69" s="67"/>
      <c r="D69" s="67"/>
      <c r="E69" s="67"/>
      <c r="F69" s="67"/>
    </row>
    <row r="70" ht="15.75" customHeight="1">
      <c r="A70" s="66"/>
      <c r="B70" s="67"/>
      <c r="C70" s="67"/>
      <c r="D70" s="67"/>
      <c r="E70" s="67"/>
      <c r="F70" s="67"/>
    </row>
    <row r="71" ht="15.75" customHeight="1">
      <c r="A71" s="66"/>
      <c r="B71" s="67"/>
      <c r="C71" s="67"/>
      <c r="D71" s="67"/>
      <c r="E71" s="67"/>
      <c r="F71" s="67"/>
    </row>
    <row r="72" ht="15.75" customHeight="1">
      <c r="A72" s="66"/>
      <c r="B72" s="67"/>
      <c r="C72" s="67"/>
      <c r="D72" s="67"/>
      <c r="E72" s="67"/>
      <c r="F72" s="67"/>
    </row>
    <row r="73" ht="15.75" customHeight="1">
      <c r="A73" s="66"/>
      <c r="B73" s="67"/>
      <c r="C73" s="67"/>
      <c r="D73" s="67"/>
      <c r="E73" s="67"/>
      <c r="F73" s="67"/>
    </row>
    <row r="74" ht="15.75" customHeight="1">
      <c r="A74" s="66"/>
      <c r="B74" s="67"/>
      <c r="C74" s="67"/>
      <c r="D74" s="67"/>
      <c r="E74" s="67"/>
      <c r="F74" s="67"/>
    </row>
    <row r="75" ht="15.75" customHeight="1">
      <c r="A75" s="66"/>
      <c r="B75" s="67"/>
      <c r="C75" s="67"/>
      <c r="D75" s="67"/>
      <c r="E75" s="67"/>
      <c r="F75" s="67"/>
    </row>
    <row r="76" ht="15.75" customHeight="1">
      <c r="A76" s="66"/>
      <c r="B76" s="67"/>
      <c r="C76" s="67"/>
      <c r="D76" s="67"/>
      <c r="E76" s="67"/>
      <c r="F76" s="67"/>
    </row>
    <row r="77" ht="15.75" customHeight="1">
      <c r="A77" s="66"/>
      <c r="B77" s="67"/>
      <c r="C77" s="67"/>
      <c r="D77" s="67"/>
      <c r="E77" s="67"/>
      <c r="F77" s="67"/>
    </row>
    <row r="78" ht="15.75" customHeight="1">
      <c r="A78" s="66"/>
      <c r="B78" s="67"/>
      <c r="C78" s="67"/>
      <c r="D78" s="67"/>
      <c r="E78" s="67"/>
      <c r="F78" s="67"/>
    </row>
    <row r="79" ht="15.75" customHeight="1">
      <c r="A79" s="66"/>
      <c r="B79" s="67"/>
      <c r="C79" s="67"/>
      <c r="D79" s="67"/>
      <c r="E79" s="67"/>
      <c r="F79" s="67"/>
    </row>
    <row r="80" ht="15.75" customHeight="1">
      <c r="A80" s="66"/>
      <c r="B80" s="67"/>
      <c r="C80" s="67"/>
      <c r="D80" s="67"/>
      <c r="E80" s="67"/>
      <c r="F80" s="67"/>
    </row>
    <row r="81" ht="15.75" customHeight="1">
      <c r="A81" s="66"/>
      <c r="B81" s="67"/>
      <c r="C81" s="67"/>
      <c r="D81" s="67"/>
      <c r="E81" s="67"/>
      <c r="F81" s="67"/>
    </row>
    <row r="82" ht="15.75" customHeight="1">
      <c r="A82" s="66"/>
      <c r="B82" s="67"/>
      <c r="C82" s="67"/>
      <c r="D82" s="67"/>
      <c r="E82" s="67"/>
      <c r="F82" s="67"/>
    </row>
    <row r="83" ht="15.75" customHeight="1">
      <c r="A83" s="66"/>
      <c r="B83" s="67"/>
      <c r="C83" s="67"/>
      <c r="D83" s="67"/>
      <c r="E83" s="67"/>
      <c r="F83" s="67"/>
    </row>
    <row r="84" ht="15.75" customHeight="1">
      <c r="A84" s="66"/>
      <c r="B84" s="67"/>
      <c r="C84" s="67"/>
      <c r="D84" s="67"/>
      <c r="E84" s="67"/>
      <c r="F84" s="67"/>
    </row>
    <row r="85" ht="15.75" customHeight="1">
      <c r="A85" s="66"/>
      <c r="B85" s="67"/>
      <c r="C85" s="67"/>
      <c r="D85" s="67"/>
      <c r="E85" s="67"/>
      <c r="F85" s="67"/>
    </row>
    <row r="86" ht="15.75" customHeight="1">
      <c r="A86" s="66"/>
      <c r="B86" s="67"/>
      <c r="C86" s="67"/>
      <c r="D86" s="67"/>
      <c r="E86" s="67"/>
      <c r="F86" s="67"/>
    </row>
    <row r="87" ht="15.75" customHeight="1">
      <c r="A87" s="66"/>
      <c r="B87" s="67"/>
      <c r="C87" s="67"/>
      <c r="D87" s="67"/>
      <c r="E87" s="67"/>
      <c r="F87" s="67"/>
    </row>
    <row r="88" ht="15.75" customHeight="1">
      <c r="A88" s="66"/>
      <c r="B88" s="67"/>
      <c r="C88" s="67"/>
      <c r="D88" s="67"/>
      <c r="E88" s="67"/>
      <c r="F88" s="67"/>
    </row>
    <row r="89" ht="15.75" customHeight="1">
      <c r="A89" s="66"/>
      <c r="B89" s="67"/>
      <c r="C89" s="67"/>
      <c r="D89" s="67"/>
      <c r="E89" s="67"/>
      <c r="F89" s="67"/>
    </row>
    <row r="90" ht="15.75" customHeight="1">
      <c r="A90" s="66"/>
      <c r="B90" s="67"/>
      <c r="C90" s="67"/>
      <c r="D90" s="67"/>
      <c r="E90" s="67"/>
      <c r="F90" s="67"/>
    </row>
    <row r="91" ht="15.75" customHeight="1">
      <c r="A91" s="66"/>
      <c r="B91" s="67"/>
      <c r="C91" s="67"/>
      <c r="D91" s="67"/>
      <c r="E91" s="67"/>
      <c r="F91" s="67"/>
    </row>
    <row r="92" ht="15.75" customHeight="1">
      <c r="A92" s="66"/>
      <c r="B92" s="67"/>
      <c r="C92" s="67"/>
      <c r="D92" s="67"/>
      <c r="E92" s="67"/>
      <c r="F92" s="67"/>
    </row>
    <row r="93" ht="15.75" customHeight="1">
      <c r="A93" s="66"/>
      <c r="B93" s="67"/>
      <c r="C93" s="67"/>
      <c r="D93" s="67"/>
      <c r="E93" s="67"/>
      <c r="F93" s="67"/>
    </row>
    <row r="94" ht="15.75" customHeight="1">
      <c r="A94" s="66"/>
      <c r="B94" s="67"/>
      <c r="C94" s="67"/>
      <c r="D94" s="67"/>
      <c r="E94" s="67"/>
      <c r="F94" s="67"/>
    </row>
    <row r="95" ht="15.75" customHeight="1">
      <c r="A95" s="66"/>
      <c r="B95" s="67"/>
      <c r="C95" s="67"/>
      <c r="D95" s="67"/>
      <c r="E95" s="67"/>
      <c r="F95" s="67"/>
    </row>
    <row r="96" ht="15.75" customHeight="1">
      <c r="A96" s="66"/>
      <c r="B96" s="67"/>
      <c r="C96" s="67"/>
      <c r="D96" s="67"/>
      <c r="E96" s="67"/>
      <c r="F96" s="67"/>
    </row>
    <row r="97" ht="15.75" customHeight="1">
      <c r="A97" s="66"/>
      <c r="B97" s="67"/>
      <c r="C97" s="67"/>
      <c r="D97" s="67"/>
      <c r="E97" s="67"/>
      <c r="F97" s="67"/>
    </row>
    <row r="98" ht="15.75" customHeight="1">
      <c r="A98" s="66"/>
      <c r="B98" s="67"/>
      <c r="C98" s="67"/>
      <c r="D98" s="67"/>
      <c r="E98" s="67"/>
      <c r="F98" s="67"/>
    </row>
    <row r="99" ht="15.75" customHeight="1">
      <c r="A99" s="66"/>
      <c r="B99" s="67"/>
      <c r="C99" s="67"/>
      <c r="D99" s="67"/>
      <c r="E99" s="67"/>
      <c r="F99" s="67"/>
    </row>
    <row r="100" ht="15.75" customHeight="1">
      <c r="A100" s="66"/>
      <c r="B100" s="67"/>
      <c r="C100" s="67"/>
      <c r="D100" s="67"/>
      <c r="E100" s="67"/>
      <c r="F100" s="67"/>
    </row>
    <row r="101" ht="15.75" customHeight="1">
      <c r="A101" s="66"/>
      <c r="B101" s="67"/>
      <c r="C101" s="67"/>
      <c r="D101" s="67"/>
      <c r="E101" s="67"/>
      <c r="F101" s="67"/>
    </row>
    <row r="102" ht="15.75" customHeight="1">
      <c r="A102" s="66"/>
      <c r="B102" s="67"/>
      <c r="C102" s="67"/>
      <c r="D102" s="67"/>
      <c r="E102" s="67"/>
      <c r="F102" s="67"/>
    </row>
    <row r="103" ht="15.75" customHeight="1">
      <c r="A103" s="66"/>
      <c r="B103" s="67"/>
      <c r="C103" s="67"/>
      <c r="D103" s="67"/>
      <c r="E103" s="67"/>
      <c r="F103" s="67"/>
    </row>
    <row r="104" ht="15.75" customHeight="1">
      <c r="A104" s="66"/>
      <c r="B104" s="67"/>
      <c r="C104" s="67"/>
      <c r="D104" s="67"/>
      <c r="E104" s="67"/>
      <c r="F104" s="67"/>
    </row>
    <row r="105" ht="15.75" customHeight="1">
      <c r="A105" s="66"/>
      <c r="B105" s="67"/>
      <c r="C105" s="67"/>
      <c r="D105" s="67"/>
      <c r="E105" s="67"/>
      <c r="F105" s="67"/>
    </row>
    <row r="106" ht="15.75" customHeight="1">
      <c r="A106" s="66"/>
      <c r="B106" s="67"/>
      <c r="C106" s="67"/>
      <c r="D106" s="67"/>
      <c r="E106" s="67"/>
      <c r="F106" s="67"/>
    </row>
    <row r="107" ht="15.75" customHeight="1">
      <c r="A107" s="66"/>
      <c r="B107" s="67"/>
      <c r="C107" s="67"/>
      <c r="D107" s="67"/>
      <c r="E107" s="67"/>
      <c r="F107" s="67"/>
    </row>
    <row r="108" ht="15.75" customHeight="1">
      <c r="A108" s="66"/>
      <c r="B108" s="67"/>
      <c r="C108" s="67"/>
      <c r="D108" s="67"/>
      <c r="E108" s="67"/>
      <c r="F108" s="67"/>
    </row>
    <row r="109" ht="15.75" customHeight="1">
      <c r="A109" s="66"/>
      <c r="B109" s="67"/>
      <c r="C109" s="67"/>
      <c r="D109" s="67"/>
      <c r="E109" s="67"/>
      <c r="F109" s="67"/>
    </row>
    <row r="110" ht="15.75" customHeight="1">
      <c r="A110" s="66"/>
      <c r="B110" s="67"/>
      <c r="C110" s="67"/>
      <c r="D110" s="67"/>
      <c r="E110" s="67"/>
      <c r="F110" s="67"/>
    </row>
    <row r="111" ht="15.75" customHeight="1">
      <c r="A111" s="66"/>
      <c r="B111" s="67"/>
      <c r="C111" s="67"/>
      <c r="D111" s="67"/>
      <c r="E111" s="67"/>
      <c r="F111" s="67"/>
    </row>
    <row r="112" ht="15.75" customHeight="1">
      <c r="A112" s="66"/>
      <c r="B112" s="67"/>
      <c r="C112" s="67"/>
      <c r="D112" s="67"/>
      <c r="E112" s="67"/>
      <c r="F112" s="67"/>
    </row>
    <row r="113" ht="15.75" customHeight="1">
      <c r="A113" s="66"/>
      <c r="B113" s="67"/>
      <c r="C113" s="67"/>
      <c r="D113" s="67"/>
      <c r="E113" s="67"/>
      <c r="F113" s="67"/>
    </row>
    <row r="114" ht="15.75" customHeight="1">
      <c r="A114" s="66"/>
      <c r="B114" s="67"/>
      <c r="C114" s="67"/>
      <c r="D114" s="67"/>
      <c r="E114" s="67"/>
      <c r="F114" s="67"/>
    </row>
    <row r="115" ht="15.75" customHeight="1">
      <c r="A115" s="66"/>
      <c r="B115" s="67"/>
      <c r="C115" s="67"/>
      <c r="D115" s="67"/>
      <c r="E115" s="67"/>
      <c r="F115" s="67"/>
    </row>
    <row r="116" ht="15.75" customHeight="1">
      <c r="A116" s="66"/>
      <c r="B116" s="67"/>
      <c r="C116" s="67"/>
      <c r="D116" s="67"/>
      <c r="E116" s="67"/>
      <c r="F116" s="67"/>
    </row>
    <row r="117" ht="15.75" customHeight="1">
      <c r="A117" s="66"/>
      <c r="B117" s="67"/>
      <c r="C117" s="67"/>
      <c r="D117" s="67"/>
      <c r="E117" s="67"/>
      <c r="F117" s="67"/>
    </row>
    <row r="118" ht="15.75" customHeight="1">
      <c r="A118" s="66"/>
      <c r="B118" s="67"/>
      <c r="C118" s="67"/>
      <c r="D118" s="67"/>
      <c r="E118" s="67"/>
      <c r="F118" s="67"/>
    </row>
    <row r="119" ht="15.75" customHeight="1">
      <c r="A119" s="66"/>
      <c r="B119" s="67"/>
      <c r="C119" s="67"/>
      <c r="D119" s="67"/>
      <c r="E119" s="67"/>
      <c r="F119" s="67"/>
    </row>
    <row r="120" ht="15.75" customHeight="1">
      <c r="A120" s="66"/>
      <c r="B120" s="67"/>
      <c r="C120" s="67"/>
      <c r="D120" s="67"/>
      <c r="E120" s="67"/>
      <c r="F120" s="67"/>
    </row>
    <row r="121" ht="15.75" customHeight="1">
      <c r="A121" s="66"/>
      <c r="B121" s="67"/>
      <c r="C121" s="67"/>
      <c r="D121" s="67"/>
      <c r="E121" s="67"/>
      <c r="F121" s="67"/>
    </row>
    <row r="122" ht="15.75" customHeight="1">
      <c r="A122" s="66"/>
      <c r="B122" s="67"/>
      <c r="C122" s="67"/>
      <c r="D122" s="67"/>
      <c r="E122" s="67"/>
      <c r="F122" s="67"/>
    </row>
    <row r="123" ht="15.75" customHeight="1">
      <c r="A123" s="66"/>
      <c r="B123" s="67"/>
      <c r="C123" s="67"/>
      <c r="D123" s="67"/>
      <c r="E123" s="67"/>
      <c r="F123" s="67"/>
    </row>
    <row r="124" ht="15.75" customHeight="1">
      <c r="A124" s="66"/>
      <c r="B124" s="67"/>
      <c r="C124" s="67"/>
      <c r="D124" s="67"/>
      <c r="E124" s="67"/>
      <c r="F124" s="67"/>
    </row>
    <row r="125" ht="15.75" customHeight="1">
      <c r="A125" s="66"/>
      <c r="B125" s="67"/>
      <c r="C125" s="67"/>
      <c r="D125" s="67"/>
      <c r="E125" s="67"/>
      <c r="F125" s="67"/>
    </row>
    <row r="126" ht="15.75" customHeight="1">
      <c r="A126" s="66"/>
      <c r="B126" s="67"/>
      <c r="C126" s="67"/>
      <c r="D126" s="67"/>
      <c r="E126" s="67"/>
      <c r="F126" s="67"/>
    </row>
    <row r="127" ht="15.75" customHeight="1">
      <c r="A127" s="66"/>
      <c r="B127" s="67"/>
      <c r="C127" s="67"/>
      <c r="D127" s="67"/>
      <c r="E127" s="67"/>
      <c r="F127" s="67"/>
    </row>
    <row r="128" ht="15.75" customHeight="1">
      <c r="A128" s="66"/>
      <c r="B128" s="67"/>
      <c r="C128" s="67"/>
      <c r="D128" s="67"/>
      <c r="E128" s="67"/>
      <c r="F128" s="67"/>
    </row>
    <row r="129" ht="15.75" customHeight="1">
      <c r="A129" s="66"/>
      <c r="B129" s="67"/>
      <c r="C129" s="67"/>
      <c r="D129" s="67"/>
      <c r="E129" s="67"/>
      <c r="F129" s="67"/>
    </row>
    <row r="130" ht="15.75" customHeight="1">
      <c r="A130" s="66"/>
      <c r="B130" s="67"/>
      <c r="C130" s="67"/>
      <c r="D130" s="67"/>
      <c r="E130" s="67"/>
      <c r="F130" s="67"/>
    </row>
    <row r="131" ht="15.75" customHeight="1">
      <c r="A131" s="66"/>
      <c r="B131" s="67"/>
      <c r="C131" s="67"/>
      <c r="D131" s="67"/>
      <c r="E131" s="67"/>
      <c r="F131" s="67"/>
    </row>
    <row r="132" ht="15.75" customHeight="1">
      <c r="A132" s="66"/>
      <c r="B132" s="67"/>
      <c r="C132" s="67"/>
      <c r="D132" s="67"/>
      <c r="E132" s="67"/>
      <c r="F132" s="67"/>
    </row>
    <row r="133" ht="15.75" customHeight="1">
      <c r="A133" s="66"/>
      <c r="B133" s="67"/>
      <c r="C133" s="67"/>
      <c r="D133" s="67"/>
      <c r="E133" s="67"/>
      <c r="F133" s="67"/>
    </row>
    <row r="134" ht="15.75" customHeight="1">
      <c r="A134" s="66"/>
      <c r="B134" s="67"/>
      <c r="C134" s="67"/>
      <c r="D134" s="67"/>
      <c r="E134" s="67"/>
      <c r="F134" s="67"/>
    </row>
    <row r="135" ht="15.75" customHeight="1">
      <c r="A135" s="66"/>
      <c r="B135" s="67"/>
      <c r="C135" s="67"/>
      <c r="D135" s="67"/>
      <c r="E135" s="67"/>
      <c r="F135" s="67"/>
    </row>
    <row r="136" ht="15.75" customHeight="1">
      <c r="A136" s="66"/>
      <c r="B136" s="67"/>
      <c r="C136" s="67"/>
      <c r="D136" s="67"/>
      <c r="E136" s="67"/>
      <c r="F136" s="67"/>
    </row>
    <row r="137" ht="15.75" customHeight="1">
      <c r="A137" s="66"/>
      <c r="B137" s="67"/>
      <c r="C137" s="67"/>
      <c r="D137" s="67"/>
      <c r="E137" s="67"/>
      <c r="F137" s="67"/>
    </row>
    <row r="138" ht="15.75" customHeight="1">
      <c r="A138" s="66"/>
      <c r="B138" s="67"/>
      <c r="C138" s="67"/>
      <c r="D138" s="67"/>
      <c r="E138" s="67"/>
      <c r="F138" s="67"/>
    </row>
    <row r="139" ht="15.75" customHeight="1">
      <c r="A139" s="66"/>
      <c r="B139" s="67"/>
      <c r="C139" s="67"/>
      <c r="D139" s="67"/>
      <c r="E139" s="67"/>
      <c r="F139" s="67"/>
    </row>
    <row r="140" ht="15.75" customHeight="1">
      <c r="A140" s="66"/>
      <c r="B140" s="67"/>
      <c r="C140" s="67"/>
      <c r="D140" s="67"/>
      <c r="E140" s="67"/>
      <c r="F140" s="67"/>
    </row>
    <row r="141" ht="15.75" customHeight="1">
      <c r="A141" s="66"/>
      <c r="B141" s="67"/>
      <c r="C141" s="67"/>
      <c r="D141" s="67"/>
      <c r="E141" s="67"/>
      <c r="F141" s="67"/>
    </row>
    <row r="142" ht="15.75" customHeight="1">
      <c r="A142" s="66"/>
      <c r="B142" s="67"/>
      <c r="C142" s="67"/>
      <c r="D142" s="67"/>
      <c r="E142" s="67"/>
      <c r="F142" s="67"/>
    </row>
    <row r="143" ht="15.75" customHeight="1">
      <c r="A143" s="66"/>
      <c r="B143" s="67"/>
      <c r="C143" s="67"/>
      <c r="D143" s="67"/>
      <c r="E143" s="67"/>
      <c r="F143" s="67"/>
    </row>
    <row r="144" ht="15.75" customHeight="1">
      <c r="A144" s="66"/>
      <c r="B144" s="67"/>
      <c r="C144" s="67"/>
      <c r="D144" s="67"/>
      <c r="E144" s="67"/>
      <c r="F144" s="67"/>
    </row>
    <row r="145" ht="15.75" customHeight="1">
      <c r="A145" s="66"/>
      <c r="B145" s="67"/>
      <c r="C145" s="67"/>
      <c r="D145" s="67"/>
      <c r="E145" s="67"/>
      <c r="F145" s="67"/>
    </row>
    <row r="146" ht="15.75" customHeight="1">
      <c r="A146" s="66"/>
      <c r="B146" s="67"/>
      <c r="C146" s="67"/>
      <c r="D146" s="67"/>
      <c r="E146" s="67"/>
      <c r="F146" s="67"/>
    </row>
    <row r="147" ht="15.75" customHeight="1">
      <c r="A147" s="66"/>
      <c r="B147" s="67"/>
      <c r="C147" s="67"/>
      <c r="D147" s="67"/>
      <c r="E147" s="67"/>
      <c r="F147" s="67"/>
    </row>
    <row r="148" ht="15.75" customHeight="1">
      <c r="A148" s="66"/>
      <c r="B148" s="67"/>
      <c r="C148" s="67"/>
      <c r="D148" s="67"/>
      <c r="E148" s="67"/>
      <c r="F148" s="67"/>
    </row>
    <row r="149" ht="15.75" customHeight="1">
      <c r="A149" s="66"/>
      <c r="B149" s="67"/>
      <c r="C149" s="67"/>
      <c r="D149" s="67"/>
      <c r="E149" s="67"/>
      <c r="F149" s="67"/>
    </row>
    <row r="150" ht="15.75" customHeight="1">
      <c r="A150" s="66"/>
      <c r="B150" s="67"/>
      <c r="C150" s="67"/>
      <c r="D150" s="67"/>
      <c r="E150" s="67"/>
      <c r="F150" s="67"/>
    </row>
    <row r="151" ht="15.75" customHeight="1">
      <c r="A151" s="66"/>
      <c r="B151" s="67"/>
      <c r="C151" s="67"/>
      <c r="D151" s="67"/>
      <c r="E151" s="67"/>
      <c r="F151" s="67"/>
    </row>
    <row r="152" ht="15.75" customHeight="1">
      <c r="A152" s="66"/>
      <c r="B152" s="67"/>
      <c r="C152" s="67"/>
      <c r="D152" s="67"/>
      <c r="E152" s="67"/>
      <c r="F152" s="67"/>
    </row>
    <row r="153" ht="15.75" customHeight="1">
      <c r="A153" s="66"/>
      <c r="B153" s="67"/>
      <c r="C153" s="67"/>
      <c r="D153" s="67"/>
      <c r="E153" s="67"/>
      <c r="F153" s="67"/>
    </row>
    <row r="154" ht="15.75" customHeight="1">
      <c r="A154" s="66"/>
      <c r="B154" s="67"/>
      <c r="C154" s="67"/>
      <c r="D154" s="67"/>
      <c r="E154" s="67"/>
      <c r="F154" s="67"/>
    </row>
    <row r="155" ht="15.75" customHeight="1">
      <c r="A155" s="66"/>
      <c r="B155" s="67"/>
      <c r="C155" s="67"/>
      <c r="D155" s="67"/>
      <c r="E155" s="67"/>
      <c r="F155" s="67"/>
    </row>
    <row r="156" ht="15.75" customHeight="1">
      <c r="A156" s="66"/>
      <c r="B156" s="67"/>
      <c r="C156" s="67"/>
      <c r="D156" s="67"/>
      <c r="E156" s="67"/>
      <c r="F156" s="67"/>
    </row>
    <row r="157" ht="15.75" customHeight="1">
      <c r="A157" s="66"/>
      <c r="B157" s="67"/>
      <c r="C157" s="67"/>
      <c r="D157" s="67"/>
      <c r="E157" s="67"/>
      <c r="F157" s="67"/>
    </row>
    <row r="158" ht="15.75" customHeight="1">
      <c r="A158" s="66"/>
      <c r="B158" s="67"/>
      <c r="C158" s="67"/>
      <c r="D158" s="67"/>
      <c r="E158" s="67"/>
      <c r="F158" s="67"/>
    </row>
    <row r="159" ht="15.75" customHeight="1">
      <c r="A159" s="66"/>
      <c r="B159" s="67"/>
      <c r="C159" s="67"/>
      <c r="D159" s="67"/>
      <c r="E159" s="67"/>
      <c r="F159" s="67"/>
    </row>
    <row r="160" ht="15.75" customHeight="1">
      <c r="A160" s="66"/>
      <c r="B160" s="67"/>
      <c r="C160" s="67"/>
      <c r="D160" s="67"/>
      <c r="E160" s="67"/>
      <c r="F160" s="67"/>
    </row>
    <row r="161" ht="15.75" customHeight="1">
      <c r="A161" s="66"/>
      <c r="B161" s="67"/>
      <c r="C161" s="67"/>
      <c r="D161" s="67"/>
      <c r="E161" s="67"/>
      <c r="F161" s="67"/>
    </row>
    <row r="162" ht="15.75" customHeight="1">
      <c r="A162" s="66"/>
      <c r="B162" s="67"/>
      <c r="C162" s="67"/>
      <c r="D162" s="67"/>
      <c r="E162" s="67"/>
      <c r="F162" s="67"/>
    </row>
    <row r="163" ht="15.75" customHeight="1">
      <c r="A163" s="66"/>
      <c r="B163" s="67"/>
      <c r="C163" s="67"/>
      <c r="D163" s="67"/>
      <c r="E163" s="67"/>
      <c r="F163" s="67"/>
    </row>
    <row r="164" ht="15.75" customHeight="1">
      <c r="A164" s="66"/>
      <c r="B164" s="67"/>
      <c r="C164" s="67"/>
      <c r="D164" s="67"/>
      <c r="E164" s="67"/>
      <c r="F164" s="67"/>
    </row>
    <row r="165" ht="15.75" customHeight="1">
      <c r="A165" s="66"/>
      <c r="B165" s="67"/>
      <c r="C165" s="67"/>
      <c r="D165" s="67"/>
      <c r="E165" s="67"/>
      <c r="F165" s="67"/>
    </row>
    <row r="166" ht="15.75" customHeight="1">
      <c r="A166" s="66"/>
      <c r="B166" s="67"/>
      <c r="C166" s="67"/>
      <c r="D166" s="67"/>
      <c r="E166" s="67"/>
      <c r="F166" s="67"/>
    </row>
    <row r="167" ht="15.75" customHeight="1">
      <c r="A167" s="66"/>
      <c r="B167" s="67"/>
      <c r="C167" s="67"/>
      <c r="D167" s="67"/>
      <c r="E167" s="67"/>
      <c r="F167" s="67"/>
    </row>
    <row r="168" ht="15.75" customHeight="1">
      <c r="A168" s="66"/>
      <c r="B168" s="67"/>
      <c r="C168" s="67"/>
      <c r="D168" s="67"/>
      <c r="E168" s="67"/>
      <c r="F168" s="67"/>
    </row>
    <row r="169" ht="15.75" customHeight="1">
      <c r="A169" s="66"/>
      <c r="B169" s="67"/>
      <c r="C169" s="67"/>
      <c r="D169" s="67"/>
      <c r="E169" s="67"/>
      <c r="F169" s="67"/>
    </row>
    <row r="170" ht="15.75" customHeight="1">
      <c r="A170" s="66"/>
      <c r="B170" s="67"/>
      <c r="C170" s="67"/>
      <c r="D170" s="67"/>
      <c r="E170" s="67"/>
      <c r="F170" s="67"/>
    </row>
    <row r="171" ht="15.75" customHeight="1">
      <c r="A171" s="66"/>
      <c r="B171" s="67"/>
      <c r="C171" s="67"/>
      <c r="D171" s="67"/>
      <c r="E171" s="67"/>
      <c r="F171" s="67"/>
    </row>
    <row r="172" ht="15.75" customHeight="1">
      <c r="A172" s="66"/>
      <c r="B172" s="67"/>
      <c r="C172" s="67"/>
      <c r="D172" s="67"/>
      <c r="E172" s="67"/>
      <c r="F172" s="67"/>
    </row>
    <row r="173" ht="15.75" customHeight="1">
      <c r="A173" s="66"/>
      <c r="B173" s="67"/>
      <c r="C173" s="67"/>
      <c r="D173" s="67"/>
      <c r="E173" s="67"/>
      <c r="F173" s="67"/>
    </row>
    <row r="174" ht="15.75" customHeight="1">
      <c r="A174" s="66"/>
      <c r="B174" s="67"/>
      <c r="C174" s="67"/>
      <c r="D174" s="67"/>
      <c r="E174" s="67"/>
      <c r="F174" s="67"/>
    </row>
    <row r="175" ht="15.75" customHeight="1">
      <c r="A175" s="66"/>
      <c r="B175" s="67"/>
      <c r="C175" s="67"/>
      <c r="D175" s="67"/>
      <c r="E175" s="67"/>
      <c r="F175" s="67"/>
    </row>
    <row r="176" ht="15.75" customHeight="1">
      <c r="A176" s="66"/>
      <c r="B176" s="67"/>
      <c r="C176" s="67"/>
      <c r="D176" s="67"/>
      <c r="E176" s="67"/>
      <c r="F176" s="67"/>
    </row>
    <row r="177" ht="15.75" customHeight="1">
      <c r="A177" s="66"/>
      <c r="B177" s="67"/>
      <c r="C177" s="67"/>
      <c r="D177" s="67"/>
      <c r="E177" s="67"/>
      <c r="F177" s="67"/>
    </row>
    <row r="178" ht="15.75" customHeight="1">
      <c r="A178" s="66"/>
      <c r="B178" s="67"/>
      <c r="C178" s="67"/>
      <c r="D178" s="67"/>
      <c r="E178" s="67"/>
      <c r="F178" s="67"/>
    </row>
    <row r="179" ht="15.75" customHeight="1">
      <c r="A179" s="66"/>
      <c r="B179" s="67"/>
      <c r="C179" s="67"/>
      <c r="D179" s="67"/>
      <c r="E179" s="67"/>
      <c r="F179" s="67"/>
    </row>
    <row r="180" ht="15.75" customHeight="1">
      <c r="A180" s="66"/>
      <c r="B180" s="67"/>
      <c r="C180" s="67"/>
      <c r="D180" s="67"/>
      <c r="E180" s="67"/>
      <c r="F180" s="67"/>
    </row>
    <row r="181" ht="15.75" customHeight="1">
      <c r="A181" s="66"/>
      <c r="B181" s="67"/>
      <c r="C181" s="67"/>
      <c r="D181" s="67"/>
      <c r="E181" s="67"/>
      <c r="F181" s="67"/>
    </row>
    <row r="182" ht="15.75" customHeight="1">
      <c r="A182" s="66"/>
      <c r="B182" s="67"/>
      <c r="C182" s="67"/>
      <c r="D182" s="67"/>
      <c r="E182" s="67"/>
      <c r="F182" s="67"/>
    </row>
    <row r="183" ht="15.75" customHeight="1">
      <c r="A183" s="66"/>
      <c r="B183" s="67"/>
      <c r="C183" s="67"/>
      <c r="D183" s="67"/>
      <c r="E183" s="67"/>
      <c r="F183" s="67"/>
    </row>
    <row r="184" ht="15.75" customHeight="1">
      <c r="A184" s="66"/>
      <c r="B184" s="67"/>
      <c r="C184" s="67"/>
      <c r="D184" s="67"/>
      <c r="E184" s="67"/>
      <c r="F184" s="67"/>
    </row>
    <row r="185" ht="15.75" customHeight="1">
      <c r="A185" s="66"/>
      <c r="B185" s="67"/>
      <c r="C185" s="67"/>
      <c r="D185" s="67"/>
      <c r="E185" s="67"/>
      <c r="F185" s="67"/>
    </row>
    <row r="186" ht="15.75" customHeight="1">
      <c r="A186" s="66"/>
      <c r="B186" s="67"/>
      <c r="C186" s="67"/>
      <c r="D186" s="67"/>
      <c r="E186" s="67"/>
      <c r="F186" s="67"/>
    </row>
    <row r="187" ht="15.75" customHeight="1">
      <c r="A187" s="66"/>
      <c r="B187" s="67"/>
      <c r="C187" s="67"/>
      <c r="D187" s="67"/>
      <c r="E187" s="67"/>
      <c r="F187" s="67"/>
    </row>
    <row r="188" ht="15.75" customHeight="1">
      <c r="A188" s="66"/>
      <c r="B188" s="67"/>
      <c r="C188" s="67"/>
      <c r="D188" s="67"/>
      <c r="E188" s="67"/>
      <c r="F188" s="67"/>
    </row>
    <row r="189" ht="15.75" customHeight="1">
      <c r="A189" s="66"/>
      <c r="B189" s="67"/>
      <c r="C189" s="67"/>
      <c r="D189" s="67"/>
      <c r="E189" s="67"/>
      <c r="F189" s="67"/>
    </row>
    <row r="190" ht="15.75" customHeight="1">
      <c r="A190" s="66"/>
      <c r="B190" s="67"/>
      <c r="C190" s="67"/>
      <c r="D190" s="67"/>
      <c r="E190" s="67"/>
      <c r="F190" s="67"/>
    </row>
    <row r="191" ht="15.75" customHeight="1">
      <c r="A191" s="66"/>
      <c r="B191" s="67"/>
      <c r="C191" s="67"/>
      <c r="D191" s="67"/>
      <c r="E191" s="67"/>
      <c r="F191" s="67"/>
    </row>
    <row r="192" ht="15.75" customHeight="1">
      <c r="A192" s="66"/>
      <c r="B192" s="67"/>
      <c r="C192" s="67"/>
      <c r="D192" s="67"/>
      <c r="E192" s="67"/>
      <c r="F192" s="67"/>
    </row>
    <row r="193" ht="15.75" customHeight="1">
      <c r="A193" s="66"/>
      <c r="B193" s="67"/>
      <c r="C193" s="67"/>
      <c r="D193" s="67"/>
      <c r="E193" s="67"/>
      <c r="F193" s="67"/>
    </row>
    <row r="194" ht="15.75" customHeight="1">
      <c r="A194" s="66"/>
      <c r="B194" s="67"/>
      <c r="C194" s="67"/>
      <c r="D194" s="67"/>
      <c r="E194" s="67"/>
      <c r="F194" s="67"/>
    </row>
    <row r="195" ht="15.75" customHeight="1">
      <c r="A195" s="66"/>
      <c r="B195" s="67"/>
      <c r="C195" s="67"/>
      <c r="D195" s="67"/>
      <c r="E195" s="67"/>
      <c r="F195" s="67"/>
    </row>
    <row r="196" ht="15.75" customHeight="1">
      <c r="A196" s="66"/>
      <c r="B196" s="67"/>
      <c r="C196" s="67"/>
      <c r="D196" s="67"/>
      <c r="E196" s="67"/>
      <c r="F196" s="67"/>
    </row>
    <row r="197" ht="15.75" customHeight="1">
      <c r="A197" s="66"/>
      <c r="B197" s="67"/>
      <c r="C197" s="67"/>
      <c r="D197" s="67"/>
      <c r="E197" s="67"/>
      <c r="F197" s="67"/>
    </row>
    <row r="198" ht="15.75" customHeight="1">
      <c r="A198" s="66"/>
      <c r="B198" s="67"/>
      <c r="C198" s="67"/>
      <c r="D198" s="67"/>
      <c r="E198" s="67"/>
      <c r="F198" s="67"/>
    </row>
    <row r="199" ht="15.75" customHeight="1">
      <c r="A199" s="66"/>
      <c r="B199" s="67"/>
      <c r="C199" s="67"/>
      <c r="D199" s="67"/>
      <c r="E199" s="67"/>
      <c r="F199" s="67"/>
    </row>
    <row r="200" ht="15.75" customHeight="1">
      <c r="A200" s="66"/>
      <c r="B200" s="67"/>
      <c r="C200" s="67"/>
      <c r="D200" s="67"/>
      <c r="E200" s="67"/>
      <c r="F200" s="67"/>
    </row>
    <row r="201" ht="15.75" customHeight="1">
      <c r="A201" s="66"/>
      <c r="B201" s="67"/>
      <c r="C201" s="67"/>
      <c r="D201" s="67"/>
      <c r="E201" s="67"/>
      <c r="F201" s="67"/>
    </row>
    <row r="202" ht="15.75" customHeight="1">
      <c r="A202" s="66"/>
      <c r="B202" s="67"/>
      <c r="C202" s="67"/>
      <c r="D202" s="67"/>
      <c r="E202" s="67"/>
      <c r="F202" s="67"/>
    </row>
    <row r="203" ht="15.75" customHeight="1">
      <c r="A203" s="66"/>
      <c r="B203" s="67"/>
      <c r="C203" s="67"/>
      <c r="D203" s="67"/>
      <c r="E203" s="67"/>
      <c r="F203" s="67"/>
    </row>
    <row r="204" ht="15.75" customHeight="1">
      <c r="A204" s="66"/>
      <c r="B204" s="67"/>
      <c r="C204" s="67"/>
      <c r="D204" s="67"/>
      <c r="E204" s="67"/>
      <c r="F204" s="67"/>
    </row>
    <row r="205" ht="15.75" customHeight="1">
      <c r="A205" s="66"/>
      <c r="B205" s="67"/>
      <c r="C205" s="67"/>
      <c r="D205" s="67"/>
      <c r="E205" s="67"/>
      <c r="F205" s="67"/>
    </row>
    <row r="206" ht="15.75" customHeight="1">
      <c r="A206" s="66"/>
      <c r="B206" s="67"/>
      <c r="C206" s="67"/>
      <c r="D206" s="67"/>
      <c r="E206" s="67"/>
      <c r="F206" s="67"/>
    </row>
    <row r="207" ht="15.75" customHeight="1">
      <c r="A207" s="66"/>
      <c r="B207" s="67"/>
      <c r="C207" s="67"/>
      <c r="D207" s="67"/>
      <c r="E207" s="67"/>
      <c r="F207" s="67"/>
    </row>
    <row r="208" ht="15.75" customHeight="1">
      <c r="A208" s="66"/>
      <c r="B208" s="67"/>
      <c r="C208" s="67"/>
      <c r="D208" s="67"/>
      <c r="E208" s="67"/>
      <c r="F208" s="67"/>
    </row>
    <row r="209" ht="15.75" customHeight="1">
      <c r="A209" s="66"/>
      <c r="B209" s="67"/>
      <c r="C209" s="67"/>
      <c r="D209" s="67"/>
      <c r="E209" s="67"/>
      <c r="F209" s="67"/>
    </row>
    <row r="210" ht="15.75" customHeight="1">
      <c r="A210" s="66"/>
      <c r="B210" s="67"/>
      <c r="C210" s="67"/>
      <c r="D210" s="67"/>
      <c r="E210" s="67"/>
      <c r="F210" s="67"/>
    </row>
    <row r="211" ht="15.75" customHeight="1">
      <c r="A211" s="66"/>
      <c r="B211" s="67"/>
      <c r="C211" s="67"/>
      <c r="D211" s="67"/>
      <c r="E211" s="67"/>
      <c r="F211" s="67"/>
    </row>
    <row r="212" ht="15.75" customHeight="1">
      <c r="A212" s="66"/>
      <c r="B212" s="67"/>
      <c r="C212" s="67"/>
      <c r="D212" s="67"/>
      <c r="E212" s="67"/>
      <c r="F212" s="67"/>
    </row>
    <row r="213" ht="15.75" customHeight="1">
      <c r="A213" s="66"/>
      <c r="B213" s="67"/>
      <c r="C213" s="67"/>
      <c r="D213" s="67"/>
      <c r="E213" s="67"/>
      <c r="F213" s="67"/>
    </row>
    <row r="214" ht="15.75" customHeight="1">
      <c r="A214" s="66"/>
      <c r="B214" s="67"/>
      <c r="C214" s="67"/>
      <c r="D214" s="67"/>
      <c r="E214" s="67"/>
      <c r="F214" s="67"/>
    </row>
    <row r="215" ht="15.75" customHeight="1">
      <c r="A215" s="66"/>
      <c r="B215" s="67"/>
      <c r="C215" s="67"/>
      <c r="D215" s="67"/>
      <c r="E215" s="67"/>
      <c r="F215" s="67"/>
    </row>
    <row r="216" ht="15.75" customHeight="1">
      <c r="A216" s="66"/>
      <c r="B216" s="67"/>
      <c r="C216" s="67"/>
      <c r="D216" s="67"/>
      <c r="E216" s="67"/>
      <c r="F216" s="67"/>
    </row>
    <row r="217" ht="15.75" customHeight="1">
      <c r="A217" s="66"/>
      <c r="B217" s="67"/>
      <c r="C217" s="67"/>
      <c r="D217" s="67"/>
      <c r="E217" s="67"/>
      <c r="F217" s="67"/>
    </row>
    <row r="218" ht="15.75" customHeight="1">
      <c r="A218" s="66"/>
      <c r="B218" s="67"/>
      <c r="C218" s="67"/>
      <c r="D218" s="67"/>
      <c r="E218" s="67"/>
      <c r="F218" s="67"/>
    </row>
    <row r="219" ht="15.75" customHeight="1">
      <c r="A219" s="66"/>
      <c r="B219" s="67"/>
      <c r="C219" s="67"/>
      <c r="D219" s="67"/>
      <c r="E219" s="67"/>
      <c r="F219" s="67"/>
    </row>
    <row r="220" ht="15.75" customHeight="1">
      <c r="A220" s="66"/>
      <c r="B220" s="67"/>
      <c r="C220" s="67"/>
      <c r="D220" s="67"/>
      <c r="E220" s="67"/>
      <c r="F220" s="67"/>
    </row>
    <row r="221" ht="15.75" customHeight="1">
      <c r="A221" s="66"/>
      <c r="B221" s="67"/>
      <c r="C221" s="67"/>
      <c r="D221" s="67"/>
      <c r="E221" s="67"/>
      <c r="F221" s="67"/>
    </row>
    <row r="222" ht="15.75" customHeight="1">
      <c r="A222" s="66"/>
      <c r="B222" s="67"/>
      <c r="C222" s="67"/>
      <c r="D222" s="67"/>
      <c r="E222" s="67"/>
      <c r="F222" s="67"/>
    </row>
    <row r="223" ht="15.75" customHeight="1">
      <c r="A223" s="66"/>
      <c r="B223" s="67"/>
      <c r="C223" s="67"/>
      <c r="D223" s="67"/>
      <c r="E223" s="67"/>
      <c r="F223" s="67"/>
    </row>
    <row r="224" ht="15.75" customHeight="1">
      <c r="A224" s="66"/>
      <c r="B224" s="67"/>
      <c r="C224" s="67"/>
      <c r="D224" s="67"/>
      <c r="E224" s="67"/>
      <c r="F224" s="67"/>
    </row>
    <row r="225" ht="15.75" customHeight="1">
      <c r="A225" s="66"/>
      <c r="B225" s="67"/>
      <c r="C225" s="67"/>
      <c r="D225" s="67"/>
      <c r="E225" s="67"/>
      <c r="F225" s="67"/>
    </row>
    <row r="226" ht="15.75" customHeight="1">
      <c r="A226" s="66"/>
      <c r="B226" s="67"/>
      <c r="C226" s="67"/>
      <c r="D226" s="67"/>
      <c r="E226" s="67"/>
      <c r="F226" s="67"/>
    </row>
    <row r="227" ht="15.75" customHeight="1">
      <c r="A227" s="66"/>
      <c r="B227" s="67"/>
      <c r="C227" s="67"/>
      <c r="D227" s="67"/>
      <c r="E227" s="67"/>
      <c r="F227" s="67"/>
    </row>
    <row r="228" ht="15.75" customHeight="1">
      <c r="A228" s="66"/>
      <c r="B228" s="67"/>
      <c r="C228" s="67"/>
      <c r="D228" s="67"/>
      <c r="E228" s="67"/>
      <c r="F228" s="67"/>
    </row>
    <row r="229" ht="15.75" customHeight="1">
      <c r="A229" s="66"/>
      <c r="B229" s="67"/>
      <c r="C229" s="67"/>
      <c r="D229" s="67"/>
      <c r="E229" s="67"/>
      <c r="F229" s="67"/>
    </row>
    <row r="230" ht="15.75" customHeight="1">
      <c r="A230" s="66"/>
      <c r="B230" s="67"/>
      <c r="C230" s="67"/>
      <c r="D230" s="67"/>
      <c r="E230" s="67"/>
      <c r="F230" s="67"/>
    </row>
    <row r="231" ht="15.75" customHeight="1">
      <c r="A231" s="66"/>
      <c r="B231" s="67"/>
      <c r="C231" s="67"/>
      <c r="D231" s="67"/>
      <c r="E231" s="67"/>
      <c r="F231" s="67"/>
    </row>
    <row r="232" ht="15.75" customHeight="1">
      <c r="A232" s="66"/>
      <c r="B232" s="67"/>
      <c r="C232" s="67"/>
      <c r="D232" s="67"/>
      <c r="E232" s="67"/>
      <c r="F232" s="67"/>
    </row>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32:F32"/>
  </mergeCells>
  <hyperlinks>
    <hyperlink r:id="rId1" ref="D18"/>
    <hyperlink r:id="rId2" ref="D19"/>
    <hyperlink r:id="rId3" ref="D20"/>
  </hyperlinks>
  <printOptions/>
  <pageMargins bottom="0.75" footer="0.0" header="0.0" left="0.7" right="0.7" top="0.75"/>
  <pageSetup orientation="landscape"/>
  <drawing r:id="rId4"/>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7" width="21.71"/>
    <col customWidth="1" min="8" max="9" width="13.71"/>
    <col customWidth="1" min="10" max="26" width="8.0"/>
  </cols>
  <sheetData>
    <row r="1">
      <c r="A1" s="66"/>
      <c r="B1" s="66"/>
      <c r="C1" s="67"/>
      <c r="D1" s="67"/>
      <c r="E1" s="67"/>
      <c r="F1" s="67"/>
      <c r="G1" s="1"/>
      <c r="H1" s="1"/>
      <c r="I1" s="1"/>
    </row>
    <row r="2" ht="15.75" customHeight="1">
      <c r="A2" s="118" t="s">
        <v>12025</v>
      </c>
      <c r="B2" s="69"/>
      <c r="C2" s="69"/>
      <c r="D2" s="69"/>
      <c r="E2" s="69"/>
      <c r="F2" s="70"/>
      <c r="G2" s="526"/>
      <c r="H2" s="526"/>
      <c r="I2" s="526"/>
      <c r="J2" s="15"/>
      <c r="K2" s="15"/>
      <c r="L2" s="15"/>
      <c r="M2" s="15"/>
      <c r="N2" s="15"/>
      <c r="O2" s="15"/>
      <c r="P2" s="15"/>
      <c r="Q2" s="15"/>
      <c r="R2" s="15"/>
      <c r="S2" s="15"/>
      <c r="T2" s="15"/>
      <c r="U2" s="15"/>
      <c r="V2" s="15"/>
      <c r="W2" s="15"/>
      <c r="X2" s="15"/>
      <c r="Y2" s="15"/>
      <c r="Z2" s="15"/>
    </row>
    <row r="3" ht="15.75" customHeight="1">
      <c r="A3" s="173"/>
      <c r="B3" s="173"/>
      <c r="C3" s="173"/>
      <c r="D3" s="173"/>
      <c r="E3" s="173"/>
      <c r="F3" s="527"/>
      <c r="G3" s="526"/>
      <c r="H3" s="526"/>
      <c r="I3" s="526"/>
      <c r="J3" s="15"/>
      <c r="K3" s="15"/>
      <c r="L3" s="15"/>
      <c r="M3" s="15"/>
      <c r="N3" s="15"/>
      <c r="O3" s="15"/>
      <c r="P3" s="15"/>
      <c r="Q3" s="15"/>
      <c r="R3" s="15"/>
      <c r="S3" s="15"/>
      <c r="T3" s="15"/>
      <c r="U3" s="15"/>
      <c r="V3" s="15"/>
      <c r="W3" s="15"/>
      <c r="X3" s="15"/>
      <c r="Y3" s="15"/>
      <c r="Z3" s="15"/>
    </row>
    <row r="4" ht="14.25" customHeight="1">
      <c r="A4" s="144" t="s">
        <v>12026</v>
      </c>
      <c r="B4" s="69"/>
      <c r="C4" s="69"/>
      <c r="D4" s="69"/>
      <c r="E4" s="69"/>
      <c r="F4" s="70"/>
      <c r="G4" s="526"/>
      <c r="H4" s="526"/>
      <c r="I4" s="526"/>
      <c r="J4" s="15"/>
      <c r="K4" s="15"/>
      <c r="L4" s="15"/>
      <c r="M4" s="15"/>
      <c r="N4" s="15"/>
      <c r="O4" s="15"/>
      <c r="P4" s="15"/>
      <c r="Q4" s="15"/>
      <c r="R4" s="15"/>
      <c r="S4" s="15"/>
      <c r="T4" s="15"/>
      <c r="U4" s="15"/>
      <c r="V4" s="15"/>
      <c r="W4" s="15"/>
      <c r="X4" s="15"/>
      <c r="Y4" s="15"/>
      <c r="Z4" s="15"/>
    </row>
    <row r="5" ht="16.5" customHeight="1">
      <c r="A5" s="322" t="s">
        <v>12027</v>
      </c>
      <c r="B5" s="69"/>
      <c r="C5" s="69"/>
      <c r="D5" s="69"/>
      <c r="E5" s="69"/>
      <c r="F5" s="70"/>
      <c r="G5" s="526"/>
      <c r="H5" s="526"/>
      <c r="I5" s="526"/>
      <c r="J5" s="15"/>
      <c r="K5" s="15"/>
      <c r="L5" s="15"/>
      <c r="M5" s="15"/>
      <c r="N5" s="15"/>
      <c r="O5" s="15"/>
      <c r="P5" s="15"/>
      <c r="Q5" s="15"/>
      <c r="R5" s="15"/>
      <c r="S5" s="15"/>
      <c r="T5" s="15"/>
      <c r="U5" s="15"/>
      <c r="V5" s="15"/>
      <c r="W5" s="15"/>
      <c r="X5" s="15"/>
      <c r="Y5" s="15"/>
      <c r="Z5" s="15"/>
    </row>
    <row r="6" ht="16.5" customHeight="1">
      <c r="A6" s="322" t="s">
        <v>12028</v>
      </c>
      <c r="B6" s="69"/>
      <c r="C6" s="69"/>
      <c r="D6" s="69"/>
      <c r="E6" s="69"/>
      <c r="F6" s="70"/>
      <c r="G6" s="526"/>
      <c r="H6" s="526"/>
      <c r="I6" s="526"/>
      <c r="J6" s="15"/>
      <c r="K6" s="15"/>
      <c r="L6" s="15"/>
      <c r="M6" s="15"/>
      <c r="N6" s="15"/>
      <c r="O6" s="15"/>
      <c r="P6" s="15"/>
      <c r="Q6" s="15"/>
      <c r="R6" s="15"/>
      <c r="S6" s="15"/>
      <c r="T6" s="15"/>
      <c r="U6" s="15"/>
      <c r="V6" s="15"/>
      <c r="W6" s="15"/>
      <c r="X6" s="15"/>
      <c r="Y6" s="15"/>
      <c r="Z6" s="15"/>
    </row>
    <row r="7" ht="17.25" customHeight="1">
      <c r="A7" s="322" t="s">
        <v>12029</v>
      </c>
      <c r="B7" s="69"/>
      <c r="C7" s="69"/>
      <c r="D7" s="69"/>
      <c r="E7" s="69"/>
      <c r="F7" s="70"/>
      <c r="G7" s="526"/>
      <c r="H7" s="526"/>
      <c r="I7" s="526"/>
      <c r="J7" s="15"/>
      <c r="K7" s="15"/>
      <c r="L7" s="15"/>
      <c r="M7" s="15"/>
      <c r="N7" s="15"/>
      <c r="O7" s="15"/>
      <c r="P7" s="15"/>
      <c r="Q7" s="15"/>
      <c r="R7" s="15"/>
      <c r="S7" s="15"/>
      <c r="T7" s="15"/>
      <c r="U7" s="15"/>
      <c r="V7" s="15"/>
      <c r="W7" s="15"/>
      <c r="X7" s="15"/>
      <c r="Y7" s="15"/>
      <c r="Z7" s="15"/>
    </row>
    <row r="8" ht="30.0" customHeight="1">
      <c r="A8" s="322" t="s">
        <v>12030</v>
      </c>
      <c r="B8" s="69"/>
      <c r="C8" s="69"/>
      <c r="D8" s="69"/>
      <c r="E8" s="69"/>
      <c r="F8" s="70"/>
      <c r="G8" s="526"/>
      <c r="H8" s="526"/>
      <c r="I8" s="526"/>
      <c r="J8" s="15"/>
      <c r="K8" s="15"/>
      <c r="L8" s="15"/>
      <c r="M8" s="15"/>
      <c r="N8" s="15"/>
      <c r="O8" s="15"/>
      <c r="P8" s="15"/>
      <c r="Q8" s="15"/>
      <c r="R8" s="15"/>
      <c r="S8" s="15"/>
      <c r="T8" s="15"/>
      <c r="U8" s="15"/>
      <c r="V8" s="15"/>
      <c r="W8" s="15"/>
      <c r="X8" s="15"/>
      <c r="Y8" s="15"/>
      <c r="Z8" s="15"/>
    </row>
    <row r="9" ht="57.0" customHeight="1">
      <c r="A9" s="322" t="s">
        <v>12031</v>
      </c>
      <c r="B9" s="69"/>
      <c r="C9" s="69"/>
      <c r="D9" s="69"/>
      <c r="E9" s="69"/>
      <c r="F9" s="70"/>
      <c r="G9" s="526"/>
      <c r="H9" s="526"/>
      <c r="I9" s="526"/>
      <c r="J9" s="15"/>
      <c r="K9" s="15"/>
      <c r="L9" s="15"/>
      <c r="M9" s="15"/>
      <c r="N9" s="15"/>
      <c r="O9" s="15"/>
      <c r="P9" s="15"/>
      <c r="Q9" s="15"/>
      <c r="R9" s="15"/>
      <c r="S9" s="15"/>
      <c r="T9" s="15"/>
      <c r="U9" s="15"/>
      <c r="V9" s="15"/>
      <c r="W9" s="15"/>
      <c r="X9" s="15"/>
      <c r="Y9" s="15"/>
      <c r="Z9" s="15"/>
    </row>
    <row r="10">
      <c r="A10" s="76"/>
      <c r="B10" s="76"/>
      <c r="C10" s="77"/>
      <c r="D10" s="77"/>
      <c r="E10" s="77"/>
      <c r="F10" s="77"/>
      <c r="G10" s="76"/>
      <c r="H10" s="76"/>
      <c r="I10" s="76"/>
      <c r="J10" s="15"/>
      <c r="K10" s="15"/>
      <c r="L10" s="15"/>
      <c r="M10" s="15"/>
      <c r="N10" s="15"/>
      <c r="O10" s="15"/>
      <c r="P10" s="15"/>
      <c r="Q10" s="15"/>
      <c r="R10" s="15"/>
      <c r="S10" s="15"/>
      <c r="T10" s="15"/>
      <c r="U10" s="15"/>
      <c r="V10" s="15"/>
      <c r="W10" s="15"/>
      <c r="X10" s="15"/>
      <c r="Y10" s="15"/>
      <c r="Z10" s="15"/>
    </row>
    <row r="11" ht="61.5" customHeight="1">
      <c r="A11" s="147" t="s">
        <v>7499</v>
      </c>
      <c r="B11" s="80" t="s">
        <v>8</v>
      </c>
      <c r="C11" s="147" t="s">
        <v>12032</v>
      </c>
      <c r="D11" s="79" t="s">
        <v>12033</v>
      </c>
      <c r="E11" s="147" t="s">
        <v>204</v>
      </c>
      <c r="F11" s="147" t="s">
        <v>208</v>
      </c>
      <c r="G11" s="82" t="s">
        <v>209</v>
      </c>
      <c r="J11" s="15"/>
      <c r="K11" s="15"/>
      <c r="L11" s="15"/>
      <c r="M11" s="15"/>
      <c r="N11" s="15"/>
      <c r="O11" s="15"/>
      <c r="P11" s="15"/>
      <c r="Q11" s="15"/>
      <c r="R11" s="15"/>
      <c r="S11" s="15"/>
      <c r="T11" s="15"/>
      <c r="U11" s="15"/>
      <c r="V11" s="15"/>
      <c r="W11" s="15"/>
      <c r="X11" s="15"/>
      <c r="Y11" s="15"/>
      <c r="Z11" s="15"/>
    </row>
    <row r="12" ht="11.25" customHeight="1">
      <c r="A12" s="345" t="s">
        <v>1835</v>
      </c>
      <c r="B12" s="133" t="s">
        <v>52</v>
      </c>
      <c r="C12" s="133" t="s">
        <v>12034</v>
      </c>
      <c r="D12" s="133" t="s">
        <v>12035</v>
      </c>
      <c r="E12" s="134">
        <v>30.0</v>
      </c>
      <c r="F12" s="495">
        <v>30.0</v>
      </c>
      <c r="G12" s="504" t="s">
        <v>51</v>
      </c>
    </row>
    <row r="13" ht="11.25" customHeight="1">
      <c r="A13" s="345" t="s">
        <v>12008</v>
      </c>
      <c r="B13" s="133" t="s">
        <v>52</v>
      </c>
      <c r="C13" s="133" t="s">
        <v>12036</v>
      </c>
      <c r="D13" s="133" t="s">
        <v>12037</v>
      </c>
      <c r="E13" s="134">
        <v>50.0</v>
      </c>
      <c r="F13" s="495">
        <v>50.0</v>
      </c>
      <c r="G13" s="504" t="s">
        <v>57</v>
      </c>
    </row>
    <row r="14" ht="11.25" customHeight="1">
      <c r="A14" s="345" t="s">
        <v>12008</v>
      </c>
      <c r="B14" s="133" t="s">
        <v>52</v>
      </c>
      <c r="C14" s="133" t="s">
        <v>12036</v>
      </c>
      <c r="D14" s="133" t="s">
        <v>12038</v>
      </c>
      <c r="E14" s="134">
        <v>20.0</v>
      </c>
      <c r="F14" s="495">
        <v>20.0</v>
      </c>
      <c r="G14" s="504" t="s">
        <v>57</v>
      </c>
    </row>
    <row r="15" ht="11.25" customHeight="1">
      <c r="A15" s="345" t="s">
        <v>733</v>
      </c>
      <c r="B15" s="133" t="s">
        <v>88</v>
      </c>
      <c r="C15" s="133" t="s">
        <v>12039</v>
      </c>
      <c r="D15" s="133" t="s">
        <v>12040</v>
      </c>
      <c r="E15" s="134">
        <v>30.0</v>
      </c>
      <c r="F15" s="495">
        <f t="shared" ref="F15:F17" si="1">E15</f>
        <v>30</v>
      </c>
      <c r="G15" s="528" t="s">
        <v>733</v>
      </c>
    </row>
    <row r="16" ht="11.25" customHeight="1">
      <c r="A16" s="345" t="s">
        <v>733</v>
      </c>
      <c r="B16" s="133" t="s">
        <v>88</v>
      </c>
      <c r="C16" s="133" t="s">
        <v>12039</v>
      </c>
      <c r="D16" s="133" t="s">
        <v>12041</v>
      </c>
      <c r="E16" s="134">
        <v>30.0</v>
      </c>
      <c r="F16" s="495">
        <f t="shared" si="1"/>
        <v>30</v>
      </c>
      <c r="G16" s="528" t="s">
        <v>733</v>
      </c>
    </row>
    <row r="17" ht="11.25" customHeight="1">
      <c r="A17" s="345" t="s">
        <v>733</v>
      </c>
      <c r="B17" s="133" t="s">
        <v>88</v>
      </c>
      <c r="C17" s="133" t="s">
        <v>12039</v>
      </c>
      <c r="D17" s="133" t="s">
        <v>12042</v>
      </c>
      <c r="E17" s="134">
        <v>30.0</v>
      </c>
      <c r="F17" s="495">
        <f t="shared" si="1"/>
        <v>30</v>
      </c>
      <c r="G17" s="528" t="s">
        <v>733</v>
      </c>
    </row>
    <row r="18" ht="11.25" customHeight="1">
      <c r="A18" s="352" t="s">
        <v>3859</v>
      </c>
      <c r="B18" s="529" t="s">
        <v>88</v>
      </c>
      <c r="C18" s="529" t="s">
        <v>12043</v>
      </c>
      <c r="D18" s="529" t="s">
        <v>12044</v>
      </c>
      <c r="E18" s="530">
        <v>50.0</v>
      </c>
      <c r="F18" s="531">
        <v>50.0</v>
      </c>
      <c r="G18" s="528" t="s">
        <v>3859</v>
      </c>
    </row>
    <row r="19" ht="11.25" customHeight="1">
      <c r="A19" s="345" t="s">
        <v>1086</v>
      </c>
      <c r="B19" s="133" t="s">
        <v>1075</v>
      </c>
      <c r="C19" s="133" t="s">
        <v>12045</v>
      </c>
      <c r="D19" s="133" t="s">
        <v>12046</v>
      </c>
      <c r="E19" s="134">
        <v>20.0</v>
      </c>
      <c r="F19" s="495">
        <v>20.0</v>
      </c>
      <c r="G19" s="528" t="s">
        <v>1086</v>
      </c>
    </row>
    <row r="20" ht="11.25" customHeight="1">
      <c r="A20" s="345" t="s">
        <v>12047</v>
      </c>
      <c r="B20" s="133" t="s">
        <v>88</v>
      </c>
      <c r="C20" s="133" t="s">
        <v>12048</v>
      </c>
      <c r="D20" s="133" t="s">
        <v>12049</v>
      </c>
      <c r="E20" s="134">
        <v>20.0</v>
      </c>
      <c r="F20" s="495">
        <v>20.0</v>
      </c>
      <c r="G20" s="528" t="s">
        <v>1198</v>
      </c>
    </row>
    <row r="21" ht="11.25" customHeight="1">
      <c r="A21" s="345" t="s">
        <v>12050</v>
      </c>
      <c r="B21" s="133"/>
      <c r="C21" s="133"/>
      <c r="D21" s="133"/>
      <c r="E21" s="134"/>
      <c r="F21" s="495"/>
      <c r="G21" s="504" t="s">
        <v>150</v>
      </c>
    </row>
    <row r="22" ht="11.25" customHeight="1">
      <c r="A22" s="345" t="s">
        <v>12051</v>
      </c>
      <c r="B22" s="133"/>
      <c r="C22" s="133"/>
      <c r="D22" s="133"/>
      <c r="E22" s="134"/>
      <c r="F22" s="495"/>
      <c r="G22" s="504" t="s">
        <v>150</v>
      </c>
      <c r="H22" s="1"/>
      <c r="I22" s="1"/>
    </row>
    <row r="23" ht="11.25" customHeight="1">
      <c r="A23" s="515"/>
      <c r="B23" s="376"/>
      <c r="C23" s="376"/>
      <c r="D23" s="376"/>
      <c r="E23" s="378"/>
      <c r="F23" s="493"/>
      <c r="G23" s="532"/>
      <c r="H23" s="3"/>
      <c r="I23" s="3"/>
      <c r="J23" s="66"/>
      <c r="K23" s="66"/>
      <c r="L23" s="66"/>
      <c r="M23" s="66"/>
      <c r="N23" s="66"/>
      <c r="O23" s="66"/>
      <c r="P23" s="66"/>
      <c r="Q23" s="66"/>
      <c r="R23" s="66"/>
      <c r="S23" s="66"/>
      <c r="T23" s="66"/>
      <c r="U23" s="66"/>
      <c r="V23" s="66"/>
      <c r="W23" s="66"/>
      <c r="X23" s="66"/>
      <c r="Y23" s="66"/>
      <c r="Z23" s="66"/>
    </row>
    <row r="24" ht="11.25" customHeight="1">
      <c r="A24" s="345"/>
      <c r="B24" s="133"/>
      <c r="C24" s="133"/>
      <c r="D24" s="133"/>
      <c r="E24" s="134"/>
      <c r="F24" s="495"/>
      <c r="G24" s="532"/>
      <c r="H24" s="1"/>
      <c r="I24" s="1"/>
    </row>
    <row r="25" ht="11.25" customHeight="1">
      <c r="A25" s="345"/>
      <c r="B25" s="133"/>
      <c r="C25" s="133"/>
      <c r="D25" s="133"/>
      <c r="E25" s="139"/>
      <c r="F25" s="495"/>
      <c r="G25" s="532"/>
      <c r="H25" s="1"/>
      <c r="I25" s="1"/>
    </row>
    <row r="26" ht="11.25" customHeight="1">
      <c r="A26" s="345"/>
      <c r="B26" s="133"/>
      <c r="C26" s="133"/>
      <c r="D26" s="133"/>
      <c r="E26" s="134"/>
      <c r="F26" s="495"/>
      <c r="G26" s="532"/>
      <c r="H26" s="1"/>
      <c r="I26" s="1"/>
    </row>
    <row r="27" ht="11.25" customHeight="1">
      <c r="A27" s="345"/>
      <c r="B27" s="133"/>
      <c r="C27" s="133"/>
      <c r="D27" s="133"/>
      <c r="E27" s="134"/>
      <c r="F27" s="495"/>
      <c r="G27" s="532"/>
      <c r="H27" s="1"/>
      <c r="I27" s="1"/>
    </row>
    <row r="28" ht="11.25" customHeight="1">
      <c r="A28" s="345"/>
      <c r="B28" s="133"/>
      <c r="C28" s="133"/>
      <c r="D28" s="133"/>
      <c r="E28" s="134"/>
      <c r="F28" s="495"/>
      <c r="G28" s="532"/>
      <c r="H28" s="1"/>
      <c r="I28" s="1"/>
    </row>
    <row r="29" ht="15.75" customHeight="1">
      <c r="A29" s="77"/>
      <c r="B29" s="373"/>
      <c r="C29" s="373"/>
      <c r="D29" s="373"/>
      <c r="E29" s="499"/>
      <c r="F29" s="499">
        <f>SUM(F12:F28)</f>
        <v>280</v>
      </c>
      <c r="H29" s="1"/>
      <c r="I29" s="1"/>
    </row>
    <row r="30" ht="15.75" customHeight="1">
      <c r="A30" s="66"/>
      <c r="B30" s="66"/>
      <c r="C30" s="67"/>
      <c r="D30" s="67"/>
      <c r="E30" s="67"/>
      <c r="F30" s="67"/>
      <c r="G30" s="1"/>
      <c r="H30" s="1"/>
      <c r="I30" s="1"/>
    </row>
    <row r="31" ht="15.75" customHeight="1">
      <c r="A31" s="533" t="s">
        <v>1743</v>
      </c>
      <c r="B31" s="3"/>
      <c r="C31" s="3"/>
      <c r="D31" s="3"/>
      <c r="E31" s="3"/>
      <c r="F31" s="3"/>
      <c r="G31" s="3"/>
      <c r="H31" s="1"/>
      <c r="I31" s="1"/>
    </row>
    <row r="32" ht="15.75" customHeight="1">
      <c r="A32" s="66"/>
      <c r="B32" s="66"/>
      <c r="C32" s="67"/>
      <c r="D32" s="67"/>
      <c r="E32" s="67"/>
      <c r="F32" s="1"/>
      <c r="G32" s="1"/>
      <c r="H32" s="1"/>
      <c r="I32" s="1"/>
    </row>
    <row r="33" ht="15.75" customHeight="1">
      <c r="A33" s="66"/>
      <c r="B33" s="66"/>
      <c r="C33" s="67"/>
      <c r="D33" s="67"/>
      <c r="E33" s="67"/>
      <c r="F33" s="67"/>
      <c r="G33" s="1"/>
      <c r="H33" s="1"/>
      <c r="I33" s="1"/>
    </row>
    <row r="34" ht="15.75" customHeight="1">
      <c r="A34" s="66"/>
      <c r="B34" s="66"/>
      <c r="C34" s="67"/>
      <c r="D34" s="67"/>
      <c r="E34" s="67"/>
      <c r="F34" s="1"/>
      <c r="G34" s="1"/>
      <c r="H34" s="1"/>
      <c r="I34" s="1"/>
    </row>
    <row r="35" ht="15.75" customHeight="1">
      <c r="A35" s="66"/>
      <c r="B35" s="66"/>
      <c r="C35" s="67"/>
      <c r="D35" s="67"/>
      <c r="E35" s="67"/>
      <c r="F35" s="67"/>
      <c r="G35" s="1"/>
      <c r="H35" s="1"/>
      <c r="I35" s="1"/>
    </row>
    <row r="36" ht="15.75" customHeight="1">
      <c r="A36" s="66"/>
      <c r="B36" s="66"/>
      <c r="C36" s="67"/>
      <c r="D36" s="67"/>
      <c r="E36" s="67"/>
      <c r="F36" s="67"/>
      <c r="G36" s="1"/>
      <c r="H36" s="1"/>
      <c r="I36" s="1"/>
    </row>
    <row r="37" ht="15.75" customHeight="1">
      <c r="A37" s="66"/>
      <c r="B37" s="66"/>
      <c r="C37" s="67"/>
      <c r="D37" s="67"/>
      <c r="E37" s="67"/>
      <c r="F37" s="67"/>
      <c r="G37" s="1"/>
      <c r="H37" s="1"/>
      <c r="I37" s="1"/>
    </row>
    <row r="38" ht="15.75" customHeight="1">
      <c r="A38" s="66"/>
      <c r="B38" s="66"/>
      <c r="C38" s="67"/>
      <c r="D38" s="67"/>
      <c r="E38" s="67"/>
      <c r="F38" s="67"/>
      <c r="G38" s="1"/>
      <c r="H38" s="1"/>
      <c r="I38" s="1"/>
    </row>
    <row r="39" ht="15.75" customHeight="1">
      <c r="A39" s="66"/>
      <c r="B39" s="66"/>
      <c r="C39" s="67"/>
      <c r="D39" s="67"/>
      <c r="E39" s="67"/>
      <c r="F39" s="67"/>
      <c r="G39" s="1"/>
      <c r="H39" s="1"/>
      <c r="I39" s="1"/>
    </row>
    <row r="40" ht="15.75" customHeight="1">
      <c r="A40" s="66"/>
      <c r="B40" s="66"/>
      <c r="C40" s="67"/>
      <c r="D40" s="67"/>
      <c r="E40" s="67"/>
      <c r="F40" s="67"/>
      <c r="G40" s="1"/>
      <c r="H40" s="1"/>
      <c r="I40" s="1"/>
    </row>
    <row r="41" ht="15.75" customHeight="1">
      <c r="A41" s="66"/>
      <c r="B41" s="66"/>
      <c r="C41" s="67"/>
      <c r="D41" s="67"/>
      <c r="E41" s="67"/>
      <c r="F41" s="67"/>
      <c r="G41" s="1"/>
      <c r="H41" s="1"/>
      <c r="I41" s="1"/>
    </row>
    <row r="42" ht="15.75" customHeight="1">
      <c r="A42" s="66"/>
      <c r="B42" s="66"/>
      <c r="C42" s="67"/>
      <c r="D42" s="67"/>
      <c r="E42" s="67"/>
      <c r="F42" s="67"/>
      <c r="G42" s="1"/>
      <c r="H42" s="1"/>
      <c r="I42" s="1"/>
    </row>
    <row r="43" ht="15.75" customHeight="1">
      <c r="A43" s="66"/>
      <c r="B43" s="66"/>
      <c r="C43" s="67"/>
      <c r="D43" s="67"/>
      <c r="E43" s="67"/>
      <c r="F43" s="67"/>
      <c r="G43" s="1"/>
      <c r="H43" s="1"/>
      <c r="I43" s="1"/>
    </row>
    <row r="44" ht="15.75" customHeight="1">
      <c r="A44" s="66"/>
      <c r="B44" s="66"/>
      <c r="C44" s="67"/>
      <c r="D44" s="67"/>
      <c r="E44" s="67"/>
      <c r="F44" s="67"/>
      <c r="G44" s="1"/>
      <c r="H44" s="1"/>
      <c r="I44" s="1"/>
    </row>
    <row r="45" ht="15.75" customHeight="1">
      <c r="A45" s="66"/>
      <c r="B45" s="66"/>
      <c r="C45" s="67"/>
      <c r="D45" s="67"/>
      <c r="E45" s="67"/>
      <c r="F45" s="67"/>
      <c r="G45" s="1"/>
      <c r="H45" s="1"/>
      <c r="I45" s="1"/>
    </row>
    <row r="46" ht="15.75" customHeight="1">
      <c r="A46" s="66"/>
      <c r="B46" s="66"/>
      <c r="C46" s="67"/>
      <c r="D46" s="67"/>
      <c r="E46" s="67"/>
      <c r="F46" s="67"/>
      <c r="G46" s="1"/>
      <c r="H46" s="1"/>
      <c r="I46" s="1"/>
    </row>
    <row r="47" ht="15.75" customHeight="1">
      <c r="A47" s="66"/>
      <c r="B47" s="66"/>
      <c r="C47" s="67"/>
      <c r="D47" s="67"/>
      <c r="E47" s="67"/>
      <c r="F47" s="67"/>
      <c r="G47" s="1"/>
      <c r="H47" s="1"/>
      <c r="I47" s="1"/>
    </row>
    <row r="48" ht="15.75" customHeight="1">
      <c r="A48" s="66"/>
      <c r="B48" s="66"/>
      <c r="C48" s="67"/>
      <c r="D48" s="67"/>
      <c r="E48" s="67"/>
      <c r="F48" s="67"/>
      <c r="G48" s="1"/>
      <c r="H48" s="1"/>
      <c r="I48" s="1"/>
    </row>
    <row r="49" ht="15.75" customHeight="1">
      <c r="A49" s="66"/>
      <c r="B49" s="66"/>
      <c r="C49" s="67"/>
      <c r="D49" s="67"/>
      <c r="E49" s="67"/>
      <c r="F49" s="67"/>
      <c r="G49" s="1"/>
      <c r="H49" s="1"/>
      <c r="I49" s="1"/>
    </row>
    <row r="50" ht="15.75" customHeight="1">
      <c r="A50" s="66"/>
      <c r="B50" s="66"/>
      <c r="C50" s="67"/>
      <c r="D50" s="67"/>
      <c r="E50" s="67"/>
      <c r="F50" s="67"/>
      <c r="G50" s="1"/>
      <c r="H50" s="1"/>
      <c r="I50" s="1"/>
    </row>
    <row r="51" ht="15.75" customHeight="1">
      <c r="A51" s="66"/>
      <c r="B51" s="66"/>
      <c r="C51" s="67"/>
      <c r="D51" s="67"/>
      <c r="E51" s="67"/>
      <c r="F51" s="67"/>
      <c r="G51" s="1"/>
      <c r="H51" s="1"/>
      <c r="I51" s="1"/>
    </row>
    <row r="52" ht="15.75" customHeight="1">
      <c r="A52" s="66"/>
      <c r="B52" s="66"/>
      <c r="C52" s="67"/>
      <c r="D52" s="67"/>
      <c r="E52" s="67"/>
      <c r="F52" s="67"/>
      <c r="G52" s="1"/>
      <c r="H52" s="1"/>
      <c r="I52" s="1"/>
    </row>
    <row r="53" ht="15.75" customHeight="1">
      <c r="A53" s="66"/>
      <c r="B53" s="66"/>
      <c r="C53" s="67"/>
      <c r="D53" s="67"/>
      <c r="E53" s="67"/>
      <c r="F53" s="67"/>
      <c r="G53" s="1"/>
      <c r="H53" s="1"/>
      <c r="I53" s="1"/>
    </row>
    <row r="54" ht="15.75" customHeight="1">
      <c r="A54" s="66"/>
      <c r="B54" s="66"/>
      <c r="C54" s="67"/>
      <c r="D54" s="67"/>
      <c r="E54" s="67"/>
      <c r="F54" s="67"/>
      <c r="G54" s="1"/>
      <c r="H54" s="1"/>
      <c r="I54" s="1"/>
    </row>
    <row r="55" ht="15.75" customHeight="1">
      <c r="A55" s="66"/>
      <c r="B55" s="66"/>
      <c r="C55" s="67"/>
      <c r="D55" s="67"/>
      <c r="E55" s="67"/>
      <c r="F55" s="67"/>
      <c r="G55" s="1"/>
      <c r="H55" s="1"/>
      <c r="I55" s="1"/>
    </row>
    <row r="56" ht="15.75" customHeight="1">
      <c r="A56" s="66"/>
      <c r="B56" s="66"/>
      <c r="C56" s="67"/>
      <c r="D56" s="67"/>
      <c r="E56" s="67"/>
      <c r="F56" s="67"/>
      <c r="G56" s="1"/>
      <c r="H56" s="1"/>
      <c r="I56" s="1"/>
    </row>
    <row r="57" ht="15.75" customHeight="1">
      <c r="A57" s="66"/>
      <c r="B57" s="66"/>
      <c r="C57" s="67"/>
      <c r="D57" s="67"/>
      <c r="E57" s="67"/>
      <c r="F57" s="67"/>
      <c r="G57" s="1"/>
      <c r="H57" s="1"/>
      <c r="I57" s="1"/>
    </row>
    <row r="58" ht="15.75" customHeight="1">
      <c r="A58" s="66"/>
      <c r="B58" s="66"/>
      <c r="C58" s="67"/>
      <c r="D58" s="67"/>
      <c r="E58" s="67"/>
      <c r="F58" s="67"/>
      <c r="G58" s="1"/>
      <c r="H58" s="1"/>
      <c r="I58" s="1"/>
    </row>
    <row r="59" ht="15.75" customHeight="1">
      <c r="A59" s="66"/>
      <c r="B59" s="66"/>
      <c r="C59" s="67"/>
      <c r="D59" s="67"/>
      <c r="E59" s="67"/>
      <c r="F59" s="67"/>
      <c r="G59" s="1"/>
      <c r="H59" s="1"/>
      <c r="I59" s="1"/>
    </row>
    <row r="60" ht="15.75" customHeight="1">
      <c r="A60" s="66"/>
      <c r="B60" s="66"/>
      <c r="C60" s="67"/>
      <c r="D60" s="67"/>
      <c r="E60" s="67"/>
      <c r="F60" s="67"/>
      <c r="G60" s="1"/>
      <c r="H60" s="1"/>
      <c r="I60" s="1"/>
    </row>
    <row r="61" ht="15.75" customHeight="1">
      <c r="A61" s="66"/>
      <c r="B61" s="66"/>
      <c r="C61" s="67"/>
      <c r="D61" s="67"/>
      <c r="E61" s="67"/>
      <c r="F61" s="67"/>
      <c r="G61" s="1"/>
      <c r="H61" s="1"/>
      <c r="I61" s="1"/>
    </row>
    <row r="62" ht="15.75" customHeight="1">
      <c r="A62" s="66"/>
      <c r="B62" s="66"/>
      <c r="C62" s="67"/>
      <c r="D62" s="67"/>
      <c r="E62" s="67"/>
      <c r="F62" s="67"/>
      <c r="G62" s="1"/>
      <c r="H62" s="1"/>
      <c r="I62" s="1"/>
    </row>
    <row r="63" ht="15.75" customHeight="1">
      <c r="A63" s="66"/>
      <c r="B63" s="66"/>
      <c r="C63" s="67"/>
      <c r="D63" s="67"/>
      <c r="E63" s="67"/>
      <c r="F63" s="67"/>
      <c r="G63" s="1"/>
      <c r="H63" s="1"/>
      <c r="I63" s="1"/>
    </row>
    <row r="64" ht="15.75" customHeight="1">
      <c r="A64" s="66"/>
      <c r="B64" s="66"/>
      <c r="C64" s="67"/>
      <c r="D64" s="67"/>
      <c r="E64" s="67"/>
      <c r="F64" s="67"/>
      <c r="G64" s="1"/>
      <c r="H64" s="1"/>
      <c r="I64" s="1"/>
    </row>
    <row r="65" ht="15.75" customHeight="1">
      <c r="A65" s="66"/>
      <c r="B65" s="66"/>
      <c r="C65" s="67"/>
      <c r="D65" s="67"/>
      <c r="E65" s="67"/>
      <c r="F65" s="67"/>
      <c r="G65" s="1"/>
      <c r="H65" s="1"/>
      <c r="I65" s="1"/>
    </row>
    <row r="66" ht="15.75" customHeight="1">
      <c r="A66" s="66"/>
      <c r="B66" s="66"/>
      <c r="C66" s="67"/>
      <c r="D66" s="67"/>
      <c r="E66" s="67"/>
      <c r="F66" s="67"/>
      <c r="G66" s="1"/>
      <c r="H66" s="1"/>
      <c r="I66" s="1"/>
    </row>
    <row r="67" ht="15.75" customHeight="1">
      <c r="A67" s="66"/>
      <c r="B67" s="66"/>
      <c r="C67" s="67"/>
      <c r="D67" s="67"/>
      <c r="E67" s="67"/>
      <c r="F67" s="67"/>
      <c r="G67" s="1"/>
      <c r="H67" s="1"/>
      <c r="I67" s="1"/>
    </row>
    <row r="68" ht="15.75" customHeight="1">
      <c r="A68" s="66"/>
      <c r="B68" s="66"/>
      <c r="C68" s="67"/>
      <c r="D68" s="67"/>
      <c r="E68" s="67"/>
      <c r="F68" s="67"/>
      <c r="G68" s="1"/>
      <c r="H68" s="1"/>
      <c r="I68" s="1"/>
    </row>
    <row r="69" ht="15.75" customHeight="1">
      <c r="A69" s="66"/>
      <c r="B69" s="66"/>
      <c r="C69" s="67"/>
      <c r="D69" s="67"/>
      <c r="E69" s="67"/>
      <c r="F69" s="67"/>
      <c r="G69" s="1"/>
      <c r="H69" s="1"/>
      <c r="I69" s="1"/>
    </row>
    <row r="70" ht="15.75" customHeight="1">
      <c r="A70" s="66"/>
      <c r="B70" s="66"/>
      <c r="C70" s="67"/>
      <c r="D70" s="67"/>
      <c r="E70" s="67"/>
      <c r="F70" s="67"/>
      <c r="G70" s="1"/>
      <c r="H70" s="1"/>
      <c r="I70" s="1"/>
    </row>
    <row r="71" ht="15.75" customHeight="1">
      <c r="A71" s="66"/>
      <c r="B71" s="66"/>
      <c r="C71" s="67"/>
      <c r="D71" s="67"/>
      <c r="E71" s="67"/>
      <c r="F71" s="67"/>
      <c r="G71" s="1"/>
      <c r="H71" s="1"/>
      <c r="I71" s="1"/>
    </row>
    <row r="72" ht="15.75" customHeight="1">
      <c r="A72" s="66"/>
      <c r="B72" s="66"/>
      <c r="C72" s="67"/>
      <c r="D72" s="67"/>
      <c r="E72" s="67"/>
      <c r="F72" s="67"/>
      <c r="G72" s="1"/>
      <c r="H72" s="1"/>
      <c r="I72" s="1"/>
    </row>
    <row r="73" ht="15.75" customHeight="1">
      <c r="A73" s="66"/>
      <c r="B73" s="66"/>
      <c r="C73" s="67"/>
      <c r="D73" s="67"/>
      <c r="E73" s="67"/>
      <c r="F73" s="67"/>
      <c r="G73" s="1"/>
      <c r="H73" s="1"/>
      <c r="I73" s="1"/>
    </row>
    <row r="74" ht="15.75" customHeight="1">
      <c r="A74" s="66"/>
      <c r="B74" s="66"/>
      <c r="C74" s="67"/>
      <c r="D74" s="67"/>
      <c r="E74" s="67"/>
      <c r="F74" s="67"/>
      <c r="G74" s="1"/>
      <c r="H74" s="1"/>
      <c r="I74" s="1"/>
    </row>
    <row r="75" ht="15.75" customHeight="1">
      <c r="A75" s="66"/>
      <c r="B75" s="66"/>
      <c r="C75" s="67"/>
      <c r="D75" s="67"/>
      <c r="E75" s="67"/>
      <c r="F75" s="67"/>
      <c r="G75" s="1"/>
      <c r="H75" s="1"/>
      <c r="I75" s="1"/>
    </row>
    <row r="76" ht="15.75" customHeight="1">
      <c r="A76" s="66"/>
      <c r="B76" s="66"/>
      <c r="C76" s="67"/>
      <c r="D76" s="67"/>
      <c r="E76" s="67"/>
      <c r="F76" s="67"/>
      <c r="G76" s="1"/>
      <c r="H76" s="1"/>
      <c r="I76" s="1"/>
    </row>
    <row r="77" ht="15.75" customHeight="1">
      <c r="A77" s="66"/>
      <c r="B77" s="66"/>
      <c r="C77" s="67"/>
      <c r="D77" s="67"/>
      <c r="E77" s="67"/>
      <c r="F77" s="67"/>
      <c r="G77" s="1"/>
      <c r="H77" s="1"/>
      <c r="I77" s="1"/>
    </row>
    <row r="78" ht="15.75" customHeight="1">
      <c r="A78" s="66"/>
      <c r="B78" s="66"/>
      <c r="C78" s="67"/>
      <c r="D78" s="67"/>
      <c r="E78" s="67"/>
      <c r="F78" s="67"/>
      <c r="G78" s="1"/>
      <c r="H78" s="1"/>
      <c r="I78" s="1"/>
    </row>
    <row r="79" ht="15.75" customHeight="1">
      <c r="A79" s="66"/>
      <c r="B79" s="66"/>
      <c r="C79" s="67"/>
      <c r="D79" s="67"/>
      <c r="E79" s="67"/>
      <c r="F79" s="67"/>
      <c r="G79" s="1"/>
      <c r="H79" s="1"/>
      <c r="I79" s="1"/>
    </row>
    <row r="80" ht="15.75" customHeight="1">
      <c r="A80" s="66"/>
      <c r="B80" s="66"/>
      <c r="C80" s="67"/>
      <c r="D80" s="67"/>
      <c r="E80" s="67"/>
      <c r="F80" s="67"/>
      <c r="G80" s="1"/>
      <c r="H80" s="1"/>
      <c r="I80" s="1"/>
    </row>
    <row r="81" ht="15.75" customHeight="1">
      <c r="A81" s="66"/>
      <c r="B81" s="66"/>
      <c r="C81" s="67"/>
      <c r="D81" s="67"/>
      <c r="E81" s="67"/>
      <c r="F81" s="67"/>
      <c r="G81" s="1"/>
      <c r="H81" s="1"/>
      <c r="I81" s="1"/>
    </row>
    <row r="82" ht="15.75" customHeight="1">
      <c r="A82" s="66"/>
      <c r="B82" s="66"/>
      <c r="C82" s="67"/>
      <c r="D82" s="67"/>
      <c r="E82" s="67"/>
      <c r="F82" s="67"/>
      <c r="G82" s="1"/>
      <c r="H82" s="1"/>
      <c r="I82" s="1"/>
    </row>
    <row r="83" ht="15.75" customHeight="1">
      <c r="A83" s="66"/>
      <c r="B83" s="66"/>
      <c r="C83" s="67"/>
      <c r="D83" s="67"/>
      <c r="E83" s="67"/>
      <c r="F83" s="67"/>
      <c r="G83" s="1"/>
      <c r="H83" s="1"/>
      <c r="I83" s="1"/>
    </row>
    <row r="84" ht="15.75" customHeight="1">
      <c r="A84" s="66"/>
      <c r="B84" s="66"/>
      <c r="C84" s="67"/>
      <c r="D84" s="67"/>
      <c r="E84" s="67"/>
      <c r="F84" s="67"/>
      <c r="G84" s="1"/>
      <c r="H84" s="1"/>
      <c r="I84" s="1"/>
    </row>
    <row r="85" ht="15.75" customHeight="1">
      <c r="A85" s="66"/>
      <c r="B85" s="66"/>
      <c r="C85" s="67"/>
      <c r="D85" s="67"/>
      <c r="E85" s="67"/>
      <c r="F85" s="67"/>
      <c r="G85" s="1"/>
      <c r="H85" s="1"/>
      <c r="I85" s="1"/>
    </row>
    <row r="86" ht="15.75" customHeight="1">
      <c r="A86" s="66"/>
      <c r="B86" s="66"/>
      <c r="C86" s="67"/>
      <c r="D86" s="67"/>
      <c r="E86" s="67"/>
      <c r="F86" s="67"/>
      <c r="G86" s="1"/>
      <c r="H86" s="1"/>
      <c r="I86" s="1"/>
    </row>
    <row r="87" ht="15.75" customHeight="1">
      <c r="A87" s="66"/>
      <c r="B87" s="66"/>
      <c r="C87" s="67"/>
      <c r="D87" s="67"/>
      <c r="E87" s="67"/>
      <c r="F87" s="67"/>
      <c r="G87" s="1"/>
      <c r="H87" s="1"/>
      <c r="I87" s="1"/>
    </row>
    <row r="88" ht="15.75" customHeight="1">
      <c r="A88" s="66"/>
      <c r="B88" s="66"/>
      <c r="C88" s="67"/>
      <c r="D88" s="67"/>
      <c r="E88" s="67"/>
      <c r="F88" s="67"/>
      <c r="G88" s="1"/>
      <c r="H88" s="1"/>
      <c r="I88" s="1"/>
    </row>
    <row r="89" ht="15.75" customHeight="1">
      <c r="A89" s="66"/>
      <c r="B89" s="66"/>
      <c r="C89" s="67"/>
      <c r="D89" s="67"/>
      <c r="E89" s="67"/>
      <c r="F89" s="67"/>
      <c r="G89" s="1"/>
      <c r="H89" s="1"/>
      <c r="I89" s="1"/>
    </row>
    <row r="90" ht="15.75" customHeight="1">
      <c r="A90" s="66"/>
      <c r="B90" s="66"/>
      <c r="C90" s="67"/>
      <c r="D90" s="67"/>
      <c r="E90" s="67"/>
      <c r="F90" s="67"/>
      <c r="G90" s="1"/>
      <c r="H90" s="1"/>
      <c r="I90" s="1"/>
    </row>
    <row r="91" ht="15.75" customHeight="1">
      <c r="A91" s="66"/>
      <c r="B91" s="66"/>
      <c r="C91" s="67"/>
      <c r="D91" s="67"/>
      <c r="E91" s="67"/>
      <c r="F91" s="67"/>
      <c r="G91" s="1"/>
      <c r="H91" s="1"/>
      <c r="I91" s="1"/>
    </row>
    <row r="92" ht="15.75" customHeight="1">
      <c r="A92" s="66"/>
      <c r="B92" s="66"/>
      <c r="C92" s="67"/>
      <c r="D92" s="67"/>
      <c r="E92" s="67"/>
      <c r="F92" s="67"/>
      <c r="G92" s="1"/>
      <c r="H92" s="1"/>
      <c r="I92" s="1"/>
    </row>
    <row r="93" ht="15.75" customHeight="1">
      <c r="A93" s="66"/>
      <c r="B93" s="66"/>
      <c r="C93" s="67"/>
      <c r="D93" s="67"/>
      <c r="E93" s="67"/>
      <c r="F93" s="67"/>
      <c r="G93" s="1"/>
      <c r="H93" s="1"/>
      <c r="I93" s="1"/>
    </row>
    <row r="94" ht="15.75" customHeight="1">
      <c r="A94" s="66"/>
      <c r="B94" s="66"/>
      <c r="C94" s="67"/>
      <c r="D94" s="67"/>
      <c r="E94" s="67"/>
      <c r="F94" s="67"/>
      <c r="G94" s="1"/>
      <c r="H94" s="1"/>
      <c r="I94" s="1"/>
    </row>
    <row r="95" ht="15.75" customHeight="1">
      <c r="A95" s="66"/>
      <c r="B95" s="66"/>
      <c r="C95" s="67"/>
      <c r="D95" s="67"/>
      <c r="E95" s="67"/>
      <c r="F95" s="67"/>
      <c r="G95" s="1"/>
      <c r="H95" s="1"/>
      <c r="I95" s="1"/>
    </row>
    <row r="96" ht="15.75" customHeight="1">
      <c r="A96" s="66"/>
      <c r="B96" s="66"/>
      <c r="C96" s="67"/>
      <c r="D96" s="67"/>
      <c r="E96" s="67"/>
      <c r="F96" s="67"/>
      <c r="G96" s="1"/>
      <c r="H96" s="1"/>
      <c r="I96" s="1"/>
    </row>
    <row r="97" ht="15.75" customHeight="1">
      <c r="A97" s="66"/>
      <c r="B97" s="66"/>
      <c r="C97" s="67"/>
      <c r="D97" s="67"/>
      <c r="E97" s="67"/>
      <c r="F97" s="67"/>
      <c r="G97" s="1"/>
      <c r="H97" s="1"/>
      <c r="I97" s="1"/>
    </row>
    <row r="98" ht="15.75" customHeight="1">
      <c r="A98" s="66"/>
      <c r="B98" s="66"/>
      <c r="C98" s="67"/>
      <c r="D98" s="67"/>
      <c r="E98" s="67"/>
      <c r="F98" s="67"/>
      <c r="G98" s="1"/>
      <c r="H98" s="1"/>
      <c r="I98" s="1"/>
    </row>
    <row r="99" ht="15.75" customHeight="1">
      <c r="A99" s="66"/>
      <c r="B99" s="66"/>
      <c r="C99" s="67"/>
      <c r="D99" s="67"/>
      <c r="E99" s="67"/>
      <c r="F99" s="67"/>
      <c r="G99" s="1"/>
      <c r="H99" s="1"/>
      <c r="I99" s="1"/>
    </row>
    <row r="100" ht="15.75" customHeight="1">
      <c r="A100" s="66"/>
      <c r="B100" s="66"/>
      <c r="C100" s="67"/>
      <c r="D100" s="67"/>
      <c r="E100" s="67"/>
      <c r="F100" s="67"/>
      <c r="G100" s="1"/>
      <c r="H100" s="1"/>
      <c r="I100" s="1"/>
    </row>
    <row r="101" ht="15.75" customHeight="1">
      <c r="A101" s="66"/>
      <c r="B101" s="66"/>
      <c r="C101" s="67"/>
      <c r="D101" s="67"/>
      <c r="E101" s="67"/>
      <c r="F101" s="67"/>
      <c r="G101" s="1"/>
      <c r="H101" s="1"/>
      <c r="I101" s="1"/>
    </row>
    <row r="102" ht="15.75" customHeight="1">
      <c r="A102" s="66"/>
      <c r="B102" s="66"/>
      <c r="C102" s="67"/>
      <c r="D102" s="67"/>
      <c r="E102" s="67"/>
      <c r="F102" s="67"/>
      <c r="G102" s="1"/>
      <c r="H102" s="1"/>
      <c r="I102" s="1"/>
    </row>
    <row r="103" ht="15.75" customHeight="1">
      <c r="A103" s="66"/>
      <c r="B103" s="66"/>
      <c r="C103" s="67"/>
      <c r="D103" s="67"/>
      <c r="E103" s="67"/>
      <c r="F103" s="67"/>
      <c r="G103" s="1"/>
      <c r="H103" s="1"/>
      <c r="I103" s="1"/>
    </row>
    <row r="104" ht="15.75" customHeight="1">
      <c r="A104" s="66"/>
      <c r="B104" s="66"/>
      <c r="C104" s="67"/>
      <c r="D104" s="67"/>
      <c r="E104" s="67"/>
      <c r="F104" s="67"/>
      <c r="G104" s="1"/>
      <c r="H104" s="1"/>
      <c r="I104" s="1"/>
    </row>
    <row r="105" ht="15.75" customHeight="1">
      <c r="A105" s="66"/>
      <c r="B105" s="66"/>
      <c r="C105" s="67"/>
      <c r="D105" s="67"/>
      <c r="E105" s="67"/>
      <c r="F105" s="67"/>
      <c r="G105" s="1"/>
      <c r="H105" s="1"/>
      <c r="I105" s="1"/>
    </row>
    <row r="106" ht="15.75" customHeight="1">
      <c r="A106" s="66"/>
      <c r="B106" s="66"/>
      <c r="C106" s="67"/>
      <c r="D106" s="67"/>
      <c r="E106" s="67"/>
      <c r="F106" s="67"/>
      <c r="G106" s="1"/>
      <c r="H106" s="1"/>
      <c r="I106" s="1"/>
    </row>
    <row r="107" ht="15.75" customHeight="1">
      <c r="A107" s="66"/>
      <c r="B107" s="66"/>
      <c r="C107" s="67"/>
      <c r="D107" s="67"/>
      <c r="E107" s="67"/>
      <c r="F107" s="67"/>
      <c r="G107" s="1"/>
      <c r="H107" s="1"/>
      <c r="I107" s="1"/>
    </row>
    <row r="108" ht="15.75" customHeight="1">
      <c r="A108" s="66"/>
      <c r="B108" s="66"/>
      <c r="C108" s="67"/>
      <c r="D108" s="67"/>
      <c r="E108" s="67"/>
      <c r="F108" s="67"/>
      <c r="G108" s="1"/>
      <c r="H108" s="1"/>
      <c r="I108" s="1"/>
    </row>
    <row r="109" ht="15.75" customHeight="1">
      <c r="A109" s="66"/>
      <c r="B109" s="66"/>
      <c r="C109" s="67"/>
      <c r="D109" s="67"/>
      <c r="E109" s="67"/>
      <c r="F109" s="67"/>
      <c r="G109" s="1"/>
      <c r="H109" s="1"/>
      <c r="I109" s="1"/>
    </row>
    <row r="110" ht="15.75" customHeight="1">
      <c r="A110" s="66"/>
      <c r="B110" s="66"/>
      <c r="C110" s="67"/>
      <c r="D110" s="67"/>
      <c r="E110" s="67"/>
      <c r="F110" s="67"/>
      <c r="G110" s="1"/>
      <c r="H110" s="1"/>
      <c r="I110" s="1"/>
    </row>
    <row r="111" ht="15.75" customHeight="1">
      <c r="A111" s="66"/>
      <c r="B111" s="66"/>
      <c r="C111" s="67"/>
      <c r="D111" s="67"/>
      <c r="E111" s="67"/>
      <c r="F111" s="67"/>
      <c r="G111" s="1"/>
      <c r="H111" s="1"/>
      <c r="I111" s="1"/>
    </row>
    <row r="112" ht="15.75" customHeight="1">
      <c r="A112" s="66"/>
      <c r="B112" s="66"/>
      <c r="C112" s="67"/>
      <c r="D112" s="67"/>
      <c r="E112" s="67"/>
      <c r="F112" s="67"/>
      <c r="G112" s="1"/>
      <c r="H112" s="1"/>
      <c r="I112" s="1"/>
    </row>
    <row r="113" ht="15.75" customHeight="1">
      <c r="A113" s="66"/>
      <c r="B113" s="66"/>
      <c r="C113" s="67"/>
      <c r="D113" s="67"/>
      <c r="E113" s="67"/>
      <c r="F113" s="67"/>
      <c r="G113" s="1"/>
      <c r="H113" s="1"/>
      <c r="I113" s="1"/>
    </row>
    <row r="114" ht="15.75" customHeight="1">
      <c r="A114" s="66"/>
      <c r="B114" s="66"/>
      <c r="C114" s="67"/>
      <c r="D114" s="67"/>
      <c r="E114" s="67"/>
      <c r="F114" s="67"/>
      <c r="G114" s="1"/>
      <c r="H114" s="1"/>
      <c r="I114" s="1"/>
    </row>
    <row r="115" ht="15.75" customHeight="1">
      <c r="A115" s="66"/>
      <c r="B115" s="66"/>
      <c r="C115" s="67"/>
      <c r="D115" s="67"/>
      <c r="E115" s="67"/>
      <c r="F115" s="67"/>
      <c r="G115" s="1"/>
      <c r="H115" s="1"/>
      <c r="I115" s="1"/>
    </row>
    <row r="116" ht="15.75" customHeight="1">
      <c r="A116" s="66"/>
      <c r="B116" s="66"/>
      <c r="C116" s="67"/>
      <c r="D116" s="67"/>
      <c r="E116" s="67"/>
      <c r="F116" s="67"/>
      <c r="G116" s="1"/>
      <c r="H116" s="1"/>
      <c r="I116" s="1"/>
    </row>
    <row r="117" ht="15.75" customHeight="1">
      <c r="A117" s="66"/>
      <c r="B117" s="66"/>
      <c r="C117" s="67"/>
      <c r="D117" s="67"/>
      <c r="E117" s="67"/>
      <c r="F117" s="67"/>
      <c r="G117" s="1"/>
      <c r="H117" s="1"/>
      <c r="I117" s="1"/>
    </row>
    <row r="118" ht="15.75" customHeight="1">
      <c r="A118" s="66"/>
      <c r="B118" s="66"/>
      <c r="C118" s="67"/>
      <c r="D118" s="67"/>
      <c r="E118" s="67"/>
      <c r="F118" s="67"/>
      <c r="G118" s="1"/>
      <c r="H118" s="1"/>
      <c r="I118" s="1"/>
    </row>
    <row r="119" ht="15.75" customHeight="1">
      <c r="A119" s="66"/>
      <c r="B119" s="66"/>
      <c r="C119" s="67"/>
      <c r="D119" s="67"/>
      <c r="E119" s="67"/>
      <c r="F119" s="67"/>
      <c r="G119" s="1"/>
      <c r="H119" s="1"/>
      <c r="I119" s="1"/>
    </row>
    <row r="120" ht="15.75" customHeight="1">
      <c r="A120" s="66"/>
      <c r="B120" s="66"/>
      <c r="C120" s="67"/>
      <c r="D120" s="67"/>
      <c r="E120" s="67"/>
      <c r="F120" s="67"/>
      <c r="G120" s="1"/>
      <c r="H120" s="1"/>
      <c r="I120" s="1"/>
    </row>
    <row r="121" ht="15.75" customHeight="1">
      <c r="A121" s="66"/>
      <c r="B121" s="66"/>
      <c r="C121" s="67"/>
      <c r="D121" s="67"/>
      <c r="E121" s="67"/>
      <c r="F121" s="67"/>
      <c r="G121" s="1"/>
      <c r="H121" s="1"/>
      <c r="I121" s="1"/>
    </row>
    <row r="122" ht="15.75" customHeight="1">
      <c r="A122" s="66"/>
      <c r="B122" s="66"/>
      <c r="C122" s="67"/>
      <c r="D122" s="67"/>
      <c r="E122" s="67"/>
      <c r="F122" s="67"/>
      <c r="G122" s="1"/>
      <c r="H122" s="1"/>
      <c r="I122" s="1"/>
    </row>
    <row r="123" ht="15.75" customHeight="1">
      <c r="A123" s="66"/>
      <c r="B123" s="66"/>
      <c r="C123" s="67"/>
      <c r="D123" s="67"/>
      <c r="E123" s="67"/>
      <c r="F123" s="67"/>
      <c r="G123" s="1"/>
      <c r="H123" s="1"/>
      <c r="I123" s="1"/>
    </row>
    <row r="124" ht="15.75" customHeight="1">
      <c r="A124" s="66"/>
      <c r="B124" s="66"/>
      <c r="C124" s="67"/>
      <c r="D124" s="67"/>
      <c r="E124" s="67"/>
      <c r="F124" s="67"/>
      <c r="G124" s="1"/>
      <c r="H124" s="1"/>
      <c r="I124" s="1"/>
    </row>
    <row r="125" ht="15.75" customHeight="1">
      <c r="A125" s="66"/>
      <c r="B125" s="66"/>
      <c r="C125" s="67"/>
      <c r="D125" s="67"/>
      <c r="E125" s="67"/>
      <c r="F125" s="67"/>
      <c r="G125" s="1"/>
      <c r="H125" s="1"/>
      <c r="I125" s="1"/>
    </row>
    <row r="126" ht="15.75" customHeight="1">
      <c r="A126" s="66"/>
      <c r="B126" s="66"/>
      <c r="C126" s="67"/>
      <c r="D126" s="67"/>
      <c r="E126" s="67"/>
      <c r="F126" s="67"/>
      <c r="G126" s="1"/>
      <c r="H126" s="1"/>
      <c r="I126" s="1"/>
    </row>
    <row r="127" ht="15.75" customHeight="1">
      <c r="A127" s="66"/>
      <c r="B127" s="66"/>
      <c r="C127" s="67"/>
      <c r="D127" s="67"/>
      <c r="E127" s="67"/>
      <c r="F127" s="67"/>
      <c r="G127" s="1"/>
      <c r="H127" s="1"/>
      <c r="I127" s="1"/>
    </row>
    <row r="128" ht="15.75" customHeight="1">
      <c r="A128" s="66"/>
      <c r="B128" s="66"/>
      <c r="C128" s="67"/>
      <c r="D128" s="67"/>
      <c r="E128" s="67"/>
      <c r="F128" s="67"/>
      <c r="G128" s="1"/>
      <c r="H128" s="1"/>
      <c r="I128" s="1"/>
    </row>
    <row r="129" ht="15.75" customHeight="1">
      <c r="A129" s="66"/>
      <c r="B129" s="66"/>
      <c r="C129" s="67"/>
      <c r="D129" s="67"/>
      <c r="E129" s="67"/>
      <c r="F129" s="67"/>
      <c r="G129" s="1"/>
      <c r="H129" s="1"/>
      <c r="I129" s="1"/>
    </row>
    <row r="130" ht="15.75" customHeight="1">
      <c r="A130" s="66"/>
      <c r="B130" s="66"/>
      <c r="C130" s="67"/>
      <c r="D130" s="67"/>
      <c r="E130" s="67"/>
      <c r="F130" s="67"/>
      <c r="G130" s="1"/>
      <c r="H130" s="1"/>
      <c r="I130" s="1"/>
    </row>
    <row r="131" ht="15.75" customHeight="1">
      <c r="A131" s="66"/>
      <c r="B131" s="66"/>
      <c r="C131" s="67"/>
      <c r="D131" s="67"/>
      <c r="E131" s="67"/>
      <c r="F131" s="67"/>
      <c r="G131" s="1"/>
      <c r="H131" s="1"/>
      <c r="I131" s="1"/>
    </row>
    <row r="132" ht="15.75" customHeight="1">
      <c r="A132" s="66"/>
      <c r="B132" s="66"/>
      <c r="C132" s="67"/>
      <c r="D132" s="67"/>
      <c r="E132" s="67"/>
      <c r="F132" s="67"/>
      <c r="G132" s="1"/>
      <c r="H132" s="1"/>
      <c r="I132" s="1"/>
    </row>
    <row r="133" ht="15.75" customHeight="1">
      <c r="A133" s="66"/>
      <c r="B133" s="66"/>
      <c r="C133" s="67"/>
      <c r="D133" s="67"/>
      <c r="E133" s="67"/>
      <c r="F133" s="67"/>
      <c r="G133" s="1"/>
      <c r="H133" s="1"/>
      <c r="I133" s="1"/>
    </row>
    <row r="134" ht="15.75" customHeight="1">
      <c r="A134" s="66"/>
      <c r="B134" s="66"/>
      <c r="C134" s="67"/>
      <c r="D134" s="67"/>
      <c r="E134" s="67"/>
      <c r="F134" s="67"/>
      <c r="G134" s="1"/>
      <c r="H134" s="1"/>
      <c r="I134" s="1"/>
    </row>
    <row r="135" ht="15.75" customHeight="1">
      <c r="A135" s="66"/>
      <c r="B135" s="66"/>
      <c r="C135" s="67"/>
      <c r="D135" s="67"/>
      <c r="E135" s="67"/>
      <c r="F135" s="67"/>
      <c r="G135" s="1"/>
      <c r="H135" s="1"/>
      <c r="I135" s="1"/>
    </row>
    <row r="136" ht="15.75" customHeight="1">
      <c r="A136" s="66"/>
      <c r="B136" s="66"/>
      <c r="C136" s="67"/>
      <c r="D136" s="67"/>
      <c r="E136" s="67"/>
      <c r="F136" s="67"/>
      <c r="G136" s="1"/>
      <c r="H136" s="1"/>
      <c r="I136" s="1"/>
    </row>
    <row r="137" ht="15.75" customHeight="1">
      <c r="A137" s="66"/>
      <c r="B137" s="66"/>
      <c r="C137" s="67"/>
      <c r="D137" s="67"/>
      <c r="E137" s="67"/>
      <c r="F137" s="67"/>
      <c r="G137" s="1"/>
      <c r="H137" s="1"/>
      <c r="I137" s="1"/>
    </row>
    <row r="138" ht="15.75" customHeight="1">
      <c r="A138" s="66"/>
      <c r="B138" s="66"/>
      <c r="C138" s="67"/>
      <c r="D138" s="67"/>
      <c r="E138" s="67"/>
      <c r="F138" s="67"/>
      <c r="G138" s="1"/>
      <c r="H138" s="1"/>
      <c r="I138" s="1"/>
    </row>
    <row r="139" ht="15.75" customHeight="1">
      <c r="A139" s="66"/>
      <c r="B139" s="66"/>
      <c r="C139" s="67"/>
      <c r="D139" s="67"/>
      <c r="E139" s="67"/>
      <c r="F139" s="67"/>
      <c r="G139" s="1"/>
      <c r="H139" s="1"/>
      <c r="I139" s="1"/>
    </row>
    <row r="140" ht="15.75" customHeight="1">
      <c r="A140" s="66"/>
      <c r="B140" s="66"/>
      <c r="C140" s="67"/>
      <c r="D140" s="67"/>
      <c r="E140" s="67"/>
      <c r="F140" s="67"/>
      <c r="G140" s="1"/>
      <c r="H140" s="1"/>
      <c r="I140" s="1"/>
    </row>
    <row r="141" ht="15.75" customHeight="1">
      <c r="A141" s="66"/>
      <c r="B141" s="66"/>
      <c r="C141" s="67"/>
      <c r="D141" s="67"/>
      <c r="E141" s="67"/>
      <c r="F141" s="67"/>
      <c r="G141" s="1"/>
      <c r="H141" s="1"/>
      <c r="I141" s="1"/>
    </row>
    <row r="142" ht="15.75" customHeight="1">
      <c r="A142" s="66"/>
      <c r="B142" s="66"/>
      <c r="C142" s="67"/>
      <c r="D142" s="67"/>
      <c r="E142" s="67"/>
      <c r="F142" s="67"/>
      <c r="G142" s="1"/>
      <c r="H142" s="1"/>
      <c r="I142" s="1"/>
    </row>
    <row r="143" ht="15.75" customHeight="1">
      <c r="A143" s="66"/>
      <c r="B143" s="66"/>
      <c r="C143" s="67"/>
      <c r="D143" s="67"/>
      <c r="E143" s="67"/>
      <c r="F143" s="67"/>
      <c r="G143" s="1"/>
      <c r="H143" s="1"/>
      <c r="I143" s="1"/>
    </row>
    <row r="144" ht="15.75" customHeight="1">
      <c r="A144" s="66"/>
      <c r="B144" s="66"/>
      <c r="C144" s="67"/>
      <c r="D144" s="67"/>
      <c r="E144" s="67"/>
      <c r="F144" s="67"/>
      <c r="G144" s="1"/>
      <c r="H144" s="1"/>
      <c r="I144" s="1"/>
    </row>
    <row r="145" ht="15.75" customHeight="1">
      <c r="A145" s="66"/>
      <c r="B145" s="66"/>
      <c r="C145" s="67"/>
      <c r="D145" s="67"/>
      <c r="E145" s="67"/>
      <c r="F145" s="67"/>
      <c r="G145" s="1"/>
      <c r="H145" s="1"/>
      <c r="I145" s="1"/>
    </row>
    <row r="146" ht="15.75" customHeight="1">
      <c r="A146" s="66"/>
      <c r="B146" s="66"/>
      <c r="C146" s="67"/>
      <c r="D146" s="67"/>
      <c r="E146" s="67"/>
      <c r="F146" s="67"/>
      <c r="G146" s="1"/>
      <c r="H146" s="1"/>
      <c r="I146" s="1"/>
    </row>
    <row r="147" ht="15.75" customHeight="1">
      <c r="A147" s="66"/>
      <c r="B147" s="66"/>
      <c r="C147" s="67"/>
      <c r="D147" s="67"/>
      <c r="E147" s="67"/>
      <c r="F147" s="67"/>
      <c r="G147" s="1"/>
      <c r="H147" s="1"/>
      <c r="I147" s="1"/>
    </row>
    <row r="148" ht="15.75" customHeight="1">
      <c r="A148" s="66"/>
      <c r="B148" s="66"/>
      <c r="C148" s="67"/>
      <c r="D148" s="67"/>
      <c r="E148" s="67"/>
      <c r="F148" s="67"/>
      <c r="G148" s="1"/>
      <c r="H148" s="1"/>
      <c r="I148" s="1"/>
    </row>
    <row r="149" ht="15.75" customHeight="1">
      <c r="A149" s="66"/>
      <c r="B149" s="66"/>
      <c r="C149" s="67"/>
      <c r="D149" s="67"/>
      <c r="E149" s="67"/>
      <c r="F149" s="67"/>
      <c r="G149" s="1"/>
      <c r="H149" s="1"/>
      <c r="I149" s="1"/>
    </row>
    <row r="150" ht="15.75" customHeight="1">
      <c r="A150" s="66"/>
      <c r="B150" s="66"/>
      <c r="C150" s="67"/>
      <c r="D150" s="67"/>
      <c r="E150" s="67"/>
      <c r="F150" s="67"/>
      <c r="G150" s="1"/>
      <c r="H150" s="1"/>
      <c r="I150" s="1"/>
    </row>
    <row r="151" ht="15.75" customHeight="1">
      <c r="A151" s="66"/>
      <c r="B151" s="66"/>
      <c r="C151" s="67"/>
      <c r="D151" s="67"/>
      <c r="E151" s="67"/>
      <c r="F151" s="67"/>
      <c r="G151" s="1"/>
      <c r="H151" s="1"/>
      <c r="I151" s="1"/>
    </row>
    <row r="152" ht="15.75" customHeight="1">
      <c r="A152" s="66"/>
      <c r="B152" s="66"/>
      <c r="C152" s="67"/>
      <c r="D152" s="67"/>
      <c r="E152" s="67"/>
      <c r="F152" s="67"/>
      <c r="G152" s="1"/>
      <c r="H152" s="1"/>
      <c r="I152" s="1"/>
    </row>
    <row r="153" ht="15.75" customHeight="1">
      <c r="A153" s="66"/>
      <c r="B153" s="66"/>
      <c r="C153" s="67"/>
      <c r="D153" s="67"/>
      <c r="E153" s="67"/>
      <c r="F153" s="67"/>
      <c r="G153" s="1"/>
      <c r="H153" s="1"/>
      <c r="I153" s="1"/>
    </row>
    <row r="154" ht="15.75" customHeight="1">
      <c r="A154" s="66"/>
      <c r="B154" s="66"/>
      <c r="C154" s="67"/>
      <c r="D154" s="67"/>
      <c r="E154" s="67"/>
      <c r="F154" s="67"/>
      <c r="G154" s="1"/>
      <c r="H154" s="1"/>
      <c r="I154" s="1"/>
    </row>
    <row r="155" ht="15.75" customHeight="1">
      <c r="A155" s="66"/>
      <c r="B155" s="66"/>
      <c r="C155" s="67"/>
      <c r="D155" s="67"/>
      <c r="E155" s="67"/>
      <c r="F155" s="67"/>
      <c r="G155" s="1"/>
      <c r="H155" s="1"/>
      <c r="I155" s="1"/>
    </row>
    <row r="156" ht="15.75" customHeight="1">
      <c r="A156" s="66"/>
      <c r="B156" s="66"/>
      <c r="C156" s="67"/>
      <c r="D156" s="67"/>
      <c r="E156" s="67"/>
      <c r="F156" s="67"/>
      <c r="G156" s="1"/>
      <c r="H156" s="1"/>
      <c r="I156" s="1"/>
    </row>
    <row r="157" ht="15.75" customHeight="1">
      <c r="A157" s="66"/>
      <c r="B157" s="66"/>
      <c r="C157" s="67"/>
      <c r="D157" s="67"/>
      <c r="E157" s="67"/>
      <c r="F157" s="67"/>
      <c r="G157" s="1"/>
      <c r="H157" s="1"/>
      <c r="I157" s="1"/>
    </row>
    <row r="158" ht="15.75" customHeight="1">
      <c r="A158" s="66"/>
      <c r="B158" s="66"/>
      <c r="C158" s="67"/>
      <c r="D158" s="67"/>
      <c r="E158" s="67"/>
      <c r="F158" s="67"/>
      <c r="G158" s="1"/>
      <c r="H158" s="1"/>
      <c r="I158" s="1"/>
    </row>
    <row r="159" ht="15.75" customHeight="1">
      <c r="A159" s="66"/>
      <c r="B159" s="66"/>
      <c r="C159" s="67"/>
      <c r="D159" s="67"/>
      <c r="E159" s="67"/>
      <c r="F159" s="67"/>
      <c r="G159" s="1"/>
      <c r="H159" s="1"/>
      <c r="I159" s="1"/>
    </row>
    <row r="160" ht="15.75" customHeight="1">
      <c r="A160" s="66"/>
      <c r="B160" s="66"/>
      <c r="C160" s="67"/>
      <c r="D160" s="67"/>
      <c r="E160" s="67"/>
      <c r="F160" s="67"/>
      <c r="G160" s="1"/>
      <c r="H160" s="1"/>
      <c r="I160" s="1"/>
    </row>
    <row r="161" ht="15.75" customHeight="1">
      <c r="A161" s="66"/>
      <c r="B161" s="66"/>
      <c r="C161" s="67"/>
      <c r="D161" s="67"/>
      <c r="E161" s="67"/>
      <c r="F161" s="67"/>
      <c r="G161" s="1"/>
      <c r="H161" s="1"/>
      <c r="I161" s="1"/>
    </row>
    <row r="162" ht="15.75" customHeight="1">
      <c r="A162" s="66"/>
      <c r="B162" s="66"/>
      <c r="C162" s="67"/>
      <c r="D162" s="67"/>
      <c r="E162" s="67"/>
      <c r="F162" s="67"/>
      <c r="G162" s="1"/>
      <c r="H162" s="1"/>
      <c r="I162" s="1"/>
    </row>
    <row r="163" ht="15.75" customHeight="1">
      <c r="A163" s="66"/>
      <c r="B163" s="66"/>
      <c r="C163" s="67"/>
      <c r="D163" s="67"/>
      <c r="E163" s="67"/>
      <c r="F163" s="67"/>
      <c r="G163" s="1"/>
      <c r="H163" s="1"/>
      <c r="I163" s="1"/>
    </row>
    <row r="164" ht="15.75" customHeight="1">
      <c r="A164" s="66"/>
      <c r="B164" s="66"/>
      <c r="C164" s="67"/>
      <c r="D164" s="67"/>
      <c r="E164" s="67"/>
      <c r="F164" s="67"/>
      <c r="G164" s="1"/>
      <c r="H164" s="1"/>
      <c r="I164" s="1"/>
    </row>
    <row r="165" ht="15.75" customHeight="1">
      <c r="A165" s="66"/>
      <c r="B165" s="66"/>
      <c r="C165" s="67"/>
      <c r="D165" s="67"/>
      <c r="E165" s="67"/>
      <c r="F165" s="67"/>
      <c r="G165" s="1"/>
      <c r="H165" s="1"/>
      <c r="I165" s="1"/>
    </row>
    <row r="166" ht="15.75" customHeight="1">
      <c r="A166" s="66"/>
      <c r="B166" s="66"/>
      <c r="C166" s="67"/>
      <c r="D166" s="67"/>
      <c r="E166" s="67"/>
      <c r="F166" s="67"/>
      <c r="G166" s="1"/>
      <c r="H166" s="1"/>
      <c r="I166" s="1"/>
    </row>
    <row r="167" ht="15.75" customHeight="1">
      <c r="A167" s="66"/>
      <c r="B167" s="66"/>
      <c r="C167" s="67"/>
      <c r="D167" s="67"/>
      <c r="E167" s="67"/>
      <c r="F167" s="67"/>
      <c r="G167" s="1"/>
      <c r="H167" s="1"/>
      <c r="I167" s="1"/>
    </row>
    <row r="168" ht="15.75" customHeight="1">
      <c r="A168" s="66"/>
      <c r="B168" s="66"/>
      <c r="C168" s="67"/>
      <c r="D168" s="67"/>
      <c r="E168" s="67"/>
      <c r="F168" s="67"/>
      <c r="G168" s="1"/>
      <c r="H168" s="1"/>
      <c r="I168" s="1"/>
    </row>
    <row r="169" ht="15.75" customHeight="1">
      <c r="A169" s="66"/>
      <c r="B169" s="66"/>
      <c r="C169" s="67"/>
      <c r="D169" s="67"/>
      <c r="E169" s="67"/>
      <c r="F169" s="67"/>
      <c r="G169" s="1"/>
      <c r="H169" s="1"/>
      <c r="I169" s="1"/>
    </row>
    <row r="170" ht="15.75" customHeight="1">
      <c r="A170" s="66"/>
      <c r="B170" s="66"/>
      <c r="C170" s="67"/>
      <c r="D170" s="67"/>
      <c r="E170" s="67"/>
      <c r="F170" s="67"/>
      <c r="G170" s="1"/>
      <c r="H170" s="1"/>
      <c r="I170" s="1"/>
    </row>
    <row r="171" ht="15.75" customHeight="1">
      <c r="A171" s="66"/>
      <c r="B171" s="66"/>
      <c r="C171" s="67"/>
      <c r="D171" s="67"/>
      <c r="E171" s="67"/>
      <c r="F171" s="67"/>
      <c r="G171" s="1"/>
      <c r="H171" s="1"/>
      <c r="I171" s="1"/>
    </row>
    <row r="172" ht="15.75" customHeight="1">
      <c r="A172" s="66"/>
      <c r="B172" s="66"/>
      <c r="C172" s="67"/>
      <c r="D172" s="67"/>
      <c r="E172" s="67"/>
      <c r="F172" s="67"/>
      <c r="G172" s="1"/>
      <c r="H172" s="1"/>
      <c r="I172" s="1"/>
    </row>
    <row r="173" ht="15.75" customHeight="1">
      <c r="A173" s="66"/>
      <c r="B173" s="66"/>
      <c r="C173" s="67"/>
      <c r="D173" s="67"/>
      <c r="E173" s="67"/>
      <c r="F173" s="67"/>
      <c r="G173" s="1"/>
      <c r="H173" s="1"/>
      <c r="I173" s="1"/>
    </row>
    <row r="174" ht="15.75" customHeight="1">
      <c r="A174" s="66"/>
      <c r="B174" s="66"/>
      <c r="C174" s="67"/>
      <c r="D174" s="67"/>
      <c r="E174" s="67"/>
      <c r="F174" s="67"/>
      <c r="G174" s="1"/>
      <c r="H174" s="1"/>
      <c r="I174" s="1"/>
    </row>
    <row r="175" ht="15.75" customHeight="1">
      <c r="A175" s="66"/>
      <c r="B175" s="66"/>
      <c r="C175" s="67"/>
      <c r="D175" s="67"/>
      <c r="E175" s="67"/>
      <c r="F175" s="67"/>
      <c r="G175" s="1"/>
      <c r="H175" s="1"/>
      <c r="I175" s="1"/>
    </row>
    <row r="176" ht="15.75" customHeight="1">
      <c r="A176" s="66"/>
      <c r="B176" s="66"/>
      <c r="C176" s="67"/>
      <c r="D176" s="67"/>
      <c r="E176" s="67"/>
      <c r="F176" s="67"/>
      <c r="G176" s="1"/>
      <c r="H176" s="1"/>
      <c r="I176" s="1"/>
    </row>
    <row r="177" ht="15.75" customHeight="1">
      <c r="A177" s="66"/>
      <c r="B177" s="66"/>
      <c r="C177" s="67"/>
      <c r="D177" s="67"/>
      <c r="E177" s="67"/>
      <c r="F177" s="67"/>
      <c r="G177" s="1"/>
      <c r="H177" s="1"/>
      <c r="I177" s="1"/>
    </row>
    <row r="178" ht="15.75" customHeight="1">
      <c r="A178" s="66"/>
      <c r="B178" s="66"/>
      <c r="C178" s="67"/>
      <c r="D178" s="67"/>
      <c r="E178" s="67"/>
      <c r="F178" s="67"/>
      <c r="G178" s="1"/>
      <c r="H178" s="1"/>
      <c r="I178" s="1"/>
    </row>
    <row r="179" ht="15.75" customHeight="1">
      <c r="A179" s="66"/>
      <c r="B179" s="66"/>
      <c r="C179" s="67"/>
      <c r="D179" s="67"/>
      <c r="E179" s="67"/>
      <c r="F179" s="67"/>
      <c r="G179" s="1"/>
      <c r="H179" s="1"/>
      <c r="I179" s="1"/>
    </row>
    <row r="180" ht="15.75" customHeight="1">
      <c r="A180" s="66"/>
      <c r="B180" s="66"/>
      <c r="C180" s="67"/>
      <c r="D180" s="67"/>
      <c r="E180" s="67"/>
      <c r="F180" s="67"/>
      <c r="G180" s="1"/>
      <c r="H180" s="1"/>
      <c r="I180" s="1"/>
    </row>
    <row r="181" ht="15.75" customHeight="1">
      <c r="A181" s="66"/>
      <c r="B181" s="66"/>
      <c r="C181" s="67"/>
      <c r="D181" s="67"/>
      <c r="E181" s="67"/>
      <c r="F181" s="67"/>
      <c r="G181" s="1"/>
      <c r="H181" s="1"/>
      <c r="I181" s="1"/>
    </row>
    <row r="182" ht="15.75" customHeight="1">
      <c r="A182" s="66"/>
      <c r="B182" s="66"/>
      <c r="C182" s="67"/>
      <c r="D182" s="67"/>
      <c r="E182" s="67"/>
      <c r="F182" s="67"/>
      <c r="G182" s="1"/>
      <c r="H182" s="1"/>
      <c r="I182" s="1"/>
    </row>
    <row r="183" ht="15.75" customHeight="1">
      <c r="A183" s="66"/>
      <c r="B183" s="66"/>
      <c r="C183" s="67"/>
      <c r="D183" s="67"/>
      <c r="E183" s="67"/>
      <c r="F183" s="67"/>
      <c r="G183" s="1"/>
      <c r="H183" s="1"/>
      <c r="I183" s="1"/>
    </row>
    <row r="184" ht="15.75" customHeight="1">
      <c r="A184" s="66"/>
      <c r="B184" s="66"/>
      <c r="C184" s="67"/>
      <c r="D184" s="67"/>
      <c r="E184" s="67"/>
      <c r="F184" s="67"/>
      <c r="G184" s="1"/>
      <c r="H184" s="1"/>
      <c r="I184" s="1"/>
    </row>
    <row r="185" ht="15.75" customHeight="1">
      <c r="A185" s="66"/>
      <c r="B185" s="66"/>
      <c r="C185" s="67"/>
      <c r="D185" s="67"/>
      <c r="E185" s="67"/>
      <c r="F185" s="67"/>
      <c r="G185" s="1"/>
      <c r="H185" s="1"/>
      <c r="I185" s="1"/>
    </row>
    <row r="186" ht="15.75" customHeight="1">
      <c r="A186" s="66"/>
      <c r="B186" s="66"/>
      <c r="C186" s="67"/>
      <c r="D186" s="67"/>
      <c r="E186" s="67"/>
      <c r="F186" s="67"/>
      <c r="G186" s="1"/>
      <c r="H186" s="1"/>
      <c r="I186" s="1"/>
    </row>
    <row r="187" ht="15.75" customHeight="1">
      <c r="A187" s="66"/>
      <c r="B187" s="66"/>
      <c r="C187" s="67"/>
      <c r="D187" s="67"/>
      <c r="E187" s="67"/>
      <c r="F187" s="67"/>
      <c r="G187" s="1"/>
      <c r="H187" s="1"/>
      <c r="I187" s="1"/>
    </row>
    <row r="188" ht="15.75" customHeight="1">
      <c r="A188" s="66"/>
      <c r="B188" s="66"/>
      <c r="C188" s="67"/>
      <c r="D188" s="67"/>
      <c r="E188" s="67"/>
      <c r="F188" s="67"/>
      <c r="G188" s="1"/>
      <c r="H188" s="1"/>
      <c r="I188" s="1"/>
    </row>
    <row r="189" ht="15.75" customHeight="1">
      <c r="A189" s="66"/>
      <c r="B189" s="66"/>
      <c r="C189" s="67"/>
      <c r="D189" s="67"/>
      <c r="E189" s="67"/>
      <c r="F189" s="67"/>
      <c r="G189" s="1"/>
      <c r="H189" s="1"/>
      <c r="I189" s="1"/>
    </row>
    <row r="190" ht="15.75" customHeight="1">
      <c r="A190" s="66"/>
      <c r="B190" s="66"/>
      <c r="C190" s="67"/>
      <c r="D190" s="67"/>
      <c r="E190" s="67"/>
      <c r="F190" s="67"/>
      <c r="G190" s="1"/>
      <c r="H190" s="1"/>
      <c r="I190" s="1"/>
    </row>
    <row r="191" ht="15.75" customHeight="1">
      <c r="A191" s="66"/>
      <c r="B191" s="66"/>
      <c r="C191" s="67"/>
      <c r="D191" s="67"/>
      <c r="E191" s="67"/>
      <c r="F191" s="67"/>
      <c r="G191" s="1"/>
      <c r="H191" s="1"/>
      <c r="I191" s="1"/>
    </row>
    <row r="192" ht="15.75" customHeight="1">
      <c r="A192" s="66"/>
      <c r="B192" s="66"/>
      <c r="C192" s="67"/>
      <c r="D192" s="67"/>
      <c r="E192" s="67"/>
      <c r="F192" s="67"/>
      <c r="G192" s="1"/>
      <c r="H192" s="1"/>
      <c r="I192" s="1"/>
    </row>
    <row r="193" ht="15.75" customHeight="1">
      <c r="A193" s="66"/>
      <c r="B193" s="66"/>
      <c r="C193" s="67"/>
      <c r="D193" s="67"/>
      <c r="E193" s="67"/>
      <c r="F193" s="67"/>
      <c r="G193" s="1"/>
      <c r="H193" s="1"/>
      <c r="I193" s="1"/>
    </row>
    <row r="194" ht="15.75" customHeight="1">
      <c r="A194" s="66"/>
      <c r="B194" s="66"/>
      <c r="C194" s="67"/>
      <c r="D194" s="67"/>
      <c r="E194" s="67"/>
      <c r="F194" s="67"/>
      <c r="G194" s="1"/>
      <c r="H194" s="1"/>
      <c r="I194" s="1"/>
    </row>
    <row r="195" ht="15.75" customHeight="1">
      <c r="A195" s="66"/>
      <c r="B195" s="66"/>
      <c r="C195" s="67"/>
      <c r="D195" s="67"/>
      <c r="E195" s="67"/>
      <c r="F195" s="67"/>
      <c r="G195" s="1"/>
      <c r="H195" s="1"/>
      <c r="I195" s="1"/>
    </row>
    <row r="196" ht="15.75" customHeight="1">
      <c r="A196" s="66"/>
      <c r="B196" s="66"/>
      <c r="C196" s="67"/>
      <c r="D196" s="67"/>
      <c r="E196" s="67"/>
      <c r="F196" s="67"/>
      <c r="G196" s="1"/>
      <c r="H196" s="1"/>
      <c r="I196" s="1"/>
    </row>
    <row r="197" ht="15.75" customHeight="1">
      <c r="A197" s="66"/>
      <c r="B197" s="66"/>
      <c r="C197" s="67"/>
      <c r="D197" s="67"/>
      <c r="E197" s="67"/>
      <c r="F197" s="67"/>
      <c r="G197" s="1"/>
      <c r="H197" s="1"/>
      <c r="I197" s="1"/>
    </row>
    <row r="198" ht="15.75" customHeight="1">
      <c r="A198" s="66"/>
      <c r="B198" s="66"/>
      <c r="C198" s="67"/>
      <c r="D198" s="67"/>
      <c r="E198" s="67"/>
      <c r="F198" s="67"/>
      <c r="G198" s="1"/>
      <c r="H198" s="1"/>
      <c r="I198" s="1"/>
    </row>
    <row r="199" ht="15.75" customHeight="1">
      <c r="A199" s="66"/>
      <c r="B199" s="66"/>
      <c r="C199" s="67"/>
      <c r="D199" s="67"/>
      <c r="E199" s="67"/>
      <c r="F199" s="67"/>
      <c r="G199" s="1"/>
      <c r="H199" s="1"/>
      <c r="I199" s="1"/>
    </row>
    <row r="200" ht="15.75" customHeight="1">
      <c r="A200" s="66"/>
      <c r="B200" s="66"/>
      <c r="C200" s="67"/>
      <c r="D200" s="67"/>
      <c r="E200" s="67"/>
      <c r="F200" s="67"/>
      <c r="G200" s="1"/>
      <c r="H200" s="1"/>
      <c r="I200" s="1"/>
    </row>
    <row r="201" ht="15.75" customHeight="1">
      <c r="A201" s="66"/>
      <c r="B201" s="66"/>
      <c r="C201" s="67"/>
      <c r="D201" s="67"/>
      <c r="E201" s="67"/>
      <c r="F201" s="67"/>
      <c r="G201" s="1"/>
      <c r="H201" s="1"/>
      <c r="I201" s="1"/>
    </row>
    <row r="202" ht="15.75" customHeight="1">
      <c r="A202" s="66"/>
      <c r="B202" s="66"/>
      <c r="C202" s="67"/>
      <c r="D202" s="67"/>
      <c r="E202" s="67"/>
      <c r="F202" s="67"/>
      <c r="G202" s="1"/>
      <c r="H202" s="1"/>
      <c r="I202" s="1"/>
    </row>
    <row r="203" ht="15.75" customHeight="1">
      <c r="A203" s="66"/>
      <c r="B203" s="66"/>
      <c r="C203" s="67"/>
      <c r="D203" s="67"/>
      <c r="E203" s="67"/>
      <c r="F203" s="67"/>
      <c r="G203" s="1"/>
      <c r="H203" s="1"/>
      <c r="I203" s="1"/>
    </row>
    <row r="204" ht="15.75" customHeight="1">
      <c r="A204" s="66"/>
      <c r="B204" s="66"/>
      <c r="C204" s="67"/>
      <c r="D204" s="67"/>
      <c r="E204" s="67"/>
      <c r="F204" s="67"/>
      <c r="G204" s="1"/>
      <c r="H204" s="1"/>
      <c r="I204" s="1"/>
    </row>
    <row r="205" ht="15.75" customHeight="1">
      <c r="A205" s="66"/>
      <c r="B205" s="66"/>
      <c r="C205" s="67"/>
      <c r="D205" s="67"/>
      <c r="E205" s="67"/>
      <c r="F205" s="67"/>
      <c r="G205" s="1"/>
      <c r="H205" s="1"/>
      <c r="I205" s="1"/>
    </row>
    <row r="206" ht="15.75" customHeight="1">
      <c r="A206" s="66"/>
      <c r="B206" s="66"/>
      <c r="C206" s="67"/>
      <c r="D206" s="67"/>
      <c r="E206" s="67"/>
      <c r="F206" s="67"/>
      <c r="G206" s="1"/>
      <c r="H206" s="1"/>
      <c r="I206" s="1"/>
    </row>
    <row r="207" ht="15.75" customHeight="1">
      <c r="A207" s="66"/>
      <c r="B207" s="66"/>
      <c r="C207" s="67"/>
      <c r="D207" s="67"/>
      <c r="E207" s="67"/>
      <c r="F207" s="67"/>
      <c r="G207" s="1"/>
      <c r="H207" s="1"/>
      <c r="I207" s="1"/>
    </row>
    <row r="208" ht="15.75" customHeight="1">
      <c r="A208" s="66"/>
      <c r="B208" s="66"/>
      <c r="C208" s="67"/>
      <c r="D208" s="67"/>
      <c r="E208" s="67"/>
      <c r="F208" s="67"/>
      <c r="G208" s="1"/>
      <c r="H208" s="1"/>
      <c r="I208" s="1"/>
    </row>
    <row r="209" ht="15.75" customHeight="1">
      <c r="A209" s="66"/>
      <c r="B209" s="66"/>
      <c r="C209" s="67"/>
      <c r="D209" s="67"/>
      <c r="E209" s="67"/>
      <c r="F209" s="67"/>
      <c r="G209" s="1"/>
      <c r="H209" s="1"/>
      <c r="I209" s="1"/>
    </row>
    <row r="210" ht="15.75" customHeight="1">
      <c r="A210" s="66"/>
      <c r="B210" s="66"/>
      <c r="C210" s="67"/>
      <c r="D210" s="67"/>
      <c r="E210" s="67"/>
      <c r="F210" s="67"/>
      <c r="G210" s="1"/>
      <c r="H210" s="1"/>
      <c r="I210" s="1"/>
    </row>
    <row r="211" ht="15.75" customHeight="1">
      <c r="A211" s="66"/>
      <c r="B211" s="66"/>
      <c r="C211" s="67"/>
      <c r="D211" s="67"/>
      <c r="E211" s="67"/>
      <c r="F211" s="67"/>
      <c r="G211" s="1"/>
      <c r="H211" s="1"/>
      <c r="I211" s="1"/>
    </row>
    <row r="212" ht="15.75" customHeight="1">
      <c r="A212" s="66"/>
      <c r="B212" s="66"/>
      <c r="C212" s="67"/>
      <c r="D212" s="67"/>
      <c r="E212" s="67"/>
      <c r="F212" s="67"/>
      <c r="G212" s="1"/>
      <c r="H212" s="1"/>
      <c r="I212" s="1"/>
    </row>
    <row r="213" ht="15.75" customHeight="1">
      <c r="A213" s="66"/>
      <c r="B213" s="66"/>
      <c r="C213" s="67"/>
      <c r="D213" s="67"/>
      <c r="E213" s="67"/>
      <c r="F213" s="67"/>
      <c r="G213" s="1"/>
      <c r="H213" s="1"/>
      <c r="I213" s="1"/>
    </row>
    <row r="214" ht="15.75" customHeight="1">
      <c r="A214" s="66"/>
      <c r="B214" s="66"/>
      <c r="C214" s="67"/>
      <c r="D214" s="67"/>
      <c r="E214" s="67"/>
      <c r="F214" s="67"/>
      <c r="G214" s="1"/>
      <c r="H214" s="1"/>
      <c r="I214" s="1"/>
    </row>
    <row r="215" ht="15.75" customHeight="1">
      <c r="A215" s="66"/>
      <c r="B215" s="66"/>
      <c r="C215" s="67"/>
      <c r="D215" s="67"/>
      <c r="E215" s="67"/>
      <c r="F215" s="67"/>
      <c r="G215" s="1"/>
      <c r="H215" s="1"/>
      <c r="I215" s="1"/>
    </row>
    <row r="216" ht="15.75" customHeight="1">
      <c r="A216" s="66"/>
      <c r="B216" s="66"/>
      <c r="C216" s="67"/>
      <c r="D216" s="67"/>
      <c r="E216" s="67"/>
      <c r="F216" s="67"/>
      <c r="G216" s="1"/>
      <c r="H216" s="1"/>
      <c r="I216" s="1"/>
    </row>
    <row r="217" ht="15.75" customHeight="1">
      <c r="A217" s="66"/>
      <c r="B217" s="66"/>
      <c r="C217" s="67"/>
      <c r="D217" s="67"/>
      <c r="E217" s="67"/>
      <c r="F217" s="67"/>
      <c r="G217" s="1"/>
      <c r="H217" s="1"/>
      <c r="I217" s="1"/>
    </row>
    <row r="218" ht="15.75" customHeight="1">
      <c r="A218" s="66"/>
      <c r="B218" s="66"/>
      <c r="C218" s="67"/>
      <c r="D218" s="67"/>
      <c r="E218" s="67"/>
      <c r="F218" s="67"/>
      <c r="G218" s="1"/>
      <c r="H218" s="1"/>
      <c r="I218" s="1"/>
    </row>
    <row r="219" ht="15.75" customHeight="1">
      <c r="A219" s="66"/>
      <c r="B219" s="66"/>
      <c r="C219" s="67"/>
      <c r="D219" s="67"/>
      <c r="E219" s="67"/>
      <c r="F219" s="67"/>
      <c r="G219" s="1"/>
      <c r="H219" s="1"/>
      <c r="I219" s="1"/>
    </row>
    <row r="220" ht="15.75" customHeight="1">
      <c r="A220" s="66"/>
      <c r="B220" s="66"/>
      <c r="C220" s="67"/>
      <c r="D220" s="67"/>
      <c r="E220" s="67"/>
      <c r="F220" s="67"/>
      <c r="G220" s="1"/>
      <c r="H220" s="1"/>
      <c r="I220" s="1"/>
    </row>
    <row r="221" ht="15.75" customHeight="1">
      <c r="A221" s="66"/>
      <c r="B221" s="66"/>
      <c r="C221" s="67"/>
      <c r="D221" s="67"/>
      <c r="E221" s="67"/>
      <c r="F221" s="67"/>
      <c r="G221" s="1"/>
      <c r="H221" s="1"/>
      <c r="I221" s="1"/>
    </row>
    <row r="222" ht="15.75" customHeight="1">
      <c r="A222" s="66"/>
      <c r="B222" s="66"/>
      <c r="C222" s="67"/>
      <c r="D222" s="67"/>
      <c r="E222" s="67"/>
      <c r="F222" s="67"/>
      <c r="G222" s="1"/>
      <c r="H222" s="1"/>
      <c r="I222" s="1"/>
    </row>
    <row r="223" ht="15.75" customHeight="1">
      <c r="A223" s="66"/>
      <c r="B223" s="66"/>
      <c r="C223" s="67"/>
      <c r="D223" s="67"/>
      <c r="E223" s="67"/>
      <c r="F223" s="67"/>
      <c r="G223" s="1"/>
      <c r="H223" s="1"/>
      <c r="I223" s="1"/>
    </row>
    <row r="224" ht="15.75" customHeight="1">
      <c r="A224" s="66"/>
      <c r="B224" s="66"/>
      <c r="C224" s="67"/>
      <c r="D224" s="67"/>
      <c r="E224" s="67"/>
      <c r="F224" s="67"/>
      <c r="G224" s="1"/>
    </row>
    <row r="225" ht="15.75" customHeight="1">
      <c r="A225" s="66"/>
      <c r="B225" s="66"/>
      <c r="C225" s="67"/>
      <c r="D225" s="67"/>
      <c r="E225" s="67"/>
      <c r="F225" s="67"/>
      <c r="G225" s="1"/>
    </row>
    <row r="226" ht="15.75" customHeight="1">
      <c r="A226" s="66"/>
      <c r="B226" s="66"/>
      <c r="C226" s="67"/>
      <c r="D226" s="67"/>
      <c r="E226" s="67"/>
      <c r="F226" s="67"/>
      <c r="G226" s="1"/>
    </row>
    <row r="227" ht="15.75" customHeight="1">
      <c r="A227" s="66"/>
      <c r="B227" s="66"/>
      <c r="C227" s="67"/>
      <c r="D227" s="67"/>
      <c r="E227" s="67"/>
      <c r="F227" s="67"/>
      <c r="G227" s="1"/>
    </row>
    <row r="228" ht="15.75" customHeight="1">
      <c r="A228" s="66"/>
      <c r="B228" s="66"/>
      <c r="C228" s="67"/>
      <c r="D228" s="67"/>
      <c r="E228" s="67"/>
      <c r="F228" s="67"/>
      <c r="G228" s="1"/>
    </row>
    <row r="229" ht="15.75" customHeight="1">
      <c r="A229" s="66"/>
      <c r="B229" s="66"/>
      <c r="C229" s="67"/>
      <c r="D229" s="67"/>
      <c r="E229" s="67"/>
      <c r="F229" s="67"/>
      <c r="G229" s="1"/>
    </row>
    <row r="230" ht="15.75" customHeight="1">
      <c r="A230" s="66"/>
      <c r="B230" s="66"/>
      <c r="C230" s="67"/>
      <c r="D230" s="67"/>
      <c r="E230" s="67"/>
      <c r="F230" s="67"/>
      <c r="G230" s="1"/>
    </row>
    <row r="231" ht="15.75" customHeight="1">
      <c r="A231" s="66"/>
      <c r="B231" s="66"/>
      <c r="C231" s="67"/>
      <c r="D231" s="67"/>
      <c r="E231" s="67"/>
      <c r="F231" s="67"/>
      <c r="G231" s="1"/>
    </row>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71"/>
    <col customWidth="1" min="7" max="8" width="13.71"/>
    <col customWidth="1" min="9" max="25" width="8.0"/>
  </cols>
  <sheetData>
    <row r="1">
      <c r="A1" s="66"/>
      <c r="B1" s="66"/>
      <c r="C1" s="67"/>
      <c r="D1" s="67"/>
      <c r="E1" s="67"/>
      <c r="F1" s="1"/>
      <c r="G1" s="1"/>
      <c r="H1" s="1"/>
    </row>
    <row r="2" ht="15.75" customHeight="1">
      <c r="A2" s="118" t="s">
        <v>12052</v>
      </c>
      <c r="B2" s="69"/>
      <c r="C2" s="69"/>
      <c r="D2" s="69"/>
      <c r="E2" s="70"/>
      <c r="F2" s="526"/>
      <c r="G2" s="526"/>
      <c r="H2" s="526"/>
      <c r="I2" s="15"/>
      <c r="J2" s="15"/>
      <c r="K2" s="15"/>
      <c r="L2" s="15"/>
      <c r="M2" s="15"/>
      <c r="N2" s="15"/>
      <c r="O2" s="15"/>
      <c r="P2" s="15"/>
      <c r="Q2" s="15"/>
      <c r="R2" s="15"/>
      <c r="S2" s="15"/>
      <c r="T2" s="15"/>
      <c r="U2" s="15"/>
      <c r="V2" s="15"/>
      <c r="W2" s="15"/>
      <c r="X2" s="15"/>
      <c r="Y2" s="15"/>
    </row>
    <row r="3" ht="15.75" customHeight="1">
      <c r="A3" s="173"/>
      <c r="B3" s="173"/>
      <c r="C3" s="173"/>
      <c r="D3" s="173"/>
      <c r="E3" s="527"/>
      <c r="F3" s="526"/>
      <c r="G3" s="526"/>
      <c r="H3" s="526"/>
      <c r="I3" s="15"/>
      <c r="J3" s="15"/>
      <c r="K3" s="15"/>
      <c r="L3" s="15"/>
      <c r="M3" s="15"/>
      <c r="N3" s="15"/>
      <c r="O3" s="15"/>
      <c r="P3" s="15"/>
      <c r="Q3" s="15"/>
      <c r="R3" s="15"/>
      <c r="S3" s="15"/>
      <c r="T3" s="15"/>
      <c r="U3" s="15"/>
      <c r="V3" s="15"/>
      <c r="W3" s="15"/>
      <c r="X3" s="15"/>
      <c r="Y3" s="15"/>
    </row>
    <row r="4" ht="14.25" customHeight="1">
      <c r="A4" s="144" t="s">
        <v>12053</v>
      </c>
      <c r="B4" s="69"/>
      <c r="C4" s="69"/>
      <c r="D4" s="69"/>
      <c r="E4" s="70"/>
      <c r="F4" s="526"/>
      <c r="G4" s="526"/>
      <c r="H4" s="526"/>
      <c r="I4" s="15"/>
      <c r="J4" s="15"/>
      <c r="K4" s="15"/>
      <c r="L4" s="15"/>
      <c r="M4" s="15"/>
      <c r="N4" s="15"/>
      <c r="O4" s="15"/>
      <c r="P4" s="15"/>
      <c r="Q4" s="15"/>
      <c r="R4" s="15"/>
      <c r="S4" s="15"/>
      <c r="T4" s="15"/>
      <c r="U4" s="15"/>
      <c r="V4" s="15"/>
      <c r="W4" s="15"/>
      <c r="X4" s="15"/>
      <c r="Y4" s="15"/>
    </row>
    <row r="5" ht="16.5" customHeight="1">
      <c r="A5" s="322" t="s">
        <v>12054</v>
      </c>
      <c r="B5" s="69"/>
      <c r="C5" s="69"/>
      <c r="D5" s="69"/>
      <c r="E5" s="70"/>
      <c r="F5" s="526"/>
      <c r="G5" s="526"/>
      <c r="H5" s="526"/>
      <c r="I5" s="15"/>
      <c r="J5" s="15"/>
      <c r="K5" s="15"/>
      <c r="L5" s="15"/>
      <c r="M5" s="15"/>
      <c r="N5" s="15"/>
      <c r="O5" s="15"/>
      <c r="P5" s="15"/>
      <c r="Q5" s="15"/>
      <c r="R5" s="15"/>
      <c r="S5" s="15"/>
      <c r="T5" s="15"/>
      <c r="U5" s="15"/>
      <c r="V5" s="15"/>
      <c r="W5" s="15"/>
      <c r="X5" s="15"/>
      <c r="Y5" s="15"/>
    </row>
    <row r="6" ht="27.0" customHeight="1">
      <c r="A6" s="534" t="s">
        <v>12055</v>
      </c>
      <c r="B6" s="69"/>
      <c r="C6" s="69"/>
      <c r="D6" s="69"/>
      <c r="E6" s="70"/>
      <c r="F6" s="526"/>
      <c r="G6" s="526"/>
      <c r="H6" s="526"/>
      <c r="I6" s="15"/>
      <c r="J6" s="15"/>
      <c r="K6" s="15"/>
      <c r="L6" s="15"/>
      <c r="M6" s="15"/>
      <c r="N6" s="15"/>
      <c r="O6" s="15"/>
      <c r="P6" s="15"/>
      <c r="Q6" s="15"/>
      <c r="R6" s="15"/>
      <c r="S6" s="15"/>
      <c r="T6" s="15"/>
      <c r="U6" s="15"/>
      <c r="V6" s="15"/>
      <c r="W6" s="15"/>
      <c r="X6" s="15"/>
      <c r="Y6" s="15"/>
    </row>
    <row r="7">
      <c r="A7" s="76"/>
      <c r="B7" s="76"/>
      <c r="C7" s="77"/>
      <c r="D7" s="77"/>
      <c r="E7" s="77"/>
      <c r="F7" s="76"/>
      <c r="G7" s="76"/>
      <c r="H7" s="76"/>
      <c r="I7" s="15"/>
      <c r="J7" s="15"/>
      <c r="K7" s="15"/>
      <c r="L7" s="15"/>
      <c r="M7" s="15"/>
      <c r="N7" s="15"/>
      <c r="O7" s="15"/>
      <c r="P7" s="15"/>
      <c r="Q7" s="15"/>
      <c r="R7" s="15"/>
      <c r="S7" s="15"/>
      <c r="T7" s="15"/>
      <c r="U7" s="15"/>
      <c r="V7" s="15"/>
      <c r="W7" s="15"/>
      <c r="X7" s="15"/>
      <c r="Y7" s="15"/>
    </row>
    <row r="8" ht="61.5" customHeight="1">
      <c r="A8" s="147" t="s">
        <v>7499</v>
      </c>
      <c r="B8" s="80" t="s">
        <v>8</v>
      </c>
      <c r="C8" s="147" t="s">
        <v>12056</v>
      </c>
      <c r="D8" s="147" t="s">
        <v>204</v>
      </c>
      <c r="E8" s="147" t="s">
        <v>208</v>
      </c>
      <c r="F8" s="82" t="s">
        <v>209</v>
      </c>
      <c r="I8" s="15"/>
      <c r="J8" s="15"/>
      <c r="K8" s="15"/>
      <c r="L8" s="15"/>
      <c r="M8" s="15"/>
      <c r="N8" s="15"/>
      <c r="O8" s="15"/>
      <c r="P8" s="15"/>
      <c r="Q8" s="15"/>
      <c r="R8" s="15"/>
      <c r="S8" s="15"/>
      <c r="T8" s="15"/>
      <c r="U8" s="15"/>
      <c r="V8" s="15"/>
      <c r="W8" s="15"/>
      <c r="X8" s="15"/>
      <c r="Y8" s="15"/>
    </row>
    <row r="9" ht="11.25" customHeight="1">
      <c r="A9" s="95" t="s">
        <v>1835</v>
      </c>
      <c r="B9" s="529" t="s">
        <v>52</v>
      </c>
      <c r="C9" s="95">
        <v>7.0</v>
      </c>
      <c r="D9" s="530">
        <v>196.0</v>
      </c>
      <c r="E9" s="531">
        <v>196.0</v>
      </c>
      <c r="F9" s="89" t="s">
        <v>51</v>
      </c>
    </row>
    <row r="10" ht="11.25" customHeight="1">
      <c r="A10" s="95" t="s">
        <v>11176</v>
      </c>
      <c r="B10" s="529" t="s">
        <v>52</v>
      </c>
      <c r="C10" s="95">
        <v>9.0</v>
      </c>
      <c r="D10" s="530" t="s">
        <v>12057</v>
      </c>
      <c r="E10" s="531">
        <v>252.0</v>
      </c>
      <c r="F10" s="89" t="s">
        <v>54</v>
      </c>
    </row>
    <row r="11" ht="11.25" customHeight="1">
      <c r="A11" s="95" t="s">
        <v>11769</v>
      </c>
      <c r="B11" s="529" t="s">
        <v>52</v>
      </c>
      <c r="C11" s="95">
        <v>7.0</v>
      </c>
      <c r="D11" s="530">
        <v>196.0</v>
      </c>
      <c r="E11" s="531">
        <v>196.0</v>
      </c>
      <c r="F11" s="89" t="s">
        <v>56</v>
      </c>
    </row>
    <row r="12" ht="11.25" customHeight="1">
      <c r="A12" s="95" t="s">
        <v>12008</v>
      </c>
      <c r="B12" s="529" t="s">
        <v>52</v>
      </c>
      <c r="C12" s="95">
        <v>7.0</v>
      </c>
      <c r="D12" s="530">
        <v>196.0</v>
      </c>
      <c r="E12" s="531">
        <v>196.0</v>
      </c>
      <c r="F12" s="89" t="s">
        <v>57</v>
      </c>
    </row>
    <row r="13" ht="11.25" customHeight="1">
      <c r="A13" s="95" t="s">
        <v>11775</v>
      </c>
      <c r="B13" s="529" t="s">
        <v>52</v>
      </c>
      <c r="C13" s="95">
        <v>10.0</v>
      </c>
      <c r="D13" s="530">
        <v>280.0</v>
      </c>
      <c r="E13" s="531">
        <v>280.0</v>
      </c>
      <c r="F13" s="89" t="s">
        <v>58</v>
      </c>
    </row>
    <row r="14" ht="11.25" customHeight="1">
      <c r="A14" s="95" t="s">
        <v>11780</v>
      </c>
      <c r="B14" s="529" t="s">
        <v>52</v>
      </c>
      <c r="C14" s="95">
        <v>10.0</v>
      </c>
      <c r="D14" s="530">
        <v>280.0</v>
      </c>
      <c r="E14" s="531">
        <v>280.0</v>
      </c>
      <c r="F14" s="89" t="s">
        <v>60</v>
      </c>
    </row>
    <row r="15" ht="11.25" customHeight="1">
      <c r="A15" s="95" t="s">
        <v>11246</v>
      </c>
      <c r="B15" s="529" t="s">
        <v>52</v>
      </c>
      <c r="C15" s="95">
        <v>10.0</v>
      </c>
      <c r="D15" s="530">
        <v>280.0</v>
      </c>
      <c r="E15" s="531">
        <v>280.0</v>
      </c>
      <c r="F15" s="89" t="s">
        <v>61</v>
      </c>
    </row>
    <row r="16" ht="11.25" customHeight="1">
      <c r="A16" s="95" t="s">
        <v>12058</v>
      </c>
      <c r="B16" s="529" t="s">
        <v>52</v>
      </c>
      <c r="C16" s="95">
        <v>10.0</v>
      </c>
      <c r="D16" s="530">
        <v>280.0</v>
      </c>
      <c r="E16" s="531">
        <v>280.0</v>
      </c>
      <c r="F16" s="89" t="s">
        <v>62</v>
      </c>
    </row>
    <row r="17" ht="11.25" customHeight="1">
      <c r="A17" s="95" t="s">
        <v>10153</v>
      </c>
      <c r="B17" s="529" t="s">
        <v>52</v>
      </c>
      <c r="C17" s="95">
        <v>10.0</v>
      </c>
      <c r="D17" s="530">
        <v>280.0</v>
      </c>
      <c r="E17" s="531">
        <v>280.0</v>
      </c>
      <c r="F17" s="89" t="s">
        <v>63</v>
      </c>
    </row>
    <row r="18" ht="11.25" customHeight="1">
      <c r="A18" s="95" t="s">
        <v>1850</v>
      </c>
      <c r="B18" s="529" t="s">
        <v>52</v>
      </c>
      <c r="C18" s="95">
        <v>8.0</v>
      </c>
      <c r="D18" s="530" t="s">
        <v>12059</v>
      </c>
      <c r="E18" s="531">
        <v>224.0</v>
      </c>
      <c r="F18" s="89" t="s">
        <v>64</v>
      </c>
    </row>
    <row r="19" ht="11.25" customHeight="1">
      <c r="A19" s="95" t="s">
        <v>11792</v>
      </c>
      <c r="B19" s="529" t="s">
        <v>52</v>
      </c>
      <c r="C19" s="95" t="s">
        <v>12060</v>
      </c>
      <c r="D19" s="530" t="s">
        <v>12061</v>
      </c>
      <c r="E19" s="531">
        <v>224.0</v>
      </c>
      <c r="F19" s="89" t="s">
        <v>66</v>
      </c>
    </row>
    <row r="20" ht="11.25" customHeight="1">
      <c r="A20" s="95" t="s">
        <v>10204</v>
      </c>
      <c r="B20" s="529" t="s">
        <v>52</v>
      </c>
      <c r="C20" s="95">
        <v>12.0</v>
      </c>
      <c r="D20" s="530">
        <v>28.0</v>
      </c>
      <c r="E20" s="531">
        <v>336.0</v>
      </c>
      <c r="F20" s="89" t="s">
        <v>69</v>
      </c>
    </row>
    <row r="21" ht="11.25" customHeight="1">
      <c r="A21" s="95" t="s">
        <v>12062</v>
      </c>
      <c r="B21" s="529" t="s">
        <v>52</v>
      </c>
      <c r="C21" s="95">
        <v>12.0</v>
      </c>
      <c r="D21" s="530">
        <v>28.0</v>
      </c>
      <c r="E21" s="531">
        <v>336.0</v>
      </c>
      <c r="F21" s="89" t="s">
        <v>70</v>
      </c>
    </row>
    <row r="22" ht="11.25" customHeight="1">
      <c r="A22" s="95" t="s">
        <v>12063</v>
      </c>
      <c r="B22" s="529" t="s">
        <v>513</v>
      </c>
      <c r="C22" s="95" t="s">
        <v>12064</v>
      </c>
      <c r="D22" s="530" t="s">
        <v>12065</v>
      </c>
      <c r="E22" s="531">
        <v>336.0</v>
      </c>
      <c r="F22" s="89" t="s">
        <v>71</v>
      </c>
    </row>
    <row r="23" ht="11.25" customHeight="1">
      <c r="A23" s="95" t="s">
        <v>12066</v>
      </c>
      <c r="B23" s="529" t="s">
        <v>52</v>
      </c>
      <c r="C23" s="95">
        <v>12.0</v>
      </c>
      <c r="D23" s="530" t="s">
        <v>12067</v>
      </c>
      <c r="E23" s="531">
        <v>336.0</v>
      </c>
      <c r="F23" s="89" t="s">
        <v>72</v>
      </c>
    </row>
    <row r="24" ht="11.25" customHeight="1">
      <c r="A24" s="95" t="s">
        <v>11273</v>
      </c>
      <c r="B24" s="529" t="s">
        <v>52</v>
      </c>
      <c r="C24" s="95">
        <v>12.0</v>
      </c>
      <c r="D24" s="530">
        <v>336.0</v>
      </c>
      <c r="E24" s="531">
        <v>336.0</v>
      </c>
      <c r="F24" s="89" t="s">
        <v>73</v>
      </c>
    </row>
    <row r="25" ht="11.25" customHeight="1">
      <c r="A25" s="95" t="s">
        <v>11279</v>
      </c>
      <c r="B25" s="529" t="s">
        <v>52</v>
      </c>
      <c r="C25" s="95">
        <v>12.0</v>
      </c>
      <c r="D25" s="530">
        <v>336.0</v>
      </c>
      <c r="E25" s="531">
        <v>336.0</v>
      </c>
      <c r="F25" s="89" t="s">
        <v>74</v>
      </c>
    </row>
    <row r="26" ht="11.25" customHeight="1">
      <c r="A26" s="95" t="s">
        <v>12068</v>
      </c>
      <c r="B26" s="529" t="s">
        <v>52</v>
      </c>
      <c r="C26" s="95">
        <v>16.0</v>
      </c>
      <c r="D26" s="530">
        <v>224.0</v>
      </c>
      <c r="E26" s="531">
        <v>448.0</v>
      </c>
      <c r="F26" s="89" t="s">
        <v>75</v>
      </c>
    </row>
    <row r="27" ht="11.25" customHeight="1">
      <c r="A27" s="95" t="s">
        <v>12069</v>
      </c>
      <c r="B27" s="529" t="s">
        <v>52</v>
      </c>
      <c r="C27" s="95">
        <v>12.0</v>
      </c>
      <c r="D27" s="530">
        <v>336.0</v>
      </c>
      <c r="E27" s="531">
        <v>336.0</v>
      </c>
      <c r="F27" s="89" t="s">
        <v>76</v>
      </c>
    </row>
    <row r="28" ht="11.25" customHeight="1">
      <c r="A28" s="95" t="s">
        <v>12070</v>
      </c>
      <c r="B28" s="529" t="s">
        <v>52</v>
      </c>
      <c r="C28" s="95">
        <v>12.0</v>
      </c>
      <c r="D28" s="530">
        <v>336.0</v>
      </c>
      <c r="E28" s="531">
        <v>336.0</v>
      </c>
      <c r="F28" s="89" t="s">
        <v>77</v>
      </c>
    </row>
    <row r="29" ht="11.25" customHeight="1">
      <c r="A29" s="95" t="s">
        <v>1845</v>
      </c>
      <c r="B29" s="529" t="s">
        <v>52</v>
      </c>
      <c r="C29" s="95" t="s">
        <v>12071</v>
      </c>
      <c r="D29" s="530">
        <v>336.0</v>
      </c>
      <c r="E29" s="531">
        <v>336.0</v>
      </c>
      <c r="F29" s="89" t="s">
        <v>78</v>
      </c>
    </row>
    <row r="30" ht="11.25" customHeight="1">
      <c r="A30" s="95" t="s">
        <v>1904</v>
      </c>
      <c r="B30" s="529" t="s">
        <v>52</v>
      </c>
      <c r="C30" s="95">
        <v>12.0</v>
      </c>
      <c r="D30" s="530">
        <v>336.0</v>
      </c>
      <c r="E30" s="531">
        <v>336.0</v>
      </c>
      <c r="F30" s="89" t="s">
        <v>79</v>
      </c>
    </row>
    <row r="31" ht="11.25" customHeight="1">
      <c r="A31" s="95" t="s">
        <v>12072</v>
      </c>
      <c r="B31" s="529" t="s">
        <v>52</v>
      </c>
      <c r="C31" s="95">
        <v>13.0</v>
      </c>
      <c r="D31" s="530">
        <v>364.0</v>
      </c>
      <c r="E31" s="531">
        <v>364.0</v>
      </c>
      <c r="F31" s="89" t="s">
        <v>80</v>
      </c>
    </row>
    <row r="32" ht="11.25" customHeight="1">
      <c r="A32" s="95" t="s">
        <v>12073</v>
      </c>
      <c r="B32" s="529" t="s">
        <v>52</v>
      </c>
      <c r="C32" s="95">
        <v>13.0</v>
      </c>
      <c r="D32" s="530">
        <v>364.0</v>
      </c>
      <c r="E32" s="531">
        <v>364.0</v>
      </c>
      <c r="F32" s="89" t="s">
        <v>82</v>
      </c>
    </row>
    <row r="33" ht="11.25" customHeight="1">
      <c r="A33" s="95" t="s">
        <v>12074</v>
      </c>
      <c r="B33" s="529" t="s">
        <v>52</v>
      </c>
      <c r="C33" s="95">
        <v>13.0</v>
      </c>
      <c r="D33" s="530">
        <v>364.0</v>
      </c>
      <c r="E33" s="531">
        <v>364.0</v>
      </c>
      <c r="F33" s="89" t="s">
        <v>83</v>
      </c>
    </row>
    <row r="34" ht="11.25" customHeight="1">
      <c r="A34" s="95" t="s">
        <v>12075</v>
      </c>
      <c r="B34" s="529" t="s">
        <v>52</v>
      </c>
      <c r="C34" s="95">
        <v>13.0</v>
      </c>
      <c r="D34" s="530">
        <v>364.0</v>
      </c>
      <c r="E34" s="531">
        <v>364.0</v>
      </c>
      <c r="F34" s="89" t="s">
        <v>84</v>
      </c>
    </row>
    <row r="35" ht="11.25" customHeight="1">
      <c r="A35" s="95" t="s">
        <v>12076</v>
      </c>
      <c r="B35" s="529" t="s">
        <v>52</v>
      </c>
      <c r="C35" s="95">
        <v>13.0</v>
      </c>
      <c r="D35" s="530">
        <v>364.0</v>
      </c>
      <c r="E35" s="531">
        <v>364.0</v>
      </c>
      <c r="F35" s="89" t="s">
        <v>85</v>
      </c>
    </row>
    <row r="36" ht="11.25" customHeight="1">
      <c r="A36" s="95" t="s">
        <v>1905</v>
      </c>
      <c r="B36" s="529" t="s">
        <v>52</v>
      </c>
      <c r="C36" s="95">
        <v>13.0</v>
      </c>
      <c r="D36" s="530" t="s">
        <v>12077</v>
      </c>
      <c r="E36" s="531">
        <v>364.0</v>
      </c>
      <c r="F36" s="89" t="s">
        <v>86</v>
      </c>
    </row>
    <row r="37" ht="11.25" customHeight="1">
      <c r="A37" s="95" t="s">
        <v>584</v>
      </c>
      <c r="B37" s="529" t="s">
        <v>88</v>
      </c>
      <c r="C37" s="95">
        <v>12.0</v>
      </c>
      <c r="D37" s="530">
        <v>420.0</v>
      </c>
      <c r="E37" s="531">
        <v>336.0</v>
      </c>
      <c r="F37" s="89" t="s">
        <v>584</v>
      </c>
    </row>
    <row r="38" ht="11.25" customHeight="1">
      <c r="A38" s="95" t="s">
        <v>10231</v>
      </c>
      <c r="B38" s="529" t="s">
        <v>88</v>
      </c>
      <c r="C38" s="95">
        <v>7.0</v>
      </c>
      <c r="D38" s="530">
        <v>196.0</v>
      </c>
      <c r="E38" s="531">
        <v>196.0</v>
      </c>
      <c r="F38" s="89" t="s">
        <v>594</v>
      </c>
    </row>
    <row r="39" ht="11.25" customHeight="1">
      <c r="A39" s="95" t="s">
        <v>733</v>
      </c>
      <c r="B39" s="529" t="s">
        <v>88</v>
      </c>
      <c r="C39" s="95">
        <v>12.0</v>
      </c>
      <c r="D39" s="530">
        <f>C39*28</f>
        <v>336</v>
      </c>
      <c r="E39" s="531">
        <f>D39</f>
        <v>336</v>
      </c>
      <c r="F39" s="89" t="s">
        <v>733</v>
      </c>
    </row>
    <row r="40" ht="11.25" customHeight="1">
      <c r="A40" s="95" t="s">
        <v>8344</v>
      </c>
      <c r="B40" s="529" t="s">
        <v>88</v>
      </c>
      <c r="C40" s="95">
        <v>12.0</v>
      </c>
      <c r="D40" s="530">
        <v>336.0</v>
      </c>
      <c r="E40" s="531">
        <v>336.0</v>
      </c>
      <c r="F40" s="89" t="s">
        <v>3852</v>
      </c>
    </row>
    <row r="41" ht="11.25" customHeight="1">
      <c r="A41" s="95" t="s">
        <v>3859</v>
      </c>
      <c r="B41" s="529" t="s">
        <v>88</v>
      </c>
      <c r="C41" s="95" t="s">
        <v>12078</v>
      </c>
      <c r="D41" s="530" t="s">
        <v>12079</v>
      </c>
      <c r="E41" s="531">
        <v>252.0</v>
      </c>
      <c r="F41" s="89" t="s">
        <v>3859</v>
      </c>
    </row>
    <row r="42" ht="11.25" customHeight="1">
      <c r="A42" s="95" t="s">
        <v>12080</v>
      </c>
      <c r="B42" s="529" t="s">
        <v>12081</v>
      </c>
      <c r="C42" s="95">
        <v>10.0</v>
      </c>
      <c r="D42" s="530" t="s">
        <v>12082</v>
      </c>
      <c r="E42" s="531">
        <f>10*28</f>
        <v>280</v>
      </c>
      <c r="F42" s="89" t="s">
        <v>3901</v>
      </c>
    </row>
    <row r="43" ht="11.25" customHeight="1">
      <c r="A43" s="95" t="s">
        <v>776</v>
      </c>
      <c r="B43" s="529" t="s">
        <v>88</v>
      </c>
      <c r="C43" s="95">
        <v>10.0</v>
      </c>
      <c r="D43" s="530">
        <f>10*28</f>
        <v>280</v>
      </c>
      <c r="E43" s="531">
        <f>D43</f>
        <v>280</v>
      </c>
      <c r="F43" s="89" t="s">
        <v>776</v>
      </c>
    </row>
    <row r="44" ht="11.25" customHeight="1">
      <c r="A44" s="95" t="s">
        <v>4027</v>
      </c>
      <c r="B44" s="529" t="s">
        <v>88</v>
      </c>
      <c r="C44" s="95" t="s">
        <v>12083</v>
      </c>
      <c r="D44" s="530">
        <v>28.0</v>
      </c>
      <c r="E44" s="531">
        <v>28.0</v>
      </c>
      <c r="F44" s="89" t="s">
        <v>4027</v>
      </c>
      <c r="G44" s="1"/>
      <c r="H44" s="1"/>
    </row>
    <row r="45" ht="11.25" customHeight="1">
      <c r="A45" s="95" t="s">
        <v>4027</v>
      </c>
      <c r="B45" s="529" t="s">
        <v>88</v>
      </c>
      <c r="C45" s="95" t="s">
        <v>12083</v>
      </c>
      <c r="D45" s="530">
        <v>28.0</v>
      </c>
      <c r="E45" s="530">
        <v>28.0</v>
      </c>
      <c r="F45" s="89" t="s">
        <v>4027</v>
      </c>
      <c r="G45" s="3"/>
      <c r="H45" s="3"/>
      <c r="I45" s="66"/>
      <c r="J45" s="66"/>
      <c r="K45" s="66"/>
      <c r="L45" s="66"/>
      <c r="M45" s="66"/>
      <c r="N45" s="66"/>
      <c r="O45" s="66"/>
      <c r="P45" s="66"/>
      <c r="Q45" s="66"/>
      <c r="R45" s="66"/>
      <c r="S45" s="66"/>
      <c r="T45" s="66"/>
      <c r="U45" s="66"/>
      <c r="V45" s="66"/>
      <c r="W45" s="66"/>
      <c r="X45" s="66"/>
      <c r="Y45" s="66"/>
    </row>
    <row r="46" ht="11.25" customHeight="1">
      <c r="A46" s="95" t="s">
        <v>4027</v>
      </c>
      <c r="B46" s="529" t="s">
        <v>88</v>
      </c>
      <c r="C46" s="95" t="s">
        <v>12084</v>
      </c>
      <c r="D46" s="530">
        <v>28.0</v>
      </c>
      <c r="E46" s="530">
        <v>28.0</v>
      </c>
      <c r="F46" s="89" t="s">
        <v>4027</v>
      </c>
      <c r="G46" s="1"/>
      <c r="H46" s="1"/>
    </row>
    <row r="47" ht="11.25" customHeight="1">
      <c r="A47" s="95" t="s">
        <v>4027</v>
      </c>
      <c r="B47" s="529" t="s">
        <v>88</v>
      </c>
      <c r="C47" s="95" t="s">
        <v>12085</v>
      </c>
      <c r="D47" s="530">
        <v>14.0</v>
      </c>
      <c r="E47" s="531">
        <v>14.0</v>
      </c>
      <c r="F47" s="89" t="s">
        <v>4027</v>
      </c>
      <c r="G47" s="1"/>
      <c r="H47" s="1"/>
    </row>
    <row r="48" ht="11.25" customHeight="1">
      <c r="A48" s="95" t="s">
        <v>4027</v>
      </c>
      <c r="B48" s="529" t="s">
        <v>88</v>
      </c>
      <c r="C48" s="95" t="s">
        <v>12085</v>
      </c>
      <c r="D48" s="530">
        <v>14.0</v>
      </c>
      <c r="E48" s="531">
        <v>14.0</v>
      </c>
      <c r="F48" s="89" t="s">
        <v>4027</v>
      </c>
      <c r="G48" s="1"/>
      <c r="H48" s="1"/>
    </row>
    <row r="49" ht="11.25" customHeight="1">
      <c r="A49" s="95" t="s">
        <v>4027</v>
      </c>
      <c r="B49" s="529" t="s">
        <v>88</v>
      </c>
      <c r="C49" s="95" t="s">
        <v>12086</v>
      </c>
      <c r="D49" s="530">
        <v>28.0</v>
      </c>
      <c r="E49" s="531">
        <v>28.0</v>
      </c>
      <c r="F49" s="89" t="s">
        <v>4027</v>
      </c>
      <c r="G49" s="1"/>
      <c r="H49" s="1"/>
    </row>
    <row r="50" ht="11.25" customHeight="1">
      <c r="A50" s="95" t="s">
        <v>4027</v>
      </c>
      <c r="B50" s="529" t="s">
        <v>88</v>
      </c>
      <c r="C50" s="89" t="s">
        <v>12087</v>
      </c>
      <c r="D50" s="530">
        <v>28.0</v>
      </c>
      <c r="E50" s="531">
        <v>28.0</v>
      </c>
      <c r="F50" s="89" t="s">
        <v>4027</v>
      </c>
      <c r="G50" s="1"/>
      <c r="H50" s="1"/>
    </row>
    <row r="51" ht="11.25" customHeight="1">
      <c r="A51" s="95" t="s">
        <v>4027</v>
      </c>
      <c r="B51" s="529" t="s">
        <v>88</v>
      </c>
      <c r="C51" s="89" t="s">
        <v>12088</v>
      </c>
      <c r="D51" s="530">
        <v>56.0</v>
      </c>
      <c r="E51" s="531">
        <v>56.0</v>
      </c>
      <c r="F51" s="89" t="s">
        <v>4027</v>
      </c>
      <c r="G51" s="1"/>
      <c r="H51" s="1"/>
    </row>
    <row r="52" ht="11.25" customHeight="1">
      <c r="A52" s="95" t="s">
        <v>4027</v>
      </c>
      <c r="B52" s="529" t="s">
        <v>88</v>
      </c>
      <c r="C52" s="89" t="s">
        <v>12089</v>
      </c>
      <c r="D52" s="530">
        <v>28.0</v>
      </c>
      <c r="E52" s="531">
        <v>28.0</v>
      </c>
      <c r="F52" s="89" t="s">
        <v>4027</v>
      </c>
      <c r="G52" s="1"/>
      <c r="H52" s="1"/>
    </row>
    <row r="53" ht="11.25" customHeight="1">
      <c r="A53" s="95" t="s">
        <v>4027</v>
      </c>
      <c r="B53" s="529" t="s">
        <v>88</v>
      </c>
      <c r="C53" s="89" t="s">
        <v>12090</v>
      </c>
      <c r="D53" s="530">
        <v>56.0</v>
      </c>
      <c r="E53" s="531">
        <v>56.0</v>
      </c>
      <c r="F53" s="89" t="s">
        <v>4027</v>
      </c>
      <c r="G53" s="1"/>
      <c r="H53" s="1"/>
    </row>
    <row r="54" ht="11.25" customHeight="1">
      <c r="A54" s="95" t="s">
        <v>4027</v>
      </c>
      <c r="B54" s="529" t="s">
        <v>88</v>
      </c>
      <c r="C54" s="89" t="s">
        <v>12091</v>
      </c>
      <c r="D54" s="530">
        <v>28.0</v>
      </c>
      <c r="E54" s="531">
        <v>28.0</v>
      </c>
      <c r="F54" s="89" t="s">
        <v>4027</v>
      </c>
      <c r="G54" s="1"/>
      <c r="H54" s="1"/>
    </row>
    <row r="55" ht="11.25" customHeight="1">
      <c r="A55" s="95" t="s">
        <v>11333</v>
      </c>
      <c r="B55" s="529" t="s">
        <v>88</v>
      </c>
      <c r="C55" s="95">
        <v>12.0</v>
      </c>
      <c r="D55" s="530">
        <f>12*28</f>
        <v>336</v>
      </c>
      <c r="E55" s="531">
        <v>336.0</v>
      </c>
      <c r="F55" s="89" t="s">
        <v>11333</v>
      </c>
      <c r="G55" s="1"/>
      <c r="H55" s="1"/>
    </row>
    <row r="56" ht="11.25" customHeight="1">
      <c r="A56" s="95" t="s">
        <v>11335</v>
      </c>
      <c r="B56" s="529" t="s">
        <v>88</v>
      </c>
      <c r="C56" s="95">
        <v>7.0</v>
      </c>
      <c r="D56" s="530" t="s">
        <v>12092</v>
      </c>
      <c r="E56" s="531">
        <v>196.0</v>
      </c>
      <c r="F56" s="89" t="s">
        <v>804</v>
      </c>
      <c r="G56" s="1"/>
      <c r="H56" s="1"/>
    </row>
    <row r="57" ht="11.25" customHeight="1">
      <c r="A57" s="95" t="s">
        <v>1086</v>
      </c>
      <c r="B57" s="529" t="s">
        <v>1075</v>
      </c>
      <c r="C57" s="95" t="s">
        <v>12093</v>
      </c>
      <c r="D57" s="530">
        <v>252.0</v>
      </c>
      <c r="E57" s="531">
        <v>252.0</v>
      </c>
      <c r="F57" s="89" t="s">
        <v>1086</v>
      </c>
      <c r="G57" s="1"/>
      <c r="H57" s="1"/>
    </row>
    <row r="58" ht="11.25" customHeight="1">
      <c r="A58" s="95" t="s">
        <v>12094</v>
      </c>
      <c r="B58" s="529" t="s">
        <v>88</v>
      </c>
      <c r="C58" s="95" t="s">
        <v>12095</v>
      </c>
      <c r="D58" s="530">
        <v>56.0</v>
      </c>
      <c r="E58" s="531">
        <v>56.0</v>
      </c>
      <c r="F58" s="89" t="s">
        <v>7929</v>
      </c>
      <c r="G58" s="1"/>
      <c r="H58" s="1"/>
    </row>
    <row r="59" ht="11.25" customHeight="1">
      <c r="A59" s="95" t="s">
        <v>12094</v>
      </c>
      <c r="B59" s="529" t="s">
        <v>88</v>
      </c>
      <c r="C59" s="95" t="s">
        <v>12096</v>
      </c>
      <c r="D59" s="530">
        <v>14.0</v>
      </c>
      <c r="E59" s="531">
        <v>14.0</v>
      </c>
      <c r="F59" s="89" t="s">
        <v>7929</v>
      </c>
      <c r="G59" s="1"/>
      <c r="H59" s="1"/>
    </row>
    <row r="60" ht="11.25" customHeight="1">
      <c r="A60" s="95" t="s">
        <v>12094</v>
      </c>
      <c r="B60" s="529" t="s">
        <v>88</v>
      </c>
      <c r="C60" s="95" t="s">
        <v>12097</v>
      </c>
      <c r="D60" s="530">
        <v>14.0</v>
      </c>
      <c r="E60" s="531">
        <v>14.0</v>
      </c>
      <c r="F60" s="89" t="s">
        <v>7929</v>
      </c>
      <c r="G60" s="1"/>
      <c r="H60" s="1"/>
    </row>
    <row r="61" ht="11.25" customHeight="1">
      <c r="A61" s="95" t="s">
        <v>12094</v>
      </c>
      <c r="B61" s="529" t="s">
        <v>88</v>
      </c>
      <c r="C61" s="95" t="s">
        <v>12098</v>
      </c>
      <c r="D61" s="530">
        <v>84.0</v>
      </c>
      <c r="E61" s="531">
        <v>84.0</v>
      </c>
      <c r="F61" s="89" t="s">
        <v>7929</v>
      </c>
      <c r="G61" s="1"/>
      <c r="H61" s="1"/>
    </row>
    <row r="62" ht="11.25" customHeight="1">
      <c r="A62" s="95" t="s">
        <v>12094</v>
      </c>
      <c r="B62" s="529" t="s">
        <v>88</v>
      </c>
      <c r="C62" s="95" t="s">
        <v>12099</v>
      </c>
      <c r="D62" s="530">
        <v>28.0</v>
      </c>
      <c r="E62" s="531">
        <v>28.0</v>
      </c>
      <c r="F62" s="89" t="s">
        <v>7929</v>
      </c>
      <c r="G62" s="1"/>
      <c r="H62" s="1"/>
    </row>
    <row r="63" ht="11.25" customHeight="1">
      <c r="A63" s="95" t="s">
        <v>12094</v>
      </c>
      <c r="B63" s="529" t="s">
        <v>88</v>
      </c>
      <c r="C63" s="95" t="s">
        <v>12100</v>
      </c>
      <c r="D63" s="530">
        <v>14.0</v>
      </c>
      <c r="E63" s="531">
        <v>14.0</v>
      </c>
      <c r="F63" s="89" t="s">
        <v>7929</v>
      </c>
      <c r="G63" s="1"/>
      <c r="H63" s="1"/>
    </row>
    <row r="64" ht="11.25" customHeight="1">
      <c r="A64" s="95" t="s">
        <v>12094</v>
      </c>
      <c r="B64" s="529" t="s">
        <v>88</v>
      </c>
      <c r="C64" s="95" t="s">
        <v>12101</v>
      </c>
      <c r="D64" s="530">
        <v>42.0</v>
      </c>
      <c r="E64" s="531">
        <v>42.0</v>
      </c>
      <c r="F64" s="89" t="s">
        <v>7929</v>
      </c>
      <c r="G64" s="1"/>
      <c r="H64" s="1"/>
    </row>
    <row r="65" ht="11.25" customHeight="1">
      <c r="A65" s="95" t="s">
        <v>12094</v>
      </c>
      <c r="B65" s="529" t="s">
        <v>88</v>
      </c>
      <c r="C65" s="95" t="s">
        <v>12102</v>
      </c>
      <c r="D65" s="530">
        <v>14.0</v>
      </c>
      <c r="E65" s="531">
        <v>14.0</v>
      </c>
      <c r="F65" s="89" t="s">
        <v>7929</v>
      </c>
      <c r="G65" s="1"/>
      <c r="H65" s="1"/>
    </row>
    <row r="66" ht="11.25" customHeight="1">
      <c r="A66" s="95" t="s">
        <v>12094</v>
      </c>
      <c r="B66" s="529" t="s">
        <v>88</v>
      </c>
      <c r="C66" s="95" t="s">
        <v>12103</v>
      </c>
      <c r="D66" s="530">
        <v>14.0</v>
      </c>
      <c r="E66" s="531">
        <v>14.0</v>
      </c>
      <c r="F66" s="89" t="s">
        <v>7929</v>
      </c>
      <c r="G66" s="1"/>
      <c r="H66" s="1"/>
    </row>
    <row r="67" ht="11.25" customHeight="1">
      <c r="A67" s="95" t="s">
        <v>12104</v>
      </c>
      <c r="B67" s="529" t="s">
        <v>88</v>
      </c>
      <c r="C67" s="95">
        <v>12.25</v>
      </c>
      <c r="D67" s="530">
        <v>343.0</v>
      </c>
      <c r="E67" s="531">
        <v>343.0</v>
      </c>
      <c r="F67" s="89" t="s">
        <v>8005</v>
      </c>
      <c r="G67" s="1"/>
      <c r="H67" s="1"/>
    </row>
    <row r="68" ht="11.25" customHeight="1">
      <c r="A68" s="95" t="s">
        <v>12105</v>
      </c>
      <c r="B68" s="529" t="s">
        <v>88</v>
      </c>
      <c r="C68" s="95">
        <v>12.0</v>
      </c>
      <c r="D68" s="530" t="s">
        <v>12106</v>
      </c>
      <c r="E68" s="531">
        <f>12*28</f>
        <v>336</v>
      </c>
      <c r="F68" s="89" t="s">
        <v>12105</v>
      </c>
      <c r="G68" s="1"/>
      <c r="H68" s="1"/>
    </row>
    <row r="69" ht="11.25" customHeight="1">
      <c r="A69" s="95" t="s">
        <v>12107</v>
      </c>
      <c r="B69" s="529" t="s">
        <v>88</v>
      </c>
      <c r="C69" s="95">
        <v>12.0</v>
      </c>
      <c r="D69" s="530">
        <f>12*28</f>
        <v>336</v>
      </c>
      <c r="E69" s="531">
        <f t="shared" ref="E69:E70" si="1">D69</f>
        <v>336</v>
      </c>
      <c r="F69" s="89" t="s">
        <v>4271</v>
      </c>
      <c r="G69" s="1"/>
      <c r="H69" s="1"/>
    </row>
    <row r="70" ht="11.25" customHeight="1">
      <c r="A70" s="95" t="s">
        <v>12108</v>
      </c>
      <c r="B70" s="529" t="s">
        <v>88</v>
      </c>
      <c r="C70" s="95">
        <v>13.0</v>
      </c>
      <c r="D70" s="530">
        <f>C70*28</f>
        <v>364</v>
      </c>
      <c r="E70" s="531">
        <f t="shared" si="1"/>
        <v>364</v>
      </c>
      <c r="F70" s="89" t="s">
        <v>12109</v>
      </c>
      <c r="G70" s="1"/>
      <c r="H70" s="1"/>
    </row>
    <row r="71" ht="11.25" customHeight="1">
      <c r="A71" s="89" t="s">
        <v>10305</v>
      </c>
      <c r="B71" s="129" t="s">
        <v>88</v>
      </c>
      <c r="C71" s="95">
        <v>12.25</v>
      </c>
      <c r="D71" s="530">
        <v>343.0</v>
      </c>
      <c r="E71" s="531">
        <v>343.0</v>
      </c>
      <c r="F71" s="89" t="s">
        <v>1805</v>
      </c>
      <c r="G71" s="1"/>
      <c r="H71" s="1"/>
    </row>
    <row r="72" ht="11.25" customHeight="1">
      <c r="A72" s="95" t="s">
        <v>4310</v>
      </c>
      <c r="B72" s="529" t="s">
        <v>88</v>
      </c>
      <c r="C72" s="95" t="s">
        <v>12110</v>
      </c>
      <c r="D72" s="530">
        <f>9*28</f>
        <v>252</v>
      </c>
      <c r="E72" s="531">
        <f>D72</f>
        <v>252</v>
      </c>
      <c r="F72" s="89" t="s">
        <v>4310</v>
      </c>
      <c r="G72" s="1"/>
      <c r="H72" s="1"/>
    </row>
    <row r="73" ht="11.25" customHeight="1">
      <c r="A73" s="95" t="s">
        <v>12111</v>
      </c>
      <c r="B73" s="529" t="s">
        <v>88</v>
      </c>
      <c r="C73" s="95">
        <v>9.0</v>
      </c>
      <c r="D73" s="530" t="s">
        <v>12112</v>
      </c>
      <c r="E73" s="531">
        <v>252.0</v>
      </c>
      <c r="F73" s="89" t="s">
        <v>4324</v>
      </c>
      <c r="G73" s="1"/>
      <c r="H73" s="1"/>
    </row>
    <row r="74" ht="11.25" customHeight="1">
      <c r="A74" s="95" t="s">
        <v>12113</v>
      </c>
      <c r="B74" s="529" t="s">
        <v>1075</v>
      </c>
      <c r="C74" s="95" t="s">
        <v>12114</v>
      </c>
      <c r="D74" s="530" t="s">
        <v>12115</v>
      </c>
      <c r="E74" s="531">
        <v>280.0</v>
      </c>
      <c r="F74" s="89" t="s">
        <v>1095</v>
      </c>
      <c r="G74" s="1"/>
      <c r="H74" s="1"/>
    </row>
    <row r="75" ht="11.25" customHeight="1">
      <c r="A75" s="95" t="s">
        <v>11377</v>
      </c>
      <c r="B75" s="529" t="s">
        <v>88</v>
      </c>
      <c r="C75" s="95">
        <v>12.0</v>
      </c>
      <c r="D75" s="530">
        <f>C75*28</f>
        <v>336</v>
      </c>
      <c r="E75" s="531">
        <f>D75</f>
        <v>336</v>
      </c>
      <c r="F75" s="89" t="s">
        <v>1119</v>
      </c>
      <c r="G75" s="1"/>
      <c r="H75" s="1"/>
    </row>
    <row r="76" ht="11.25" customHeight="1">
      <c r="A76" s="95" t="s">
        <v>12116</v>
      </c>
      <c r="B76" s="529" t="s">
        <v>88</v>
      </c>
      <c r="C76" s="95">
        <v>13.0</v>
      </c>
      <c r="D76" s="530">
        <v>364.0</v>
      </c>
      <c r="E76" s="531">
        <v>364.0</v>
      </c>
      <c r="F76" s="89" t="s">
        <v>1120</v>
      </c>
      <c r="G76" s="1"/>
      <c r="H76" s="1"/>
    </row>
    <row r="77" ht="11.25" customHeight="1">
      <c r="A77" s="95" t="s">
        <v>12117</v>
      </c>
      <c r="B77" s="529" t="s">
        <v>88</v>
      </c>
      <c r="C77" s="535">
        <v>10.25</v>
      </c>
      <c r="D77" s="530">
        <v>287.0</v>
      </c>
      <c r="E77" s="531">
        <v>287.0</v>
      </c>
      <c r="F77" s="89" t="s">
        <v>4472</v>
      </c>
      <c r="G77" s="1"/>
      <c r="H77" s="1"/>
    </row>
    <row r="78" ht="11.25" customHeight="1">
      <c r="A78" s="95" t="s">
        <v>733</v>
      </c>
      <c r="B78" s="529" t="s">
        <v>88</v>
      </c>
      <c r="C78" s="95">
        <v>9.0</v>
      </c>
      <c r="D78" s="530">
        <f>C78*28</f>
        <v>252</v>
      </c>
      <c r="E78" s="531">
        <f>D78</f>
        <v>252</v>
      </c>
      <c r="F78" s="89" t="s">
        <v>4473</v>
      </c>
      <c r="G78" s="1"/>
      <c r="H78" s="1"/>
    </row>
    <row r="79" ht="11.25" customHeight="1">
      <c r="A79" s="95" t="s">
        <v>10346</v>
      </c>
      <c r="B79" s="529" t="s">
        <v>88</v>
      </c>
      <c r="C79" s="95">
        <v>14.0</v>
      </c>
      <c r="D79" s="530">
        <f t="shared" ref="D79:E79" si="2">14*28</f>
        <v>392</v>
      </c>
      <c r="E79" s="530">
        <f t="shared" si="2"/>
        <v>392</v>
      </c>
      <c r="F79" s="89" t="s">
        <v>1141</v>
      </c>
      <c r="G79" s="1"/>
      <c r="H79" s="1"/>
    </row>
    <row r="80" ht="11.25" customHeight="1">
      <c r="A80" s="95" t="s">
        <v>10351</v>
      </c>
      <c r="B80" s="529" t="s">
        <v>88</v>
      </c>
      <c r="C80" s="95">
        <v>10.0</v>
      </c>
      <c r="D80" s="530">
        <v>280.0</v>
      </c>
      <c r="E80" s="531">
        <v>280.0</v>
      </c>
      <c r="F80" s="89" t="s">
        <v>1172</v>
      </c>
      <c r="G80" s="1"/>
      <c r="H80" s="1"/>
    </row>
    <row r="81" ht="11.25" customHeight="1">
      <c r="A81" s="95" t="s">
        <v>11808</v>
      </c>
      <c r="B81" s="529" t="s">
        <v>88</v>
      </c>
      <c r="C81" s="95">
        <v>9.0</v>
      </c>
      <c r="D81" s="530">
        <v>252.0</v>
      </c>
      <c r="E81" s="531">
        <v>252.0</v>
      </c>
      <c r="F81" s="89" t="s">
        <v>1173</v>
      </c>
      <c r="G81" s="1"/>
      <c r="H81" s="1"/>
    </row>
    <row r="82" ht="11.25" customHeight="1">
      <c r="A82" s="95" t="s">
        <v>8434</v>
      </c>
      <c r="B82" s="529" t="s">
        <v>88</v>
      </c>
      <c r="C82" s="95" t="s">
        <v>12118</v>
      </c>
      <c r="D82" s="530" t="s">
        <v>12119</v>
      </c>
      <c r="E82" s="531">
        <v>336.0</v>
      </c>
      <c r="F82" s="89" t="s">
        <v>8439</v>
      </c>
      <c r="G82" s="1"/>
      <c r="H82" s="1"/>
    </row>
    <row r="83" ht="11.25" customHeight="1">
      <c r="A83" s="95" t="s">
        <v>12120</v>
      </c>
      <c r="B83" s="529" t="s">
        <v>88</v>
      </c>
      <c r="C83" s="95">
        <v>9.0</v>
      </c>
      <c r="D83" s="530">
        <v>253.0</v>
      </c>
      <c r="E83" s="531">
        <v>253.0</v>
      </c>
      <c r="F83" s="89" t="s">
        <v>4565</v>
      </c>
      <c r="G83" s="1"/>
      <c r="H83" s="1"/>
    </row>
    <row r="84" ht="11.25" customHeight="1">
      <c r="A84" s="95" t="s">
        <v>1182</v>
      </c>
      <c r="B84" s="529" t="s">
        <v>88</v>
      </c>
      <c r="C84" s="95">
        <v>9.0</v>
      </c>
      <c r="D84" s="530" t="s">
        <v>12121</v>
      </c>
      <c r="E84" s="531">
        <v>252.0</v>
      </c>
      <c r="F84" s="89" t="s">
        <v>1182</v>
      </c>
      <c r="G84" s="1"/>
      <c r="H84" s="1"/>
    </row>
    <row r="85" ht="11.25" customHeight="1">
      <c r="A85" s="95" t="s">
        <v>4849</v>
      </c>
      <c r="B85" s="529" t="s">
        <v>88</v>
      </c>
      <c r="C85" s="95" t="s">
        <v>12122</v>
      </c>
      <c r="D85" s="530">
        <v>12.0</v>
      </c>
      <c r="E85" s="531">
        <v>336.0</v>
      </c>
      <c r="F85" s="89" t="s">
        <v>4849</v>
      </c>
      <c r="G85" s="1"/>
      <c r="H85" s="1"/>
    </row>
    <row r="86" ht="11.25" customHeight="1">
      <c r="A86" s="95" t="s">
        <v>1198</v>
      </c>
      <c r="B86" s="529" t="s">
        <v>88</v>
      </c>
      <c r="C86" s="95" t="s">
        <v>12123</v>
      </c>
      <c r="D86" s="530" t="s">
        <v>12124</v>
      </c>
      <c r="E86" s="531">
        <f>8*28</f>
        <v>224</v>
      </c>
      <c r="F86" s="89" t="s">
        <v>1198</v>
      </c>
      <c r="G86" s="1"/>
      <c r="H86" s="1"/>
    </row>
    <row r="87" ht="11.25" customHeight="1">
      <c r="A87" s="95" t="s">
        <v>11811</v>
      </c>
      <c r="B87" s="529" t="s">
        <v>88</v>
      </c>
      <c r="C87" s="95" t="s">
        <v>12125</v>
      </c>
      <c r="D87" s="530">
        <f>10*28</f>
        <v>280</v>
      </c>
      <c r="E87" s="531">
        <f t="shared" ref="E87:E92" si="3">D87</f>
        <v>280</v>
      </c>
      <c r="F87" s="89" t="s">
        <v>4915</v>
      </c>
      <c r="G87" s="1"/>
      <c r="H87" s="1"/>
    </row>
    <row r="88" ht="11.25" customHeight="1">
      <c r="A88" s="95" t="s">
        <v>10435</v>
      </c>
      <c r="B88" s="529" t="s">
        <v>88</v>
      </c>
      <c r="C88" s="95" t="s">
        <v>12126</v>
      </c>
      <c r="D88" s="530">
        <f t="shared" ref="D88:D89" si="4">28*4</f>
        <v>112</v>
      </c>
      <c r="E88" s="531">
        <f t="shared" si="3"/>
        <v>112</v>
      </c>
      <c r="F88" s="89" t="s">
        <v>1212</v>
      </c>
      <c r="G88" s="1"/>
      <c r="H88" s="1"/>
    </row>
    <row r="89" ht="11.25" customHeight="1">
      <c r="A89" s="95" t="s">
        <v>10435</v>
      </c>
      <c r="B89" s="529" t="s">
        <v>88</v>
      </c>
      <c r="C89" s="95" t="s">
        <v>12127</v>
      </c>
      <c r="D89" s="530">
        <f t="shared" si="4"/>
        <v>112</v>
      </c>
      <c r="E89" s="531">
        <f t="shared" si="3"/>
        <v>112</v>
      </c>
      <c r="F89" s="89" t="s">
        <v>1212</v>
      </c>
      <c r="G89" s="1"/>
      <c r="H89" s="1"/>
    </row>
    <row r="90" ht="11.25" customHeight="1">
      <c r="A90" s="95" t="s">
        <v>10435</v>
      </c>
      <c r="B90" s="529" t="s">
        <v>88</v>
      </c>
      <c r="C90" s="95" t="s">
        <v>12128</v>
      </c>
      <c r="D90" s="530">
        <f>28*0.5</f>
        <v>14</v>
      </c>
      <c r="E90" s="531">
        <f t="shared" si="3"/>
        <v>14</v>
      </c>
      <c r="F90" s="89" t="s">
        <v>1212</v>
      </c>
      <c r="G90" s="1"/>
      <c r="H90" s="1"/>
    </row>
    <row r="91" ht="11.25" customHeight="1">
      <c r="A91" s="95" t="s">
        <v>10435</v>
      </c>
      <c r="B91" s="529" t="s">
        <v>88</v>
      </c>
      <c r="C91" s="95" t="s">
        <v>12129</v>
      </c>
      <c r="D91" s="530">
        <f>28*1.5</f>
        <v>42</v>
      </c>
      <c r="E91" s="531">
        <f t="shared" si="3"/>
        <v>42</v>
      </c>
      <c r="F91" s="89" t="s">
        <v>1212</v>
      </c>
      <c r="G91" s="1"/>
      <c r="H91" s="1"/>
    </row>
    <row r="92" ht="11.25" customHeight="1">
      <c r="A92" s="95" t="s">
        <v>4977</v>
      </c>
      <c r="B92" s="529" t="s">
        <v>88</v>
      </c>
      <c r="C92" s="95">
        <v>8.0</v>
      </c>
      <c r="D92" s="530">
        <f>8*28</f>
        <v>224</v>
      </c>
      <c r="E92" s="531">
        <f t="shared" si="3"/>
        <v>224</v>
      </c>
      <c r="F92" s="89" t="s">
        <v>4977</v>
      </c>
      <c r="G92" s="1"/>
      <c r="H92" s="1"/>
    </row>
    <row r="93" ht="11.25" customHeight="1">
      <c r="A93" s="95" t="s">
        <v>12130</v>
      </c>
      <c r="B93" s="529" t="s">
        <v>88</v>
      </c>
      <c r="C93" s="95">
        <v>12.0</v>
      </c>
      <c r="D93" s="530">
        <f t="shared" ref="D93:E93" si="5">12*28</f>
        <v>336</v>
      </c>
      <c r="E93" s="531">
        <f t="shared" si="5"/>
        <v>336</v>
      </c>
      <c r="F93" s="89" t="s">
        <v>8078</v>
      </c>
      <c r="G93" s="1"/>
      <c r="H93" s="1"/>
    </row>
    <row r="94" ht="11.25" customHeight="1">
      <c r="A94" s="95" t="s">
        <v>11943</v>
      </c>
      <c r="B94" s="529" t="s">
        <v>88</v>
      </c>
      <c r="C94" s="95" t="s">
        <v>12131</v>
      </c>
      <c r="D94" s="530" t="s">
        <v>12132</v>
      </c>
      <c r="E94" s="531">
        <f>12*28</f>
        <v>336</v>
      </c>
      <c r="F94" s="89" t="s">
        <v>1222</v>
      </c>
      <c r="G94" s="1"/>
      <c r="H94" s="1"/>
    </row>
    <row r="95" ht="11.25" customHeight="1">
      <c r="A95" s="95" t="s">
        <v>10437</v>
      </c>
      <c r="B95" s="529" t="s">
        <v>88</v>
      </c>
      <c r="C95" s="95" t="s">
        <v>12123</v>
      </c>
      <c r="D95" s="530" t="s">
        <v>12133</v>
      </c>
      <c r="E95" s="531">
        <f>7*28</f>
        <v>196</v>
      </c>
      <c r="F95" s="89" t="s">
        <v>1235</v>
      </c>
      <c r="G95" s="1"/>
      <c r="H95" s="1"/>
    </row>
    <row r="96" ht="11.25" customHeight="1">
      <c r="A96" s="95" t="s">
        <v>12134</v>
      </c>
      <c r="B96" s="529" t="s">
        <v>1075</v>
      </c>
      <c r="C96" s="95" t="s">
        <v>12135</v>
      </c>
      <c r="D96" s="530" t="s">
        <v>12136</v>
      </c>
      <c r="E96" s="531">
        <v>336.0</v>
      </c>
      <c r="F96" s="89" t="s">
        <v>5106</v>
      </c>
      <c r="G96" s="1"/>
      <c r="H96" s="1"/>
    </row>
    <row r="97" ht="11.25" customHeight="1">
      <c r="A97" s="95" t="s">
        <v>1260</v>
      </c>
      <c r="B97" s="529" t="s">
        <v>1075</v>
      </c>
      <c r="C97" s="95" t="s">
        <v>12137</v>
      </c>
      <c r="D97" s="530" t="s">
        <v>12138</v>
      </c>
      <c r="E97" s="531">
        <v>196.0</v>
      </c>
      <c r="F97" s="89" t="s">
        <v>1260</v>
      </c>
      <c r="G97" s="1"/>
      <c r="H97" s="1"/>
    </row>
    <row r="98" ht="11.25" customHeight="1">
      <c r="A98" s="95" t="s">
        <v>12139</v>
      </c>
      <c r="B98" s="529" t="s">
        <v>135</v>
      </c>
      <c r="C98" s="95">
        <v>9.0</v>
      </c>
      <c r="D98" s="530" t="s">
        <v>12140</v>
      </c>
      <c r="E98" s="531">
        <v>252.0</v>
      </c>
      <c r="F98" s="89" t="s">
        <v>134</v>
      </c>
      <c r="G98" s="1"/>
      <c r="H98" s="1"/>
    </row>
    <row r="99" ht="11.25" customHeight="1">
      <c r="A99" s="95" t="s">
        <v>12141</v>
      </c>
      <c r="B99" s="529" t="s">
        <v>135</v>
      </c>
      <c r="C99" s="95">
        <v>9.0</v>
      </c>
      <c r="D99" s="530" t="s">
        <v>12140</v>
      </c>
      <c r="E99" s="531">
        <v>252.0</v>
      </c>
      <c r="F99" s="89" t="s">
        <v>137</v>
      </c>
      <c r="G99" s="1"/>
      <c r="H99" s="1"/>
    </row>
    <row r="100" ht="11.25" customHeight="1">
      <c r="A100" s="95" t="s">
        <v>138</v>
      </c>
      <c r="B100" s="529" t="s">
        <v>135</v>
      </c>
      <c r="C100" s="95">
        <v>9.0</v>
      </c>
      <c r="D100" s="530">
        <v>252.0</v>
      </c>
      <c r="E100" s="531">
        <v>252.0</v>
      </c>
      <c r="F100" s="89" t="s">
        <v>138</v>
      </c>
      <c r="G100" s="1"/>
      <c r="H100" s="1"/>
    </row>
    <row r="101" ht="11.25" customHeight="1">
      <c r="A101" s="95" t="s">
        <v>10609</v>
      </c>
      <c r="B101" s="529" t="s">
        <v>135</v>
      </c>
      <c r="C101" s="95">
        <v>9.0</v>
      </c>
      <c r="D101" s="530">
        <v>196.0</v>
      </c>
      <c r="E101" s="531">
        <v>252.0</v>
      </c>
      <c r="F101" s="89" t="s">
        <v>10609</v>
      </c>
      <c r="G101" s="1"/>
      <c r="H101" s="1"/>
    </row>
    <row r="102" ht="11.25" customHeight="1">
      <c r="A102" s="95" t="s">
        <v>140</v>
      </c>
      <c r="B102" s="529" t="s">
        <v>135</v>
      </c>
      <c r="C102" s="95">
        <v>7.0</v>
      </c>
      <c r="D102" s="530">
        <v>196.0</v>
      </c>
      <c r="E102" s="531">
        <v>196.0</v>
      </c>
      <c r="F102" s="89" t="s">
        <v>140</v>
      </c>
      <c r="G102" s="1"/>
      <c r="H102" s="1"/>
    </row>
    <row r="103" ht="11.25" customHeight="1">
      <c r="A103" s="95" t="s">
        <v>12019</v>
      </c>
      <c r="B103" s="529" t="s">
        <v>135</v>
      </c>
      <c r="C103" s="95">
        <v>9.25</v>
      </c>
      <c r="D103" s="530">
        <v>259.0</v>
      </c>
      <c r="E103" s="531">
        <v>259.0</v>
      </c>
      <c r="F103" s="89" t="s">
        <v>141</v>
      </c>
      <c r="G103" s="1"/>
      <c r="H103" s="1"/>
    </row>
    <row r="104" ht="11.25" customHeight="1">
      <c r="A104" s="102" t="s">
        <v>10708</v>
      </c>
      <c r="B104" s="33" t="s">
        <v>135</v>
      </c>
      <c r="C104" s="102">
        <v>7.0</v>
      </c>
      <c r="D104" s="33" t="s">
        <v>12133</v>
      </c>
      <c r="E104" s="56">
        <v>196.0</v>
      </c>
      <c r="F104" s="88" t="s">
        <v>142</v>
      </c>
      <c r="G104" s="1"/>
      <c r="H104" s="1"/>
    </row>
    <row r="105" ht="11.25" customHeight="1">
      <c r="A105" s="102" t="s">
        <v>11678</v>
      </c>
      <c r="B105" s="33" t="s">
        <v>135</v>
      </c>
      <c r="C105" s="102">
        <v>12.0</v>
      </c>
      <c r="D105" s="33" t="s">
        <v>12142</v>
      </c>
      <c r="E105" s="33">
        <v>336.0</v>
      </c>
      <c r="F105" s="88" t="s">
        <v>143</v>
      </c>
      <c r="G105" s="1"/>
      <c r="H105" s="1"/>
    </row>
    <row r="106" ht="11.25" customHeight="1">
      <c r="A106" s="102" t="s">
        <v>145</v>
      </c>
      <c r="B106" s="33" t="s">
        <v>135</v>
      </c>
      <c r="C106" s="102">
        <v>12.0</v>
      </c>
      <c r="D106" s="33" t="s">
        <v>12143</v>
      </c>
      <c r="E106" s="56">
        <v>336.0</v>
      </c>
      <c r="F106" s="88" t="s">
        <v>145</v>
      </c>
      <c r="G106" s="1"/>
      <c r="H106" s="1"/>
    </row>
    <row r="107" ht="11.25" customHeight="1">
      <c r="A107" s="102" t="s">
        <v>11683</v>
      </c>
      <c r="B107" s="33" t="s">
        <v>135</v>
      </c>
      <c r="C107" s="102" t="s">
        <v>12144</v>
      </c>
      <c r="D107" s="33" t="s">
        <v>12115</v>
      </c>
      <c r="E107" s="33">
        <v>280.0</v>
      </c>
      <c r="F107" s="88" t="s">
        <v>146</v>
      </c>
      <c r="G107" s="1"/>
      <c r="H107" s="1"/>
    </row>
    <row r="108" ht="11.25" customHeight="1">
      <c r="A108" s="102" t="s">
        <v>11685</v>
      </c>
      <c r="B108" s="33" t="s">
        <v>135</v>
      </c>
      <c r="C108" s="102">
        <v>10.0</v>
      </c>
      <c r="D108" s="33" t="s">
        <v>12145</v>
      </c>
      <c r="E108" s="33">
        <v>280.0</v>
      </c>
      <c r="F108" s="88" t="s">
        <v>147</v>
      </c>
      <c r="G108" s="1"/>
      <c r="H108" s="1"/>
    </row>
    <row r="109" ht="11.25" customHeight="1">
      <c r="A109" s="95" t="s">
        <v>10902</v>
      </c>
      <c r="B109" s="529" t="s">
        <v>135</v>
      </c>
      <c r="C109" s="95">
        <v>10.0</v>
      </c>
      <c r="D109" s="530" t="s">
        <v>12124</v>
      </c>
      <c r="E109" s="531">
        <f>10*28</f>
        <v>280</v>
      </c>
      <c r="F109" s="95" t="s">
        <v>10902</v>
      </c>
      <c r="G109" s="1"/>
      <c r="H109" s="1"/>
    </row>
    <row r="110" ht="11.25" customHeight="1">
      <c r="A110" s="102" t="s">
        <v>149</v>
      </c>
      <c r="B110" s="33" t="s">
        <v>135</v>
      </c>
      <c r="C110" s="102" t="s">
        <v>12146</v>
      </c>
      <c r="D110" s="33" t="s">
        <v>12147</v>
      </c>
      <c r="E110" s="33">
        <v>280.0</v>
      </c>
      <c r="F110" s="88" t="s">
        <v>149</v>
      </c>
      <c r="G110" s="1"/>
      <c r="H110" s="1"/>
    </row>
    <row r="111" ht="11.25" customHeight="1">
      <c r="A111" s="102" t="s">
        <v>150</v>
      </c>
      <c r="B111" s="33" t="s">
        <v>135</v>
      </c>
      <c r="C111" s="102">
        <v>10.0</v>
      </c>
      <c r="D111" s="33" t="s">
        <v>12124</v>
      </c>
      <c r="E111" s="33">
        <v>280.0</v>
      </c>
      <c r="F111" s="88" t="s">
        <v>150</v>
      </c>
      <c r="G111" s="1"/>
      <c r="H111" s="1"/>
    </row>
    <row r="112" ht="11.25" customHeight="1">
      <c r="A112" s="102" t="s">
        <v>151</v>
      </c>
      <c r="B112" s="33" t="s">
        <v>135</v>
      </c>
      <c r="C112" s="102">
        <v>12.5</v>
      </c>
      <c r="D112" s="33">
        <v>350.0</v>
      </c>
      <c r="E112" s="33">
        <v>350.0</v>
      </c>
      <c r="F112" s="88" t="s">
        <v>151</v>
      </c>
      <c r="G112" s="1"/>
      <c r="H112" s="1"/>
    </row>
    <row r="113" ht="11.25" customHeight="1">
      <c r="A113" s="102" t="s">
        <v>10998</v>
      </c>
      <c r="B113" s="33" t="s">
        <v>135</v>
      </c>
      <c r="C113" s="102">
        <v>12.0</v>
      </c>
      <c r="D113" s="33" t="s">
        <v>12142</v>
      </c>
      <c r="E113" s="33">
        <v>336.0</v>
      </c>
      <c r="F113" s="88" t="s">
        <v>153</v>
      </c>
      <c r="G113" s="1"/>
      <c r="H113" s="1"/>
    </row>
    <row r="114" ht="11.25" customHeight="1">
      <c r="A114" s="95" t="s">
        <v>12148</v>
      </c>
      <c r="B114" s="529" t="s">
        <v>135</v>
      </c>
      <c r="C114" s="95">
        <v>12.0</v>
      </c>
      <c r="D114" s="530" t="s">
        <v>12149</v>
      </c>
      <c r="E114" s="531">
        <v>336.0</v>
      </c>
      <c r="F114" s="95" t="s">
        <v>12148</v>
      </c>
      <c r="G114" s="1"/>
      <c r="H114" s="1"/>
    </row>
    <row r="115" ht="11.25" customHeight="1">
      <c r="A115" s="102" t="s">
        <v>11691</v>
      </c>
      <c r="B115" s="33" t="s">
        <v>135</v>
      </c>
      <c r="C115" s="102">
        <v>12.0</v>
      </c>
      <c r="D115" s="33" t="s">
        <v>12142</v>
      </c>
      <c r="E115" s="33">
        <v>336.0</v>
      </c>
      <c r="F115" s="88" t="s">
        <v>154</v>
      </c>
      <c r="G115" s="1"/>
      <c r="H115" s="1"/>
    </row>
    <row r="116" ht="11.25" customHeight="1">
      <c r="A116" s="102" t="s">
        <v>12150</v>
      </c>
      <c r="B116" s="33" t="s">
        <v>135</v>
      </c>
      <c r="C116" s="102">
        <v>12.0</v>
      </c>
      <c r="D116" s="33" t="s">
        <v>12106</v>
      </c>
      <c r="E116" s="33">
        <v>336.0</v>
      </c>
      <c r="F116" s="88" t="s">
        <v>156</v>
      </c>
      <c r="G116" s="1"/>
      <c r="H116" s="1"/>
    </row>
    <row r="117" ht="11.25" customHeight="1">
      <c r="A117" s="102" t="s">
        <v>11835</v>
      </c>
      <c r="B117" s="33" t="s">
        <v>135</v>
      </c>
      <c r="C117" s="102">
        <v>12.0</v>
      </c>
      <c r="D117" s="33">
        <v>336.0</v>
      </c>
      <c r="E117" s="33">
        <v>336.0</v>
      </c>
      <c r="F117" s="88" t="s">
        <v>157</v>
      </c>
      <c r="G117" s="1"/>
      <c r="H117" s="1"/>
    </row>
    <row r="118" ht="11.25" customHeight="1">
      <c r="A118" s="102" t="s">
        <v>158</v>
      </c>
      <c r="B118" s="33" t="s">
        <v>135</v>
      </c>
      <c r="C118" s="102" t="s">
        <v>12151</v>
      </c>
      <c r="D118" s="33">
        <v>448.0</v>
      </c>
      <c r="E118" s="33">
        <v>448.0</v>
      </c>
      <c r="F118" s="88" t="s">
        <v>158</v>
      </c>
      <c r="G118" s="1"/>
      <c r="H118" s="1"/>
    </row>
    <row r="119" ht="11.25" customHeight="1">
      <c r="A119" s="102" t="s">
        <v>159</v>
      </c>
      <c r="B119" s="33" t="s">
        <v>135</v>
      </c>
      <c r="C119" s="102">
        <v>12.0</v>
      </c>
      <c r="D119" s="33" t="s">
        <v>12142</v>
      </c>
      <c r="E119" s="33">
        <v>336.0</v>
      </c>
      <c r="F119" s="88" t="s">
        <v>159</v>
      </c>
      <c r="G119" s="1"/>
      <c r="H119" s="1"/>
    </row>
    <row r="120" ht="11.25" customHeight="1">
      <c r="A120" s="102" t="s">
        <v>11697</v>
      </c>
      <c r="B120" s="33" t="s">
        <v>135</v>
      </c>
      <c r="C120" s="102">
        <v>12.0</v>
      </c>
      <c r="D120" s="33" t="s">
        <v>12132</v>
      </c>
      <c r="E120" s="33">
        <v>336.0</v>
      </c>
      <c r="F120" s="88" t="s">
        <v>160</v>
      </c>
      <c r="G120" s="1"/>
      <c r="H120" s="1"/>
    </row>
    <row r="121" ht="11.25" customHeight="1">
      <c r="A121" s="102" t="s">
        <v>12152</v>
      </c>
      <c r="B121" s="33" t="s">
        <v>135</v>
      </c>
      <c r="C121" s="102">
        <v>11.0</v>
      </c>
      <c r="D121" s="33">
        <v>280.0</v>
      </c>
      <c r="E121" s="33">
        <v>308.0</v>
      </c>
      <c r="F121" s="88" t="s">
        <v>161</v>
      </c>
      <c r="G121" s="1"/>
      <c r="H121" s="1"/>
    </row>
    <row r="122" ht="11.25" customHeight="1">
      <c r="A122" s="102" t="s">
        <v>12153</v>
      </c>
      <c r="B122" s="33" t="s">
        <v>135</v>
      </c>
      <c r="C122" s="102">
        <v>13.0</v>
      </c>
      <c r="D122" s="33" t="s">
        <v>12077</v>
      </c>
      <c r="E122" s="33">
        <v>364.0</v>
      </c>
      <c r="F122" s="88" t="s">
        <v>162</v>
      </c>
      <c r="G122" s="1"/>
      <c r="H122" s="1"/>
    </row>
    <row r="123" ht="11.25" customHeight="1">
      <c r="A123" s="95" t="s">
        <v>12154</v>
      </c>
      <c r="B123" s="529" t="s">
        <v>135</v>
      </c>
      <c r="C123" s="95">
        <v>13.1</v>
      </c>
      <c r="D123" s="530" t="s">
        <v>12155</v>
      </c>
      <c r="E123" s="531">
        <f>13.1*28</f>
        <v>366.8</v>
      </c>
      <c r="F123" s="94" t="s">
        <v>163</v>
      </c>
      <c r="G123" s="1"/>
      <c r="H123" s="1"/>
    </row>
    <row r="124" ht="11.25" customHeight="1">
      <c r="A124" s="102" t="s">
        <v>11118</v>
      </c>
      <c r="B124" s="33" t="s">
        <v>135</v>
      </c>
      <c r="C124" s="102">
        <v>13.0</v>
      </c>
      <c r="D124" s="33" t="s">
        <v>12077</v>
      </c>
      <c r="E124" s="33">
        <v>364.0</v>
      </c>
      <c r="F124" s="88" t="s">
        <v>164</v>
      </c>
      <c r="G124" s="1"/>
      <c r="H124" s="1"/>
    </row>
    <row r="125" ht="11.25" customHeight="1">
      <c r="A125" s="102" t="s">
        <v>11705</v>
      </c>
      <c r="B125" s="33" t="s">
        <v>135</v>
      </c>
      <c r="C125" s="102">
        <v>13.0</v>
      </c>
      <c r="D125" s="33" t="s">
        <v>12077</v>
      </c>
      <c r="E125" s="33">
        <v>364.0</v>
      </c>
      <c r="F125" s="88" t="s">
        <v>165</v>
      </c>
      <c r="G125" s="1"/>
      <c r="H125" s="1"/>
    </row>
    <row r="126" ht="11.25" customHeight="1">
      <c r="A126" s="102" t="s">
        <v>12156</v>
      </c>
      <c r="B126" s="33" t="s">
        <v>135</v>
      </c>
      <c r="C126" s="102">
        <v>13.1</v>
      </c>
      <c r="D126" s="33" t="s">
        <v>12077</v>
      </c>
      <c r="E126" s="33">
        <v>366.8</v>
      </c>
      <c r="F126" s="88" t="s">
        <v>166</v>
      </c>
      <c r="G126" s="1"/>
      <c r="H126" s="1"/>
    </row>
    <row r="127" ht="11.25" customHeight="1">
      <c r="A127" s="95" t="s">
        <v>11707</v>
      </c>
      <c r="B127" s="529" t="s">
        <v>135</v>
      </c>
      <c r="C127" s="95">
        <v>13.0</v>
      </c>
      <c r="D127" s="530" t="s">
        <v>12157</v>
      </c>
      <c r="E127" s="531">
        <f>13.25*28</f>
        <v>371</v>
      </c>
      <c r="F127" s="95" t="s">
        <v>11707</v>
      </c>
      <c r="G127" s="1"/>
      <c r="H127" s="1"/>
    </row>
    <row r="128" ht="11.25" customHeight="1">
      <c r="A128" s="102" t="s">
        <v>169</v>
      </c>
      <c r="B128" s="33" t="s">
        <v>135</v>
      </c>
      <c r="C128" s="102">
        <v>13.0</v>
      </c>
      <c r="D128" s="33" t="s">
        <v>12077</v>
      </c>
      <c r="E128" s="33">
        <v>364.0</v>
      </c>
      <c r="F128" s="88" t="s">
        <v>169</v>
      </c>
      <c r="G128" s="1"/>
      <c r="H128" s="1"/>
    </row>
    <row r="129" ht="11.25" customHeight="1">
      <c r="A129" s="102" t="s">
        <v>170</v>
      </c>
      <c r="B129" s="33" t="s">
        <v>135</v>
      </c>
      <c r="C129" s="102">
        <v>13.0</v>
      </c>
      <c r="D129" s="33" t="s">
        <v>12077</v>
      </c>
      <c r="E129" s="33">
        <v>364.0</v>
      </c>
      <c r="F129" s="88" t="s">
        <v>170</v>
      </c>
      <c r="G129" s="1"/>
      <c r="H129" s="1"/>
    </row>
    <row r="130" ht="11.25" customHeight="1">
      <c r="A130" s="102" t="s">
        <v>171</v>
      </c>
      <c r="B130" s="33" t="s">
        <v>135</v>
      </c>
      <c r="C130" s="102">
        <v>13.0</v>
      </c>
      <c r="D130" s="33" t="s">
        <v>12077</v>
      </c>
      <c r="E130" s="33">
        <v>364.0</v>
      </c>
      <c r="F130" s="88" t="s">
        <v>171</v>
      </c>
      <c r="G130" s="1"/>
      <c r="H130" s="1"/>
    </row>
    <row r="131" ht="11.25" customHeight="1">
      <c r="A131" s="398"/>
      <c r="B131" s="376"/>
      <c r="C131" s="515"/>
      <c r="D131" s="378"/>
      <c r="E131" s="493"/>
      <c r="F131" s="506"/>
      <c r="G131" s="1"/>
      <c r="H131" s="1"/>
    </row>
    <row r="132" ht="11.25" customHeight="1">
      <c r="A132" s="137"/>
      <c r="B132" s="133"/>
      <c r="C132" s="345"/>
      <c r="D132" s="134"/>
      <c r="E132" s="495"/>
      <c r="F132" s="506"/>
      <c r="G132" s="1"/>
      <c r="H132" s="1"/>
    </row>
    <row r="133" ht="11.25" customHeight="1">
      <c r="A133" s="137"/>
      <c r="B133" s="133"/>
      <c r="C133" s="345"/>
      <c r="D133" s="139"/>
      <c r="E133" s="495"/>
      <c r="F133" s="506"/>
      <c r="G133" s="1"/>
      <c r="H133" s="1"/>
    </row>
    <row r="134" ht="11.25" customHeight="1">
      <c r="A134" s="137"/>
      <c r="B134" s="133"/>
      <c r="C134" s="345"/>
      <c r="D134" s="134"/>
      <c r="E134" s="495"/>
      <c r="F134" s="506"/>
      <c r="G134" s="1"/>
      <c r="H134" s="1"/>
    </row>
    <row r="135" ht="11.25" customHeight="1">
      <c r="A135" s="137"/>
      <c r="B135" s="133"/>
      <c r="C135" s="345"/>
      <c r="D135" s="134"/>
      <c r="E135" s="495"/>
      <c r="F135" s="506"/>
      <c r="G135" s="1"/>
      <c r="H135" s="1"/>
    </row>
    <row r="136" ht="11.25" customHeight="1">
      <c r="A136" s="137"/>
      <c r="B136" s="133"/>
      <c r="C136" s="345"/>
      <c r="D136" s="134"/>
      <c r="E136" s="495"/>
      <c r="F136" s="506"/>
      <c r="G136" s="1"/>
      <c r="H136" s="1"/>
    </row>
    <row r="137" ht="15.75" customHeight="1">
      <c r="A137" s="77"/>
      <c r="B137" s="373"/>
      <c r="C137" s="373"/>
      <c r="D137" s="499"/>
      <c r="E137" s="499">
        <f>SUM(E9:E136)</f>
        <v>30827.6</v>
      </c>
      <c r="G137" s="1"/>
      <c r="H137" s="1"/>
    </row>
    <row r="138" ht="15.75" customHeight="1">
      <c r="A138" s="66"/>
      <c r="B138" s="66"/>
      <c r="C138" s="67"/>
      <c r="D138" s="67"/>
      <c r="E138" s="67"/>
      <c r="F138" s="1"/>
      <c r="G138" s="1"/>
      <c r="H138" s="1"/>
    </row>
    <row r="139" ht="15.75" customHeight="1">
      <c r="A139" s="116" t="s">
        <v>1743</v>
      </c>
      <c r="B139" s="117"/>
      <c r="C139" s="117"/>
      <c r="D139" s="117"/>
      <c r="E139" s="117"/>
      <c r="F139" s="3"/>
      <c r="G139" s="1"/>
      <c r="H139" s="1"/>
    </row>
    <row r="140" ht="15.75" customHeight="1">
      <c r="A140" s="66"/>
      <c r="B140" s="66"/>
      <c r="C140" s="67"/>
      <c r="D140" s="67"/>
      <c r="E140" s="1"/>
      <c r="F140" s="1"/>
      <c r="G140" s="1"/>
      <c r="H140" s="1"/>
    </row>
    <row r="141" ht="15.75" customHeight="1">
      <c r="A141" s="66"/>
      <c r="B141" s="66"/>
      <c r="C141" s="67"/>
      <c r="D141" s="67"/>
      <c r="E141" s="67"/>
      <c r="F141" s="1"/>
      <c r="G141" s="1"/>
      <c r="H141" s="1"/>
    </row>
    <row r="142" ht="15.75" customHeight="1">
      <c r="A142" s="66"/>
      <c r="B142" s="66"/>
      <c r="C142" s="67"/>
      <c r="D142" s="67"/>
      <c r="E142" s="1"/>
      <c r="F142" s="1"/>
      <c r="G142" s="1"/>
      <c r="H142" s="1"/>
    </row>
    <row r="143" ht="15.75" customHeight="1">
      <c r="A143" s="66"/>
      <c r="B143" s="66"/>
      <c r="C143" s="67"/>
      <c r="D143" s="67"/>
      <c r="E143" s="67"/>
      <c r="F143" s="1"/>
      <c r="G143" s="1"/>
      <c r="H143" s="1"/>
    </row>
    <row r="144" ht="15.75" customHeight="1">
      <c r="A144" s="66"/>
      <c r="B144" s="66"/>
      <c r="C144" s="67"/>
      <c r="D144" s="67"/>
      <c r="E144" s="67"/>
      <c r="F144" s="1"/>
      <c r="G144" s="1"/>
      <c r="H144" s="1"/>
    </row>
    <row r="145" ht="15.75" customHeight="1">
      <c r="A145" s="66"/>
      <c r="B145" s="66"/>
      <c r="C145" s="67"/>
      <c r="D145" s="67"/>
      <c r="E145" s="67"/>
      <c r="F145" s="1"/>
      <c r="G145" s="1"/>
      <c r="H145" s="1"/>
    </row>
    <row r="146" ht="15.75" customHeight="1">
      <c r="A146" s="66"/>
      <c r="B146" s="66"/>
      <c r="C146" s="67"/>
      <c r="D146" s="67"/>
      <c r="E146" s="67"/>
      <c r="F146" s="1"/>
      <c r="G146" s="1"/>
      <c r="H146" s="1"/>
    </row>
    <row r="147" ht="15.75" customHeight="1">
      <c r="A147" s="66"/>
      <c r="B147" s="66"/>
      <c r="C147" s="67"/>
      <c r="D147" s="67"/>
      <c r="E147" s="67"/>
      <c r="F147" s="1"/>
      <c r="G147" s="1"/>
      <c r="H147" s="1"/>
    </row>
    <row r="148" ht="15.75" customHeight="1">
      <c r="A148" s="66"/>
      <c r="B148" s="66"/>
      <c r="C148" s="67"/>
      <c r="D148" s="67"/>
      <c r="E148" s="67"/>
      <c r="F148" s="1"/>
      <c r="G148" s="1"/>
      <c r="H148" s="1"/>
    </row>
    <row r="149" ht="15.75" customHeight="1">
      <c r="A149" s="66"/>
      <c r="B149" s="66"/>
      <c r="C149" s="67"/>
      <c r="D149" s="67"/>
      <c r="E149" s="67"/>
      <c r="F149" s="1"/>
      <c r="G149" s="1"/>
      <c r="H149" s="1"/>
    </row>
    <row r="150" ht="15.75" customHeight="1">
      <c r="A150" s="66"/>
      <c r="B150" s="66"/>
      <c r="C150" s="67"/>
      <c r="D150" s="67"/>
      <c r="E150" s="67"/>
      <c r="F150" s="1"/>
      <c r="G150" s="1"/>
      <c r="H150" s="1"/>
    </row>
    <row r="151" ht="15.75" customHeight="1">
      <c r="A151" s="66"/>
      <c r="B151" s="66"/>
      <c r="C151" s="67"/>
      <c r="D151" s="67"/>
      <c r="E151" s="67"/>
      <c r="F151" s="1"/>
      <c r="G151" s="1"/>
      <c r="H151" s="1"/>
    </row>
    <row r="152" ht="15.75" customHeight="1">
      <c r="A152" s="66"/>
      <c r="B152" s="66"/>
      <c r="C152" s="67"/>
      <c r="D152" s="67"/>
      <c r="E152" s="67"/>
      <c r="F152" s="1"/>
      <c r="G152" s="1"/>
      <c r="H152" s="1"/>
    </row>
    <row r="153" ht="15.75" customHeight="1">
      <c r="A153" s="66"/>
      <c r="B153" s="66"/>
      <c r="C153" s="67"/>
      <c r="D153" s="67"/>
      <c r="E153" s="67"/>
      <c r="F153" s="1"/>
      <c r="G153" s="1"/>
      <c r="H153" s="1"/>
    </row>
    <row r="154" ht="15.75" customHeight="1">
      <c r="A154" s="66"/>
      <c r="B154" s="66"/>
      <c r="C154" s="67"/>
      <c r="D154" s="67"/>
      <c r="E154" s="67"/>
      <c r="F154" s="1"/>
      <c r="G154" s="1"/>
      <c r="H154" s="1"/>
    </row>
    <row r="155" ht="15.75" customHeight="1">
      <c r="A155" s="66"/>
      <c r="B155" s="66"/>
      <c r="C155" s="67"/>
      <c r="D155" s="67"/>
      <c r="E155" s="67"/>
      <c r="F155" s="1"/>
      <c r="G155" s="1"/>
      <c r="H155" s="1"/>
    </row>
    <row r="156" ht="15.75" customHeight="1">
      <c r="A156" s="66"/>
      <c r="B156" s="66"/>
      <c r="C156" s="67"/>
      <c r="D156" s="67"/>
      <c r="E156" s="67"/>
      <c r="F156" s="1"/>
      <c r="G156" s="1"/>
      <c r="H156" s="1"/>
    </row>
    <row r="157" ht="15.75" customHeight="1">
      <c r="A157" s="66"/>
      <c r="B157" s="66"/>
      <c r="C157" s="67"/>
      <c r="D157" s="67"/>
      <c r="E157" s="67"/>
      <c r="F157" s="1"/>
      <c r="G157" s="1"/>
      <c r="H157" s="1"/>
    </row>
    <row r="158" ht="15.75" customHeight="1">
      <c r="A158" s="66"/>
      <c r="B158" s="66"/>
      <c r="C158" s="67"/>
      <c r="D158" s="67"/>
      <c r="E158" s="67"/>
      <c r="F158" s="1"/>
      <c r="G158" s="1"/>
      <c r="H158" s="1"/>
    </row>
    <row r="159" ht="15.75" customHeight="1">
      <c r="A159" s="66"/>
      <c r="B159" s="66"/>
      <c r="C159" s="67"/>
      <c r="D159" s="67"/>
      <c r="E159" s="67"/>
      <c r="F159" s="1"/>
      <c r="G159" s="1"/>
      <c r="H159" s="1"/>
    </row>
    <row r="160" ht="15.75" customHeight="1">
      <c r="A160" s="66"/>
      <c r="B160" s="66"/>
      <c r="C160" s="67"/>
      <c r="D160" s="67"/>
      <c r="E160" s="67"/>
      <c r="F160" s="1"/>
      <c r="G160" s="1"/>
      <c r="H160" s="1"/>
    </row>
    <row r="161" ht="15.75" customHeight="1">
      <c r="A161" s="66"/>
      <c r="B161" s="66"/>
      <c r="C161" s="67"/>
      <c r="D161" s="67"/>
      <c r="E161" s="67"/>
      <c r="F161" s="1"/>
      <c r="G161" s="1"/>
      <c r="H161" s="1"/>
    </row>
    <row r="162" ht="15.75" customHeight="1">
      <c r="A162" s="66"/>
      <c r="B162" s="66"/>
      <c r="C162" s="67"/>
      <c r="D162" s="67"/>
      <c r="E162" s="67"/>
      <c r="F162" s="1"/>
      <c r="G162" s="1"/>
      <c r="H162" s="1"/>
    </row>
    <row r="163" ht="15.75" customHeight="1">
      <c r="A163" s="66"/>
      <c r="B163" s="66"/>
      <c r="C163" s="67"/>
      <c r="D163" s="67"/>
      <c r="E163" s="67"/>
      <c r="F163" s="1"/>
      <c r="G163" s="1"/>
      <c r="H163" s="1"/>
    </row>
    <row r="164" ht="15.75" customHeight="1">
      <c r="A164" s="66"/>
      <c r="B164" s="66"/>
      <c r="C164" s="67"/>
      <c r="D164" s="67"/>
      <c r="E164" s="67"/>
      <c r="F164" s="1"/>
      <c r="G164" s="1"/>
      <c r="H164" s="1"/>
    </row>
    <row r="165" ht="15.75" customHeight="1">
      <c r="A165" s="66"/>
      <c r="B165" s="66"/>
      <c r="C165" s="67"/>
      <c r="D165" s="67"/>
      <c r="E165" s="67"/>
      <c r="F165" s="1"/>
      <c r="G165" s="1"/>
      <c r="H165" s="1"/>
    </row>
    <row r="166" ht="15.75" customHeight="1">
      <c r="A166" s="66"/>
      <c r="B166" s="66"/>
      <c r="C166" s="67"/>
      <c r="D166" s="67"/>
      <c r="E166" s="67"/>
      <c r="F166" s="1"/>
      <c r="G166" s="1"/>
      <c r="H166" s="1"/>
    </row>
    <row r="167" ht="15.75" customHeight="1">
      <c r="A167" s="66"/>
      <c r="B167" s="66"/>
      <c r="C167" s="67"/>
      <c r="D167" s="67"/>
      <c r="E167" s="67"/>
      <c r="F167" s="1"/>
      <c r="G167" s="1"/>
      <c r="H167" s="1"/>
    </row>
    <row r="168" ht="15.75" customHeight="1">
      <c r="A168" s="66"/>
      <c r="B168" s="66"/>
      <c r="C168" s="67"/>
      <c r="D168" s="67"/>
      <c r="E168" s="67"/>
      <c r="F168" s="1"/>
      <c r="G168" s="1"/>
      <c r="H168" s="1"/>
    </row>
    <row r="169" ht="15.75" customHeight="1">
      <c r="A169" s="66"/>
      <c r="B169" s="66"/>
      <c r="C169" s="67"/>
      <c r="D169" s="67"/>
      <c r="E169" s="67"/>
      <c r="F169" s="1"/>
      <c r="G169" s="1"/>
      <c r="H169" s="1"/>
    </row>
    <row r="170" ht="15.75" customHeight="1">
      <c r="A170" s="66"/>
      <c r="B170" s="66"/>
      <c r="C170" s="67"/>
      <c r="D170" s="67"/>
      <c r="E170" s="67"/>
      <c r="F170" s="1"/>
      <c r="G170" s="1"/>
      <c r="H170" s="1"/>
    </row>
    <row r="171" ht="15.75" customHeight="1">
      <c r="A171" s="66"/>
      <c r="B171" s="66"/>
      <c r="C171" s="67"/>
      <c r="D171" s="67"/>
      <c r="E171" s="67"/>
      <c r="F171" s="1"/>
      <c r="G171" s="1"/>
      <c r="H171" s="1"/>
    </row>
    <row r="172" ht="15.75" customHeight="1">
      <c r="A172" s="66"/>
      <c r="B172" s="66"/>
      <c r="C172" s="67"/>
      <c r="D172" s="67"/>
      <c r="E172" s="67"/>
      <c r="F172" s="1"/>
      <c r="G172" s="1"/>
      <c r="H172" s="1"/>
    </row>
    <row r="173" ht="15.75" customHeight="1">
      <c r="A173" s="66"/>
      <c r="B173" s="66"/>
      <c r="C173" s="67"/>
      <c r="D173" s="67"/>
      <c r="E173" s="67"/>
      <c r="F173" s="1"/>
      <c r="G173" s="1"/>
      <c r="H173" s="1"/>
    </row>
    <row r="174" ht="15.75" customHeight="1">
      <c r="A174" s="66"/>
      <c r="B174" s="66"/>
      <c r="C174" s="67"/>
      <c r="D174" s="67"/>
      <c r="E174" s="67"/>
      <c r="F174" s="1"/>
      <c r="G174" s="1"/>
      <c r="H174" s="1"/>
    </row>
    <row r="175" ht="15.75" customHeight="1">
      <c r="A175" s="66"/>
      <c r="B175" s="66"/>
      <c r="C175" s="67"/>
      <c r="D175" s="67"/>
      <c r="E175" s="67"/>
      <c r="F175" s="1"/>
      <c r="G175" s="1"/>
      <c r="H175" s="1"/>
    </row>
    <row r="176" ht="15.75" customHeight="1">
      <c r="A176" s="66"/>
      <c r="B176" s="66"/>
      <c r="C176" s="67"/>
      <c r="D176" s="67"/>
      <c r="E176" s="67"/>
      <c r="F176" s="1"/>
      <c r="G176" s="1"/>
      <c r="H176" s="1"/>
    </row>
    <row r="177" ht="15.75" customHeight="1">
      <c r="A177" s="66"/>
      <c r="B177" s="66"/>
      <c r="C177" s="67"/>
      <c r="D177" s="67"/>
      <c r="E177" s="67"/>
      <c r="F177" s="1"/>
      <c r="G177" s="1"/>
      <c r="H177" s="1"/>
    </row>
    <row r="178" ht="15.75" customHeight="1">
      <c r="A178" s="66"/>
      <c r="B178" s="66"/>
      <c r="C178" s="67"/>
      <c r="D178" s="67"/>
      <c r="E178" s="67"/>
      <c r="F178" s="1"/>
      <c r="G178" s="1"/>
      <c r="H178" s="1"/>
    </row>
    <row r="179" ht="15.75" customHeight="1">
      <c r="A179" s="66"/>
      <c r="B179" s="66"/>
      <c r="C179" s="67"/>
      <c r="D179" s="67"/>
      <c r="E179" s="67"/>
      <c r="F179" s="1"/>
      <c r="G179" s="1"/>
      <c r="H179" s="1"/>
    </row>
    <row r="180" ht="15.75" customHeight="1">
      <c r="A180" s="66"/>
      <c r="B180" s="66"/>
      <c r="C180" s="67"/>
      <c r="D180" s="67"/>
      <c r="E180" s="67"/>
      <c r="F180" s="1"/>
      <c r="G180" s="1"/>
      <c r="H180" s="1"/>
    </row>
    <row r="181" ht="15.75" customHeight="1">
      <c r="A181" s="66"/>
      <c r="B181" s="66"/>
      <c r="C181" s="67"/>
      <c r="D181" s="67"/>
      <c r="E181" s="67"/>
      <c r="F181" s="1"/>
      <c r="G181" s="1"/>
      <c r="H181" s="1"/>
    </row>
    <row r="182" ht="15.75" customHeight="1">
      <c r="A182" s="66"/>
      <c r="B182" s="66"/>
      <c r="C182" s="67"/>
      <c r="D182" s="67"/>
      <c r="E182" s="67"/>
      <c r="F182" s="1"/>
      <c r="G182" s="1"/>
      <c r="H182" s="1"/>
    </row>
    <row r="183" ht="15.75" customHeight="1">
      <c r="A183" s="66"/>
      <c r="B183" s="66"/>
      <c r="C183" s="67"/>
      <c r="D183" s="67"/>
      <c r="E183" s="67"/>
      <c r="F183" s="1"/>
      <c r="G183" s="1"/>
      <c r="H183" s="1"/>
    </row>
    <row r="184" ht="15.75" customHeight="1">
      <c r="A184" s="66"/>
      <c r="B184" s="66"/>
      <c r="C184" s="67"/>
      <c r="D184" s="67"/>
      <c r="E184" s="67"/>
      <c r="F184" s="1"/>
      <c r="G184" s="1"/>
      <c r="H184" s="1"/>
    </row>
    <row r="185" ht="15.75" customHeight="1">
      <c r="A185" s="66"/>
      <c r="B185" s="66"/>
      <c r="C185" s="67"/>
      <c r="D185" s="67"/>
      <c r="E185" s="67"/>
      <c r="F185" s="1"/>
      <c r="G185" s="1"/>
      <c r="H185" s="1"/>
    </row>
    <row r="186" ht="15.75" customHeight="1">
      <c r="A186" s="66"/>
      <c r="B186" s="66"/>
      <c r="C186" s="67"/>
      <c r="D186" s="67"/>
      <c r="E186" s="67"/>
      <c r="F186" s="1"/>
      <c r="G186" s="1"/>
      <c r="H186" s="1"/>
    </row>
    <row r="187" ht="15.75" customHeight="1">
      <c r="A187" s="66"/>
      <c r="B187" s="66"/>
      <c r="C187" s="67"/>
      <c r="D187" s="67"/>
      <c r="E187" s="67"/>
      <c r="F187" s="1"/>
      <c r="G187" s="1"/>
      <c r="H187" s="1"/>
    </row>
    <row r="188" ht="15.75" customHeight="1">
      <c r="A188" s="66"/>
      <c r="B188" s="66"/>
      <c r="C188" s="67"/>
      <c r="D188" s="67"/>
      <c r="E188" s="67"/>
      <c r="F188" s="1"/>
      <c r="G188" s="1"/>
      <c r="H188" s="1"/>
    </row>
    <row r="189" ht="15.75" customHeight="1">
      <c r="A189" s="66"/>
      <c r="B189" s="66"/>
      <c r="C189" s="67"/>
      <c r="D189" s="67"/>
      <c r="E189" s="67"/>
      <c r="F189" s="1"/>
      <c r="G189" s="1"/>
      <c r="H189" s="1"/>
    </row>
    <row r="190" ht="15.75" customHeight="1">
      <c r="A190" s="66"/>
      <c r="B190" s="66"/>
      <c r="C190" s="67"/>
      <c r="D190" s="67"/>
      <c r="E190" s="67"/>
      <c r="F190" s="1"/>
      <c r="G190" s="1"/>
      <c r="H190" s="1"/>
    </row>
    <row r="191" ht="15.75" customHeight="1">
      <c r="A191" s="66"/>
      <c r="B191" s="66"/>
      <c r="C191" s="67"/>
      <c r="D191" s="67"/>
      <c r="E191" s="67"/>
      <c r="F191" s="1"/>
      <c r="G191" s="1"/>
      <c r="H191" s="1"/>
    </row>
    <row r="192" ht="15.75" customHeight="1">
      <c r="A192" s="66"/>
      <c r="B192" s="66"/>
      <c r="C192" s="67"/>
      <c r="D192" s="67"/>
      <c r="E192" s="67"/>
      <c r="F192" s="1"/>
      <c r="G192" s="1"/>
      <c r="H192" s="1"/>
    </row>
    <row r="193" ht="15.75" customHeight="1">
      <c r="A193" s="66"/>
      <c r="B193" s="66"/>
      <c r="C193" s="67"/>
      <c r="D193" s="67"/>
      <c r="E193" s="67"/>
      <c r="F193" s="1"/>
      <c r="G193" s="1"/>
      <c r="H193" s="1"/>
    </row>
    <row r="194" ht="15.75" customHeight="1">
      <c r="A194" s="66"/>
      <c r="B194" s="66"/>
      <c r="C194" s="67"/>
      <c r="D194" s="67"/>
      <c r="E194" s="67"/>
      <c r="F194" s="1"/>
      <c r="G194" s="1"/>
      <c r="H194" s="1"/>
    </row>
    <row r="195" ht="15.75" customHeight="1">
      <c r="A195" s="66"/>
      <c r="B195" s="66"/>
      <c r="C195" s="67"/>
      <c r="D195" s="67"/>
      <c r="E195" s="67"/>
      <c r="F195" s="1"/>
      <c r="G195" s="1"/>
      <c r="H195" s="1"/>
    </row>
    <row r="196" ht="15.75" customHeight="1">
      <c r="A196" s="66"/>
      <c r="B196" s="66"/>
      <c r="C196" s="67"/>
      <c r="D196" s="67"/>
      <c r="E196" s="67"/>
      <c r="F196" s="1"/>
      <c r="G196" s="1"/>
      <c r="H196" s="1"/>
    </row>
    <row r="197" ht="15.75" customHeight="1">
      <c r="A197" s="66"/>
      <c r="B197" s="66"/>
      <c r="C197" s="67"/>
      <c r="D197" s="67"/>
      <c r="E197" s="67"/>
      <c r="F197" s="1"/>
      <c r="G197" s="1"/>
      <c r="H197" s="1"/>
    </row>
    <row r="198" ht="15.75" customHeight="1">
      <c r="A198" s="66"/>
      <c r="B198" s="66"/>
      <c r="C198" s="67"/>
      <c r="D198" s="67"/>
      <c r="E198" s="67"/>
      <c r="F198" s="1"/>
      <c r="G198" s="1"/>
      <c r="H198" s="1"/>
    </row>
    <row r="199" ht="15.75" customHeight="1">
      <c r="A199" s="66"/>
      <c r="B199" s="66"/>
      <c r="C199" s="67"/>
      <c r="D199" s="67"/>
      <c r="E199" s="67"/>
      <c r="F199" s="1"/>
      <c r="G199" s="1"/>
      <c r="H199" s="1"/>
    </row>
    <row r="200" ht="15.75" customHeight="1">
      <c r="A200" s="66"/>
      <c r="B200" s="66"/>
      <c r="C200" s="67"/>
      <c r="D200" s="67"/>
      <c r="E200" s="67"/>
      <c r="F200" s="1"/>
      <c r="G200" s="1"/>
      <c r="H200" s="1"/>
    </row>
    <row r="201" ht="15.75" customHeight="1">
      <c r="A201" s="66"/>
      <c r="B201" s="66"/>
      <c r="C201" s="67"/>
      <c r="D201" s="67"/>
      <c r="E201" s="67"/>
      <c r="F201" s="1"/>
      <c r="G201" s="1"/>
      <c r="H201" s="1"/>
    </row>
    <row r="202" ht="15.75" customHeight="1">
      <c r="A202" s="66"/>
      <c r="B202" s="66"/>
      <c r="C202" s="67"/>
      <c r="D202" s="67"/>
      <c r="E202" s="67"/>
      <c r="F202" s="1"/>
      <c r="G202" s="1"/>
      <c r="H202" s="1"/>
    </row>
    <row r="203" ht="15.75" customHeight="1">
      <c r="A203" s="66"/>
      <c r="B203" s="66"/>
      <c r="C203" s="67"/>
      <c r="D203" s="67"/>
      <c r="E203" s="67"/>
      <c r="F203" s="1"/>
      <c r="G203" s="1"/>
      <c r="H203" s="1"/>
    </row>
    <row r="204" ht="15.75" customHeight="1">
      <c r="A204" s="66"/>
      <c r="B204" s="66"/>
      <c r="C204" s="67"/>
      <c r="D204" s="67"/>
      <c r="E204" s="67"/>
      <c r="F204" s="1"/>
      <c r="G204" s="1"/>
      <c r="H204" s="1"/>
    </row>
    <row r="205" ht="15.75" customHeight="1">
      <c r="A205" s="66"/>
      <c r="B205" s="66"/>
      <c r="C205" s="67"/>
      <c r="D205" s="67"/>
      <c r="E205" s="67"/>
      <c r="F205" s="1"/>
      <c r="G205" s="1"/>
      <c r="H205" s="1"/>
    </row>
    <row r="206" ht="15.75" customHeight="1">
      <c r="A206" s="66"/>
      <c r="B206" s="66"/>
      <c r="C206" s="67"/>
      <c r="D206" s="67"/>
      <c r="E206" s="67"/>
      <c r="F206" s="1"/>
      <c r="G206" s="1"/>
      <c r="H206" s="1"/>
    </row>
    <row r="207" ht="15.75" customHeight="1">
      <c r="A207" s="66"/>
      <c r="B207" s="66"/>
      <c r="C207" s="67"/>
      <c r="D207" s="67"/>
      <c r="E207" s="67"/>
      <c r="F207" s="1"/>
      <c r="G207" s="1"/>
      <c r="H207" s="1"/>
    </row>
    <row r="208" ht="15.75" customHeight="1">
      <c r="A208" s="66"/>
      <c r="B208" s="66"/>
      <c r="C208" s="67"/>
      <c r="D208" s="67"/>
      <c r="E208" s="67"/>
      <c r="F208" s="1"/>
      <c r="G208" s="1"/>
      <c r="H208" s="1"/>
    </row>
    <row r="209" ht="15.75" customHeight="1">
      <c r="A209" s="66"/>
      <c r="B209" s="66"/>
      <c r="C209" s="67"/>
      <c r="D209" s="67"/>
      <c r="E209" s="67"/>
      <c r="F209" s="1"/>
      <c r="G209" s="1"/>
      <c r="H209" s="1"/>
    </row>
    <row r="210" ht="15.75" customHeight="1">
      <c r="A210" s="66"/>
      <c r="B210" s="66"/>
      <c r="C210" s="67"/>
      <c r="D210" s="67"/>
      <c r="E210" s="67"/>
      <c r="F210" s="1"/>
      <c r="G210" s="1"/>
      <c r="H210" s="1"/>
    </row>
    <row r="211" ht="15.75" customHeight="1">
      <c r="A211" s="66"/>
      <c r="B211" s="66"/>
      <c r="C211" s="67"/>
      <c r="D211" s="67"/>
      <c r="E211" s="67"/>
      <c r="F211" s="1"/>
      <c r="G211" s="1"/>
      <c r="H211" s="1"/>
    </row>
    <row r="212" ht="15.75" customHeight="1">
      <c r="A212" s="66"/>
      <c r="B212" s="66"/>
      <c r="C212" s="67"/>
      <c r="D212" s="67"/>
      <c r="E212" s="67"/>
      <c r="F212" s="1"/>
      <c r="G212" s="1"/>
      <c r="H212" s="1"/>
    </row>
    <row r="213" ht="15.75" customHeight="1">
      <c r="A213" s="66"/>
      <c r="B213" s="66"/>
      <c r="C213" s="67"/>
      <c r="D213" s="67"/>
      <c r="E213" s="67"/>
      <c r="F213" s="1"/>
      <c r="G213" s="1"/>
      <c r="H213" s="1"/>
    </row>
    <row r="214" ht="15.75" customHeight="1">
      <c r="A214" s="66"/>
      <c r="B214" s="66"/>
      <c r="C214" s="67"/>
      <c r="D214" s="67"/>
      <c r="E214" s="67"/>
      <c r="F214" s="1"/>
      <c r="G214" s="1"/>
      <c r="H214" s="1"/>
    </row>
    <row r="215" ht="15.75" customHeight="1">
      <c r="A215" s="66"/>
      <c r="B215" s="66"/>
      <c r="C215" s="67"/>
      <c r="D215" s="67"/>
      <c r="E215" s="67"/>
      <c r="F215" s="1"/>
      <c r="G215" s="1"/>
      <c r="H215" s="1"/>
    </row>
    <row r="216" ht="15.75" customHeight="1">
      <c r="A216" s="66"/>
      <c r="B216" s="66"/>
      <c r="C216" s="67"/>
      <c r="D216" s="67"/>
      <c r="E216" s="67"/>
      <c r="F216" s="1"/>
      <c r="G216" s="1"/>
      <c r="H216" s="1"/>
    </row>
    <row r="217" ht="15.75" customHeight="1">
      <c r="A217" s="66"/>
      <c r="B217" s="66"/>
      <c r="C217" s="67"/>
      <c r="D217" s="67"/>
      <c r="E217" s="67"/>
      <c r="F217" s="1"/>
      <c r="G217" s="1"/>
      <c r="H217" s="1"/>
    </row>
    <row r="218" ht="15.75" customHeight="1">
      <c r="A218" s="66"/>
      <c r="B218" s="66"/>
      <c r="C218" s="67"/>
      <c r="D218" s="67"/>
      <c r="E218" s="67"/>
      <c r="F218" s="1"/>
      <c r="G218" s="1"/>
      <c r="H218" s="1"/>
    </row>
    <row r="219" ht="15.75" customHeight="1">
      <c r="A219" s="66"/>
      <c r="B219" s="66"/>
      <c r="C219" s="67"/>
      <c r="D219" s="67"/>
      <c r="E219" s="67"/>
      <c r="F219" s="1"/>
      <c r="G219" s="1"/>
      <c r="H219" s="1"/>
    </row>
    <row r="220" ht="15.75" customHeight="1">
      <c r="A220" s="66"/>
      <c r="B220" s="66"/>
      <c r="C220" s="67"/>
      <c r="D220" s="67"/>
      <c r="E220" s="67"/>
      <c r="F220" s="1"/>
      <c r="G220" s="1"/>
      <c r="H220" s="1"/>
    </row>
    <row r="221" ht="15.75" customHeight="1">
      <c r="A221" s="66"/>
      <c r="B221" s="66"/>
      <c r="C221" s="67"/>
      <c r="D221" s="67"/>
      <c r="E221" s="67"/>
      <c r="F221" s="1"/>
      <c r="G221" s="1"/>
      <c r="H221" s="1"/>
    </row>
    <row r="222" ht="15.75" customHeight="1">
      <c r="A222" s="66"/>
      <c r="B222" s="66"/>
      <c r="C222" s="67"/>
      <c r="D222" s="67"/>
      <c r="E222" s="67"/>
      <c r="F222" s="1"/>
      <c r="G222" s="1"/>
      <c r="H222" s="1"/>
    </row>
    <row r="223" ht="15.75" customHeight="1">
      <c r="A223" s="66"/>
      <c r="B223" s="66"/>
      <c r="C223" s="67"/>
      <c r="D223" s="67"/>
      <c r="E223" s="67"/>
      <c r="F223" s="1"/>
      <c r="G223" s="1"/>
      <c r="H223" s="1"/>
    </row>
    <row r="224" ht="15.75" customHeight="1">
      <c r="A224" s="66"/>
      <c r="B224" s="66"/>
      <c r="C224" s="67"/>
      <c r="D224" s="67"/>
      <c r="E224" s="67"/>
      <c r="F224" s="1"/>
      <c r="G224" s="1"/>
      <c r="H224" s="1"/>
    </row>
    <row r="225" ht="15.75" customHeight="1">
      <c r="A225" s="66"/>
      <c r="B225" s="66"/>
      <c r="C225" s="67"/>
      <c r="D225" s="67"/>
      <c r="E225" s="67"/>
      <c r="F225" s="1"/>
      <c r="G225" s="1"/>
      <c r="H225" s="1"/>
    </row>
    <row r="226" ht="15.75" customHeight="1">
      <c r="A226" s="66"/>
      <c r="B226" s="66"/>
      <c r="C226" s="67"/>
      <c r="D226" s="67"/>
      <c r="E226" s="67"/>
      <c r="F226" s="1"/>
      <c r="G226" s="1"/>
      <c r="H226" s="1"/>
    </row>
    <row r="227" ht="15.75" customHeight="1">
      <c r="A227" s="66"/>
      <c r="B227" s="66"/>
      <c r="C227" s="67"/>
      <c r="D227" s="67"/>
      <c r="E227" s="67"/>
      <c r="F227" s="1"/>
      <c r="G227" s="1"/>
      <c r="H227" s="1"/>
    </row>
    <row r="228" ht="15.75" customHeight="1">
      <c r="A228" s="66"/>
      <c r="B228" s="66"/>
      <c r="C228" s="67"/>
      <c r="D228" s="67"/>
      <c r="E228" s="67"/>
      <c r="F228" s="1"/>
      <c r="G228" s="1"/>
      <c r="H228" s="1"/>
    </row>
    <row r="229" ht="15.75" customHeight="1">
      <c r="A229" s="66"/>
      <c r="B229" s="66"/>
      <c r="C229" s="67"/>
      <c r="D229" s="67"/>
      <c r="E229" s="67"/>
      <c r="F229" s="1"/>
      <c r="G229" s="1"/>
      <c r="H229" s="1"/>
    </row>
    <row r="230" ht="15.75" customHeight="1">
      <c r="A230" s="66"/>
      <c r="B230" s="66"/>
      <c r="C230" s="67"/>
      <c r="D230" s="67"/>
      <c r="E230" s="67"/>
      <c r="F230" s="1"/>
      <c r="G230" s="1"/>
      <c r="H230" s="1"/>
    </row>
    <row r="231" ht="15.75" customHeight="1">
      <c r="A231" s="66"/>
      <c r="B231" s="66"/>
      <c r="C231" s="67"/>
      <c r="D231" s="67"/>
      <c r="E231" s="67"/>
      <c r="F231" s="1"/>
      <c r="G231" s="1"/>
      <c r="H231" s="1"/>
    </row>
    <row r="232" ht="15.75" customHeight="1">
      <c r="A232" s="66"/>
      <c r="B232" s="66"/>
      <c r="C232" s="67"/>
      <c r="D232" s="67"/>
      <c r="E232" s="67"/>
      <c r="F232" s="1"/>
      <c r="G232" s="1"/>
      <c r="H232" s="1"/>
    </row>
    <row r="233" ht="15.75" customHeight="1">
      <c r="A233" s="66"/>
      <c r="B233" s="66"/>
      <c r="C233" s="67"/>
      <c r="D233" s="67"/>
      <c r="E233" s="67"/>
      <c r="F233" s="1"/>
      <c r="G233" s="1"/>
      <c r="H233" s="1"/>
    </row>
    <row r="234" ht="15.75" customHeight="1">
      <c r="A234" s="66"/>
      <c r="B234" s="66"/>
      <c r="C234" s="67"/>
      <c r="D234" s="67"/>
      <c r="E234" s="67"/>
      <c r="F234" s="1"/>
      <c r="G234" s="1"/>
      <c r="H234" s="1"/>
    </row>
    <row r="235" ht="15.75" customHeight="1">
      <c r="A235" s="66"/>
      <c r="B235" s="66"/>
      <c r="C235" s="67"/>
      <c r="D235" s="67"/>
      <c r="E235" s="67"/>
      <c r="F235" s="1"/>
      <c r="G235" s="1"/>
      <c r="H235" s="1"/>
    </row>
    <row r="236" ht="15.75" customHeight="1">
      <c r="A236" s="66"/>
      <c r="B236" s="66"/>
      <c r="C236" s="67"/>
      <c r="D236" s="67"/>
      <c r="E236" s="67"/>
      <c r="F236" s="1"/>
      <c r="G236" s="1"/>
      <c r="H236" s="1"/>
    </row>
    <row r="237" ht="15.75" customHeight="1">
      <c r="A237" s="66"/>
      <c r="B237" s="66"/>
      <c r="C237" s="67"/>
      <c r="D237" s="67"/>
      <c r="E237" s="67"/>
      <c r="F237" s="1"/>
      <c r="G237" s="1"/>
      <c r="H237" s="1"/>
    </row>
    <row r="238" ht="15.75" customHeight="1">
      <c r="A238" s="66"/>
      <c r="B238" s="66"/>
      <c r="C238" s="67"/>
      <c r="D238" s="67"/>
      <c r="E238" s="67"/>
      <c r="F238" s="1"/>
      <c r="G238" s="1"/>
      <c r="H238" s="1"/>
    </row>
    <row r="239" ht="15.75" customHeight="1">
      <c r="A239" s="66"/>
      <c r="B239" s="66"/>
      <c r="C239" s="67"/>
      <c r="D239" s="67"/>
      <c r="E239" s="67"/>
      <c r="F239" s="1"/>
      <c r="G239" s="1"/>
      <c r="H239" s="1"/>
    </row>
    <row r="240" ht="15.75" customHeight="1">
      <c r="A240" s="66"/>
      <c r="B240" s="66"/>
      <c r="C240" s="67"/>
      <c r="D240" s="67"/>
      <c r="E240" s="67"/>
      <c r="F240" s="1"/>
      <c r="G240" s="1"/>
      <c r="H240" s="1"/>
    </row>
    <row r="241" ht="15.75" customHeight="1">
      <c r="A241" s="66"/>
      <c r="B241" s="66"/>
      <c r="C241" s="67"/>
      <c r="D241" s="67"/>
      <c r="E241" s="67"/>
      <c r="F241" s="1"/>
      <c r="G241" s="1"/>
      <c r="H241" s="1"/>
    </row>
    <row r="242" ht="15.75" customHeight="1">
      <c r="A242" s="66"/>
      <c r="B242" s="66"/>
      <c r="C242" s="67"/>
      <c r="D242" s="67"/>
      <c r="E242" s="67"/>
      <c r="F242" s="1"/>
      <c r="G242" s="1"/>
      <c r="H242" s="1"/>
    </row>
    <row r="243" ht="15.75" customHeight="1">
      <c r="A243" s="66"/>
      <c r="B243" s="66"/>
      <c r="C243" s="67"/>
      <c r="D243" s="67"/>
      <c r="E243" s="67"/>
      <c r="F243" s="1"/>
      <c r="G243" s="1"/>
      <c r="H243" s="1"/>
    </row>
    <row r="244" ht="15.75" customHeight="1">
      <c r="A244" s="66"/>
      <c r="B244" s="66"/>
      <c r="C244" s="67"/>
      <c r="D244" s="67"/>
      <c r="E244" s="67"/>
      <c r="F244" s="1"/>
      <c r="G244" s="1"/>
      <c r="H244" s="1"/>
    </row>
    <row r="245" ht="15.75" customHeight="1">
      <c r="A245" s="66"/>
      <c r="B245" s="66"/>
      <c r="C245" s="67"/>
      <c r="D245" s="67"/>
      <c r="E245" s="67"/>
      <c r="F245" s="1"/>
      <c r="G245" s="1"/>
      <c r="H245" s="1"/>
    </row>
    <row r="246" ht="15.75" customHeight="1">
      <c r="A246" s="66"/>
      <c r="B246" s="66"/>
      <c r="C246" s="67"/>
      <c r="D246" s="67"/>
      <c r="E246" s="67"/>
      <c r="F246" s="1"/>
      <c r="G246" s="1"/>
      <c r="H246" s="1"/>
    </row>
    <row r="247" ht="15.75" customHeight="1">
      <c r="A247" s="66"/>
      <c r="B247" s="66"/>
      <c r="C247" s="67"/>
      <c r="D247" s="67"/>
      <c r="E247" s="67"/>
      <c r="F247" s="1"/>
      <c r="G247" s="1"/>
      <c r="H247" s="1"/>
    </row>
    <row r="248" ht="15.75" customHeight="1">
      <c r="A248" s="66"/>
      <c r="B248" s="66"/>
      <c r="C248" s="67"/>
      <c r="D248" s="67"/>
      <c r="E248" s="67"/>
      <c r="F248" s="1"/>
      <c r="G248" s="1"/>
      <c r="H248" s="1"/>
    </row>
    <row r="249" ht="15.75" customHeight="1">
      <c r="A249" s="66"/>
      <c r="B249" s="66"/>
      <c r="C249" s="67"/>
      <c r="D249" s="67"/>
      <c r="E249" s="67"/>
      <c r="F249" s="1"/>
    </row>
    <row r="250" ht="15.75" customHeight="1">
      <c r="A250" s="66"/>
      <c r="B250" s="66"/>
      <c r="C250" s="67"/>
      <c r="D250" s="67"/>
      <c r="E250" s="67"/>
      <c r="F250" s="1"/>
    </row>
    <row r="251" ht="15.75" customHeight="1">
      <c r="A251" s="66"/>
      <c r="B251" s="66"/>
      <c r="C251" s="67"/>
      <c r="D251" s="67"/>
      <c r="E251" s="67"/>
      <c r="F251" s="1"/>
    </row>
    <row r="252" ht="15.75" customHeight="1">
      <c r="A252" s="66"/>
      <c r="B252" s="66"/>
      <c r="C252" s="67"/>
      <c r="D252" s="67"/>
      <c r="E252" s="67"/>
      <c r="F252" s="1"/>
    </row>
    <row r="253" ht="15.75" customHeight="1">
      <c r="A253" s="66"/>
      <c r="B253" s="66"/>
      <c r="C253" s="67"/>
      <c r="D253" s="67"/>
      <c r="E253" s="67"/>
      <c r="F253" s="1"/>
    </row>
    <row r="254" ht="15.75" customHeight="1">
      <c r="A254" s="66"/>
      <c r="B254" s="66"/>
      <c r="C254" s="67"/>
      <c r="D254" s="67"/>
      <c r="E254" s="67"/>
      <c r="F254" s="1"/>
    </row>
    <row r="255" ht="15.75" customHeight="1">
      <c r="A255" s="66"/>
      <c r="B255" s="66"/>
      <c r="C255" s="67"/>
      <c r="D255" s="67"/>
      <c r="E255" s="67"/>
      <c r="F255" s="1"/>
    </row>
    <row r="256" ht="15.75" customHeight="1">
      <c r="A256" s="66"/>
      <c r="B256" s="66"/>
      <c r="C256" s="67"/>
      <c r="D256" s="67"/>
      <c r="E256" s="67"/>
      <c r="F256" s="1"/>
    </row>
    <row r="257" ht="15.75" customHeight="1">
      <c r="A257" s="66"/>
      <c r="B257" s="66"/>
      <c r="C257" s="67"/>
      <c r="D257" s="67"/>
      <c r="E257" s="67"/>
      <c r="F257" s="1"/>
    </row>
    <row r="258" ht="15.75" customHeight="1">
      <c r="A258" s="66"/>
      <c r="B258" s="66"/>
      <c r="C258" s="67"/>
      <c r="D258" s="67"/>
      <c r="E258" s="67"/>
      <c r="F258" s="1"/>
    </row>
    <row r="259" ht="15.75" customHeight="1">
      <c r="A259" s="66"/>
      <c r="B259" s="66"/>
      <c r="C259" s="67"/>
      <c r="D259" s="67"/>
      <c r="E259" s="67"/>
      <c r="F259" s="1"/>
    </row>
    <row r="260" ht="15.75" customHeight="1">
      <c r="A260" s="66"/>
      <c r="B260" s="66"/>
      <c r="C260" s="67"/>
      <c r="D260" s="67"/>
      <c r="E260" s="67"/>
      <c r="F260" s="1"/>
    </row>
    <row r="261" ht="15.75" customHeight="1">
      <c r="A261" s="66"/>
      <c r="B261" s="66"/>
      <c r="C261" s="67"/>
      <c r="D261" s="67"/>
      <c r="E261" s="67"/>
      <c r="F261" s="1"/>
    </row>
    <row r="262" ht="15.75" customHeight="1">
      <c r="A262" s="66"/>
      <c r="B262" s="66"/>
      <c r="C262" s="67"/>
      <c r="D262" s="67"/>
      <c r="E262" s="67"/>
      <c r="F262" s="1"/>
    </row>
    <row r="263" ht="15.75" customHeight="1">
      <c r="A263" s="66"/>
      <c r="B263" s="66"/>
      <c r="C263" s="67"/>
      <c r="D263" s="67"/>
      <c r="E263" s="67"/>
      <c r="F263" s="1"/>
    </row>
    <row r="264" ht="15.75" customHeight="1">
      <c r="A264" s="66"/>
      <c r="B264" s="66"/>
      <c r="C264" s="67"/>
      <c r="D264" s="67"/>
      <c r="E264" s="67"/>
      <c r="F264" s="1"/>
    </row>
    <row r="265" ht="15.75" customHeight="1">
      <c r="A265" s="66"/>
      <c r="B265" s="66"/>
      <c r="C265" s="67"/>
      <c r="D265" s="67"/>
      <c r="E265" s="67"/>
      <c r="F265" s="1"/>
    </row>
    <row r="266" ht="15.75" customHeight="1">
      <c r="A266" s="66"/>
      <c r="B266" s="66"/>
      <c r="C266" s="67"/>
      <c r="D266" s="67"/>
      <c r="E266" s="67"/>
      <c r="F266" s="1"/>
    </row>
    <row r="267" ht="15.75" customHeight="1">
      <c r="A267" s="66"/>
      <c r="B267" s="66"/>
      <c r="C267" s="67"/>
      <c r="D267" s="67"/>
      <c r="E267" s="67"/>
      <c r="F267" s="1"/>
    </row>
    <row r="268" ht="15.75" customHeight="1">
      <c r="A268" s="66"/>
      <c r="B268" s="66"/>
      <c r="C268" s="67"/>
      <c r="D268" s="67"/>
      <c r="E268" s="67"/>
      <c r="F268" s="1"/>
    </row>
    <row r="269" ht="15.75" customHeight="1">
      <c r="A269" s="66"/>
      <c r="B269" s="66"/>
      <c r="C269" s="67"/>
      <c r="D269" s="67"/>
      <c r="E269" s="67"/>
      <c r="F269" s="1"/>
    </row>
    <row r="270" ht="15.75" customHeight="1">
      <c r="A270" s="66"/>
      <c r="B270" s="66"/>
      <c r="C270" s="67"/>
      <c r="D270" s="67"/>
      <c r="E270" s="67"/>
      <c r="F270" s="1"/>
    </row>
    <row r="271" ht="15.75" customHeight="1">
      <c r="A271" s="66"/>
      <c r="B271" s="66"/>
      <c r="C271" s="67"/>
      <c r="D271" s="67"/>
      <c r="E271" s="67"/>
      <c r="F271" s="1"/>
    </row>
    <row r="272" ht="15.75" customHeight="1">
      <c r="A272" s="66"/>
      <c r="B272" s="66"/>
      <c r="C272" s="67"/>
      <c r="D272" s="67"/>
      <c r="E272" s="67"/>
      <c r="F272" s="1"/>
    </row>
    <row r="273" ht="15.75" customHeight="1">
      <c r="A273" s="66"/>
      <c r="B273" s="66"/>
      <c r="C273" s="67"/>
      <c r="D273" s="67"/>
      <c r="E273" s="67"/>
      <c r="F273" s="1"/>
    </row>
    <row r="274" ht="15.75" customHeight="1">
      <c r="A274" s="66"/>
      <c r="B274" s="66"/>
      <c r="C274" s="67"/>
      <c r="D274" s="67"/>
      <c r="E274" s="67"/>
      <c r="F274" s="1"/>
    </row>
    <row r="275" ht="15.75" customHeight="1">
      <c r="A275" s="66"/>
      <c r="B275" s="66"/>
      <c r="C275" s="67"/>
      <c r="D275" s="67"/>
      <c r="E275" s="67"/>
      <c r="F275" s="1"/>
    </row>
    <row r="276" ht="15.75" customHeight="1">
      <c r="A276" s="66"/>
      <c r="B276" s="66"/>
      <c r="C276" s="67"/>
      <c r="D276" s="67"/>
      <c r="E276" s="67"/>
      <c r="F276" s="1"/>
    </row>
    <row r="277" ht="15.75" customHeight="1">
      <c r="A277" s="66"/>
      <c r="B277" s="66"/>
      <c r="C277" s="67"/>
      <c r="D277" s="67"/>
      <c r="E277" s="67"/>
      <c r="F277" s="1"/>
    </row>
    <row r="278" ht="15.75" customHeight="1">
      <c r="A278" s="66"/>
      <c r="B278" s="66"/>
      <c r="C278" s="67"/>
      <c r="D278" s="67"/>
      <c r="E278" s="67"/>
      <c r="F278" s="1"/>
    </row>
    <row r="279" ht="15.75" customHeight="1">
      <c r="A279" s="66"/>
      <c r="B279" s="66"/>
      <c r="C279" s="67"/>
      <c r="D279" s="67"/>
      <c r="E279" s="67"/>
      <c r="F279" s="1"/>
    </row>
    <row r="280" ht="15.75" customHeight="1">
      <c r="A280" s="66"/>
      <c r="B280" s="66"/>
      <c r="C280" s="67"/>
      <c r="D280" s="67"/>
      <c r="E280" s="67"/>
      <c r="F280" s="1"/>
    </row>
    <row r="281" ht="15.75" customHeight="1">
      <c r="A281" s="66"/>
      <c r="B281" s="66"/>
      <c r="C281" s="67"/>
      <c r="D281" s="67"/>
      <c r="E281" s="67"/>
      <c r="F281" s="1"/>
    </row>
    <row r="282" ht="15.75" customHeight="1">
      <c r="A282" s="66"/>
      <c r="B282" s="66"/>
      <c r="C282" s="67"/>
      <c r="D282" s="67"/>
      <c r="E282" s="67"/>
      <c r="F282" s="1"/>
    </row>
    <row r="283" ht="15.75" customHeight="1">
      <c r="A283" s="66"/>
      <c r="B283" s="66"/>
      <c r="C283" s="67"/>
      <c r="D283" s="67"/>
      <c r="E283" s="67"/>
      <c r="F283" s="1"/>
    </row>
    <row r="284" ht="15.75" customHeight="1">
      <c r="A284" s="66"/>
      <c r="B284" s="66"/>
      <c r="C284" s="67"/>
      <c r="D284" s="67"/>
      <c r="E284" s="67"/>
      <c r="F284" s="1"/>
    </row>
    <row r="285" ht="15.75" customHeight="1">
      <c r="A285" s="66"/>
      <c r="B285" s="66"/>
      <c r="C285" s="67"/>
      <c r="D285" s="67"/>
      <c r="E285" s="67"/>
      <c r="F285" s="1"/>
    </row>
    <row r="286" ht="15.75" customHeight="1">
      <c r="A286" s="66"/>
      <c r="B286" s="66"/>
      <c r="C286" s="67"/>
      <c r="D286" s="67"/>
      <c r="E286" s="67"/>
      <c r="F286" s="1"/>
    </row>
    <row r="287" ht="15.75" customHeight="1">
      <c r="A287" s="66"/>
      <c r="B287" s="66"/>
      <c r="C287" s="67"/>
      <c r="D287" s="67"/>
      <c r="E287" s="67"/>
      <c r="F287" s="1"/>
    </row>
    <row r="288" ht="15.75" customHeight="1">
      <c r="A288" s="66"/>
      <c r="B288" s="66"/>
      <c r="C288" s="67"/>
      <c r="D288" s="67"/>
      <c r="E288" s="67"/>
      <c r="F288" s="1"/>
    </row>
    <row r="289" ht="15.75" customHeight="1">
      <c r="A289" s="66"/>
      <c r="B289" s="66"/>
      <c r="C289" s="67"/>
      <c r="D289" s="67"/>
      <c r="E289" s="67"/>
      <c r="F289" s="1"/>
    </row>
    <row r="290" ht="15.75" customHeight="1">
      <c r="A290" s="66"/>
      <c r="B290" s="66"/>
      <c r="C290" s="67"/>
      <c r="D290" s="67"/>
      <c r="E290" s="67"/>
      <c r="F290" s="1"/>
    </row>
    <row r="291" ht="15.75" customHeight="1">
      <c r="A291" s="66"/>
      <c r="B291" s="66"/>
      <c r="C291" s="67"/>
      <c r="D291" s="67"/>
      <c r="E291" s="67"/>
      <c r="F291" s="1"/>
    </row>
    <row r="292" ht="15.75" customHeight="1">
      <c r="A292" s="66"/>
      <c r="B292" s="66"/>
      <c r="C292" s="67"/>
      <c r="D292" s="67"/>
      <c r="E292" s="67"/>
      <c r="F292" s="1"/>
    </row>
    <row r="293" ht="15.75" customHeight="1">
      <c r="A293" s="66"/>
      <c r="B293" s="66"/>
      <c r="C293" s="67"/>
      <c r="D293" s="67"/>
      <c r="E293" s="67"/>
      <c r="F293" s="1"/>
    </row>
    <row r="294" ht="15.75" customHeight="1">
      <c r="A294" s="66"/>
      <c r="B294" s="66"/>
      <c r="C294" s="67"/>
      <c r="D294" s="67"/>
      <c r="E294" s="67"/>
      <c r="F294" s="1"/>
    </row>
    <row r="295" ht="15.75" customHeight="1">
      <c r="A295" s="66"/>
      <c r="B295" s="66"/>
      <c r="C295" s="67"/>
      <c r="D295" s="67"/>
      <c r="E295" s="67"/>
      <c r="F295" s="1"/>
    </row>
    <row r="296" ht="15.75" customHeight="1">
      <c r="A296" s="66"/>
      <c r="B296" s="66"/>
      <c r="C296" s="67"/>
      <c r="D296" s="67"/>
      <c r="E296" s="67"/>
      <c r="F296" s="1"/>
    </row>
    <row r="297" ht="15.75" customHeight="1">
      <c r="A297" s="66"/>
      <c r="B297" s="66"/>
      <c r="C297" s="67"/>
      <c r="D297" s="67"/>
      <c r="E297" s="67"/>
      <c r="F297" s="1"/>
    </row>
    <row r="298" ht="15.75" customHeight="1">
      <c r="A298" s="66"/>
      <c r="B298" s="66"/>
      <c r="C298" s="67"/>
      <c r="D298" s="67"/>
      <c r="E298" s="67"/>
      <c r="F298" s="1"/>
    </row>
    <row r="299" ht="15.75" customHeight="1">
      <c r="A299" s="66"/>
      <c r="B299" s="66"/>
      <c r="C299" s="67"/>
      <c r="D299" s="67"/>
      <c r="E299" s="67"/>
      <c r="F299" s="1"/>
    </row>
    <row r="300" ht="15.75" customHeight="1">
      <c r="A300" s="66"/>
      <c r="B300" s="66"/>
      <c r="C300" s="67"/>
      <c r="D300" s="67"/>
      <c r="E300" s="67"/>
      <c r="F300" s="1"/>
    </row>
    <row r="301" ht="15.75" customHeight="1">
      <c r="A301" s="66"/>
      <c r="B301" s="66"/>
      <c r="C301" s="67"/>
      <c r="D301" s="67"/>
      <c r="E301" s="67"/>
      <c r="F301" s="1"/>
    </row>
    <row r="302" ht="15.75" customHeight="1">
      <c r="A302" s="66"/>
      <c r="B302" s="66"/>
      <c r="C302" s="67"/>
      <c r="D302" s="67"/>
      <c r="E302" s="67"/>
      <c r="F302" s="1"/>
    </row>
    <row r="303" ht="15.75" customHeight="1">
      <c r="A303" s="66"/>
      <c r="B303" s="66"/>
      <c r="C303" s="67"/>
      <c r="D303" s="67"/>
      <c r="E303" s="67"/>
      <c r="F303" s="1"/>
    </row>
    <row r="304" ht="15.75" customHeight="1">
      <c r="A304" s="66"/>
      <c r="B304" s="66"/>
      <c r="C304" s="67"/>
      <c r="D304" s="67"/>
      <c r="E304" s="67"/>
      <c r="F304" s="1"/>
    </row>
    <row r="305" ht="15.75" customHeight="1">
      <c r="A305" s="66"/>
      <c r="B305" s="66"/>
      <c r="C305" s="67"/>
      <c r="D305" s="67"/>
      <c r="E305" s="67"/>
      <c r="F305" s="1"/>
    </row>
    <row r="306" ht="15.75" customHeight="1">
      <c r="A306" s="66"/>
      <c r="B306" s="66"/>
      <c r="C306" s="67"/>
      <c r="D306" s="67"/>
      <c r="E306" s="67"/>
      <c r="F306" s="1"/>
    </row>
    <row r="307" ht="15.75" customHeight="1">
      <c r="A307" s="66"/>
      <c r="B307" s="66"/>
      <c r="C307" s="67"/>
      <c r="D307" s="67"/>
      <c r="E307" s="67"/>
      <c r="F307" s="1"/>
    </row>
    <row r="308" ht="15.75" customHeight="1">
      <c r="A308" s="66"/>
      <c r="B308" s="66"/>
      <c r="C308" s="67"/>
      <c r="D308" s="67"/>
      <c r="E308" s="67"/>
      <c r="F308" s="1"/>
    </row>
    <row r="309" ht="15.75" customHeight="1">
      <c r="A309" s="66"/>
      <c r="B309" s="66"/>
      <c r="C309" s="67"/>
      <c r="D309" s="67"/>
      <c r="E309" s="67"/>
      <c r="F309" s="1"/>
    </row>
    <row r="310" ht="15.75" customHeight="1">
      <c r="A310" s="66"/>
      <c r="B310" s="66"/>
      <c r="C310" s="67"/>
      <c r="D310" s="67"/>
      <c r="E310" s="67"/>
      <c r="F310" s="1"/>
    </row>
    <row r="311" ht="15.75" customHeight="1">
      <c r="A311" s="66"/>
      <c r="B311" s="66"/>
      <c r="C311" s="67"/>
      <c r="D311" s="67"/>
      <c r="E311" s="67"/>
      <c r="F311" s="1"/>
    </row>
    <row r="312" ht="15.75" customHeight="1">
      <c r="A312" s="66"/>
      <c r="B312" s="66"/>
      <c r="C312" s="67"/>
      <c r="D312" s="67"/>
      <c r="E312" s="67"/>
      <c r="F312" s="1"/>
    </row>
    <row r="313" ht="15.75" customHeight="1">
      <c r="A313" s="66"/>
      <c r="B313" s="66"/>
      <c r="C313" s="67"/>
      <c r="D313" s="67"/>
      <c r="E313" s="67"/>
      <c r="F313" s="1"/>
    </row>
    <row r="314" ht="15.75" customHeight="1">
      <c r="A314" s="66"/>
      <c r="B314" s="66"/>
      <c r="C314" s="67"/>
      <c r="D314" s="67"/>
      <c r="E314" s="67"/>
      <c r="F314" s="1"/>
    </row>
    <row r="315" ht="15.75" customHeight="1">
      <c r="A315" s="66"/>
      <c r="B315" s="66"/>
      <c r="C315" s="67"/>
      <c r="D315" s="67"/>
      <c r="E315" s="67"/>
      <c r="F315" s="1"/>
    </row>
    <row r="316" ht="15.75" customHeight="1">
      <c r="A316" s="66"/>
      <c r="B316" s="66"/>
      <c r="C316" s="67"/>
      <c r="D316" s="67"/>
      <c r="E316" s="67"/>
      <c r="F316" s="1"/>
    </row>
    <row r="317" ht="15.75" customHeight="1">
      <c r="A317" s="66"/>
      <c r="B317" s="66"/>
      <c r="C317" s="67"/>
      <c r="D317" s="67"/>
      <c r="E317" s="67"/>
      <c r="F317" s="1"/>
    </row>
    <row r="318" ht="15.75" customHeight="1">
      <c r="A318" s="66"/>
      <c r="B318" s="66"/>
      <c r="C318" s="67"/>
      <c r="D318" s="67"/>
      <c r="E318" s="67"/>
      <c r="F318" s="1"/>
    </row>
    <row r="319" ht="15.75" customHeight="1">
      <c r="A319" s="66"/>
      <c r="B319" s="66"/>
      <c r="C319" s="67"/>
      <c r="D319" s="67"/>
      <c r="E319" s="67"/>
      <c r="F319" s="1"/>
    </row>
    <row r="320" ht="15.75" customHeight="1">
      <c r="A320" s="66"/>
      <c r="B320" s="66"/>
      <c r="C320" s="67"/>
      <c r="D320" s="67"/>
      <c r="E320" s="67"/>
      <c r="F320" s="1"/>
    </row>
    <row r="321" ht="15.75" customHeight="1">
      <c r="A321" s="66"/>
      <c r="B321" s="66"/>
      <c r="C321" s="67"/>
      <c r="D321" s="67"/>
      <c r="E321" s="67"/>
      <c r="F321" s="1"/>
    </row>
    <row r="322" ht="15.75" customHeight="1">
      <c r="A322" s="66"/>
      <c r="B322" s="66"/>
      <c r="C322" s="67"/>
      <c r="D322" s="67"/>
      <c r="E322" s="67"/>
      <c r="F322" s="1"/>
    </row>
    <row r="323" ht="15.75" customHeight="1">
      <c r="A323" s="66"/>
      <c r="B323" s="66"/>
      <c r="C323" s="67"/>
      <c r="D323" s="67"/>
      <c r="E323" s="67"/>
      <c r="F323" s="1"/>
    </row>
    <row r="324" ht="15.75" customHeight="1">
      <c r="A324" s="66"/>
      <c r="B324" s="66"/>
      <c r="C324" s="67"/>
      <c r="D324" s="67"/>
      <c r="E324" s="67"/>
      <c r="F324" s="1"/>
    </row>
    <row r="325" ht="15.75" customHeight="1">
      <c r="A325" s="66"/>
      <c r="B325" s="66"/>
      <c r="C325" s="67"/>
      <c r="D325" s="67"/>
      <c r="E325" s="67"/>
      <c r="F325" s="1"/>
    </row>
    <row r="326" ht="15.75" customHeight="1">
      <c r="A326" s="66"/>
      <c r="B326" s="66"/>
      <c r="C326" s="67"/>
      <c r="D326" s="67"/>
      <c r="E326" s="67"/>
      <c r="F326" s="1"/>
    </row>
    <row r="327" ht="15.75" customHeight="1">
      <c r="A327" s="66"/>
      <c r="B327" s="66"/>
      <c r="C327" s="67"/>
      <c r="D327" s="67"/>
      <c r="E327" s="67"/>
      <c r="F327" s="1"/>
    </row>
    <row r="328" ht="15.75" customHeight="1">
      <c r="A328" s="66"/>
      <c r="B328" s="66"/>
      <c r="C328" s="67"/>
      <c r="D328" s="67"/>
      <c r="E328" s="67"/>
      <c r="F328" s="1"/>
    </row>
    <row r="329" ht="15.75" customHeight="1">
      <c r="A329" s="66"/>
      <c r="B329" s="66"/>
      <c r="C329" s="67"/>
      <c r="D329" s="67"/>
      <c r="E329" s="67"/>
      <c r="F329" s="1"/>
    </row>
    <row r="330" ht="15.75" customHeight="1">
      <c r="A330" s="66"/>
      <c r="B330" s="66"/>
      <c r="C330" s="67"/>
      <c r="D330" s="67"/>
      <c r="E330" s="67"/>
      <c r="F330" s="1"/>
    </row>
    <row r="331" ht="15.75" customHeight="1">
      <c r="A331" s="66"/>
      <c r="B331" s="66"/>
      <c r="C331" s="67"/>
      <c r="D331" s="67"/>
      <c r="E331" s="67"/>
      <c r="F331" s="1"/>
    </row>
    <row r="332" ht="15.75" customHeight="1">
      <c r="A332" s="66"/>
      <c r="B332" s="66"/>
      <c r="C332" s="67"/>
      <c r="D332" s="67"/>
      <c r="E332" s="67"/>
      <c r="F332" s="1"/>
    </row>
    <row r="333" ht="15.75" customHeight="1">
      <c r="A333" s="66"/>
      <c r="B333" s="66"/>
      <c r="C333" s="67"/>
      <c r="D333" s="67"/>
      <c r="E333" s="67"/>
      <c r="F333" s="1"/>
    </row>
    <row r="334" ht="15.75" customHeight="1">
      <c r="A334" s="66"/>
      <c r="B334" s="66"/>
      <c r="C334" s="67"/>
      <c r="D334" s="67"/>
      <c r="E334" s="67"/>
      <c r="F334" s="1"/>
    </row>
    <row r="335" ht="15.75" customHeight="1">
      <c r="A335" s="66"/>
      <c r="B335" s="66"/>
      <c r="C335" s="67"/>
      <c r="D335" s="67"/>
      <c r="E335" s="67"/>
      <c r="F335" s="1"/>
    </row>
    <row r="336" ht="15.75" customHeight="1">
      <c r="A336" s="66"/>
      <c r="B336" s="66"/>
      <c r="C336" s="67"/>
      <c r="D336" s="67"/>
      <c r="E336" s="67"/>
      <c r="F336" s="1"/>
    </row>
    <row r="337" ht="15.75" customHeight="1">
      <c r="A337" s="66"/>
      <c r="B337" s="66"/>
      <c r="C337" s="67"/>
      <c r="D337" s="67"/>
      <c r="E337" s="67"/>
      <c r="F337" s="1"/>
    </row>
    <row r="338" ht="15.75" customHeight="1">
      <c r="A338" s="66"/>
      <c r="B338" s="66"/>
      <c r="C338" s="67"/>
      <c r="D338" s="67"/>
      <c r="E338" s="67"/>
      <c r="F338" s="1"/>
    </row>
    <row r="339" ht="15.75" customHeight="1">
      <c r="A339" s="66"/>
      <c r="B339" s="66"/>
      <c r="C339" s="67"/>
      <c r="D339" s="67"/>
      <c r="E339" s="67"/>
      <c r="F339" s="1"/>
    </row>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39:E139"/>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14"/>
    <col customWidth="1" min="7" max="8" width="13.71"/>
    <col customWidth="1" min="9" max="25" width="8.0"/>
  </cols>
  <sheetData>
    <row r="1">
      <c r="A1" s="66"/>
      <c r="B1" s="66"/>
      <c r="C1" s="67"/>
      <c r="D1" s="67"/>
      <c r="E1" s="67"/>
      <c r="F1" s="1"/>
      <c r="G1" s="1"/>
      <c r="H1" s="1"/>
    </row>
    <row r="2" ht="15.75" customHeight="1">
      <c r="A2" s="118" t="s">
        <v>12158</v>
      </c>
      <c r="B2" s="69"/>
      <c r="C2" s="69"/>
      <c r="D2" s="69"/>
      <c r="E2" s="70"/>
      <c r="F2" s="526"/>
      <c r="G2" s="526"/>
      <c r="H2" s="526"/>
      <c r="I2" s="15"/>
      <c r="J2" s="15"/>
      <c r="K2" s="15"/>
      <c r="L2" s="15"/>
      <c r="M2" s="15"/>
      <c r="N2" s="15"/>
      <c r="O2" s="15"/>
      <c r="P2" s="15"/>
      <c r="Q2" s="15"/>
      <c r="R2" s="15"/>
      <c r="S2" s="15"/>
      <c r="T2" s="15"/>
      <c r="U2" s="15"/>
      <c r="V2" s="15"/>
      <c r="W2" s="15"/>
      <c r="X2" s="15"/>
      <c r="Y2" s="15"/>
    </row>
    <row r="3" ht="15.75" customHeight="1">
      <c r="A3" s="173"/>
      <c r="B3" s="173"/>
      <c r="C3" s="173"/>
      <c r="D3" s="173"/>
      <c r="E3" s="527"/>
      <c r="F3" s="526"/>
      <c r="G3" s="526"/>
      <c r="H3" s="526"/>
      <c r="I3" s="15"/>
      <c r="J3" s="15"/>
      <c r="K3" s="15"/>
      <c r="L3" s="15"/>
      <c r="M3" s="15"/>
      <c r="N3" s="15"/>
      <c r="O3" s="15"/>
      <c r="P3" s="15"/>
      <c r="Q3" s="15"/>
      <c r="R3" s="15"/>
      <c r="S3" s="15"/>
      <c r="T3" s="15"/>
      <c r="U3" s="15"/>
      <c r="V3" s="15"/>
      <c r="W3" s="15"/>
      <c r="X3" s="15"/>
      <c r="Y3" s="15"/>
    </row>
    <row r="4" ht="14.25" customHeight="1">
      <c r="A4" s="144" t="s">
        <v>12159</v>
      </c>
      <c r="B4" s="69"/>
      <c r="C4" s="69"/>
      <c r="D4" s="69"/>
      <c r="E4" s="70"/>
      <c r="F4" s="526"/>
      <c r="G4" s="526"/>
      <c r="H4" s="526"/>
      <c r="I4" s="15"/>
      <c r="J4" s="15"/>
      <c r="K4" s="15"/>
      <c r="L4" s="15"/>
      <c r="M4" s="15"/>
      <c r="N4" s="15"/>
      <c r="O4" s="15"/>
      <c r="P4" s="15"/>
      <c r="Q4" s="15"/>
      <c r="R4" s="15"/>
      <c r="S4" s="15"/>
      <c r="T4" s="15"/>
      <c r="U4" s="15"/>
      <c r="V4" s="15"/>
      <c r="W4" s="15"/>
      <c r="X4" s="15"/>
      <c r="Y4" s="15"/>
    </row>
    <row r="5" ht="16.5" customHeight="1">
      <c r="A5" s="322" t="s">
        <v>12054</v>
      </c>
      <c r="B5" s="69"/>
      <c r="C5" s="69"/>
      <c r="D5" s="69"/>
      <c r="E5" s="70"/>
      <c r="F5" s="526"/>
      <c r="G5" s="526"/>
      <c r="H5" s="526"/>
      <c r="I5" s="15"/>
      <c r="J5" s="15"/>
      <c r="K5" s="15"/>
      <c r="L5" s="15"/>
      <c r="M5" s="15"/>
      <c r="N5" s="15"/>
      <c r="O5" s="15"/>
      <c r="P5" s="15"/>
      <c r="Q5" s="15"/>
      <c r="R5" s="15"/>
      <c r="S5" s="15"/>
      <c r="T5" s="15"/>
      <c r="U5" s="15"/>
      <c r="V5" s="15"/>
      <c r="W5" s="15"/>
      <c r="X5" s="15"/>
      <c r="Y5" s="15"/>
    </row>
    <row r="6" ht="27.0" customHeight="1">
      <c r="A6" s="534" t="s">
        <v>12160</v>
      </c>
      <c r="B6" s="69"/>
      <c r="C6" s="69"/>
      <c r="D6" s="69"/>
      <c r="E6" s="70"/>
      <c r="F6" s="526"/>
      <c r="G6" s="526"/>
      <c r="H6" s="526"/>
      <c r="I6" s="15"/>
      <c r="J6" s="15"/>
      <c r="K6" s="15"/>
      <c r="L6" s="15"/>
      <c r="M6" s="15"/>
      <c r="N6" s="15"/>
      <c r="O6" s="15"/>
      <c r="P6" s="15"/>
      <c r="Q6" s="15"/>
      <c r="R6" s="15"/>
      <c r="S6" s="15"/>
      <c r="T6" s="15"/>
      <c r="U6" s="15"/>
      <c r="V6" s="15"/>
      <c r="W6" s="15"/>
      <c r="X6" s="15"/>
      <c r="Y6" s="15"/>
    </row>
    <row r="7">
      <c r="A7" s="76"/>
      <c r="B7" s="76"/>
      <c r="C7" s="77"/>
      <c r="D7" s="77"/>
      <c r="E7" s="77"/>
      <c r="F7" s="76"/>
      <c r="G7" s="76"/>
      <c r="H7" s="76"/>
      <c r="I7" s="15"/>
      <c r="J7" s="15"/>
      <c r="K7" s="15"/>
      <c r="L7" s="15"/>
      <c r="M7" s="15"/>
      <c r="N7" s="15"/>
      <c r="O7" s="15"/>
      <c r="P7" s="15"/>
      <c r="Q7" s="15"/>
      <c r="R7" s="15"/>
      <c r="S7" s="15"/>
      <c r="T7" s="15"/>
      <c r="U7" s="15"/>
      <c r="V7" s="15"/>
      <c r="W7" s="15"/>
      <c r="X7" s="15"/>
      <c r="Y7" s="15"/>
    </row>
    <row r="8" ht="61.5" customHeight="1">
      <c r="A8" s="147" t="s">
        <v>7499</v>
      </c>
      <c r="B8" s="80" t="s">
        <v>8</v>
      </c>
      <c r="C8" s="147" t="s">
        <v>12056</v>
      </c>
      <c r="D8" s="147" t="s">
        <v>204</v>
      </c>
      <c r="E8" s="147" t="s">
        <v>208</v>
      </c>
      <c r="F8" s="82" t="s">
        <v>209</v>
      </c>
      <c r="I8" s="15"/>
      <c r="J8" s="15"/>
      <c r="K8" s="15"/>
      <c r="L8" s="15"/>
      <c r="M8" s="15"/>
      <c r="N8" s="15"/>
      <c r="O8" s="15"/>
      <c r="P8" s="15"/>
      <c r="Q8" s="15"/>
      <c r="R8" s="15"/>
      <c r="S8" s="15"/>
      <c r="T8" s="15"/>
      <c r="U8" s="15"/>
      <c r="V8" s="15"/>
      <c r="W8" s="15"/>
      <c r="X8" s="15"/>
      <c r="Y8" s="15"/>
    </row>
    <row r="9" ht="11.25" customHeight="1">
      <c r="A9" s="345" t="s">
        <v>1835</v>
      </c>
      <c r="B9" s="133" t="s">
        <v>52</v>
      </c>
      <c r="C9" s="133">
        <v>7.0</v>
      </c>
      <c r="D9" s="134">
        <v>392.0</v>
      </c>
      <c r="E9" s="495" t="s">
        <v>12161</v>
      </c>
      <c r="F9" s="5" t="s">
        <v>51</v>
      </c>
      <c r="G9" s="121"/>
      <c r="H9" s="121"/>
      <c r="I9" s="121"/>
      <c r="J9" s="121"/>
      <c r="K9" s="121"/>
      <c r="L9" s="121"/>
      <c r="M9" s="121"/>
      <c r="N9" s="121"/>
      <c r="O9" s="121"/>
      <c r="P9" s="121"/>
      <c r="Q9" s="121"/>
      <c r="R9" s="121"/>
      <c r="S9" s="121"/>
      <c r="T9" s="121"/>
      <c r="U9" s="121"/>
      <c r="V9" s="121"/>
      <c r="W9" s="121"/>
      <c r="X9" s="121"/>
      <c r="Y9" s="121"/>
      <c r="Z9" s="121"/>
    </row>
    <row r="10" ht="11.25" customHeight="1">
      <c r="A10" s="345" t="s">
        <v>11176</v>
      </c>
      <c r="B10" s="133" t="s">
        <v>52</v>
      </c>
      <c r="C10" s="133">
        <v>9.0</v>
      </c>
      <c r="D10" s="134" t="s">
        <v>12162</v>
      </c>
      <c r="E10" s="495">
        <v>504.0</v>
      </c>
      <c r="F10" s="5" t="s">
        <v>54</v>
      </c>
      <c r="G10" s="121"/>
      <c r="H10" s="121"/>
      <c r="I10" s="121"/>
      <c r="J10" s="121"/>
      <c r="K10" s="121"/>
      <c r="L10" s="121"/>
      <c r="M10" s="121"/>
      <c r="N10" s="121"/>
      <c r="O10" s="121"/>
      <c r="P10" s="121"/>
      <c r="Q10" s="121"/>
      <c r="R10" s="121"/>
      <c r="S10" s="121"/>
      <c r="T10" s="121"/>
      <c r="U10" s="121"/>
      <c r="V10" s="121"/>
      <c r="W10" s="121"/>
      <c r="X10" s="121"/>
      <c r="Y10" s="121"/>
      <c r="Z10" s="121"/>
    </row>
    <row r="11" ht="11.25" customHeight="1">
      <c r="A11" s="345" t="s">
        <v>11769</v>
      </c>
      <c r="B11" s="133" t="s">
        <v>52</v>
      </c>
      <c r="C11" s="133">
        <v>7.0</v>
      </c>
      <c r="D11" s="134">
        <v>392.0</v>
      </c>
      <c r="E11" s="495">
        <v>392.0</v>
      </c>
      <c r="F11" s="5" t="s">
        <v>56</v>
      </c>
      <c r="G11" s="121"/>
      <c r="H11" s="121"/>
      <c r="I11" s="121"/>
      <c r="J11" s="121"/>
      <c r="K11" s="121"/>
      <c r="L11" s="121"/>
      <c r="M11" s="121"/>
      <c r="N11" s="121"/>
      <c r="O11" s="121"/>
      <c r="P11" s="121"/>
      <c r="Q11" s="121"/>
      <c r="R11" s="121"/>
      <c r="S11" s="121"/>
      <c r="T11" s="121"/>
      <c r="U11" s="121"/>
      <c r="V11" s="121"/>
      <c r="W11" s="121"/>
      <c r="X11" s="121"/>
      <c r="Y11" s="121"/>
      <c r="Z11" s="121"/>
    </row>
    <row r="12" ht="11.25" customHeight="1">
      <c r="A12" s="345" t="s">
        <v>12008</v>
      </c>
      <c r="B12" s="133" t="s">
        <v>52</v>
      </c>
      <c r="C12" s="133">
        <v>7.0</v>
      </c>
      <c r="D12" s="134">
        <v>392.0</v>
      </c>
      <c r="E12" s="495">
        <v>392.0</v>
      </c>
      <c r="F12" s="5" t="s">
        <v>57</v>
      </c>
      <c r="G12" s="121"/>
      <c r="H12" s="121"/>
      <c r="I12" s="121"/>
      <c r="J12" s="121"/>
      <c r="K12" s="121"/>
      <c r="L12" s="121"/>
      <c r="M12" s="121"/>
      <c r="N12" s="121"/>
      <c r="O12" s="121"/>
      <c r="P12" s="121"/>
      <c r="Q12" s="121"/>
      <c r="R12" s="121"/>
      <c r="S12" s="121"/>
      <c r="T12" s="121"/>
      <c r="U12" s="121"/>
      <c r="V12" s="121"/>
      <c r="W12" s="121"/>
      <c r="X12" s="121"/>
      <c r="Y12" s="121"/>
      <c r="Z12" s="121"/>
    </row>
    <row r="13" ht="11.25" customHeight="1">
      <c r="A13" s="345" t="s">
        <v>11775</v>
      </c>
      <c r="B13" s="133" t="s">
        <v>52</v>
      </c>
      <c r="C13" s="133">
        <v>10.0</v>
      </c>
      <c r="D13" s="134">
        <v>560.0</v>
      </c>
      <c r="E13" s="495">
        <v>560.0</v>
      </c>
      <c r="F13" s="5" t="s">
        <v>58</v>
      </c>
      <c r="G13" s="121"/>
      <c r="H13" s="121"/>
      <c r="I13" s="121"/>
      <c r="J13" s="121"/>
      <c r="K13" s="121"/>
      <c r="L13" s="121"/>
      <c r="M13" s="121"/>
      <c r="N13" s="121"/>
      <c r="O13" s="121"/>
      <c r="P13" s="121"/>
      <c r="Q13" s="121"/>
      <c r="R13" s="121"/>
      <c r="S13" s="121"/>
      <c r="T13" s="121"/>
      <c r="U13" s="121"/>
      <c r="V13" s="121"/>
      <c r="W13" s="121"/>
      <c r="X13" s="121"/>
      <c r="Y13" s="121"/>
      <c r="Z13" s="121"/>
    </row>
    <row r="14" ht="11.25" customHeight="1">
      <c r="A14" s="345" t="s">
        <v>11780</v>
      </c>
      <c r="B14" s="133" t="s">
        <v>52</v>
      </c>
      <c r="C14" s="133">
        <v>10.0</v>
      </c>
      <c r="D14" s="134">
        <v>560.0</v>
      </c>
      <c r="E14" s="495">
        <v>560.0</v>
      </c>
      <c r="F14" s="5" t="s">
        <v>60</v>
      </c>
      <c r="G14" s="121"/>
      <c r="H14" s="121"/>
      <c r="I14" s="121"/>
      <c r="J14" s="121"/>
      <c r="K14" s="121"/>
      <c r="L14" s="121"/>
      <c r="M14" s="121"/>
      <c r="N14" s="121"/>
      <c r="O14" s="121"/>
      <c r="P14" s="121"/>
      <c r="Q14" s="121"/>
      <c r="R14" s="121"/>
      <c r="S14" s="121"/>
      <c r="T14" s="121"/>
      <c r="U14" s="121"/>
      <c r="V14" s="121"/>
      <c r="W14" s="121"/>
      <c r="X14" s="121"/>
      <c r="Y14" s="121"/>
      <c r="Z14" s="121"/>
    </row>
    <row r="15" ht="11.25" customHeight="1">
      <c r="A15" s="345" t="s">
        <v>11246</v>
      </c>
      <c r="B15" s="133" t="s">
        <v>52</v>
      </c>
      <c r="C15" s="133">
        <v>10.0</v>
      </c>
      <c r="D15" s="134">
        <v>560.0</v>
      </c>
      <c r="E15" s="495">
        <v>560.0</v>
      </c>
      <c r="F15" s="5" t="s">
        <v>61</v>
      </c>
      <c r="G15" s="121"/>
      <c r="H15" s="121"/>
      <c r="I15" s="121"/>
      <c r="J15" s="121"/>
      <c r="K15" s="121"/>
      <c r="L15" s="121"/>
      <c r="M15" s="121"/>
      <c r="N15" s="121"/>
      <c r="O15" s="121"/>
      <c r="P15" s="121"/>
      <c r="Q15" s="121"/>
      <c r="R15" s="121"/>
      <c r="S15" s="121"/>
      <c r="T15" s="121"/>
      <c r="U15" s="121"/>
      <c r="V15" s="121"/>
      <c r="W15" s="121"/>
      <c r="X15" s="121"/>
      <c r="Y15" s="121"/>
      <c r="Z15" s="121"/>
    </row>
    <row r="16" ht="11.25" customHeight="1">
      <c r="A16" s="345" t="s">
        <v>12163</v>
      </c>
      <c r="B16" s="133" t="s">
        <v>52</v>
      </c>
      <c r="C16" s="133">
        <v>10.0</v>
      </c>
      <c r="D16" s="134">
        <v>560.0</v>
      </c>
      <c r="E16" s="495">
        <v>560.0</v>
      </c>
      <c r="F16" s="5" t="s">
        <v>62</v>
      </c>
      <c r="G16" s="121"/>
      <c r="H16" s="121"/>
      <c r="I16" s="121"/>
      <c r="J16" s="121"/>
      <c r="K16" s="121"/>
      <c r="L16" s="121"/>
      <c r="M16" s="121"/>
      <c r="N16" s="121"/>
      <c r="O16" s="121"/>
      <c r="P16" s="121"/>
      <c r="Q16" s="121"/>
      <c r="R16" s="121"/>
      <c r="S16" s="121"/>
      <c r="T16" s="121"/>
      <c r="U16" s="121"/>
      <c r="V16" s="121"/>
      <c r="W16" s="121"/>
      <c r="X16" s="121"/>
      <c r="Y16" s="121"/>
      <c r="Z16" s="121"/>
    </row>
    <row r="17" ht="11.25" customHeight="1">
      <c r="A17" s="345" t="s">
        <v>10153</v>
      </c>
      <c r="B17" s="133" t="s">
        <v>52</v>
      </c>
      <c r="C17" s="133">
        <v>10.0</v>
      </c>
      <c r="D17" s="134">
        <v>560.0</v>
      </c>
      <c r="E17" s="495">
        <v>560.0</v>
      </c>
      <c r="F17" s="5" t="s">
        <v>63</v>
      </c>
      <c r="G17" s="121"/>
      <c r="H17" s="121"/>
      <c r="I17" s="121"/>
      <c r="J17" s="121"/>
      <c r="K17" s="121"/>
      <c r="L17" s="121"/>
      <c r="M17" s="121"/>
      <c r="N17" s="121"/>
      <c r="O17" s="121"/>
      <c r="P17" s="121"/>
      <c r="Q17" s="121"/>
      <c r="R17" s="121"/>
      <c r="S17" s="121"/>
      <c r="T17" s="121"/>
      <c r="U17" s="121"/>
      <c r="V17" s="121"/>
      <c r="W17" s="121"/>
      <c r="X17" s="121"/>
      <c r="Y17" s="121"/>
      <c r="Z17" s="121"/>
    </row>
    <row r="18" ht="11.25" customHeight="1">
      <c r="A18" s="345" t="s">
        <v>1850</v>
      </c>
      <c r="B18" s="133" t="s">
        <v>52</v>
      </c>
      <c r="C18" s="133">
        <v>8.0</v>
      </c>
      <c r="D18" s="134" t="s">
        <v>12164</v>
      </c>
      <c r="E18" s="495">
        <v>448.0</v>
      </c>
      <c r="F18" s="5" t="s">
        <v>64</v>
      </c>
      <c r="G18" s="121"/>
      <c r="H18" s="121"/>
      <c r="I18" s="121"/>
      <c r="J18" s="121"/>
      <c r="K18" s="121"/>
      <c r="L18" s="121"/>
      <c r="M18" s="121"/>
      <c r="N18" s="121"/>
      <c r="O18" s="121"/>
      <c r="P18" s="121"/>
      <c r="Q18" s="121"/>
      <c r="R18" s="121"/>
      <c r="S18" s="121"/>
      <c r="T18" s="121"/>
      <c r="U18" s="121"/>
      <c r="V18" s="121"/>
      <c r="W18" s="121"/>
      <c r="X18" s="121"/>
      <c r="Y18" s="121"/>
      <c r="Z18" s="121"/>
    </row>
    <row r="19" ht="11.25" customHeight="1">
      <c r="A19" s="345" t="s">
        <v>11792</v>
      </c>
      <c r="B19" s="133" t="s">
        <v>52</v>
      </c>
      <c r="C19" s="133" t="s">
        <v>12060</v>
      </c>
      <c r="D19" s="134" t="s">
        <v>12165</v>
      </c>
      <c r="E19" s="495">
        <v>448.0</v>
      </c>
      <c r="F19" s="5" t="s">
        <v>66</v>
      </c>
      <c r="G19" s="121"/>
      <c r="H19" s="121"/>
      <c r="I19" s="121"/>
      <c r="J19" s="121"/>
      <c r="K19" s="121"/>
      <c r="L19" s="121"/>
      <c r="M19" s="121"/>
      <c r="N19" s="121"/>
      <c r="O19" s="121"/>
      <c r="P19" s="121"/>
      <c r="Q19" s="121"/>
      <c r="R19" s="121"/>
      <c r="S19" s="121"/>
      <c r="T19" s="121"/>
      <c r="U19" s="121"/>
      <c r="V19" s="121"/>
      <c r="W19" s="121"/>
      <c r="X19" s="121"/>
      <c r="Y19" s="121"/>
      <c r="Z19" s="121"/>
    </row>
    <row r="20" ht="11.25" customHeight="1">
      <c r="A20" s="345" t="s">
        <v>10204</v>
      </c>
      <c r="B20" s="133" t="s">
        <v>52</v>
      </c>
      <c r="C20" s="133">
        <v>12.0</v>
      </c>
      <c r="D20" s="134">
        <v>28.0</v>
      </c>
      <c r="E20" s="495">
        <v>672.0</v>
      </c>
      <c r="F20" s="5" t="s">
        <v>69</v>
      </c>
      <c r="G20" s="121"/>
      <c r="H20" s="121"/>
      <c r="I20" s="121"/>
      <c r="J20" s="121"/>
      <c r="K20" s="121"/>
      <c r="L20" s="121"/>
      <c r="M20" s="121"/>
      <c r="N20" s="121"/>
      <c r="O20" s="121"/>
      <c r="P20" s="121"/>
      <c r="Q20" s="121"/>
      <c r="R20" s="121"/>
      <c r="S20" s="121"/>
      <c r="T20" s="121"/>
      <c r="U20" s="121"/>
      <c r="V20" s="121"/>
      <c r="W20" s="121"/>
      <c r="X20" s="121"/>
      <c r="Y20" s="121"/>
      <c r="Z20" s="121"/>
    </row>
    <row r="21" ht="11.25" customHeight="1">
      <c r="A21" s="345" t="s">
        <v>12166</v>
      </c>
      <c r="B21" s="133" t="s">
        <v>52</v>
      </c>
      <c r="C21" s="133">
        <v>12.0</v>
      </c>
      <c r="D21" s="134">
        <v>56.0</v>
      </c>
      <c r="E21" s="495">
        <v>672.0</v>
      </c>
      <c r="F21" s="5" t="s">
        <v>70</v>
      </c>
      <c r="G21" s="121"/>
      <c r="H21" s="121"/>
      <c r="I21" s="121"/>
      <c r="J21" s="121"/>
      <c r="K21" s="121"/>
      <c r="L21" s="121"/>
      <c r="M21" s="121"/>
      <c r="N21" s="121"/>
      <c r="O21" s="121"/>
      <c r="P21" s="121"/>
      <c r="Q21" s="121"/>
      <c r="R21" s="121"/>
      <c r="S21" s="121"/>
      <c r="T21" s="121"/>
      <c r="U21" s="121"/>
      <c r="V21" s="121"/>
      <c r="W21" s="121"/>
      <c r="X21" s="121"/>
      <c r="Y21" s="121"/>
      <c r="Z21" s="121"/>
    </row>
    <row r="22" ht="11.25" customHeight="1">
      <c r="A22" s="345" t="s">
        <v>12063</v>
      </c>
      <c r="B22" s="133" t="s">
        <v>513</v>
      </c>
      <c r="C22" s="133" t="s">
        <v>12064</v>
      </c>
      <c r="D22" s="134" t="s">
        <v>12167</v>
      </c>
      <c r="E22" s="495">
        <v>672.0</v>
      </c>
      <c r="F22" s="5" t="s">
        <v>71</v>
      </c>
      <c r="G22" s="121"/>
      <c r="H22" s="121"/>
      <c r="I22" s="121"/>
      <c r="J22" s="121"/>
      <c r="K22" s="121"/>
      <c r="L22" s="121"/>
      <c r="M22" s="121"/>
      <c r="N22" s="121"/>
      <c r="O22" s="121"/>
      <c r="P22" s="121"/>
      <c r="Q22" s="121"/>
      <c r="R22" s="121"/>
      <c r="S22" s="121"/>
      <c r="T22" s="121"/>
      <c r="U22" s="121"/>
      <c r="V22" s="121"/>
      <c r="W22" s="121"/>
      <c r="X22" s="121"/>
      <c r="Y22" s="121"/>
      <c r="Z22" s="121"/>
    </row>
    <row r="23" ht="11.25" customHeight="1">
      <c r="A23" s="345" t="s">
        <v>12066</v>
      </c>
      <c r="B23" s="133" t="s">
        <v>52</v>
      </c>
      <c r="C23" s="133">
        <v>12.0</v>
      </c>
      <c r="D23" s="134" t="s">
        <v>12168</v>
      </c>
      <c r="E23" s="495">
        <v>672.0</v>
      </c>
      <c r="F23" s="5" t="s">
        <v>72</v>
      </c>
      <c r="G23" s="121"/>
      <c r="H23" s="121"/>
      <c r="I23" s="121"/>
      <c r="J23" s="121"/>
      <c r="K23" s="121"/>
      <c r="L23" s="121"/>
      <c r="M23" s="121"/>
      <c r="N23" s="121"/>
      <c r="O23" s="121"/>
      <c r="P23" s="121"/>
      <c r="Q23" s="121"/>
      <c r="R23" s="121"/>
      <c r="S23" s="121"/>
      <c r="T23" s="121"/>
      <c r="U23" s="121"/>
      <c r="V23" s="121"/>
      <c r="W23" s="121"/>
      <c r="X23" s="121"/>
      <c r="Y23" s="121"/>
      <c r="Z23" s="121"/>
    </row>
    <row r="24" ht="11.25" customHeight="1">
      <c r="A24" s="345" t="s">
        <v>11273</v>
      </c>
      <c r="B24" s="133" t="s">
        <v>52</v>
      </c>
      <c r="C24" s="133">
        <v>56.0</v>
      </c>
      <c r="D24" s="134">
        <v>672.0</v>
      </c>
      <c r="E24" s="495">
        <v>672.0</v>
      </c>
      <c r="F24" s="5" t="s">
        <v>73</v>
      </c>
      <c r="G24" s="121"/>
      <c r="H24" s="121"/>
      <c r="I24" s="121"/>
      <c r="J24" s="121"/>
      <c r="K24" s="121"/>
      <c r="L24" s="121"/>
      <c r="M24" s="121"/>
      <c r="N24" s="121"/>
      <c r="O24" s="121"/>
      <c r="P24" s="121"/>
      <c r="Q24" s="121"/>
      <c r="R24" s="121"/>
      <c r="S24" s="121"/>
      <c r="T24" s="121"/>
      <c r="U24" s="121"/>
      <c r="V24" s="121"/>
      <c r="W24" s="121"/>
      <c r="X24" s="121"/>
      <c r="Y24" s="121"/>
      <c r="Z24" s="121"/>
    </row>
    <row r="25" ht="11.25" customHeight="1">
      <c r="A25" s="345" t="s">
        <v>11279</v>
      </c>
      <c r="B25" s="133" t="s">
        <v>52</v>
      </c>
      <c r="C25" s="133">
        <v>12.0</v>
      </c>
      <c r="D25" s="134">
        <v>672.0</v>
      </c>
      <c r="E25" s="495">
        <v>672.0</v>
      </c>
      <c r="F25" s="5" t="s">
        <v>74</v>
      </c>
      <c r="G25" s="121"/>
      <c r="H25" s="121"/>
      <c r="I25" s="121"/>
      <c r="J25" s="121"/>
      <c r="K25" s="121"/>
      <c r="L25" s="121"/>
      <c r="M25" s="121"/>
      <c r="N25" s="121"/>
      <c r="O25" s="121"/>
      <c r="P25" s="121"/>
      <c r="Q25" s="121"/>
      <c r="R25" s="121"/>
      <c r="S25" s="121"/>
      <c r="T25" s="121"/>
      <c r="U25" s="121"/>
      <c r="V25" s="121"/>
      <c r="W25" s="121"/>
      <c r="X25" s="121"/>
      <c r="Y25" s="121"/>
      <c r="Z25" s="121"/>
    </row>
    <row r="26" ht="11.25" customHeight="1">
      <c r="A26" s="345" t="s">
        <v>12068</v>
      </c>
      <c r="B26" s="133" t="s">
        <v>52</v>
      </c>
      <c r="C26" s="133" t="s">
        <v>12169</v>
      </c>
      <c r="D26" s="134">
        <v>896.0</v>
      </c>
      <c r="E26" s="495">
        <v>896.0</v>
      </c>
      <c r="F26" s="5" t="s">
        <v>75</v>
      </c>
      <c r="G26" s="121"/>
      <c r="H26" s="121"/>
      <c r="I26" s="121"/>
      <c r="J26" s="121"/>
      <c r="K26" s="121"/>
      <c r="L26" s="121"/>
      <c r="M26" s="121"/>
      <c r="N26" s="121"/>
      <c r="O26" s="121"/>
      <c r="P26" s="121"/>
      <c r="Q26" s="121"/>
      <c r="R26" s="121"/>
      <c r="S26" s="121"/>
      <c r="T26" s="121"/>
      <c r="U26" s="121"/>
      <c r="V26" s="121"/>
      <c r="W26" s="121"/>
      <c r="X26" s="121"/>
      <c r="Y26" s="121"/>
      <c r="Z26" s="121"/>
    </row>
    <row r="27" ht="11.25" customHeight="1">
      <c r="A27" s="345" t="s">
        <v>12069</v>
      </c>
      <c r="B27" s="133" t="s">
        <v>52</v>
      </c>
      <c r="C27" s="133">
        <v>12.0</v>
      </c>
      <c r="D27" s="134">
        <v>672.0</v>
      </c>
      <c r="E27" s="495">
        <v>672.0</v>
      </c>
      <c r="F27" s="5" t="s">
        <v>76</v>
      </c>
      <c r="G27" s="121"/>
      <c r="H27" s="121"/>
      <c r="I27" s="121"/>
      <c r="J27" s="121"/>
      <c r="K27" s="121"/>
      <c r="L27" s="121"/>
      <c r="M27" s="121"/>
      <c r="N27" s="121"/>
      <c r="O27" s="121"/>
      <c r="P27" s="121"/>
      <c r="Q27" s="121"/>
      <c r="R27" s="121"/>
      <c r="S27" s="121"/>
      <c r="T27" s="121"/>
      <c r="U27" s="121"/>
      <c r="V27" s="121"/>
      <c r="W27" s="121"/>
      <c r="X27" s="121"/>
      <c r="Y27" s="121"/>
      <c r="Z27" s="121"/>
    </row>
    <row r="28" ht="11.25" customHeight="1">
      <c r="A28" s="345" t="s">
        <v>12070</v>
      </c>
      <c r="B28" s="133" t="s">
        <v>52</v>
      </c>
      <c r="C28" s="133">
        <v>12.0</v>
      </c>
      <c r="D28" s="134">
        <v>672.0</v>
      </c>
      <c r="E28" s="495">
        <v>672.0</v>
      </c>
      <c r="F28" s="5" t="s">
        <v>77</v>
      </c>
      <c r="G28" s="121"/>
      <c r="H28" s="121"/>
      <c r="I28" s="121"/>
      <c r="J28" s="121"/>
      <c r="K28" s="121"/>
      <c r="L28" s="121"/>
      <c r="M28" s="121"/>
      <c r="N28" s="121"/>
      <c r="O28" s="121"/>
      <c r="P28" s="121"/>
      <c r="Q28" s="121"/>
      <c r="R28" s="121"/>
      <c r="S28" s="121"/>
      <c r="T28" s="121"/>
      <c r="U28" s="121"/>
      <c r="V28" s="121"/>
      <c r="W28" s="121"/>
      <c r="X28" s="121"/>
      <c r="Y28" s="121"/>
      <c r="Z28" s="121"/>
    </row>
    <row r="29" ht="11.25" customHeight="1">
      <c r="A29" s="345" t="s">
        <v>1845</v>
      </c>
      <c r="B29" s="133" t="s">
        <v>52</v>
      </c>
      <c r="C29" s="133" t="s">
        <v>12071</v>
      </c>
      <c r="D29" s="134">
        <v>672.0</v>
      </c>
      <c r="E29" s="495">
        <v>672.0</v>
      </c>
      <c r="F29" s="5" t="s">
        <v>78</v>
      </c>
      <c r="G29" s="121"/>
      <c r="H29" s="121"/>
      <c r="I29" s="121"/>
      <c r="J29" s="121"/>
      <c r="K29" s="121"/>
      <c r="L29" s="121"/>
      <c r="M29" s="121"/>
      <c r="N29" s="121"/>
      <c r="O29" s="121"/>
      <c r="P29" s="121"/>
      <c r="Q29" s="121"/>
      <c r="R29" s="121"/>
      <c r="S29" s="121"/>
      <c r="T29" s="121"/>
      <c r="U29" s="121"/>
      <c r="V29" s="121"/>
      <c r="W29" s="121"/>
      <c r="X29" s="121"/>
      <c r="Y29" s="121"/>
      <c r="Z29" s="121"/>
    </row>
    <row r="30" ht="11.25" customHeight="1">
      <c r="A30" s="345" t="s">
        <v>1904</v>
      </c>
      <c r="B30" s="133" t="s">
        <v>52</v>
      </c>
      <c r="C30" s="133">
        <v>12.0</v>
      </c>
      <c r="D30" s="134">
        <v>336.0</v>
      </c>
      <c r="E30" s="495">
        <v>672.0</v>
      </c>
      <c r="F30" s="5" t="s">
        <v>79</v>
      </c>
      <c r="G30" s="121"/>
      <c r="H30" s="121"/>
      <c r="I30" s="121"/>
      <c r="J30" s="121"/>
      <c r="K30" s="121"/>
      <c r="L30" s="121"/>
      <c r="M30" s="121"/>
      <c r="N30" s="121"/>
      <c r="O30" s="121"/>
      <c r="P30" s="121"/>
      <c r="Q30" s="121"/>
      <c r="R30" s="121"/>
      <c r="S30" s="121"/>
      <c r="T30" s="121"/>
      <c r="U30" s="121"/>
      <c r="V30" s="121"/>
      <c r="W30" s="121"/>
      <c r="X30" s="121"/>
      <c r="Y30" s="121"/>
      <c r="Z30" s="121"/>
    </row>
    <row r="31" ht="11.25" customHeight="1">
      <c r="A31" s="345" t="s">
        <v>12072</v>
      </c>
      <c r="B31" s="133" t="s">
        <v>52</v>
      </c>
      <c r="C31" s="133">
        <v>13.0</v>
      </c>
      <c r="D31" s="134">
        <v>728.0</v>
      </c>
      <c r="E31" s="495">
        <v>728.0</v>
      </c>
      <c r="F31" s="5" t="s">
        <v>80</v>
      </c>
      <c r="G31" s="121"/>
      <c r="H31" s="121"/>
      <c r="I31" s="121"/>
      <c r="J31" s="121"/>
      <c r="K31" s="121"/>
      <c r="L31" s="121"/>
      <c r="M31" s="121"/>
      <c r="N31" s="121"/>
      <c r="O31" s="121"/>
      <c r="P31" s="121"/>
      <c r="Q31" s="121"/>
      <c r="R31" s="121"/>
      <c r="S31" s="121"/>
      <c r="T31" s="121"/>
      <c r="U31" s="121"/>
      <c r="V31" s="121"/>
      <c r="W31" s="121"/>
      <c r="X31" s="121"/>
      <c r="Y31" s="121"/>
      <c r="Z31" s="121"/>
    </row>
    <row r="32" ht="11.25" customHeight="1">
      <c r="A32" s="345" t="s">
        <v>12073</v>
      </c>
      <c r="B32" s="133" t="s">
        <v>52</v>
      </c>
      <c r="C32" s="133">
        <v>13.0</v>
      </c>
      <c r="D32" s="134">
        <v>728.0</v>
      </c>
      <c r="E32" s="495">
        <v>728.0</v>
      </c>
      <c r="F32" s="5" t="s">
        <v>82</v>
      </c>
      <c r="G32" s="121"/>
      <c r="H32" s="121"/>
      <c r="I32" s="121"/>
      <c r="J32" s="121"/>
      <c r="K32" s="121"/>
      <c r="L32" s="121"/>
      <c r="M32" s="121"/>
      <c r="N32" s="121"/>
      <c r="O32" s="121"/>
      <c r="P32" s="121"/>
      <c r="Q32" s="121"/>
      <c r="R32" s="121"/>
      <c r="S32" s="121"/>
      <c r="T32" s="121"/>
      <c r="U32" s="121"/>
      <c r="V32" s="121"/>
      <c r="W32" s="121"/>
      <c r="X32" s="121"/>
      <c r="Y32" s="121"/>
      <c r="Z32" s="121"/>
    </row>
    <row r="33" ht="11.25" customHeight="1">
      <c r="A33" s="345" t="s">
        <v>12074</v>
      </c>
      <c r="B33" s="133" t="s">
        <v>52</v>
      </c>
      <c r="C33" s="133">
        <v>13.0</v>
      </c>
      <c r="D33" s="134">
        <v>728.0</v>
      </c>
      <c r="E33" s="495">
        <v>728.0</v>
      </c>
      <c r="F33" s="5" t="s">
        <v>83</v>
      </c>
      <c r="G33" s="121"/>
      <c r="H33" s="121"/>
      <c r="I33" s="121"/>
      <c r="J33" s="121"/>
      <c r="K33" s="121"/>
      <c r="L33" s="121"/>
      <c r="M33" s="121"/>
      <c r="N33" s="121"/>
      <c r="O33" s="121"/>
      <c r="P33" s="121"/>
      <c r="Q33" s="121"/>
      <c r="R33" s="121"/>
      <c r="S33" s="121"/>
      <c r="T33" s="121"/>
      <c r="U33" s="121"/>
      <c r="V33" s="121"/>
      <c r="W33" s="121"/>
      <c r="X33" s="121"/>
      <c r="Y33" s="121"/>
      <c r="Z33" s="121"/>
    </row>
    <row r="34" ht="11.25" customHeight="1">
      <c r="A34" s="345" t="s">
        <v>12170</v>
      </c>
      <c r="B34" s="133" t="s">
        <v>52</v>
      </c>
      <c r="C34" s="133">
        <v>13.0</v>
      </c>
      <c r="D34" s="134">
        <v>728.0</v>
      </c>
      <c r="E34" s="495">
        <v>728.0</v>
      </c>
      <c r="F34" s="5" t="s">
        <v>84</v>
      </c>
      <c r="G34" s="121"/>
      <c r="H34" s="121"/>
      <c r="I34" s="121"/>
      <c r="J34" s="121"/>
      <c r="K34" s="121"/>
      <c r="L34" s="121"/>
      <c r="M34" s="121"/>
      <c r="N34" s="121"/>
      <c r="O34" s="121"/>
      <c r="P34" s="121"/>
      <c r="Q34" s="121"/>
      <c r="R34" s="121"/>
      <c r="S34" s="121"/>
      <c r="T34" s="121"/>
      <c r="U34" s="121"/>
      <c r="V34" s="121"/>
      <c r="W34" s="121"/>
      <c r="X34" s="121"/>
      <c r="Y34" s="121"/>
      <c r="Z34" s="121"/>
    </row>
    <row r="35" ht="11.25" customHeight="1">
      <c r="A35" s="345" t="s">
        <v>12076</v>
      </c>
      <c r="B35" s="133" t="s">
        <v>52</v>
      </c>
      <c r="C35" s="133">
        <v>13.0</v>
      </c>
      <c r="D35" s="134">
        <v>728.0</v>
      </c>
      <c r="E35" s="495">
        <v>728.0</v>
      </c>
      <c r="F35" s="5" t="s">
        <v>85</v>
      </c>
      <c r="G35" s="121"/>
      <c r="H35" s="121"/>
      <c r="I35" s="121"/>
      <c r="J35" s="121"/>
      <c r="K35" s="121"/>
      <c r="L35" s="121"/>
      <c r="M35" s="121"/>
      <c r="N35" s="121"/>
      <c r="O35" s="121"/>
      <c r="P35" s="121"/>
      <c r="Q35" s="121"/>
      <c r="R35" s="121"/>
      <c r="S35" s="121"/>
      <c r="T35" s="121"/>
      <c r="U35" s="121"/>
      <c r="V35" s="121"/>
      <c r="W35" s="121"/>
      <c r="X35" s="121"/>
      <c r="Y35" s="121"/>
      <c r="Z35" s="121"/>
    </row>
    <row r="36" ht="11.25" customHeight="1">
      <c r="A36" s="345" t="s">
        <v>1905</v>
      </c>
      <c r="B36" s="133" t="s">
        <v>52</v>
      </c>
      <c r="C36" s="133">
        <v>13.0</v>
      </c>
      <c r="D36" s="134" t="s">
        <v>12171</v>
      </c>
      <c r="E36" s="495">
        <v>728.0</v>
      </c>
      <c r="F36" s="5" t="s">
        <v>86</v>
      </c>
      <c r="G36" s="121"/>
      <c r="H36" s="121"/>
      <c r="I36" s="121"/>
      <c r="J36" s="121"/>
      <c r="K36" s="121"/>
      <c r="L36" s="121"/>
      <c r="M36" s="121"/>
      <c r="N36" s="121"/>
      <c r="O36" s="121"/>
      <c r="P36" s="121"/>
      <c r="Q36" s="121"/>
      <c r="R36" s="121"/>
      <c r="S36" s="121"/>
      <c r="T36" s="121"/>
      <c r="U36" s="121"/>
      <c r="V36" s="121"/>
      <c r="W36" s="121"/>
      <c r="X36" s="121"/>
      <c r="Y36" s="121"/>
      <c r="Z36" s="121"/>
    </row>
    <row r="37" ht="11.25" customHeight="1">
      <c r="A37" s="345" t="s">
        <v>584</v>
      </c>
      <c r="B37" s="133" t="s">
        <v>88</v>
      </c>
      <c r="C37" s="133">
        <v>12.0</v>
      </c>
      <c r="D37" s="134">
        <v>672.0</v>
      </c>
      <c r="E37" s="495">
        <v>672.0</v>
      </c>
      <c r="F37" s="523" t="s">
        <v>584</v>
      </c>
      <c r="G37" s="121"/>
      <c r="H37" s="121"/>
      <c r="I37" s="121"/>
      <c r="J37" s="121"/>
      <c r="K37" s="121"/>
      <c r="L37" s="121"/>
      <c r="M37" s="121"/>
      <c r="N37" s="121"/>
      <c r="O37" s="121"/>
      <c r="P37" s="121"/>
      <c r="Q37" s="121"/>
      <c r="R37" s="121"/>
      <c r="S37" s="121"/>
      <c r="T37" s="121"/>
      <c r="U37" s="121"/>
      <c r="V37" s="121"/>
      <c r="W37" s="121"/>
      <c r="X37" s="121"/>
      <c r="Y37" s="121"/>
      <c r="Z37" s="121"/>
    </row>
    <row r="38" ht="11.25" customHeight="1">
      <c r="A38" s="345" t="s">
        <v>10231</v>
      </c>
      <c r="B38" s="133" t="s">
        <v>88</v>
      </c>
      <c r="C38" s="133">
        <v>7.0</v>
      </c>
      <c r="D38" s="134">
        <v>392.0</v>
      </c>
      <c r="E38" s="495">
        <v>392.0</v>
      </c>
      <c r="F38" s="523" t="s">
        <v>594</v>
      </c>
      <c r="G38" s="121"/>
      <c r="H38" s="121"/>
      <c r="I38" s="121"/>
      <c r="J38" s="121"/>
      <c r="K38" s="121"/>
      <c r="L38" s="121"/>
      <c r="M38" s="121"/>
      <c r="N38" s="121"/>
      <c r="O38" s="121"/>
      <c r="P38" s="121"/>
      <c r="Q38" s="121"/>
      <c r="R38" s="121"/>
      <c r="S38" s="121"/>
      <c r="T38" s="121"/>
      <c r="U38" s="121"/>
      <c r="V38" s="121"/>
      <c r="W38" s="121"/>
      <c r="X38" s="121"/>
      <c r="Y38" s="121"/>
      <c r="Z38" s="121"/>
    </row>
    <row r="39" ht="11.25" customHeight="1">
      <c r="A39" s="345" t="s">
        <v>733</v>
      </c>
      <c r="B39" s="133" t="s">
        <v>88</v>
      </c>
      <c r="C39" s="133">
        <v>12.0</v>
      </c>
      <c r="D39" s="134">
        <f>C39*2*28</f>
        <v>672</v>
      </c>
      <c r="E39" s="495">
        <f>D39</f>
        <v>672</v>
      </c>
      <c r="F39" s="523" t="s">
        <v>733</v>
      </c>
      <c r="G39" s="121"/>
      <c r="H39" s="121"/>
      <c r="I39" s="121"/>
      <c r="J39" s="121"/>
      <c r="K39" s="121"/>
      <c r="L39" s="121"/>
      <c r="M39" s="121"/>
      <c r="N39" s="121"/>
      <c r="O39" s="121"/>
      <c r="P39" s="121"/>
      <c r="Q39" s="121"/>
      <c r="R39" s="121"/>
      <c r="S39" s="121"/>
      <c r="T39" s="121"/>
      <c r="U39" s="121"/>
      <c r="V39" s="121"/>
      <c r="W39" s="121"/>
      <c r="X39" s="121"/>
      <c r="Y39" s="121"/>
      <c r="Z39" s="121"/>
    </row>
    <row r="40" ht="11.25" customHeight="1">
      <c r="A40" s="345" t="s">
        <v>8344</v>
      </c>
      <c r="B40" s="133" t="s">
        <v>88</v>
      </c>
      <c r="C40" s="133">
        <v>12.0</v>
      </c>
      <c r="D40" s="134">
        <v>672.0</v>
      </c>
      <c r="E40" s="495">
        <v>672.0</v>
      </c>
      <c r="F40" s="523" t="s">
        <v>3852</v>
      </c>
      <c r="G40" s="121"/>
      <c r="H40" s="121"/>
      <c r="I40" s="121"/>
      <c r="J40" s="121"/>
      <c r="K40" s="121"/>
      <c r="L40" s="121"/>
      <c r="M40" s="121"/>
      <c r="N40" s="121"/>
      <c r="O40" s="121"/>
      <c r="P40" s="121"/>
      <c r="Q40" s="121"/>
      <c r="R40" s="121"/>
      <c r="S40" s="121"/>
      <c r="T40" s="121"/>
      <c r="U40" s="121"/>
      <c r="V40" s="121"/>
      <c r="W40" s="121"/>
      <c r="X40" s="121"/>
      <c r="Y40" s="121"/>
      <c r="Z40" s="121"/>
    </row>
    <row r="41" ht="11.25" customHeight="1">
      <c r="A41" s="352" t="s">
        <v>3859</v>
      </c>
      <c r="B41" s="529" t="s">
        <v>88</v>
      </c>
      <c r="C41" s="529" t="s">
        <v>12078</v>
      </c>
      <c r="D41" s="530" t="s">
        <v>12172</v>
      </c>
      <c r="E41" s="531">
        <v>504.0</v>
      </c>
      <c r="F41" s="523" t="s">
        <v>3859</v>
      </c>
      <c r="G41" s="121"/>
      <c r="H41" s="121"/>
      <c r="I41" s="121"/>
      <c r="J41" s="121"/>
      <c r="K41" s="121"/>
      <c r="L41" s="121"/>
      <c r="M41" s="121"/>
      <c r="N41" s="121"/>
      <c r="O41" s="121"/>
      <c r="P41" s="121"/>
      <c r="Q41" s="121"/>
      <c r="R41" s="121"/>
      <c r="S41" s="121"/>
      <c r="T41" s="121"/>
      <c r="U41" s="121"/>
      <c r="V41" s="121"/>
      <c r="W41" s="121"/>
      <c r="X41" s="121"/>
      <c r="Y41" s="121"/>
      <c r="Z41" s="121"/>
    </row>
    <row r="42" ht="11.25" customHeight="1">
      <c r="A42" s="345" t="s">
        <v>12080</v>
      </c>
      <c r="B42" s="133" t="s">
        <v>12081</v>
      </c>
      <c r="C42" s="133">
        <v>10.0</v>
      </c>
      <c r="D42" s="134" t="s">
        <v>12173</v>
      </c>
      <c r="E42" s="495">
        <f>10*2*28</f>
        <v>560</v>
      </c>
      <c r="F42" s="523" t="s">
        <v>3901</v>
      </c>
      <c r="G42" s="121"/>
      <c r="H42" s="121"/>
      <c r="I42" s="121"/>
      <c r="J42" s="121"/>
      <c r="K42" s="121"/>
      <c r="L42" s="121"/>
      <c r="M42" s="121"/>
      <c r="N42" s="121"/>
      <c r="O42" s="121"/>
      <c r="P42" s="121"/>
      <c r="Q42" s="121"/>
      <c r="R42" s="121"/>
      <c r="S42" s="121"/>
      <c r="T42" s="121"/>
      <c r="U42" s="121"/>
      <c r="V42" s="121"/>
      <c r="W42" s="121"/>
      <c r="X42" s="121"/>
      <c r="Y42" s="121"/>
      <c r="Z42" s="121"/>
    </row>
    <row r="43" ht="11.25" customHeight="1">
      <c r="A43" s="345" t="s">
        <v>776</v>
      </c>
      <c r="B43" s="133" t="s">
        <v>88</v>
      </c>
      <c r="C43" s="133">
        <v>10.0</v>
      </c>
      <c r="D43" s="134">
        <f>10*2*28</f>
        <v>560</v>
      </c>
      <c r="E43" s="495">
        <f>D43</f>
        <v>560</v>
      </c>
      <c r="F43" s="523" t="s">
        <v>776</v>
      </c>
      <c r="G43" s="121"/>
      <c r="H43" s="121"/>
      <c r="I43" s="121"/>
      <c r="J43" s="121"/>
      <c r="K43" s="121"/>
      <c r="L43" s="121"/>
      <c r="M43" s="121"/>
      <c r="N43" s="121"/>
      <c r="O43" s="121"/>
      <c r="P43" s="121"/>
      <c r="Q43" s="121"/>
      <c r="R43" s="121"/>
      <c r="S43" s="121"/>
      <c r="T43" s="121"/>
      <c r="U43" s="121"/>
      <c r="V43" s="121"/>
      <c r="W43" s="121"/>
      <c r="X43" s="121"/>
      <c r="Y43" s="121"/>
      <c r="Z43" s="121"/>
    </row>
    <row r="44" ht="11.25" customHeight="1">
      <c r="A44" s="345" t="s">
        <v>4027</v>
      </c>
      <c r="B44" s="133" t="s">
        <v>88</v>
      </c>
      <c r="C44" s="133" t="s">
        <v>12174</v>
      </c>
      <c r="D44" s="134">
        <v>28.0</v>
      </c>
      <c r="E44" s="495">
        <v>56.0</v>
      </c>
      <c r="F44" s="523" t="s">
        <v>4027</v>
      </c>
      <c r="G44" s="1"/>
      <c r="H44" s="1"/>
      <c r="I44" s="121"/>
      <c r="J44" s="121"/>
      <c r="K44" s="121"/>
      <c r="L44" s="121"/>
      <c r="M44" s="121"/>
      <c r="N44" s="121"/>
      <c r="O44" s="121"/>
      <c r="P44" s="121"/>
      <c r="Q44" s="121"/>
      <c r="R44" s="121"/>
      <c r="S44" s="121"/>
      <c r="T44" s="121"/>
      <c r="U44" s="121"/>
      <c r="V44" s="121"/>
      <c r="W44" s="121"/>
      <c r="X44" s="121"/>
      <c r="Y44" s="121"/>
      <c r="Z44" s="121"/>
    </row>
    <row r="45" ht="11.25" customHeight="1">
      <c r="A45" s="345" t="s">
        <v>4027</v>
      </c>
      <c r="B45" s="133" t="s">
        <v>88</v>
      </c>
      <c r="C45" s="133" t="s">
        <v>12174</v>
      </c>
      <c r="D45" s="134">
        <v>28.0</v>
      </c>
      <c r="E45" s="495">
        <v>56.0</v>
      </c>
      <c r="F45" s="523" t="s">
        <v>4027</v>
      </c>
      <c r="G45" s="99"/>
      <c r="H45" s="99"/>
      <c r="I45" s="66"/>
      <c r="J45" s="66"/>
      <c r="K45" s="66"/>
      <c r="L45" s="66"/>
      <c r="M45" s="66"/>
      <c r="N45" s="66"/>
      <c r="O45" s="66"/>
      <c r="P45" s="66"/>
      <c r="Q45" s="66"/>
      <c r="R45" s="66"/>
      <c r="S45" s="66"/>
      <c r="T45" s="66"/>
      <c r="U45" s="66"/>
      <c r="V45" s="66"/>
      <c r="W45" s="66"/>
      <c r="X45" s="66"/>
      <c r="Y45" s="66"/>
      <c r="Z45" s="121"/>
    </row>
    <row r="46" ht="11.25" customHeight="1">
      <c r="A46" s="345" t="s">
        <v>4027</v>
      </c>
      <c r="B46" s="133" t="s">
        <v>88</v>
      </c>
      <c r="C46" s="133" t="s">
        <v>12175</v>
      </c>
      <c r="D46" s="134">
        <v>28.0</v>
      </c>
      <c r="E46" s="495">
        <v>56.0</v>
      </c>
      <c r="F46" s="523" t="s">
        <v>4027</v>
      </c>
      <c r="G46" s="1"/>
      <c r="H46" s="1"/>
      <c r="I46" s="121"/>
      <c r="J46" s="121"/>
      <c r="K46" s="121"/>
      <c r="L46" s="121"/>
      <c r="M46" s="121"/>
      <c r="N46" s="121"/>
      <c r="O46" s="121"/>
      <c r="P46" s="121"/>
      <c r="Q46" s="121"/>
      <c r="R46" s="121"/>
      <c r="S46" s="121"/>
      <c r="T46" s="121"/>
      <c r="U46" s="121"/>
      <c r="V46" s="121"/>
      <c r="W46" s="121"/>
      <c r="X46" s="121"/>
      <c r="Y46" s="121"/>
      <c r="Z46" s="121"/>
    </row>
    <row r="47" ht="11.25" customHeight="1">
      <c r="A47" s="345" t="s">
        <v>4027</v>
      </c>
      <c r="B47" s="133" t="s">
        <v>88</v>
      </c>
      <c r="C47" s="133" t="s">
        <v>12176</v>
      </c>
      <c r="D47" s="134">
        <v>14.0</v>
      </c>
      <c r="E47" s="495">
        <v>28.0</v>
      </c>
      <c r="F47" s="523" t="s">
        <v>4027</v>
      </c>
      <c r="G47" s="1"/>
      <c r="H47" s="1"/>
      <c r="I47" s="121"/>
      <c r="J47" s="121"/>
      <c r="K47" s="121"/>
      <c r="L47" s="121"/>
      <c r="M47" s="121"/>
      <c r="N47" s="121"/>
      <c r="O47" s="121"/>
      <c r="P47" s="121"/>
      <c r="Q47" s="121"/>
      <c r="R47" s="121"/>
      <c r="S47" s="121"/>
      <c r="T47" s="121"/>
      <c r="U47" s="121"/>
      <c r="V47" s="121"/>
      <c r="W47" s="121"/>
      <c r="X47" s="121"/>
      <c r="Y47" s="121"/>
      <c r="Z47" s="121"/>
    </row>
    <row r="48" ht="11.25" customHeight="1">
      <c r="A48" s="345" t="s">
        <v>4027</v>
      </c>
      <c r="B48" s="133" t="s">
        <v>88</v>
      </c>
      <c r="C48" s="133" t="s">
        <v>12176</v>
      </c>
      <c r="D48" s="134">
        <v>14.0</v>
      </c>
      <c r="E48" s="495">
        <v>28.0</v>
      </c>
      <c r="F48" s="523" t="s">
        <v>4027</v>
      </c>
      <c r="G48" s="1"/>
      <c r="H48" s="1"/>
      <c r="I48" s="121"/>
      <c r="J48" s="121"/>
      <c r="K48" s="121"/>
      <c r="L48" s="121"/>
      <c r="M48" s="121"/>
      <c r="N48" s="121"/>
      <c r="O48" s="121"/>
      <c r="P48" s="121"/>
      <c r="Q48" s="121"/>
      <c r="R48" s="121"/>
      <c r="S48" s="121"/>
      <c r="T48" s="121"/>
      <c r="U48" s="121"/>
      <c r="V48" s="121"/>
      <c r="W48" s="121"/>
      <c r="X48" s="121"/>
      <c r="Y48" s="121"/>
      <c r="Z48" s="121"/>
    </row>
    <row r="49" ht="11.25" customHeight="1">
      <c r="A49" s="345" t="s">
        <v>4027</v>
      </c>
      <c r="B49" s="133" t="s">
        <v>88</v>
      </c>
      <c r="C49" s="133" t="s">
        <v>12177</v>
      </c>
      <c r="D49" s="134">
        <v>28.0</v>
      </c>
      <c r="E49" s="495">
        <v>56.0</v>
      </c>
      <c r="F49" s="523" t="s">
        <v>4027</v>
      </c>
      <c r="G49" s="1"/>
      <c r="H49" s="1"/>
      <c r="I49" s="121"/>
      <c r="J49" s="121"/>
      <c r="K49" s="121"/>
      <c r="L49" s="121"/>
      <c r="M49" s="121"/>
      <c r="N49" s="121"/>
      <c r="O49" s="121"/>
      <c r="P49" s="121"/>
      <c r="Q49" s="121"/>
      <c r="R49" s="121"/>
      <c r="S49" s="121"/>
      <c r="T49" s="121"/>
      <c r="U49" s="121"/>
      <c r="V49" s="121"/>
      <c r="W49" s="121"/>
      <c r="X49" s="121"/>
      <c r="Y49" s="121"/>
      <c r="Z49" s="121"/>
    </row>
    <row r="50" ht="11.25" customHeight="1">
      <c r="A50" s="345" t="s">
        <v>4027</v>
      </c>
      <c r="B50" s="133" t="s">
        <v>88</v>
      </c>
      <c r="C50" s="523" t="s">
        <v>12178</v>
      </c>
      <c r="D50" s="134">
        <v>28.0</v>
      </c>
      <c r="E50" s="495">
        <v>56.0</v>
      </c>
      <c r="F50" s="523" t="s">
        <v>4027</v>
      </c>
      <c r="G50" s="1"/>
      <c r="H50" s="1"/>
      <c r="I50" s="121"/>
      <c r="J50" s="121"/>
      <c r="K50" s="121"/>
      <c r="L50" s="121"/>
      <c r="M50" s="121"/>
      <c r="N50" s="121"/>
      <c r="O50" s="121"/>
      <c r="P50" s="121"/>
      <c r="Q50" s="121"/>
      <c r="R50" s="121"/>
      <c r="S50" s="121"/>
      <c r="T50" s="121"/>
      <c r="U50" s="121"/>
      <c r="V50" s="121"/>
      <c r="W50" s="121"/>
      <c r="X50" s="121"/>
      <c r="Y50" s="121"/>
      <c r="Z50" s="121"/>
    </row>
    <row r="51" ht="11.25" customHeight="1">
      <c r="A51" s="345" t="s">
        <v>4027</v>
      </c>
      <c r="B51" s="133" t="s">
        <v>88</v>
      </c>
      <c r="C51" s="523" t="s">
        <v>12179</v>
      </c>
      <c r="D51" s="134">
        <v>56.0</v>
      </c>
      <c r="E51" s="495">
        <v>112.0</v>
      </c>
      <c r="F51" s="523" t="s">
        <v>4027</v>
      </c>
      <c r="G51" s="1"/>
      <c r="H51" s="1"/>
      <c r="I51" s="121"/>
      <c r="J51" s="121"/>
      <c r="K51" s="121"/>
      <c r="L51" s="121"/>
      <c r="M51" s="121"/>
      <c r="N51" s="121"/>
      <c r="O51" s="121"/>
      <c r="P51" s="121"/>
      <c r="Q51" s="121"/>
      <c r="R51" s="121"/>
      <c r="S51" s="121"/>
      <c r="T51" s="121"/>
      <c r="U51" s="121"/>
      <c r="V51" s="121"/>
      <c r="W51" s="121"/>
      <c r="X51" s="121"/>
      <c r="Y51" s="121"/>
      <c r="Z51" s="121"/>
    </row>
    <row r="52" ht="11.25" customHeight="1">
      <c r="A52" s="345" t="s">
        <v>4027</v>
      </c>
      <c r="B52" s="133" t="s">
        <v>88</v>
      </c>
      <c r="C52" s="523" t="s">
        <v>12180</v>
      </c>
      <c r="D52" s="134">
        <v>28.0</v>
      </c>
      <c r="E52" s="495">
        <v>56.0</v>
      </c>
      <c r="F52" s="523" t="s">
        <v>4027</v>
      </c>
      <c r="G52" s="1"/>
      <c r="H52" s="1"/>
      <c r="I52" s="121"/>
      <c r="J52" s="121"/>
      <c r="K52" s="121"/>
      <c r="L52" s="121"/>
      <c r="M52" s="121"/>
      <c r="N52" s="121"/>
      <c r="O52" s="121"/>
      <c r="P52" s="121"/>
      <c r="Q52" s="121"/>
      <c r="R52" s="121"/>
      <c r="S52" s="121"/>
      <c r="T52" s="121"/>
      <c r="U52" s="121"/>
      <c r="V52" s="121"/>
      <c r="W52" s="121"/>
      <c r="X52" s="121"/>
      <c r="Y52" s="121"/>
      <c r="Z52" s="121"/>
    </row>
    <row r="53" ht="11.25" customHeight="1">
      <c r="A53" s="345" t="s">
        <v>4027</v>
      </c>
      <c r="B53" s="133" t="s">
        <v>88</v>
      </c>
      <c r="C53" s="523" t="s">
        <v>12181</v>
      </c>
      <c r="D53" s="134">
        <v>56.0</v>
      </c>
      <c r="E53" s="495">
        <v>112.0</v>
      </c>
      <c r="F53" s="523" t="s">
        <v>4027</v>
      </c>
      <c r="G53" s="1"/>
      <c r="H53" s="1"/>
      <c r="I53" s="121"/>
      <c r="J53" s="121"/>
      <c r="K53" s="121"/>
      <c r="L53" s="121"/>
      <c r="M53" s="121"/>
      <c r="N53" s="121"/>
      <c r="O53" s="121"/>
      <c r="P53" s="121"/>
      <c r="Q53" s="121"/>
      <c r="R53" s="121"/>
      <c r="S53" s="121"/>
      <c r="T53" s="121"/>
      <c r="U53" s="121"/>
      <c r="V53" s="121"/>
      <c r="W53" s="121"/>
      <c r="X53" s="121"/>
      <c r="Y53" s="121"/>
      <c r="Z53" s="121"/>
    </row>
    <row r="54" ht="11.25" customHeight="1">
      <c r="A54" s="345" t="s">
        <v>4027</v>
      </c>
      <c r="B54" s="133" t="s">
        <v>88</v>
      </c>
      <c r="C54" s="523" t="s">
        <v>12182</v>
      </c>
      <c r="D54" s="134">
        <v>28.0</v>
      </c>
      <c r="E54" s="495">
        <v>56.0</v>
      </c>
      <c r="F54" s="523" t="s">
        <v>4027</v>
      </c>
      <c r="G54" s="1"/>
      <c r="H54" s="1"/>
      <c r="I54" s="121"/>
      <c r="J54" s="121"/>
      <c r="K54" s="121"/>
      <c r="L54" s="121"/>
      <c r="M54" s="121"/>
      <c r="N54" s="121"/>
      <c r="O54" s="121"/>
      <c r="P54" s="121"/>
      <c r="Q54" s="121"/>
      <c r="R54" s="121"/>
      <c r="S54" s="121"/>
      <c r="T54" s="121"/>
      <c r="U54" s="121"/>
      <c r="V54" s="121"/>
      <c r="W54" s="121"/>
      <c r="X54" s="121"/>
      <c r="Y54" s="121"/>
      <c r="Z54" s="121"/>
    </row>
    <row r="55" ht="11.25" customHeight="1">
      <c r="A55" s="345" t="s">
        <v>11328</v>
      </c>
      <c r="B55" s="133" t="s">
        <v>88</v>
      </c>
      <c r="C55" s="133">
        <v>12.0</v>
      </c>
      <c r="D55" s="134">
        <f>12*2*28</f>
        <v>672</v>
      </c>
      <c r="E55" s="495">
        <v>672.0</v>
      </c>
      <c r="F55" s="523" t="s">
        <v>11333</v>
      </c>
      <c r="G55" s="1"/>
      <c r="H55" s="1"/>
      <c r="I55" s="121"/>
      <c r="J55" s="121"/>
      <c r="K55" s="121"/>
      <c r="L55" s="121"/>
      <c r="M55" s="121"/>
      <c r="N55" s="121"/>
      <c r="O55" s="121"/>
      <c r="P55" s="121"/>
      <c r="Q55" s="121"/>
      <c r="R55" s="121"/>
      <c r="S55" s="121"/>
      <c r="T55" s="121"/>
      <c r="U55" s="121"/>
      <c r="V55" s="121"/>
      <c r="W55" s="121"/>
      <c r="X55" s="121"/>
      <c r="Y55" s="121"/>
      <c r="Z55" s="121"/>
    </row>
    <row r="56" ht="11.25" customHeight="1">
      <c r="A56" s="345" t="s">
        <v>11335</v>
      </c>
      <c r="B56" s="133" t="s">
        <v>88</v>
      </c>
      <c r="C56" s="133">
        <v>7.0</v>
      </c>
      <c r="D56" s="134">
        <v>392.0</v>
      </c>
      <c r="E56" s="495">
        <v>392.0</v>
      </c>
      <c r="F56" s="523" t="s">
        <v>804</v>
      </c>
      <c r="G56" s="1"/>
      <c r="H56" s="1"/>
      <c r="I56" s="121"/>
      <c r="J56" s="121"/>
      <c r="K56" s="121"/>
      <c r="L56" s="121"/>
      <c r="M56" s="121"/>
      <c r="N56" s="121"/>
      <c r="O56" s="121"/>
      <c r="P56" s="121"/>
      <c r="Q56" s="121"/>
      <c r="R56" s="121"/>
      <c r="S56" s="121"/>
      <c r="T56" s="121"/>
      <c r="U56" s="121"/>
      <c r="V56" s="121"/>
      <c r="W56" s="121"/>
      <c r="X56" s="121"/>
      <c r="Y56" s="121"/>
      <c r="Z56" s="121"/>
    </row>
    <row r="57" ht="11.25" customHeight="1">
      <c r="A57" s="345" t="s">
        <v>1086</v>
      </c>
      <c r="B57" s="133" t="s">
        <v>1075</v>
      </c>
      <c r="C57" s="133" t="s">
        <v>12183</v>
      </c>
      <c r="D57" s="134">
        <v>504.0</v>
      </c>
      <c r="E57" s="495">
        <v>504.0</v>
      </c>
      <c r="F57" s="523" t="s">
        <v>1086</v>
      </c>
      <c r="G57" s="1"/>
      <c r="H57" s="1"/>
      <c r="I57" s="121"/>
      <c r="J57" s="121"/>
      <c r="K57" s="121"/>
      <c r="L57" s="121"/>
      <c r="M57" s="121"/>
      <c r="N57" s="121"/>
      <c r="O57" s="121"/>
      <c r="P57" s="121"/>
      <c r="Q57" s="121"/>
      <c r="R57" s="121"/>
      <c r="S57" s="121"/>
      <c r="T57" s="121"/>
      <c r="U57" s="121"/>
      <c r="V57" s="121"/>
      <c r="W57" s="121"/>
      <c r="X57" s="121"/>
      <c r="Y57" s="121"/>
      <c r="Z57" s="121"/>
    </row>
    <row r="58" ht="11.25" customHeight="1">
      <c r="A58" s="352" t="s">
        <v>12094</v>
      </c>
      <c r="B58" s="133" t="s">
        <v>88</v>
      </c>
      <c r="C58" s="133">
        <v>12.0</v>
      </c>
      <c r="D58" s="134" t="s">
        <v>12167</v>
      </c>
      <c r="E58" s="495">
        <v>672.0</v>
      </c>
      <c r="F58" s="523" t="s">
        <v>7929</v>
      </c>
      <c r="G58" s="1"/>
      <c r="H58" s="1"/>
      <c r="I58" s="121"/>
      <c r="J58" s="121"/>
      <c r="K58" s="121"/>
      <c r="L58" s="121"/>
      <c r="M58" s="121"/>
      <c r="N58" s="121"/>
      <c r="O58" s="121"/>
      <c r="P58" s="121"/>
      <c r="Q58" s="121"/>
      <c r="R58" s="121"/>
      <c r="S58" s="121"/>
      <c r="T58" s="121"/>
      <c r="U58" s="121"/>
      <c r="V58" s="121"/>
      <c r="W58" s="121"/>
      <c r="X58" s="121"/>
      <c r="Y58" s="121"/>
      <c r="Z58" s="121"/>
    </row>
    <row r="59" ht="11.25" customHeight="1">
      <c r="A59" s="345" t="s">
        <v>12104</v>
      </c>
      <c r="B59" s="133" t="s">
        <v>88</v>
      </c>
      <c r="C59" s="133">
        <v>12.25</v>
      </c>
      <c r="D59" s="134">
        <v>686.0</v>
      </c>
      <c r="E59" s="495">
        <v>686.0</v>
      </c>
      <c r="F59" s="523" t="s">
        <v>8005</v>
      </c>
      <c r="G59" s="1"/>
      <c r="H59" s="1"/>
      <c r="I59" s="121"/>
      <c r="J59" s="121"/>
      <c r="K59" s="121"/>
      <c r="L59" s="121"/>
      <c r="M59" s="121"/>
      <c r="N59" s="121"/>
      <c r="O59" s="121"/>
      <c r="P59" s="121"/>
      <c r="Q59" s="121"/>
      <c r="R59" s="121"/>
      <c r="S59" s="121"/>
      <c r="T59" s="121"/>
      <c r="U59" s="121"/>
      <c r="V59" s="121"/>
      <c r="W59" s="121"/>
      <c r="X59" s="121"/>
      <c r="Y59" s="121"/>
      <c r="Z59" s="121"/>
    </row>
    <row r="60" ht="11.25" customHeight="1">
      <c r="A60" s="345" t="s">
        <v>12105</v>
      </c>
      <c r="B60" s="133" t="s">
        <v>88</v>
      </c>
      <c r="C60" s="133">
        <v>10.0</v>
      </c>
      <c r="D60" s="134" t="s">
        <v>12184</v>
      </c>
      <c r="E60" s="495">
        <f>12*2*28</f>
        <v>672</v>
      </c>
      <c r="F60" s="523" t="s">
        <v>12105</v>
      </c>
      <c r="G60" s="1"/>
      <c r="H60" s="1"/>
      <c r="I60" s="121"/>
      <c r="J60" s="121"/>
      <c r="K60" s="121"/>
      <c r="L60" s="121"/>
      <c r="M60" s="121"/>
      <c r="N60" s="121"/>
      <c r="O60" s="121"/>
      <c r="P60" s="121"/>
      <c r="Q60" s="121"/>
      <c r="R60" s="121"/>
      <c r="S60" s="121"/>
      <c r="T60" s="121"/>
      <c r="U60" s="121"/>
      <c r="V60" s="121"/>
      <c r="W60" s="121"/>
      <c r="X60" s="121"/>
      <c r="Y60" s="121"/>
      <c r="Z60" s="121"/>
    </row>
    <row r="61" ht="11.25" customHeight="1">
      <c r="A61" s="345" t="s">
        <v>12107</v>
      </c>
      <c r="B61" s="133" t="s">
        <v>88</v>
      </c>
      <c r="C61" s="133">
        <v>12.0</v>
      </c>
      <c r="D61" s="134">
        <f>12*2*28</f>
        <v>672</v>
      </c>
      <c r="E61" s="495">
        <f t="shared" ref="E61:E62" si="1">D61</f>
        <v>672</v>
      </c>
      <c r="F61" s="523" t="s">
        <v>4271</v>
      </c>
      <c r="G61" s="1"/>
      <c r="H61" s="1"/>
      <c r="I61" s="121"/>
      <c r="J61" s="121"/>
      <c r="K61" s="121"/>
      <c r="L61" s="121"/>
      <c r="M61" s="121"/>
      <c r="N61" s="121"/>
      <c r="O61" s="121"/>
      <c r="P61" s="121"/>
      <c r="Q61" s="121"/>
      <c r="R61" s="121"/>
      <c r="S61" s="121"/>
      <c r="T61" s="121"/>
      <c r="U61" s="121"/>
      <c r="V61" s="121"/>
      <c r="W61" s="121"/>
      <c r="X61" s="121"/>
      <c r="Y61" s="121"/>
      <c r="Z61" s="121"/>
    </row>
    <row r="62" ht="11.25" customHeight="1">
      <c r="A62" s="345" t="s">
        <v>12108</v>
      </c>
      <c r="B62" s="133" t="s">
        <v>88</v>
      </c>
      <c r="C62" s="133">
        <v>13.0</v>
      </c>
      <c r="D62" s="134">
        <f>13*28</f>
        <v>364</v>
      </c>
      <c r="E62" s="495">
        <f t="shared" si="1"/>
        <v>364</v>
      </c>
      <c r="F62" s="523" t="s">
        <v>12109</v>
      </c>
      <c r="G62" s="1"/>
      <c r="H62" s="1"/>
      <c r="I62" s="121"/>
      <c r="J62" s="121"/>
      <c r="K62" s="121"/>
      <c r="L62" s="121"/>
      <c r="M62" s="121"/>
      <c r="N62" s="121"/>
      <c r="O62" s="121"/>
      <c r="P62" s="121"/>
      <c r="Q62" s="121"/>
      <c r="R62" s="121"/>
      <c r="S62" s="121"/>
      <c r="T62" s="121"/>
      <c r="U62" s="121"/>
      <c r="V62" s="121"/>
      <c r="W62" s="121"/>
      <c r="X62" s="121"/>
      <c r="Y62" s="121"/>
      <c r="Z62" s="121"/>
    </row>
    <row r="63" ht="11.25" customHeight="1">
      <c r="A63" s="536" t="s">
        <v>10305</v>
      </c>
      <c r="B63" s="418" t="s">
        <v>88</v>
      </c>
      <c r="C63" s="133">
        <v>12.25</v>
      </c>
      <c r="D63" s="134">
        <v>686.0</v>
      </c>
      <c r="E63" s="495">
        <v>686.0</v>
      </c>
      <c r="F63" s="523" t="s">
        <v>1805</v>
      </c>
      <c r="G63" s="1"/>
      <c r="H63" s="1"/>
      <c r="I63" s="121"/>
      <c r="J63" s="121"/>
      <c r="K63" s="121"/>
      <c r="L63" s="121"/>
      <c r="M63" s="121"/>
      <c r="N63" s="121"/>
      <c r="O63" s="121"/>
      <c r="P63" s="121"/>
      <c r="Q63" s="121"/>
      <c r="R63" s="121"/>
      <c r="S63" s="121"/>
      <c r="T63" s="121"/>
      <c r="U63" s="121"/>
      <c r="V63" s="121"/>
      <c r="W63" s="121"/>
      <c r="X63" s="121"/>
      <c r="Y63" s="121"/>
      <c r="Z63" s="121"/>
    </row>
    <row r="64" ht="11.25" customHeight="1">
      <c r="A64" s="345" t="s">
        <v>4310</v>
      </c>
      <c r="B64" s="133" t="s">
        <v>88</v>
      </c>
      <c r="C64" s="133" t="s">
        <v>12110</v>
      </c>
      <c r="D64" s="134">
        <f>9*2*28</f>
        <v>504</v>
      </c>
      <c r="E64" s="495">
        <f>D64</f>
        <v>504</v>
      </c>
      <c r="F64" s="523" t="s">
        <v>4310</v>
      </c>
      <c r="G64" s="1"/>
      <c r="H64" s="1"/>
      <c r="I64" s="121"/>
      <c r="J64" s="121"/>
      <c r="K64" s="121"/>
      <c r="L64" s="121"/>
      <c r="M64" s="121"/>
      <c r="N64" s="121"/>
      <c r="O64" s="121"/>
      <c r="P64" s="121"/>
      <c r="Q64" s="121"/>
      <c r="R64" s="121"/>
      <c r="S64" s="121"/>
      <c r="T64" s="121"/>
      <c r="U64" s="121"/>
      <c r="V64" s="121"/>
      <c r="W64" s="121"/>
      <c r="X64" s="121"/>
      <c r="Y64" s="121"/>
      <c r="Z64" s="121"/>
    </row>
    <row r="65" ht="11.25" customHeight="1">
      <c r="A65" s="345" t="s">
        <v>12111</v>
      </c>
      <c r="B65" s="133" t="s">
        <v>12185</v>
      </c>
      <c r="C65" s="133" t="s">
        <v>12186</v>
      </c>
      <c r="D65" s="134">
        <v>504.0</v>
      </c>
      <c r="E65" s="495">
        <v>504.0</v>
      </c>
      <c r="F65" s="523" t="s">
        <v>4324</v>
      </c>
      <c r="G65" s="1"/>
      <c r="H65" s="1"/>
      <c r="I65" s="121"/>
      <c r="J65" s="121"/>
      <c r="K65" s="121"/>
      <c r="L65" s="121"/>
      <c r="M65" s="121"/>
      <c r="N65" s="121"/>
      <c r="O65" s="121"/>
      <c r="P65" s="121"/>
      <c r="Q65" s="121"/>
      <c r="R65" s="121"/>
      <c r="S65" s="121"/>
      <c r="T65" s="121"/>
      <c r="U65" s="121"/>
      <c r="V65" s="121"/>
      <c r="W65" s="121"/>
      <c r="X65" s="121"/>
      <c r="Y65" s="121"/>
      <c r="Z65" s="121"/>
    </row>
    <row r="66" ht="11.25" customHeight="1">
      <c r="A66" s="345" t="s">
        <v>12113</v>
      </c>
      <c r="B66" s="133" t="s">
        <v>1075</v>
      </c>
      <c r="C66" s="133" t="s">
        <v>12114</v>
      </c>
      <c r="D66" s="134" t="s">
        <v>12187</v>
      </c>
      <c r="E66" s="495">
        <v>560.0</v>
      </c>
      <c r="F66" s="523" t="s">
        <v>1095</v>
      </c>
      <c r="G66" s="1"/>
      <c r="H66" s="1"/>
      <c r="I66" s="121"/>
      <c r="J66" s="121"/>
      <c r="K66" s="121"/>
      <c r="L66" s="121"/>
      <c r="M66" s="121"/>
      <c r="N66" s="121"/>
      <c r="O66" s="121"/>
      <c r="P66" s="121"/>
      <c r="Q66" s="121"/>
      <c r="R66" s="121"/>
      <c r="S66" s="121"/>
      <c r="T66" s="121"/>
      <c r="U66" s="121"/>
      <c r="V66" s="121"/>
      <c r="W66" s="121"/>
      <c r="X66" s="121"/>
      <c r="Y66" s="121"/>
      <c r="Z66" s="121"/>
    </row>
    <row r="67" ht="11.25" customHeight="1">
      <c r="A67" s="345" t="s">
        <v>11377</v>
      </c>
      <c r="B67" s="133" t="s">
        <v>88</v>
      </c>
      <c r="C67" s="133">
        <v>12.0</v>
      </c>
      <c r="D67" s="134">
        <f>C67*2*28</f>
        <v>672</v>
      </c>
      <c r="E67" s="495">
        <f>D67</f>
        <v>672</v>
      </c>
      <c r="F67" s="523" t="s">
        <v>1119</v>
      </c>
      <c r="G67" s="1"/>
      <c r="H67" s="1"/>
      <c r="I67" s="121"/>
      <c r="J67" s="121"/>
      <c r="K67" s="121"/>
      <c r="L67" s="121"/>
      <c r="M67" s="121"/>
      <c r="N67" s="121"/>
      <c r="O67" s="121"/>
      <c r="P67" s="121"/>
      <c r="Q67" s="121"/>
      <c r="R67" s="121"/>
      <c r="S67" s="121"/>
      <c r="T67" s="121"/>
      <c r="U67" s="121"/>
      <c r="V67" s="121"/>
      <c r="W67" s="121"/>
      <c r="X67" s="121"/>
      <c r="Y67" s="121"/>
      <c r="Z67" s="121"/>
    </row>
    <row r="68" ht="11.25" customHeight="1">
      <c r="A68" s="345" t="s">
        <v>12116</v>
      </c>
      <c r="B68" s="133" t="s">
        <v>88</v>
      </c>
      <c r="C68" s="133">
        <v>13.0</v>
      </c>
      <c r="D68" s="134">
        <v>728.0</v>
      </c>
      <c r="E68" s="495">
        <v>728.0</v>
      </c>
      <c r="F68" s="523" t="s">
        <v>1120</v>
      </c>
      <c r="G68" s="1"/>
      <c r="H68" s="1"/>
      <c r="I68" s="121"/>
      <c r="J68" s="121"/>
      <c r="K68" s="121"/>
      <c r="L68" s="121"/>
      <c r="M68" s="121"/>
      <c r="N68" s="121"/>
      <c r="O68" s="121"/>
      <c r="P68" s="121"/>
      <c r="Q68" s="121"/>
      <c r="R68" s="121"/>
      <c r="S68" s="121"/>
      <c r="T68" s="121"/>
      <c r="U68" s="121"/>
      <c r="V68" s="121"/>
      <c r="W68" s="121"/>
      <c r="X68" s="121"/>
      <c r="Y68" s="121"/>
      <c r="Z68" s="121"/>
    </row>
    <row r="69" ht="11.25" customHeight="1">
      <c r="A69" s="345" t="s">
        <v>12117</v>
      </c>
      <c r="B69" s="133" t="s">
        <v>88</v>
      </c>
      <c r="C69" s="495">
        <v>10.25</v>
      </c>
      <c r="D69" s="134">
        <v>574.0</v>
      </c>
      <c r="E69" s="495">
        <v>574.0</v>
      </c>
      <c r="F69" s="523" t="s">
        <v>4472</v>
      </c>
      <c r="G69" s="1"/>
      <c r="H69" s="1"/>
      <c r="I69" s="121"/>
      <c r="J69" s="121"/>
      <c r="K69" s="121"/>
      <c r="L69" s="121"/>
      <c r="M69" s="121"/>
      <c r="N69" s="121"/>
      <c r="O69" s="121"/>
      <c r="P69" s="121"/>
      <c r="Q69" s="121"/>
      <c r="R69" s="121"/>
      <c r="S69" s="121"/>
      <c r="T69" s="121"/>
      <c r="U69" s="121"/>
      <c r="V69" s="121"/>
      <c r="W69" s="121"/>
      <c r="X69" s="121"/>
      <c r="Y69" s="121"/>
      <c r="Z69" s="121"/>
    </row>
    <row r="70" ht="11.25" customHeight="1">
      <c r="A70" s="345" t="s">
        <v>733</v>
      </c>
      <c r="B70" s="133" t="s">
        <v>88</v>
      </c>
      <c r="C70" s="133">
        <v>9.0</v>
      </c>
      <c r="D70" s="134">
        <f>C70*2*28</f>
        <v>504</v>
      </c>
      <c r="E70" s="495">
        <f>D70</f>
        <v>504</v>
      </c>
      <c r="F70" s="523" t="s">
        <v>4473</v>
      </c>
      <c r="G70" s="1"/>
      <c r="H70" s="1"/>
      <c r="I70" s="121"/>
      <c r="J70" s="121"/>
      <c r="K70" s="121"/>
      <c r="L70" s="121"/>
      <c r="M70" s="121"/>
      <c r="N70" s="121"/>
      <c r="O70" s="121"/>
      <c r="P70" s="121"/>
      <c r="Q70" s="121"/>
      <c r="R70" s="121"/>
      <c r="S70" s="121"/>
      <c r="T70" s="121"/>
      <c r="U70" s="121"/>
      <c r="V70" s="121"/>
      <c r="W70" s="121"/>
      <c r="X70" s="121"/>
      <c r="Y70" s="121"/>
      <c r="Z70" s="121"/>
    </row>
    <row r="71" ht="11.25" customHeight="1">
      <c r="A71" s="345" t="s">
        <v>10346</v>
      </c>
      <c r="B71" s="133" t="s">
        <v>88</v>
      </c>
      <c r="C71" s="133">
        <v>14.0</v>
      </c>
      <c r="D71" s="134">
        <f t="shared" ref="D71:E71" si="2">14*2*28</f>
        <v>784</v>
      </c>
      <c r="E71" s="134">
        <f t="shared" si="2"/>
        <v>784</v>
      </c>
      <c r="F71" s="523" t="s">
        <v>1141</v>
      </c>
      <c r="G71" s="1"/>
      <c r="H71" s="1"/>
      <c r="I71" s="121"/>
      <c r="J71" s="121"/>
      <c r="K71" s="121"/>
      <c r="L71" s="121"/>
      <c r="M71" s="121"/>
      <c r="N71" s="121"/>
      <c r="O71" s="121"/>
      <c r="P71" s="121"/>
      <c r="Q71" s="121"/>
      <c r="R71" s="121"/>
      <c r="S71" s="121"/>
      <c r="T71" s="121"/>
      <c r="U71" s="121"/>
      <c r="V71" s="121"/>
      <c r="W71" s="121"/>
      <c r="X71" s="121"/>
      <c r="Y71" s="121"/>
      <c r="Z71" s="121"/>
    </row>
    <row r="72" ht="11.25" customHeight="1">
      <c r="A72" s="345" t="s">
        <v>10351</v>
      </c>
      <c r="B72" s="133" t="s">
        <v>88</v>
      </c>
      <c r="C72" s="133">
        <v>10.0</v>
      </c>
      <c r="D72" s="134">
        <v>560.0</v>
      </c>
      <c r="E72" s="495">
        <v>560.0</v>
      </c>
      <c r="F72" s="523" t="s">
        <v>1172</v>
      </c>
      <c r="G72" s="1"/>
      <c r="H72" s="1"/>
      <c r="I72" s="121"/>
      <c r="J72" s="121"/>
      <c r="K72" s="121"/>
      <c r="L72" s="121"/>
      <c r="M72" s="121"/>
      <c r="N72" s="121"/>
      <c r="O72" s="121"/>
      <c r="P72" s="121"/>
      <c r="Q72" s="121"/>
      <c r="R72" s="121"/>
      <c r="S72" s="121"/>
      <c r="T72" s="121"/>
      <c r="U72" s="121"/>
      <c r="V72" s="121"/>
      <c r="W72" s="121"/>
      <c r="X72" s="121"/>
      <c r="Y72" s="121"/>
      <c r="Z72" s="121"/>
    </row>
    <row r="73" ht="11.25" customHeight="1">
      <c r="A73" s="345" t="s">
        <v>11808</v>
      </c>
      <c r="B73" s="133" t="s">
        <v>88</v>
      </c>
      <c r="C73" s="133">
        <v>9.0</v>
      </c>
      <c r="D73" s="134">
        <v>504.0</v>
      </c>
      <c r="E73" s="495">
        <v>504.0</v>
      </c>
      <c r="F73" s="523" t="s">
        <v>1173</v>
      </c>
      <c r="G73" s="1"/>
      <c r="H73" s="1"/>
      <c r="I73" s="121"/>
      <c r="J73" s="121"/>
      <c r="K73" s="121"/>
      <c r="L73" s="121"/>
      <c r="M73" s="121"/>
      <c r="N73" s="121"/>
      <c r="O73" s="121"/>
      <c r="P73" s="121"/>
      <c r="Q73" s="121"/>
      <c r="R73" s="121"/>
      <c r="S73" s="121"/>
      <c r="T73" s="121"/>
      <c r="U73" s="121"/>
      <c r="V73" s="121"/>
      <c r="W73" s="121"/>
      <c r="X73" s="121"/>
      <c r="Y73" s="121"/>
      <c r="Z73" s="121"/>
    </row>
    <row r="74" ht="11.25" customHeight="1">
      <c r="A74" s="345" t="s">
        <v>8434</v>
      </c>
      <c r="B74" s="133" t="s">
        <v>88</v>
      </c>
      <c r="C74" s="133" t="s">
        <v>12188</v>
      </c>
      <c r="D74" s="134" t="s">
        <v>12189</v>
      </c>
      <c r="E74" s="495">
        <v>672.0</v>
      </c>
      <c r="F74" s="523" t="s">
        <v>8439</v>
      </c>
      <c r="G74" s="1"/>
      <c r="H74" s="1"/>
      <c r="I74" s="121"/>
      <c r="J74" s="121"/>
      <c r="K74" s="121"/>
      <c r="L74" s="121"/>
      <c r="M74" s="121"/>
      <c r="N74" s="121"/>
      <c r="O74" s="121"/>
      <c r="P74" s="121"/>
      <c r="Q74" s="121"/>
      <c r="R74" s="121"/>
      <c r="S74" s="121"/>
      <c r="T74" s="121"/>
      <c r="U74" s="121"/>
      <c r="V74" s="121"/>
      <c r="W74" s="121"/>
      <c r="X74" s="121"/>
      <c r="Y74" s="121"/>
      <c r="Z74" s="121"/>
    </row>
    <row r="75" ht="11.25" customHeight="1">
      <c r="A75" s="345" t="s">
        <v>12120</v>
      </c>
      <c r="B75" s="133" t="s">
        <v>88</v>
      </c>
      <c r="C75" s="133">
        <v>9.0</v>
      </c>
      <c r="D75" s="134">
        <v>506.0</v>
      </c>
      <c r="E75" s="495">
        <v>506.0</v>
      </c>
      <c r="F75" s="523" t="s">
        <v>4565</v>
      </c>
      <c r="G75" s="1"/>
      <c r="H75" s="1"/>
      <c r="I75" s="121"/>
      <c r="J75" s="121"/>
      <c r="K75" s="121"/>
      <c r="L75" s="121"/>
      <c r="M75" s="121"/>
      <c r="N75" s="121"/>
      <c r="O75" s="121"/>
      <c r="P75" s="121"/>
      <c r="Q75" s="121"/>
      <c r="R75" s="121"/>
      <c r="S75" s="121"/>
      <c r="T75" s="121"/>
      <c r="U75" s="121"/>
      <c r="V75" s="121"/>
      <c r="W75" s="121"/>
      <c r="X75" s="121"/>
      <c r="Y75" s="121"/>
      <c r="Z75" s="121"/>
    </row>
    <row r="76" ht="11.25" customHeight="1">
      <c r="A76" s="345" t="s">
        <v>1182</v>
      </c>
      <c r="B76" s="133" t="s">
        <v>88</v>
      </c>
      <c r="C76" s="133">
        <v>9.0</v>
      </c>
      <c r="D76" s="134" t="s">
        <v>12190</v>
      </c>
      <c r="E76" s="495">
        <v>504.0</v>
      </c>
      <c r="F76" s="523" t="s">
        <v>1182</v>
      </c>
      <c r="G76" s="1"/>
      <c r="H76" s="1"/>
      <c r="I76" s="121"/>
      <c r="J76" s="121"/>
      <c r="K76" s="121"/>
      <c r="L76" s="121"/>
      <c r="M76" s="121"/>
      <c r="N76" s="121"/>
      <c r="O76" s="121"/>
      <c r="P76" s="121"/>
      <c r="Q76" s="121"/>
      <c r="R76" s="121"/>
      <c r="S76" s="121"/>
      <c r="T76" s="121"/>
      <c r="U76" s="121"/>
      <c r="V76" s="121"/>
      <c r="W76" s="121"/>
      <c r="X76" s="121"/>
      <c r="Y76" s="121"/>
      <c r="Z76" s="121"/>
    </row>
    <row r="77" ht="11.25" customHeight="1">
      <c r="A77" s="345" t="s">
        <v>4849</v>
      </c>
      <c r="B77" s="133" t="s">
        <v>88</v>
      </c>
      <c r="C77" s="133" t="s">
        <v>12122</v>
      </c>
      <c r="D77" s="134">
        <v>12.0</v>
      </c>
      <c r="E77" s="495">
        <f>12*2*28</f>
        <v>672</v>
      </c>
      <c r="F77" s="523" t="s">
        <v>4849</v>
      </c>
      <c r="G77" s="1"/>
      <c r="H77" s="1"/>
      <c r="I77" s="121"/>
      <c r="J77" s="121"/>
      <c r="K77" s="121"/>
      <c r="L77" s="121"/>
      <c r="M77" s="121"/>
      <c r="N77" s="121"/>
      <c r="O77" s="121"/>
      <c r="P77" s="121"/>
      <c r="Q77" s="121"/>
      <c r="R77" s="121"/>
      <c r="S77" s="121"/>
      <c r="T77" s="121"/>
      <c r="U77" s="121"/>
      <c r="V77" s="121"/>
      <c r="W77" s="121"/>
      <c r="X77" s="121"/>
      <c r="Y77" s="121"/>
      <c r="Z77" s="121"/>
    </row>
    <row r="78" ht="11.25" customHeight="1">
      <c r="A78" s="345" t="s">
        <v>1198</v>
      </c>
      <c r="B78" s="133" t="s">
        <v>88</v>
      </c>
      <c r="C78" s="133" t="s">
        <v>12188</v>
      </c>
      <c r="D78" s="134" t="s">
        <v>12191</v>
      </c>
      <c r="E78" s="495">
        <f>8*2*28</f>
        <v>448</v>
      </c>
      <c r="F78" s="523" t="s">
        <v>1198</v>
      </c>
      <c r="G78" s="1"/>
      <c r="H78" s="1"/>
      <c r="I78" s="121"/>
      <c r="J78" s="121"/>
      <c r="K78" s="121"/>
      <c r="L78" s="121"/>
      <c r="M78" s="121"/>
      <c r="N78" s="121"/>
      <c r="O78" s="121"/>
      <c r="P78" s="121"/>
      <c r="Q78" s="121"/>
      <c r="R78" s="121"/>
      <c r="S78" s="121"/>
      <c r="T78" s="121"/>
      <c r="U78" s="121"/>
      <c r="V78" s="121"/>
      <c r="W78" s="121"/>
      <c r="X78" s="121"/>
      <c r="Y78" s="121"/>
      <c r="Z78" s="121"/>
    </row>
    <row r="79" ht="11.25" customHeight="1">
      <c r="A79" s="345" t="s">
        <v>11811</v>
      </c>
      <c r="B79" s="529" t="s">
        <v>88</v>
      </c>
      <c r="C79" s="133" t="s">
        <v>12125</v>
      </c>
      <c r="D79" s="134">
        <f>10*2*28</f>
        <v>560</v>
      </c>
      <c r="E79" s="495">
        <f t="shared" ref="E79:E81" si="3">D79</f>
        <v>560</v>
      </c>
      <c r="F79" s="523" t="s">
        <v>4915</v>
      </c>
      <c r="G79" s="1"/>
      <c r="H79" s="1"/>
      <c r="I79" s="121"/>
      <c r="J79" s="121"/>
      <c r="K79" s="121"/>
      <c r="L79" s="121"/>
      <c r="M79" s="121"/>
      <c r="N79" s="121"/>
      <c r="O79" s="121"/>
      <c r="P79" s="121"/>
      <c r="Q79" s="121"/>
      <c r="R79" s="121"/>
      <c r="S79" s="121"/>
      <c r="T79" s="121"/>
      <c r="U79" s="121"/>
      <c r="V79" s="121"/>
      <c r="W79" s="121"/>
      <c r="X79" s="121"/>
      <c r="Y79" s="121"/>
      <c r="Z79" s="121"/>
    </row>
    <row r="80" ht="11.25" customHeight="1">
      <c r="A80" s="345" t="s">
        <v>10435</v>
      </c>
      <c r="B80" s="133" t="s">
        <v>88</v>
      </c>
      <c r="C80" s="133">
        <v>10.0</v>
      </c>
      <c r="D80" s="134">
        <f>2*28*10</f>
        <v>560</v>
      </c>
      <c r="E80" s="495">
        <f t="shared" si="3"/>
        <v>560</v>
      </c>
      <c r="F80" s="523" t="s">
        <v>1212</v>
      </c>
      <c r="G80" s="1"/>
      <c r="H80" s="1"/>
      <c r="I80" s="121"/>
      <c r="J80" s="121"/>
      <c r="K80" s="121"/>
      <c r="L80" s="121"/>
      <c r="M80" s="121"/>
      <c r="N80" s="121"/>
      <c r="O80" s="121"/>
      <c r="P80" s="121"/>
      <c r="Q80" s="121"/>
      <c r="R80" s="121"/>
      <c r="S80" s="121"/>
      <c r="T80" s="121"/>
      <c r="U80" s="121"/>
      <c r="V80" s="121"/>
      <c r="W80" s="121"/>
      <c r="X80" s="121"/>
      <c r="Y80" s="121"/>
      <c r="Z80" s="121"/>
    </row>
    <row r="81" ht="11.25" customHeight="1">
      <c r="A81" s="345" t="s">
        <v>4977</v>
      </c>
      <c r="B81" s="133" t="s">
        <v>88</v>
      </c>
      <c r="C81" s="133">
        <v>8.0</v>
      </c>
      <c r="D81" s="134">
        <f>8*2*28</f>
        <v>448</v>
      </c>
      <c r="E81" s="495">
        <f t="shared" si="3"/>
        <v>448</v>
      </c>
      <c r="F81" s="523" t="s">
        <v>4977</v>
      </c>
      <c r="G81" s="1"/>
      <c r="H81" s="1"/>
      <c r="I81" s="121"/>
      <c r="J81" s="121"/>
      <c r="K81" s="121"/>
      <c r="L81" s="121"/>
      <c r="M81" s="121"/>
      <c r="N81" s="121"/>
      <c r="O81" s="121"/>
      <c r="P81" s="121"/>
      <c r="Q81" s="121"/>
      <c r="R81" s="121"/>
      <c r="S81" s="121"/>
      <c r="T81" s="121"/>
      <c r="U81" s="121"/>
      <c r="V81" s="121"/>
      <c r="W81" s="121"/>
      <c r="X81" s="121"/>
      <c r="Y81" s="121"/>
      <c r="Z81" s="121"/>
    </row>
    <row r="82" ht="11.25" customHeight="1">
      <c r="A82" s="345" t="s">
        <v>12130</v>
      </c>
      <c r="B82" s="133" t="s">
        <v>88</v>
      </c>
      <c r="C82" s="133">
        <v>12.0</v>
      </c>
      <c r="D82" s="134">
        <f t="shared" ref="D82:E82" si="4">12*2*28</f>
        <v>672</v>
      </c>
      <c r="E82" s="134">
        <f t="shared" si="4"/>
        <v>672</v>
      </c>
      <c r="F82" s="523" t="s">
        <v>8078</v>
      </c>
      <c r="G82" s="1"/>
      <c r="H82" s="1"/>
      <c r="I82" s="121"/>
      <c r="J82" s="121"/>
      <c r="K82" s="121"/>
      <c r="L82" s="121"/>
      <c r="M82" s="121"/>
      <c r="N82" s="121"/>
      <c r="O82" s="121"/>
      <c r="P82" s="121"/>
      <c r="Q82" s="121"/>
      <c r="R82" s="121"/>
      <c r="S82" s="121"/>
      <c r="T82" s="121"/>
      <c r="U82" s="121"/>
      <c r="V82" s="121"/>
      <c r="W82" s="121"/>
      <c r="X82" s="121"/>
      <c r="Y82" s="121"/>
      <c r="Z82" s="121"/>
    </row>
    <row r="83" ht="11.25" customHeight="1">
      <c r="A83" s="352" t="s">
        <v>11943</v>
      </c>
      <c r="B83" s="133" t="s">
        <v>88</v>
      </c>
      <c r="C83" s="133" t="s">
        <v>12131</v>
      </c>
      <c r="D83" s="134" t="s">
        <v>12192</v>
      </c>
      <c r="E83" s="495">
        <f>12*28*2</f>
        <v>672</v>
      </c>
      <c r="F83" s="523" t="s">
        <v>1222</v>
      </c>
      <c r="G83" s="1"/>
      <c r="H83" s="1"/>
      <c r="I83" s="121"/>
      <c r="J83" s="121"/>
      <c r="K83" s="121"/>
      <c r="L83" s="121"/>
      <c r="M83" s="121"/>
      <c r="N83" s="121"/>
      <c r="O83" s="121"/>
      <c r="P83" s="121"/>
      <c r="Q83" s="121"/>
      <c r="R83" s="121"/>
      <c r="S83" s="121"/>
      <c r="T83" s="121"/>
      <c r="U83" s="121"/>
      <c r="V83" s="121"/>
      <c r="W83" s="121"/>
      <c r="X83" s="121"/>
      <c r="Y83" s="121"/>
      <c r="Z83" s="121"/>
    </row>
    <row r="84" ht="11.25" customHeight="1">
      <c r="A84" s="345" t="s">
        <v>10437</v>
      </c>
      <c r="B84" s="133" t="s">
        <v>88</v>
      </c>
      <c r="C84" s="133" t="s">
        <v>12188</v>
      </c>
      <c r="D84" s="134" t="s">
        <v>12193</v>
      </c>
      <c r="E84" s="495">
        <f>7*2*28</f>
        <v>392</v>
      </c>
      <c r="F84" s="523" t="s">
        <v>1235</v>
      </c>
      <c r="G84" s="1"/>
      <c r="H84" s="1"/>
      <c r="I84" s="121"/>
      <c r="J84" s="121"/>
      <c r="K84" s="121"/>
      <c r="L84" s="121"/>
      <c r="M84" s="121"/>
      <c r="N84" s="121"/>
      <c r="O84" s="121"/>
      <c r="P84" s="121"/>
      <c r="Q84" s="121"/>
      <c r="R84" s="121"/>
      <c r="S84" s="121"/>
      <c r="T84" s="121"/>
      <c r="U84" s="121"/>
      <c r="V84" s="121"/>
      <c r="W84" s="121"/>
      <c r="X84" s="121"/>
      <c r="Y84" s="121"/>
      <c r="Z84" s="121"/>
    </row>
    <row r="85" ht="11.25" customHeight="1">
      <c r="A85" s="345" t="s">
        <v>12134</v>
      </c>
      <c r="B85" s="133" t="s">
        <v>1075</v>
      </c>
      <c r="C85" s="133" t="s">
        <v>12194</v>
      </c>
      <c r="D85" s="134" t="s">
        <v>12195</v>
      </c>
      <c r="E85" s="495">
        <v>672.0</v>
      </c>
      <c r="F85" s="523" t="s">
        <v>5106</v>
      </c>
      <c r="G85" s="1"/>
      <c r="H85" s="1"/>
      <c r="I85" s="121"/>
      <c r="J85" s="121"/>
      <c r="K85" s="121"/>
      <c r="L85" s="121"/>
      <c r="M85" s="121"/>
      <c r="N85" s="121"/>
      <c r="O85" s="121"/>
      <c r="P85" s="121"/>
      <c r="Q85" s="121"/>
      <c r="R85" s="121"/>
      <c r="S85" s="121"/>
      <c r="T85" s="121"/>
      <c r="U85" s="121"/>
      <c r="V85" s="121"/>
      <c r="W85" s="121"/>
      <c r="X85" s="121"/>
      <c r="Y85" s="121"/>
      <c r="Z85" s="121"/>
    </row>
    <row r="86" ht="11.25" customHeight="1">
      <c r="A86" s="345" t="s">
        <v>1260</v>
      </c>
      <c r="B86" s="133" t="s">
        <v>1075</v>
      </c>
      <c r="C86" s="133" t="s">
        <v>12196</v>
      </c>
      <c r="D86" s="134" t="s">
        <v>12197</v>
      </c>
      <c r="E86" s="495">
        <v>392.0</v>
      </c>
      <c r="F86" s="523" t="s">
        <v>1260</v>
      </c>
      <c r="G86" s="1"/>
      <c r="H86" s="1"/>
      <c r="I86" s="121"/>
      <c r="J86" s="121"/>
      <c r="K86" s="121"/>
      <c r="L86" s="121"/>
      <c r="M86" s="121"/>
      <c r="N86" s="121"/>
      <c r="O86" s="121"/>
      <c r="P86" s="121"/>
      <c r="Q86" s="121"/>
      <c r="R86" s="121"/>
      <c r="S86" s="121"/>
      <c r="T86" s="121"/>
      <c r="U86" s="121"/>
      <c r="V86" s="121"/>
      <c r="W86" s="121"/>
      <c r="X86" s="121"/>
      <c r="Y86" s="121"/>
      <c r="Z86" s="121"/>
    </row>
    <row r="87" ht="11.25" customHeight="1">
      <c r="A87" s="345" t="s">
        <v>12139</v>
      </c>
      <c r="B87" s="133" t="s">
        <v>135</v>
      </c>
      <c r="C87" s="133">
        <v>9.0</v>
      </c>
      <c r="D87" s="134" t="s">
        <v>12162</v>
      </c>
      <c r="E87" s="495">
        <v>504.0</v>
      </c>
      <c r="F87" s="5" t="s">
        <v>134</v>
      </c>
      <c r="G87" s="1"/>
      <c r="H87" s="1"/>
      <c r="I87" s="121"/>
      <c r="J87" s="121"/>
      <c r="K87" s="121"/>
      <c r="L87" s="121"/>
      <c r="M87" s="121"/>
      <c r="N87" s="121"/>
      <c r="O87" s="121"/>
      <c r="P87" s="121"/>
      <c r="Q87" s="121"/>
      <c r="R87" s="121"/>
      <c r="S87" s="121"/>
      <c r="T87" s="121"/>
      <c r="U87" s="121"/>
      <c r="V87" s="121"/>
      <c r="W87" s="121"/>
      <c r="X87" s="121"/>
      <c r="Y87" s="121"/>
      <c r="Z87" s="121"/>
    </row>
    <row r="88" ht="11.25" customHeight="1">
      <c r="A88" s="345" t="s">
        <v>12141</v>
      </c>
      <c r="B88" s="133" t="s">
        <v>135</v>
      </c>
      <c r="C88" s="133">
        <v>9.0</v>
      </c>
      <c r="D88" s="134" t="s">
        <v>12162</v>
      </c>
      <c r="E88" s="495">
        <v>504.0</v>
      </c>
      <c r="F88" s="5" t="s">
        <v>137</v>
      </c>
      <c r="G88" s="1"/>
      <c r="H88" s="1"/>
      <c r="I88" s="121"/>
      <c r="J88" s="121"/>
      <c r="K88" s="121"/>
      <c r="L88" s="121"/>
      <c r="M88" s="121"/>
      <c r="N88" s="121"/>
      <c r="O88" s="121"/>
      <c r="P88" s="121"/>
      <c r="Q88" s="121"/>
      <c r="R88" s="121"/>
      <c r="S88" s="121"/>
      <c r="T88" s="121"/>
      <c r="U88" s="121"/>
      <c r="V88" s="121"/>
      <c r="W88" s="121"/>
      <c r="X88" s="121"/>
      <c r="Y88" s="121"/>
      <c r="Z88" s="121"/>
    </row>
    <row r="89" ht="11.25" customHeight="1">
      <c r="A89" s="345" t="s">
        <v>138</v>
      </c>
      <c r="B89" s="133" t="s">
        <v>135</v>
      </c>
      <c r="C89" s="133">
        <v>9.0</v>
      </c>
      <c r="D89" s="134">
        <v>504.0</v>
      </c>
      <c r="E89" s="495">
        <v>504.0</v>
      </c>
      <c r="F89" s="5" t="s">
        <v>138</v>
      </c>
      <c r="G89" s="1"/>
      <c r="H89" s="1"/>
      <c r="I89" s="121"/>
      <c r="J89" s="121"/>
      <c r="K89" s="121"/>
      <c r="L89" s="121"/>
      <c r="M89" s="121"/>
      <c r="N89" s="121"/>
      <c r="O89" s="121"/>
      <c r="P89" s="121"/>
      <c r="Q89" s="121"/>
      <c r="R89" s="121"/>
      <c r="S89" s="121"/>
      <c r="T89" s="121"/>
      <c r="U89" s="121"/>
      <c r="V89" s="121"/>
      <c r="W89" s="121"/>
      <c r="X89" s="121"/>
      <c r="Y89" s="121"/>
      <c r="Z89" s="121"/>
    </row>
    <row r="90" ht="11.25" customHeight="1">
      <c r="A90" s="345" t="s">
        <v>10609</v>
      </c>
      <c r="B90" s="133" t="s">
        <v>135</v>
      </c>
      <c r="C90" s="133">
        <v>9.0</v>
      </c>
      <c r="D90" s="134">
        <v>504.0</v>
      </c>
      <c r="E90" s="495">
        <v>504.0</v>
      </c>
      <c r="F90" s="5">
        <v>9.0</v>
      </c>
      <c r="G90" s="1"/>
      <c r="H90" s="1"/>
      <c r="I90" s="121"/>
      <c r="J90" s="121"/>
      <c r="K90" s="121"/>
      <c r="L90" s="121"/>
      <c r="M90" s="121"/>
      <c r="N90" s="121"/>
      <c r="O90" s="121"/>
      <c r="P90" s="121"/>
      <c r="Q90" s="121"/>
      <c r="R90" s="121"/>
      <c r="S90" s="121"/>
      <c r="T90" s="121"/>
      <c r="U90" s="121"/>
      <c r="V90" s="121"/>
      <c r="W90" s="121"/>
      <c r="X90" s="121"/>
      <c r="Y90" s="121"/>
      <c r="Z90" s="121"/>
    </row>
    <row r="91" ht="11.25" customHeight="1">
      <c r="A91" s="345" t="s">
        <v>140</v>
      </c>
      <c r="B91" s="133" t="s">
        <v>135</v>
      </c>
      <c r="C91" s="133">
        <v>7.0</v>
      </c>
      <c r="D91" s="134">
        <v>392.0</v>
      </c>
      <c r="E91" s="495">
        <v>392.0</v>
      </c>
      <c r="F91" s="5" t="s">
        <v>140</v>
      </c>
      <c r="G91" s="1"/>
      <c r="H91" s="1"/>
      <c r="I91" s="121"/>
      <c r="J91" s="121"/>
      <c r="K91" s="121"/>
      <c r="L91" s="121"/>
      <c r="M91" s="121"/>
      <c r="N91" s="121"/>
      <c r="O91" s="121"/>
      <c r="P91" s="121"/>
      <c r="Q91" s="121"/>
      <c r="R91" s="121"/>
      <c r="S91" s="121"/>
      <c r="T91" s="121"/>
      <c r="U91" s="121"/>
      <c r="V91" s="121"/>
      <c r="W91" s="121"/>
      <c r="X91" s="121"/>
      <c r="Y91" s="121"/>
      <c r="Z91" s="121"/>
    </row>
    <row r="92" ht="11.25" customHeight="1">
      <c r="A92" s="345" t="s">
        <v>12019</v>
      </c>
      <c r="B92" s="133" t="s">
        <v>135</v>
      </c>
      <c r="C92" s="133">
        <v>9.25</v>
      </c>
      <c r="D92" s="134">
        <v>518.0</v>
      </c>
      <c r="E92" s="495">
        <v>518.0</v>
      </c>
      <c r="F92" s="5" t="s">
        <v>141</v>
      </c>
      <c r="G92" s="1"/>
      <c r="H92" s="1"/>
      <c r="I92" s="121"/>
      <c r="J92" s="121"/>
      <c r="K92" s="121"/>
      <c r="L92" s="121"/>
      <c r="M92" s="121"/>
      <c r="N92" s="121"/>
      <c r="O92" s="121"/>
      <c r="P92" s="121"/>
      <c r="Q92" s="121"/>
      <c r="R92" s="121"/>
      <c r="S92" s="121"/>
      <c r="T92" s="121"/>
      <c r="U92" s="121"/>
      <c r="V92" s="121"/>
      <c r="W92" s="121"/>
      <c r="X92" s="121"/>
      <c r="Y92" s="121"/>
      <c r="Z92" s="121"/>
    </row>
    <row r="93" ht="11.25" customHeight="1">
      <c r="A93" s="168" t="s">
        <v>10708</v>
      </c>
      <c r="B93" s="194" t="s">
        <v>135</v>
      </c>
      <c r="C93" s="177">
        <v>7.0</v>
      </c>
      <c r="D93" s="177" t="s">
        <v>12193</v>
      </c>
      <c r="E93" s="241">
        <v>392.0</v>
      </c>
      <c r="F93" s="241" t="s">
        <v>142</v>
      </c>
      <c r="G93" s="1"/>
      <c r="H93" s="1"/>
      <c r="I93" s="121"/>
      <c r="J93" s="121"/>
      <c r="K93" s="121"/>
      <c r="L93" s="121"/>
      <c r="M93" s="121"/>
      <c r="N93" s="121"/>
      <c r="O93" s="121"/>
      <c r="P93" s="121"/>
      <c r="Q93" s="121"/>
      <c r="R93" s="121"/>
      <c r="S93" s="121"/>
      <c r="T93" s="121"/>
      <c r="U93" s="121"/>
      <c r="V93" s="121"/>
      <c r="W93" s="121"/>
      <c r="X93" s="121"/>
      <c r="Y93" s="121"/>
      <c r="Z93" s="121"/>
    </row>
    <row r="94" ht="11.25" customHeight="1">
      <c r="A94" s="168" t="s">
        <v>143</v>
      </c>
      <c r="B94" s="194" t="s">
        <v>135</v>
      </c>
      <c r="C94" s="177">
        <v>12.0</v>
      </c>
      <c r="D94" s="177" t="s">
        <v>12198</v>
      </c>
      <c r="E94" s="177">
        <v>672.0</v>
      </c>
      <c r="F94" s="241" t="s">
        <v>143</v>
      </c>
      <c r="G94" s="1"/>
      <c r="H94" s="1"/>
      <c r="I94" s="121"/>
      <c r="J94" s="121"/>
      <c r="K94" s="121"/>
      <c r="L94" s="121"/>
      <c r="M94" s="121"/>
      <c r="N94" s="121"/>
      <c r="O94" s="121"/>
      <c r="P94" s="121"/>
      <c r="Q94" s="121"/>
      <c r="R94" s="121"/>
      <c r="S94" s="121"/>
      <c r="T94" s="121"/>
      <c r="U94" s="121"/>
      <c r="V94" s="121"/>
      <c r="W94" s="121"/>
      <c r="X94" s="121"/>
      <c r="Y94" s="121"/>
      <c r="Z94" s="121"/>
    </row>
    <row r="95" ht="11.25" customHeight="1">
      <c r="A95" s="168" t="s">
        <v>145</v>
      </c>
      <c r="B95" s="194" t="s">
        <v>135</v>
      </c>
      <c r="C95" s="177">
        <v>12.0</v>
      </c>
      <c r="D95" s="177" t="s">
        <v>12198</v>
      </c>
      <c r="E95" s="241">
        <v>672.0</v>
      </c>
      <c r="F95" s="241" t="s">
        <v>145</v>
      </c>
      <c r="G95" s="1"/>
      <c r="H95" s="1"/>
      <c r="I95" s="121"/>
      <c r="J95" s="121"/>
      <c r="K95" s="121"/>
      <c r="L95" s="121"/>
      <c r="M95" s="121"/>
      <c r="N95" s="121"/>
      <c r="O95" s="121"/>
      <c r="P95" s="121"/>
      <c r="Q95" s="121"/>
      <c r="R95" s="121"/>
      <c r="S95" s="121"/>
      <c r="T95" s="121"/>
      <c r="U95" s="121"/>
      <c r="V95" s="121"/>
      <c r="W95" s="121"/>
      <c r="X95" s="121"/>
      <c r="Y95" s="121"/>
      <c r="Z95" s="121"/>
    </row>
    <row r="96" ht="11.25" customHeight="1">
      <c r="A96" s="168" t="s">
        <v>11683</v>
      </c>
      <c r="B96" s="194" t="s">
        <v>135</v>
      </c>
      <c r="C96" s="177" t="s">
        <v>12144</v>
      </c>
      <c r="D96" s="177" t="s">
        <v>12199</v>
      </c>
      <c r="E96" s="177">
        <v>560.0</v>
      </c>
      <c r="F96" s="241" t="s">
        <v>146</v>
      </c>
      <c r="G96" s="1"/>
      <c r="H96" s="1"/>
      <c r="I96" s="121"/>
      <c r="J96" s="121"/>
      <c r="K96" s="121"/>
      <c r="L96" s="121"/>
      <c r="M96" s="121"/>
      <c r="N96" s="121"/>
      <c r="O96" s="121"/>
      <c r="P96" s="121"/>
      <c r="Q96" s="121"/>
      <c r="R96" s="121"/>
      <c r="S96" s="121"/>
      <c r="T96" s="121"/>
      <c r="U96" s="121"/>
      <c r="V96" s="121"/>
      <c r="W96" s="121"/>
      <c r="X96" s="121"/>
      <c r="Y96" s="121"/>
      <c r="Z96" s="121"/>
    </row>
    <row r="97" ht="11.25" customHeight="1">
      <c r="A97" s="168" t="s">
        <v>11685</v>
      </c>
      <c r="B97" s="194" t="s">
        <v>135</v>
      </c>
      <c r="C97" s="177">
        <v>10.0</v>
      </c>
      <c r="D97" s="177" t="s">
        <v>12191</v>
      </c>
      <c r="E97" s="177">
        <v>560.0</v>
      </c>
      <c r="F97" s="241" t="s">
        <v>147</v>
      </c>
      <c r="G97" s="1"/>
      <c r="H97" s="1"/>
      <c r="I97" s="121"/>
      <c r="J97" s="121"/>
      <c r="K97" s="121"/>
      <c r="L97" s="121"/>
      <c r="M97" s="121"/>
      <c r="N97" s="121"/>
      <c r="O97" s="121"/>
      <c r="P97" s="121"/>
      <c r="Q97" s="121"/>
      <c r="R97" s="121"/>
      <c r="S97" s="121"/>
      <c r="T97" s="121"/>
      <c r="U97" s="121"/>
      <c r="V97" s="121"/>
      <c r="W97" s="121"/>
      <c r="X97" s="121"/>
      <c r="Y97" s="121"/>
      <c r="Z97" s="121"/>
    </row>
    <row r="98" ht="11.25" customHeight="1">
      <c r="A98" s="345" t="s">
        <v>10902</v>
      </c>
      <c r="B98" s="133" t="s">
        <v>135</v>
      </c>
      <c r="C98" s="133">
        <v>10.0</v>
      </c>
      <c r="D98" s="134" t="s">
        <v>12191</v>
      </c>
      <c r="E98" s="495">
        <f>10*2*28</f>
        <v>560</v>
      </c>
      <c r="F98" s="133" t="s">
        <v>10902</v>
      </c>
      <c r="G98" s="1"/>
      <c r="H98" s="1"/>
      <c r="I98" s="121"/>
      <c r="J98" s="121"/>
      <c r="K98" s="121"/>
      <c r="L98" s="121"/>
      <c r="M98" s="121"/>
      <c r="N98" s="121"/>
      <c r="O98" s="121"/>
      <c r="P98" s="121"/>
      <c r="Q98" s="121"/>
      <c r="R98" s="121"/>
      <c r="S98" s="121"/>
      <c r="T98" s="121"/>
      <c r="U98" s="121"/>
      <c r="V98" s="121"/>
      <c r="W98" s="121"/>
      <c r="X98" s="121"/>
      <c r="Y98" s="121"/>
      <c r="Z98" s="121"/>
    </row>
    <row r="99" ht="11.25" customHeight="1">
      <c r="A99" s="168" t="s">
        <v>149</v>
      </c>
      <c r="B99" s="194" t="s">
        <v>135</v>
      </c>
      <c r="C99" s="177" t="s">
        <v>12200</v>
      </c>
      <c r="D99" s="177" t="s">
        <v>12199</v>
      </c>
      <c r="E99" s="177">
        <v>560.0</v>
      </c>
      <c r="F99" s="241" t="s">
        <v>149</v>
      </c>
      <c r="G99" s="1"/>
      <c r="H99" s="1"/>
      <c r="I99" s="121"/>
      <c r="J99" s="121"/>
      <c r="K99" s="121"/>
      <c r="L99" s="121"/>
      <c r="M99" s="121"/>
      <c r="N99" s="121"/>
      <c r="O99" s="121"/>
      <c r="P99" s="121"/>
      <c r="Q99" s="121"/>
      <c r="R99" s="121"/>
      <c r="S99" s="121"/>
      <c r="T99" s="121"/>
      <c r="U99" s="121"/>
      <c r="V99" s="121"/>
      <c r="W99" s="121"/>
      <c r="X99" s="121"/>
      <c r="Y99" s="121"/>
      <c r="Z99" s="121"/>
    </row>
    <row r="100" ht="11.25" customHeight="1">
      <c r="A100" s="168" t="s">
        <v>150</v>
      </c>
      <c r="B100" s="194" t="s">
        <v>135</v>
      </c>
      <c r="C100" s="177">
        <v>10.0</v>
      </c>
      <c r="D100" s="177" t="s">
        <v>12191</v>
      </c>
      <c r="E100" s="177">
        <v>560.0</v>
      </c>
      <c r="F100" s="241" t="s">
        <v>150</v>
      </c>
      <c r="G100" s="1"/>
      <c r="H100" s="1"/>
      <c r="I100" s="121"/>
      <c r="J100" s="121"/>
      <c r="K100" s="121"/>
      <c r="L100" s="121"/>
      <c r="M100" s="121"/>
      <c r="N100" s="121"/>
      <c r="O100" s="121"/>
      <c r="P100" s="121"/>
      <c r="Q100" s="121"/>
      <c r="R100" s="121"/>
      <c r="S100" s="121"/>
      <c r="T100" s="121"/>
      <c r="U100" s="121"/>
      <c r="V100" s="121"/>
      <c r="W100" s="121"/>
      <c r="X100" s="121"/>
      <c r="Y100" s="121"/>
      <c r="Z100" s="121"/>
    </row>
    <row r="101" ht="11.25" customHeight="1">
      <c r="A101" s="168" t="s">
        <v>151</v>
      </c>
      <c r="B101" s="194" t="s">
        <v>135</v>
      </c>
      <c r="C101" s="177">
        <v>12.5</v>
      </c>
      <c r="D101" s="177">
        <v>700.0</v>
      </c>
      <c r="E101" s="177">
        <v>700.0</v>
      </c>
      <c r="F101" s="241" t="s">
        <v>151</v>
      </c>
      <c r="G101" s="1"/>
      <c r="H101" s="1"/>
      <c r="I101" s="121"/>
      <c r="J101" s="121"/>
      <c r="K101" s="121"/>
      <c r="L101" s="121"/>
      <c r="M101" s="121"/>
      <c r="N101" s="121"/>
      <c r="O101" s="121"/>
      <c r="P101" s="121"/>
      <c r="Q101" s="121"/>
      <c r="R101" s="121"/>
      <c r="S101" s="121"/>
      <c r="T101" s="121"/>
      <c r="U101" s="121"/>
      <c r="V101" s="121"/>
      <c r="W101" s="121"/>
      <c r="X101" s="121"/>
      <c r="Y101" s="121"/>
      <c r="Z101" s="121"/>
    </row>
    <row r="102" ht="11.25" customHeight="1">
      <c r="A102" s="168" t="s">
        <v>10998</v>
      </c>
      <c r="B102" s="194" t="s">
        <v>135</v>
      </c>
      <c r="C102" s="177">
        <v>12.0</v>
      </c>
      <c r="D102" s="177" t="s">
        <v>12198</v>
      </c>
      <c r="E102" s="177">
        <v>672.0</v>
      </c>
      <c r="F102" s="241" t="s">
        <v>153</v>
      </c>
      <c r="G102" s="1"/>
      <c r="H102" s="1"/>
      <c r="I102" s="121"/>
      <c r="J102" s="121"/>
      <c r="K102" s="121"/>
      <c r="L102" s="121"/>
      <c r="M102" s="121"/>
      <c r="N102" s="121"/>
      <c r="O102" s="121"/>
      <c r="P102" s="121"/>
      <c r="Q102" s="121"/>
      <c r="R102" s="121"/>
      <c r="S102" s="121"/>
      <c r="T102" s="121"/>
      <c r="U102" s="121"/>
      <c r="V102" s="121"/>
      <c r="W102" s="121"/>
      <c r="X102" s="121"/>
      <c r="Y102" s="121"/>
      <c r="Z102" s="121"/>
    </row>
    <row r="103" ht="11.25" customHeight="1">
      <c r="A103" s="168" t="s">
        <v>11691</v>
      </c>
      <c r="B103" s="194" t="s">
        <v>135</v>
      </c>
      <c r="C103" s="177">
        <v>12.0</v>
      </c>
      <c r="D103" s="177" t="s">
        <v>12198</v>
      </c>
      <c r="E103" s="177">
        <v>672.0</v>
      </c>
      <c r="F103" s="241" t="s">
        <v>154</v>
      </c>
      <c r="G103" s="1"/>
      <c r="H103" s="1"/>
      <c r="I103" s="121"/>
      <c r="J103" s="121"/>
      <c r="K103" s="121"/>
      <c r="L103" s="121"/>
      <c r="M103" s="121"/>
      <c r="N103" s="121"/>
      <c r="O103" s="121"/>
      <c r="P103" s="121"/>
      <c r="Q103" s="121"/>
      <c r="R103" s="121"/>
      <c r="S103" s="121"/>
      <c r="T103" s="121"/>
      <c r="U103" s="121"/>
      <c r="V103" s="121"/>
      <c r="W103" s="121"/>
      <c r="X103" s="121"/>
      <c r="Y103" s="121"/>
      <c r="Z103" s="121"/>
    </row>
    <row r="104" ht="11.25" customHeight="1">
      <c r="A104" s="345" t="s">
        <v>155</v>
      </c>
      <c r="B104" s="133" t="s">
        <v>135</v>
      </c>
      <c r="C104" s="133">
        <v>12.0</v>
      </c>
      <c r="D104" s="134" t="s">
        <v>12198</v>
      </c>
      <c r="E104" s="495">
        <v>672.0</v>
      </c>
      <c r="F104" s="133" t="s">
        <v>155</v>
      </c>
      <c r="G104" s="1"/>
      <c r="H104" s="1"/>
      <c r="I104" s="121"/>
      <c r="J104" s="121"/>
      <c r="K104" s="121"/>
      <c r="L104" s="121"/>
      <c r="M104" s="121"/>
      <c r="N104" s="121"/>
      <c r="O104" s="121"/>
      <c r="P104" s="121"/>
      <c r="Q104" s="121"/>
      <c r="R104" s="121"/>
      <c r="S104" s="121"/>
      <c r="T104" s="121"/>
      <c r="U104" s="121"/>
      <c r="V104" s="121"/>
      <c r="W104" s="121"/>
      <c r="X104" s="121"/>
      <c r="Y104" s="121"/>
      <c r="Z104" s="121"/>
    </row>
    <row r="105" ht="11.25" customHeight="1">
      <c r="A105" s="168" t="s">
        <v>12150</v>
      </c>
      <c r="B105" s="194" t="s">
        <v>135</v>
      </c>
      <c r="C105" s="177">
        <v>12.0</v>
      </c>
      <c r="D105" s="177" t="s">
        <v>12184</v>
      </c>
      <c r="E105" s="177">
        <v>672.0</v>
      </c>
      <c r="F105" s="241" t="s">
        <v>156</v>
      </c>
      <c r="G105" s="1"/>
      <c r="H105" s="1"/>
      <c r="I105" s="121"/>
      <c r="J105" s="121"/>
      <c r="K105" s="121"/>
      <c r="L105" s="121"/>
      <c r="M105" s="121"/>
      <c r="N105" s="121"/>
      <c r="O105" s="121"/>
      <c r="P105" s="121"/>
      <c r="Q105" s="121"/>
      <c r="R105" s="121"/>
      <c r="S105" s="121"/>
      <c r="T105" s="121"/>
      <c r="U105" s="121"/>
      <c r="V105" s="121"/>
      <c r="W105" s="121"/>
      <c r="X105" s="121"/>
      <c r="Y105" s="121"/>
      <c r="Z105" s="121"/>
    </row>
    <row r="106" ht="11.25" customHeight="1">
      <c r="A106" s="168" t="s">
        <v>11835</v>
      </c>
      <c r="B106" s="194" t="s">
        <v>135</v>
      </c>
      <c r="C106" s="177">
        <v>12.0</v>
      </c>
      <c r="D106" s="177" t="s">
        <v>12201</v>
      </c>
      <c r="E106" s="177">
        <v>672.0</v>
      </c>
      <c r="F106" s="241" t="s">
        <v>157</v>
      </c>
      <c r="G106" s="1"/>
      <c r="H106" s="1"/>
      <c r="I106" s="121"/>
      <c r="J106" s="121"/>
      <c r="K106" s="121"/>
      <c r="L106" s="121"/>
      <c r="M106" s="121"/>
      <c r="N106" s="121"/>
      <c r="O106" s="121"/>
      <c r="P106" s="121"/>
      <c r="Q106" s="121"/>
      <c r="R106" s="121"/>
      <c r="S106" s="121"/>
      <c r="T106" s="121"/>
      <c r="U106" s="121"/>
      <c r="V106" s="121"/>
      <c r="W106" s="121"/>
      <c r="X106" s="121"/>
      <c r="Y106" s="121"/>
      <c r="Z106" s="121"/>
    </row>
    <row r="107" ht="11.25" customHeight="1">
      <c r="A107" s="168" t="s">
        <v>158</v>
      </c>
      <c r="B107" s="194" t="s">
        <v>135</v>
      </c>
      <c r="C107" s="177" t="s">
        <v>12202</v>
      </c>
      <c r="D107" s="177">
        <v>896.0</v>
      </c>
      <c r="E107" s="177">
        <v>896.0</v>
      </c>
      <c r="F107" s="241" t="s">
        <v>158</v>
      </c>
      <c r="G107" s="1"/>
      <c r="H107" s="1"/>
      <c r="I107" s="121"/>
      <c r="J107" s="121"/>
      <c r="K107" s="121"/>
      <c r="L107" s="121"/>
      <c r="M107" s="121"/>
      <c r="N107" s="121"/>
      <c r="O107" s="121"/>
      <c r="P107" s="121"/>
      <c r="Q107" s="121"/>
      <c r="R107" s="121"/>
      <c r="S107" s="121"/>
      <c r="T107" s="121"/>
      <c r="U107" s="121"/>
      <c r="V107" s="121"/>
      <c r="W107" s="121"/>
      <c r="X107" s="121"/>
      <c r="Y107" s="121"/>
      <c r="Z107" s="121"/>
    </row>
    <row r="108" ht="11.25" customHeight="1">
      <c r="A108" s="168" t="s">
        <v>159</v>
      </c>
      <c r="B108" s="194" t="s">
        <v>135</v>
      </c>
      <c r="C108" s="177">
        <v>12.0</v>
      </c>
      <c r="D108" s="177" t="s">
        <v>12198</v>
      </c>
      <c r="E108" s="177">
        <v>672.0</v>
      </c>
      <c r="F108" s="241" t="s">
        <v>159</v>
      </c>
      <c r="G108" s="1"/>
      <c r="H108" s="1"/>
      <c r="I108" s="121"/>
      <c r="J108" s="121"/>
      <c r="K108" s="121"/>
      <c r="L108" s="121"/>
      <c r="M108" s="121"/>
      <c r="N108" s="121"/>
      <c r="O108" s="121"/>
      <c r="P108" s="121"/>
      <c r="Q108" s="121"/>
      <c r="R108" s="121"/>
      <c r="S108" s="121"/>
      <c r="T108" s="121"/>
      <c r="U108" s="121"/>
      <c r="V108" s="121"/>
      <c r="W108" s="121"/>
      <c r="X108" s="121"/>
      <c r="Y108" s="121"/>
      <c r="Z108" s="121"/>
    </row>
    <row r="109" ht="11.25" customHeight="1">
      <c r="A109" s="168" t="s">
        <v>160</v>
      </c>
      <c r="B109" s="194" t="s">
        <v>135</v>
      </c>
      <c r="C109" s="177">
        <v>12.0</v>
      </c>
      <c r="D109" s="177" t="s">
        <v>12167</v>
      </c>
      <c r="E109" s="177">
        <v>672.0</v>
      </c>
      <c r="F109" s="241" t="s">
        <v>160</v>
      </c>
      <c r="G109" s="1"/>
      <c r="H109" s="1"/>
      <c r="I109" s="121"/>
      <c r="J109" s="121"/>
      <c r="K109" s="121"/>
      <c r="L109" s="121"/>
      <c r="M109" s="121"/>
      <c r="N109" s="121"/>
      <c r="O109" s="121"/>
      <c r="P109" s="121"/>
      <c r="Q109" s="121"/>
      <c r="R109" s="121"/>
      <c r="S109" s="121"/>
      <c r="T109" s="121"/>
      <c r="U109" s="121"/>
      <c r="V109" s="121"/>
      <c r="W109" s="121"/>
      <c r="X109" s="121"/>
      <c r="Y109" s="121"/>
      <c r="Z109" s="121"/>
    </row>
    <row r="110" ht="11.25" customHeight="1">
      <c r="A110" s="168" t="s">
        <v>12152</v>
      </c>
      <c r="B110" s="194" t="s">
        <v>135</v>
      </c>
      <c r="C110" s="177">
        <v>11.0</v>
      </c>
      <c r="D110" s="177" t="s">
        <v>12203</v>
      </c>
      <c r="E110" s="177">
        <v>616.0</v>
      </c>
      <c r="F110" s="241" t="s">
        <v>161</v>
      </c>
      <c r="G110" s="1"/>
      <c r="H110" s="1"/>
      <c r="I110" s="121"/>
      <c r="J110" s="121"/>
      <c r="K110" s="121"/>
      <c r="L110" s="121"/>
      <c r="M110" s="121"/>
      <c r="N110" s="121"/>
      <c r="O110" s="121"/>
      <c r="P110" s="121"/>
      <c r="Q110" s="121"/>
      <c r="R110" s="121"/>
      <c r="S110" s="121"/>
      <c r="T110" s="121"/>
      <c r="U110" s="121"/>
      <c r="V110" s="121"/>
      <c r="W110" s="121"/>
      <c r="X110" s="121"/>
      <c r="Y110" s="121"/>
      <c r="Z110" s="121"/>
    </row>
    <row r="111" ht="11.25" customHeight="1">
      <c r="A111" s="168" t="s">
        <v>12153</v>
      </c>
      <c r="B111" s="194" t="s">
        <v>135</v>
      </c>
      <c r="C111" s="177">
        <v>13.0</v>
      </c>
      <c r="D111" s="177" t="s">
        <v>12171</v>
      </c>
      <c r="E111" s="177">
        <v>728.0</v>
      </c>
      <c r="F111" s="241" t="s">
        <v>162</v>
      </c>
      <c r="G111" s="1"/>
      <c r="H111" s="1"/>
      <c r="I111" s="121"/>
      <c r="J111" s="121"/>
      <c r="K111" s="121"/>
      <c r="L111" s="121"/>
      <c r="M111" s="121"/>
      <c r="N111" s="121"/>
      <c r="O111" s="121"/>
      <c r="P111" s="121"/>
      <c r="Q111" s="121"/>
      <c r="R111" s="121"/>
      <c r="S111" s="121"/>
      <c r="T111" s="121"/>
      <c r="U111" s="121"/>
      <c r="V111" s="121"/>
      <c r="W111" s="121"/>
      <c r="X111" s="121"/>
      <c r="Y111" s="121"/>
      <c r="Z111" s="121"/>
    </row>
    <row r="112" ht="11.25" customHeight="1">
      <c r="A112" s="345" t="s">
        <v>12154</v>
      </c>
      <c r="B112" s="133" t="s">
        <v>135</v>
      </c>
      <c r="C112" s="133">
        <v>13.1</v>
      </c>
      <c r="D112" s="134" t="s">
        <v>12204</v>
      </c>
      <c r="E112" s="495">
        <f>(13.1*28)*2</f>
        <v>733.6</v>
      </c>
      <c r="F112" s="133" t="s">
        <v>12154</v>
      </c>
      <c r="G112" s="1"/>
      <c r="H112" s="1"/>
      <c r="I112" s="121"/>
      <c r="J112" s="121"/>
      <c r="K112" s="121"/>
      <c r="L112" s="121"/>
      <c r="M112" s="121"/>
      <c r="N112" s="121"/>
      <c r="O112" s="121"/>
      <c r="P112" s="121"/>
      <c r="Q112" s="121"/>
      <c r="R112" s="121"/>
      <c r="S112" s="121"/>
      <c r="T112" s="121"/>
      <c r="U112" s="121"/>
      <c r="V112" s="121"/>
      <c r="W112" s="121"/>
      <c r="X112" s="121"/>
      <c r="Y112" s="121"/>
      <c r="Z112" s="121"/>
    </row>
    <row r="113" ht="11.25" customHeight="1">
      <c r="A113" s="168" t="s">
        <v>11118</v>
      </c>
      <c r="B113" s="194" t="s">
        <v>135</v>
      </c>
      <c r="C113" s="177">
        <v>13.0</v>
      </c>
      <c r="D113" s="177" t="s">
        <v>12171</v>
      </c>
      <c r="E113" s="177">
        <v>728.0</v>
      </c>
      <c r="F113" s="241" t="s">
        <v>164</v>
      </c>
      <c r="G113" s="1"/>
      <c r="H113" s="1"/>
      <c r="I113" s="121"/>
      <c r="J113" s="121"/>
      <c r="K113" s="121"/>
      <c r="L113" s="121"/>
      <c r="M113" s="121"/>
      <c r="N113" s="121"/>
      <c r="O113" s="121"/>
      <c r="P113" s="121"/>
      <c r="Q113" s="121"/>
      <c r="R113" s="121"/>
      <c r="S113" s="121"/>
      <c r="T113" s="121"/>
      <c r="U113" s="121"/>
      <c r="V113" s="121"/>
      <c r="W113" s="121"/>
      <c r="X113" s="121"/>
      <c r="Y113" s="121"/>
      <c r="Z113" s="121"/>
    </row>
    <row r="114" ht="11.25" customHeight="1">
      <c r="A114" s="168" t="s">
        <v>11705</v>
      </c>
      <c r="B114" s="194" t="s">
        <v>135</v>
      </c>
      <c r="C114" s="177">
        <v>13.0</v>
      </c>
      <c r="D114" s="177" t="s">
        <v>12171</v>
      </c>
      <c r="E114" s="177">
        <v>728.0</v>
      </c>
      <c r="F114" s="241" t="s">
        <v>165</v>
      </c>
      <c r="G114" s="1"/>
      <c r="H114" s="1"/>
      <c r="I114" s="121"/>
      <c r="J114" s="121"/>
      <c r="K114" s="121"/>
      <c r="L114" s="121"/>
      <c r="M114" s="121"/>
      <c r="N114" s="121"/>
      <c r="O114" s="121"/>
      <c r="P114" s="121"/>
      <c r="Q114" s="121"/>
      <c r="R114" s="121"/>
      <c r="S114" s="121"/>
      <c r="T114" s="121"/>
      <c r="U114" s="121"/>
      <c r="V114" s="121"/>
      <c r="W114" s="121"/>
      <c r="X114" s="121"/>
      <c r="Y114" s="121"/>
      <c r="Z114" s="121"/>
    </row>
    <row r="115" ht="11.25" customHeight="1">
      <c r="A115" s="168" t="s">
        <v>166</v>
      </c>
      <c r="B115" s="194" t="s">
        <v>135</v>
      </c>
      <c r="C115" s="177">
        <v>13.12</v>
      </c>
      <c r="D115" s="177" t="s">
        <v>12205</v>
      </c>
      <c r="E115" s="177">
        <v>734.7199999999999</v>
      </c>
      <c r="F115" s="241" t="s">
        <v>166</v>
      </c>
      <c r="G115" s="1"/>
      <c r="H115" s="1"/>
      <c r="I115" s="121"/>
      <c r="J115" s="121"/>
      <c r="K115" s="121"/>
      <c r="L115" s="121"/>
      <c r="M115" s="121"/>
      <c r="N115" s="121"/>
      <c r="O115" s="121"/>
      <c r="P115" s="121"/>
      <c r="Q115" s="121"/>
      <c r="R115" s="121"/>
      <c r="S115" s="121"/>
      <c r="T115" s="121"/>
      <c r="U115" s="121"/>
      <c r="V115" s="121"/>
      <c r="W115" s="121"/>
      <c r="X115" s="121"/>
      <c r="Y115" s="121"/>
      <c r="Z115" s="121"/>
    </row>
    <row r="116" ht="11.25" customHeight="1">
      <c r="A116" s="345" t="s">
        <v>12206</v>
      </c>
      <c r="B116" s="133" t="s">
        <v>135</v>
      </c>
      <c r="C116" s="133">
        <v>13.0</v>
      </c>
      <c r="D116" s="134" t="s">
        <v>12207</v>
      </c>
      <c r="E116" s="495">
        <f>13.25*2*28</f>
        <v>742</v>
      </c>
      <c r="F116" s="537" t="s">
        <v>168</v>
      </c>
      <c r="G116" s="1"/>
      <c r="H116" s="1"/>
      <c r="I116" s="121"/>
      <c r="J116" s="121"/>
      <c r="K116" s="121"/>
      <c r="L116" s="121"/>
      <c r="M116" s="121"/>
      <c r="N116" s="121"/>
      <c r="O116" s="121"/>
      <c r="P116" s="121"/>
      <c r="Q116" s="121"/>
      <c r="R116" s="121"/>
      <c r="S116" s="121"/>
      <c r="T116" s="121"/>
      <c r="U116" s="121"/>
      <c r="V116" s="121"/>
      <c r="W116" s="121"/>
      <c r="X116" s="121"/>
      <c r="Y116" s="121"/>
      <c r="Z116" s="121"/>
    </row>
    <row r="117" ht="11.25" customHeight="1">
      <c r="A117" s="168" t="s">
        <v>169</v>
      </c>
      <c r="B117" s="194" t="s">
        <v>135</v>
      </c>
      <c r="C117" s="177">
        <v>13.0</v>
      </c>
      <c r="D117" s="177" t="s">
        <v>12171</v>
      </c>
      <c r="E117" s="177">
        <v>728.0</v>
      </c>
      <c r="F117" s="241" t="s">
        <v>169</v>
      </c>
      <c r="G117" s="1"/>
      <c r="H117" s="1"/>
      <c r="I117" s="121"/>
      <c r="J117" s="121"/>
      <c r="K117" s="121"/>
      <c r="L117" s="121"/>
      <c r="M117" s="121"/>
      <c r="N117" s="121"/>
      <c r="O117" s="121"/>
      <c r="P117" s="121"/>
      <c r="Q117" s="121"/>
      <c r="R117" s="121"/>
      <c r="S117" s="121"/>
      <c r="T117" s="121"/>
      <c r="U117" s="121"/>
      <c r="V117" s="121"/>
      <c r="W117" s="121"/>
      <c r="X117" s="121"/>
      <c r="Y117" s="121"/>
      <c r="Z117" s="121"/>
    </row>
    <row r="118" ht="11.25" customHeight="1">
      <c r="A118" s="168" t="s">
        <v>170</v>
      </c>
      <c r="B118" s="194" t="s">
        <v>135</v>
      </c>
      <c r="C118" s="177">
        <v>13.0</v>
      </c>
      <c r="D118" s="177" t="s">
        <v>12171</v>
      </c>
      <c r="E118" s="177">
        <v>728.0</v>
      </c>
      <c r="F118" s="241" t="s">
        <v>170</v>
      </c>
      <c r="G118" s="1"/>
      <c r="H118" s="1"/>
      <c r="I118" s="121"/>
      <c r="J118" s="121"/>
      <c r="K118" s="121"/>
      <c r="L118" s="121"/>
      <c r="M118" s="121"/>
      <c r="N118" s="121"/>
      <c r="O118" s="121"/>
      <c r="P118" s="121"/>
      <c r="Q118" s="121"/>
      <c r="R118" s="121"/>
      <c r="S118" s="121"/>
      <c r="T118" s="121"/>
      <c r="U118" s="121"/>
      <c r="V118" s="121"/>
      <c r="W118" s="121"/>
      <c r="X118" s="121"/>
      <c r="Y118" s="121"/>
      <c r="Z118" s="121"/>
    </row>
    <row r="119" ht="11.25" customHeight="1">
      <c r="A119" s="168" t="s">
        <v>171</v>
      </c>
      <c r="B119" s="194" t="s">
        <v>135</v>
      </c>
      <c r="C119" s="177">
        <v>13.0</v>
      </c>
      <c r="D119" s="177" t="s">
        <v>12171</v>
      </c>
      <c r="E119" s="177">
        <v>728.0</v>
      </c>
      <c r="F119" s="241" t="s">
        <v>171</v>
      </c>
      <c r="G119" s="1"/>
      <c r="H119" s="1"/>
      <c r="I119" s="121"/>
      <c r="J119" s="121"/>
      <c r="K119" s="121"/>
      <c r="L119" s="121"/>
      <c r="M119" s="121"/>
      <c r="N119" s="121"/>
      <c r="O119" s="121"/>
      <c r="P119" s="121"/>
      <c r="Q119" s="121"/>
      <c r="R119" s="121"/>
      <c r="S119" s="121"/>
      <c r="T119" s="121"/>
      <c r="U119" s="121"/>
      <c r="V119" s="121"/>
      <c r="W119" s="121"/>
      <c r="X119" s="121"/>
      <c r="Y119" s="121"/>
      <c r="Z119" s="121"/>
    </row>
    <row r="120" ht="11.25" customHeight="1">
      <c r="A120" s="515"/>
      <c r="B120" s="515"/>
      <c r="C120" s="515"/>
      <c r="D120" s="378"/>
      <c r="E120" s="493"/>
      <c r="F120" s="506"/>
      <c r="G120" s="1"/>
      <c r="H120" s="1"/>
      <c r="I120" s="121"/>
      <c r="J120" s="121"/>
      <c r="K120" s="121"/>
      <c r="L120" s="121"/>
      <c r="M120" s="121"/>
      <c r="N120" s="121"/>
      <c r="O120" s="121"/>
      <c r="P120" s="121"/>
      <c r="Q120" s="121"/>
      <c r="R120" s="121"/>
      <c r="S120" s="121"/>
      <c r="T120" s="121"/>
      <c r="U120" s="121"/>
      <c r="V120" s="121"/>
      <c r="W120" s="121"/>
      <c r="X120" s="121"/>
      <c r="Y120" s="121"/>
      <c r="Z120" s="121"/>
    </row>
    <row r="121" ht="11.25" customHeight="1">
      <c r="A121" s="345"/>
      <c r="B121" s="345"/>
      <c r="C121" s="345"/>
      <c r="D121" s="134"/>
      <c r="E121" s="495"/>
      <c r="F121" s="506"/>
      <c r="G121" s="1"/>
      <c r="H121" s="1"/>
      <c r="I121" s="121"/>
      <c r="J121" s="121"/>
      <c r="K121" s="121"/>
      <c r="L121" s="121"/>
      <c r="M121" s="121"/>
      <c r="N121" s="121"/>
      <c r="O121" s="121"/>
      <c r="P121" s="121"/>
      <c r="Q121" s="121"/>
      <c r="R121" s="121"/>
      <c r="S121" s="121"/>
      <c r="T121" s="121"/>
      <c r="U121" s="121"/>
      <c r="V121" s="121"/>
      <c r="W121" s="121"/>
      <c r="X121" s="121"/>
      <c r="Y121" s="121"/>
      <c r="Z121" s="121"/>
    </row>
    <row r="122" ht="11.25" customHeight="1">
      <c r="A122" s="345"/>
      <c r="B122" s="345"/>
      <c r="C122" s="345"/>
      <c r="D122" s="139"/>
      <c r="E122" s="495"/>
      <c r="F122" s="506"/>
      <c r="G122" s="1"/>
      <c r="H122" s="1"/>
      <c r="I122" s="121"/>
      <c r="J122" s="121"/>
      <c r="K122" s="121"/>
      <c r="L122" s="121"/>
      <c r="M122" s="121"/>
      <c r="N122" s="121"/>
      <c r="O122" s="121"/>
      <c r="P122" s="121"/>
      <c r="Q122" s="121"/>
      <c r="R122" s="121"/>
      <c r="S122" s="121"/>
      <c r="T122" s="121"/>
      <c r="U122" s="121"/>
      <c r="V122" s="121"/>
      <c r="W122" s="121"/>
      <c r="X122" s="121"/>
      <c r="Y122" s="121"/>
      <c r="Z122" s="121"/>
    </row>
    <row r="123" ht="11.25" customHeight="1">
      <c r="A123" s="345"/>
      <c r="B123" s="345"/>
      <c r="C123" s="345"/>
      <c r="D123" s="134"/>
      <c r="E123" s="495"/>
      <c r="F123" s="506"/>
      <c r="G123" s="1"/>
      <c r="H123" s="1"/>
      <c r="I123" s="121"/>
      <c r="J123" s="121"/>
      <c r="K123" s="121"/>
      <c r="L123" s="121"/>
      <c r="M123" s="121"/>
      <c r="N123" s="121"/>
      <c r="O123" s="121"/>
      <c r="P123" s="121"/>
      <c r="Q123" s="121"/>
      <c r="R123" s="121"/>
      <c r="S123" s="121"/>
      <c r="T123" s="121"/>
      <c r="U123" s="121"/>
      <c r="V123" s="121"/>
      <c r="W123" s="121"/>
      <c r="X123" s="121"/>
      <c r="Y123" s="121"/>
      <c r="Z123" s="121"/>
    </row>
    <row r="124" ht="11.25" customHeight="1">
      <c r="A124" s="345"/>
      <c r="B124" s="345"/>
      <c r="C124" s="345"/>
      <c r="D124" s="134"/>
      <c r="E124" s="495"/>
      <c r="F124" s="506"/>
      <c r="G124" s="1"/>
      <c r="H124" s="1"/>
      <c r="I124" s="121"/>
      <c r="J124" s="121"/>
      <c r="K124" s="121"/>
      <c r="L124" s="121"/>
      <c r="M124" s="121"/>
      <c r="N124" s="121"/>
      <c r="O124" s="121"/>
      <c r="P124" s="121"/>
      <c r="Q124" s="121"/>
      <c r="R124" s="121"/>
      <c r="S124" s="121"/>
      <c r="T124" s="121"/>
      <c r="U124" s="121"/>
      <c r="V124" s="121"/>
      <c r="W124" s="121"/>
      <c r="X124" s="121"/>
      <c r="Y124" s="121"/>
      <c r="Z124" s="121"/>
    </row>
    <row r="125" ht="11.25" customHeight="1">
      <c r="A125" s="345"/>
      <c r="B125" s="345"/>
      <c r="C125" s="345"/>
      <c r="D125" s="134"/>
      <c r="E125" s="495"/>
      <c r="F125" s="506"/>
      <c r="G125" s="1"/>
      <c r="H125" s="1"/>
      <c r="I125" s="121"/>
      <c r="J125" s="121"/>
      <c r="K125" s="121"/>
      <c r="L125" s="121"/>
      <c r="M125" s="121"/>
      <c r="N125" s="121"/>
      <c r="O125" s="121"/>
      <c r="P125" s="121"/>
      <c r="Q125" s="121"/>
      <c r="R125" s="121"/>
      <c r="S125" s="121"/>
      <c r="T125" s="121"/>
      <c r="U125" s="121"/>
      <c r="V125" s="121"/>
      <c r="W125" s="121"/>
      <c r="X125" s="121"/>
      <c r="Y125" s="121"/>
      <c r="Z125" s="121"/>
    </row>
    <row r="126" ht="15.75" customHeight="1">
      <c r="A126" s="77"/>
      <c r="B126" s="373"/>
      <c r="C126" s="373"/>
      <c r="D126" s="499"/>
      <c r="E126" s="499">
        <f>SUM(E9:E125)</f>
        <v>61012.32</v>
      </c>
      <c r="G126" s="1"/>
      <c r="H126" s="1"/>
    </row>
    <row r="127" ht="15.75" customHeight="1">
      <c r="A127" s="66"/>
      <c r="B127" s="66"/>
      <c r="C127" s="67"/>
      <c r="D127" s="67"/>
      <c r="E127" s="67"/>
      <c r="F127" s="1"/>
      <c r="G127" s="1"/>
      <c r="H127" s="1"/>
    </row>
    <row r="128" ht="15.75" customHeight="1">
      <c r="A128" s="116" t="s">
        <v>1743</v>
      </c>
      <c r="B128" s="117"/>
      <c r="C128" s="117"/>
      <c r="D128" s="117"/>
      <c r="E128" s="117"/>
      <c r="F128" s="3"/>
      <c r="G128" s="1"/>
      <c r="H128" s="1"/>
    </row>
    <row r="129" ht="15.75" customHeight="1">
      <c r="A129" s="66"/>
      <c r="B129" s="66"/>
      <c r="C129" s="67"/>
      <c r="D129" s="67"/>
      <c r="E129" s="1"/>
      <c r="F129" s="1"/>
      <c r="G129" s="1"/>
      <c r="H129" s="1"/>
    </row>
    <row r="130" ht="15.75" customHeight="1">
      <c r="A130" s="66"/>
      <c r="B130" s="66"/>
      <c r="C130" s="67"/>
      <c r="D130" s="67"/>
      <c r="E130" s="67"/>
      <c r="F130" s="1"/>
      <c r="G130" s="1"/>
      <c r="H130" s="1"/>
    </row>
    <row r="131" ht="15.75" customHeight="1">
      <c r="A131" s="66"/>
      <c r="B131" s="66"/>
      <c r="C131" s="67"/>
      <c r="D131" s="67"/>
      <c r="E131" s="1"/>
      <c r="F131" s="1"/>
      <c r="G131" s="1"/>
      <c r="H131" s="1"/>
    </row>
    <row r="132" ht="15.75" customHeight="1">
      <c r="A132" s="66"/>
      <c r="B132" s="66"/>
      <c r="C132" s="67"/>
      <c r="D132" s="67"/>
      <c r="E132" s="67"/>
      <c r="F132" s="1"/>
      <c r="G132" s="1"/>
      <c r="H132" s="1"/>
    </row>
    <row r="133" ht="15.75" customHeight="1">
      <c r="A133" s="66"/>
      <c r="B133" s="66"/>
      <c r="C133" s="67"/>
      <c r="D133" s="67"/>
      <c r="E133" s="67"/>
      <c r="F133" s="1"/>
      <c r="G133" s="1"/>
      <c r="H133" s="1"/>
    </row>
    <row r="134" ht="15.75" customHeight="1">
      <c r="A134" s="66"/>
      <c r="B134" s="66"/>
      <c r="C134" s="67"/>
      <c r="D134" s="67"/>
      <c r="E134" s="67"/>
      <c r="F134" s="1"/>
      <c r="G134" s="1"/>
      <c r="H134" s="1"/>
    </row>
    <row r="135" ht="15.75" customHeight="1">
      <c r="A135" s="66"/>
      <c r="B135" s="66"/>
      <c r="C135" s="67"/>
      <c r="D135" s="67"/>
      <c r="E135" s="67"/>
      <c r="F135" s="1"/>
      <c r="G135" s="1"/>
      <c r="H135" s="1"/>
    </row>
    <row r="136" ht="15.75" customHeight="1">
      <c r="A136" s="66"/>
      <c r="B136" s="66"/>
      <c r="C136" s="67"/>
      <c r="D136" s="67"/>
      <c r="E136" s="67"/>
      <c r="F136" s="1"/>
      <c r="G136" s="1"/>
      <c r="H136" s="1"/>
    </row>
    <row r="137" ht="15.75" customHeight="1">
      <c r="A137" s="66"/>
      <c r="B137" s="66"/>
      <c r="C137" s="67"/>
      <c r="D137" s="67"/>
      <c r="E137" s="67"/>
      <c r="F137" s="1"/>
      <c r="G137" s="1"/>
      <c r="H137" s="1"/>
    </row>
    <row r="138" ht="15.75" customHeight="1">
      <c r="A138" s="66"/>
      <c r="B138" s="66"/>
      <c r="C138" s="67"/>
      <c r="D138" s="67"/>
      <c r="E138" s="67"/>
      <c r="F138" s="1"/>
      <c r="G138" s="1"/>
      <c r="H138" s="1"/>
    </row>
    <row r="139" ht="15.75" customHeight="1">
      <c r="A139" s="66"/>
      <c r="B139" s="66"/>
      <c r="C139" s="67"/>
      <c r="D139" s="67"/>
      <c r="E139" s="67"/>
      <c r="F139" s="1"/>
      <c r="G139" s="1"/>
      <c r="H139" s="1"/>
    </row>
    <row r="140" ht="15.75" customHeight="1">
      <c r="A140" s="66"/>
      <c r="B140" s="66"/>
      <c r="C140" s="67"/>
      <c r="D140" s="67"/>
      <c r="E140" s="67"/>
      <c r="F140" s="1"/>
      <c r="G140" s="1"/>
      <c r="H140" s="1"/>
    </row>
    <row r="141" ht="15.75" customHeight="1">
      <c r="A141" s="66"/>
      <c r="B141" s="66"/>
      <c r="C141" s="67"/>
      <c r="D141" s="67"/>
      <c r="E141" s="67"/>
      <c r="F141" s="1"/>
      <c r="G141" s="1"/>
      <c r="H141" s="1"/>
    </row>
    <row r="142" ht="15.75" customHeight="1">
      <c r="A142" s="66"/>
      <c r="B142" s="66"/>
      <c r="C142" s="67"/>
      <c r="D142" s="67"/>
      <c r="E142" s="67"/>
      <c r="F142" s="1"/>
      <c r="G142" s="1"/>
      <c r="H142" s="1"/>
    </row>
    <row r="143" ht="15.75" customHeight="1">
      <c r="A143" s="66"/>
      <c r="B143" s="66"/>
      <c r="C143" s="67"/>
      <c r="D143" s="67"/>
      <c r="E143" s="67"/>
      <c r="F143" s="1"/>
      <c r="G143" s="1"/>
      <c r="H143" s="1"/>
    </row>
    <row r="144" ht="15.75" customHeight="1">
      <c r="A144" s="66"/>
      <c r="B144" s="66"/>
      <c r="C144" s="67"/>
      <c r="D144" s="67"/>
      <c r="E144" s="67"/>
      <c r="F144" s="1"/>
      <c r="G144" s="1"/>
      <c r="H144" s="1"/>
    </row>
    <row r="145" ht="15.75" customHeight="1">
      <c r="A145" s="66"/>
      <c r="B145" s="66"/>
      <c r="C145" s="67"/>
      <c r="D145" s="67"/>
      <c r="E145" s="67"/>
      <c r="F145" s="1"/>
      <c r="G145" s="1"/>
      <c r="H145" s="1"/>
    </row>
    <row r="146" ht="15.75" customHeight="1">
      <c r="A146" s="66"/>
      <c r="B146" s="66"/>
      <c r="C146" s="67"/>
      <c r="D146" s="67"/>
      <c r="E146" s="67"/>
      <c r="F146" s="1"/>
      <c r="G146" s="1"/>
      <c r="H146" s="1"/>
    </row>
    <row r="147" ht="15.75" customHeight="1">
      <c r="A147" s="66"/>
      <c r="B147" s="66"/>
      <c r="C147" s="67"/>
      <c r="D147" s="67"/>
      <c r="E147" s="67"/>
      <c r="F147" s="1"/>
      <c r="G147" s="1"/>
      <c r="H147" s="1"/>
    </row>
    <row r="148" ht="15.75" customHeight="1">
      <c r="A148" s="66"/>
      <c r="B148" s="66"/>
      <c r="C148" s="67"/>
      <c r="D148" s="67"/>
      <c r="E148" s="67"/>
      <c r="F148" s="1"/>
      <c r="G148" s="1"/>
      <c r="H148" s="1"/>
    </row>
    <row r="149" ht="15.75" customHeight="1">
      <c r="A149" s="66"/>
      <c r="B149" s="66"/>
      <c r="C149" s="67"/>
      <c r="D149" s="67"/>
      <c r="E149" s="67"/>
      <c r="F149" s="1"/>
      <c r="G149" s="1"/>
      <c r="H149" s="1"/>
    </row>
    <row r="150" ht="15.75" customHeight="1">
      <c r="A150" s="66"/>
      <c r="B150" s="66"/>
      <c r="C150" s="67"/>
      <c r="D150" s="67"/>
      <c r="E150" s="67"/>
      <c r="F150" s="1"/>
      <c r="G150" s="1"/>
      <c r="H150" s="1"/>
    </row>
    <row r="151" ht="15.75" customHeight="1">
      <c r="A151" s="66"/>
      <c r="B151" s="66"/>
      <c r="C151" s="67"/>
      <c r="D151" s="67"/>
      <c r="E151" s="67"/>
      <c r="F151" s="1"/>
      <c r="G151" s="1"/>
      <c r="H151" s="1"/>
    </row>
    <row r="152" ht="15.75" customHeight="1">
      <c r="A152" s="66"/>
      <c r="B152" s="66"/>
      <c r="C152" s="67"/>
      <c r="D152" s="67"/>
      <c r="E152" s="67"/>
      <c r="F152" s="1"/>
      <c r="G152" s="1"/>
      <c r="H152" s="1"/>
    </row>
    <row r="153" ht="15.75" customHeight="1">
      <c r="A153" s="66"/>
      <c r="B153" s="66"/>
      <c r="C153" s="67"/>
      <c r="D153" s="67"/>
      <c r="E153" s="67"/>
      <c r="F153" s="1"/>
      <c r="G153" s="1"/>
      <c r="H153" s="1"/>
    </row>
    <row r="154" ht="15.75" customHeight="1">
      <c r="A154" s="66"/>
      <c r="B154" s="66"/>
      <c r="C154" s="67"/>
      <c r="D154" s="67"/>
      <c r="E154" s="67"/>
      <c r="F154" s="1"/>
      <c r="G154" s="1"/>
      <c r="H154" s="1"/>
    </row>
    <row r="155" ht="15.75" customHeight="1">
      <c r="A155" s="66"/>
      <c r="B155" s="66"/>
      <c r="C155" s="67"/>
      <c r="D155" s="67"/>
      <c r="E155" s="67"/>
      <c r="F155" s="1"/>
      <c r="G155" s="1"/>
      <c r="H155" s="1"/>
    </row>
    <row r="156" ht="15.75" customHeight="1">
      <c r="A156" s="66"/>
      <c r="B156" s="66"/>
      <c r="C156" s="67"/>
      <c r="D156" s="67"/>
      <c r="E156" s="67"/>
      <c r="F156" s="1"/>
      <c r="G156" s="1"/>
      <c r="H156" s="1"/>
    </row>
    <row r="157" ht="15.75" customHeight="1">
      <c r="A157" s="66"/>
      <c r="B157" s="66"/>
      <c r="C157" s="67"/>
      <c r="D157" s="67"/>
      <c r="E157" s="67"/>
      <c r="F157" s="1"/>
      <c r="G157" s="1"/>
      <c r="H157" s="1"/>
    </row>
    <row r="158" ht="15.75" customHeight="1">
      <c r="A158" s="66"/>
      <c r="B158" s="66"/>
      <c r="C158" s="67"/>
      <c r="D158" s="67"/>
      <c r="E158" s="67"/>
      <c r="F158" s="1"/>
      <c r="G158" s="1"/>
      <c r="H158" s="1"/>
    </row>
    <row r="159" ht="15.75" customHeight="1">
      <c r="A159" s="66"/>
      <c r="B159" s="66"/>
      <c r="C159" s="67"/>
      <c r="D159" s="67"/>
      <c r="E159" s="67"/>
      <c r="F159" s="1"/>
      <c r="G159" s="1"/>
      <c r="H159" s="1"/>
    </row>
    <row r="160" ht="15.75" customHeight="1">
      <c r="A160" s="66"/>
      <c r="B160" s="66"/>
      <c r="C160" s="67"/>
      <c r="D160" s="67"/>
      <c r="E160" s="67"/>
      <c r="F160" s="1"/>
      <c r="G160" s="1"/>
      <c r="H160" s="1"/>
    </row>
    <row r="161" ht="15.75" customHeight="1">
      <c r="A161" s="66"/>
      <c r="B161" s="66"/>
      <c r="C161" s="67"/>
      <c r="D161" s="67"/>
      <c r="E161" s="67"/>
      <c r="F161" s="1"/>
      <c r="G161" s="1"/>
      <c r="H161" s="1"/>
    </row>
    <row r="162" ht="15.75" customHeight="1">
      <c r="A162" s="66"/>
      <c r="B162" s="66"/>
      <c r="C162" s="67"/>
      <c r="D162" s="67"/>
      <c r="E162" s="67"/>
      <c r="F162" s="1"/>
      <c r="G162" s="1"/>
      <c r="H162" s="1"/>
    </row>
    <row r="163" ht="15.75" customHeight="1">
      <c r="A163" s="66"/>
      <c r="B163" s="66"/>
      <c r="C163" s="67"/>
      <c r="D163" s="67"/>
      <c r="E163" s="67"/>
      <c r="F163" s="1"/>
      <c r="G163" s="1"/>
      <c r="H163" s="1"/>
    </row>
    <row r="164" ht="15.75" customHeight="1">
      <c r="A164" s="66"/>
      <c r="B164" s="66"/>
      <c r="C164" s="67"/>
      <c r="D164" s="67"/>
      <c r="E164" s="67"/>
      <c r="F164" s="1"/>
      <c r="G164" s="1"/>
      <c r="H164" s="1"/>
    </row>
    <row r="165" ht="15.75" customHeight="1">
      <c r="A165" s="66"/>
      <c r="B165" s="66"/>
      <c r="C165" s="67"/>
      <c r="D165" s="67"/>
      <c r="E165" s="67"/>
      <c r="F165" s="1"/>
      <c r="G165" s="1"/>
      <c r="H165" s="1"/>
    </row>
    <row r="166" ht="15.75" customHeight="1">
      <c r="A166" s="66"/>
      <c r="B166" s="66"/>
      <c r="C166" s="67"/>
      <c r="D166" s="67"/>
      <c r="E166" s="67"/>
      <c r="F166" s="1"/>
      <c r="G166" s="1"/>
      <c r="H166" s="1"/>
    </row>
    <row r="167" ht="15.75" customHeight="1">
      <c r="A167" s="66"/>
      <c r="B167" s="66"/>
      <c r="C167" s="67"/>
      <c r="D167" s="67"/>
      <c r="E167" s="67"/>
      <c r="F167" s="1"/>
      <c r="G167" s="1"/>
      <c r="H167" s="1"/>
    </row>
    <row r="168" ht="15.75" customHeight="1">
      <c r="A168" s="66"/>
      <c r="B168" s="66"/>
      <c r="C168" s="67"/>
      <c r="D168" s="67"/>
      <c r="E168" s="67"/>
      <c r="F168" s="1"/>
      <c r="G168" s="1"/>
      <c r="H168" s="1"/>
    </row>
    <row r="169" ht="15.75" customHeight="1">
      <c r="A169" s="66"/>
      <c r="B169" s="66"/>
      <c r="C169" s="67"/>
      <c r="D169" s="67"/>
      <c r="E169" s="67"/>
      <c r="F169" s="1"/>
      <c r="G169" s="1"/>
      <c r="H169" s="1"/>
    </row>
    <row r="170" ht="15.75" customHeight="1">
      <c r="A170" s="66"/>
      <c r="B170" s="66"/>
      <c r="C170" s="67"/>
      <c r="D170" s="67"/>
      <c r="E170" s="67"/>
      <c r="F170" s="1"/>
      <c r="G170" s="1"/>
      <c r="H170" s="1"/>
    </row>
    <row r="171" ht="15.75" customHeight="1">
      <c r="A171" s="66"/>
      <c r="B171" s="66"/>
      <c r="C171" s="67"/>
      <c r="D171" s="67"/>
      <c r="E171" s="67"/>
      <c r="F171" s="1"/>
      <c r="G171" s="1"/>
      <c r="H171" s="1"/>
    </row>
    <row r="172" ht="15.75" customHeight="1">
      <c r="A172" s="66"/>
      <c r="B172" s="66"/>
      <c r="C172" s="67"/>
      <c r="D172" s="67"/>
      <c r="E172" s="67"/>
      <c r="F172" s="1"/>
      <c r="G172" s="1"/>
      <c r="H172" s="1"/>
    </row>
    <row r="173" ht="15.75" customHeight="1">
      <c r="A173" s="66"/>
      <c r="B173" s="66"/>
      <c r="C173" s="67"/>
      <c r="D173" s="67"/>
      <c r="E173" s="67"/>
      <c r="F173" s="1"/>
      <c r="G173" s="1"/>
      <c r="H173" s="1"/>
    </row>
    <row r="174" ht="15.75" customHeight="1">
      <c r="A174" s="66"/>
      <c r="B174" s="66"/>
      <c r="C174" s="67"/>
      <c r="D174" s="67"/>
      <c r="E174" s="67"/>
      <c r="F174" s="1"/>
      <c r="G174" s="1"/>
      <c r="H174" s="1"/>
    </row>
    <row r="175" ht="15.75" customHeight="1">
      <c r="A175" s="66"/>
      <c r="B175" s="66"/>
      <c r="C175" s="67"/>
      <c r="D175" s="67"/>
      <c r="E175" s="67"/>
      <c r="F175" s="1"/>
      <c r="G175" s="1"/>
      <c r="H175" s="1"/>
    </row>
    <row r="176" ht="15.75" customHeight="1">
      <c r="A176" s="66"/>
      <c r="B176" s="66"/>
      <c r="C176" s="67"/>
      <c r="D176" s="67"/>
      <c r="E176" s="67"/>
      <c r="F176" s="1"/>
      <c r="G176" s="1"/>
      <c r="H176" s="1"/>
    </row>
    <row r="177" ht="15.75" customHeight="1">
      <c r="A177" s="66"/>
      <c r="B177" s="66"/>
      <c r="C177" s="67"/>
      <c r="D177" s="67"/>
      <c r="E177" s="67"/>
      <c r="F177" s="1"/>
      <c r="G177" s="1"/>
      <c r="H177" s="1"/>
    </row>
    <row r="178" ht="15.75" customHeight="1">
      <c r="A178" s="66"/>
      <c r="B178" s="66"/>
      <c r="C178" s="67"/>
      <c r="D178" s="67"/>
      <c r="E178" s="67"/>
      <c r="F178" s="1"/>
      <c r="G178" s="1"/>
      <c r="H178" s="1"/>
    </row>
    <row r="179" ht="15.75" customHeight="1">
      <c r="A179" s="66"/>
      <c r="B179" s="66"/>
      <c r="C179" s="67"/>
      <c r="D179" s="67"/>
      <c r="E179" s="67"/>
      <c r="F179" s="1"/>
      <c r="G179" s="1"/>
      <c r="H179" s="1"/>
    </row>
    <row r="180" ht="15.75" customHeight="1">
      <c r="A180" s="66"/>
      <c r="B180" s="66"/>
      <c r="C180" s="67"/>
      <c r="D180" s="67"/>
      <c r="E180" s="67"/>
      <c r="F180" s="1"/>
      <c r="G180" s="1"/>
      <c r="H180" s="1"/>
    </row>
    <row r="181" ht="15.75" customHeight="1">
      <c r="A181" s="66"/>
      <c r="B181" s="66"/>
      <c r="C181" s="67"/>
      <c r="D181" s="67"/>
      <c r="E181" s="67"/>
      <c r="F181" s="1"/>
      <c r="G181" s="1"/>
      <c r="H181" s="1"/>
    </row>
    <row r="182" ht="15.75" customHeight="1">
      <c r="A182" s="66"/>
      <c r="B182" s="66"/>
      <c r="C182" s="67"/>
      <c r="D182" s="67"/>
      <c r="E182" s="67"/>
      <c r="F182" s="1"/>
      <c r="G182" s="1"/>
      <c r="H182" s="1"/>
    </row>
    <row r="183" ht="15.75" customHeight="1">
      <c r="A183" s="66"/>
      <c r="B183" s="66"/>
      <c r="C183" s="67"/>
      <c r="D183" s="67"/>
      <c r="E183" s="67"/>
      <c r="F183" s="1"/>
      <c r="G183" s="1"/>
      <c r="H183" s="1"/>
    </row>
    <row r="184" ht="15.75" customHeight="1">
      <c r="A184" s="66"/>
      <c r="B184" s="66"/>
      <c r="C184" s="67"/>
      <c r="D184" s="67"/>
      <c r="E184" s="67"/>
      <c r="F184" s="1"/>
      <c r="G184" s="1"/>
      <c r="H184" s="1"/>
    </row>
    <row r="185" ht="15.75" customHeight="1">
      <c r="A185" s="66"/>
      <c r="B185" s="66"/>
      <c r="C185" s="67"/>
      <c r="D185" s="67"/>
      <c r="E185" s="67"/>
      <c r="F185" s="1"/>
      <c r="G185" s="1"/>
      <c r="H185" s="1"/>
    </row>
    <row r="186" ht="15.75" customHeight="1">
      <c r="A186" s="66"/>
      <c r="B186" s="66"/>
      <c r="C186" s="67"/>
      <c r="D186" s="67"/>
      <c r="E186" s="67"/>
      <c r="F186" s="1"/>
      <c r="G186" s="1"/>
      <c r="H186" s="1"/>
    </row>
    <row r="187" ht="15.75" customHeight="1">
      <c r="A187" s="66"/>
      <c r="B187" s="66"/>
      <c r="C187" s="67"/>
      <c r="D187" s="67"/>
      <c r="E187" s="67"/>
      <c r="F187" s="1"/>
      <c r="G187" s="1"/>
      <c r="H187" s="1"/>
    </row>
    <row r="188" ht="15.75" customHeight="1">
      <c r="A188" s="66"/>
      <c r="B188" s="66"/>
      <c r="C188" s="67"/>
      <c r="D188" s="67"/>
      <c r="E188" s="67"/>
      <c r="F188" s="1"/>
      <c r="G188" s="1"/>
      <c r="H188" s="1"/>
    </row>
    <row r="189" ht="15.75" customHeight="1">
      <c r="A189" s="66"/>
      <c r="B189" s="66"/>
      <c r="C189" s="67"/>
      <c r="D189" s="67"/>
      <c r="E189" s="67"/>
      <c r="F189" s="1"/>
      <c r="G189" s="1"/>
      <c r="H189" s="1"/>
    </row>
    <row r="190" ht="15.75" customHeight="1">
      <c r="A190" s="66"/>
      <c r="B190" s="66"/>
      <c r="C190" s="67"/>
      <c r="D190" s="67"/>
      <c r="E190" s="67"/>
      <c r="F190" s="1"/>
      <c r="G190" s="1"/>
      <c r="H190" s="1"/>
    </row>
    <row r="191" ht="15.75" customHeight="1">
      <c r="A191" s="66"/>
      <c r="B191" s="66"/>
      <c r="C191" s="67"/>
      <c r="D191" s="67"/>
      <c r="E191" s="67"/>
      <c r="F191" s="1"/>
      <c r="G191" s="1"/>
      <c r="H191" s="1"/>
    </row>
    <row r="192" ht="15.75" customHeight="1">
      <c r="A192" s="66"/>
      <c r="B192" s="66"/>
      <c r="C192" s="67"/>
      <c r="D192" s="67"/>
      <c r="E192" s="67"/>
      <c r="F192" s="1"/>
      <c r="G192" s="1"/>
      <c r="H192" s="1"/>
    </row>
    <row r="193" ht="15.75" customHeight="1">
      <c r="A193" s="66"/>
      <c r="B193" s="66"/>
      <c r="C193" s="67"/>
      <c r="D193" s="67"/>
      <c r="E193" s="67"/>
      <c r="F193" s="1"/>
      <c r="G193" s="1"/>
      <c r="H193" s="1"/>
    </row>
    <row r="194" ht="15.75" customHeight="1">
      <c r="A194" s="66"/>
      <c r="B194" s="66"/>
      <c r="C194" s="67"/>
      <c r="D194" s="67"/>
      <c r="E194" s="67"/>
      <c r="F194" s="1"/>
      <c r="G194" s="1"/>
      <c r="H194" s="1"/>
    </row>
    <row r="195" ht="15.75" customHeight="1">
      <c r="A195" s="66"/>
      <c r="B195" s="66"/>
      <c r="C195" s="67"/>
      <c r="D195" s="67"/>
      <c r="E195" s="67"/>
      <c r="F195" s="1"/>
      <c r="G195" s="1"/>
      <c r="H195" s="1"/>
    </row>
    <row r="196" ht="15.75" customHeight="1">
      <c r="A196" s="66"/>
      <c r="B196" s="66"/>
      <c r="C196" s="67"/>
      <c r="D196" s="67"/>
      <c r="E196" s="67"/>
      <c r="F196" s="1"/>
      <c r="G196" s="1"/>
      <c r="H196" s="1"/>
    </row>
    <row r="197" ht="15.75" customHeight="1">
      <c r="A197" s="66"/>
      <c r="B197" s="66"/>
      <c r="C197" s="67"/>
      <c r="D197" s="67"/>
      <c r="E197" s="67"/>
      <c r="F197" s="1"/>
      <c r="G197" s="1"/>
      <c r="H197" s="1"/>
    </row>
    <row r="198" ht="15.75" customHeight="1">
      <c r="A198" s="66"/>
      <c r="B198" s="66"/>
      <c r="C198" s="67"/>
      <c r="D198" s="67"/>
      <c r="E198" s="67"/>
      <c r="F198" s="1"/>
      <c r="G198" s="1"/>
      <c r="H198" s="1"/>
    </row>
    <row r="199" ht="15.75" customHeight="1">
      <c r="A199" s="66"/>
      <c r="B199" s="66"/>
      <c r="C199" s="67"/>
      <c r="D199" s="67"/>
      <c r="E199" s="67"/>
      <c r="F199" s="1"/>
      <c r="G199" s="1"/>
      <c r="H199" s="1"/>
    </row>
    <row r="200" ht="15.75" customHeight="1">
      <c r="A200" s="66"/>
      <c r="B200" s="66"/>
      <c r="C200" s="67"/>
      <c r="D200" s="67"/>
      <c r="E200" s="67"/>
      <c r="F200" s="1"/>
      <c r="G200" s="1"/>
      <c r="H200" s="1"/>
    </row>
    <row r="201" ht="15.75" customHeight="1">
      <c r="A201" s="66"/>
      <c r="B201" s="66"/>
      <c r="C201" s="67"/>
      <c r="D201" s="67"/>
      <c r="E201" s="67"/>
      <c r="F201" s="1"/>
      <c r="G201" s="1"/>
      <c r="H201" s="1"/>
    </row>
    <row r="202" ht="15.75" customHeight="1">
      <c r="A202" s="66"/>
      <c r="B202" s="66"/>
      <c r="C202" s="67"/>
      <c r="D202" s="67"/>
      <c r="E202" s="67"/>
      <c r="F202" s="1"/>
      <c r="G202" s="1"/>
      <c r="H202" s="1"/>
    </row>
    <row r="203" ht="15.75" customHeight="1">
      <c r="A203" s="66"/>
      <c r="B203" s="66"/>
      <c r="C203" s="67"/>
      <c r="D203" s="67"/>
      <c r="E203" s="67"/>
      <c r="F203" s="1"/>
      <c r="G203" s="1"/>
      <c r="H203" s="1"/>
    </row>
    <row r="204" ht="15.75" customHeight="1">
      <c r="A204" s="66"/>
      <c r="B204" s="66"/>
      <c r="C204" s="67"/>
      <c r="D204" s="67"/>
      <c r="E204" s="67"/>
      <c r="F204" s="1"/>
      <c r="G204" s="1"/>
      <c r="H204" s="1"/>
    </row>
    <row r="205" ht="15.75" customHeight="1">
      <c r="A205" s="66"/>
      <c r="B205" s="66"/>
      <c r="C205" s="67"/>
      <c r="D205" s="67"/>
      <c r="E205" s="67"/>
      <c r="F205" s="1"/>
      <c r="G205" s="1"/>
      <c r="H205" s="1"/>
    </row>
    <row r="206" ht="15.75" customHeight="1">
      <c r="A206" s="66"/>
      <c r="B206" s="66"/>
      <c r="C206" s="67"/>
      <c r="D206" s="67"/>
      <c r="E206" s="67"/>
      <c r="F206" s="1"/>
      <c r="G206" s="1"/>
      <c r="H206" s="1"/>
    </row>
    <row r="207" ht="15.75" customHeight="1">
      <c r="A207" s="66"/>
      <c r="B207" s="66"/>
      <c r="C207" s="67"/>
      <c r="D207" s="67"/>
      <c r="E207" s="67"/>
      <c r="F207" s="1"/>
      <c r="G207" s="1"/>
      <c r="H207" s="1"/>
    </row>
    <row r="208" ht="15.75" customHeight="1">
      <c r="A208" s="66"/>
      <c r="B208" s="66"/>
      <c r="C208" s="67"/>
      <c r="D208" s="67"/>
      <c r="E208" s="67"/>
      <c r="F208" s="1"/>
      <c r="G208" s="1"/>
      <c r="H208" s="1"/>
    </row>
    <row r="209" ht="15.75" customHeight="1">
      <c r="A209" s="66"/>
      <c r="B209" s="66"/>
      <c r="C209" s="67"/>
      <c r="D209" s="67"/>
      <c r="E209" s="67"/>
      <c r="F209" s="1"/>
      <c r="G209" s="1"/>
      <c r="H209" s="1"/>
    </row>
    <row r="210" ht="15.75" customHeight="1">
      <c r="A210" s="66"/>
      <c r="B210" s="66"/>
      <c r="C210" s="67"/>
      <c r="D210" s="67"/>
      <c r="E210" s="67"/>
      <c r="F210" s="1"/>
      <c r="G210" s="1"/>
      <c r="H210" s="1"/>
    </row>
    <row r="211" ht="15.75" customHeight="1">
      <c r="A211" s="66"/>
      <c r="B211" s="66"/>
      <c r="C211" s="67"/>
      <c r="D211" s="67"/>
      <c r="E211" s="67"/>
      <c r="F211" s="1"/>
      <c r="G211" s="1"/>
      <c r="H211" s="1"/>
    </row>
    <row r="212" ht="15.75" customHeight="1">
      <c r="A212" s="66"/>
      <c r="B212" s="66"/>
      <c r="C212" s="67"/>
      <c r="D212" s="67"/>
      <c r="E212" s="67"/>
      <c r="F212" s="1"/>
      <c r="G212" s="1"/>
      <c r="H212" s="1"/>
    </row>
    <row r="213" ht="15.75" customHeight="1">
      <c r="A213" s="66"/>
      <c r="B213" s="66"/>
      <c r="C213" s="67"/>
      <c r="D213" s="67"/>
      <c r="E213" s="67"/>
      <c r="F213" s="1"/>
      <c r="G213" s="1"/>
      <c r="H213" s="1"/>
    </row>
    <row r="214" ht="15.75" customHeight="1">
      <c r="A214" s="66"/>
      <c r="B214" s="66"/>
      <c r="C214" s="67"/>
      <c r="D214" s="67"/>
      <c r="E214" s="67"/>
      <c r="F214" s="1"/>
      <c r="G214" s="1"/>
      <c r="H214" s="1"/>
    </row>
    <row r="215" ht="15.75" customHeight="1">
      <c r="A215" s="66"/>
      <c r="B215" s="66"/>
      <c r="C215" s="67"/>
      <c r="D215" s="67"/>
      <c r="E215" s="67"/>
      <c r="F215" s="1"/>
      <c r="G215" s="1"/>
      <c r="H215" s="1"/>
    </row>
    <row r="216" ht="15.75" customHeight="1">
      <c r="A216" s="66"/>
      <c r="B216" s="66"/>
      <c r="C216" s="67"/>
      <c r="D216" s="67"/>
      <c r="E216" s="67"/>
      <c r="F216" s="1"/>
      <c r="G216" s="1"/>
      <c r="H216" s="1"/>
    </row>
    <row r="217" ht="15.75" customHeight="1">
      <c r="A217" s="66"/>
      <c r="B217" s="66"/>
      <c r="C217" s="67"/>
      <c r="D217" s="67"/>
      <c r="E217" s="67"/>
      <c r="F217" s="1"/>
      <c r="G217" s="1"/>
      <c r="H217" s="1"/>
    </row>
    <row r="218" ht="15.75" customHeight="1">
      <c r="A218" s="66"/>
      <c r="B218" s="66"/>
      <c r="C218" s="67"/>
      <c r="D218" s="67"/>
      <c r="E218" s="67"/>
      <c r="F218" s="1"/>
      <c r="G218" s="1"/>
      <c r="H218" s="1"/>
    </row>
    <row r="219" ht="15.75" customHeight="1">
      <c r="A219" s="66"/>
      <c r="B219" s="66"/>
      <c r="C219" s="67"/>
      <c r="D219" s="67"/>
      <c r="E219" s="67"/>
      <c r="F219" s="1"/>
      <c r="G219" s="1"/>
      <c r="H219" s="1"/>
    </row>
    <row r="220" ht="15.75" customHeight="1">
      <c r="A220" s="66"/>
      <c r="B220" s="66"/>
      <c r="C220" s="67"/>
      <c r="D220" s="67"/>
      <c r="E220" s="67"/>
      <c r="F220" s="1"/>
      <c r="G220" s="1"/>
      <c r="H220" s="1"/>
    </row>
    <row r="221" ht="15.75" customHeight="1">
      <c r="A221" s="66"/>
      <c r="B221" s="66"/>
      <c r="C221" s="67"/>
      <c r="D221" s="67"/>
      <c r="E221" s="67"/>
      <c r="F221" s="1"/>
      <c r="G221" s="1"/>
      <c r="H221" s="1"/>
    </row>
    <row r="222" ht="15.75" customHeight="1">
      <c r="A222" s="66"/>
      <c r="B222" s="66"/>
      <c r="C222" s="67"/>
      <c r="D222" s="67"/>
      <c r="E222" s="67"/>
      <c r="F222" s="1"/>
      <c r="G222" s="1"/>
      <c r="H222" s="1"/>
    </row>
    <row r="223" ht="15.75" customHeight="1">
      <c r="A223" s="66"/>
      <c r="B223" s="66"/>
      <c r="C223" s="67"/>
      <c r="D223" s="67"/>
      <c r="E223" s="67"/>
      <c r="F223" s="1"/>
      <c r="G223" s="1"/>
      <c r="H223" s="1"/>
    </row>
    <row r="224" ht="15.75" customHeight="1">
      <c r="A224" s="66"/>
      <c r="B224" s="66"/>
      <c r="C224" s="67"/>
      <c r="D224" s="67"/>
      <c r="E224" s="67"/>
      <c r="F224" s="1"/>
      <c r="G224" s="1"/>
      <c r="H224" s="1"/>
    </row>
    <row r="225" ht="15.75" customHeight="1">
      <c r="A225" s="66"/>
      <c r="B225" s="66"/>
      <c r="C225" s="67"/>
      <c r="D225" s="67"/>
      <c r="E225" s="67"/>
      <c r="F225" s="1"/>
      <c r="G225" s="1"/>
      <c r="H225" s="1"/>
    </row>
    <row r="226" ht="15.75" customHeight="1">
      <c r="A226" s="66"/>
      <c r="B226" s="66"/>
      <c r="C226" s="67"/>
      <c r="D226" s="67"/>
      <c r="E226" s="67"/>
      <c r="F226" s="1"/>
      <c r="G226" s="1"/>
      <c r="H226" s="1"/>
    </row>
    <row r="227" ht="15.75" customHeight="1">
      <c r="A227" s="66"/>
      <c r="B227" s="66"/>
      <c r="C227" s="67"/>
      <c r="D227" s="67"/>
      <c r="E227" s="67"/>
      <c r="F227" s="1"/>
      <c r="G227" s="1"/>
      <c r="H227" s="1"/>
    </row>
    <row r="228" ht="15.75" customHeight="1">
      <c r="A228" s="66"/>
      <c r="B228" s="66"/>
      <c r="C228" s="67"/>
      <c r="D228" s="67"/>
      <c r="E228" s="67"/>
      <c r="F228" s="1"/>
      <c r="G228" s="1"/>
      <c r="H228" s="1"/>
    </row>
    <row r="229" ht="15.75" customHeight="1">
      <c r="A229" s="66"/>
      <c r="B229" s="66"/>
      <c r="C229" s="67"/>
      <c r="D229" s="67"/>
      <c r="E229" s="67"/>
      <c r="F229" s="1"/>
      <c r="G229" s="1"/>
      <c r="H229" s="1"/>
    </row>
    <row r="230" ht="15.75" customHeight="1">
      <c r="A230" s="66"/>
      <c r="B230" s="66"/>
      <c r="C230" s="67"/>
      <c r="D230" s="67"/>
      <c r="E230" s="67"/>
      <c r="F230" s="1"/>
      <c r="G230" s="1"/>
      <c r="H230" s="1"/>
    </row>
    <row r="231" ht="15.75" customHeight="1">
      <c r="A231" s="66"/>
      <c r="B231" s="66"/>
      <c r="C231" s="67"/>
      <c r="D231" s="67"/>
      <c r="E231" s="67"/>
      <c r="F231" s="1"/>
      <c r="G231" s="1"/>
      <c r="H231" s="1"/>
    </row>
    <row r="232" ht="15.75" customHeight="1">
      <c r="A232" s="66"/>
      <c r="B232" s="66"/>
      <c r="C232" s="67"/>
      <c r="D232" s="67"/>
      <c r="E232" s="67"/>
      <c r="F232" s="1"/>
      <c r="G232" s="1"/>
      <c r="H232" s="1"/>
    </row>
    <row r="233" ht="15.75" customHeight="1">
      <c r="A233" s="66"/>
      <c r="B233" s="66"/>
      <c r="C233" s="67"/>
      <c r="D233" s="67"/>
      <c r="E233" s="67"/>
      <c r="F233" s="1"/>
      <c r="G233" s="1"/>
      <c r="H233" s="1"/>
    </row>
    <row r="234" ht="15.75" customHeight="1">
      <c r="A234" s="66"/>
      <c r="B234" s="66"/>
      <c r="C234" s="67"/>
      <c r="D234" s="67"/>
      <c r="E234" s="67"/>
      <c r="F234" s="1"/>
      <c r="G234" s="1"/>
      <c r="H234" s="1"/>
    </row>
    <row r="235" ht="15.75" customHeight="1">
      <c r="A235" s="66"/>
      <c r="B235" s="66"/>
      <c r="C235" s="67"/>
      <c r="D235" s="67"/>
      <c r="E235" s="67"/>
      <c r="F235" s="1"/>
      <c r="G235" s="1"/>
      <c r="H235" s="1"/>
    </row>
    <row r="236" ht="15.75" customHeight="1">
      <c r="A236" s="66"/>
      <c r="B236" s="66"/>
      <c r="C236" s="67"/>
      <c r="D236" s="67"/>
      <c r="E236" s="67"/>
      <c r="F236" s="1"/>
      <c r="G236" s="1"/>
      <c r="H236" s="1"/>
    </row>
    <row r="237" ht="15.75" customHeight="1">
      <c r="A237" s="66"/>
      <c r="B237" s="66"/>
      <c r="C237" s="67"/>
      <c r="D237" s="67"/>
      <c r="E237" s="67"/>
      <c r="F237" s="1"/>
      <c r="G237" s="1"/>
      <c r="H237" s="1"/>
    </row>
    <row r="238" ht="15.75" customHeight="1">
      <c r="A238" s="66"/>
      <c r="B238" s="66"/>
      <c r="C238" s="67"/>
      <c r="D238" s="67"/>
      <c r="E238" s="67"/>
      <c r="F238" s="1"/>
      <c r="G238" s="1"/>
      <c r="H238" s="1"/>
    </row>
    <row r="239" ht="15.75" customHeight="1">
      <c r="A239" s="66"/>
      <c r="B239" s="66"/>
      <c r="C239" s="67"/>
      <c r="D239" s="67"/>
      <c r="E239" s="67"/>
      <c r="F239" s="1"/>
      <c r="G239" s="1"/>
      <c r="H239" s="1"/>
    </row>
    <row r="240" ht="15.75" customHeight="1">
      <c r="A240" s="66"/>
      <c r="B240" s="66"/>
      <c r="C240" s="67"/>
      <c r="D240" s="67"/>
      <c r="E240" s="67"/>
      <c r="F240" s="1"/>
      <c r="G240" s="1"/>
      <c r="H240" s="1"/>
    </row>
    <row r="241" ht="15.75" customHeight="1">
      <c r="A241" s="66"/>
      <c r="B241" s="66"/>
      <c r="C241" s="67"/>
      <c r="D241" s="67"/>
      <c r="E241" s="67"/>
      <c r="F241" s="1"/>
      <c r="G241" s="1"/>
      <c r="H241" s="1"/>
    </row>
    <row r="242" ht="15.75" customHeight="1">
      <c r="A242" s="66"/>
      <c r="B242" s="66"/>
      <c r="C242" s="67"/>
      <c r="D242" s="67"/>
      <c r="E242" s="67"/>
      <c r="F242" s="1"/>
      <c r="G242" s="1"/>
      <c r="H242" s="1"/>
    </row>
    <row r="243" ht="15.75" customHeight="1">
      <c r="A243" s="66"/>
      <c r="B243" s="66"/>
      <c r="C243" s="67"/>
      <c r="D243" s="67"/>
      <c r="E243" s="67"/>
      <c r="F243" s="1"/>
      <c r="G243" s="1"/>
      <c r="H243" s="1"/>
    </row>
    <row r="244" ht="15.75" customHeight="1">
      <c r="A244" s="66"/>
      <c r="B244" s="66"/>
      <c r="C244" s="67"/>
      <c r="D244" s="67"/>
      <c r="E244" s="67"/>
      <c r="F244" s="1"/>
      <c r="G244" s="1"/>
      <c r="H244" s="1"/>
    </row>
    <row r="245" ht="15.75" customHeight="1">
      <c r="A245" s="66"/>
      <c r="B245" s="66"/>
      <c r="C245" s="67"/>
      <c r="D245" s="67"/>
      <c r="E245" s="67"/>
      <c r="F245" s="1"/>
      <c r="G245" s="1"/>
      <c r="H245" s="1"/>
    </row>
    <row r="246" ht="15.75" customHeight="1">
      <c r="A246" s="66"/>
      <c r="B246" s="66"/>
      <c r="C246" s="67"/>
      <c r="D246" s="67"/>
      <c r="E246" s="67"/>
      <c r="F246" s="1"/>
      <c r="G246" s="1"/>
      <c r="H246" s="1"/>
    </row>
    <row r="247" ht="15.75" customHeight="1">
      <c r="A247" s="66"/>
      <c r="B247" s="66"/>
      <c r="C247" s="67"/>
      <c r="D247" s="67"/>
      <c r="E247" s="67"/>
      <c r="F247" s="1"/>
      <c r="G247" s="1"/>
      <c r="H247" s="1"/>
    </row>
    <row r="248" ht="15.75" customHeight="1">
      <c r="A248" s="66"/>
      <c r="B248" s="66"/>
      <c r="C248" s="67"/>
      <c r="D248" s="67"/>
      <c r="E248" s="67"/>
      <c r="F248" s="1"/>
      <c r="G248" s="1"/>
      <c r="H248" s="1"/>
    </row>
    <row r="249" ht="15.75" customHeight="1">
      <c r="A249" s="66"/>
      <c r="B249" s="66"/>
      <c r="C249" s="67"/>
      <c r="D249" s="67"/>
      <c r="E249" s="67"/>
      <c r="F249" s="1"/>
    </row>
    <row r="250" ht="15.75" customHeight="1">
      <c r="A250" s="66"/>
      <c r="B250" s="66"/>
      <c r="C250" s="67"/>
      <c r="D250" s="67"/>
      <c r="E250" s="67"/>
      <c r="F250" s="1"/>
    </row>
    <row r="251" ht="15.75" customHeight="1">
      <c r="A251" s="66"/>
      <c r="B251" s="66"/>
      <c r="C251" s="67"/>
      <c r="D251" s="67"/>
      <c r="E251" s="67"/>
      <c r="F251" s="1"/>
    </row>
    <row r="252" ht="15.75" customHeight="1">
      <c r="A252" s="66"/>
      <c r="B252" s="66"/>
      <c r="C252" s="67"/>
      <c r="D252" s="67"/>
      <c r="E252" s="67"/>
      <c r="F252" s="1"/>
    </row>
    <row r="253" ht="15.75" customHeight="1">
      <c r="A253" s="66"/>
      <c r="B253" s="66"/>
      <c r="C253" s="67"/>
      <c r="D253" s="67"/>
      <c r="E253" s="67"/>
      <c r="F253" s="1"/>
    </row>
    <row r="254" ht="15.75" customHeight="1">
      <c r="A254" s="66"/>
      <c r="B254" s="66"/>
      <c r="C254" s="67"/>
      <c r="D254" s="67"/>
      <c r="E254" s="67"/>
      <c r="F254" s="1"/>
    </row>
    <row r="255" ht="15.75" customHeight="1">
      <c r="A255" s="66"/>
      <c r="B255" s="66"/>
      <c r="C255" s="67"/>
      <c r="D255" s="67"/>
      <c r="E255" s="67"/>
      <c r="F255" s="1"/>
    </row>
    <row r="256" ht="15.75" customHeight="1">
      <c r="A256" s="66"/>
      <c r="B256" s="66"/>
      <c r="C256" s="67"/>
      <c r="D256" s="67"/>
      <c r="E256" s="67"/>
      <c r="F256" s="1"/>
    </row>
    <row r="257" ht="15.75" customHeight="1">
      <c r="A257" s="66"/>
      <c r="B257" s="66"/>
      <c r="C257" s="67"/>
      <c r="D257" s="67"/>
      <c r="E257" s="67"/>
      <c r="F257" s="1"/>
    </row>
    <row r="258" ht="15.75" customHeight="1">
      <c r="A258" s="66"/>
      <c r="B258" s="66"/>
      <c r="C258" s="67"/>
      <c r="D258" s="67"/>
      <c r="E258" s="67"/>
      <c r="F258" s="1"/>
    </row>
    <row r="259" ht="15.75" customHeight="1">
      <c r="A259" s="66"/>
      <c r="B259" s="66"/>
      <c r="C259" s="67"/>
      <c r="D259" s="67"/>
      <c r="E259" s="67"/>
      <c r="F259" s="1"/>
    </row>
    <row r="260" ht="15.75" customHeight="1">
      <c r="A260" s="66"/>
      <c r="B260" s="66"/>
      <c r="C260" s="67"/>
      <c r="D260" s="67"/>
      <c r="E260" s="67"/>
      <c r="F260" s="1"/>
    </row>
    <row r="261" ht="15.75" customHeight="1">
      <c r="A261" s="66"/>
      <c r="B261" s="66"/>
      <c r="C261" s="67"/>
      <c r="D261" s="67"/>
      <c r="E261" s="67"/>
      <c r="F261" s="1"/>
    </row>
    <row r="262" ht="15.75" customHeight="1">
      <c r="A262" s="66"/>
      <c r="B262" s="66"/>
      <c r="C262" s="67"/>
      <c r="D262" s="67"/>
      <c r="E262" s="67"/>
      <c r="F262" s="1"/>
    </row>
    <row r="263" ht="15.75" customHeight="1">
      <c r="A263" s="66"/>
      <c r="B263" s="66"/>
      <c r="C263" s="67"/>
      <c r="D263" s="67"/>
      <c r="E263" s="67"/>
      <c r="F263" s="1"/>
    </row>
    <row r="264" ht="15.75" customHeight="1">
      <c r="A264" s="66"/>
      <c r="B264" s="66"/>
      <c r="C264" s="67"/>
      <c r="D264" s="67"/>
      <c r="E264" s="67"/>
      <c r="F264" s="1"/>
    </row>
    <row r="265" ht="15.75" customHeight="1">
      <c r="A265" s="66"/>
      <c r="B265" s="66"/>
      <c r="C265" s="67"/>
      <c r="D265" s="67"/>
      <c r="E265" s="67"/>
      <c r="F265" s="1"/>
    </row>
    <row r="266" ht="15.75" customHeight="1">
      <c r="A266" s="66"/>
      <c r="B266" s="66"/>
      <c r="C266" s="67"/>
      <c r="D266" s="67"/>
      <c r="E266" s="67"/>
      <c r="F266" s="1"/>
    </row>
    <row r="267" ht="15.75" customHeight="1">
      <c r="A267" s="66"/>
      <c r="B267" s="66"/>
      <c r="C267" s="67"/>
      <c r="D267" s="67"/>
      <c r="E267" s="67"/>
      <c r="F267" s="1"/>
    </row>
    <row r="268" ht="15.75" customHeight="1">
      <c r="A268" s="66"/>
      <c r="B268" s="66"/>
      <c r="C268" s="67"/>
      <c r="D268" s="67"/>
      <c r="E268" s="67"/>
      <c r="F268" s="1"/>
    </row>
    <row r="269" ht="15.75" customHeight="1">
      <c r="A269" s="66"/>
      <c r="B269" s="66"/>
      <c r="C269" s="67"/>
      <c r="D269" s="67"/>
      <c r="E269" s="67"/>
      <c r="F269" s="1"/>
    </row>
    <row r="270" ht="15.75" customHeight="1">
      <c r="A270" s="66"/>
      <c r="B270" s="66"/>
      <c r="C270" s="67"/>
      <c r="D270" s="67"/>
      <c r="E270" s="67"/>
      <c r="F270" s="1"/>
    </row>
    <row r="271" ht="15.75" customHeight="1">
      <c r="A271" s="66"/>
      <c r="B271" s="66"/>
      <c r="C271" s="67"/>
      <c r="D271" s="67"/>
      <c r="E271" s="67"/>
      <c r="F271" s="1"/>
    </row>
    <row r="272" ht="15.75" customHeight="1">
      <c r="A272" s="66"/>
      <c r="B272" s="66"/>
      <c r="C272" s="67"/>
      <c r="D272" s="67"/>
      <c r="E272" s="67"/>
      <c r="F272" s="1"/>
    </row>
    <row r="273" ht="15.75" customHeight="1">
      <c r="A273" s="66"/>
      <c r="B273" s="66"/>
      <c r="C273" s="67"/>
      <c r="D273" s="67"/>
      <c r="E273" s="67"/>
      <c r="F273" s="1"/>
    </row>
    <row r="274" ht="15.75" customHeight="1">
      <c r="A274" s="66"/>
      <c r="B274" s="66"/>
      <c r="C274" s="67"/>
      <c r="D274" s="67"/>
      <c r="E274" s="67"/>
      <c r="F274" s="1"/>
    </row>
    <row r="275" ht="15.75" customHeight="1">
      <c r="A275" s="66"/>
      <c r="B275" s="66"/>
      <c r="C275" s="67"/>
      <c r="D275" s="67"/>
      <c r="E275" s="67"/>
      <c r="F275" s="1"/>
    </row>
    <row r="276" ht="15.75" customHeight="1">
      <c r="A276" s="66"/>
      <c r="B276" s="66"/>
      <c r="C276" s="67"/>
      <c r="D276" s="67"/>
      <c r="E276" s="67"/>
      <c r="F276" s="1"/>
    </row>
    <row r="277" ht="15.75" customHeight="1">
      <c r="A277" s="66"/>
      <c r="B277" s="66"/>
      <c r="C277" s="67"/>
      <c r="D277" s="67"/>
      <c r="E277" s="67"/>
      <c r="F277" s="1"/>
    </row>
    <row r="278" ht="15.75" customHeight="1">
      <c r="A278" s="66"/>
      <c r="B278" s="66"/>
      <c r="C278" s="67"/>
      <c r="D278" s="67"/>
      <c r="E278" s="67"/>
      <c r="F278" s="1"/>
    </row>
    <row r="279" ht="15.75" customHeight="1">
      <c r="A279" s="66"/>
      <c r="B279" s="66"/>
      <c r="C279" s="67"/>
      <c r="D279" s="67"/>
      <c r="E279" s="67"/>
      <c r="F279" s="1"/>
    </row>
    <row r="280" ht="15.75" customHeight="1">
      <c r="A280" s="66"/>
      <c r="B280" s="66"/>
      <c r="C280" s="67"/>
      <c r="D280" s="67"/>
      <c r="E280" s="67"/>
      <c r="F280" s="1"/>
    </row>
    <row r="281" ht="15.75" customHeight="1">
      <c r="A281" s="66"/>
      <c r="B281" s="66"/>
      <c r="C281" s="67"/>
      <c r="D281" s="67"/>
      <c r="E281" s="67"/>
      <c r="F281" s="1"/>
    </row>
    <row r="282" ht="15.75" customHeight="1">
      <c r="A282" s="66"/>
      <c r="B282" s="66"/>
      <c r="C282" s="67"/>
      <c r="D282" s="67"/>
      <c r="E282" s="67"/>
      <c r="F282" s="1"/>
    </row>
    <row r="283" ht="15.75" customHeight="1">
      <c r="A283" s="66"/>
      <c r="B283" s="66"/>
      <c r="C283" s="67"/>
      <c r="D283" s="67"/>
      <c r="E283" s="67"/>
      <c r="F283" s="1"/>
    </row>
    <row r="284" ht="15.75" customHeight="1">
      <c r="A284" s="66"/>
      <c r="B284" s="66"/>
      <c r="C284" s="67"/>
      <c r="D284" s="67"/>
      <c r="E284" s="67"/>
      <c r="F284" s="1"/>
    </row>
    <row r="285" ht="15.75" customHeight="1">
      <c r="A285" s="66"/>
      <c r="B285" s="66"/>
      <c r="C285" s="67"/>
      <c r="D285" s="67"/>
      <c r="E285" s="67"/>
      <c r="F285" s="1"/>
    </row>
    <row r="286" ht="15.75" customHeight="1">
      <c r="A286" s="66"/>
      <c r="B286" s="66"/>
      <c r="C286" s="67"/>
      <c r="D286" s="67"/>
      <c r="E286" s="67"/>
      <c r="F286" s="1"/>
    </row>
    <row r="287" ht="15.75" customHeight="1">
      <c r="A287" s="66"/>
      <c r="B287" s="66"/>
      <c r="C287" s="67"/>
      <c r="D287" s="67"/>
      <c r="E287" s="67"/>
      <c r="F287" s="1"/>
    </row>
    <row r="288" ht="15.75" customHeight="1">
      <c r="A288" s="66"/>
      <c r="B288" s="66"/>
      <c r="C288" s="67"/>
      <c r="D288" s="67"/>
      <c r="E288" s="67"/>
      <c r="F288" s="1"/>
    </row>
    <row r="289" ht="15.75" customHeight="1">
      <c r="A289" s="66"/>
      <c r="B289" s="66"/>
      <c r="C289" s="67"/>
      <c r="D289" s="67"/>
      <c r="E289" s="67"/>
      <c r="F289" s="1"/>
    </row>
    <row r="290" ht="15.75" customHeight="1">
      <c r="A290" s="66"/>
      <c r="B290" s="66"/>
      <c r="C290" s="67"/>
      <c r="D290" s="67"/>
      <c r="E290" s="67"/>
      <c r="F290" s="1"/>
    </row>
    <row r="291" ht="15.75" customHeight="1">
      <c r="A291" s="66"/>
      <c r="B291" s="66"/>
      <c r="C291" s="67"/>
      <c r="D291" s="67"/>
      <c r="E291" s="67"/>
      <c r="F291" s="1"/>
    </row>
    <row r="292" ht="15.75" customHeight="1">
      <c r="A292" s="66"/>
      <c r="B292" s="66"/>
      <c r="C292" s="67"/>
      <c r="D292" s="67"/>
      <c r="E292" s="67"/>
      <c r="F292" s="1"/>
    </row>
    <row r="293" ht="15.75" customHeight="1">
      <c r="A293" s="66"/>
      <c r="B293" s="66"/>
      <c r="C293" s="67"/>
      <c r="D293" s="67"/>
      <c r="E293" s="67"/>
      <c r="F293" s="1"/>
    </row>
    <row r="294" ht="15.75" customHeight="1">
      <c r="A294" s="66"/>
      <c r="B294" s="66"/>
      <c r="C294" s="67"/>
      <c r="D294" s="67"/>
      <c r="E294" s="67"/>
      <c r="F294" s="1"/>
    </row>
    <row r="295" ht="15.75" customHeight="1">
      <c r="A295" s="66"/>
      <c r="B295" s="66"/>
      <c r="C295" s="67"/>
      <c r="D295" s="67"/>
      <c r="E295" s="67"/>
      <c r="F295" s="1"/>
    </row>
    <row r="296" ht="15.75" customHeight="1">
      <c r="A296" s="66"/>
      <c r="B296" s="66"/>
      <c r="C296" s="67"/>
      <c r="D296" s="67"/>
      <c r="E296" s="67"/>
      <c r="F296" s="1"/>
    </row>
    <row r="297" ht="15.75" customHeight="1">
      <c r="A297" s="66"/>
      <c r="B297" s="66"/>
      <c r="C297" s="67"/>
      <c r="D297" s="67"/>
      <c r="E297" s="67"/>
      <c r="F297" s="1"/>
    </row>
    <row r="298" ht="15.75" customHeight="1">
      <c r="A298" s="66"/>
      <c r="B298" s="66"/>
      <c r="C298" s="67"/>
      <c r="D298" s="67"/>
      <c r="E298" s="67"/>
      <c r="F298" s="1"/>
    </row>
    <row r="299" ht="15.75" customHeight="1">
      <c r="A299" s="66"/>
      <c r="B299" s="66"/>
      <c r="C299" s="67"/>
      <c r="D299" s="67"/>
      <c r="E299" s="67"/>
      <c r="F299" s="1"/>
    </row>
    <row r="300" ht="15.75" customHeight="1">
      <c r="A300" s="66"/>
      <c r="B300" s="66"/>
      <c r="C300" s="67"/>
      <c r="D300" s="67"/>
      <c r="E300" s="67"/>
      <c r="F300" s="1"/>
    </row>
    <row r="301" ht="15.75" customHeight="1">
      <c r="A301" s="66"/>
      <c r="B301" s="66"/>
      <c r="C301" s="67"/>
      <c r="D301" s="67"/>
      <c r="E301" s="67"/>
      <c r="F301" s="1"/>
    </row>
    <row r="302" ht="15.75" customHeight="1">
      <c r="A302" s="66"/>
      <c r="B302" s="66"/>
      <c r="C302" s="67"/>
      <c r="D302" s="67"/>
      <c r="E302" s="67"/>
      <c r="F302" s="1"/>
    </row>
    <row r="303" ht="15.75" customHeight="1">
      <c r="A303" s="66"/>
      <c r="B303" s="66"/>
      <c r="C303" s="67"/>
      <c r="D303" s="67"/>
      <c r="E303" s="67"/>
      <c r="F303" s="1"/>
    </row>
    <row r="304" ht="15.75" customHeight="1">
      <c r="A304" s="66"/>
      <c r="B304" s="66"/>
      <c r="C304" s="67"/>
      <c r="D304" s="67"/>
      <c r="E304" s="67"/>
      <c r="F304" s="1"/>
    </row>
    <row r="305" ht="15.75" customHeight="1">
      <c r="A305" s="66"/>
      <c r="B305" s="66"/>
      <c r="C305" s="67"/>
      <c r="D305" s="67"/>
      <c r="E305" s="67"/>
      <c r="F305" s="1"/>
    </row>
    <row r="306" ht="15.75" customHeight="1">
      <c r="A306" s="66"/>
      <c r="B306" s="66"/>
      <c r="C306" s="67"/>
      <c r="D306" s="67"/>
      <c r="E306" s="67"/>
      <c r="F306" s="1"/>
    </row>
    <row r="307" ht="15.75" customHeight="1">
      <c r="A307" s="66"/>
      <c r="B307" s="66"/>
      <c r="C307" s="67"/>
      <c r="D307" s="67"/>
      <c r="E307" s="67"/>
      <c r="F307" s="1"/>
    </row>
    <row r="308" ht="15.75" customHeight="1">
      <c r="A308" s="66"/>
      <c r="B308" s="66"/>
      <c r="C308" s="67"/>
      <c r="D308" s="67"/>
      <c r="E308" s="67"/>
      <c r="F308" s="1"/>
    </row>
    <row r="309" ht="15.75" customHeight="1">
      <c r="A309" s="66"/>
      <c r="B309" s="66"/>
      <c r="C309" s="67"/>
      <c r="D309" s="67"/>
      <c r="E309" s="67"/>
      <c r="F309" s="1"/>
    </row>
    <row r="310" ht="15.75" customHeight="1">
      <c r="A310" s="66"/>
      <c r="B310" s="66"/>
      <c r="C310" s="67"/>
      <c r="D310" s="67"/>
      <c r="E310" s="67"/>
      <c r="F310" s="1"/>
    </row>
    <row r="311" ht="15.75" customHeight="1">
      <c r="A311" s="66"/>
      <c r="B311" s="66"/>
      <c r="C311" s="67"/>
      <c r="D311" s="67"/>
      <c r="E311" s="67"/>
      <c r="F311" s="1"/>
    </row>
    <row r="312" ht="15.75" customHeight="1">
      <c r="A312" s="66"/>
      <c r="B312" s="66"/>
      <c r="C312" s="67"/>
      <c r="D312" s="67"/>
      <c r="E312" s="67"/>
      <c r="F312" s="1"/>
    </row>
    <row r="313" ht="15.75" customHeight="1">
      <c r="A313" s="66"/>
      <c r="B313" s="66"/>
      <c r="C313" s="67"/>
      <c r="D313" s="67"/>
      <c r="E313" s="67"/>
      <c r="F313" s="1"/>
    </row>
    <row r="314" ht="15.75" customHeight="1">
      <c r="A314" s="66"/>
      <c r="B314" s="66"/>
      <c r="C314" s="67"/>
      <c r="D314" s="67"/>
      <c r="E314" s="67"/>
      <c r="F314" s="1"/>
    </row>
    <row r="315" ht="15.75" customHeight="1">
      <c r="A315" s="66"/>
      <c r="B315" s="66"/>
      <c r="C315" s="67"/>
      <c r="D315" s="67"/>
      <c r="E315" s="67"/>
      <c r="F315" s="1"/>
    </row>
    <row r="316" ht="15.75" customHeight="1">
      <c r="A316" s="66"/>
      <c r="B316" s="66"/>
      <c r="C316" s="67"/>
      <c r="D316" s="67"/>
      <c r="E316" s="67"/>
      <c r="F316" s="1"/>
    </row>
    <row r="317" ht="15.75" customHeight="1">
      <c r="A317" s="66"/>
      <c r="B317" s="66"/>
      <c r="C317" s="67"/>
      <c r="D317" s="67"/>
      <c r="E317" s="67"/>
      <c r="F317" s="1"/>
    </row>
    <row r="318" ht="15.75" customHeight="1">
      <c r="A318" s="66"/>
      <c r="B318" s="66"/>
      <c r="C318" s="67"/>
      <c r="D318" s="67"/>
      <c r="E318" s="67"/>
      <c r="F318" s="1"/>
    </row>
    <row r="319" ht="15.75" customHeight="1">
      <c r="A319" s="66"/>
      <c r="B319" s="66"/>
      <c r="C319" s="67"/>
      <c r="D319" s="67"/>
      <c r="E319" s="67"/>
      <c r="F319" s="1"/>
    </row>
    <row r="320" ht="15.75" customHeight="1">
      <c r="A320" s="66"/>
      <c r="B320" s="66"/>
      <c r="C320" s="67"/>
      <c r="D320" s="67"/>
      <c r="E320" s="67"/>
      <c r="F320" s="1"/>
    </row>
    <row r="321" ht="15.75" customHeight="1">
      <c r="A321" s="66"/>
      <c r="B321" s="66"/>
      <c r="C321" s="67"/>
      <c r="D321" s="67"/>
      <c r="E321" s="67"/>
      <c r="F321" s="1"/>
    </row>
    <row r="322" ht="15.75" customHeight="1">
      <c r="A322" s="66"/>
      <c r="B322" s="66"/>
      <c r="C322" s="67"/>
      <c r="D322" s="67"/>
      <c r="E322" s="67"/>
      <c r="F322" s="1"/>
    </row>
    <row r="323" ht="15.75" customHeight="1">
      <c r="A323" s="66"/>
      <c r="B323" s="66"/>
      <c r="C323" s="67"/>
      <c r="D323" s="67"/>
      <c r="E323" s="67"/>
      <c r="F323" s="1"/>
    </row>
    <row r="324" ht="15.75" customHeight="1">
      <c r="A324" s="66"/>
      <c r="B324" s="66"/>
      <c r="C324" s="67"/>
      <c r="D324" s="67"/>
      <c r="E324" s="67"/>
      <c r="F324" s="1"/>
    </row>
    <row r="325" ht="15.75" customHeight="1">
      <c r="A325" s="66"/>
      <c r="B325" s="66"/>
      <c r="C325" s="67"/>
      <c r="D325" s="67"/>
      <c r="E325" s="67"/>
      <c r="F325" s="1"/>
    </row>
    <row r="326" ht="15.75" customHeight="1">
      <c r="A326" s="66"/>
      <c r="B326" s="66"/>
      <c r="C326" s="67"/>
      <c r="D326" s="67"/>
      <c r="E326" s="67"/>
      <c r="F326" s="1"/>
    </row>
    <row r="327" ht="15.75" customHeight="1">
      <c r="A327" s="66"/>
      <c r="B327" s="66"/>
      <c r="C327" s="67"/>
      <c r="D327" s="67"/>
      <c r="E327" s="67"/>
      <c r="F327" s="1"/>
    </row>
    <row r="328" ht="15.75" customHeight="1">
      <c r="A328" s="66"/>
      <c r="B328" s="66"/>
      <c r="C328" s="67"/>
      <c r="D328" s="67"/>
      <c r="E328" s="67"/>
      <c r="F328" s="1"/>
    </row>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28:E128"/>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7.86"/>
    <col customWidth="1" min="4" max="5" width="34.43"/>
    <col customWidth="1" min="6" max="6" width="36.0"/>
    <col customWidth="1" min="7" max="7" width="27.86"/>
    <col customWidth="1" min="8" max="9" width="13.71"/>
    <col customWidth="1" min="10" max="26" width="8.0"/>
  </cols>
  <sheetData>
    <row r="1">
      <c r="A1" s="66"/>
      <c r="B1" s="66"/>
      <c r="C1" s="67"/>
      <c r="D1" s="67"/>
      <c r="E1" s="67"/>
      <c r="F1" s="67"/>
      <c r="G1" s="1"/>
      <c r="H1" s="1"/>
      <c r="I1" s="1"/>
    </row>
    <row r="2" ht="15.75" customHeight="1">
      <c r="A2" s="118" t="s">
        <v>12208</v>
      </c>
      <c r="B2" s="69"/>
      <c r="C2" s="69"/>
      <c r="D2" s="69"/>
      <c r="E2" s="69"/>
      <c r="F2" s="70"/>
      <c r="G2" s="526"/>
      <c r="H2" s="526"/>
      <c r="I2" s="526"/>
      <c r="J2" s="15"/>
      <c r="K2" s="15"/>
      <c r="L2" s="15"/>
      <c r="M2" s="15"/>
      <c r="N2" s="15"/>
      <c r="O2" s="15"/>
      <c r="P2" s="15"/>
      <c r="Q2" s="15"/>
      <c r="R2" s="15"/>
      <c r="S2" s="15"/>
      <c r="T2" s="15"/>
      <c r="U2" s="15"/>
      <c r="V2" s="15"/>
      <c r="W2" s="15"/>
      <c r="X2" s="15"/>
      <c r="Y2" s="15"/>
      <c r="Z2" s="15"/>
    </row>
    <row r="3" ht="15.75" customHeight="1">
      <c r="A3" s="173"/>
      <c r="B3" s="173"/>
      <c r="C3" s="173"/>
      <c r="D3" s="173"/>
      <c r="E3" s="173"/>
      <c r="F3" s="527"/>
      <c r="G3" s="526"/>
      <c r="H3" s="526"/>
      <c r="I3" s="526"/>
      <c r="J3" s="15"/>
      <c r="K3" s="15"/>
      <c r="L3" s="15"/>
      <c r="M3" s="15"/>
      <c r="N3" s="15"/>
      <c r="O3" s="15"/>
      <c r="P3" s="15"/>
      <c r="Q3" s="15"/>
      <c r="R3" s="15"/>
      <c r="S3" s="15"/>
      <c r="T3" s="15"/>
      <c r="U3" s="15"/>
      <c r="V3" s="15"/>
      <c r="W3" s="15"/>
      <c r="X3" s="15"/>
      <c r="Y3" s="15"/>
      <c r="Z3" s="15"/>
    </row>
    <row r="4" ht="18.0" customHeight="1">
      <c r="A4" s="322" t="s">
        <v>12209</v>
      </c>
      <c r="B4" s="69"/>
      <c r="C4" s="69"/>
      <c r="D4" s="69"/>
      <c r="E4" s="69"/>
      <c r="F4" s="70"/>
      <c r="G4" s="526"/>
      <c r="H4" s="526"/>
      <c r="I4" s="526"/>
      <c r="J4" s="15"/>
      <c r="K4" s="15"/>
      <c r="L4" s="15"/>
      <c r="M4" s="15"/>
      <c r="N4" s="15"/>
      <c r="O4" s="15"/>
      <c r="P4" s="15"/>
      <c r="Q4" s="15"/>
      <c r="R4" s="15"/>
      <c r="S4" s="15"/>
      <c r="T4" s="15"/>
      <c r="U4" s="15"/>
      <c r="V4" s="15"/>
      <c r="W4" s="15"/>
      <c r="X4" s="15"/>
      <c r="Y4" s="15"/>
      <c r="Z4" s="15"/>
    </row>
    <row r="5" ht="16.5" customHeight="1">
      <c r="A5" s="322" t="s">
        <v>12210</v>
      </c>
      <c r="B5" s="69"/>
      <c r="C5" s="69"/>
      <c r="D5" s="69"/>
      <c r="E5" s="69"/>
      <c r="F5" s="70"/>
      <c r="G5" s="526"/>
      <c r="H5" s="526"/>
      <c r="I5" s="526"/>
      <c r="J5" s="15"/>
      <c r="K5" s="15"/>
      <c r="L5" s="15"/>
      <c r="M5" s="15"/>
      <c r="N5" s="15"/>
      <c r="O5" s="15"/>
      <c r="P5" s="15"/>
      <c r="Q5" s="15"/>
      <c r="R5" s="15"/>
      <c r="S5" s="15"/>
      <c r="T5" s="15"/>
      <c r="U5" s="15"/>
      <c r="V5" s="15"/>
      <c r="W5" s="15"/>
      <c r="X5" s="15"/>
      <c r="Y5" s="15"/>
      <c r="Z5" s="15"/>
    </row>
    <row r="6" ht="21.75" customHeight="1">
      <c r="A6" s="322" t="s">
        <v>12211</v>
      </c>
      <c r="B6" s="69"/>
      <c r="C6" s="69"/>
      <c r="D6" s="69"/>
      <c r="E6" s="69"/>
      <c r="F6" s="70"/>
      <c r="G6" s="526"/>
      <c r="H6" s="526"/>
      <c r="I6" s="526"/>
      <c r="J6" s="15"/>
      <c r="K6" s="15"/>
      <c r="L6" s="15"/>
      <c r="M6" s="15"/>
      <c r="N6" s="15"/>
      <c r="O6" s="15"/>
      <c r="P6" s="15"/>
      <c r="Q6" s="15"/>
      <c r="R6" s="15"/>
      <c r="S6" s="15"/>
      <c r="T6" s="15"/>
      <c r="U6" s="15"/>
      <c r="V6" s="15"/>
      <c r="W6" s="15"/>
      <c r="X6" s="15"/>
      <c r="Y6" s="15"/>
      <c r="Z6" s="15"/>
    </row>
    <row r="7" ht="21.75" customHeight="1">
      <c r="A7" s="322" t="s">
        <v>12212</v>
      </c>
      <c r="B7" s="69"/>
      <c r="C7" s="69"/>
      <c r="D7" s="69"/>
      <c r="E7" s="69"/>
      <c r="F7" s="70"/>
      <c r="G7" s="526"/>
      <c r="H7" s="526"/>
      <c r="I7" s="526"/>
      <c r="J7" s="15"/>
      <c r="K7" s="15"/>
      <c r="L7" s="15"/>
      <c r="M7" s="15"/>
      <c r="N7" s="15"/>
      <c r="O7" s="15"/>
      <c r="P7" s="15"/>
      <c r="Q7" s="15"/>
      <c r="R7" s="15"/>
      <c r="S7" s="15"/>
      <c r="T7" s="15"/>
      <c r="U7" s="15"/>
      <c r="V7" s="15"/>
      <c r="W7" s="15"/>
      <c r="X7" s="15"/>
      <c r="Y7" s="15"/>
      <c r="Z7" s="15"/>
    </row>
    <row r="8" ht="21.75" customHeight="1">
      <c r="A8" s="322" t="s">
        <v>12213</v>
      </c>
      <c r="B8" s="69"/>
      <c r="C8" s="69"/>
      <c r="D8" s="69"/>
      <c r="E8" s="69"/>
      <c r="F8" s="70"/>
      <c r="G8" s="526"/>
      <c r="H8" s="526"/>
      <c r="I8" s="526"/>
      <c r="J8" s="15"/>
      <c r="K8" s="15"/>
      <c r="L8" s="15"/>
      <c r="M8" s="15"/>
      <c r="N8" s="15"/>
      <c r="O8" s="15"/>
      <c r="P8" s="15"/>
      <c r="Q8" s="15"/>
      <c r="R8" s="15"/>
      <c r="S8" s="15"/>
      <c r="T8" s="15"/>
      <c r="U8" s="15"/>
      <c r="V8" s="15"/>
      <c r="W8" s="15"/>
      <c r="X8" s="15"/>
      <c r="Y8" s="15"/>
      <c r="Z8" s="15"/>
    </row>
    <row r="9" ht="17.25" customHeight="1">
      <c r="A9" s="322" t="s">
        <v>12214</v>
      </c>
      <c r="B9" s="69"/>
      <c r="C9" s="69"/>
      <c r="D9" s="69"/>
      <c r="E9" s="69"/>
      <c r="F9" s="70"/>
      <c r="G9" s="526"/>
      <c r="H9" s="526"/>
      <c r="I9" s="526"/>
      <c r="J9" s="15"/>
      <c r="K9" s="15"/>
      <c r="L9" s="15"/>
      <c r="M9" s="15"/>
      <c r="N9" s="15"/>
      <c r="O9" s="15"/>
      <c r="P9" s="15"/>
      <c r="Q9" s="15"/>
      <c r="R9" s="15"/>
      <c r="S9" s="15"/>
      <c r="T9" s="15"/>
      <c r="U9" s="15"/>
      <c r="V9" s="15"/>
      <c r="W9" s="15"/>
      <c r="X9" s="15"/>
      <c r="Y9" s="15"/>
      <c r="Z9" s="15"/>
    </row>
    <row r="10" ht="18.75" customHeight="1">
      <c r="A10" s="322" t="s">
        <v>12215</v>
      </c>
      <c r="B10" s="69"/>
      <c r="C10" s="69"/>
      <c r="D10" s="69"/>
      <c r="E10" s="69"/>
      <c r="F10" s="70"/>
      <c r="G10" s="526"/>
      <c r="H10" s="526"/>
      <c r="I10" s="526"/>
      <c r="J10" s="15"/>
      <c r="K10" s="15"/>
      <c r="L10" s="15"/>
      <c r="M10" s="15"/>
      <c r="N10" s="15"/>
      <c r="O10" s="15"/>
      <c r="P10" s="15"/>
      <c r="Q10" s="15"/>
      <c r="R10" s="15"/>
      <c r="S10" s="15"/>
      <c r="T10" s="15"/>
      <c r="U10" s="15"/>
      <c r="V10" s="15"/>
      <c r="W10" s="15"/>
      <c r="X10" s="15"/>
      <c r="Y10" s="15"/>
      <c r="Z10" s="15"/>
    </row>
    <row r="11" ht="27.0" customHeight="1">
      <c r="A11" s="538" t="s">
        <v>12216</v>
      </c>
      <c r="B11" s="69"/>
      <c r="C11" s="69"/>
      <c r="D11" s="69"/>
      <c r="E11" s="69"/>
      <c r="F11" s="70"/>
      <c r="G11" s="526"/>
      <c r="H11" s="526"/>
      <c r="I11" s="526"/>
      <c r="J11" s="15"/>
      <c r="K11" s="15"/>
      <c r="L11" s="15"/>
      <c r="M11" s="15"/>
      <c r="N11" s="15"/>
      <c r="O11" s="15"/>
      <c r="P11" s="15"/>
      <c r="Q11" s="15"/>
      <c r="R11" s="15"/>
      <c r="S11" s="15"/>
      <c r="T11" s="15"/>
      <c r="U11" s="15"/>
      <c r="V11" s="15"/>
      <c r="W11" s="15"/>
      <c r="X11" s="15"/>
      <c r="Y11" s="15"/>
      <c r="Z11" s="15"/>
    </row>
    <row r="12" ht="21.75" customHeight="1">
      <c r="A12" s="538" t="s">
        <v>12217</v>
      </c>
      <c r="B12" s="69"/>
      <c r="C12" s="69"/>
      <c r="D12" s="69"/>
      <c r="E12" s="69"/>
      <c r="F12" s="70"/>
      <c r="G12" s="526"/>
      <c r="H12" s="526"/>
      <c r="I12" s="526"/>
      <c r="J12" s="15"/>
      <c r="K12" s="15"/>
      <c r="L12" s="15"/>
      <c r="M12" s="15"/>
      <c r="N12" s="15"/>
      <c r="O12" s="15"/>
      <c r="P12" s="15"/>
      <c r="Q12" s="15"/>
      <c r="R12" s="15"/>
      <c r="S12" s="15"/>
      <c r="T12" s="15"/>
      <c r="U12" s="15"/>
      <c r="V12" s="15"/>
      <c r="W12" s="15"/>
      <c r="X12" s="15"/>
      <c r="Y12" s="15"/>
      <c r="Z12" s="15"/>
    </row>
    <row r="13" ht="99.75" customHeight="1">
      <c r="A13" s="539" t="s">
        <v>12218</v>
      </c>
      <c r="B13" s="69"/>
      <c r="C13" s="69"/>
      <c r="D13" s="69"/>
      <c r="E13" s="69"/>
      <c r="F13" s="70"/>
      <c r="G13" s="526"/>
      <c r="H13" s="526"/>
      <c r="I13" s="526"/>
      <c r="J13" s="15"/>
      <c r="K13" s="15"/>
      <c r="L13" s="15"/>
      <c r="M13" s="15"/>
      <c r="N13" s="15"/>
      <c r="O13" s="15"/>
      <c r="P13" s="15"/>
      <c r="Q13" s="15"/>
      <c r="R13" s="15"/>
      <c r="S13" s="15"/>
      <c r="T13" s="15"/>
      <c r="U13" s="15"/>
      <c r="V13" s="15"/>
      <c r="W13" s="15"/>
      <c r="X13" s="15"/>
      <c r="Y13" s="15"/>
      <c r="Z13" s="15"/>
    </row>
    <row r="14">
      <c r="A14" s="76"/>
      <c r="B14" s="76"/>
      <c r="C14" s="77"/>
      <c r="D14" s="77"/>
      <c r="E14" s="77"/>
      <c r="F14" s="77"/>
      <c r="G14" s="76"/>
      <c r="H14" s="76"/>
      <c r="I14" s="76"/>
      <c r="J14" s="15"/>
      <c r="K14" s="15"/>
      <c r="L14" s="15"/>
      <c r="M14" s="15"/>
      <c r="N14" s="15"/>
      <c r="O14" s="15"/>
      <c r="P14" s="15"/>
      <c r="Q14" s="15"/>
      <c r="R14" s="15"/>
      <c r="S14" s="15"/>
      <c r="T14" s="15"/>
      <c r="U14" s="15"/>
      <c r="V14" s="15"/>
      <c r="W14" s="15"/>
      <c r="X14" s="15"/>
      <c r="Y14" s="15"/>
      <c r="Z14" s="15"/>
    </row>
    <row r="15" ht="61.5" customHeight="1">
      <c r="A15" s="147" t="s">
        <v>7499</v>
      </c>
      <c r="B15" s="80" t="s">
        <v>8</v>
      </c>
      <c r="C15" s="80" t="s">
        <v>12219</v>
      </c>
      <c r="D15" s="80" t="s">
        <v>12220</v>
      </c>
      <c r="E15" s="147" t="s">
        <v>204</v>
      </c>
      <c r="F15" s="147" t="s">
        <v>208</v>
      </c>
      <c r="G15" s="82" t="s">
        <v>209</v>
      </c>
      <c r="J15" s="15"/>
      <c r="K15" s="15"/>
      <c r="L15" s="15"/>
      <c r="M15" s="15"/>
      <c r="N15" s="15"/>
      <c r="O15" s="15"/>
      <c r="P15" s="15"/>
      <c r="Q15" s="15"/>
      <c r="R15" s="15"/>
      <c r="S15" s="15"/>
      <c r="T15" s="15"/>
      <c r="U15" s="15"/>
      <c r="V15" s="15"/>
      <c r="W15" s="15"/>
      <c r="X15" s="15"/>
      <c r="Y15" s="15"/>
      <c r="Z15" s="15"/>
    </row>
    <row r="16" ht="11.25" customHeight="1">
      <c r="A16" s="540" t="s">
        <v>12221</v>
      </c>
      <c r="B16" s="447" t="s">
        <v>52</v>
      </c>
      <c r="C16" s="540" t="s">
        <v>12222</v>
      </c>
      <c r="D16" s="458" t="s">
        <v>12223</v>
      </c>
      <c r="E16" s="458">
        <v>113.666666666667</v>
      </c>
      <c r="F16" s="541">
        <v>113.666666666667</v>
      </c>
      <c r="G16" s="5" t="s">
        <v>51</v>
      </c>
      <c r="H16" s="121"/>
      <c r="I16" s="121"/>
      <c r="J16" s="121"/>
      <c r="K16" s="121"/>
      <c r="L16" s="121"/>
      <c r="M16" s="121"/>
      <c r="N16" s="121"/>
      <c r="O16" s="121"/>
      <c r="P16" s="121"/>
      <c r="Q16" s="121"/>
      <c r="R16" s="121"/>
      <c r="S16" s="121"/>
      <c r="T16" s="121"/>
      <c r="U16" s="121"/>
      <c r="V16" s="121"/>
      <c r="W16" s="121"/>
      <c r="X16" s="121"/>
      <c r="Y16" s="121"/>
      <c r="Z16" s="121"/>
    </row>
    <row r="17" ht="11.25" customHeight="1">
      <c r="A17" s="540" t="s">
        <v>12221</v>
      </c>
      <c r="B17" s="447" t="s">
        <v>52</v>
      </c>
      <c r="C17" s="540" t="s">
        <v>12224</v>
      </c>
      <c r="D17" s="458" t="s">
        <v>12223</v>
      </c>
      <c r="E17" s="458">
        <v>55.33</v>
      </c>
      <c r="F17" s="541">
        <v>55.33</v>
      </c>
      <c r="G17" s="5" t="s">
        <v>51</v>
      </c>
      <c r="H17" s="121"/>
      <c r="I17" s="121"/>
      <c r="J17" s="121"/>
      <c r="K17" s="121"/>
      <c r="L17" s="121"/>
      <c r="M17" s="121"/>
      <c r="N17" s="121"/>
      <c r="O17" s="121"/>
      <c r="P17" s="121"/>
      <c r="Q17" s="121"/>
      <c r="R17" s="121"/>
      <c r="S17" s="121"/>
      <c r="T17" s="121"/>
      <c r="U17" s="121"/>
      <c r="V17" s="121"/>
      <c r="W17" s="121"/>
      <c r="X17" s="121"/>
      <c r="Y17" s="121"/>
      <c r="Z17" s="121"/>
    </row>
    <row r="18" ht="11.25" customHeight="1">
      <c r="A18" s="540" t="s">
        <v>12221</v>
      </c>
      <c r="B18" s="447" t="s">
        <v>52</v>
      </c>
      <c r="C18" s="540" t="s">
        <v>12225</v>
      </c>
      <c r="D18" s="458" t="s">
        <v>12223</v>
      </c>
      <c r="E18" s="458">
        <v>10.0</v>
      </c>
      <c r="F18" s="541">
        <v>10.0</v>
      </c>
      <c r="G18" s="5" t="s">
        <v>51</v>
      </c>
      <c r="H18" s="121"/>
      <c r="I18" s="121"/>
      <c r="J18" s="121"/>
      <c r="K18" s="121"/>
      <c r="L18" s="121"/>
      <c r="M18" s="121"/>
      <c r="N18" s="121"/>
      <c r="O18" s="121"/>
      <c r="P18" s="121"/>
      <c r="Q18" s="121"/>
      <c r="R18" s="121"/>
      <c r="S18" s="121"/>
      <c r="T18" s="121"/>
      <c r="U18" s="121"/>
      <c r="V18" s="121"/>
      <c r="W18" s="121"/>
      <c r="X18" s="121"/>
      <c r="Y18" s="121"/>
      <c r="Z18" s="121"/>
    </row>
    <row r="19" ht="11.25" customHeight="1">
      <c r="A19" s="540" t="s">
        <v>12221</v>
      </c>
      <c r="B19" s="447" t="s">
        <v>52</v>
      </c>
      <c r="C19" s="540" t="s">
        <v>12226</v>
      </c>
      <c r="D19" s="458" t="s">
        <v>12223</v>
      </c>
      <c r="E19" s="458">
        <v>5.0</v>
      </c>
      <c r="F19" s="541">
        <v>5.0</v>
      </c>
      <c r="G19" s="5" t="s">
        <v>51</v>
      </c>
      <c r="H19" s="121"/>
      <c r="I19" s="121"/>
      <c r="J19" s="121"/>
      <c r="K19" s="121"/>
      <c r="L19" s="121"/>
      <c r="M19" s="121"/>
      <c r="N19" s="121"/>
      <c r="O19" s="121"/>
      <c r="P19" s="121"/>
      <c r="Q19" s="121"/>
      <c r="R19" s="121"/>
      <c r="S19" s="121"/>
      <c r="T19" s="121"/>
      <c r="U19" s="121"/>
      <c r="V19" s="121"/>
      <c r="W19" s="121"/>
      <c r="X19" s="121"/>
      <c r="Y19" s="121"/>
      <c r="Z19" s="121"/>
    </row>
    <row r="20" ht="11.25" customHeight="1">
      <c r="A20" s="540" t="s">
        <v>12221</v>
      </c>
      <c r="B20" s="447" t="s">
        <v>52</v>
      </c>
      <c r="C20" s="540" t="s">
        <v>12227</v>
      </c>
      <c r="D20" s="458" t="s">
        <v>12223</v>
      </c>
      <c r="E20" s="458">
        <v>71.3333333333333</v>
      </c>
      <c r="F20" s="541">
        <v>71.3333333333333</v>
      </c>
      <c r="G20" s="5" t="s">
        <v>51</v>
      </c>
      <c r="H20" s="121"/>
      <c r="I20" s="121"/>
      <c r="J20" s="121"/>
      <c r="K20" s="121"/>
      <c r="L20" s="121"/>
      <c r="M20" s="121"/>
      <c r="N20" s="121"/>
      <c r="O20" s="121"/>
      <c r="P20" s="121"/>
      <c r="Q20" s="121"/>
      <c r="R20" s="121"/>
      <c r="S20" s="121"/>
      <c r="T20" s="121"/>
      <c r="U20" s="121"/>
      <c r="V20" s="121"/>
      <c r="W20" s="121"/>
      <c r="X20" s="121"/>
      <c r="Y20" s="121"/>
      <c r="Z20" s="121"/>
    </row>
    <row r="21" ht="11.25" customHeight="1">
      <c r="A21" s="540" t="s">
        <v>12221</v>
      </c>
      <c r="B21" s="447" t="s">
        <v>52</v>
      </c>
      <c r="C21" s="540" t="s">
        <v>12228</v>
      </c>
      <c r="D21" s="458" t="s">
        <v>12223</v>
      </c>
      <c r="E21" s="458">
        <v>4.0</v>
      </c>
      <c r="F21" s="541">
        <v>4.0</v>
      </c>
      <c r="G21" s="5" t="s">
        <v>51</v>
      </c>
      <c r="H21" s="121"/>
      <c r="I21" s="121"/>
      <c r="J21" s="121"/>
      <c r="K21" s="121"/>
      <c r="L21" s="121"/>
      <c r="M21" s="121"/>
      <c r="N21" s="121"/>
      <c r="O21" s="121"/>
      <c r="P21" s="121"/>
      <c r="Q21" s="121"/>
      <c r="R21" s="121"/>
      <c r="S21" s="121"/>
      <c r="T21" s="121"/>
      <c r="U21" s="121"/>
      <c r="V21" s="121"/>
      <c r="W21" s="121"/>
      <c r="X21" s="121"/>
      <c r="Y21" s="121"/>
      <c r="Z21" s="121"/>
    </row>
    <row r="22" ht="11.25" customHeight="1">
      <c r="A22" s="540" t="s">
        <v>11176</v>
      </c>
      <c r="B22" s="447" t="s">
        <v>52</v>
      </c>
      <c r="C22" s="540" t="s">
        <v>12229</v>
      </c>
      <c r="D22" s="458" t="s">
        <v>12230</v>
      </c>
      <c r="E22" s="458">
        <v>10.8</v>
      </c>
      <c r="F22" s="541">
        <v>10.8</v>
      </c>
      <c r="G22" s="5" t="s">
        <v>54</v>
      </c>
      <c r="H22" s="121"/>
      <c r="I22" s="121"/>
      <c r="J22" s="121"/>
      <c r="K22" s="121"/>
      <c r="L22" s="121"/>
      <c r="M22" s="121"/>
      <c r="N22" s="121"/>
      <c r="O22" s="121"/>
      <c r="P22" s="121"/>
      <c r="Q22" s="121"/>
      <c r="R22" s="121"/>
      <c r="S22" s="121"/>
      <c r="T22" s="121"/>
      <c r="U22" s="121"/>
      <c r="V22" s="121"/>
      <c r="W22" s="121"/>
      <c r="X22" s="121"/>
      <c r="Y22" s="121"/>
      <c r="Z22" s="121"/>
    </row>
    <row r="23" ht="11.25" customHeight="1">
      <c r="A23" s="540" t="s">
        <v>11176</v>
      </c>
      <c r="B23" s="447" t="s">
        <v>52</v>
      </c>
      <c r="C23" s="540" t="s">
        <v>12231</v>
      </c>
      <c r="D23" s="458" t="s">
        <v>12230</v>
      </c>
      <c r="E23" s="458">
        <v>8.0</v>
      </c>
      <c r="F23" s="541">
        <v>8.0</v>
      </c>
      <c r="G23" s="5" t="s">
        <v>54</v>
      </c>
      <c r="H23" s="121"/>
      <c r="I23" s="121"/>
      <c r="J23" s="121"/>
      <c r="K23" s="121"/>
      <c r="L23" s="121"/>
      <c r="M23" s="121"/>
      <c r="N23" s="121"/>
      <c r="O23" s="121"/>
      <c r="P23" s="121"/>
      <c r="Q23" s="121"/>
      <c r="R23" s="121"/>
      <c r="S23" s="121"/>
      <c r="T23" s="121"/>
      <c r="U23" s="121"/>
      <c r="V23" s="121"/>
      <c r="W23" s="121"/>
      <c r="X23" s="121"/>
      <c r="Y23" s="121"/>
      <c r="Z23" s="121"/>
    </row>
    <row r="24" ht="11.25" customHeight="1">
      <c r="A24" s="540" t="s">
        <v>11176</v>
      </c>
      <c r="B24" s="447" t="s">
        <v>52</v>
      </c>
      <c r="C24" s="540" t="s">
        <v>12232</v>
      </c>
      <c r="D24" s="458" t="s">
        <v>12230</v>
      </c>
      <c r="E24" s="458">
        <v>25.2</v>
      </c>
      <c r="F24" s="541">
        <v>25.2</v>
      </c>
      <c r="G24" s="5" t="s">
        <v>54</v>
      </c>
      <c r="H24" s="121"/>
      <c r="I24" s="121"/>
      <c r="J24" s="121"/>
      <c r="K24" s="121"/>
      <c r="L24" s="121"/>
      <c r="M24" s="121"/>
      <c r="N24" s="121"/>
      <c r="O24" s="121"/>
      <c r="P24" s="121"/>
      <c r="Q24" s="121"/>
      <c r="R24" s="121"/>
      <c r="S24" s="121"/>
      <c r="T24" s="121"/>
      <c r="U24" s="121"/>
      <c r="V24" s="121"/>
      <c r="W24" s="121"/>
      <c r="X24" s="121"/>
      <c r="Y24" s="121"/>
      <c r="Z24" s="121"/>
    </row>
    <row r="25" ht="11.25" customHeight="1">
      <c r="A25" s="540" t="s">
        <v>11176</v>
      </c>
      <c r="B25" s="447" t="s">
        <v>52</v>
      </c>
      <c r="C25" s="540" t="s">
        <v>12233</v>
      </c>
      <c r="D25" s="458" t="s">
        <v>12230</v>
      </c>
      <c r="E25" s="458">
        <v>18.6666666666667</v>
      </c>
      <c r="F25" s="541">
        <v>18.67</v>
      </c>
      <c r="G25" s="5" t="s">
        <v>54</v>
      </c>
      <c r="H25" s="121"/>
      <c r="I25" s="121"/>
      <c r="J25" s="121"/>
      <c r="K25" s="121"/>
      <c r="L25" s="121"/>
      <c r="M25" s="121"/>
      <c r="N25" s="121"/>
      <c r="O25" s="121"/>
      <c r="P25" s="121"/>
      <c r="Q25" s="121"/>
      <c r="R25" s="121"/>
      <c r="S25" s="121"/>
      <c r="T25" s="121"/>
      <c r="U25" s="121"/>
      <c r="V25" s="121"/>
      <c r="W25" s="121"/>
      <c r="X25" s="121"/>
      <c r="Y25" s="121"/>
      <c r="Z25" s="121"/>
    </row>
    <row r="26" ht="11.25" customHeight="1">
      <c r="A26" s="540" t="s">
        <v>11176</v>
      </c>
      <c r="B26" s="447" t="s">
        <v>52</v>
      </c>
      <c r="C26" s="540" t="s">
        <v>12234</v>
      </c>
      <c r="D26" s="458" t="s">
        <v>12230</v>
      </c>
      <c r="E26" s="458">
        <v>40.5</v>
      </c>
      <c r="F26" s="541">
        <v>40.5</v>
      </c>
      <c r="G26" s="5" t="s">
        <v>54</v>
      </c>
      <c r="H26" s="121"/>
      <c r="I26" s="121"/>
      <c r="J26" s="121"/>
      <c r="K26" s="121"/>
      <c r="L26" s="121"/>
      <c r="M26" s="121"/>
      <c r="N26" s="121"/>
      <c r="O26" s="121"/>
      <c r="P26" s="121"/>
      <c r="Q26" s="121"/>
      <c r="R26" s="121"/>
      <c r="S26" s="121"/>
      <c r="T26" s="121"/>
      <c r="U26" s="121"/>
      <c r="V26" s="121"/>
      <c r="W26" s="121"/>
      <c r="X26" s="121"/>
      <c r="Y26" s="121"/>
      <c r="Z26" s="121"/>
    </row>
    <row r="27" ht="11.25" customHeight="1">
      <c r="A27" s="540" t="s">
        <v>11176</v>
      </c>
      <c r="B27" s="447" t="s">
        <v>52</v>
      </c>
      <c r="C27" s="540" t="s">
        <v>12235</v>
      </c>
      <c r="D27" s="458" t="s">
        <v>12230</v>
      </c>
      <c r="E27" s="458">
        <v>30.0</v>
      </c>
      <c r="F27" s="541">
        <v>30.0</v>
      </c>
      <c r="G27" s="5" t="s">
        <v>54</v>
      </c>
      <c r="H27" s="121"/>
      <c r="I27" s="121"/>
      <c r="J27" s="121"/>
      <c r="K27" s="121"/>
      <c r="L27" s="121"/>
      <c r="M27" s="121"/>
      <c r="N27" s="121"/>
      <c r="O27" s="121"/>
      <c r="P27" s="121"/>
      <c r="Q27" s="121"/>
      <c r="R27" s="121"/>
      <c r="S27" s="121"/>
      <c r="T27" s="121"/>
      <c r="U27" s="121"/>
      <c r="V27" s="121"/>
      <c r="W27" s="121"/>
      <c r="X27" s="121"/>
      <c r="Y27" s="121"/>
      <c r="Z27" s="121"/>
    </row>
    <row r="28" ht="11.25" customHeight="1">
      <c r="A28" s="540" t="s">
        <v>11176</v>
      </c>
      <c r="B28" s="447" t="s">
        <v>52</v>
      </c>
      <c r="C28" s="540" t="s">
        <v>12236</v>
      </c>
      <c r="D28" s="458" t="s">
        <v>12230</v>
      </c>
      <c r="E28" s="458">
        <v>10.6666666666667</v>
      </c>
      <c r="F28" s="541">
        <v>10.67</v>
      </c>
      <c r="G28" s="5" t="s">
        <v>54</v>
      </c>
      <c r="H28" s="121"/>
      <c r="I28" s="121"/>
      <c r="J28" s="121"/>
      <c r="K28" s="121"/>
      <c r="L28" s="121"/>
      <c r="M28" s="121"/>
      <c r="N28" s="121"/>
      <c r="O28" s="121"/>
      <c r="P28" s="121"/>
      <c r="Q28" s="121"/>
      <c r="R28" s="121"/>
      <c r="S28" s="121"/>
      <c r="T28" s="121"/>
      <c r="U28" s="121"/>
      <c r="V28" s="121"/>
      <c r="W28" s="121"/>
      <c r="X28" s="121"/>
      <c r="Y28" s="121"/>
      <c r="Z28" s="121"/>
    </row>
    <row r="29" ht="11.25" customHeight="1">
      <c r="A29" s="540" t="s">
        <v>11176</v>
      </c>
      <c r="B29" s="447" t="s">
        <v>52</v>
      </c>
      <c r="C29" s="540" t="s">
        <v>12237</v>
      </c>
      <c r="D29" s="458" t="s">
        <v>12230</v>
      </c>
      <c r="E29" s="458">
        <v>9.0</v>
      </c>
      <c r="F29" s="541">
        <v>9.0</v>
      </c>
      <c r="G29" s="5" t="s">
        <v>54</v>
      </c>
      <c r="H29" s="121"/>
      <c r="I29" s="121"/>
      <c r="J29" s="121"/>
      <c r="K29" s="121"/>
      <c r="L29" s="121"/>
      <c r="M29" s="121"/>
      <c r="N29" s="121"/>
      <c r="O29" s="121"/>
      <c r="P29" s="121"/>
      <c r="Q29" s="121"/>
      <c r="R29" s="121"/>
      <c r="S29" s="121"/>
      <c r="T29" s="121"/>
      <c r="U29" s="121"/>
      <c r="V29" s="121"/>
      <c r="W29" s="121"/>
      <c r="X29" s="121"/>
      <c r="Y29" s="121"/>
      <c r="Z29" s="121"/>
    </row>
    <row r="30" ht="11.25" customHeight="1">
      <c r="A30" s="540" t="s">
        <v>11176</v>
      </c>
      <c r="B30" s="447" t="s">
        <v>52</v>
      </c>
      <c r="C30" s="540" t="s">
        <v>12238</v>
      </c>
      <c r="D30" s="458" t="s">
        <v>12230</v>
      </c>
      <c r="E30" s="458">
        <v>24.6666666666667</v>
      </c>
      <c r="F30" s="541">
        <v>24.6666666666667</v>
      </c>
      <c r="G30" s="5" t="s">
        <v>54</v>
      </c>
      <c r="H30" s="121"/>
      <c r="I30" s="121"/>
      <c r="J30" s="121"/>
      <c r="K30" s="121"/>
      <c r="L30" s="121"/>
      <c r="M30" s="121"/>
      <c r="N30" s="121"/>
      <c r="O30" s="121"/>
      <c r="P30" s="121"/>
      <c r="Q30" s="121"/>
      <c r="R30" s="121"/>
      <c r="S30" s="121"/>
      <c r="T30" s="121"/>
      <c r="U30" s="121"/>
      <c r="V30" s="121"/>
      <c r="W30" s="121"/>
      <c r="X30" s="121"/>
      <c r="Y30" s="121"/>
      <c r="Z30" s="121"/>
    </row>
    <row r="31" ht="11.25" customHeight="1">
      <c r="A31" s="540" t="s">
        <v>11769</v>
      </c>
      <c r="B31" s="447" t="s">
        <v>52</v>
      </c>
      <c r="C31" s="540" t="s">
        <v>12239</v>
      </c>
      <c r="D31" s="458" t="s">
        <v>12223</v>
      </c>
      <c r="E31" s="458">
        <v>10.0</v>
      </c>
      <c r="F31" s="541">
        <v>10.0</v>
      </c>
      <c r="G31" s="5" t="s">
        <v>56</v>
      </c>
      <c r="H31" s="121"/>
      <c r="I31" s="121"/>
      <c r="J31" s="121"/>
      <c r="K31" s="121"/>
      <c r="L31" s="121"/>
      <c r="M31" s="121"/>
      <c r="N31" s="121"/>
      <c r="O31" s="121"/>
      <c r="P31" s="121"/>
      <c r="Q31" s="121"/>
      <c r="R31" s="121"/>
      <c r="S31" s="121"/>
      <c r="T31" s="121"/>
      <c r="U31" s="121"/>
      <c r="V31" s="121"/>
      <c r="W31" s="121"/>
      <c r="X31" s="121"/>
      <c r="Y31" s="121"/>
      <c r="Z31" s="121"/>
    </row>
    <row r="32" ht="11.25" customHeight="1">
      <c r="A32" s="540" t="s">
        <v>11769</v>
      </c>
      <c r="B32" s="447" t="s">
        <v>52</v>
      </c>
      <c r="C32" s="540" t="s">
        <v>12240</v>
      </c>
      <c r="D32" s="458" t="s">
        <v>12223</v>
      </c>
      <c r="E32" s="458" t="s">
        <v>12241</v>
      </c>
      <c r="F32" s="541">
        <v>14.6</v>
      </c>
      <c r="G32" s="5" t="s">
        <v>56</v>
      </c>
      <c r="H32" s="121"/>
      <c r="I32" s="121"/>
      <c r="J32" s="121"/>
      <c r="K32" s="121"/>
      <c r="L32" s="121"/>
      <c r="M32" s="121"/>
      <c r="N32" s="121"/>
      <c r="O32" s="121"/>
      <c r="P32" s="121"/>
      <c r="Q32" s="121"/>
      <c r="R32" s="121"/>
      <c r="S32" s="121"/>
      <c r="T32" s="121"/>
      <c r="U32" s="121"/>
      <c r="V32" s="121"/>
      <c r="W32" s="121"/>
      <c r="X32" s="121"/>
      <c r="Y32" s="121"/>
      <c r="Z32" s="121"/>
    </row>
    <row r="33" ht="11.25" customHeight="1">
      <c r="A33" s="540" t="s">
        <v>11769</v>
      </c>
      <c r="B33" s="447" t="s">
        <v>52</v>
      </c>
      <c r="C33" s="540" t="s">
        <v>12242</v>
      </c>
      <c r="D33" s="458" t="s">
        <v>12223</v>
      </c>
      <c r="E33" s="458">
        <v>1.0</v>
      </c>
      <c r="F33" s="541">
        <v>4.0</v>
      </c>
      <c r="G33" s="5" t="s">
        <v>56</v>
      </c>
      <c r="H33" s="121"/>
      <c r="I33" s="121"/>
      <c r="J33" s="121"/>
      <c r="K33" s="121"/>
      <c r="L33" s="121"/>
      <c r="M33" s="121"/>
      <c r="N33" s="121"/>
      <c r="O33" s="121"/>
      <c r="P33" s="121"/>
      <c r="Q33" s="121"/>
      <c r="R33" s="121"/>
      <c r="S33" s="121"/>
      <c r="T33" s="121"/>
      <c r="U33" s="121"/>
      <c r="V33" s="121"/>
      <c r="W33" s="121"/>
      <c r="X33" s="121"/>
      <c r="Y33" s="121"/>
      <c r="Z33" s="121"/>
    </row>
    <row r="34" ht="11.25" customHeight="1">
      <c r="A34" s="540" t="s">
        <v>11769</v>
      </c>
      <c r="B34" s="447" t="s">
        <v>52</v>
      </c>
      <c r="C34" s="540" t="s">
        <v>12243</v>
      </c>
      <c r="D34" s="458" t="s">
        <v>12223</v>
      </c>
      <c r="E34" s="458" t="s">
        <v>12244</v>
      </c>
      <c r="F34" s="541">
        <v>6.6</v>
      </c>
      <c r="G34" s="5" t="s">
        <v>56</v>
      </c>
      <c r="H34" s="121"/>
      <c r="I34" s="121"/>
      <c r="J34" s="121"/>
      <c r="K34" s="121"/>
      <c r="L34" s="121"/>
      <c r="M34" s="121"/>
      <c r="N34" s="121"/>
      <c r="O34" s="121"/>
      <c r="P34" s="121"/>
      <c r="Q34" s="121"/>
      <c r="R34" s="121"/>
      <c r="S34" s="121"/>
      <c r="T34" s="121"/>
      <c r="U34" s="121"/>
      <c r="V34" s="121"/>
      <c r="W34" s="121"/>
      <c r="X34" s="121"/>
      <c r="Y34" s="121"/>
      <c r="Z34" s="121"/>
    </row>
    <row r="35" ht="11.25" customHeight="1">
      <c r="A35" s="540" t="s">
        <v>11769</v>
      </c>
      <c r="B35" s="447" t="s">
        <v>52</v>
      </c>
      <c r="C35" s="540" t="s">
        <v>12245</v>
      </c>
      <c r="D35" s="458" t="s">
        <v>12223</v>
      </c>
      <c r="E35" s="458" t="s">
        <v>12246</v>
      </c>
      <c r="F35" s="541">
        <v>23.6</v>
      </c>
      <c r="G35" s="5" t="s">
        <v>56</v>
      </c>
      <c r="H35" s="121"/>
      <c r="I35" s="121"/>
      <c r="J35" s="121"/>
      <c r="K35" s="121"/>
      <c r="L35" s="121"/>
      <c r="M35" s="121"/>
      <c r="N35" s="121"/>
      <c r="O35" s="121"/>
      <c r="P35" s="121"/>
      <c r="Q35" s="121"/>
      <c r="R35" s="121"/>
      <c r="S35" s="121"/>
      <c r="T35" s="121"/>
      <c r="U35" s="121"/>
      <c r="V35" s="121"/>
      <c r="W35" s="121"/>
      <c r="X35" s="121"/>
      <c r="Y35" s="121"/>
      <c r="Z35" s="121"/>
    </row>
    <row r="36" ht="11.25" customHeight="1">
      <c r="A36" s="540" t="s">
        <v>11769</v>
      </c>
      <c r="B36" s="447" t="s">
        <v>52</v>
      </c>
      <c r="C36" s="540" t="s">
        <v>12247</v>
      </c>
      <c r="D36" s="458" t="s">
        <v>12223</v>
      </c>
      <c r="E36" s="458">
        <v>8.0</v>
      </c>
      <c r="F36" s="541">
        <v>8.0</v>
      </c>
      <c r="G36" s="5" t="s">
        <v>56</v>
      </c>
      <c r="H36" s="121"/>
      <c r="I36" s="121"/>
      <c r="J36" s="121"/>
      <c r="K36" s="121"/>
      <c r="L36" s="121"/>
      <c r="M36" s="121"/>
      <c r="N36" s="121"/>
      <c r="O36" s="121"/>
      <c r="P36" s="121"/>
      <c r="Q36" s="121"/>
      <c r="R36" s="121"/>
      <c r="S36" s="121"/>
      <c r="T36" s="121"/>
      <c r="U36" s="121"/>
      <c r="V36" s="121"/>
      <c r="W36" s="121"/>
      <c r="X36" s="121"/>
      <c r="Y36" s="121"/>
      <c r="Z36" s="121"/>
    </row>
    <row r="37" ht="11.25" customHeight="1">
      <c r="A37" s="540" t="s">
        <v>11769</v>
      </c>
      <c r="B37" s="447" t="s">
        <v>52</v>
      </c>
      <c r="C37" s="540" t="s">
        <v>12248</v>
      </c>
      <c r="D37" s="458" t="s">
        <v>12223</v>
      </c>
      <c r="E37" s="458" t="s">
        <v>12244</v>
      </c>
      <c r="F37" s="541">
        <v>6.6</v>
      </c>
      <c r="G37" s="5" t="s">
        <v>56</v>
      </c>
      <c r="H37" s="121"/>
      <c r="I37" s="121"/>
      <c r="J37" s="121"/>
      <c r="K37" s="121"/>
      <c r="L37" s="121"/>
      <c r="M37" s="121"/>
      <c r="N37" s="121"/>
      <c r="O37" s="121"/>
      <c r="P37" s="121"/>
      <c r="Q37" s="121"/>
      <c r="R37" s="121"/>
      <c r="S37" s="121"/>
      <c r="T37" s="121"/>
      <c r="U37" s="121"/>
      <c r="V37" s="121"/>
      <c r="W37" s="121"/>
      <c r="X37" s="121"/>
      <c r="Y37" s="121"/>
      <c r="Z37" s="121"/>
    </row>
    <row r="38" ht="11.25" customHeight="1">
      <c r="A38" s="540" t="s">
        <v>11772</v>
      </c>
      <c r="B38" s="447" t="s">
        <v>52</v>
      </c>
      <c r="C38" s="540" t="s">
        <v>12249</v>
      </c>
      <c r="D38" s="458" t="s">
        <v>12250</v>
      </c>
      <c r="E38" s="458">
        <v>8.0</v>
      </c>
      <c r="F38" s="541">
        <v>8.0</v>
      </c>
      <c r="G38" s="5" t="s">
        <v>57</v>
      </c>
      <c r="H38" s="121"/>
      <c r="I38" s="121"/>
      <c r="J38" s="121"/>
      <c r="K38" s="121"/>
      <c r="L38" s="121"/>
      <c r="M38" s="121"/>
      <c r="N38" s="121"/>
      <c r="O38" s="121"/>
      <c r="P38" s="121"/>
      <c r="Q38" s="121"/>
      <c r="R38" s="121"/>
      <c r="S38" s="121"/>
      <c r="T38" s="121"/>
      <c r="U38" s="121"/>
      <c r="V38" s="121"/>
      <c r="W38" s="121"/>
      <c r="X38" s="121"/>
      <c r="Y38" s="121"/>
      <c r="Z38" s="121"/>
    </row>
    <row r="39" ht="11.25" customHeight="1">
      <c r="A39" s="540" t="s">
        <v>11772</v>
      </c>
      <c r="B39" s="447" t="s">
        <v>52</v>
      </c>
      <c r="C39" s="540" t="s">
        <v>12251</v>
      </c>
      <c r="D39" s="458" t="s">
        <v>12252</v>
      </c>
      <c r="E39" s="458">
        <v>40.6666666666667</v>
      </c>
      <c r="F39" s="541">
        <v>40.6666666666667</v>
      </c>
      <c r="G39" s="5" t="s">
        <v>57</v>
      </c>
      <c r="H39" s="121"/>
      <c r="I39" s="121"/>
      <c r="J39" s="121"/>
      <c r="K39" s="121"/>
      <c r="L39" s="121"/>
      <c r="M39" s="121"/>
      <c r="N39" s="121"/>
      <c r="O39" s="121"/>
      <c r="P39" s="121"/>
      <c r="Q39" s="121"/>
      <c r="R39" s="121"/>
      <c r="S39" s="121"/>
      <c r="T39" s="121"/>
      <c r="U39" s="121"/>
      <c r="V39" s="121"/>
      <c r="W39" s="121"/>
      <c r="X39" s="121"/>
      <c r="Y39" s="121"/>
      <c r="Z39" s="121"/>
    </row>
    <row r="40" ht="11.25" customHeight="1">
      <c r="A40" s="540" t="s">
        <v>11772</v>
      </c>
      <c r="B40" s="447" t="s">
        <v>52</v>
      </c>
      <c r="C40" s="540" t="s">
        <v>12253</v>
      </c>
      <c r="D40" s="458" t="s">
        <v>12252</v>
      </c>
      <c r="E40" s="458"/>
      <c r="F40" s="541"/>
      <c r="G40" s="5" t="s">
        <v>57</v>
      </c>
      <c r="H40" s="121"/>
      <c r="I40" s="121"/>
      <c r="J40" s="121"/>
      <c r="K40" s="121"/>
      <c r="L40" s="121"/>
      <c r="M40" s="121"/>
      <c r="N40" s="121"/>
      <c r="O40" s="121"/>
      <c r="P40" s="121"/>
      <c r="Q40" s="121"/>
      <c r="R40" s="121"/>
      <c r="S40" s="121"/>
      <c r="T40" s="121"/>
      <c r="U40" s="121"/>
      <c r="V40" s="121"/>
      <c r="W40" s="121"/>
      <c r="X40" s="121"/>
      <c r="Y40" s="121"/>
      <c r="Z40" s="121"/>
    </row>
    <row r="41" ht="11.25" customHeight="1">
      <c r="A41" s="540" t="s">
        <v>11772</v>
      </c>
      <c r="B41" s="447" t="s">
        <v>52</v>
      </c>
      <c r="C41" s="540" t="s">
        <v>12254</v>
      </c>
      <c r="D41" s="458" t="s">
        <v>12255</v>
      </c>
      <c r="E41" s="458">
        <v>13.3333333333333</v>
      </c>
      <c r="F41" s="541">
        <v>13.3333333333333</v>
      </c>
      <c r="G41" s="5" t="s">
        <v>57</v>
      </c>
      <c r="H41" s="121"/>
      <c r="I41" s="121"/>
      <c r="J41" s="121"/>
      <c r="K41" s="121"/>
      <c r="L41" s="121"/>
      <c r="M41" s="121"/>
      <c r="N41" s="121"/>
      <c r="O41" s="121"/>
      <c r="P41" s="121"/>
      <c r="Q41" s="121"/>
      <c r="R41" s="121"/>
      <c r="S41" s="121"/>
      <c r="T41" s="121"/>
      <c r="U41" s="121"/>
      <c r="V41" s="121"/>
      <c r="W41" s="121"/>
      <c r="X41" s="121"/>
      <c r="Y41" s="121"/>
      <c r="Z41" s="121"/>
    </row>
    <row r="42" ht="11.25" customHeight="1">
      <c r="A42" s="540" t="s">
        <v>11772</v>
      </c>
      <c r="B42" s="447" t="s">
        <v>52</v>
      </c>
      <c r="C42" s="540" t="s">
        <v>12256</v>
      </c>
      <c r="D42" s="458" t="s">
        <v>12255</v>
      </c>
      <c r="E42" s="458"/>
      <c r="F42" s="541"/>
      <c r="G42" s="5" t="s">
        <v>57</v>
      </c>
      <c r="H42" s="121"/>
      <c r="I42" s="121"/>
      <c r="J42" s="121"/>
      <c r="K42" s="121"/>
      <c r="L42" s="121"/>
      <c r="M42" s="121"/>
      <c r="N42" s="121"/>
      <c r="O42" s="121"/>
      <c r="P42" s="121"/>
      <c r="Q42" s="121"/>
      <c r="R42" s="121"/>
      <c r="S42" s="121"/>
      <c r="T42" s="121"/>
      <c r="U42" s="121"/>
      <c r="V42" s="121"/>
      <c r="W42" s="121"/>
      <c r="X42" s="121"/>
      <c r="Y42" s="121"/>
      <c r="Z42" s="121"/>
    </row>
    <row r="43" ht="11.25" customHeight="1">
      <c r="A43" s="540" t="s">
        <v>11772</v>
      </c>
      <c r="B43" s="447" t="s">
        <v>52</v>
      </c>
      <c r="C43" s="540" t="s">
        <v>12257</v>
      </c>
      <c r="D43" s="458" t="s">
        <v>12258</v>
      </c>
      <c r="E43" s="458">
        <v>16.0</v>
      </c>
      <c r="F43" s="541">
        <v>16.0</v>
      </c>
      <c r="G43" s="5" t="s">
        <v>57</v>
      </c>
      <c r="H43" s="121"/>
      <c r="I43" s="121"/>
      <c r="J43" s="121"/>
      <c r="K43" s="121"/>
      <c r="L43" s="121"/>
      <c r="M43" s="121"/>
      <c r="N43" s="121"/>
      <c r="O43" s="121"/>
      <c r="P43" s="121"/>
      <c r="Q43" s="121"/>
      <c r="R43" s="121"/>
      <c r="S43" s="121"/>
      <c r="T43" s="121"/>
      <c r="U43" s="121"/>
      <c r="V43" s="121"/>
      <c r="W43" s="121"/>
      <c r="X43" s="121"/>
      <c r="Y43" s="121"/>
      <c r="Z43" s="121"/>
    </row>
    <row r="44" ht="11.25" customHeight="1">
      <c r="A44" s="540" t="s">
        <v>11772</v>
      </c>
      <c r="B44" s="447" t="s">
        <v>52</v>
      </c>
      <c r="C44" s="540" t="s">
        <v>12259</v>
      </c>
      <c r="D44" s="458" t="s">
        <v>12260</v>
      </c>
      <c r="E44" s="458">
        <v>43.3333333333333</v>
      </c>
      <c r="F44" s="541">
        <v>43.3333333333333</v>
      </c>
      <c r="G44" s="5" t="s">
        <v>57</v>
      </c>
      <c r="H44" s="121"/>
      <c r="I44" s="121"/>
      <c r="J44" s="121"/>
      <c r="K44" s="121"/>
      <c r="L44" s="121"/>
      <c r="M44" s="121"/>
      <c r="N44" s="121"/>
      <c r="O44" s="121"/>
      <c r="P44" s="121"/>
      <c r="Q44" s="121"/>
      <c r="R44" s="121"/>
      <c r="S44" s="121"/>
      <c r="T44" s="121"/>
      <c r="U44" s="121"/>
      <c r="V44" s="121"/>
      <c r="W44" s="121"/>
      <c r="X44" s="121"/>
      <c r="Y44" s="121"/>
      <c r="Z44" s="121"/>
    </row>
    <row r="45" ht="11.25" customHeight="1">
      <c r="A45" s="540" t="s">
        <v>11772</v>
      </c>
      <c r="B45" s="447" t="s">
        <v>52</v>
      </c>
      <c r="C45" s="540" t="s">
        <v>12261</v>
      </c>
      <c r="D45" s="458" t="s">
        <v>12230</v>
      </c>
      <c r="E45" s="458">
        <v>20.0</v>
      </c>
      <c r="F45" s="541">
        <v>20.0</v>
      </c>
      <c r="G45" s="5" t="s">
        <v>57</v>
      </c>
      <c r="H45" s="121"/>
      <c r="I45" s="121"/>
      <c r="J45" s="121"/>
      <c r="K45" s="121"/>
      <c r="L45" s="121"/>
      <c r="M45" s="121"/>
      <c r="N45" s="121"/>
      <c r="O45" s="121"/>
      <c r="P45" s="121"/>
      <c r="Q45" s="121"/>
      <c r="R45" s="121"/>
      <c r="S45" s="121"/>
      <c r="T45" s="121"/>
      <c r="U45" s="121"/>
      <c r="V45" s="121"/>
      <c r="W45" s="121"/>
      <c r="X45" s="121"/>
      <c r="Y45" s="121"/>
      <c r="Z45" s="121"/>
    </row>
    <row r="46" ht="11.25" customHeight="1">
      <c r="A46" s="540" t="s">
        <v>11772</v>
      </c>
      <c r="B46" s="447" t="s">
        <v>52</v>
      </c>
      <c r="C46" s="540" t="s">
        <v>12262</v>
      </c>
      <c r="D46" s="458" t="s">
        <v>12230</v>
      </c>
      <c r="E46" s="458">
        <v>24.3333333333333</v>
      </c>
      <c r="F46" s="541">
        <v>24.3333333333333</v>
      </c>
      <c r="G46" s="5" t="s">
        <v>57</v>
      </c>
      <c r="H46" s="121"/>
      <c r="I46" s="121"/>
      <c r="J46" s="121"/>
      <c r="K46" s="121"/>
      <c r="L46" s="121"/>
      <c r="M46" s="121"/>
      <c r="N46" s="121"/>
      <c r="O46" s="121"/>
      <c r="P46" s="121"/>
      <c r="Q46" s="121"/>
      <c r="R46" s="121"/>
      <c r="S46" s="121"/>
      <c r="T46" s="121"/>
      <c r="U46" s="121"/>
      <c r="V46" s="121"/>
      <c r="W46" s="121"/>
      <c r="X46" s="121"/>
      <c r="Y46" s="121"/>
      <c r="Z46" s="121"/>
    </row>
    <row r="47" ht="11.25" customHeight="1">
      <c r="A47" s="540" t="s">
        <v>11772</v>
      </c>
      <c r="B47" s="447" t="s">
        <v>52</v>
      </c>
      <c r="C47" s="540" t="s">
        <v>12263</v>
      </c>
      <c r="D47" s="458" t="s">
        <v>12230</v>
      </c>
      <c r="E47" s="458">
        <v>20.0</v>
      </c>
      <c r="F47" s="541">
        <v>20.0</v>
      </c>
      <c r="G47" s="5" t="s">
        <v>57</v>
      </c>
      <c r="H47" s="121"/>
      <c r="I47" s="121"/>
      <c r="J47" s="121"/>
      <c r="K47" s="121"/>
      <c r="L47" s="121"/>
      <c r="M47" s="121"/>
      <c r="N47" s="121"/>
      <c r="O47" s="121"/>
      <c r="P47" s="121"/>
      <c r="Q47" s="121"/>
      <c r="R47" s="121"/>
      <c r="S47" s="121"/>
      <c r="T47" s="121"/>
      <c r="U47" s="121"/>
      <c r="V47" s="121"/>
      <c r="W47" s="121"/>
      <c r="X47" s="121"/>
      <c r="Y47" s="121"/>
      <c r="Z47" s="121"/>
    </row>
    <row r="48" ht="11.25" customHeight="1">
      <c r="A48" s="540" t="s">
        <v>11772</v>
      </c>
      <c r="B48" s="447" t="s">
        <v>52</v>
      </c>
      <c r="C48" s="540" t="s">
        <v>12264</v>
      </c>
      <c r="D48" s="458" t="s">
        <v>12230</v>
      </c>
      <c r="E48" s="458">
        <v>24.3333333333333</v>
      </c>
      <c r="F48" s="541">
        <v>24.3333333333333</v>
      </c>
      <c r="G48" s="5" t="s">
        <v>57</v>
      </c>
      <c r="H48" s="121"/>
      <c r="I48" s="121"/>
      <c r="J48" s="121"/>
      <c r="K48" s="121"/>
      <c r="L48" s="121"/>
      <c r="M48" s="121"/>
      <c r="N48" s="121"/>
      <c r="O48" s="121"/>
      <c r="P48" s="121"/>
      <c r="Q48" s="121"/>
      <c r="R48" s="121"/>
      <c r="S48" s="121"/>
      <c r="T48" s="121"/>
      <c r="U48" s="121"/>
      <c r="V48" s="121"/>
      <c r="W48" s="121"/>
      <c r="X48" s="121"/>
      <c r="Y48" s="121"/>
      <c r="Z48" s="121"/>
    </row>
    <row r="49" ht="11.25" customHeight="1">
      <c r="A49" s="540" t="s">
        <v>11772</v>
      </c>
      <c r="B49" s="447" t="s">
        <v>52</v>
      </c>
      <c r="C49" s="540" t="s">
        <v>12265</v>
      </c>
      <c r="D49" s="458" t="s">
        <v>12230</v>
      </c>
      <c r="E49" s="458">
        <v>8.66666666666667</v>
      </c>
      <c r="F49" s="541">
        <v>8.66666666666667</v>
      </c>
      <c r="G49" s="5" t="s">
        <v>57</v>
      </c>
      <c r="H49" s="121"/>
      <c r="I49" s="121"/>
      <c r="J49" s="121"/>
      <c r="K49" s="121"/>
      <c r="L49" s="121"/>
      <c r="M49" s="121"/>
      <c r="N49" s="121"/>
      <c r="O49" s="121"/>
      <c r="P49" s="121"/>
      <c r="Q49" s="121"/>
      <c r="R49" s="121"/>
      <c r="S49" s="121"/>
      <c r="T49" s="121"/>
      <c r="U49" s="121"/>
      <c r="V49" s="121"/>
      <c r="W49" s="121"/>
      <c r="X49" s="121"/>
      <c r="Y49" s="121"/>
      <c r="Z49" s="121"/>
    </row>
    <row r="50" ht="11.25" customHeight="1">
      <c r="A50" s="540" t="s">
        <v>11772</v>
      </c>
      <c r="B50" s="447" t="s">
        <v>52</v>
      </c>
      <c r="C50" s="540" t="s">
        <v>12266</v>
      </c>
      <c r="D50" s="458" t="s">
        <v>12230</v>
      </c>
      <c r="E50" s="458">
        <v>8.66666666666667</v>
      </c>
      <c r="F50" s="541">
        <v>8.66666666666667</v>
      </c>
      <c r="G50" s="5" t="s">
        <v>57</v>
      </c>
      <c r="H50" s="121"/>
      <c r="I50" s="121"/>
      <c r="J50" s="121"/>
      <c r="K50" s="121"/>
      <c r="L50" s="121"/>
      <c r="M50" s="121"/>
      <c r="N50" s="121"/>
      <c r="O50" s="121"/>
      <c r="P50" s="121"/>
      <c r="Q50" s="121"/>
      <c r="R50" s="121"/>
      <c r="S50" s="121"/>
      <c r="T50" s="121"/>
      <c r="U50" s="121"/>
      <c r="V50" s="121"/>
      <c r="W50" s="121"/>
      <c r="X50" s="121"/>
      <c r="Y50" s="121"/>
      <c r="Z50" s="121"/>
    </row>
    <row r="51" ht="11.25" customHeight="1">
      <c r="A51" s="540" t="s">
        <v>11772</v>
      </c>
      <c r="B51" s="447" t="s">
        <v>52</v>
      </c>
      <c r="C51" s="540" t="s">
        <v>12267</v>
      </c>
      <c r="D51" s="458" t="s">
        <v>12230</v>
      </c>
      <c r="E51" s="458">
        <v>5.0</v>
      </c>
      <c r="F51" s="541">
        <v>5.0</v>
      </c>
      <c r="G51" s="5" t="s">
        <v>57</v>
      </c>
      <c r="H51" s="121"/>
      <c r="I51" s="121"/>
      <c r="J51" s="121"/>
      <c r="K51" s="121"/>
      <c r="L51" s="121"/>
      <c r="M51" s="121"/>
      <c r="N51" s="121"/>
      <c r="O51" s="121"/>
      <c r="P51" s="121"/>
      <c r="Q51" s="121"/>
      <c r="R51" s="121"/>
      <c r="S51" s="121"/>
      <c r="T51" s="121"/>
      <c r="U51" s="121"/>
      <c r="V51" s="121"/>
      <c r="W51" s="121"/>
      <c r="X51" s="121"/>
      <c r="Y51" s="121"/>
      <c r="Z51" s="121"/>
    </row>
    <row r="52" ht="11.25" customHeight="1">
      <c r="A52" s="540" t="s">
        <v>11772</v>
      </c>
      <c r="B52" s="447" t="s">
        <v>52</v>
      </c>
      <c r="C52" s="540" t="s">
        <v>12268</v>
      </c>
      <c r="D52" s="458" t="s">
        <v>12230</v>
      </c>
      <c r="E52" s="458">
        <v>6.08333333333333</v>
      </c>
      <c r="F52" s="541">
        <v>6.08333333333333</v>
      </c>
      <c r="G52" s="5" t="s">
        <v>57</v>
      </c>
      <c r="H52" s="121"/>
      <c r="I52" s="121"/>
      <c r="J52" s="121"/>
      <c r="K52" s="121"/>
      <c r="L52" s="121"/>
      <c r="M52" s="121"/>
      <c r="N52" s="121"/>
      <c r="O52" s="121"/>
      <c r="P52" s="121"/>
      <c r="Q52" s="121"/>
      <c r="R52" s="121"/>
      <c r="S52" s="121"/>
      <c r="T52" s="121"/>
      <c r="U52" s="121"/>
      <c r="V52" s="121"/>
      <c r="W52" s="121"/>
      <c r="X52" s="121"/>
      <c r="Y52" s="121"/>
      <c r="Z52" s="121"/>
    </row>
    <row r="53" ht="11.25" customHeight="1">
      <c r="A53" s="540" t="s">
        <v>11772</v>
      </c>
      <c r="B53" s="447" t="s">
        <v>52</v>
      </c>
      <c r="C53" s="540" t="s">
        <v>12269</v>
      </c>
      <c r="D53" s="458" t="s">
        <v>12230</v>
      </c>
      <c r="E53" s="458">
        <v>2.16666666666667</v>
      </c>
      <c r="F53" s="541">
        <v>2.16666666666667</v>
      </c>
      <c r="G53" s="5" t="s">
        <v>57</v>
      </c>
      <c r="H53" s="121"/>
      <c r="I53" s="121"/>
      <c r="J53" s="121"/>
      <c r="K53" s="121"/>
      <c r="L53" s="121"/>
      <c r="M53" s="121"/>
      <c r="N53" s="121"/>
      <c r="O53" s="121"/>
      <c r="P53" s="121"/>
      <c r="Q53" s="121"/>
      <c r="R53" s="121"/>
      <c r="S53" s="121"/>
      <c r="T53" s="121"/>
      <c r="U53" s="121"/>
      <c r="V53" s="121"/>
      <c r="W53" s="121"/>
      <c r="X53" s="121"/>
      <c r="Y53" s="121"/>
      <c r="Z53" s="121"/>
    </row>
    <row r="54" ht="11.25" customHeight="1">
      <c r="A54" s="540" t="s">
        <v>11772</v>
      </c>
      <c r="B54" s="447" t="s">
        <v>52</v>
      </c>
      <c r="C54" s="540" t="s">
        <v>12270</v>
      </c>
      <c r="D54" s="458" t="s">
        <v>12230</v>
      </c>
      <c r="E54" s="458">
        <v>2.0</v>
      </c>
      <c r="F54" s="541">
        <v>2.0</v>
      </c>
      <c r="G54" s="5" t="s">
        <v>57</v>
      </c>
      <c r="H54" s="121"/>
      <c r="I54" s="121"/>
      <c r="J54" s="121"/>
      <c r="K54" s="121"/>
      <c r="L54" s="121"/>
      <c r="M54" s="121"/>
      <c r="N54" s="121"/>
      <c r="O54" s="121"/>
      <c r="P54" s="121"/>
      <c r="Q54" s="121"/>
      <c r="R54" s="121"/>
      <c r="S54" s="121"/>
      <c r="T54" s="121"/>
      <c r="U54" s="121"/>
      <c r="V54" s="121"/>
      <c r="W54" s="121"/>
      <c r="X54" s="121"/>
      <c r="Y54" s="121"/>
      <c r="Z54" s="121"/>
    </row>
    <row r="55" ht="11.25" customHeight="1">
      <c r="A55" s="540" t="s">
        <v>11772</v>
      </c>
      <c r="B55" s="447" t="s">
        <v>52</v>
      </c>
      <c r="C55" s="540" t="s">
        <v>12270</v>
      </c>
      <c r="D55" s="458" t="s">
        <v>12230</v>
      </c>
      <c r="E55" s="458">
        <v>2.43333333333333</v>
      </c>
      <c r="F55" s="541">
        <v>2.43333333333333</v>
      </c>
      <c r="G55" s="5" t="s">
        <v>57</v>
      </c>
      <c r="H55" s="121"/>
      <c r="I55" s="121"/>
      <c r="J55" s="121"/>
      <c r="K55" s="121"/>
      <c r="L55" s="121"/>
      <c r="M55" s="121"/>
      <c r="N55" s="121"/>
      <c r="O55" s="121"/>
      <c r="P55" s="121"/>
      <c r="Q55" s="121"/>
      <c r="R55" s="121"/>
      <c r="S55" s="121"/>
      <c r="T55" s="121"/>
      <c r="U55" s="121"/>
      <c r="V55" s="121"/>
      <c r="W55" s="121"/>
      <c r="X55" s="121"/>
      <c r="Y55" s="121"/>
      <c r="Z55" s="121"/>
    </row>
    <row r="56" ht="11.25" customHeight="1">
      <c r="A56" s="540" t="s">
        <v>11772</v>
      </c>
      <c r="B56" s="447" t="s">
        <v>52</v>
      </c>
      <c r="C56" s="540" t="s">
        <v>12270</v>
      </c>
      <c r="D56" s="458" t="s">
        <v>12230</v>
      </c>
      <c r="E56" s="458">
        <v>0.866666666666667</v>
      </c>
      <c r="F56" s="541">
        <v>0.866666666666667</v>
      </c>
      <c r="G56" s="5" t="s">
        <v>57</v>
      </c>
      <c r="H56" s="121"/>
      <c r="I56" s="121"/>
      <c r="J56" s="121"/>
      <c r="K56" s="121"/>
      <c r="L56" s="121"/>
      <c r="M56" s="121"/>
      <c r="N56" s="121"/>
      <c r="O56" s="121"/>
      <c r="P56" s="121"/>
      <c r="Q56" s="121"/>
      <c r="R56" s="121"/>
      <c r="S56" s="121"/>
      <c r="T56" s="121"/>
      <c r="U56" s="121"/>
      <c r="V56" s="121"/>
      <c r="W56" s="121"/>
      <c r="X56" s="121"/>
      <c r="Y56" s="121"/>
      <c r="Z56" s="121"/>
    </row>
    <row r="57" ht="11.25" customHeight="1">
      <c r="A57" s="540" t="s">
        <v>11772</v>
      </c>
      <c r="B57" s="447" t="s">
        <v>52</v>
      </c>
      <c r="C57" s="540" t="s">
        <v>12271</v>
      </c>
      <c r="D57" s="458" t="s">
        <v>12260</v>
      </c>
      <c r="E57" s="458">
        <v>4.0</v>
      </c>
      <c r="F57" s="541">
        <v>4.0</v>
      </c>
      <c r="G57" s="5" t="s">
        <v>57</v>
      </c>
      <c r="H57" s="121"/>
      <c r="I57" s="121"/>
      <c r="J57" s="121"/>
      <c r="K57" s="121"/>
      <c r="L57" s="121"/>
      <c r="M57" s="121"/>
      <c r="N57" s="121"/>
      <c r="O57" s="121"/>
      <c r="P57" s="121"/>
      <c r="Q57" s="121"/>
      <c r="R57" s="121"/>
      <c r="S57" s="121"/>
      <c r="T57" s="121"/>
      <c r="U57" s="121"/>
      <c r="V57" s="121"/>
      <c r="W57" s="121"/>
      <c r="X57" s="121"/>
      <c r="Y57" s="121"/>
      <c r="Z57" s="121"/>
    </row>
    <row r="58" ht="11.25" customHeight="1">
      <c r="A58" s="540" t="s">
        <v>11775</v>
      </c>
      <c r="B58" s="447" t="s">
        <v>52</v>
      </c>
      <c r="C58" s="540" t="s">
        <v>12272</v>
      </c>
      <c r="D58" s="458" t="s">
        <v>12223</v>
      </c>
      <c r="E58" s="458" t="s">
        <v>12273</v>
      </c>
      <c r="F58" s="541">
        <v>64.8</v>
      </c>
      <c r="G58" s="5" t="s">
        <v>58</v>
      </c>
      <c r="H58" s="121"/>
      <c r="I58" s="121"/>
      <c r="J58" s="121"/>
      <c r="K58" s="121"/>
      <c r="L58" s="121"/>
      <c r="M58" s="121"/>
      <c r="N58" s="121"/>
      <c r="O58" s="121"/>
      <c r="P58" s="121"/>
      <c r="Q58" s="121"/>
      <c r="R58" s="121"/>
      <c r="S58" s="121"/>
      <c r="T58" s="121"/>
      <c r="U58" s="121"/>
      <c r="V58" s="121"/>
      <c r="W58" s="121"/>
      <c r="X58" s="121"/>
      <c r="Y58" s="121"/>
      <c r="Z58" s="121"/>
    </row>
    <row r="59" ht="11.25" customHeight="1">
      <c r="A59" s="540" t="s">
        <v>11775</v>
      </c>
      <c r="B59" s="447" t="s">
        <v>52</v>
      </c>
      <c r="C59" s="540" t="s">
        <v>12274</v>
      </c>
      <c r="D59" s="458" t="s">
        <v>12223</v>
      </c>
      <c r="E59" s="458" t="s">
        <v>12275</v>
      </c>
      <c r="F59" s="541">
        <v>19.66</v>
      </c>
      <c r="G59" s="5" t="s">
        <v>58</v>
      </c>
      <c r="H59" s="121"/>
      <c r="I59" s="121"/>
      <c r="J59" s="121"/>
      <c r="K59" s="121"/>
      <c r="L59" s="121"/>
      <c r="M59" s="121"/>
      <c r="N59" s="121"/>
      <c r="O59" s="121"/>
      <c r="P59" s="121"/>
      <c r="Q59" s="121"/>
      <c r="R59" s="121"/>
      <c r="S59" s="121"/>
      <c r="T59" s="121"/>
      <c r="U59" s="121"/>
      <c r="V59" s="121"/>
      <c r="W59" s="121"/>
      <c r="X59" s="121"/>
      <c r="Y59" s="121"/>
      <c r="Z59" s="121"/>
    </row>
    <row r="60" ht="11.25" customHeight="1">
      <c r="A60" s="540" t="s">
        <v>11775</v>
      </c>
      <c r="B60" s="447" t="s">
        <v>52</v>
      </c>
      <c r="C60" s="540" t="s">
        <v>12276</v>
      </c>
      <c r="D60" s="458" t="s">
        <v>12223</v>
      </c>
      <c r="E60" s="458" t="s">
        <v>12277</v>
      </c>
      <c r="F60" s="541">
        <v>28.66</v>
      </c>
      <c r="G60" s="5" t="s">
        <v>58</v>
      </c>
      <c r="H60" s="121"/>
      <c r="I60" s="121"/>
      <c r="J60" s="121"/>
      <c r="K60" s="121"/>
      <c r="L60" s="121"/>
      <c r="M60" s="121"/>
      <c r="N60" s="121"/>
      <c r="O60" s="121"/>
      <c r="P60" s="121"/>
      <c r="Q60" s="121"/>
      <c r="R60" s="121"/>
      <c r="S60" s="121"/>
      <c r="T60" s="121"/>
      <c r="U60" s="121"/>
      <c r="V60" s="121"/>
      <c r="W60" s="121"/>
      <c r="X60" s="121"/>
      <c r="Y60" s="121"/>
      <c r="Z60" s="121"/>
    </row>
    <row r="61" ht="11.25" customHeight="1">
      <c r="A61" s="540" t="s">
        <v>11775</v>
      </c>
      <c r="B61" s="447" t="s">
        <v>88</v>
      </c>
      <c r="C61" s="540" t="s">
        <v>12278</v>
      </c>
      <c r="D61" s="458" t="s">
        <v>12223</v>
      </c>
      <c r="E61" s="458" t="s">
        <v>12279</v>
      </c>
      <c r="F61" s="541">
        <v>9.0</v>
      </c>
      <c r="G61" s="5" t="s">
        <v>58</v>
      </c>
      <c r="H61" s="121"/>
      <c r="I61" s="121"/>
      <c r="J61" s="121"/>
      <c r="K61" s="121"/>
      <c r="L61" s="121"/>
      <c r="M61" s="121"/>
      <c r="N61" s="121"/>
      <c r="O61" s="121"/>
      <c r="P61" s="121"/>
      <c r="Q61" s="121"/>
      <c r="R61" s="121"/>
      <c r="S61" s="121"/>
      <c r="T61" s="121"/>
      <c r="U61" s="121"/>
      <c r="V61" s="121"/>
      <c r="W61" s="121"/>
      <c r="X61" s="121"/>
      <c r="Y61" s="121"/>
      <c r="Z61" s="121"/>
    </row>
    <row r="62" ht="11.25" customHeight="1">
      <c r="A62" s="540" t="s">
        <v>11780</v>
      </c>
      <c r="B62" s="447" t="s">
        <v>52</v>
      </c>
      <c r="C62" s="540" t="s">
        <v>12280</v>
      </c>
      <c r="D62" s="458" t="s">
        <v>12281</v>
      </c>
      <c r="E62" s="458" t="s">
        <v>12282</v>
      </c>
      <c r="F62" s="541">
        <v>180.0</v>
      </c>
      <c r="G62" s="5" t="s">
        <v>60</v>
      </c>
      <c r="H62" s="121"/>
      <c r="I62" s="121"/>
      <c r="J62" s="121"/>
      <c r="K62" s="121"/>
      <c r="L62" s="121"/>
      <c r="M62" s="121"/>
      <c r="N62" s="121"/>
      <c r="O62" s="121"/>
      <c r="P62" s="121"/>
      <c r="Q62" s="121"/>
      <c r="R62" s="121"/>
      <c r="S62" s="121"/>
      <c r="T62" s="121"/>
      <c r="U62" s="121"/>
      <c r="V62" s="121"/>
      <c r="W62" s="121"/>
      <c r="X62" s="121"/>
      <c r="Y62" s="121"/>
      <c r="Z62" s="121"/>
    </row>
    <row r="63" ht="11.25" customHeight="1">
      <c r="A63" s="540" t="s">
        <v>11780</v>
      </c>
      <c r="B63" s="447" t="s">
        <v>52</v>
      </c>
      <c r="C63" s="540" t="s">
        <v>12283</v>
      </c>
      <c r="D63" s="458" t="s">
        <v>12281</v>
      </c>
      <c r="E63" s="458" t="s">
        <v>12284</v>
      </c>
      <c r="F63" s="541">
        <v>14.66</v>
      </c>
      <c r="G63" s="5" t="s">
        <v>60</v>
      </c>
      <c r="H63" s="121"/>
      <c r="I63" s="121"/>
      <c r="J63" s="121"/>
      <c r="K63" s="121"/>
      <c r="L63" s="121"/>
      <c r="M63" s="121"/>
      <c r="N63" s="121"/>
      <c r="O63" s="121"/>
      <c r="P63" s="121"/>
      <c r="Q63" s="121"/>
      <c r="R63" s="121"/>
      <c r="S63" s="121"/>
      <c r="T63" s="121"/>
      <c r="U63" s="121"/>
      <c r="V63" s="121"/>
      <c r="W63" s="121"/>
      <c r="X63" s="121"/>
      <c r="Y63" s="121"/>
      <c r="Z63" s="121"/>
    </row>
    <row r="64" ht="11.25" customHeight="1">
      <c r="A64" s="540" t="s">
        <v>11246</v>
      </c>
      <c r="B64" s="447" t="s">
        <v>52</v>
      </c>
      <c r="C64" s="540" t="s">
        <v>12285</v>
      </c>
      <c r="D64" s="458" t="s">
        <v>12281</v>
      </c>
      <c r="E64" s="458" t="s">
        <v>12286</v>
      </c>
      <c r="F64" s="541">
        <v>96.85</v>
      </c>
      <c r="G64" s="5" t="s">
        <v>61</v>
      </c>
      <c r="H64" s="121"/>
      <c r="I64" s="121"/>
      <c r="J64" s="121"/>
      <c r="K64" s="121"/>
      <c r="L64" s="121"/>
      <c r="M64" s="121"/>
      <c r="N64" s="121"/>
      <c r="O64" s="121"/>
      <c r="P64" s="121"/>
      <c r="Q64" s="121"/>
      <c r="R64" s="121"/>
      <c r="S64" s="121"/>
      <c r="T64" s="121"/>
      <c r="U64" s="121"/>
      <c r="V64" s="121"/>
      <c r="W64" s="121"/>
      <c r="X64" s="121"/>
      <c r="Y64" s="121"/>
      <c r="Z64" s="121"/>
    </row>
    <row r="65" ht="11.25" customHeight="1">
      <c r="A65" s="540" t="s">
        <v>11246</v>
      </c>
      <c r="B65" s="447" t="s">
        <v>52</v>
      </c>
      <c r="C65" s="540" t="s">
        <v>12287</v>
      </c>
      <c r="D65" s="458" t="s">
        <v>12281</v>
      </c>
      <c r="E65" s="458" t="s">
        <v>12288</v>
      </c>
      <c r="F65" s="541">
        <v>18.66</v>
      </c>
      <c r="G65" s="5" t="s">
        <v>61</v>
      </c>
      <c r="H65" s="121"/>
      <c r="I65" s="121"/>
      <c r="J65" s="121"/>
      <c r="K65" s="121"/>
      <c r="L65" s="121"/>
      <c r="M65" s="121"/>
      <c r="N65" s="121"/>
      <c r="O65" s="121"/>
      <c r="P65" s="121"/>
      <c r="Q65" s="121"/>
      <c r="R65" s="121"/>
      <c r="S65" s="121"/>
      <c r="T65" s="121"/>
      <c r="U65" s="121"/>
      <c r="V65" s="121"/>
      <c r="W65" s="121"/>
      <c r="X65" s="121"/>
      <c r="Y65" s="121"/>
      <c r="Z65" s="121"/>
    </row>
    <row r="66" ht="11.25" customHeight="1">
      <c r="A66" s="540" t="s">
        <v>11246</v>
      </c>
      <c r="B66" s="447" t="s">
        <v>52</v>
      </c>
      <c r="C66" s="540" t="s">
        <v>12289</v>
      </c>
      <c r="D66" s="458" t="s">
        <v>12281</v>
      </c>
      <c r="E66" s="458" t="s">
        <v>12290</v>
      </c>
      <c r="F66" s="541">
        <v>74.0</v>
      </c>
      <c r="G66" s="5" t="s">
        <v>61</v>
      </c>
      <c r="H66" s="121"/>
      <c r="I66" s="121"/>
      <c r="J66" s="121"/>
      <c r="K66" s="121"/>
      <c r="L66" s="121"/>
      <c r="M66" s="121"/>
      <c r="N66" s="121"/>
      <c r="O66" s="121"/>
      <c r="P66" s="121"/>
      <c r="Q66" s="121"/>
      <c r="R66" s="121"/>
      <c r="S66" s="121"/>
      <c r="T66" s="121"/>
      <c r="U66" s="121"/>
      <c r="V66" s="121"/>
      <c r="W66" s="121"/>
      <c r="X66" s="121"/>
      <c r="Y66" s="121"/>
      <c r="Z66" s="121"/>
    </row>
    <row r="67" ht="11.25" customHeight="1">
      <c r="A67" s="540" t="s">
        <v>11246</v>
      </c>
      <c r="B67" s="447" t="s">
        <v>52</v>
      </c>
      <c r="C67" s="540" t="s">
        <v>12291</v>
      </c>
      <c r="D67" s="458" t="s">
        <v>12281</v>
      </c>
      <c r="E67" s="458" t="s">
        <v>12292</v>
      </c>
      <c r="F67" s="541">
        <v>5.0</v>
      </c>
      <c r="G67" s="5" t="s">
        <v>61</v>
      </c>
      <c r="H67" s="121"/>
      <c r="I67" s="121"/>
      <c r="J67" s="121"/>
      <c r="K67" s="121"/>
      <c r="L67" s="121"/>
      <c r="M67" s="121"/>
      <c r="N67" s="121"/>
      <c r="O67" s="121"/>
      <c r="P67" s="121"/>
      <c r="Q67" s="121"/>
      <c r="R67" s="121"/>
      <c r="S67" s="121"/>
      <c r="T67" s="121"/>
      <c r="U67" s="121"/>
      <c r="V67" s="121"/>
      <c r="W67" s="121"/>
      <c r="X67" s="121"/>
      <c r="Y67" s="121"/>
      <c r="Z67" s="121"/>
    </row>
    <row r="68" ht="11.25" customHeight="1">
      <c r="A68" s="540" t="s">
        <v>12163</v>
      </c>
      <c r="B68" s="447" t="s">
        <v>52</v>
      </c>
      <c r="C68" s="540" t="s">
        <v>12293</v>
      </c>
      <c r="D68" s="458" t="s">
        <v>12223</v>
      </c>
      <c r="E68" s="458">
        <v>84.0</v>
      </c>
      <c r="F68" s="541">
        <v>28.0</v>
      </c>
      <c r="G68" s="5" t="s">
        <v>62</v>
      </c>
      <c r="H68" s="121"/>
      <c r="I68" s="121"/>
      <c r="J68" s="121"/>
      <c r="K68" s="121"/>
      <c r="L68" s="121"/>
      <c r="M68" s="121"/>
      <c r="N68" s="121"/>
      <c r="O68" s="121"/>
      <c r="P68" s="121"/>
      <c r="Q68" s="121"/>
      <c r="R68" s="121"/>
      <c r="S68" s="121"/>
      <c r="T68" s="121"/>
      <c r="U68" s="121"/>
      <c r="V68" s="121"/>
      <c r="W68" s="121"/>
      <c r="X68" s="121"/>
      <c r="Y68" s="121"/>
      <c r="Z68" s="121"/>
    </row>
    <row r="69" ht="11.25" customHeight="1">
      <c r="A69" s="540" t="s">
        <v>12163</v>
      </c>
      <c r="B69" s="447" t="s">
        <v>52</v>
      </c>
      <c r="C69" s="540" t="s">
        <v>12294</v>
      </c>
      <c r="D69" s="458" t="s">
        <v>12223</v>
      </c>
      <c r="E69" s="458">
        <v>14.0</v>
      </c>
      <c r="F69" s="541">
        <v>4.66</v>
      </c>
      <c r="G69" s="5" t="s">
        <v>62</v>
      </c>
      <c r="H69" s="121"/>
      <c r="I69" s="121"/>
      <c r="J69" s="121"/>
      <c r="K69" s="121"/>
      <c r="L69" s="121"/>
      <c r="M69" s="121"/>
      <c r="N69" s="121"/>
      <c r="O69" s="121"/>
      <c r="P69" s="121"/>
      <c r="Q69" s="121"/>
      <c r="R69" s="121"/>
      <c r="S69" s="121"/>
      <c r="T69" s="121"/>
      <c r="U69" s="121"/>
      <c r="V69" s="121"/>
      <c r="W69" s="121"/>
      <c r="X69" s="121"/>
      <c r="Y69" s="121"/>
      <c r="Z69" s="121"/>
    </row>
    <row r="70" ht="11.25" customHeight="1">
      <c r="A70" s="540" t="s">
        <v>12163</v>
      </c>
      <c r="B70" s="447" t="s">
        <v>52</v>
      </c>
      <c r="C70" s="540" t="s">
        <v>12295</v>
      </c>
      <c r="D70" s="458" t="s">
        <v>12223</v>
      </c>
      <c r="E70" s="458">
        <v>60.0</v>
      </c>
      <c r="F70" s="541">
        <v>20.0</v>
      </c>
      <c r="G70" s="5" t="s">
        <v>62</v>
      </c>
      <c r="H70" s="121"/>
      <c r="I70" s="121"/>
      <c r="J70" s="121"/>
      <c r="K70" s="121"/>
      <c r="L70" s="121"/>
      <c r="M70" s="121"/>
      <c r="N70" s="121"/>
      <c r="O70" s="121"/>
      <c r="P70" s="121"/>
      <c r="Q70" s="121"/>
      <c r="R70" s="121"/>
      <c r="S70" s="121"/>
      <c r="T70" s="121"/>
      <c r="U70" s="121"/>
      <c r="V70" s="121"/>
      <c r="W70" s="121"/>
      <c r="X70" s="121"/>
      <c r="Y70" s="121"/>
      <c r="Z70" s="121"/>
    </row>
    <row r="71" ht="11.25" customHeight="1">
      <c r="A71" s="540" t="s">
        <v>12163</v>
      </c>
      <c r="B71" s="447" t="s">
        <v>52</v>
      </c>
      <c r="C71" s="540" t="s">
        <v>12296</v>
      </c>
      <c r="D71" s="458" t="s">
        <v>12223</v>
      </c>
      <c r="E71" s="458">
        <v>23.0</v>
      </c>
      <c r="F71" s="541">
        <v>7.66</v>
      </c>
      <c r="G71" s="5" t="s">
        <v>62</v>
      </c>
      <c r="H71" s="121"/>
      <c r="I71" s="121"/>
      <c r="J71" s="121"/>
      <c r="K71" s="121"/>
      <c r="L71" s="121"/>
      <c r="M71" s="121"/>
      <c r="N71" s="121"/>
      <c r="O71" s="121"/>
      <c r="P71" s="121"/>
      <c r="Q71" s="121"/>
      <c r="R71" s="121"/>
      <c r="S71" s="121"/>
      <c r="T71" s="121"/>
      <c r="U71" s="121"/>
      <c r="V71" s="121"/>
      <c r="W71" s="121"/>
      <c r="X71" s="121"/>
      <c r="Y71" s="121"/>
      <c r="Z71" s="121"/>
    </row>
    <row r="72" ht="11.25" customHeight="1">
      <c r="A72" s="540" t="s">
        <v>12163</v>
      </c>
      <c r="B72" s="447" t="s">
        <v>52</v>
      </c>
      <c r="C72" s="540" t="s">
        <v>12297</v>
      </c>
      <c r="D72" s="458" t="s">
        <v>12223</v>
      </c>
      <c r="E72" s="458">
        <v>23.0</v>
      </c>
      <c r="F72" s="541">
        <v>7.66</v>
      </c>
      <c r="G72" s="5" t="s">
        <v>62</v>
      </c>
      <c r="H72" s="121"/>
      <c r="I72" s="121"/>
      <c r="J72" s="121"/>
      <c r="K72" s="121"/>
      <c r="L72" s="121"/>
      <c r="M72" s="121"/>
      <c r="N72" s="121"/>
      <c r="O72" s="121"/>
      <c r="P72" s="121"/>
      <c r="Q72" s="121"/>
      <c r="R72" s="121"/>
      <c r="S72" s="121"/>
      <c r="T72" s="121"/>
      <c r="U72" s="121"/>
      <c r="V72" s="121"/>
      <c r="W72" s="121"/>
      <c r="X72" s="121"/>
      <c r="Y72" s="121"/>
      <c r="Z72" s="121"/>
    </row>
    <row r="73" ht="11.25" customHeight="1">
      <c r="A73" s="540" t="s">
        <v>12163</v>
      </c>
      <c r="B73" s="447" t="s">
        <v>52</v>
      </c>
      <c r="C73" s="540" t="s">
        <v>12298</v>
      </c>
      <c r="D73" s="458" t="s">
        <v>11252</v>
      </c>
      <c r="E73" s="458">
        <v>63.0</v>
      </c>
      <c r="F73" s="541">
        <v>42.0</v>
      </c>
      <c r="G73" s="5" t="s">
        <v>62</v>
      </c>
      <c r="H73" s="121"/>
      <c r="I73" s="121"/>
      <c r="J73" s="121"/>
      <c r="K73" s="121"/>
      <c r="L73" s="121"/>
      <c r="M73" s="121"/>
      <c r="N73" s="121"/>
      <c r="O73" s="121"/>
      <c r="P73" s="121"/>
      <c r="Q73" s="121"/>
      <c r="R73" s="121"/>
      <c r="S73" s="121"/>
      <c r="T73" s="121"/>
      <c r="U73" s="121"/>
      <c r="V73" s="121"/>
      <c r="W73" s="121"/>
      <c r="X73" s="121"/>
      <c r="Y73" s="121"/>
      <c r="Z73" s="121"/>
    </row>
    <row r="74" ht="11.25" customHeight="1">
      <c r="A74" s="540" t="s">
        <v>12163</v>
      </c>
      <c r="B74" s="447" t="s">
        <v>52</v>
      </c>
      <c r="C74" s="540" t="s">
        <v>12299</v>
      </c>
      <c r="D74" s="458" t="s">
        <v>11252</v>
      </c>
      <c r="E74" s="458">
        <v>21.0</v>
      </c>
      <c r="F74" s="541">
        <v>14.0</v>
      </c>
      <c r="G74" s="5" t="s">
        <v>62</v>
      </c>
      <c r="H74" s="121"/>
      <c r="I74" s="121"/>
      <c r="J74" s="121"/>
      <c r="K74" s="121"/>
      <c r="L74" s="121"/>
      <c r="M74" s="121"/>
      <c r="N74" s="121"/>
      <c r="O74" s="121"/>
      <c r="P74" s="121"/>
      <c r="Q74" s="121"/>
      <c r="R74" s="121"/>
      <c r="S74" s="121"/>
      <c r="T74" s="121"/>
      <c r="U74" s="121"/>
      <c r="V74" s="121"/>
      <c r="W74" s="121"/>
      <c r="X74" s="121"/>
      <c r="Y74" s="121"/>
      <c r="Z74" s="121"/>
    </row>
    <row r="75" ht="11.25" customHeight="1">
      <c r="A75" s="540" t="s">
        <v>12163</v>
      </c>
      <c r="B75" s="447" t="s">
        <v>52</v>
      </c>
      <c r="C75" s="540" t="s">
        <v>12300</v>
      </c>
      <c r="D75" s="458" t="s">
        <v>11252</v>
      </c>
      <c r="E75" s="458">
        <v>22.0</v>
      </c>
      <c r="F75" s="541">
        <v>14.66</v>
      </c>
      <c r="G75" s="5" t="s">
        <v>62</v>
      </c>
      <c r="H75" s="121"/>
      <c r="I75" s="121"/>
      <c r="J75" s="121"/>
      <c r="K75" s="121"/>
      <c r="L75" s="121"/>
      <c r="M75" s="121"/>
      <c r="N75" s="121"/>
      <c r="O75" s="121"/>
      <c r="P75" s="121"/>
      <c r="Q75" s="121"/>
      <c r="R75" s="121"/>
      <c r="S75" s="121"/>
      <c r="T75" s="121"/>
      <c r="U75" s="121"/>
      <c r="V75" s="121"/>
      <c r="W75" s="121"/>
      <c r="X75" s="121"/>
      <c r="Y75" s="121"/>
      <c r="Z75" s="121"/>
    </row>
    <row r="76" ht="11.25" customHeight="1">
      <c r="A76" s="540" t="s">
        <v>12163</v>
      </c>
      <c r="B76" s="447" t="s">
        <v>52</v>
      </c>
      <c r="C76" s="540" t="s">
        <v>12301</v>
      </c>
      <c r="D76" s="458" t="s">
        <v>11252</v>
      </c>
      <c r="E76" s="458">
        <v>26.0</v>
      </c>
      <c r="F76" s="541">
        <v>26.0</v>
      </c>
      <c r="G76" s="5" t="s">
        <v>62</v>
      </c>
      <c r="H76" s="121"/>
      <c r="I76" s="121"/>
      <c r="J76" s="121"/>
      <c r="K76" s="121"/>
      <c r="L76" s="121"/>
      <c r="M76" s="121"/>
      <c r="N76" s="121"/>
      <c r="O76" s="121"/>
      <c r="P76" s="121"/>
      <c r="Q76" s="121"/>
      <c r="R76" s="121"/>
      <c r="S76" s="121"/>
      <c r="T76" s="121"/>
      <c r="U76" s="121"/>
      <c r="V76" s="121"/>
      <c r="W76" s="121"/>
      <c r="X76" s="121"/>
      <c r="Y76" s="121"/>
      <c r="Z76" s="121"/>
    </row>
    <row r="77" ht="11.25" customHeight="1">
      <c r="A77" s="540" t="s">
        <v>10153</v>
      </c>
      <c r="B77" s="447" t="s">
        <v>52</v>
      </c>
      <c r="C77" s="540" t="s">
        <v>12302</v>
      </c>
      <c r="D77" s="458" t="s">
        <v>12223</v>
      </c>
      <c r="E77" s="458">
        <v>114.0</v>
      </c>
      <c r="F77" s="541">
        <v>38.0</v>
      </c>
      <c r="G77" s="5" t="s">
        <v>63</v>
      </c>
      <c r="H77" s="121"/>
      <c r="I77" s="121"/>
      <c r="J77" s="121"/>
      <c r="K77" s="121"/>
      <c r="L77" s="121"/>
      <c r="M77" s="121"/>
      <c r="N77" s="121"/>
      <c r="O77" s="121"/>
      <c r="P77" s="121"/>
      <c r="Q77" s="121"/>
      <c r="R77" s="121"/>
      <c r="S77" s="121"/>
      <c r="T77" s="121"/>
      <c r="U77" s="121"/>
      <c r="V77" s="121"/>
      <c r="W77" s="121"/>
      <c r="X77" s="121"/>
      <c r="Y77" s="121"/>
      <c r="Z77" s="121"/>
    </row>
    <row r="78" ht="11.25" customHeight="1">
      <c r="A78" s="540" t="s">
        <v>10153</v>
      </c>
      <c r="B78" s="447" t="s">
        <v>52</v>
      </c>
      <c r="C78" s="540" t="s">
        <v>12303</v>
      </c>
      <c r="D78" s="458" t="s">
        <v>12223</v>
      </c>
      <c r="E78" s="458">
        <v>28.0</v>
      </c>
      <c r="F78" s="541">
        <v>9.33</v>
      </c>
      <c r="G78" s="5" t="s">
        <v>63</v>
      </c>
      <c r="H78" s="121"/>
      <c r="I78" s="121"/>
      <c r="J78" s="121"/>
      <c r="K78" s="121"/>
      <c r="L78" s="121"/>
      <c r="M78" s="121"/>
      <c r="N78" s="121"/>
      <c r="O78" s="121"/>
      <c r="P78" s="121"/>
      <c r="Q78" s="121"/>
      <c r="R78" s="121"/>
      <c r="S78" s="121"/>
      <c r="T78" s="121"/>
      <c r="U78" s="121"/>
      <c r="V78" s="121"/>
      <c r="W78" s="121"/>
      <c r="X78" s="121"/>
      <c r="Y78" s="121"/>
      <c r="Z78" s="121"/>
    </row>
    <row r="79" ht="11.25" customHeight="1">
      <c r="A79" s="540" t="s">
        <v>10153</v>
      </c>
      <c r="B79" s="447" t="s">
        <v>52</v>
      </c>
      <c r="C79" s="540" t="s">
        <v>12304</v>
      </c>
      <c r="D79" s="458" t="s">
        <v>12223</v>
      </c>
      <c r="E79" s="458">
        <v>28.0</v>
      </c>
      <c r="F79" s="541">
        <v>9.33</v>
      </c>
      <c r="G79" s="5" t="s">
        <v>63</v>
      </c>
      <c r="H79" s="121"/>
      <c r="I79" s="121"/>
      <c r="J79" s="121"/>
      <c r="K79" s="121"/>
      <c r="L79" s="121"/>
      <c r="M79" s="121"/>
      <c r="N79" s="121"/>
      <c r="O79" s="121"/>
      <c r="P79" s="121"/>
      <c r="Q79" s="121"/>
      <c r="R79" s="121"/>
      <c r="S79" s="121"/>
      <c r="T79" s="121"/>
      <c r="U79" s="121"/>
      <c r="V79" s="121"/>
      <c r="W79" s="121"/>
      <c r="X79" s="121"/>
      <c r="Y79" s="121"/>
      <c r="Z79" s="121"/>
    </row>
    <row r="80" ht="11.25" customHeight="1">
      <c r="A80" s="540" t="s">
        <v>10153</v>
      </c>
      <c r="B80" s="447" t="s">
        <v>52</v>
      </c>
      <c r="C80" s="540" t="s">
        <v>12305</v>
      </c>
      <c r="D80" s="458" t="s">
        <v>12223</v>
      </c>
      <c r="E80" s="458">
        <v>24.0</v>
      </c>
      <c r="F80" s="541">
        <v>8.0</v>
      </c>
      <c r="G80" s="5" t="s">
        <v>63</v>
      </c>
      <c r="H80" s="121"/>
      <c r="I80" s="121"/>
      <c r="J80" s="121"/>
      <c r="K80" s="121"/>
      <c r="L80" s="121"/>
      <c r="M80" s="121"/>
      <c r="N80" s="121"/>
      <c r="O80" s="121"/>
      <c r="P80" s="121"/>
      <c r="Q80" s="121"/>
      <c r="R80" s="121"/>
      <c r="S80" s="121"/>
      <c r="T80" s="121"/>
      <c r="U80" s="121"/>
      <c r="V80" s="121"/>
      <c r="W80" s="121"/>
      <c r="X80" s="121"/>
      <c r="Y80" s="121"/>
      <c r="Z80" s="121"/>
    </row>
    <row r="81" ht="11.25" customHeight="1">
      <c r="A81" s="540" t="s">
        <v>10153</v>
      </c>
      <c r="B81" s="447" t="s">
        <v>52</v>
      </c>
      <c r="C81" s="540" t="s">
        <v>12306</v>
      </c>
      <c r="D81" s="458" t="s">
        <v>12223</v>
      </c>
      <c r="E81" s="458">
        <v>31.0</v>
      </c>
      <c r="F81" s="541">
        <v>10.33</v>
      </c>
      <c r="G81" s="5" t="s">
        <v>63</v>
      </c>
      <c r="H81" s="121"/>
      <c r="I81" s="121"/>
      <c r="J81" s="121"/>
      <c r="K81" s="121"/>
      <c r="L81" s="121"/>
      <c r="M81" s="121"/>
      <c r="N81" s="121"/>
      <c r="O81" s="121"/>
      <c r="P81" s="121"/>
      <c r="Q81" s="121"/>
      <c r="R81" s="121"/>
      <c r="S81" s="121"/>
      <c r="T81" s="121"/>
      <c r="U81" s="121"/>
      <c r="V81" s="121"/>
      <c r="W81" s="121"/>
      <c r="X81" s="121"/>
      <c r="Y81" s="121"/>
      <c r="Z81" s="121"/>
    </row>
    <row r="82" ht="11.25" customHeight="1">
      <c r="A82" s="540" t="s">
        <v>10153</v>
      </c>
      <c r="B82" s="447" t="s">
        <v>52</v>
      </c>
      <c r="C82" s="540" t="s">
        <v>12307</v>
      </c>
      <c r="D82" s="458" t="s">
        <v>12223</v>
      </c>
      <c r="E82" s="458">
        <v>71.0</v>
      </c>
      <c r="F82" s="541">
        <v>23.67</v>
      </c>
      <c r="G82" s="5" t="s">
        <v>63</v>
      </c>
      <c r="H82" s="121"/>
      <c r="I82" s="121"/>
      <c r="J82" s="121"/>
      <c r="K82" s="121"/>
      <c r="L82" s="121"/>
      <c r="M82" s="121"/>
      <c r="N82" s="121"/>
      <c r="O82" s="121"/>
      <c r="P82" s="121"/>
      <c r="Q82" s="121"/>
      <c r="R82" s="121"/>
      <c r="S82" s="121"/>
      <c r="T82" s="121"/>
      <c r="U82" s="121"/>
      <c r="V82" s="121"/>
      <c r="W82" s="121"/>
      <c r="X82" s="121"/>
      <c r="Y82" s="121"/>
      <c r="Z82" s="121"/>
    </row>
    <row r="83" ht="11.25" customHeight="1">
      <c r="A83" s="540" t="s">
        <v>10153</v>
      </c>
      <c r="B83" s="447" t="s">
        <v>52</v>
      </c>
      <c r="C83" s="540" t="s">
        <v>12298</v>
      </c>
      <c r="D83" s="458" t="s">
        <v>11252</v>
      </c>
      <c r="E83" s="458">
        <v>63.0</v>
      </c>
      <c r="F83" s="541">
        <v>42.0</v>
      </c>
      <c r="G83" s="5" t="s">
        <v>63</v>
      </c>
      <c r="H83" s="121"/>
      <c r="I83" s="121"/>
      <c r="J83" s="121"/>
      <c r="K83" s="121"/>
      <c r="L83" s="121"/>
      <c r="M83" s="121"/>
      <c r="N83" s="121"/>
      <c r="O83" s="121"/>
      <c r="P83" s="121"/>
      <c r="Q83" s="121"/>
      <c r="R83" s="121"/>
      <c r="S83" s="121"/>
      <c r="T83" s="121"/>
      <c r="U83" s="121"/>
      <c r="V83" s="121"/>
      <c r="W83" s="121"/>
      <c r="X83" s="121"/>
      <c r="Y83" s="121"/>
      <c r="Z83" s="121"/>
    </row>
    <row r="84" ht="11.25" customHeight="1">
      <c r="A84" s="540" t="s">
        <v>10153</v>
      </c>
      <c r="B84" s="447" t="s">
        <v>52</v>
      </c>
      <c r="C84" s="540" t="s">
        <v>12299</v>
      </c>
      <c r="D84" s="458" t="s">
        <v>11252</v>
      </c>
      <c r="E84" s="458">
        <v>21.0</v>
      </c>
      <c r="F84" s="541">
        <v>14.0</v>
      </c>
      <c r="G84" s="5" t="s">
        <v>63</v>
      </c>
      <c r="H84" s="121"/>
      <c r="I84" s="121"/>
      <c r="J84" s="121"/>
      <c r="K84" s="121"/>
      <c r="L84" s="121"/>
      <c r="M84" s="121"/>
      <c r="N84" s="121"/>
      <c r="O84" s="121"/>
      <c r="P84" s="121"/>
      <c r="Q84" s="121"/>
      <c r="R84" s="121"/>
      <c r="S84" s="121"/>
      <c r="T84" s="121"/>
      <c r="U84" s="121"/>
      <c r="V84" s="121"/>
      <c r="W84" s="121"/>
      <c r="X84" s="121"/>
      <c r="Y84" s="121"/>
      <c r="Z84" s="121"/>
    </row>
    <row r="85" ht="11.25" customHeight="1">
      <c r="A85" s="540" t="s">
        <v>10153</v>
      </c>
      <c r="B85" s="447" t="s">
        <v>52</v>
      </c>
      <c r="C85" s="540" t="s">
        <v>12308</v>
      </c>
      <c r="D85" s="458" t="s">
        <v>11252</v>
      </c>
      <c r="E85" s="458">
        <v>5.0</v>
      </c>
      <c r="F85" s="541">
        <v>5.0</v>
      </c>
      <c r="G85" s="5" t="s">
        <v>63</v>
      </c>
      <c r="H85" s="121"/>
      <c r="I85" s="121"/>
      <c r="J85" s="121"/>
      <c r="K85" s="121"/>
      <c r="L85" s="121"/>
      <c r="M85" s="121"/>
      <c r="N85" s="121"/>
      <c r="O85" s="121"/>
      <c r="P85" s="121"/>
      <c r="Q85" s="121"/>
      <c r="R85" s="121"/>
      <c r="S85" s="121"/>
      <c r="T85" s="121"/>
      <c r="U85" s="121"/>
      <c r="V85" s="121"/>
      <c r="W85" s="121"/>
      <c r="X85" s="121"/>
      <c r="Y85" s="121"/>
      <c r="Z85" s="121"/>
    </row>
    <row r="86" ht="11.25" customHeight="1">
      <c r="A86" s="540" t="s">
        <v>1850</v>
      </c>
      <c r="B86" s="447" t="s">
        <v>52</v>
      </c>
      <c r="C86" s="540" t="s">
        <v>12309</v>
      </c>
      <c r="D86" s="458" t="s">
        <v>12281</v>
      </c>
      <c r="E86" s="458" t="s">
        <v>12310</v>
      </c>
      <c r="F86" s="541">
        <v>63.45</v>
      </c>
      <c r="G86" s="5" t="s">
        <v>64</v>
      </c>
      <c r="H86" s="121"/>
      <c r="I86" s="121"/>
      <c r="J86" s="121"/>
      <c r="K86" s="121"/>
      <c r="L86" s="121"/>
      <c r="M86" s="121"/>
      <c r="N86" s="121"/>
      <c r="O86" s="121"/>
      <c r="P86" s="121"/>
      <c r="Q86" s="121"/>
      <c r="R86" s="121"/>
      <c r="S86" s="121"/>
      <c r="T86" s="121"/>
      <c r="U86" s="121"/>
      <c r="V86" s="121"/>
      <c r="W86" s="121"/>
      <c r="X86" s="121"/>
      <c r="Y86" s="121"/>
      <c r="Z86" s="121"/>
    </row>
    <row r="87" ht="11.25" customHeight="1">
      <c r="A87" s="540" t="s">
        <v>1850</v>
      </c>
      <c r="B87" s="447" t="s">
        <v>52</v>
      </c>
      <c r="C87" s="540" t="s">
        <v>12311</v>
      </c>
      <c r="D87" s="458" t="s">
        <v>12281</v>
      </c>
      <c r="E87" s="458" t="s">
        <v>12312</v>
      </c>
      <c r="F87" s="541">
        <v>47.0</v>
      </c>
      <c r="G87" s="5" t="s">
        <v>64</v>
      </c>
      <c r="H87" s="121"/>
      <c r="I87" s="121"/>
      <c r="J87" s="121"/>
      <c r="K87" s="121"/>
      <c r="L87" s="121"/>
      <c r="M87" s="121"/>
      <c r="N87" s="121"/>
      <c r="O87" s="121"/>
      <c r="P87" s="121"/>
      <c r="Q87" s="121"/>
      <c r="R87" s="121"/>
      <c r="S87" s="121"/>
      <c r="T87" s="121"/>
      <c r="U87" s="121"/>
      <c r="V87" s="121"/>
      <c r="W87" s="121"/>
      <c r="X87" s="121"/>
      <c r="Y87" s="121"/>
      <c r="Z87" s="121"/>
    </row>
    <row r="88" ht="11.25" customHeight="1">
      <c r="A88" s="540" t="s">
        <v>1850</v>
      </c>
      <c r="B88" s="447" t="s">
        <v>52</v>
      </c>
      <c r="C88" s="540" t="s">
        <v>12313</v>
      </c>
      <c r="D88" s="458" t="s">
        <v>12314</v>
      </c>
      <c r="E88" s="458" t="s">
        <v>12315</v>
      </c>
      <c r="F88" s="541">
        <v>10.8</v>
      </c>
      <c r="G88" s="5" t="s">
        <v>64</v>
      </c>
      <c r="H88" s="121"/>
      <c r="I88" s="121"/>
      <c r="J88" s="121"/>
      <c r="K88" s="121"/>
      <c r="L88" s="121"/>
      <c r="M88" s="121"/>
      <c r="N88" s="121"/>
      <c r="O88" s="121"/>
      <c r="P88" s="121"/>
      <c r="Q88" s="121"/>
      <c r="R88" s="121"/>
      <c r="S88" s="121"/>
      <c r="T88" s="121"/>
      <c r="U88" s="121"/>
      <c r="V88" s="121"/>
      <c r="W88" s="121"/>
      <c r="X88" s="121"/>
      <c r="Y88" s="121"/>
      <c r="Z88" s="121"/>
    </row>
    <row r="89" ht="11.25" customHeight="1">
      <c r="A89" s="540" t="s">
        <v>1850</v>
      </c>
      <c r="B89" s="447" t="s">
        <v>52</v>
      </c>
      <c r="C89" s="540" t="s">
        <v>12316</v>
      </c>
      <c r="D89" s="458" t="s">
        <v>12314</v>
      </c>
      <c r="E89" s="458" t="s">
        <v>12317</v>
      </c>
      <c r="F89" s="541">
        <v>16.0</v>
      </c>
      <c r="G89" s="5" t="s">
        <v>64</v>
      </c>
      <c r="H89" s="121"/>
      <c r="I89" s="121"/>
      <c r="J89" s="121"/>
      <c r="K89" s="121"/>
      <c r="L89" s="121"/>
      <c r="M89" s="121"/>
      <c r="N89" s="121"/>
      <c r="O89" s="121"/>
      <c r="P89" s="121"/>
      <c r="Q89" s="121"/>
      <c r="R89" s="121"/>
      <c r="S89" s="121"/>
      <c r="T89" s="121"/>
      <c r="U89" s="121"/>
      <c r="V89" s="121"/>
      <c r="W89" s="121"/>
      <c r="X89" s="121"/>
      <c r="Y89" s="121"/>
      <c r="Z89" s="121"/>
    </row>
    <row r="90" ht="11.25" customHeight="1">
      <c r="A90" s="540" t="s">
        <v>1850</v>
      </c>
      <c r="B90" s="447" t="s">
        <v>52</v>
      </c>
      <c r="C90" s="540" t="s">
        <v>12318</v>
      </c>
      <c r="D90" s="458" t="s">
        <v>12319</v>
      </c>
      <c r="E90" s="458" t="s">
        <v>12320</v>
      </c>
      <c r="F90" s="541">
        <v>54.66</v>
      </c>
      <c r="G90" s="5" t="s">
        <v>64</v>
      </c>
      <c r="H90" s="121"/>
      <c r="I90" s="121"/>
      <c r="J90" s="121"/>
      <c r="K90" s="121"/>
      <c r="L90" s="121"/>
      <c r="M90" s="121"/>
      <c r="N90" s="121"/>
      <c r="O90" s="121"/>
      <c r="P90" s="121"/>
      <c r="Q90" s="121"/>
      <c r="R90" s="121"/>
      <c r="S90" s="121"/>
      <c r="T90" s="121"/>
      <c r="U90" s="121"/>
      <c r="V90" s="121"/>
      <c r="W90" s="121"/>
      <c r="X90" s="121"/>
      <c r="Y90" s="121"/>
      <c r="Z90" s="121"/>
    </row>
    <row r="91" ht="11.25" customHeight="1">
      <c r="A91" s="540" t="s">
        <v>1850</v>
      </c>
      <c r="B91" s="447" t="s">
        <v>52</v>
      </c>
      <c r="C91" s="540" t="s">
        <v>12321</v>
      </c>
      <c r="D91" s="458" t="s">
        <v>12322</v>
      </c>
      <c r="E91" s="458" t="s">
        <v>12323</v>
      </c>
      <c r="F91" s="541">
        <v>14.66</v>
      </c>
      <c r="G91" s="5" t="s">
        <v>64</v>
      </c>
      <c r="H91" s="121"/>
      <c r="I91" s="121"/>
      <c r="J91" s="121"/>
      <c r="K91" s="121"/>
      <c r="L91" s="121"/>
      <c r="M91" s="121"/>
      <c r="N91" s="121"/>
      <c r="O91" s="121"/>
      <c r="P91" s="121"/>
      <c r="Q91" s="121"/>
      <c r="R91" s="121"/>
      <c r="S91" s="121"/>
      <c r="T91" s="121"/>
      <c r="U91" s="121"/>
      <c r="V91" s="121"/>
      <c r="W91" s="121"/>
      <c r="X91" s="121"/>
      <c r="Y91" s="121"/>
      <c r="Z91" s="121"/>
    </row>
    <row r="92" ht="11.25" customHeight="1">
      <c r="A92" s="540" t="s">
        <v>1850</v>
      </c>
      <c r="B92" s="447" t="s">
        <v>52</v>
      </c>
      <c r="C92" s="540" t="s">
        <v>12324</v>
      </c>
      <c r="D92" s="458" t="s">
        <v>12322</v>
      </c>
      <c r="E92" s="458" t="s">
        <v>12325</v>
      </c>
      <c r="F92" s="541">
        <v>4.0</v>
      </c>
      <c r="G92" s="5" t="s">
        <v>64</v>
      </c>
      <c r="H92" s="121"/>
      <c r="I92" s="121"/>
      <c r="J92" s="121"/>
      <c r="K92" s="121"/>
      <c r="L92" s="121"/>
      <c r="M92" s="121"/>
      <c r="N92" s="121"/>
      <c r="O92" s="121"/>
      <c r="P92" s="121"/>
      <c r="Q92" s="121"/>
      <c r="R92" s="121"/>
      <c r="S92" s="121"/>
      <c r="T92" s="121"/>
      <c r="U92" s="121"/>
      <c r="V92" s="121"/>
      <c r="W92" s="121"/>
      <c r="X92" s="121"/>
      <c r="Y92" s="121"/>
      <c r="Z92" s="121"/>
    </row>
    <row r="93" ht="11.25" customHeight="1">
      <c r="A93" s="540" t="s">
        <v>11792</v>
      </c>
      <c r="B93" s="447" t="s">
        <v>52</v>
      </c>
      <c r="C93" s="540" t="s">
        <v>12326</v>
      </c>
      <c r="D93" s="458" t="s">
        <v>12223</v>
      </c>
      <c r="E93" s="458" t="s">
        <v>12327</v>
      </c>
      <c r="F93" s="541">
        <v>14.66</v>
      </c>
      <c r="G93" s="5" t="s">
        <v>66</v>
      </c>
      <c r="H93" s="121"/>
      <c r="I93" s="121"/>
      <c r="J93" s="121"/>
      <c r="K93" s="121"/>
      <c r="L93" s="121"/>
      <c r="M93" s="121"/>
      <c r="N93" s="121"/>
      <c r="O93" s="121"/>
      <c r="P93" s="121"/>
      <c r="Q93" s="121"/>
      <c r="R93" s="121"/>
      <c r="S93" s="121"/>
      <c r="T93" s="121"/>
      <c r="U93" s="121"/>
      <c r="V93" s="121"/>
      <c r="W93" s="121"/>
      <c r="X93" s="121"/>
      <c r="Y93" s="121"/>
      <c r="Z93" s="121"/>
    </row>
    <row r="94" ht="11.25" customHeight="1">
      <c r="A94" s="540" t="s">
        <v>11792</v>
      </c>
      <c r="B94" s="447" t="s">
        <v>52</v>
      </c>
      <c r="C94" s="540" t="s">
        <v>12328</v>
      </c>
      <c r="D94" s="458" t="s">
        <v>12223</v>
      </c>
      <c r="E94" s="458" t="s">
        <v>12329</v>
      </c>
      <c r="F94" s="541">
        <v>13.5</v>
      </c>
      <c r="G94" s="5" t="s">
        <v>66</v>
      </c>
      <c r="H94" s="121"/>
      <c r="I94" s="121"/>
      <c r="J94" s="121"/>
      <c r="K94" s="121"/>
      <c r="L94" s="121"/>
      <c r="M94" s="121"/>
      <c r="N94" s="121"/>
      <c r="O94" s="121"/>
      <c r="P94" s="121"/>
      <c r="Q94" s="121"/>
      <c r="R94" s="121"/>
      <c r="S94" s="121"/>
      <c r="T94" s="121"/>
      <c r="U94" s="121"/>
      <c r="V94" s="121"/>
      <c r="W94" s="121"/>
      <c r="X94" s="121"/>
      <c r="Y94" s="121"/>
      <c r="Z94" s="121"/>
    </row>
    <row r="95" ht="11.25" customHeight="1">
      <c r="A95" s="540" t="s">
        <v>11792</v>
      </c>
      <c r="B95" s="447" t="s">
        <v>52</v>
      </c>
      <c r="C95" s="540" t="s">
        <v>12330</v>
      </c>
      <c r="D95" s="458" t="s">
        <v>12223</v>
      </c>
      <c r="E95" s="458" t="s">
        <v>12331</v>
      </c>
      <c r="F95" s="541">
        <v>54.9</v>
      </c>
      <c r="G95" s="5" t="s">
        <v>66</v>
      </c>
      <c r="H95" s="121"/>
      <c r="I95" s="121"/>
      <c r="J95" s="121"/>
      <c r="K95" s="121"/>
      <c r="L95" s="121"/>
      <c r="M95" s="121"/>
      <c r="N95" s="121"/>
      <c r="O95" s="121"/>
      <c r="P95" s="121"/>
      <c r="Q95" s="121"/>
      <c r="R95" s="121"/>
      <c r="S95" s="121"/>
      <c r="T95" s="121"/>
      <c r="U95" s="121"/>
      <c r="V95" s="121"/>
      <c r="W95" s="121"/>
      <c r="X95" s="121"/>
      <c r="Y95" s="121"/>
      <c r="Z95" s="121"/>
    </row>
    <row r="96" ht="11.25" customHeight="1">
      <c r="A96" s="540" t="s">
        <v>11792</v>
      </c>
      <c r="B96" s="447" t="s">
        <v>52</v>
      </c>
      <c r="C96" s="540" t="s">
        <v>12332</v>
      </c>
      <c r="D96" s="458" t="s">
        <v>12223</v>
      </c>
      <c r="E96" s="458" t="s">
        <v>12333</v>
      </c>
      <c r="F96" s="541">
        <v>31.95</v>
      </c>
      <c r="G96" s="5" t="s">
        <v>66</v>
      </c>
      <c r="H96" s="121"/>
      <c r="I96" s="121"/>
      <c r="J96" s="121"/>
      <c r="K96" s="121"/>
      <c r="L96" s="121"/>
      <c r="M96" s="121"/>
      <c r="N96" s="121"/>
      <c r="O96" s="121"/>
      <c r="P96" s="121"/>
      <c r="Q96" s="121"/>
      <c r="R96" s="121"/>
      <c r="S96" s="121"/>
      <c r="T96" s="121"/>
      <c r="U96" s="121"/>
      <c r="V96" s="121"/>
      <c r="W96" s="121"/>
      <c r="X96" s="121"/>
      <c r="Y96" s="121"/>
      <c r="Z96" s="121"/>
    </row>
    <row r="97" ht="11.25" customHeight="1">
      <c r="A97" s="540" t="s">
        <v>11792</v>
      </c>
      <c r="B97" s="447" t="s">
        <v>52</v>
      </c>
      <c r="C97" s="540" t="s">
        <v>12334</v>
      </c>
      <c r="D97" s="458" t="s">
        <v>12223</v>
      </c>
      <c r="E97" s="458" t="s">
        <v>12335</v>
      </c>
      <c r="F97" s="541">
        <v>4.0</v>
      </c>
      <c r="G97" s="5" t="s">
        <v>66</v>
      </c>
      <c r="H97" s="121"/>
      <c r="I97" s="121"/>
      <c r="J97" s="121"/>
      <c r="K97" s="121"/>
      <c r="L97" s="121"/>
      <c r="M97" s="121"/>
      <c r="N97" s="121"/>
      <c r="O97" s="121"/>
      <c r="P97" s="121"/>
      <c r="Q97" s="121"/>
      <c r="R97" s="121"/>
      <c r="S97" s="121"/>
      <c r="T97" s="121"/>
      <c r="U97" s="121"/>
      <c r="V97" s="121"/>
      <c r="W97" s="121"/>
      <c r="X97" s="121"/>
      <c r="Y97" s="121"/>
      <c r="Z97" s="121"/>
    </row>
    <row r="98" ht="11.25" customHeight="1">
      <c r="A98" s="540" t="s">
        <v>11792</v>
      </c>
      <c r="B98" s="447" t="s">
        <v>52</v>
      </c>
      <c r="C98" s="540" t="s">
        <v>12336</v>
      </c>
      <c r="D98" s="458" t="s">
        <v>12223</v>
      </c>
      <c r="E98" s="458" t="s">
        <v>12337</v>
      </c>
      <c r="F98" s="541">
        <v>4.33333333333333</v>
      </c>
      <c r="G98" s="5" t="s">
        <v>66</v>
      </c>
      <c r="H98" s="121"/>
      <c r="I98" s="121"/>
      <c r="J98" s="121"/>
      <c r="K98" s="121"/>
      <c r="L98" s="121"/>
      <c r="M98" s="121"/>
      <c r="N98" s="121"/>
      <c r="O98" s="121"/>
      <c r="P98" s="121"/>
      <c r="Q98" s="121"/>
      <c r="R98" s="121"/>
      <c r="S98" s="121"/>
      <c r="T98" s="121"/>
      <c r="U98" s="121"/>
      <c r="V98" s="121"/>
      <c r="W98" s="121"/>
      <c r="X98" s="121"/>
      <c r="Y98" s="121"/>
      <c r="Z98" s="121"/>
    </row>
    <row r="99" ht="11.25" customHeight="1">
      <c r="A99" s="540" t="s">
        <v>10204</v>
      </c>
      <c r="B99" s="447" t="s">
        <v>52</v>
      </c>
      <c r="C99" s="540" t="s">
        <v>12338</v>
      </c>
      <c r="D99" s="458" t="s">
        <v>12223</v>
      </c>
      <c r="E99" s="458">
        <v>4.66666666666667</v>
      </c>
      <c r="F99" s="541">
        <v>4.66666666666667</v>
      </c>
      <c r="G99" s="5" t="s">
        <v>69</v>
      </c>
      <c r="H99" s="121"/>
      <c r="I99" s="121"/>
      <c r="J99" s="121"/>
      <c r="K99" s="121"/>
      <c r="L99" s="121"/>
      <c r="M99" s="121"/>
      <c r="N99" s="121"/>
      <c r="O99" s="121"/>
      <c r="P99" s="121"/>
      <c r="Q99" s="121"/>
      <c r="R99" s="121"/>
      <c r="S99" s="121"/>
      <c r="T99" s="121"/>
      <c r="U99" s="121"/>
      <c r="V99" s="121"/>
      <c r="W99" s="121"/>
      <c r="X99" s="121"/>
      <c r="Y99" s="121"/>
      <c r="Z99" s="121"/>
    </row>
    <row r="100" ht="11.25" customHeight="1">
      <c r="A100" s="540" t="s">
        <v>10204</v>
      </c>
      <c r="B100" s="447" t="s">
        <v>52</v>
      </c>
      <c r="C100" s="540" t="s">
        <v>12339</v>
      </c>
      <c r="D100" s="458" t="s">
        <v>12223</v>
      </c>
      <c r="E100" s="458">
        <v>4.66666666666667</v>
      </c>
      <c r="F100" s="541">
        <v>4.66666666666667</v>
      </c>
      <c r="G100" s="5" t="s">
        <v>69</v>
      </c>
      <c r="H100" s="121"/>
      <c r="I100" s="121"/>
      <c r="J100" s="121"/>
      <c r="K100" s="121"/>
      <c r="L100" s="121"/>
      <c r="M100" s="121"/>
      <c r="N100" s="121"/>
      <c r="O100" s="121"/>
      <c r="P100" s="121"/>
      <c r="Q100" s="121"/>
      <c r="R100" s="121"/>
      <c r="S100" s="121"/>
      <c r="T100" s="121"/>
      <c r="U100" s="121"/>
      <c r="V100" s="121"/>
      <c r="W100" s="121"/>
      <c r="X100" s="121"/>
      <c r="Y100" s="121"/>
      <c r="Z100" s="121"/>
    </row>
    <row r="101" ht="11.25" customHeight="1">
      <c r="A101" s="540" t="s">
        <v>10204</v>
      </c>
      <c r="B101" s="447" t="s">
        <v>52</v>
      </c>
      <c r="C101" s="540" t="s">
        <v>12340</v>
      </c>
      <c r="D101" s="458" t="s">
        <v>12223</v>
      </c>
      <c r="E101" s="458">
        <v>1.16666666666667</v>
      </c>
      <c r="F101" s="541">
        <v>1.16666666666667</v>
      </c>
      <c r="G101" s="5" t="s">
        <v>69</v>
      </c>
      <c r="H101" s="121"/>
      <c r="I101" s="121"/>
      <c r="J101" s="121"/>
      <c r="K101" s="121"/>
      <c r="L101" s="121"/>
      <c r="M101" s="121"/>
      <c r="N101" s="121"/>
      <c r="O101" s="121"/>
      <c r="P101" s="121"/>
      <c r="Q101" s="121"/>
      <c r="R101" s="121"/>
      <c r="S101" s="121"/>
      <c r="T101" s="121"/>
      <c r="U101" s="121"/>
      <c r="V101" s="121"/>
      <c r="W101" s="121"/>
      <c r="X101" s="121"/>
      <c r="Y101" s="121"/>
      <c r="Z101" s="121"/>
    </row>
    <row r="102" ht="11.25" customHeight="1">
      <c r="A102" s="540" t="s">
        <v>10204</v>
      </c>
      <c r="B102" s="447" t="s">
        <v>52</v>
      </c>
      <c r="C102" s="540" t="s">
        <v>12341</v>
      </c>
      <c r="D102" s="458" t="s">
        <v>12223</v>
      </c>
      <c r="E102" s="458">
        <v>0.466666666666667</v>
      </c>
      <c r="F102" s="541">
        <v>0.466666666666667</v>
      </c>
      <c r="G102" s="5" t="s">
        <v>69</v>
      </c>
      <c r="H102" s="121"/>
      <c r="I102" s="121"/>
      <c r="J102" s="121"/>
      <c r="K102" s="121"/>
      <c r="L102" s="121"/>
      <c r="M102" s="121"/>
      <c r="N102" s="121"/>
      <c r="O102" s="121"/>
      <c r="P102" s="121"/>
      <c r="Q102" s="121"/>
      <c r="R102" s="121"/>
      <c r="S102" s="121"/>
      <c r="T102" s="121"/>
      <c r="U102" s="121"/>
      <c r="V102" s="121"/>
      <c r="W102" s="121"/>
      <c r="X102" s="121"/>
      <c r="Y102" s="121"/>
      <c r="Z102" s="121"/>
    </row>
    <row r="103" ht="11.25" customHeight="1">
      <c r="A103" s="540" t="s">
        <v>10204</v>
      </c>
      <c r="B103" s="447" t="s">
        <v>52</v>
      </c>
      <c r="C103" s="540" t="s">
        <v>12342</v>
      </c>
      <c r="D103" s="458" t="s">
        <v>12223</v>
      </c>
      <c r="E103" s="458">
        <v>9.66666666666667</v>
      </c>
      <c r="F103" s="541">
        <v>9.66666666666667</v>
      </c>
      <c r="G103" s="5" t="s">
        <v>69</v>
      </c>
      <c r="H103" s="121"/>
      <c r="I103" s="121"/>
      <c r="J103" s="121"/>
      <c r="K103" s="121"/>
      <c r="L103" s="121"/>
      <c r="M103" s="121"/>
      <c r="N103" s="121"/>
      <c r="O103" s="121"/>
      <c r="P103" s="121"/>
      <c r="Q103" s="121"/>
      <c r="R103" s="121"/>
      <c r="S103" s="121"/>
      <c r="T103" s="121"/>
      <c r="U103" s="121"/>
      <c r="V103" s="121"/>
      <c r="W103" s="121"/>
      <c r="X103" s="121"/>
      <c r="Y103" s="121"/>
      <c r="Z103" s="121"/>
    </row>
    <row r="104" ht="11.25" customHeight="1">
      <c r="A104" s="540" t="s">
        <v>10204</v>
      </c>
      <c r="B104" s="447" t="s">
        <v>52</v>
      </c>
      <c r="C104" s="540" t="s">
        <v>12343</v>
      </c>
      <c r="D104" s="458" t="s">
        <v>12223</v>
      </c>
      <c r="E104" s="458">
        <v>9.66666666666667</v>
      </c>
      <c r="F104" s="541">
        <v>9.66666666666667</v>
      </c>
      <c r="G104" s="5" t="s">
        <v>69</v>
      </c>
      <c r="H104" s="121"/>
      <c r="I104" s="121"/>
      <c r="J104" s="121"/>
      <c r="K104" s="121"/>
      <c r="L104" s="121"/>
      <c r="M104" s="121"/>
      <c r="N104" s="121"/>
      <c r="O104" s="121"/>
      <c r="P104" s="121"/>
      <c r="Q104" s="121"/>
      <c r="R104" s="121"/>
      <c r="S104" s="121"/>
      <c r="T104" s="121"/>
      <c r="U104" s="121"/>
      <c r="V104" s="121"/>
      <c r="W104" s="121"/>
      <c r="X104" s="121"/>
      <c r="Y104" s="121"/>
      <c r="Z104" s="121"/>
    </row>
    <row r="105" ht="11.25" customHeight="1">
      <c r="A105" s="540" t="s">
        <v>10204</v>
      </c>
      <c r="B105" s="447" t="s">
        <v>52</v>
      </c>
      <c r="C105" s="540" t="s">
        <v>12344</v>
      </c>
      <c r="D105" s="458" t="s">
        <v>12223</v>
      </c>
      <c r="E105" s="458">
        <v>2.41666666666667</v>
      </c>
      <c r="F105" s="541">
        <v>2.41666666666667</v>
      </c>
      <c r="G105" s="5" t="s">
        <v>69</v>
      </c>
      <c r="H105" s="121"/>
      <c r="I105" s="121"/>
      <c r="J105" s="121"/>
      <c r="K105" s="121"/>
      <c r="L105" s="121"/>
      <c r="M105" s="121"/>
      <c r="N105" s="121"/>
      <c r="O105" s="121"/>
      <c r="P105" s="121"/>
      <c r="Q105" s="121"/>
      <c r="R105" s="121"/>
      <c r="S105" s="121"/>
      <c r="T105" s="121"/>
      <c r="U105" s="121"/>
      <c r="V105" s="121"/>
      <c r="W105" s="121"/>
      <c r="X105" s="121"/>
      <c r="Y105" s="121"/>
      <c r="Z105" s="121"/>
    </row>
    <row r="106" ht="11.25" customHeight="1">
      <c r="A106" s="540" t="s">
        <v>10204</v>
      </c>
      <c r="B106" s="447" t="s">
        <v>52</v>
      </c>
      <c r="C106" s="540" t="s">
        <v>12345</v>
      </c>
      <c r="D106" s="458" t="s">
        <v>12223</v>
      </c>
      <c r="E106" s="458">
        <v>0.966666666666667</v>
      </c>
      <c r="F106" s="541">
        <v>0.966666666666667</v>
      </c>
      <c r="G106" s="5" t="s">
        <v>69</v>
      </c>
      <c r="H106" s="121"/>
      <c r="I106" s="121"/>
      <c r="J106" s="121"/>
      <c r="K106" s="121"/>
      <c r="L106" s="121"/>
      <c r="M106" s="121"/>
      <c r="N106" s="121"/>
      <c r="O106" s="121"/>
      <c r="P106" s="121"/>
      <c r="Q106" s="121"/>
      <c r="R106" s="121"/>
      <c r="S106" s="121"/>
      <c r="T106" s="121"/>
      <c r="U106" s="121"/>
      <c r="V106" s="121"/>
      <c r="W106" s="121"/>
      <c r="X106" s="121"/>
      <c r="Y106" s="121"/>
      <c r="Z106" s="121"/>
    </row>
    <row r="107" ht="11.25" customHeight="1">
      <c r="A107" s="540" t="s">
        <v>10204</v>
      </c>
      <c r="B107" s="447" t="s">
        <v>52</v>
      </c>
      <c r="C107" s="540" t="s">
        <v>12346</v>
      </c>
      <c r="D107" s="458" t="s">
        <v>12223</v>
      </c>
      <c r="E107" s="458">
        <v>9.66666666666667</v>
      </c>
      <c r="F107" s="541">
        <v>9.66666666666667</v>
      </c>
      <c r="G107" s="5" t="s">
        <v>69</v>
      </c>
      <c r="H107" s="121"/>
      <c r="I107" s="121"/>
      <c r="J107" s="121"/>
      <c r="K107" s="121"/>
      <c r="L107" s="121"/>
      <c r="M107" s="121"/>
      <c r="N107" s="121"/>
      <c r="O107" s="121"/>
      <c r="P107" s="121"/>
      <c r="Q107" s="121"/>
      <c r="R107" s="121"/>
      <c r="S107" s="121"/>
      <c r="T107" s="121"/>
      <c r="U107" s="121"/>
      <c r="V107" s="121"/>
      <c r="W107" s="121"/>
      <c r="X107" s="121"/>
      <c r="Y107" s="121"/>
      <c r="Z107" s="121"/>
    </row>
    <row r="108" ht="11.25" customHeight="1">
      <c r="A108" s="540" t="s">
        <v>10204</v>
      </c>
      <c r="B108" s="447" t="s">
        <v>52</v>
      </c>
      <c r="C108" s="540" t="s">
        <v>12347</v>
      </c>
      <c r="D108" s="458" t="s">
        <v>12223</v>
      </c>
      <c r="E108" s="458">
        <v>2.41666666666667</v>
      </c>
      <c r="F108" s="541">
        <v>2.41666666666667</v>
      </c>
      <c r="G108" s="5" t="s">
        <v>69</v>
      </c>
      <c r="H108" s="121"/>
      <c r="I108" s="121"/>
      <c r="J108" s="121"/>
      <c r="K108" s="121"/>
      <c r="L108" s="121"/>
      <c r="M108" s="121"/>
      <c r="N108" s="121"/>
      <c r="O108" s="121"/>
      <c r="P108" s="121"/>
      <c r="Q108" s="121"/>
      <c r="R108" s="121"/>
      <c r="S108" s="121"/>
      <c r="T108" s="121"/>
      <c r="U108" s="121"/>
      <c r="V108" s="121"/>
      <c r="W108" s="121"/>
      <c r="X108" s="121"/>
      <c r="Y108" s="121"/>
      <c r="Z108" s="121"/>
    </row>
    <row r="109" ht="11.25" customHeight="1">
      <c r="A109" s="540" t="s">
        <v>10204</v>
      </c>
      <c r="B109" s="447" t="s">
        <v>52</v>
      </c>
      <c r="C109" s="540" t="s">
        <v>12348</v>
      </c>
      <c r="D109" s="458" t="s">
        <v>12223</v>
      </c>
      <c r="E109" s="458">
        <v>0.966666666666667</v>
      </c>
      <c r="F109" s="541">
        <v>0.966666666666667</v>
      </c>
      <c r="G109" s="5" t="s">
        <v>69</v>
      </c>
      <c r="H109" s="121"/>
      <c r="I109" s="121"/>
      <c r="J109" s="121"/>
      <c r="K109" s="121"/>
      <c r="L109" s="121"/>
      <c r="M109" s="121"/>
      <c r="N109" s="121"/>
      <c r="O109" s="121"/>
      <c r="P109" s="121"/>
      <c r="Q109" s="121"/>
      <c r="R109" s="121"/>
      <c r="S109" s="121"/>
      <c r="T109" s="121"/>
      <c r="U109" s="121"/>
      <c r="V109" s="121"/>
      <c r="W109" s="121"/>
      <c r="X109" s="121"/>
      <c r="Y109" s="121"/>
      <c r="Z109" s="121"/>
    </row>
    <row r="110" ht="11.25" customHeight="1">
      <c r="A110" s="540" t="s">
        <v>10204</v>
      </c>
      <c r="B110" s="447" t="s">
        <v>52</v>
      </c>
      <c r="C110" s="540" t="s">
        <v>12349</v>
      </c>
      <c r="D110" s="458" t="s">
        <v>12223</v>
      </c>
      <c r="E110" s="458">
        <v>4.66666666666667</v>
      </c>
      <c r="F110" s="541">
        <v>4.66666666666667</v>
      </c>
      <c r="G110" s="5" t="s">
        <v>69</v>
      </c>
      <c r="H110" s="121"/>
      <c r="I110" s="121"/>
      <c r="J110" s="121"/>
      <c r="K110" s="121"/>
      <c r="L110" s="121"/>
      <c r="M110" s="121"/>
      <c r="N110" s="121"/>
      <c r="O110" s="121"/>
      <c r="P110" s="121"/>
      <c r="Q110" s="121"/>
      <c r="R110" s="121"/>
      <c r="S110" s="121"/>
      <c r="T110" s="121"/>
      <c r="U110" s="121"/>
      <c r="V110" s="121"/>
      <c r="W110" s="121"/>
      <c r="X110" s="121"/>
      <c r="Y110" s="121"/>
      <c r="Z110" s="121"/>
    </row>
    <row r="111" ht="11.25" customHeight="1">
      <c r="A111" s="540" t="s">
        <v>10204</v>
      </c>
      <c r="B111" s="447" t="s">
        <v>52</v>
      </c>
      <c r="C111" s="540" t="s">
        <v>12350</v>
      </c>
      <c r="D111" s="458" t="s">
        <v>12223</v>
      </c>
      <c r="E111" s="458">
        <v>4.66666666666667</v>
      </c>
      <c r="F111" s="541">
        <v>4.66666666666667</v>
      </c>
      <c r="G111" s="5" t="s">
        <v>69</v>
      </c>
      <c r="H111" s="121"/>
      <c r="I111" s="121"/>
      <c r="J111" s="121"/>
      <c r="K111" s="121"/>
      <c r="L111" s="121"/>
      <c r="M111" s="121"/>
      <c r="N111" s="121"/>
      <c r="O111" s="121"/>
      <c r="P111" s="121"/>
      <c r="Q111" s="121"/>
      <c r="R111" s="121"/>
      <c r="S111" s="121"/>
      <c r="T111" s="121"/>
      <c r="U111" s="121"/>
      <c r="V111" s="121"/>
      <c r="W111" s="121"/>
      <c r="X111" s="121"/>
      <c r="Y111" s="121"/>
      <c r="Z111" s="121"/>
    </row>
    <row r="112" ht="11.25" customHeight="1">
      <c r="A112" s="540" t="s">
        <v>10204</v>
      </c>
      <c r="B112" s="447" t="s">
        <v>52</v>
      </c>
      <c r="C112" s="540" t="s">
        <v>12351</v>
      </c>
      <c r="D112" s="458" t="s">
        <v>12223</v>
      </c>
      <c r="E112" s="458">
        <v>0.466666666666667</v>
      </c>
      <c r="F112" s="541">
        <v>0.466666666666667</v>
      </c>
      <c r="G112" s="5" t="s">
        <v>69</v>
      </c>
      <c r="H112" s="121"/>
      <c r="I112" s="121"/>
      <c r="J112" s="121"/>
      <c r="K112" s="121"/>
      <c r="L112" s="121"/>
      <c r="M112" s="121"/>
      <c r="N112" s="121"/>
      <c r="O112" s="121"/>
      <c r="P112" s="121"/>
      <c r="Q112" s="121"/>
      <c r="R112" s="121"/>
      <c r="S112" s="121"/>
      <c r="T112" s="121"/>
      <c r="U112" s="121"/>
      <c r="V112" s="121"/>
      <c r="W112" s="121"/>
      <c r="X112" s="121"/>
      <c r="Y112" s="121"/>
      <c r="Z112" s="121"/>
    </row>
    <row r="113" ht="11.25" customHeight="1">
      <c r="A113" s="540" t="s">
        <v>10204</v>
      </c>
      <c r="B113" s="447" t="s">
        <v>52</v>
      </c>
      <c r="C113" s="540" t="s">
        <v>12352</v>
      </c>
      <c r="D113" s="458" t="s">
        <v>12223</v>
      </c>
      <c r="E113" s="458">
        <v>1.16666666666667</v>
      </c>
      <c r="F113" s="541">
        <v>1.16666666666667</v>
      </c>
      <c r="G113" s="5" t="s">
        <v>69</v>
      </c>
      <c r="H113" s="121"/>
      <c r="I113" s="121"/>
      <c r="J113" s="121"/>
      <c r="K113" s="121"/>
      <c r="L113" s="121"/>
      <c r="M113" s="121"/>
      <c r="N113" s="121"/>
      <c r="O113" s="121"/>
      <c r="P113" s="121"/>
      <c r="Q113" s="121"/>
      <c r="R113" s="121"/>
      <c r="S113" s="121"/>
      <c r="T113" s="121"/>
      <c r="U113" s="121"/>
      <c r="V113" s="121"/>
      <c r="W113" s="121"/>
      <c r="X113" s="121"/>
      <c r="Y113" s="121"/>
      <c r="Z113" s="121"/>
    </row>
    <row r="114" ht="11.25" customHeight="1">
      <c r="A114" s="540" t="s">
        <v>10204</v>
      </c>
      <c r="B114" s="447" t="s">
        <v>52</v>
      </c>
      <c r="C114" s="540" t="s">
        <v>12353</v>
      </c>
      <c r="D114" s="458" t="s">
        <v>12223</v>
      </c>
      <c r="E114" s="458">
        <v>10.0</v>
      </c>
      <c r="F114" s="541">
        <v>10.0</v>
      </c>
      <c r="G114" s="5" t="s">
        <v>69</v>
      </c>
      <c r="H114" s="121"/>
      <c r="I114" s="121"/>
      <c r="J114" s="121"/>
      <c r="K114" s="121"/>
      <c r="L114" s="121"/>
      <c r="M114" s="121"/>
      <c r="N114" s="121"/>
      <c r="O114" s="121"/>
      <c r="P114" s="121"/>
      <c r="Q114" s="121"/>
      <c r="R114" s="121"/>
      <c r="S114" s="121"/>
      <c r="T114" s="121"/>
      <c r="U114" s="121"/>
      <c r="V114" s="121"/>
      <c r="W114" s="121"/>
      <c r="X114" s="121"/>
      <c r="Y114" s="121"/>
      <c r="Z114" s="121"/>
    </row>
    <row r="115" ht="11.25" customHeight="1">
      <c r="A115" s="540" t="s">
        <v>12062</v>
      </c>
      <c r="B115" s="447" t="s">
        <v>52</v>
      </c>
      <c r="C115" s="540" t="s">
        <v>12354</v>
      </c>
      <c r="D115" s="458" t="s">
        <v>12281</v>
      </c>
      <c r="E115" s="458">
        <v>25.2</v>
      </c>
      <c r="F115" s="541">
        <v>25.2</v>
      </c>
      <c r="G115" s="5" t="s">
        <v>70</v>
      </c>
      <c r="H115" s="121"/>
      <c r="I115" s="121"/>
      <c r="J115" s="121"/>
      <c r="K115" s="121"/>
      <c r="L115" s="121"/>
      <c r="M115" s="121"/>
      <c r="N115" s="121"/>
      <c r="O115" s="121"/>
      <c r="P115" s="121"/>
      <c r="Q115" s="121"/>
      <c r="R115" s="121"/>
      <c r="S115" s="121"/>
      <c r="T115" s="121"/>
      <c r="U115" s="121"/>
      <c r="V115" s="121"/>
      <c r="W115" s="121"/>
      <c r="X115" s="121"/>
      <c r="Y115" s="121"/>
      <c r="Z115" s="121"/>
    </row>
    <row r="116" ht="11.25" customHeight="1">
      <c r="A116" s="540" t="s">
        <v>12062</v>
      </c>
      <c r="B116" s="447" t="s">
        <v>52</v>
      </c>
      <c r="C116" s="540" t="s">
        <v>12355</v>
      </c>
      <c r="D116" s="458" t="s">
        <v>12281</v>
      </c>
      <c r="E116" s="458">
        <v>18.6666666666667</v>
      </c>
      <c r="F116" s="541">
        <v>18.6666666666667</v>
      </c>
      <c r="G116" s="5" t="s">
        <v>70</v>
      </c>
      <c r="H116" s="121"/>
      <c r="I116" s="121"/>
      <c r="J116" s="121"/>
      <c r="K116" s="121"/>
      <c r="L116" s="121"/>
      <c r="M116" s="121"/>
      <c r="N116" s="121"/>
      <c r="O116" s="121"/>
      <c r="P116" s="121"/>
      <c r="Q116" s="121"/>
      <c r="R116" s="121"/>
      <c r="S116" s="121"/>
      <c r="T116" s="121"/>
      <c r="U116" s="121"/>
      <c r="V116" s="121"/>
      <c r="W116" s="121"/>
      <c r="X116" s="121"/>
      <c r="Y116" s="121"/>
      <c r="Z116" s="121"/>
    </row>
    <row r="117" ht="11.25" customHeight="1">
      <c r="A117" s="540" t="s">
        <v>12062</v>
      </c>
      <c r="B117" s="447" t="s">
        <v>52</v>
      </c>
      <c r="C117" s="540" t="s">
        <v>12356</v>
      </c>
      <c r="D117" s="458" t="s">
        <v>12281</v>
      </c>
      <c r="E117" s="458">
        <v>23.3333333333333</v>
      </c>
      <c r="F117" s="541">
        <v>23.3333333333333</v>
      </c>
      <c r="G117" s="5" t="s">
        <v>70</v>
      </c>
      <c r="H117" s="121"/>
      <c r="I117" s="121"/>
      <c r="J117" s="121"/>
      <c r="K117" s="121"/>
      <c r="L117" s="121"/>
      <c r="M117" s="121"/>
      <c r="N117" s="121"/>
      <c r="O117" s="121"/>
      <c r="P117" s="121"/>
      <c r="Q117" s="121"/>
      <c r="R117" s="121"/>
      <c r="S117" s="121"/>
      <c r="T117" s="121"/>
      <c r="U117" s="121"/>
      <c r="V117" s="121"/>
      <c r="W117" s="121"/>
      <c r="X117" s="121"/>
      <c r="Y117" s="121"/>
      <c r="Z117" s="121"/>
    </row>
    <row r="118" ht="11.25" customHeight="1">
      <c r="A118" s="540" t="s">
        <v>12062</v>
      </c>
      <c r="B118" s="447" t="s">
        <v>52</v>
      </c>
      <c r="C118" s="540" t="s">
        <v>12357</v>
      </c>
      <c r="D118" s="458" t="s">
        <v>12281</v>
      </c>
      <c r="E118" s="458">
        <v>9.66666666666667</v>
      </c>
      <c r="F118" s="541">
        <v>9.66666666666667</v>
      </c>
      <c r="G118" s="5" t="s">
        <v>70</v>
      </c>
      <c r="H118" s="121"/>
      <c r="I118" s="121"/>
      <c r="J118" s="121"/>
      <c r="K118" s="121"/>
      <c r="L118" s="121"/>
      <c r="M118" s="121"/>
      <c r="N118" s="121"/>
      <c r="O118" s="121"/>
      <c r="P118" s="121"/>
      <c r="Q118" s="121"/>
      <c r="R118" s="121"/>
      <c r="S118" s="121"/>
      <c r="T118" s="121"/>
      <c r="U118" s="121"/>
      <c r="V118" s="121"/>
      <c r="W118" s="121"/>
      <c r="X118" s="121"/>
      <c r="Y118" s="121"/>
      <c r="Z118" s="121"/>
    </row>
    <row r="119" ht="11.25" customHeight="1">
      <c r="A119" s="540" t="s">
        <v>12062</v>
      </c>
      <c r="B119" s="447" t="s">
        <v>52</v>
      </c>
      <c r="C119" s="540" t="s">
        <v>12358</v>
      </c>
      <c r="D119" s="458" t="s">
        <v>12281</v>
      </c>
      <c r="E119" s="458">
        <v>21.1666666666667</v>
      </c>
      <c r="F119" s="541">
        <v>21.1666666666667</v>
      </c>
      <c r="G119" s="5" t="s">
        <v>70</v>
      </c>
      <c r="H119" s="121"/>
      <c r="I119" s="121"/>
      <c r="J119" s="121"/>
      <c r="K119" s="121"/>
      <c r="L119" s="121"/>
      <c r="M119" s="121"/>
      <c r="N119" s="121"/>
      <c r="O119" s="121"/>
      <c r="P119" s="121"/>
      <c r="Q119" s="121"/>
      <c r="R119" s="121"/>
      <c r="S119" s="121"/>
      <c r="T119" s="121"/>
      <c r="U119" s="121"/>
      <c r="V119" s="121"/>
      <c r="W119" s="121"/>
      <c r="X119" s="121"/>
      <c r="Y119" s="121"/>
      <c r="Z119" s="121"/>
    </row>
    <row r="120" ht="11.25" customHeight="1">
      <c r="A120" s="540" t="s">
        <v>12062</v>
      </c>
      <c r="B120" s="447" t="s">
        <v>52</v>
      </c>
      <c r="C120" s="540" t="s">
        <v>12359</v>
      </c>
      <c r="D120" s="458" t="s">
        <v>12314</v>
      </c>
      <c r="E120" s="458">
        <v>15.75</v>
      </c>
      <c r="F120" s="541">
        <v>15.75</v>
      </c>
      <c r="G120" s="5" t="s">
        <v>70</v>
      </c>
      <c r="H120" s="121"/>
      <c r="I120" s="121"/>
      <c r="J120" s="121"/>
      <c r="K120" s="121"/>
      <c r="L120" s="121"/>
      <c r="M120" s="121"/>
      <c r="N120" s="121"/>
      <c r="O120" s="121"/>
      <c r="P120" s="121"/>
      <c r="Q120" s="121"/>
      <c r="R120" s="121"/>
      <c r="S120" s="121"/>
      <c r="T120" s="121"/>
      <c r="U120" s="121"/>
      <c r="V120" s="121"/>
      <c r="W120" s="121"/>
      <c r="X120" s="121"/>
      <c r="Y120" s="121"/>
      <c r="Z120" s="121"/>
    </row>
    <row r="121" ht="11.25" customHeight="1">
      <c r="A121" s="540" t="s">
        <v>12062</v>
      </c>
      <c r="B121" s="447" t="s">
        <v>52</v>
      </c>
      <c r="C121" s="540" t="s">
        <v>12360</v>
      </c>
      <c r="D121" s="458" t="s">
        <v>12361</v>
      </c>
      <c r="E121" s="458">
        <v>54.66</v>
      </c>
      <c r="F121" s="541">
        <v>54.66</v>
      </c>
      <c r="G121" s="5" t="s">
        <v>70</v>
      </c>
      <c r="H121" s="121"/>
      <c r="I121" s="121"/>
      <c r="J121" s="121"/>
      <c r="K121" s="121"/>
      <c r="L121" s="121"/>
      <c r="M121" s="121"/>
      <c r="N121" s="121"/>
      <c r="O121" s="121"/>
      <c r="P121" s="121"/>
      <c r="Q121" s="121"/>
      <c r="R121" s="121"/>
      <c r="S121" s="121"/>
      <c r="T121" s="121"/>
      <c r="U121" s="121"/>
      <c r="V121" s="121"/>
      <c r="W121" s="121"/>
      <c r="X121" s="121"/>
      <c r="Y121" s="121"/>
      <c r="Z121" s="121"/>
    </row>
    <row r="122" ht="11.25" customHeight="1">
      <c r="A122" s="540" t="s">
        <v>12063</v>
      </c>
      <c r="B122" s="447" t="s">
        <v>52</v>
      </c>
      <c r="C122" s="540" t="s">
        <v>12362</v>
      </c>
      <c r="D122" s="458" t="s">
        <v>12281</v>
      </c>
      <c r="E122" s="458">
        <v>-4.0</v>
      </c>
      <c r="F122" s="541">
        <v>4.0</v>
      </c>
      <c r="G122" s="5" t="s">
        <v>71</v>
      </c>
      <c r="H122" s="121"/>
      <c r="I122" s="121"/>
      <c r="J122" s="121"/>
      <c r="K122" s="121"/>
      <c r="L122" s="121"/>
      <c r="M122" s="121"/>
      <c r="N122" s="121"/>
      <c r="O122" s="121"/>
      <c r="P122" s="121"/>
      <c r="Q122" s="121"/>
      <c r="R122" s="121"/>
      <c r="S122" s="121"/>
      <c r="T122" s="121"/>
      <c r="U122" s="121"/>
      <c r="V122" s="121"/>
      <c r="W122" s="121"/>
      <c r="X122" s="121"/>
      <c r="Y122" s="121"/>
      <c r="Z122" s="121"/>
    </row>
    <row r="123" ht="11.25" customHeight="1">
      <c r="A123" s="540" t="s">
        <v>12063</v>
      </c>
      <c r="B123" s="447" t="s">
        <v>52</v>
      </c>
      <c r="C123" s="540" t="s">
        <v>12363</v>
      </c>
      <c r="D123" s="458" t="s">
        <v>12281</v>
      </c>
      <c r="E123" s="458">
        <v>-8.0</v>
      </c>
      <c r="F123" s="541">
        <v>8.0</v>
      </c>
      <c r="G123" s="5" t="s">
        <v>71</v>
      </c>
      <c r="H123" s="121"/>
      <c r="I123" s="121"/>
      <c r="J123" s="121"/>
      <c r="K123" s="121"/>
      <c r="L123" s="121"/>
      <c r="M123" s="121"/>
      <c r="N123" s="121"/>
      <c r="O123" s="121"/>
      <c r="P123" s="121"/>
      <c r="Q123" s="121"/>
      <c r="R123" s="121"/>
      <c r="S123" s="121"/>
      <c r="T123" s="121"/>
      <c r="U123" s="121"/>
      <c r="V123" s="121"/>
      <c r="W123" s="121"/>
      <c r="X123" s="121"/>
      <c r="Y123" s="121"/>
      <c r="Z123" s="121"/>
    </row>
    <row r="124" ht="11.25" customHeight="1">
      <c r="A124" s="540" t="s">
        <v>12063</v>
      </c>
      <c r="B124" s="447" t="s">
        <v>52</v>
      </c>
      <c r="C124" s="540" t="s">
        <v>12364</v>
      </c>
      <c r="D124" s="458" t="s">
        <v>12281</v>
      </c>
      <c r="E124" s="458">
        <v>-7.0</v>
      </c>
      <c r="F124" s="541">
        <v>7.0</v>
      </c>
      <c r="G124" s="5" t="s">
        <v>71</v>
      </c>
      <c r="H124" s="121"/>
      <c r="I124" s="121"/>
      <c r="J124" s="121"/>
      <c r="K124" s="121"/>
      <c r="L124" s="121"/>
      <c r="M124" s="121"/>
      <c r="N124" s="121"/>
      <c r="O124" s="121"/>
      <c r="P124" s="121"/>
      <c r="Q124" s="121"/>
      <c r="R124" s="121"/>
      <c r="S124" s="121"/>
      <c r="T124" s="121"/>
      <c r="U124" s="121"/>
      <c r="V124" s="121"/>
      <c r="W124" s="121"/>
      <c r="X124" s="121"/>
      <c r="Y124" s="121"/>
      <c r="Z124" s="121"/>
    </row>
    <row r="125" ht="11.25" customHeight="1">
      <c r="A125" s="540" t="s">
        <v>12063</v>
      </c>
      <c r="B125" s="447" t="s">
        <v>52</v>
      </c>
      <c r="C125" s="540" t="s">
        <v>12365</v>
      </c>
      <c r="D125" s="458" t="s">
        <v>12281</v>
      </c>
      <c r="E125" s="458">
        <v>-7.0</v>
      </c>
      <c r="F125" s="541">
        <v>7.0</v>
      </c>
      <c r="G125" s="5" t="s">
        <v>71</v>
      </c>
      <c r="H125" s="121"/>
      <c r="I125" s="121"/>
      <c r="J125" s="121"/>
      <c r="K125" s="121"/>
      <c r="L125" s="121"/>
      <c r="M125" s="121"/>
      <c r="N125" s="121"/>
      <c r="O125" s="121"/>
      <c r="P125" s="121"/>
      <c r="Q125" s="121"/>
      <c r="R125" s="121"/>
      <c r="S125" s="121"/>
      <c r="T125" s="121"/>
      <c r="U125" s="121"/>
      <c r="V125" s="121"/>
      <c r="W125" s="121"/>
      <c r="X125" s="121"/>
      <c r="Y125" s="121"/>
      <c r="Z125" s="121"/>
    </row>
    <row r="126" ht="11.25" customHeight="1">
      <c r="A126" s="540" t="s">
        <v>12063</v>
      </c>
      <c r="B126" s="447" t="s">
        <v>52</v>
      </c>
      <c r="C126" s="540" t="s">
        <v>12366</v>
      </c>
      <c r="D126" s="458" t="s">
        <v>12281</v>
      </c>
      <c r="E126" s="458">
        <v>-7.0</v>
      </c>
      <c r="F126" s="541">
        <v>7.0</v>
      </c>
      <c r="G126" s="5" t="s">
        <v>71</v>
      </c>
      <c r="H126" s="121"/>
      <c r="I126" s="121"/>
      <c r="J126" s="121"/>
      <c r="K126" s="121"/>
      <c r="L126" s="121"/>
      <c r="M126" s="121"/>
      <c r="N126" s="121"/>
      <c r="O126" s="121"/>
      <c r="P126" s="121"/>
      <c r="Q126" s="121"/>
      <c r="R126" s="121"/>
      <c r="S126" s="121"/>
      <c r="T126" s="121"/>
      <c r="U126" s="121"/>
      <c r="V126" s="121"/>
      <c r="W126" s="121"/>
      <c r="X126" s="121"/>
      <c r="Y126" s="121"/>
      <c r="Z126" s="121"/>
    </row>
    <row r="127" ht="11.25" customHeight="1">
      <c r="A127" s="540" t="s">
        <v>12063</v>
      </c>
      <c r="B127" s="447" t="s">
        <v>52</v>
      </c>
      <c r="C127" s="540" t="s">
        <v>12367</v>
      </c>
      <c r="D127" s="458" t="s">
        <v>12281</v>
      </c>
      <c r="E127" s="458">
        <v>-7.0</v>
      </c>
      <c r="F127" s="541">
        <v>7.0</v>
      </c>
      <c r="G127" s="5" t="s">
        <v>71</v>
      </c>
      <c r="H127" s="121"/>
      <c r="I127" s="121"/>
      <c r="J127" s="121"/>
      <c r="K127" s="121"/>
      <c r="L127" s="121"/>
      <c r="M127" s="121"/>
      <c r="N127" s="121"/>
      <c r="O127" s="121"/>
      <c r="P127" s="121"/>
      <c r="Q127" s="121"/>
      <c r="R127" s="121"/>
      <c r="S127" s="121"/>
      <c r="T127" s="121"/>
      <c r="U127" s="121"/>
      <c r="V127" s="121"/>
      <c r="W127" s="121"/>
      <c r="X127" s="121"/>
      <c r="Y127" s="121"/>
      <c r="Z127" s="121"/>
    </row>
    <row r="128" ht="11.25" customHeight="1">
      <c r="A128" s="540" t="s">
        <v>12063</v>
      </c>
      <c r="B128" s="447" t="s">
        <v>52</v>
      </c>
      <c r="C128" s="540" t="s">
        <v>12368</v>
      </c>
      <c r="D128" s="458" t="s">
        <v>11252</v>
      </c>
      <c r="E128" s="458" t="s">
        <v>12369</v>
      </c>
      <c r="F128" s="541">
        <v>12.6</v>
      </c>
      <c r="G128" s="5" t="s">
        <v>71</v>
      </c>
      <c r="H128" s="121"/>
      <c r="I128" s="121"/>
      <c r="J128" s="121"/>
      <c r="K128" s="121"/>
      <c r="L128" s="121"/>
      <c r="M128" s="121"/>
      <c r="N128" s="121"/>
      <c r="O128" s="121"/>
      <c r="P128" s="121"/>
      <c r="Q128" s="121"/>
      <c r="R128" s="121"/>
      <c r="S128" s="121"/>
      <c r="T128" s="121"/>
      <c r="U128" s="121"/>
      <c r="V128" s="121"/>
      <c r="W128" s="121"/>
      <c r="X128" s="121"/>
      <c r="Y128" s="121"/>
      <c r="Z128" s="121"/>
    </row>
    <row r="129" ht="11.25" customHeight="1">
      <c r="A129" s="540" t="s">
        <v>12063</v>
      </c>
      <c r="B129" s="447" t="s">
        <v>52</v>
      </c>
      <c r="C129" s="540" t="s">
        <v>12370</v>
      </c>
      <c r="D129" s="458" t="s">
        <v>11252</v>
      </c>
      <c r="E129" s="458" t="s">
        <v>12371</v>
      </c>
      <c r="F129" s="541">
        <v>4.0</v>
      </c>
      <c r="G129" s="5" t="s">
        <v>71</v>
      </c>
      <c r="H129" s="121"/>
      <c r="I129" s="121"/>
      <c r="J129" s="121"/>
      <c r="K129" s="121"/>
      <c r="L129" s="121"/>
      <c r="M129" s="121"/>
      <c r="N129" s="121"/>
      <c r="O129" s="121"/>
      <c r="P129" s="121"/>
      <c r="Q129" s="121"/>
      <c r="R129" s="121"/>
      <c r="S129" s="121"/>
      <c r="T129" s="121"/>
      <c r="U129" s="121"/>
      <c r="V129" s="121"/>
      <c r="W129" s="121"/>
      <c r="X129" s="121"/>
      <c r="Y129" s="121"/>
      <c r="Z129" s="121"/>
    </row>
    <row r="130" ht="11.25" customHeight="1">
      <c r="A130" s="540" t="s">
        <v>12063</v>
      </c>
      <c r="B130" s="447" t="s">
        <v>52</v>
      </c>
      <c r="C130" s="540" t="s">
        <v>12372</v>
      </c>
      <c r="D130" s="458" t="s">
        <v>11252</v>
      </c>
      <c r="E130" s="458" t="s">
        <v>12373</v>
      </c>
      <c r="F130" s="541">
        <v>9.33</v>
      </c>
      <c r="G130" s="5" t="s">
        <v>71</v>
      </c>
      <c r="H130" s="121"/>
      <c r="I130" s="121"/>
      <c r="J130" s="121"/>
      <c r="K130" s="121"/>
      <c r="L130" s="121"/>
      <c r="M130" s="121"/>
      <c r="N130" s="121"/>
      <c r="O130" s="121"/>
      <c r="P130" s="121"/>
      <c r="Q130" s="121"/>
      <c r="R130" s="121"/>
      <c r="S130" s="121"/>
      <c r="T130" s="121"/>
      <c r="U130" s="121"/>
      <c r="V130" s="121"/>
      <c r="W130" s="121"/>
      <c r="X130" s="121"/>
      <c r="Y130" s="121"/>
      <c r="Z130" s="121"/>
    </row>
    <row r="131" ht="11.25" customHeight="1">
      <c r="A131" s="540" t="s">
        <v>12063</v>
      </c>
      <c r="B131" s="447" t="s">
        <v>52</v>
      </c>
      <c r="C131" s="540" t="s">
        <v>12374</v>
      </c>
      <c r="D131" s="458" t="s">
        <v>11252</v>
      </c>
      <c r="E131" s="458" t="s">
        <v>12375</v>
      </c>
      <c r="F131" s="541">
        <v>1.33</v>
      </c>
      <c r="G131" s="5" t="s">
        <v>71</v>
      </c>
      <c r="H131" s="121"/>
      <c r="I131" s="121"/>
      <c r="J131" s="121"/>
      <c r="K131" s="121"/>
      <c r="L131" s="121"/>
      <c r="M131" s="121"/>
      <c r="N131" s="121"/>
      <c r="O131" s="121"/>
      <c r="P131" s="121"/>
      <c r="Q131" s="121"/>
      <c r="R131" s="121"/>
      <c r="S131" s="121"/>
      <c r="T131" s="121"/>
      <c r="U131" s="121"/>
      <c r="V131" s="121"/>
      <c r="W131" s="121"/>
      <c r="X131" s="121"/>
      <c r="Y131" s="121"/>
      <c r="Z131" s="121"/>
    </row>
    <row r="132" ht="11.25" customHeight="1">
      <c r="A132" s="540" t="s">
        <v>12063</v>
      </c>
      <c r="B132" s="447" t="s">
        <v>52</v>
      </c>
      <c r="C132" s="540" t="s">
        <v>12376</v>
      </c>
      <c r="D132" s="458" t="s">
        <v>11252</v>
      </c>
      <c r="E132" s="458" t="s">
        <v>12377</v>
      </c>
      <c r="F132" s="541">
        <v>10.66</v>
      </c>
      <c r="G132" s="5" t="s">
        <v>71</v>
      </c>
      <c r="H132" s="121"/>
      <c r="I132" s="121"/>
      <c r="J132" s="121"/>
      <c r="K132" s="121"/>
      <c r="L132" s="121"/>
      <c r="M132" s="121"/>
      <c r="N132" s="121"/>
      <c r="O132" s="121"/>
      <c r="P132" s="121"/>
      <c r="Q132" s="121"/>
      <c r="R132" s="121"/>
      <c r="S132" s="121"/>
      <c r="T132" s="121"/>
      <c r="U132" s="121"/>
      <c r="V132" s="121"/>
      <c r="W132" s="121"/>
      <c r="X132" s="121"/>
      <c r="Y132" s="121"/>
      <c r="Z132" s="121"/>
    </row>
    <row r="133" ht="11.25" customHeight="1">
      <c r="A133" s="540" t="s">
        <v>12378</v>
      </c>
      <c r="B133" s="447" t="s">
        <v>52</v>
      </c>
      <c r="C133" s="540" t="s">
        <v>12379</v>
      </c>
      <c r="D133" s="458" t="s">
        <v>12281</v>
      </c>
      <c r="E133" s="458" t="s">
        <v>12380</v>
      </c>
      <c r="F133" s="541">
        <v>46.8</v>
      </c>
      <c r="G133" s="5" t="s">
        <v>72</v>
      </c>
      <c r="H133" s="121"/>
      <c r="I133" s="121"/>
      <c r="J133" s="121"/>
      <c r="K133" s="121"/>
      <c r="L133" s="121"/>
      <c r="M133" s="121"/>
      <c r="N133" s="121"/>
      <c r="O133" s="121"/>
      <c r="P133" s="121"/>
      <c r="Q133" s="121"/>
      <c r="R133" s="121"/>
      <c r="S133" s="121"/>
      <c r="T133" s="121"/>
      <c r="U133" s="121"/>
      <c r="V133" s="121"/>
      <c r="W133" s="121"/>
      <c r="X133" s="121"/>
      <c r="Y133" s="121"/>
      <c r="Z133" s="121"/>
    </row>
    <row r="134" ht="11.25" customHeight="1">
      <c r="A134" s="540" t="s">
        <v>12378</v>
      </c>
      <c r="B134" s="447" t="s">
        <v>52</v>
      </c>
      <c r="C134" s="540" t="s">
        <v>12381</v>
      </c>
      <c r="D134" s="458" t="s">
        <v>12281</v>
      </c>
      <c r="E134" s="458" t="s">
        <v>12382</v>
      </c>
      <c r="F134" s="541">
        <v>9.0</v>
      </c>
      <c r="G134" s="5" t="s">
        <v>72</v>
      </c>
      <c r="H134" s="121"/>
      <c r="I134" s="121"/>
      <c r="J134" s="121"/>
      <c r="K134" s="121"/>
      <c r="L134" s="121"/>
      <c r="M134" s="121"/>
      <c r="N134" s="121"/>
      <c r="O134" s="121"/>
      <c r="P134" s="121"/>
      <c r="Q134" s="121"/>
      <c r="R134" s="121"/>
      <c r="S134" s="121"/>
      <c r="T134" s="121"/>
      <c r="U134" s="121"/>
      <c r="V134" s="121"/>
      <c r="W134" s="121"/>
      <c r="X134" s="121"/>
      <c r="Y134" s="121"/>
      <c r="Z134" s="121"/>
    </row>
    <row r="135" ht="11.25" customHeight="1">
      <c r="A135" s="540" t="s">
        <v>12378</v>
      </c>
      <c r="B135" s="447" t="s">
        <v>52</v>
      </c>
      <c r="C135" s="540" t="s">
        <v>12383</v>
      </c>
      <c r="D135" s="458" t="s">
        <v>12281</v>
      </c>
      <c r="E135" s="458" t="s">
        <v>12384</v>
      </c>
      <c r="F135" s="541">
        <v>7.0</v>
      </c>
      <c r="G135" s="5" t="s">
        <v>72</v>
      </c>
      <c r="H135" s="121"/>
      <c r="I135" s="121"/>
      <c r="J135" s="121"/>
      <c r="K135" s="121"/>
      <c r="L135" s="121"/>
      <c r="M135" s="121"/>
      <c r="N135" s="121"/>
      <c r="O135" s="121"/>
      <c r="P135" s="121"/>
      <c r="Q135" s="121"/>
      <c r="R135" s="121"/>
      <c r="S135" s="121"/>
      <c r="T135" s="121"/>
      <c r="U135" s="121"/>
      <c r="V135" s="121"/>
      <c r="W135" s="121"/>
      <c r="X135" s="121"/>
      <c r="Y135" s="121"/>
      <c r="Z135" s="121"/>
    </row>
    <row r="136" ht="11.25" customHeight="1">
      <c r="A136" s="540" t="s">
        <v>12378</v>
      </c>
      <c r="B136" s="447" t="s">
        <v>52</v>
      </c>
      <c r="C136" s="540" t="s">
        <v>12385</v>
      </c>
      <c r="D136" s="458" t="s">
        <v>12386</v>
      </c>
      <c r="E136" s="458" t="s">
        <v>12387</v>
      </c>
      <c r="F136" s="541">
        <v>10.67</v>
      </c>
      <c r="G136" s="5" t="s">
        <v>72</v>
      </c>
      <c r="H136" s="121"/>
      <c r="I136" s="121"/>
      <c r="J136" s="121"/>
      <c r="K136" s="121"/>
      <c r="L136" s="121"/>
      <c r="M136" s="121"/>
      <c r="N136" s="121"/>
      <c r="O136" s="121"/>
      <c r="P136" s="121"/>
      <c r="Q136" s="121"/>
      <c r="R136" s="121"/>
      <c r="S136" s="121"/>
      <c r="T136" s="121"/>
      <c r="U136" s="121"/>
      <c r="V136" s="121"/>
      <c r="W136" s="121"/>
      <c r="X136" s="121"/>
      <c r="Y136" s="121"/>
      <c r="Z136" s="121"/>
    </row>
    <row r="137" ht="11.25" customHeight="1">
      <c r="A137" s="540" t="s">
        <v>12378</v>
      </c>
      <c r="B137" s="447" t="s">
        <v>52</v>
      </c>
      <c r="C137" s="540" t="s">
        <v>12388</v>
      </c>
      <c r="D137" s="458" t="s">
        <v>12386</v>
      </c>
      <c r="E137" s="458" t="s">
        <v>12389</v>
      </c>
      <c r="F137" s="541">
        <v>9.0</v>
      </c>
      <c r="G137" s="5" t="s">
        <v>72</v>
      </c>
      <c r="H137" s="121"/>
      <c r="I137" s="121"/>
      <c r="J137" s="121"/>
      <c r="K137" s="121"/>
      <c r="L137" s="121"/>
      <c r="M137" s="121"/>
      <c r="N137" s="121"/>
      <c r="O137" s="121"/>
      <c r="P137" s="121"/>
      <c r="Q137" s="121"/>
      <c r="R137" s="121"/>
      <c r="S137" s="121"/>
      <c r="T137" s="121"/>
      <c r="U137" s="121"/>
      <c r="V137" s="121"/>
      <c r="W137" s="121"/>
      <c r="X137" s="121"/>
      <c r="Y137" s="121"/>
      <c r="Z137" s="121"/>
    </row>
    <row r="138" ht="11.25" customHeight="1">
      <c r="A138" s="540" t="s">
        <v>12378</v>
      </c>
      <c r="B138" s="447" t="s">
        <v>52</v>
      </c>
      <c r="C138" s="540" t="s">
        <v>12390</v>
      </c>
      <c r="D138" s="458" t="s">
        <v>12386</v>
      </c>
      <c r="E138" s="458" t="s">
        <v>12391</v>
      </c>
      <c r="F138" s="541">
        <v>24.67</v>
      </c>
      <c r="G138" s="5" t="s">
        <v>72</v>
      </c>
      <c r="H138" s="121"/>
      <c r="I138" s="121"/>
      <c r="J138" s="121"/>
      <c r="K138" s="121"/>
      <c r="L138" s="121"/>
      <c r="M138" s="121"/>
      <c r="N138" s="121"/>
      <c r="O138" s="121"/>
      <c r="P138" s="121"/>
      <c r="Q138" s="121"/>
      <c r="R138" s="121"/>
      <c r="S138" s="121"/>
      <c r="T138" s="121"/>
      <c r="U138" s="121"/>
      <c r="V138" s="121"/>
      <c r="W138" s="121"/>
      <c r="X138" s="121"/>
      <c r="Y138" s="121"/>
      <c r="Z138" s="121"/>
    </row>
    <row r="139" ht="11.25" customHeight="1">
      <c r="A139" s="540" t="s">
        <v>11273</v>
      </c>
      <c r="B139" s="447" t="s">
        <v>52</v>
      </c>
      <c r="C139" s="540" t="s">
        <v>12392</v>
      </c>
      <c r="D139" s="458" t="s">
        <v>12223</v>
      </c>
      <c r="E139" s="458">
        <v>9.66666666666667</v>
      </c>
      <c r="F139" s="541">
        <v>9.66666666666667</v>
      </c>
      <c r="G139" s="5" t="s">
        <v>73</v>
      </c>
      <c r="H139" s="121"/>
      <c r="I139" s="121"/>
      <c r="J139" s="121"/>
      <c r="K139" s="121"/>
      <c r="L139" s="121"/>
      <c r="M139" s="121"/>
      <c r="N139" s="121"/>
      <c r="O139" s="121"/>
      <c r="P139" s="121"/>
      <c r="Q139" s="121"/>
      <c r="R139" s="121"/>
      <c r="S139" s="121"/>
      <c r="T139" s="121"/>
      <c r="U139" s="121"/>
      <c r="V139" s="121"/>
      <c r="W139" s="121"/>
      <c r="X139" s="121"/>
      <c r="Y139" s="121"/>
      <c r="Z139" s="121"/>
    </row>
    <row r="140" ht="11.25" customHeight="1">
      <c r="A140" s="540" t="s">
        <v>11273</v>
      </c>
      <c r="B140" s="447" t="s">
        <v>52</v>
      </c>
      <c r="C140" s="540" t="s">
        <v>12393</v>
      </c>
      <c r="D140" s="458" t="s">
        <v>12223</v>
      </c>
      <c r="E140" s="458">
        <v>9.66666666666667</v>
      </c>
      <c r="F140" s="541">
        <v>9.66666666666667</v>
      </c>
      <c r="G140" s="5" t="s">
        <v>73</v>
      </c>
      <c r="H140" s="121"/>
      <c r="I140" s="121"/>
      <c r="J140" s="121"/>
      <c r="K140" s="121"/>
      <c r="L140" s="121"/>
      <c r="M140" s="121"/>
      <c r="N140" s="121"/>
      <c r="O140" s="121"/>
      <c r="P140" s="121"/>
      <c r="Q140" s="121"/>
      <c r="R140" s="121"/>
      <c r="S140" s="121"/>
      <c r="T140" s="121"/>
      <c r="U140" s="121"/>
      <c r="V140" s="121"/>
      <c r="W140" s="121"/>
      <c r="X140" s="121"/>
      <c r="Y140" s="121"/>
      <c r="Z140" s="121"/>
    </row>
    <row r="141" ht="11.25" customHeight="1">
      <c r="A141" s="540" t="s">
        <v>11273</v>
      </c>
      <c r="B141" s="447" t="s">
        <v>52</v>
      </c>
      <c r="C141" s="540" t="s">
        <v>12394</v>
      </c>
      <c r="D141" s="458" t="s">
        <v>12223</v>
      </c>
      <c r="E141" s="458">
        <v>9.66666666666667</v>
      </c>
      <c r="F141" s="541">
        <v>9.66666666666667</v>
      </c>
      <c r="G141" s="5" t="s">
        <v>73</v>
      </c>
      <c r="H141" s="121"/>
      <c r="I141" s="121"/>
      <c r="J141" s="121"/>
      <c r="K141" s="121"/>
      <c r="L141" s="121"/>
      <c r="M141" s="121"/>
      <c r="N141" s="121"/>
      <c r="O141" s="121"/>
      <c r="P141" s="121"/>
      <c r="Q141" s="121"/>
      <c r="R141" s="121"/>
      <c r="S141" s="121"/>
      <c r="T141" s="121"/>
      <c r="U141" s="121"/>
      <c r="V141" s="121"/>
      <c r="W141" s="121"/>
      <c r="X141" s="121"/>
      <c r="Y141" s="121"/>
      <c r="Z141" s="121"/>
    </row>
    <row r="142" ht="11.25" customHeight="1">
      <c r="A142" s="540" t="s">
        <v>11273</v>
      </c>
      <c r="B142" s="447" t="s">
        <v>52</v>
      </c>
      <c r="C142" s="540" t="s">
        <v>12395</v>
      </c>
      <c r="D142" s="458" t="s">
        <v>12223</v>
      </c>
      <c r="E142" s="458">
        <v>8.0</v>
      </c>
      <c r="F142" s="541">
        <v>8.0</v>
      </c>
      <c r="G142" s="5" t="s">
        <v>73</v>
      </c>
      <c r="H142" s="121"/>
      <c r="I142" s="121"/>
      <c r="J142" s="121"/>
      <c r="K142" s="121"/>
      <c r="L142" s="121"/>
      <c r="M142" s="121"/>
      <c r="N142" s="121"/>
      <c r="O142" s="121"/>
      <c r="P142" s="121"/>
      <c r="Q142" s="121"/>
      <c r="R142" s="121"/>
      <c r="S142" s="121"/>
      <c r="T142" s="121"/>
      <c r="U142" s="121"/>
      <c r="V142" s="121"/>
      <c r="W142" s="121"/>
      <c r="X142" s="121"/>
      <c r="Y142" s="121"/>
      <c r="Z142" s="121"/>
    </row>
    <row r="143" ht="11.25" customHeight="1">
      <c r="A143" s="540" t="s">
        <v>11273</v>
      </c>
      <c r="B143" s="447" t="s">
        <v>52</v>
      </c>
      <c r="C143" s="540" t="s">
        <v>12396</v>
      </c>
      <c r="D143" s="458" t="s">
        <v>12223</v>
      </c>
      <c r="E143" s="458">
        <v>8.0</v>
      </c>
      <c r="F143" s="541">
        <v>8.0</v>
      </c>
      <c r="G143" s="5" t="s">
        <v>73</v>
      </c>
      <c r="H143" s="121"/>
      <c r="I143" s="121"/>
      <c r="J143" s="121"/>
      <c r="K143" s="121"/>
      <c r="L143" s="121"/>
      <c r="M143" s="121"/>
      <c r="N143" s="121"/>
      <c r="O143" s="121"/>
      <c r="P143" s="121"/>
      <c r="Q143" s="121"/>
      <c r="R143" s="121"/>
      <c r="S143" s="121"/>
      <c r="T143" s="121"/>
      <c r="U143" s="121"/>
      <c r="V143" s="121"/>
      <c r="W143" s="121"/>
      <c r="X143" s="121"/>
      <c r="Y143" s="121"/>
      <c r="Z143" s="121"/>
    </row>
    <row r="144" ht="11.25" customHeight="1">
      <c r="A144" s="540" t="s">
        <v>11273</v>
      </c>
      <c r="B144" s="447" t="s">
        <v>52</v>
      </c>
      <c r="C144" s="540" t="s">
        <v>12397</v>
      </c>
      <c r="D144" s="458" t="s">
        <v>12223</v>
      </c>
      <c r="E144" s="458">
        <v>8.0</v>
      </c>
      <c r="F144" s="541">
        <v>8.0</v>
      </c>
      <c r="G144" s="5" t="s">
        <v>73</v>
      </c>
      <c r="H144" s="121"/>
      <c r="I144" s="121"/>
      <c r="J144" s="121"/>
      <c r="K144" s="121"/>
      <c r="L144" s="121"/>
      <c r="M144" s="121"/>
      <c r="N144" s="121"/>
      <c r="O144" s="121"/>
      <c r="P144" s="121"/>
      <c r="Q144" s="121"/>
      <c r="R144" s="121"/>
      <c r="S144" s="121"/>
      <c r="T144" s="121"/>
      <c r="U144" s="121"/>
      <c r="V144" s="121"/>
      <c r="W144" s="121"/>
      <c r="X144" s="121"/>
      <c r="Y144" s="121"/>
      <c r="Z144" s="121"/>
    </row>
    <row r="145" ht="11.25" customHeight="1">
      <c r="A145" s="540" t="s">
        <v>11273</v>
      </c>
      <c r="B145" s="447" t="s">
        <v>52</v>
      </c>
      <c r="C145" s="540" t="s">
        <v>12398</v>
      </c>
      <c r="D145" s="458" t="s">
        <v>12223</v>
      </c>
      <c r="E145" s="458">
        <v>4.0</v>
      </c>
      <c r="F145" s="541">
        <v>4.0</v>
      </c>
      <c r="G145" s="5" t="s">
        <v>73</v>
      </c>
      <c r="H145" s="121"/>
      <c r="I145" s="121"/>
      <c r="J145" s="121"/>
      <c r="K145" s="121"/>
      <c r="L145" s="121"/>
      <c r="M145" s="121"/>
      <c r="N145" s="121"/>
      <c r="O145" s="121"/>
      <c r="P145" s="121"/>
      <c r="Q145" s="121"/>
      <c r="R145" s="121"/>
      <c r="S145" s="121"/>
      <c r="T145" s="121"/>
      <c r="U145" s="121"/>
      <c r="V145" s="121"/>
      <c r="W145" s="121"/>
      <c r="X145" s="121"/>
      <c r="Y145" s="121"/>
      <c r="Z145" s="121"/>
    </row>
    <row r="146" ht="11.25" customHeight="1">
      <c r="A146" s="540" t="s">
        <v>11273</v>
      </c>
      <c r="B146" s="447" t="s">
        <v>52</v>
      </c>
      <c r="C146" s="540" t="s">
        <v>12398</v>
      </c>
      <c r="D146" s="458" t="s">
        <v>12223</v>
      </c>
      <c r="E146" s="458">
        <v>8.0</v>
      </c>
      <c r="F146" s="541">
        <v>8.0</v>
      </c>
      <c r="G146" s="5" t="s">
        <v>73</v>
      </c>
      <c r="H146" s="121"/>
      <c r="I146" s="121"/>
      <c r="J146" s="121"/>
      <c r="K146" s="121"/>
      <c r="L146" s="121"/>
      <c r="M146" s="121"/>
      <c r="N146" s="121"/>
      <c r="O146" s="121"/>
      <c r="P146" s="121"/>
      <c r="Q146" s="121"/>
      <c r="R146" s="121"/>
      <c r="S146" s="121"/>
      <c r="T146" s="121"/>
      <c r="U146" s="121"/>
      <c r="V146" s="121"/>
      <c r="W146" s="121"/>
      <c r="X146" s="121"/>
      <c r="Y146" s="121"/>
      <c r="Z146" s="121"/>
    </row>
    <row r="147" ht="11.25" customHeight="1">
      <c r="A147" s="540" t="s">
        <v>11273</v>
      </c>
      <c r="B147" s="447" t="s">
        <v>52</v>
      </c>
      <c r="C147" s="540" t="s">
        <v>12399</v>
      </c>
      <c r="D147" s="458" t="s">
        <v>12223</v>
      </c>
      <c r="E147" s="458">
        <v>8.0</v>
      </c>
      <c r="F147" s="541">
        <v>8.0</v>
      </c>
      <c r="G147" s="5" t="s">
        <v>73</v>
      </c>
      <c r="H147" s="121"/>
      <c r="I147" s="121"/>
      <c r="J147" s="121"/>
      <c r="K147" s="121"/>
      <c r="L147" s="121"/>
      <c r="M147" s="121"/>
      <c r="N147" s="121"/>
      <c r="O147" s="121"/>
      <c r="P147" s="121"/>
      <c r="Q147" s="121"/>
      <c r="R147" s="121"/>
      <c r="S147" s="121"/>
      <c r="T147" s="121"/>
      <c r="U147" s="121"/>
      <c r="V147" s="121"/>
      <c r="W147" s="121"/>
      <c r="X147" s="121"/>
      <c r="Y147" s="121"/>
      <c r="Z147" s="121"/>
    </row>
    <row r="148" ht="11.25" customHeight="1">
      <c r="A148" s="540" t="s">
        <v>11273</v>
      </c>
      <c r="B148" s="447" t="s">
        <v>52</v>
      </c>
      <c r="C148" s="540" t="s">
        <v>12399</v>
      </c>
      <c r="D148" s="458" t="s">
        <v>12223</v>
      </c>
      <c r="E148" s="458">
        <v>8.0</v>
      </c>
      <c r="F148" s="541">
        <v>8.0</v>
      </c>
      <c r="G148" s="5" t="s">
        <v>73</v>
      </c>
      <c r="H148" s="121"/>
      <c r="I148" s="121"/>
      <c r="J148" s="121"/>
      <c r="K148" s="121"/>
      <c r="L148" s="121"/>
      <c r="M148" s="121"/>
      <c r="N148" s="121"/>
      <c r="O148" s="121"/>
      <c r="P148" s="121"/>
      <c r="Q148" s="121"/>
      <c r="R148" s="121"/>
      <c r="S148" s="121"/>
      <c r="T148" s="121"/>
      <c r="U148" s="121"/>
      <c r="V148" s="121"/>
      <c r="W148" s="121"/>
      <c r="X148" s="121"/>
      <c r="Y148" s="121"/>
      <c r="Z148" s="121"/>
    </row>
    <row r="149" ht="11.25" customHeight="1">
      <c r="A149" s="540" t="s">
        <v>11279</v>
      </c>
      <c r="B149" s="447" t="s">
        <v>52</v>
      </c>
      <c r="C149" s="540" t="s">
        <v>12400</v>
      </c>
      <c r="D149" s="458" t="s">
        <v>12223</v>
      </c>
      <c r="E149" s="458" t="s">
        <v>12401</v>
      </c>
      <c r="F149" s="541">
        <v>5.4</v>
      </c>
      <c r="G149" s="5" t="s">
        <v>74</v>
      </c>
      <c r="H149" s="121"/>
      <c r="I149" s="121"/>
      <c r="J149" s="121"/>
      <c r="K149" s="121"/>
      <c r="L149" s="121"/>
      <c r="M149" s="121"/>
      <c r="N149" s="121"/>
      <c r="O149" s="121"/>
      <c r="P149" s="121"/>
      <c r="Q149" s="121"/>
      <c r="R149" s="121"/>
      <c r="S149" s="121"/>
      <c r="T149" s="121"/>
      <c r="U149" s="121"/>
      <c r="V149" s="121"/>
      <c r="W149" s="121"/>
      <c r="X149" s="121"/>
      <c r="Y149" s="121"/>
      <c r="Z149" s="121"/>
    </row>
    <row r="150" ht="11.25" customHeight="1">
      <c r="A150" s="540" t="s">
        <v>11279</v>
      </c>
      <c r="B150" s="447" t="s">
        <v>52</v>
      </c>
      <c r="C150" s="540" t="s">
        <v>12402</v>
      </c>
      <c r="D150" s="458" t="s">
        <v>12223</v>
      </c>
      <c r="E150" s="458" t="s">
        <v>12403</v>
      </c>
      <c r="F150" s="541">
        <v>4.0</v>
      </c>
      <c r="G150" s="5" t="s">
        <v>74</v>
      </c>
      <c r="H150" s="121"/>
      <c r="I150" s="121"/>
      <c r="J150" s="121"/>
      <c r="K150" s="121"/>
      <c r="L150" s="121"/>
      <c r="M150" s="121"/>
      <c r="N150" s="121"/>
      <c r="O150" s="121"/>
      <c r="P150" s="121"/>
      <c r="Q150" s="121"/>
      <c r="R150" s="121"/>
      <c r="S150" s="121"/>
      <c r="T150" s="121"/>
      <c r="U150" s="121"/>
      <c r="V150" s="121"/>
      <c r="W150" s="121"/>
      <c r="X150" s="121"/>
      <c r="Y150" s="121"/>
      <c r="Z150" s="121"/>
    </row>
    <row r="151" ht="11.25" customHeight="1">
      <c r="A151" s="540" t="s">
        <v>11279</v>
      </c>
      <c r="B151" s="447" t="s">
        <v>52</v>
      </c>
      <c r="C151" s="540" t="s">
        <v>12404</v>
      </c>
      <c r="D151" s="458" t="s">
        <v>12223</v>
      </c>
      <c r="E151" s="458" t="s">
        <v>12403</v>
      </c>
      <c r="F151" s="541">
        <v>4.0</v>
      </c>
      <c r="G151" s="5" t="s">
        <v>74</v>
      </c>
      <c r="H151" s="121"/>
      <c r="I151" s="121"/>
      <c r="J151" s="121"/>
      <c r="K151" s="121"/>
      <c r="L151" s="121"/>
      <c r="M151" s="121"/>
      <c r="N151" s="121"/>
      <c r="O151" s="121"/>
      <c r="P151" s="121"/>
      <c r="Q151" s="121"/>
      <c r="R151" s="121"/>
      <c r="S151" s="121"/>
      <c r="T151" s="121"/>
      <c r="U151" s="121"/>
      <c r="V151" s="121"/>
      <c r="W151" s="121"/>
      <c r="X151" s="121"/>
      <c r="Y151" s="121"/>
      <c r="Z151" s="121"/>
    </row>
    <row r="152" ht="11.25" customHeight="1">
      <c r="A152" s="540" t="s">
        <v>11279</v>
      </c>
      <c r="B152" s="447" t="s">
        <v>52</v>
      </c>
      <c r="C152" s="540" t="s">
        <v>12405</v>
      </c>
      <c r="D152" s="458" t="s">
        <v>12223</v>
      </c>
      <c r="E152" s="458" t="s">
        <v>12406</v>
      </c>
      <c r="F152" s="541">
        <v>12.57</v>
      </c>
      <c r="G152" s="5" t="s">
        <v>74</v>
      </c>
      <c r="H152" s="121"/>
      <c r="I152" s="121"/>
      <c r="J152" s="121"/>
      <c r="K152" s="121"/>
      <c r="L152" s="121"/>
      <c r="M152" s="121"/>
      <c r="N152" s="121"/>
      <c r="O152" s="121"/>
      <c r="P152" s="121"/>
      <c r="Q152" s="121"/>
      <c r="R152" s="121"/>
      <c r="S152" s="121"/>
      <c r="T152" s="121"/>
      <c r="U152" s="121"/>
      <c r="V152" s="121"/>
      <c r="W152" s="121"/>
      <c r="X152" s="121"/>
      <c r="Y152" s="121"/>
      <c r="Z152" s="121"/>
    </row>
    <row r="153" ht="11.25" customHeight="1">
      <c r="A153" s="540" t="s">
        <v>11279</v>
      </c>
      <c r="B153" s="447" t="s">
        <v>52</v>
      </c>
      <c r="C153" s="540" t="s">
        <v>12407</v>
      </c>
      <c r="D153" s="458" t="s">
        <v>12223</v>
      </c>
      <c r="E153" s="458" t="s">
        <v>12408</v>
      </c>
      <c r="F153" s="541">
        <v>9.67</v>
      </c>
      <c r="G153" s="5" t="s">
        <v>74</v>
      </c>
      <c r="H153" s="121"/>
      <c r="I153" s="121"/>
      <c r="J153" s="121"/>
      <c r="K153" s="121"/>
      <c r="L153" s="121"/>
      <c r="M153" s="121"/>
      <c r="N153" s="121"/>
      <c r="O153" s="121"/>
      <c r="P153" s="121"/>
      <c r="Q153" s="121"/>
      <c r="R153" s="121"/>
      <c r="S153" s="121"/>
      <c r="T153" s="121"/>
      <c r="U153" s="121"/>
      <c r="V153" s="121"/>
      <c r="W153" s="121"/>
      <c r="X153" s="121"/>
      <c r="Y153" s="121"/>
      <c r="Z153" s="121"/>
    </row>
    <row r="154" ht="11.25" customHeight="1">
      <c r="A154" s="540" t="s">
        <v>11279</v>
      </c>
      <c r="B154" s="447" t="s">
        <v>52</v>
      </c>
      <c r="C154" s="540" t="s">
        <v>12409</v>
      </c>
      <c r="D154" s="458" t="s">
        <v>12223</v>
      </c>
      <c r="E154" s="458" t="s">
        <v>12408</v>
      </c>
      <c r="F154" s="541">
        <v>9.67</v>
      </c>
      <c r="G154" s="5" t="s">
        <v>74</v>
      </c>
      <c r="H154" s="121"/>
      <c r="I154" s="121"/>
      <c r="J154" s="121"/>
      <c r="K154" s="121"/>
      <c r="L154" s="121"/>
      <c r="M154" s="121"/>
      <c r="N154" s="121"/>
      <c r="O154" s="121"/>
      <c r="P154" s="121"/>
      <c r="Q154" s="121"/>
      <c r="R154" s="121"/>
      <c r="S154" s="121"/>
      <c r="T154" s="121"/>
      <c r="U154" s="121"/>
      <c r="V154" s="121"/>
      <c r="W154" s="121"/>
      <c r="X154" s="121"/>
      <c r="Y154" s="121"/>
      <c r="Z154" s="121"/>
    </row>
    <row r="155" ht="11.25" customHeight="1">
      <c r="A155" s="540" t="s">
        <v>11279</v>
      </c>
      <c r="B155" s="447" t="s">
        <v>52</v>
      </c>
      <c r="C155" s="540" t="s">
        <v>12410</v>
      </c>
      <c r="D155" s="458" t="s">
        <v>12223</v>
      </c>
      <c r="E155" s="458" t="s">
        <v>12411</v>
      </c>
      <c r="F155" s="541">
        <v>11.7</v>
      </c>
      <c r="G155" s="5" t="s">
        <v>74</v>
      </c>
      <c r="H155" s="121"/>
      <c r="I155" s="121"/>
      <c r="J155" s="121"/>
      <c r="K155" s="121"/>
      <c r="L155" s="121"/>
      <c r="M155" s="121"/>
      <c r="N155" s="121"/>
      <c r="O155" s="121"/>
      <c r="P155" s="121"/>
      <c r="Q155" s="121"/>
      <c r="R155" s="121"/>
      <c r="S155" s="121"/>
      <c r="T155" s="121"/>
      <c r="U155" s="121"/>
      <c r="V155" s="121"/>
      <c r="W155" s="121"/>
      <c r="X155" s="121"/>
      <c r="Y155" s="121"/>
      <c r="Z155" s="121"/>
    </row>
    <row r="156" ht="11.25" customHeight="1">
      <c r="A156" s="540" t="s">
        <v>11279</v>
      </c>
      <c r="B156" s="447" t="s">
        <v>52</v>
      </c>
      <c r="C156" s="540" t="s">
        <v>12412</v>
      </c>
      <c r="D156" s="458" t="s">
        <v>12223</v>
      </c>
      <c r="E156" s="458" t="s">
        <v>12413</v>
      </c>
      <c r="F156" s="541">
        <v>9.0</v>
      </c>
      <c r="G156" s="5" t="s">
        <v>74</v>
      </c>
      <c r="H156" s="121"/>
      <c r="I156" s="121"/>
      <c r="J156" s="121"/>
      <c r="K156" s="121"/>
      <c r="L156" s="121"/>
      <c r="M156" s="121"/>
      <c r="N156" s="121"/>
      <c r="O156" s="121"/>
      <c r="P156" s="121"/>
      <c r="Q156" s="121"/>
      <c r="R156" s="121"/>
      <c r="S156" s="121"/>
      <c r="T156" s="121"/>
      <c r="U156" s="121"/>
      <c r="V156" s="121"/>
      <c r="W156" s="121"/>
      <c r="X156" s="121"/>
      <c r="Y156" s="121"/>
      <c r="Z156" s="121"/>
    </row>
    <row r="157" ht="11.25" customHeight="1">
      <c r="A157" s="540" t="s">
        <v>11279</v>
      </c>
      <c r="B157" s="447" t="s">
        <v>52</v>
      </c>
      <c r="C157" s="540" t="s">
        <v>12414</v>
      </c>
      <c r="D157" s="458" t="s">
        <v>12223</v>
      </c>
      <c r="E157" s="458" t="s">
        <v>12382</v>
      </c>
      <c r="F157" s="541">
        <v>9.0</v>
      </c>
      <c r="G157" s="5" t="s">
        <v>74</v>
      </c>
      <c r="H157" s="121"/>
      <c r="I157" s="121"/>
      <c r="J157" s="121"/>
      <c r="K157" s="121"/>
      <c r="L157" s="121"/>
      <c r="M157" s="121"/>
      <c r="N157" s="121"/>
      <c r="O157" s="121"/>
      <c r="P157" s="121"/>
      <c r="Q157" s="121"/>
      <c r="R157" s="121"/>
      <c r="S157" s="121"/>
      <c r="T157" s="121"/>
      <c r="U157" s="121"/>
      <c r="V157" s="121"/>
      <c r="W157" s="121"/>
      <c r="X157" s="121"/>
      <c r="Y157" s="121"/>
      <c r="Z157" s="121"/>
    </row>
    <row r="158" ht="11.25" customHeight="1">
      <c r="A158" s="540" t="s">
        <v>11279</v>
      </c>
      <c r="B158" s="447" t="s">
        <v>52</v>
      </c>
      <c r="C158" s="540" t="s">
        <v>12415</v>
      </c>
      <c r="D158" s="458" t="s">
        <v>12223</v>
      </c>
      <c r="E158" s="458" t="s">
        <v>12406</v>
      </c>
      <c r="F158" s="541">
        <v>12.57</v>
      </c>
      <c r="G158" s="5" t="s">
        <v>74</v>
      </c>
      <c r="H158" s="121"/>
      <c r="I158" s="121"/>
      <c r="J158" s="121"/>
      <c r="K158" s="121"/>
      <c r="L158" s="121"/>
      <c r="M158" s="121"/>
      <c r="N158" s="121"/>
      <c r="O158" s="121"/>
      <c r="P158" s="121"/>
      <c r="Q158" s="121"/>
      <c r="R158" s="121"/>
      <c r="S158" s="121"/>
      <c r="T158" s="121"/>
      <c r="U158" s="121"/>
      <c r="V158" s="121"/>
      <c r="W158" s="121"/>
      <c r="X158" s="121"/>
      <c r="Y158" s="121"/>
      <c r="Z158" s="121"/>
    </row>
    <row r="159" ht="11.25" customHeight="1">
      <c r="A159" s="540" t="s">
        <v>11279</v>
      </c>
      <c r="B159" s="447" t="s">
        <v>52</v>
      </c>
      <c r="C159" s="540" t="s">
        <v>12416</v>
      </c>
      <c r="D159" s="458" t="s">
        <v>12223</v>
      </c>
      <c r="E159" s="458" t="s">
        <v>12408</v>
      </c>
      <c r="F159" s="541">
        <v>9.67</v>
      </c>
      <c r="G159" s="5" t="s">
        <v>74</v>
      </c>
      <c r="H159" s="121"/>
      <c r="I159" s="121"/>
      <c r="J159" s="121"/>
      <c r="K159" s="121"/>
      <c r="L159" s="121"/>
      <c r="M159" s="121"/>
      <c r="N159" s="121"/>
      <c r="O159" s="121"/>
      <c r="P159" s="121"/>
      <c r="Q159" s="121"/>
      <c r="R159" s="121"/>
      <c r="S159" s="121"/>
      <c r="T159" s="121"/>
      <c r="U159" s="121"/>
      <c r="V159" s="121"/>
      <c r="W159" s="121"/>
      <c r="X159" s="121"/>
      <c r="Y159" s="121"/>
      <c r="Z159" s="121"/>
    </row>
    <row r="160" ht="11.25" customHeight="1">
      <c r="A160" s="540" t="s">
        <v>11279</v>
      </c>
      <c r="B160" s="447" t="s">
        <v>52</v>
      </c>
      <c r="C160" s="540" t="s">
        <v>12417</v>
      </c>
      <c r="D160" s="458" t="s">
        <v>12223</v>
      </c>
      <c r="E160" s="458" t="s">
        <v>12408</v>
      </c>
      <c r="F160" s="541">
        <v>9.67</v>
      </c>
      <c r="G160" s="5" t="s">
        <v>74</v>
      </c>
      <c r="H160" s="121"/>
      <c r="I160" s="121"/>
      <c r="J160" s="121"/>
      <c r="K160" s="121"/>
      <c r="L160" s="121"/>
      <c r="M160" s="121"/>
      <c r="N160" s="121"/>
      <c r="O160" s="121"/>
      <c r="P160" s="121"/>
      <c r="Q160" s="121"/>
      <c r="R160" s="121"/>
      <c r="S160" s="121"/>
      <c r="T160" s="121"/>
      <c r="U160" s="121"/>
      <c r="V160" s="121"/>
      <c r="W160" s="121"/>
      <c r="X160" s="121"/>
      <c r="Y160" s="121"/>
      <c r="Z160" s="121"/>
    </row>
    <row r="161" ht="11.25" customHeight="1">
      <c r="A161" s="540" t="s">
        <v>11279</v>
      </c>
      <c r="B161" s="447" t="s">
        <v>52</v>
      </c>
      <c r="C161" s="540" t="s">
        <v>12418</v>
      </c>
      <c r="D161" s="458" t="s">
        <v>12223</v>
      </c>
      <c r="E161" s="458" t="s">
        <v>12419</v>
      </c>
      <c r="F161" s="541">
        <v>8.0</v>
      </c>
      <c r="G161" s="5" t="s">
        <v>74</v>
      </c>
      <c r="H161" s="121"/>
      <c r="I161" s="121"/>
      <c r="J161" s="121"/>
      <c r="K161" s="121"/>
      <c r="L161" s="121"/>
      <c r="M161" s="121"/>
      <c r="N161" s="121"/>
      <c r="O161" s="121"/>
      <c r="P161" s="121"/>
      <c r="Q161" s="121"/>
      <c r="R161" s="121"/>
      <c r="S161" s="121"/>
      <c r="T161" s="121"/>
      <c r="U161" s="121"/>
      <c r="V161" s="121"/>
      <c r="W161" s="121"/>
      <c r="X161" s="121"/>
      <c r="Y161" s="121"/>
      <c r="Z161" s="121"/>
    </row>
    <row r="162" ht="11.25" customHeight="1">
      <c r="A162" s="540" t="s">
        <v>12068</v>
      </c>
      <c r="B162" s="447" t="s">
        <v>52</v>
      </c>
      <c r="C162" s="540" t="s">
        <v>12420</v>
      </c>
      <c r="D162" s="458" t="s">
        <v>12223</v>
      </c>
      <c r="E162" s="458" t="s">
        <v>12421</v>
      </c>
      <c r="F162" s="541">
        <v>10.66</v>
      </c>
      <c r="G162" s="5" t="s">
        <v>75</v>
      </c>
      <c r="H162" s="121"/>
      <c r="I162" s="121"/>
      <c r="J162" s="121"/>
      <c r="K162" s="121"/>
      <c r="L162" s="121"/>
      <c r="M162" s="121"/>
      <c r="N162" s="121"/>
      <c r="O162" s="121"/>
      <c r="P162" s="121"/>
      <c r="Q162" s="121"/>
      <c r="R162" s="121"/>
      <c r="S162" s="121"/>
      <c r="T162" s="121"/>
      <c r="U162" s="121"/>
      <c r="V162" s="121"/>
      <c r="W162" s="121"/>
      <c r="X162" s="121"/>
      <c r="Y162" s="121"/>
      <c r="Z162" s="121"/>
    </row>
    <row r="163" ht="11.25" customHeight="1">
      <c r="A163" s="540" t="s">
        <v>12068</v>
      </c>
      <c r="B163" s="447" t="s">
        <v>52</v>
      </c>
      <c r="C163" s="540" t="s">
        <v>12422</v>
      </c>
      <c r="D163" s="458" t="s">
        <v>12223</v>
      </c>
      <c r="E163" s="458" t="s">
        <v>12423</v>
      </c>
      <c r="F163" s="541">
        <v>117.9</v>
      </c>
      <c r="G163" s="5" t="s">
        <v>75</v>
      </c>
      <c r="H163" s="121"/>
      <c r="I163" s="121"/>
      <c r="J163" s="121"/>
      <c r="K163" s="121"/>
      <c r="L163" s="121"/>
      <c r="M163" s="121"/>
      <c r="N163" s="121"/>
      <c r="O163" s="121"/>
      <c r="P163" s="121"/>
      <c r="Q163" s="121"/>
      <c r="R163" s="121"/>
      <c r="S163" s="121"/>
      <c r="T163" s="121"/>
      <c r="U163" s="121"/>
      <c r="V163" s="121"/>
      <c r="W163" s="121"/>
      <c r="X163" s="121"/>
      <c r="Y163" s="121"/>
      <c r="Z163" s="121"/>
    </row>
    <row r="164" ht="11.25" customHeight="1">
      <c r="A164" s="540" t="s">
        <v>12068</v>
      </c>
      <c r="B164" s="447" t="s">
        <v>52</v>
      </c>
      <c r="C164" s="540" t="s">
        <v>12424</v>
      </c>
      <c r="D164" s="458" t="s">
        <v>12223</v>
      </c>
      <c r="E164" s="458" t="s">
        <v>12425</v>
      </c>
      <c r="F164" s="541">
        <v>87.3</v>
      </c>
      <c r="G164" s="5" t="s">
        <v>75</v>
      </c>
      <c r="H164" s="121"/>
      <c r="I164" s="121"/>
      <c r="J164" s="121"/>
      <c r="K164" s="121"/>
      <c r="L164" s="121"/>
      <c r="M164" s="121"/>
      <c r="N164" s="121"/>
      <c r="O164" s="121"/>
      <c r="P164" s="121"/>
      <c r="Q164" s="121"/>
      <c r="R164" s="121"/>
      <c r="S164" s="121"/>
      <c r="T164" s="121"/>
      <c r="U164" s="121"/>
      <c r="V164" s="121"/>
      <c r="W164" s="121"/>
      <c r="X164" s="121"/>
      <c r="Y164" s="121"/>
      <c r="Z164" s="121"/>
    </row>
    <row r="165" ht="11.25" customHeight="1">
      <c r="A165" s="540" t="s">
        <v>12069</v>
      </c>
      <c r="B165" s="447" t="s">
        <v>52</v>
      </c>
      <c r="C165" s="540" t="s">
        <v>12426</v>
      </c>
      <c r="D165" s="458" t="s">
        <v>12281</v>
      </c>
      <c r="E165" s="458" t="s">
        <v>12427</v>
      </c>
      <c r="F165" s="541">
        <v>78.3</v>
      </c>
      <c r="G165" s="5" t="s">
        <v>76</v>
      </c>
      <c r="H165" s="121"/>
      <c r="I165" s="121"/>
      <c r="J165" s="121"/>
      <c r="K165" s="121"/>
      <c r="L165" s="121"/>
      <c r="M165" s="121"/>
      <c r="N165" s="121"/>
      <c r="O165" s="121"/>
      <c r="P165" s="121"/>
      <c r="Q165" s="121"/>
      <c r="R165" s="121"/>
      <c r="S165" s="121"/>
      <c r="T165" s="121"/>
      <c r="U165" s="121"/>
      <c r="V165" s="121"/>
      <c r="W165" s="121"/>
      <c r="X165" s="121"/>
      <c r="Y165" s="121"/>
      <c r="Z165" s="121"/>
    </row>
    <row r="166" ht="11.25" customHeight="1">
      <c r="A166" s="540" t="s">
        <v>12069</v>
      </c>
      <c r="B166" s="447" t="s">
        <v>52</v>
      </c>
      <c r="C166" s="540" t="s">
        <v>12428</v>
      </c>
      <c r="D166" s="458" t="s">
        <v>12281</v>
      </c>
      <c r="E166" s="458" t="s">
        <v>12429</v>
      </c>
      <c r="F166" s="541">
        <v>15.0</v>
      </c>
      <c r="G166" s="5" t="s">
        <v>76</v>
      </c>
      <c r="H166" s="121"/>
      <c r="I166" s="121"/>
      <c r="J166" s="121"/>
      <c r="K166" s="121"/>
      <c r="L166" s="121"/>
      <c r="M166" s="121"/>
      <c r="N166" s="121"/>
      <c r="O166" s="121"/>
      <c r="P166" s="121"/>
      <c r="Q166" s="121"/>
      <c r="R166" s="121"/>
      <c r="S166" s="121"/>
      <c r="T166" s="121"/>
      <c r="U166" s="121"/>
      <c r="V166" s="121"/>
      <c r="W166" s="121"/>
      <c r="X166" s="121"/>
      <c r="Y166" s="121"/>
      <c r="Z166" s="121"/>
    </row>
    <row r="167" ht="11.25" customHeight="1">
      <c r="A167" s="540" t="s">
        <v>12430</v>
      </c>
      <c r="B167" s="447" t="s">
        <v>52</v>
      </c>
      <c r="C167" s="540" t="s">
        <v>12431</v>
      </c>
      <c r="D167" s="458" t="s">
        <v>12281</v>
      </c>
      <c r="E167" s="458" t="s">
        <v>12432</v>
      </c>
      <c r="F167" s="541">
        <v>101.35</v>
      </c>
      <c r="G167" s="5" t="s">
        <v>77</v>
      </c>
      <c r="H167" s="121"/>
      <c r="I167" s="121"/>
      <c r="J167" s="121"/>
      <c r="K167" s="121"/>
      <c r="L167" s="121"/>
      <c r="M167" s="121"/>
      <c r="N167" s="121"/>
      <c r="O167" s="121"/>
      <c r="P167" s="121"/>
      <c r="Q167" s="121"/>
      <c r="R167" s="121"/>
      <c r="S167" s="121"/>
      <c r="T167" s="121"/>
      <c r="U167" s="121"/>
      <c r="V167" s="121"/>
      <c r="W167" s="121"/>
      <c r="X167" s="121"/>
      <c r="Y167" s="121"/>
      <c r="Z167" s="121"/>
    </row>
    <row r="168" ht="11.25" customHeight="1">
      <c r="A168" s="540" t="s">
        <v>12430</v>
      </c>
      <c r="B168" s="447" t="s">
        <v>52</v>
      </c>
      <c r="C168" s="540" t="s">
        <v>12433</v>
      </c>
      <c r="D168" s="458" t="s">
        <v>12281</v>
      </c>
      <c r="E168" s="458" t="s">
        <v>12434</v>
      </c>
      <c r="F168" s="541">
        <v>26.0</v>
      </c>
      <c r="G168" s="5" t="s">
        <v>77</v>
      </c>
      <c r="H168" s="121"/>
      <c r="I168" s="121"/>
      <c r="J168" s="121"/>
      <c r="K168" s="121"/>
      <c r="L168" s="121"/>
      <c r="M168" s="121"/>
      <c r="N168" s="121"/>
      <c r="O168" s="121"/>
      <c r="P168" s="121"/>
      <c r="Q168" s="121"/>
      <c r="R168" s="121"/>
      <c r="S168" s="121"/>
      <c r="T168" s="121"/>
      <c r="U168" s="121"/>
      <c r="V168" s="121"/>
      <c r="W168" s="121"/>
      <c r="X168" s="121"/>
      <c r="Y168" s="121"/>
      <c r="Z168" s="121"/>
    </row>
    <row r="169" ht="11.25" customHeight="1">
      <c r="A169" s="540" t="s">
        <v>1845</v>
      </c>
      <c r="B169" s="447" t="s">
        <v>52</v>
      </c>
      <c r="C169" s="540" t="s">
        <v>12435</v>
      </c>
      <c r="D169" s="458" t="s">
        <v>12223</v>
      </c>
      <c r="E169" s="458">
        <v>14.4</v>
      </c>
      <c r="F169" s="541">
        <v>14.4</v>
      </c>
      <c r="G169" s="5" t="s">
        <v>78</v>
      </c>
      <c r="H169" s="121"/>
      <c r="I169" s="121"/>
      <c r="J169" s="121"/>
      <c r="K169" s="121"/>
      <c r="L169" s="121"/>
      <c r="M169" s="121"/>
      <c r="N169" s="121"/>
      <c r="O169" s="121"/>
      <c r="P169" s="121"/>
      <c r="Q169" s="121"/>
      <c r="R169" s="121"/>
      <c r="S169" s="121"/>
      <c r="T169" s="121"/>
      <c r="U169" s="121"/>
      <c r="V169" s="121"/>
      <c r="W169" s="121"/>
      <c r="X169" s="121"/>
      <c r="Y169" s="121"/>
      <c r="Z169" s="121"/>
    </row>
    <row r="170" ht="11.25" customHeight="1">
      <c r="A170" s="540" t="s">
        <v>1845</v>
      </c>
      <c r="B170" s="447" t="s">
        <v>52</v>
      </c>
      <c r="C170" s="540" t="s">
        <v>12436</v>
      </c>
      <c r="D170" s="458" t="s">
        <v>12223</v>
      </c>
      <c r="E170" s="458">
        <v>18.0</v>
      </c>
      <c r="F170" s="541">
        <v>18.0</v>
      </c>
      <c r="G170" s="5" t="s">
        <v>78</v>
      </c>
      <c r="H170" s="121"/>
      <c r="I170" s="121"/>
      <c r="J170" s="121"/>
      <c r="K170" s="121"/>
      <c r="L170" s="121"/>
      <c r="M170" s="121"/>
      <c r="N170" s="121"/>
      <c r="O170" s="121"/>
      <c r="P170" s="121"/>
      <c r="Q170" s="121"/>
      <c r="R170" s="121"/>
      <c r="S170" s="121"/>
      <c r="T170" s="121"/>
      <c r="U170" s="121"/>
      <c r="V170" s="121"/>
      <c r="W170" s="121"/>
      <c r="X170" s="121"/>
      <c r="Y170" s="121"/>
      <c r="Z170" s="121"/>
    </row>
    <row r="171" ht="11.25" customHeight="1">
      <c r="A171" s="540" t="s">
        <v>1845</v>
      </c>
      <c r="B171" s="447" t="s">
        <v>52</v>
      </c>
      <c r="C171" s="540" t="s">
        <v>12437</v>
      </c>
      <c r="D171" s="458" t="s">
        <v>12223</v>
      </c>
      <c r="E171" s="458">
        <v>9.45</v>
      </c>
      <c r="F171" s="541">
        <v>9.45</v>
      </c>
      <c r="G171" s="5" t="s">
        <v>78</v>
      </c>
      <c r="H171" s="121"/>
      <c r="I171" s="121"/>
      <c r="J171" s="121"/>
      <c r="K171" s="121"/>
      <c r="L171" s="121"/>
      <c r="M171" s="121"/>
      <c r="N171" s="121"/>
      <c r="O171" s="121"/>
      <c r="P171" s="121"/>
      <c r="Q171" s="121"/>
      <c r="R171" s="121"/>
      <c r="S171" s="121"/>
      <c r="T171" s="121"/>
      <c r="U171" s="121"/>
      <c r="V171" s="121"/>
      <c r="W171" s="121"/>
      <c r="X171" s="121"/>
      <c r="Y171" s="121"/>
      <c r="Z171" s="121"/>
    </row>
    <row r="172" ht="11.25" customHeight="1">
      <c r="A172" s="540" t="s">
        <v>1845</v>
      </c>
      <c r="B172" s="447" t="s">
        <v>52</v>
      </c>
      <c r="C172" s="540" t="s">
        <v>12438</v>
      </c>
      <c r="D172" s="458" t="s">
        <v>12223</v>
      </c>
      <c r="E172" s="458">
        <v>15.3</v>
      </c>
      <c r="F172" s="541">
        <v>15.3</v>
      </c>
      <c r="G172" s="5" t="s">
        <v>78</v>
      </c>
      <c r="H172" s="121"/>
      <c r="I172" s="121"/>
      <c r="J172" s="121"/>
      <c r="K172" s="121"/>
      <c r="L172" s="121"/>
      <c r="M172" s="121"/>
      <c r="N172" s="121"/>
      <c r="O172" s="121"/>
      <c r="P172" s="121"/>
      <c r="Q172" s="121"/>
      <c r="R172" s="121"/>
      <c r="S172" s="121"/>
      <c r="T172" s="121"/>
      <c r="U172" s="121"/>
      <c r="V172" s="121"/>
      <c r="W172" s="121"/>
      <c r="X172" s="121"/>
      <c r="Y172" s="121"/>
      <c r="Z172" s="121"/>
    </row>
    <row r="173" ht="11.25" customHeight="1">
      <c r="A173" s="540" t="s">
        <v>1845</v>
      </c>
      <c r="B173" s="447" t="s">
        <v>52</v>
      </c>
      <c r="C173" s="540" t="s">
        <v>12439</v>
      </c>
      <c r="D173" s="458" t="s">
        <v>12440</v>
      </c>
      <c r="E173" s="458">
        <v>13.3333333333333</v>
      </c>
      <c r="F173" s="541">
        <v>13.3333333333333</v>
      </c>
      <c r="G173" s="5" t="s">
        <v>78</v>
      </c>
      <c r="H173" s="121"/>
      <c r="I173" s="121"/>
      <c r="J173" s="121"/>
      <c r="K173" s="121"/>
      <c r="L173" s="121"/>
      <c r="M173" s="121"/>
      <c r="N173" s="121"/>
      <c r="O173" s="121"/>
      <c r="P173" s="121"/>
      <c r="Q173" s="121"/>
      <c r="R173" s="121"/>
      <c r="S173" s="121"/>
      <c r="T173" s="121"/>
      <c r="U173" s="121"/>
      <c r="V173" s="121"/>
      <c r="W173" s="121"/>
      <c r="X173" s="121"/>
      <c r="Y173" s="121"/>
      <c r="Z173" s="121"/>
    </row>
    <row r="174" ht="11.25" customHeight="1">
      <c r="A174" s="540" t="s">
        <v>1845</v>
      </c>
      <c r="B174" s="447" t="s">
        <v>52</v>
      </c>
      <c r="C174" s="540" t="s">
        <v>12441</v>
      </c>
      <c r="D174" s="458" t="s">
        <v>12440</v>
      </c>
      <c r="E174" s="458">
        <v>4.0</v>
      </c>
      <c r="F174" s="541">
        <v>4.0</v>
      </c>
      <c r="G174" s="5" t="s">
        <v>78</v>
      </c>
      <c r="H174" s="121"/>
      <c r="I174" s="121"/>
      <c r="J174" s="121"/>
      <c r="K174" s="121"/>
      <c r="L174" s="121"/>
      <c r="M174" s="121"/>
      <c r="N174" s="121"/>
      <c r="O174" s="121"/>
      <c r="P174" s="121"/>
      <c r="Q174" s="121"/>
      <c r="R174" s="121"/>
      <c r="S174" s="121"/>
      <c r="T174" s="121"/>
      <c r="U174" s="121"/>
      <c r="V174" s="121"/>
      <c r="W174" s="121"/>
      <c r="X174" s="121"/>
      <c r="Y174" s="121"/>
      <c r="Z174" s="121"/>
    </row>
    <row r="175" ht="11.25" customHeight="1">
      <c r="A175" s="540" t="s">
        <v>1845</v>
      </c>
      <c r="B175" s="447" t="s">
        <v>52</v>
      </c>
      <c r="C175" s="540" t="s">
        <v>12442</v>
      </c>
      <c r="D175" s="458" t="s">
        <v>12443</v>
      </c>
      <c r="E175" s="458">
        <v>18.6666666666667</v>
      </c>
      <c r="F175" s="541">
        <v>18.6666666666667</v>
      </c>
      <c r="G175" s="5" t="s">
        <v>78</v>
      </c>
      <c r="H175" s="121"/>
      <c r="I175" s="121"/>
      <c r="J175" s="121"/>
      <c r="K175" s="121"/>
      <c r="L175" s="121"/>
      <c r="M175" s="121"/>
      <c r="N175" s="121"/>
      <c r="O175" s="121"/>
      <c r="P175" s="121"/>
      <c r="Q175" s="121"/>
      <c r="R175" s="121"/>
      <c r="S175" s="121"/>
      <c r="T175" s="121"/>
      <c r="U175" s="121"/>
      <c r="V175" s="121"/>
      <c r="W175" s="121"/>
      <c r="X175" s="121"/>
      <c r="Y175" s="121"/>
      <c r="Z175" s="121"/>
    </row>
    <row r="176" ht="11.25" customHeight="1">
      <c r="A176" s="540" t="s">
        <v>1845</v>
      </c>
      <c r="B176" s="447" t="s">
        <v>52</v>
      </c>
      <c r="C176" s="540" t="s">
        <v>12444</v>
      </c>
      <c r="D176" s="458" t="s">
        <v>12443</v>
      </c>
      <c r="E176" s="458">
        <v>6.0</v>
      </c>
      <c r="F176" s="541">
        <v>6.0</v>
      </c>
      <c r="G176" s="5" t="s">
        <v>78</v>
      </c>
      <c r="H176" s="121"/>
      <c r="I176" s="121"/>
      <c r="J176" s="121"/>
      <c r="K176" s="121"/>
      <c r="L176" s="121"/>
      <c r="M176" s="121"/>
      <c r="N176" s="121"/>
      <c r="O176" s="121"/>
      <c r="P176" s="121"/>
      <c r="Q176" s="121"/>
      <c r="R176" s="121"/>
      <c r="S176" s="121"/>
      <c r="T176" s="121"/>
      <c r="U176" s="121"/>
      <c r="V176" s="121"/>
      <c r="W176" s="121"/>
      <c r="X176" s="121"/>
      <c r="Y176" s="121"/>
      <c r="Z176" s="121"/>
    </row>
    <row r="177" ht="11.25" customHeight="1">
      <c r="A177" s="540" t="s">
        <v>1904</v>
      </c>
      <c r="B177" s="447" t="s">
        <v>52</v>
      </c>
      <c r="C177" s="540" t="s">
        <v>12445</v>
      </c>
      <c r="D177" s="458" t="s">
        <v>12223</v>
      </c>
      <c r="E177" s="458">
        <v>11.7</v>
      </c>
      <c r="F177" s="541">
        <v>11.7</v>
      </c>
      <c r="G177" s="5" t="s">
        <v>79</v>
      </c>
      <c r="H177" s="121"/>
      <c r="I177" s="121"/>
      <c r="J177" s="121"/>
      <c r="K177" s="121"/>
      <c r="L177" s="121"/>
      <c r="M177" s="121"/>
      <c r="N177" s="121"/>
      <c r="O177" s="121"/>
      <c r="P177" s="121"/>
      <c r="Q177" s="121"/>
      <c r="R177" s="121"/>
      <c r="S177" s="121"/>
      <c r="T177" s="121"/>
      <c r="U177" s="121"/>
      <c r="V177" s="121"/>
      <c r="W177" s="121"/>
      <c r="X177" s="121"/>
      <c r="Y177" s="121"/>
      <c r="Z177" s="121"/>
    </row>
    <row r="178" ht="11.25" customHeight="1">
      <c r="A178" s="540" t="s">
        <v>1904</v>
      </c>
      <c r="B178" s="447" t="s">
        <v>52</v>
      </c>
      <c r="C178" s="540" t="s">
        <v>12446</v>
      </c>
      <c r="D178" s="458" t="s">
        <v>12223</v>
      </c>
      <c r="E178" s="458">
        <v>4.0</v>
      </c>
      <c r="F178" s="541">
        <v>4.0</v>
      </c>
      <c r="G178" s="5" t="s">
        <v>79</v>
      </c>
      <c r="H178" s="121"/>
      <c r="I178" s="121"/>
      <c r="J178" s="121"/>
      <c r="K178" s="121"/>
      <c r="L178" s="121"/>
      <c r="M178" s="121"/>
      <c r="N178" s="121"/>
      <c r="O178" s="121"/>
      <c r="P178" s="121"/>
      <c r="Q178" s="121"/>
      <c r="R178" s="121"/>
      <c r="S178" s="121"/>
      <c r="T178" s="121"/>
      <c r="U178" s="121"/>
      <c r="V178" s="121"/>
      <c r="W178" s="121"/>
      <c r="X178" s="121"/>
      <c r="Y178" s="121"/>
      <c r="Z178" s="121"/>
    </row>
    <row r="179" ht="11.25" customHeight="1">
      <c r="A179" s="540" t="s">
        <v>1904</v>
      </c>
      <c r="B179" s="447" t="s">
        <v>52</v>
      </c>
      <c r="C179" s="540" t="s">
        <v>12447</v>
      </c>
      <c r="D179" s="458" t="s">
        <v>12223</v>
      </c>
      <c r="E179" s="458">
        <v>31.95</v>
      </c>
      <c r="F179" s="541">
        <v>31.95</v>
      </c>
      <c r="G179" s="5" t="s">
        <v>79</v>
      </c>
      <c r="H179" s="121"/>
      <c r="I179" s="121"/>
      <c r="J179" s="121"/>
      <c r="K179" s="121"/>
      <c r="L179" s="121"/>
      <c r="M179" s="121"/>
      <c r="N179" s="121"/>
      <c r="O179" s="121"/>
      <c r="P179" s="121"/>
      <c r="Q179" s="121"/>
      <c r="R179" s="121"/>
      <c r="S179" s="121"/>
      <c r="T179" s="121"/>
      <c r="U179" s="121"/>
      <c r="V179" s="121"/>
      <c r="W179" s="121"/>
      <c r="X179" s="121"/>
      <c r="Y179" s="121"/>
      <c r="Z179" s="121"/>
    </row>
    <row r="180" ht="11.25" customHeight="1">
      <c r="A180" s="540" t="s">
        <v>1904</v>
      </c>
      <c r="B180" s="447" t="s">
        <v>52</v>
      </c>
      <c r="C180" s="540" t="s">
        <v>12448</v>
      </c>
      <c r="D180" s="458" t="s">
        <v>12223</v>
      </c>
      <c r="E180" s="458">
        <v>23.6666666666667</v>
      </c>
      <c r="F180" s="541">
        <v>23.6666666666667</v>
      </c>
      <c r="G180" s="5" t="s">
        <v>79</v>
      </c>
      <c r="H180" s="121"/>
      <c r="I180" s="121"/>
      <c r="J180" s="121"/>
      <c r="K180" s="121"/>
      <c r="L180" s="121"/>
      <c r="M180" s="121"/>
      <c r="N180" s="121"/>
      <c r="O180" s="121"/>
      <c r="P180" s="121"/>
      <c r="Q180" s="121"/>
      <c r="R180" s="121"/>
      <c r="S180" s="121"/>
      <c r="T180" s="121"/>
      <c r="U180" s="121"/>
      <c r="V180" s="121"/>
      <c r="W180" s="121"/>
      <c r="X180" s="121"/>
      <c r="Y180" s="121"/>
      <c r="Z180" s="121"/>
    </row>
    <row r="181" ht="11.25" customHeight="1">
      <c r="A181" s="540" t="s">
        <v>1904</v>
      </c>
      <c r="B181" s="447" t="s">
        <v>52</v>
      </c>
      <c r="C181" s="540" t="s">
        <v>12449</v>
      </c>
      <c r="D181" s="458" t="s">
        <v>12223</v>
      </c>
      <c r="E181" s="458">
        <v>9.66666666666667</v>
      </c>
      <c r="F181" s="541">
        <v>9.66666666666667</v>
      </c>
      <c r="G181" s="5" t="s">
        <v>79</v>
      </c>
      <c r="H181" s="121"/>
      <c r="I181" s="121"/>
      <c r="J181" s="121"/>
      <c r="K181" s="121"/>
      <c r="L181" s="121"/>
      <c r="M181" s="121"/>
      <c r="N181" s="121"/>
      <c r="O181" s="121"/>
      <c r="P181" s="121"/>
      <c r="Q181" s="121"/>
      <c r="R181" s="121"/>
      <c r="S181" s="121"/>
      <c r="T181" s="121"/>
      <c r="U181" s="121"/>
      <c r="V181" s="121"/>
      <c r="W181" s="121"/>
      <c r="X181" s="121"/>
      <c r="Y181" s="121"/>
      <c r="Z181" s="121"/>
    </row>
    <row r="182" ht="11.25" customHeight="1">
      <c r="A182" s="540" t="s">
        <v>1904</v>
      </c>
      <c r="B182" s="447" t="s">
        <v>52</v>
      </c>
      <c r="C182" s="540" t="s">
        <v>12450</v>
      </c>
      <c r="D182" s="458" t="s">
        <v>12440</v>
      </c>
      <c r="E182" s="458">
        <v>14.6666666666667</v>
      </c>
      <c r="F182" s="541">
        <v>14.6666666666667</v>
      </c>
      <c r="G182" s="5" t="s">
        <v>79</v>
      </c>
      <c r="H182" s="121"/>
      <c r="I182" s="121"/>
      <c r="J182" s="121"/>
      <c r="K182" s="121"/>
      <c r="L182" s="121"/>
      <c r="M182" s="121"/>
      <c r="N182" s="121"/>
      <c r="O182" s="121"/>
      <c r="P182" s="121"/>
      <c r="Q182" s="121"/>
      <c r="R182" s="121"/>
      <c r="S182" s="121"/>
      <c r="T182" s="121"/>
      <c r="U182" s="121"/>
      <c r="V182" s="121"/>
      <c r="W182" s="121"/>
      <c r="X182" s="121"/>
      <c r="Y182" s="121"/>
      <c r="Z182" s="121"/>
    </row>
    <row r="183" ht="11.25" customHeight="1">
      <c r="A183" s="540" t="s">
        <v>12072</v>
      </c>
      <c r="B183" s="447" t="s">
        <v>52</v>
      </c>
      <c r="C183" s="540" t="s">
        <v>12451</v>
      </c>
      <c r="D183" s="458" t="s">
        <v>12281</v>
      </c>
      <c r="E183" s="458" t="s">
        <v>12452</v>
      </c>
      <c r="F183" s="541">
        <v>36.0</v>
      </c>
      <c r="G183" s="5" t="s">
        <v>80</v>
      </c>
      <c r="H183" s="121"/>
      <c r="I183" s="121"/>
      <c r="J183" s="121"/>
      <c r="K183" s="121"/>
      <c r="L183" s="121"/>
      <c r="M183" s="121"/>
      <c r="N183" s="121"/>
      <c r="O183" s="121"/>
      <c r="P183" s="121"/>
      <c r="Q183" s="121"/>
      <c r="R183" s="121"/>
      <c r="S183" s="121"/>
      <c r="T183" s="121"/>
      <c r="U183" s="121"/>
      <c r="V183" s="121"/>
      <c r="W183" s="121"/>
      <c r="X183" s="121"/>
      <c r="Y183" s="121"/>
      <c r="Z183" s="121"/>
    </row>
    <row r="184" ht="11.25" customHeight="1">
      <c r="A184" s="540" t="s">
        <v>12072</v>
      </c>
      <c r="B184" s="447" t="s">
        <v>52</v>
      </c>
      <c r="C184" s="540" t="s">
        <v>12453</v>
      </c>
      <c r="D184" s="458"/>
      <c r="E184" s="458" t="s">
        <v>12454</v>
      </c>
      <c r="F184" s="541">
        <v>14.0</v>
      </c>
      <c r="G184" s="5" t="s">
        <v>80</v>
      </c>
      <c r="H184" s="121"/>
      <c r="I184" s="121"/>
      <c r="J184" s="121"/>
      <c r="K184" s="121"/>
      <c r="L184" s="121"/>
      <c r="M184" s="121"/>
      <c r="N184" s="121"/>
      <c r="O184" s="121"/>
      <c r="P184" s="121"/>
      <c r="Q184" s="121"/>
      <c r="R184" s="121"/>
      <c r="S184" s="121"/>
      <c r="T184" s="121"/>
      <c r="U184" s="121"/>
      <c r="V184" s="121"/>
      <c r="W184" s="121"/>
      <c r="X184" s="121"/>
      <c r="Y184" s="121"/>
      <c r="Z184" s="121"/>
    </row>
    <row r="185" ht="11.25" customHeight="1">
      <c r="A185" s="540" t="s">
        <v>12074</v>
      </c>
      <c r="B185" s="447" t="s">
        <v>52</v>
      </c>
      <c r="C185" s="540" t="s">
        <v>12455</v>
      </c>
      <c r="D185" s="458" t="s">
        <v>12281</v>
      </c>
      <c r="E185" s="458" t="s">
        <v>12456</v>
      </c>
      <c r="F185" s="541">
        <v>60.67</v>
      </c>
      <c r="G185" s="5" t="s">
        <v>83</v>
      </c>
      <c r="H185" s="121"/>
      <c r="I185" s="121"/>
      <c r="J185" s="121"/>
      <c r="K185" s="121"/>
      <c r="L185" s="121"/>
      <c r="M185" s="121"/>
      <c r="N185" s="121"/>
      <c r="O185" s="121"/>
      <c r="P185" s="121"/>
      <c r="Q185" s="121"/>
      <c r="R185" s="121"/>
      <c r="S185" s="121"/>
      <c r="T185" s="121"/>
      <c r="U185" s="121"/>
      <c r="V185" s="121"/>
      <c r="W185" s="121"/>
      <c r="X185" s="121"/>
      <c r="Y185" s="121"/>
      <c r="Z185" s="121"/>
    </row>
    <row r="186" ht="11.25" customHeight="1">
      <c r="A186" s="540" t="s">
        <v>12074</v>
      </c>
      <c r="B186" s="447" t="s">
        <v>52</v>
      </c>
      <c r="C186" s="540" t="s">
        <v>12457</v>
      </c>
      <c r="D186" s="458" t="s">
        <v>12281</v>
      </c>
      <c r="E186" s="458" t="s">
        <v>12458</v>
      </c>
      <c r="F186" s="541">
        <v>20.67</v>
      </c>
      <c r="G186" s="5" t="s">
        <v>83</v>
      </c>
      <c r="H186" s="121"/>
      <c r="I186" s="121"/>
      <c r="J186" s="121"/>
      <c r="K186" s="121"/>
      <c r="L186" s="121"/>
      <c r="M186" s="121"/>
      <c r="N186" s="121"/>
      <c r="O186" s="121"/>
      <c r="P186" s="121"/>
      <c r="Q186" s="121"/>
      <c r="R186" s="121"/>
      <c r="S186" s="121"/>
      <c r="T186" s="121"/>
      <c r="U186" s="121"/>
      <c r="V186" s="121"/>
      <c r="W186" s="121"/>
      <c r="X186" s="121"/>
      <c r="Y186" s="121"/>
      <c r="Z186" s="121"/>
    </row>
    <row r="187" ht="11.25" customHeight="1">
      <c r="A187" s="540" t="s">
        <v>12074</v>
      </c>
      <c r="B187" s="447" t="s">
        <v>52</v>
      </c>
      <c r="C187" s="540" t="s">
        <v>12459</v>
      </c>
      <c r="D187" s="458" t="s">
        <v>12281</v>
      </c>
      <c r="E187" s="458" t="s">
        <v>12460</v>
      </c>
      <c r="F187" s="541">
        <v>4.0</v>
      </c>
      <c r="G187" s="5" t="s">
        <v>83</v>
      </c>
      <c r="H187" s="121"/>
      <c r="I187" s="121"/>
      <c r="J187" s="121"/>
      <c r="K187" s="121"/>
      <c r="L187" s="121"/>
      <c r="M187" s="121"/>
      <c r="N187" s="121"/>
      <c r="O187" s="121"/>
      <c r="P187" s="121"/>
      <c r="Q187" s="121"/>
      <c r="R187" s="121"/>
      <c r="S187" s="121"/>
      <c r="T187" s="121"/>
      <c r="U187" s="121"/>
      <c r="V187" s="121"/>
      <c r="W187" s="121"/>
      <c r="X187" s="121"/>
      <c r="Y187" s="121"/>
      <c r="Z187" s="121"/>
    </row>
    <row r="188" ht="11.25" customHeight="1">
      <c r="A188" s="540" t="s">
        <v>12170</v>
      </c>
      <c r="B188" s="447" t="s">
        <v>52</v>
      </c>
      <c r="C188" s="540" t="s">
        <v>12461</v>
      </c>
      <c r="D188" s="458" t="s">
        <v>12281</v>
      </c>
      <c r="E188" s="458" t="s">
        <v>12462</v>
      </c>
      <c r="F188" s="541">
        <v>59.67</v>
      </c>
      <c r="G188" s="5" t="s">
        <v>84</v>
      </c>
      <c r="H188" s="121"/>
      <c r="I188" s="121"/>
      <c r="J188" s="121"/>
      <c r="K188" s="121"/>
      <c r="L188" s="121"/>
      <c r="M188" s="121"/>
      <c r="N188" s="121"/>
      <c r="O188" s="121"/>
      <c r="P188" s="121"/>
      <c r="Q188" s="121"/>
      <c r="R188" s="121"/>
      <c r="S188" s="121"/>
      <c r="T188" s="121"/>
      <c r="U188" s="121"/>
      <c r="V188" s="121"/>
      <c r="W188" s="121"/>
      <c r="X188" s="121"/>
      <c r="Y188" s="121"/>
      <c r="Z188" s="121"/>
    </row>
    <row r="189" ht="11.25" customHeight="1">
      <c r="A189" s="540" t="s">
        <v>12170</v>
      </c>
      <c r="B189" s="447" t="s">
        <v>52</v>
      </c>
      <c r="C189" s="540" t="s">
        <v>12463</v>
      </c>
      <c r="D189" s="458" t="s">
        <v>12314</v>
      </c>
      <c r="E189" s="458" t="s">
        <v>12464</v>
      </c>
      <c r="F189" s="541">
        <v>40.27</v>
      </c>
      <c r="G189" s="5" t="s">
        <v>84</v>
      </c>
      <c r="H189" s="121"/>
      <c r="I189" s="121"/>
      <c r="J189" s="121"/>
      <c r="K189" s="121"/>
      <c r="L189" s="121"/>
      <c r="M189" s="121"/>
      <c r="N189" s="121"/>
      <c r="O189" s="121"/>
      <c r="P189" s="121"/>
      <c r="Q189" s="121"/>
      <c r="R189" s="121"/>
      <c r="S189" s="121"/>
      <c r="T189" s="121"/>
      <c r="U189" s="121"/>
      <c r="V189" s="121"/>
      <c r="W189" s="121"/>
      <c r="X189" s="121"/>
      <c r="Y189" s="121"/>
      <c r="Z189" s="121"/>
    </row>
    <row r="190" ht="11.25" customHeight="1">
      <c r="A190" s="540" t="s">
        <v>12170</v>
      </c>
      <c r="B190" s="447" t="s">
        <v>52</v>
      </c>
      <c r="C190" s="540" t="s">
        <v>12465</v>
      </c>
      <c r="D190" s="458" t="s">
        <v>12314</v>
      </c>
      <c r="E190" s="458" t="s">
        <v>12466</v>
      </c>
      <c r="F190" s="541">
        <v>8.0</v>
      </c>
      <c r="G190" s="5" t="s">
        <v>84</v>
      </c>
      <c r="H190" s="121"/>
      <c r="I190" s="121"/>
      <c r="J190" s="121"/>
      <c r="K190" s="121"/>
      <c r="L190" s="121"/>
      <c r="M190" s="121"/>
      <c r="N190" s="121"/>
      <c r="O190" s="121"/>
      <c r="P190" s="121"/>
      <c r="Q190" s="121"/>
      <c r="R190" s="121"/>
      <c r="S190" s="121"/>
      <c r="T190" s="121"/>
      <c r="U190" s="121"/>
      <c r="V190" s="121"/>
      <c r="W190" s="121"/>
      <c r="X190" s="121"/>
      <c r="Y190" s="121"/>
      <c r="Z190" s="121"/>
    </row>
    <row r="191" ht="11.25" customHeight="1">
      <c r="A191" s="540" t="s">
        <v>12076</v>
      </c>
      <c r="B191" s="447" t="s">
        <v>52</v>
      </c>
      <c r="C191" s="540" t="s">
        <v>12467</v>
      </c>
      <c r="D191" s="458" t="s">
        <v>12281</v>
      </c>
      <c r="E191" s="458" t="s">
        <v>12468</v>
      </c>
      <c r="F191" s="541">
        <v>67.66</v>
      </c>
      <c r="G191" s="5" t="s">
        <v>85</v>
      </c>
      <c r="H191" s="121"/>
      <c r="I191" s="121"/>
      <c r="J191" s="121"/>
      <c r="K191" s="121"/>
      <c r="L191" s="121"/>
      <c r="M191" s="121"/>
      <c r="N191" s="121"/>
      <c r="O191" s="121"/>
      <c r="P191" s="121"/>
      <c r="Q191" s="121"/>
      <c r="R191" s="121"/>
      <c r="S191" s="121"/>
      <c r="T191" s="121"/>
      <c r="U191" s="121"/>
      <c r="V191" s="121"/>
      <c r="W191" s="121"/>
      <c r="X191" s="121"/>
      <c r="Y191" s="121"/>
      <c r="Z191" s="121"/>
    </row>
    <row r="192" ht="11.25" customHeight="1">
      <c r="A192" s="540" t="s">
        <v>12076</v>
      </c>
      <c r="B192" s="447" t="s">
        <v>52</v>
      </c>
      <c r="C192" s="540" t="s">
        <v>12469</v>
      </c>
      <c r="D192" s="458" t="s">
        <v>12314</v>
      </c>
      <c r="E192" s="458" t="s">
        <v>12470</v>
      </c>
      <c r="F192" s="541">
        <v>45.65</v>
      </c>
      <c r="G192" s="5" t="s">
        <v>85</v>
      </c>
      <c r="H192" s="121"/>
      <c r="I192" s="121"/>
      <c r="J192" s="121"/>
      <c r="K192" s="121"/>
      <c r="L192" s="121"/>
      <c r="M192" s="121"/>
      <c r="N192" s="121"/>
      <c r="O192" s="121"/>
      <c r="P192" s="121"/>
      <c r="Q192" s="121"/>
      <c r="R192" s="121"/>
      <c r="S192" s="121"/>
      <c r="T192" s="121"/>
      <c r="U192" s="121"/>
      <c r="V192" s="121"/>
      <c r="W192" s="121"/>
      <c r="X192" s="121"/>
      <c r="Y192" s="121"/>
      <c r="Z192" s="121"/>
    </row>
    <row r="193" ht="11.25" customHeight="1">
      <c r="A193" s="540" t="s">
        <v>12076</v>
      </c>
      <c r="B193" s="447" t="s">
        <v>52</v>
      </c>
      <c r="C193" s="540" t="s">
        <v>12471</v>
      </c>
      <c r="D193" s="458" t="s">
        <v>12281</v>
      </c>
      <c r="E193" s="458" t="s">
        <v>12472</v>
      </c>
      <c r="F193" s="541">
        <v>26.0</v>
      </c>
      <c r="G193" s="5" t="s">
        <v>85</v>
      </c>
      <c r="H193" s="121"/>
      <c r="I193" s="121"/>
      <c r="J193" s="121"/>
      <c r="K193" s="121"/>
      <c r="L193" s="121"/>
      <c r="M193" s="121"/>
      <c r="N193" s="121"/>
      <c r="O193" s="121"/>
      <c r="P193" s="121"/>
      <c r="Q193" s="121"/>
      <c r="R193" s="121"/>
      <c r="S193" s="121"/>
      <c r="T193" s="121"/>
      <c r="U193" s="121"/>
      <c r="V193" s="121"/>
      <c r="W193" s="121"/>
      <c r="X193" s="121"/>
      <c r="Y193" s="121"/>
      <c r="Z193" s="121"/>
    </row>
    <row r="194" ht="11.25" customHeight="1">
      <c r="A194" s="540" t="s">
        <v>1905</v>
      </c>
      <c r="B194" s="447" t="s">
        <v>52</v>
      </c>
      <c r="C194" s="540" t="s">
        <v>12473</v>
      </c>
      <c r="D194" s="458" t="s">
        <v>12223</v>
      </c>
      <c r="E194" s="458">
        <v>42.333333333333336</v>
      </c>
      <c r="F194" s="541">
        <v>42.3333333333333</v>
      </c>
      <c r="G194" s="5" t="s">
        <v>86</v>
      </c>
      <c r="H194" s="121"/>
      <c r="I194" s="121"/>
      <c r="J194" s="121"/>
      <c r="K194" s="121"/>
      <c r="L194" s="121"/>
      <c r="M194" s="121"/>
      <c r="N194" s="121"/>
      <c r="O194" s="121"/>
      <c r="P194" s="121"/>
      <c r="Q194" s="121"/>
      <c r="R194" s="121"/>
      <c r="S194" s="121"/>
      <c r="T194" s="121"/>
      <c r="U194" s="121"/>
      <c r="V194" s="121"/>
      <c r="W194" s="121"/>
      <c r="X194" s="121"/>
      <c r="Y194" s="121"/>
      <c r="Z194" s="121"/>
    </row>
    <row r="195" ht="11.25" customHeight="1">
      <c r="A195" s="540" t="s">
        <v>1905</v>
      </c>
      <c r="B195" s="447" t="s">
        <v>52</v>
      </c>
      <c r="C195" s="540" t="s">
        <v>12309</v>
      </c>
      <c r="D195" s="458" t="s">
        <v>12474</v>
      </c>
      <c r="E195" s="458" t="s">
        <v>12475</v>
      </c>
      <c r="F195" s="541">
        <v>31.725</v>
      </c>
      <c r="G195" s="5" t="s">
        <v>86</v>
      </c>
      <c r="H195" s="121"/>
      <c r="I195" s="121"/>
      <c r="J195" s="121"/>
      <c r="K195" s="121"/>
      <c r="L195" s="121"/>
      <c r="M195" s="121"/>
      <c r="N195" s="121"/>
      <c r="O195" s="121"/>
      <c r="P195" s="121"/>
      <c r="Q195" s="121"/>
      <c r="R195" s="121"/>
      <c r="S195" s="121"/>
      <c r="T195" s="121"/>
      <c r="U195" s="121"/>
      <c r="V195" s="121"/>
      <c r="W195" s="121"/>
      <c r="X195" s="121"/>
      <c r="Y195" s="121"/>
      <c r="Z195" s="121"/>
    </row>
    <row r="196" ht="11.25" customHeight="1">
      <c r="A196" s="540" t="s">
        <v>1905</v>
      </c>
      <c r="B196" s="447" t="s">
        <v>52</v>
      </c>
      <c r="C196" s="540" t="s">
        <v>12476</v>
      </c>
      <c r="D196" s="458" t="s">
        <v>12223</v>
      </c>
      <c r="E196" s="458">
        <v>31.666666666666668</v>
      </c>
      <c r="F196" s="541">
        <v>31.6666666666667</v>
      </c>
      <c r="G196" s="5" t="s">
        <v>86</v>
      </c>
      <c r="H196" s="121"/>
      <c r="I196" s="121"/>
      <c r="J196" s="121"/>
      <c r="K196" s="121"/>
      <c r="L196" s="121"/>
      <c r="M196" s="121"/>
      <c r="N196" s="121"/>
      <c r="O196" s="121"/>
      <c r="P196" s="121"/>
      <c r="Q196" s="121"/>
      <c r="R196" s="121"/>
      <c r="S196" s="121"/>
      <c r="T196" s="121"/>
      <c r="U196" s="121"/>
      <c r="V196" s="121"/>
      <c r="W196" s="121"/>
      <c r="X196" s="121"/>
      <c r="Y196" s="121"/>
      <c r="Z196" s="121"/>
    </row>
    <row r="197" ht="11.25" customHeight="1">
      <c r="A197" s="540" t="s">
        <v>1905</v>
      </c>
      <c r="B197" s="447" t="s">
        <v>52</v>
      </c>
      <c r="C197" s="540" t="s">
        <v>12477</v>
      </c>
      <c r="D197" s="458" t="s">
        <v>12474</v>
      </c>
      <c r="E197" s="458" t="s">
        <v>12478</v>
      </c>
      <c r="F197" s="541">
        <v>21.375</v>
      </c>
      <c r="G197" s="5" t="s">
        <v>86</v>
      </c>
      <c r="H197" s="121"/>
      <c r="I197" s="121"/>
      <c r="J197" s="121"/>
      <c r="K197" s="121"/>
      <c r="L197" s="121"/>
      <c r="M197" s="121"/>
      <c r="N197" s="121"/>
      <c r="O197" s="121"/>
      <c r="P197" s="121"/>
      <c r="Q197" s="121"/>
      <c r="R197" s="121"/>
      <c r="S197" s="121"/>
      <c r="T197" s="121"/>
      <c r="U197" s="121"/>
      <c r="V197" s="121"/>
      <c r="W197" s="121"/>
      <c r="X197" s="121"/>
      <c r="Y197" s="121"/>
      <c r="Z197" s="121"/>
    </row>
    <row r="198" ht="11.25" customHeight="1">
      <c r="A198" s="540" t="s">
        <v>12479</v>
      </c>
      <c r="B198" s="447" t="s">
        <v>88</v>
      </c>
      <c r="C198" s="540" t="s">
        <v>12480</v>
      </c>
      <c r="D198" s="458" t="s">
        <v>12481</v>
      </c>
      <c r="E198" s="458" t="s">
        <v>12482</v>
      </c>
      <c r="F198" s="541">
        <v>1.0</v>
      </c>
      <c r="G198" s="5" t="s">
        <v>584</v>
      </c>
      <c r="H198" s="121"/>
      <c r="I198" s="121"/>
      <c r="J198" s="121"/>
      <c r="K198" s="121"/>
      <c r="L198" s="121"/>
      <c r="M198" s="121"/>
      <c r="N198" s="121"/>
      <c r="O198" s="121"/>
      <c r="P198" s="121"/>
      <c r="Q198" s="121"/>
      <c r="R198" s="121"/>
      <c r="S198" s="121"/>
      <c r="T198" s="121"/>
      <c r="U198" s="121"/>
      <c r="V198" s="121"/>
      <c r="W198" s="121"/>
      <c r="X198" s="121"/>
      <c r="Y198" s="121"/>
      <c r="Z198" s="121"/>
    </row>
    <row r="199" ht="11.25" customHeight="1">
      <c r="A199" s="540" t="s">
        <v>12479</v>
      </c>
      <c r="B199" s="447" t="s">
        <v>88</v>
      </c>
      <c r="C199" s="540" t="s">
        <v>12483</v>
      </c>
      <c r="D199" s="458" t="s">
        <v>12481</v>
      </c>
      <c r="E199" s="458" t="s">
        <v>12484</v>
      </c>
      <c r="F199" s="541">
        <v>15.2</v>
      </c>
      <c r="G199" s="5" t="s">
        <v>584</v>
      </c>
      <c r="H199" s="121"/>
      <c r="I199" s="121"/>
      <c r="J199" s="121"/>
      <c r="K199" s="121"/>
      <c r="L199" s="121"/>
      <c r="M199" s="121"/>
      <c r="N199" s="121"/>
      <c r="O199" s="121"/>
      <c r="P199" s="121"/>
      <c r="Q199" s="121"/>
      <c r="R199" s="121"/>
      <c r="S199" s="121"/>
      <c r="T199" s="121"/>
      <c r="U199" s="121"/>
      <c r="V199" s="121"/>
      <c r="W199" s="121"/>
      <c r="X199" s="121"/>
      <c r="Y199" s="121"/>
      <c r="Z199" s="121"/>
    </row>
    <row r="200" ht="11.25" customHeight="1">
      <c r="A200" s="540" t="s">
        <v>12479</v>
      </c>
      <c r="B200" s="447" t="s">
        <v>88</v>
      </c>
      <c r="C200" s="540" t="s">
        <v>12485</v>
      </c>
      <c r="D200" s="458" t="s">
        <v>12481</v>
      </c>
      <c r="E200" s="458" t="s">
        <v>12486</v>
      </c>
      <c r="F200" s="541">
        <v>9.6</v>
      </c>
      <c r="G200" s="5" t="s">
        <v>584</v>
      </c>
      <c r="H200" s="121"/>
      <c r="I200" s="121"/>
      <c r="J200" s="121"/>
      <c r="K200" s="121"/>
      <c r="L200" s="121"/>
      <c r="M200" s="121"/>
      <c r="N200" s="121"/>
      <c r="O200" s="121"/>
      <c r="P200" s="121"/>
      <c r="Q200" s="121"/>
      <c r="R200" s="121"/>
      <c r="S200" s="121"/>
      <c r="T200" s="121"/>
      <c r="U200" s="121"/>
      <c r="V200" s="121"/>
      <c r="W200" s="121"/>
      <c r="X200" s="121"/>
      <c r="Y200" s="121"/>
      <c r="Z200" s="121"/>
    </row>
    <row r="201" ht="11.25" customHeight="1">
      <c r="A201" s="540" t="s">
        <v>12479</v>
      </c>
      <c r="B201" s="447" t="s">
        <v>88</v>
      </c>
      <c r="C201" s="540" t="s">
        <v>12487</v>
      </c>
      <c r="D201" s="458" t="s">
        <v>12281</v>
      </c>
      <c r="E201" s="458" t="s">
        <v>12488</v>
      </c>
      <c r="F201" s="541">
        <v>6.0</v>
      </c>
      <c r="G201" s="5" t="s">
        <v>584</v>
      </c>
      <c r="H201" s="121"/>
      <c r="I201" s="121"/>
      <c r="J201" s="121"/>
      <c r="K201" s="121"/>
      <c r="L201" s="121"/>
      <c r="M201" s="121"/>
      <c r="N201" s="121"/>
      <c r="O201" s="121"/>
      <c r="P201" s="121"/>
      <c r="Q201" s="121"/>
      <c r="R201" s="121"/>
      <c r="S201" s="121"/>
      <c r="T201" s="121"/>
      <c r="U201" s="121"/>
      <c r="V201" s="121"/>
      <c r="W201" s="121"/>
      <c r="X201" s="121"/>
      <c r="Y201" s="121"/>
      <c r="Z201" s="121"/>
    </row>
    <row r="202" ht="11.25" customHeight="1">
      <c r="A202" s="540" t="s">
        <v>12479</v>
      </c>
      <c r="B202" s="447" t="s">
        <v>88</v>
      </c>
      <c r="C202" s="540" t="s">
        <v>12489</v>
      </c>
      <c r="D202" s="458" t="s">
        <v>12281</v>
      </c>
      <c r="E202" s="458" t="s">
        <v>12490</v>
      </c>
      <c r="F202" s="541">
        <v>10.0</v>
      </c>
      <c r="G202" s="5" t="s">
        <v>584</v>
      </c>
      <c r="H202" s="121"/>
      <c r="I202" s="121"/>
      <c r="J202" s="121"/>
      <c r="K202" s="121"/>
      <c r="L202" s="121"/>
      <c r="M202" s="121"/>
      <c r="N202" s="121"/>
      <c r="O202" s="121"/>
      <c r="P202" s="121"/>
      <c r="Q202" s="121"/>
      <c r="R202" s="121"/>
      <c r="S202" s="121"/>
      <c r="T202" s="121"/>
      <c r="U202" s="121"/>
      <c r="V202" s="121"/>
      <c r="W202" s="121"/>
      <c r="X202" s="121"/>
      <c r="Y202" s="121"/>
      <c r="Z202" s="121"/>
    </row>
    <row r="203" ht="11.25" customHeight="1">
      <c r="A203" s="540" t="s">
        <v>12479</v>
      </c>
      <c r="B203" s="447" t="s">
        <v>88</v>
      </c>
      <c r="C203" s="540" t="s">
        <v>12491</v>
      </c>
      <c r="D203" s="458" t="s">
        <v>12281</v>
      </c>
      <c r="E203" s="458" t="s">
        <v>12490</v>
      </c>
      <c r="F203" s="541">
        <v>10.0</v>
      </c>
      <c r="G203" s="5" t="s">
        <v>584</v>
      </c>
      <c r="H203" s="121"/>
      <c r="I203" s="121"/>
      <c r="J203" s="121"/>
      <c r="K203" s="121"/>
      <c r="L203" s="121"/>
      <c r="M203" s="121"/>
      <c r="N203" s="121"/>
      <c r="O203" s="121"/>
      <c r="P203" s="121"/>
      <c r="Q203" s="121"/>
      <c r="R203" s="121"/>
      <c r="S203" s="121"/>
      <c r="T203" s="121"/>
      <c r="U203" s="121"/>
      <c r="V203" s="121"/>
      <c r="W203" s="121"/>
      <c r="X203" s="121"/>
      <c r="Y203" s="121"/>
      <c r="Z203" s="121"/>
    </row>
    <row r="204" ht="11.25" customHeight="1">
      <c r="A204" s="540" t="s">
        <v>12479</v>
      </c>
      <c r="B204" s="447" t="s">
        <v>88</v>
      </c>
      <c r="C204" s="540" t="s">
        <v>12492</v>
      </c>
      <c r="D204" s="458" t="s">
        <v>12281</v>
      </c>
      <c r="E204" s="458" t="s">
        <v>12490</v>
      </c>
      <c r="F204" s="541">
        <v>10.0</v>
      </c>
      <c r="G204" s="5" t="s">
        <v>584</v>
      </c>
      <c r="H204" s="121"/>
      <c r="I204" s="121"/>
      <c r="J204" s="121"/>
      <c r="K204" s="121"/>
      <c r="L204" s="121"/>
      <c r="M204" s="121"/>
      <c r="N204" s="121"/>
      <c r="O204" s="121"/>
      <c r="P204" s="121"/>
      <c r="Q204" s="121"/>
      <c r="R204" s="121"/>
      <c r="S204" s="121"/>
      <c r="T204" s="121"/>
      <c r="U204" s="121"/>
      <c r="V204" s="121"/>
      <c r="W204" s="121"/>
      <c r="X204" s="121"/>
      <c r="Y204" s="121"/>
      <c r="Z204" s="121"/>
    </row>
    <row r="205" ht="11.25" customHeight="1">
      <c r="A205" s="540" t="s">
        <v>12479</v>
      </c>
      <c r="B205" s="447" t="s">
        <v>88</v>
      </c>
      <c r="C205" s="540" t="s">
        <v>12493</v>
      </c>
      <c r="D205" s="458" t="s">
        <v>12281</v>
      </c>
      <c r="E205" s="458" t="s">
        <v>12494</v>
      </c>
      <c r="F205" s="541">
        <v>4.0</v>
      </c>
      <c r="G205" s="5" t="s">
        <v>584</v>
      </c>
      <c r="H205" s="1"/>
      <c r="I205" s="1"/>
      <c r="J205" s="121"/>
      <c r="K205" s="121"/>
      <c r="L205" s="121"/>
      <c r="M205" s="121"/>
      <c r="N205" s="121"/>
      <c r="O205" s="121"/>
      <c r="P205" s="121"/>
      <c r="Q205" s="121"/>
      <c r="R205" s="121"/>
      <c r="S205" s="121"/>
      <c r="T205" s="121"/>
      <c r="U205" s="121"/>
      <c r="V205" s="121"/>
      <c r="W205" s="121"/>
      <c r="X205" s="121"/>
      <c r="Y205" s="121"/>
      <c r="Z205" s="121"/>
    </row>
    <row r="206" ht="11.25" customHeight="1">
      <c r="A206" s="540" t="s">
        <v>12479</v>
      </c>
      <c r="B206" s="447" t="s">
        <v>88</v>
      </c>
      <c r="C206" s="540" t="s">
        <v>12495</v>
      </c>
      <c r="D206" s="458" t="s">
        <v>12281</v>
      </c>
      <c r="E206" s="458" t="s">
        <v>12496</v>
      </c>
      <c r="F206" s="541">
        <v>1.5</v>
      </c>
      <c r="G206" s="5" t="s">
        <v>584</v>
      </c>
      <c r="H206" s="99"/>
      <c r="I206" s="99"/>
      <c r="J206" s="66"/>
      <c r="K206" s="66"/>
      <c r="L206" s="66"/>
      <c r="M206" s="66"/>
      <c r="N206" s="66"/>
      <c r="O206" s="66"/>
      <c r="P206" s="66"/>
      <c r="Q206" s="66"/>
      <c r="R206" s="66"/>
      <c r="S206" s="66"/>
      <c r="T206" s="66"/>
      <c r="U206" s="66"/>
      <c r="V206" s="66"/>
      <c r="W206" s="66"/>
      <c r="X206" s="66"/>
      <c r="Y206" s="66"/>
      <c r="Z206" s="66"/>
    </row>
    <row r="207" ht="11.25" customHeight="1">
      <c r="A207" s="540" t="s">
        <v>12479</v>
      </c>
      <c r="B207" s="447" t="s">
        <v>88</v>
      </c>
      <c r="C207" s="540" t="s">
        <v>12497</v>
      </c>
      <c r="D207" s="458" t="s">
        <v>12281</v>
      </c>
      <c r="E207" s="458" t="s">
        <v>12498</v>
      </c>
      <c r="F207" s="541">
        <v>1.0</v>
      </c>
      <c r="G207" s="5" t="s">
        <v>584</v>
      </c>
      <c r="H207" s="1"/>
      <c r="I207" s="1"/>
      <c r="J207" s="121"/>
      <c r="K207" s="121"/>
      <c r="L207" s="121"/>
      <c r="M207" s="121"/>
      <c r="N207" s="121"/>
      <c r="O207" s="121"/>
      <c r="P207" s="121"/>
      <c r="Q207" s="121"/>
      <c r="R207" s="121"/>
      <c r="S207" s="121"/>
      <c r="T207" s="121"/>
      <c r="U207" s="121"/>
      <c r="V207" s="121"/>
      <c r="W207" s="121"/>
      <c r="X207" s="121"/>
      <c r="Y207" s="121"/>
      <c r="Z207" s="121"/>
    </row>
    <row r="208" ht="11.25" customHeight="1">
      <c r="A208" s="540" t="s">
        <v>12479</v>
      </c>
      <c r="B208" s="447" t="s">
        <v>88</v>
      </c>
      <c r="C208" s="540" t="s">
        <v>12499</v>
      </c>
      <c r="D208" s="458" t="s">
        <v>12281</v>
      </c>
      <c r="E208" s="458" t="s">
        <v>12500</v>
      </c>
      <c r="F208" s="541">
        <v>2.5</v>
      </c>
      <c r="G208" s="5" t="s">
        <v>584</v>
      </c>
      <c r="H208" s="1"/>
      <c r="I208" s="1"/>
      <c r="J208" s="121"/>
      <c r="K208" s="121"/>
      <c r="L208" s="121"/>
      <c r="M208" s="121"/>
      <c r="N208" s="121"/>
      <c r="O208" s="121"/>
      <c r="P208" s="121"/>
      <c r="Q208" s="121"/>
      <c r="R208" s="121"/>
      <c r="S208" s="121"/>
      <c r="T208" s="121"/>
      <c r="U208" s="121"/>
      <c r="V208" s="121"/>
      <c r="W208" s="121"/>
      <c r="X208" s="121"/>
      <c r="Y208" s="121"/>
      <c r="Z208" s="121"/>
    </row>
    <row r="209" ht="11.25" customHeight="1">
      <c r="A209" s="540" t="s">
        <v>12479</v>
      </c>
      <c r="B209" s="447" t="s">
        <v>88</v>
      </c>
      <c r="C209" s="540" t="s">
        <v>12501</v>
      </c>
      <c r="D209" s="458" t="s">
        <v>12281</v>
      </c>
      <c r="E209" s="458" t="s">
        <v>12502</v>
      </c>
      <c r="F209" s="541">
        <v>2.5</v>
      </c>
      <c r="G209" s="5" t="s">
        <v>584</v>
      </c>
      <c r="H209" s="1"/>
      <c r="I209" s="1"/>
      <c r="J209" s="121"/>
      <c r="K209" s="121"/>
      <c r="L209" s="121"/>
      <c r="M209" s="121"/>
      <c r="N209" s="121"/>
      <c r="O209" s="121"/>
      <c r="P209" s="121"/>
      <c r="Q209" s="121"/>
      <c r="R209" s="121"/>
      <c r="S209" s="121"/>
      <c r="T209" s="121"/>
      <c r="U209" s="121"/>
      <c r="V209" s="121"/>
      <c r="W209" s="121"/>
      <c r="X209" s="121"/>
      <c r="Y209" s="121"/>
      <c r="Z209" s="121"/>
    </row>
    <row r="210" ht="11.25" customHeight="1">
      <c r="A210" s="540" t="s">
        <v>12479</v>
      </c>
      <c r="B210" s="447" t="s">
        <v>88</v>
      </c>
      <c r="C210" s="540" t="s">
        <v>12503</v>
      </c>
      <c r="D210" s="458" t="s">
        <v>12281</v>
      </c>
      <c r="E210" s="458" t="s">
        <v>12502</v>
      </c>
      <c r="F210" s="541">
        <v>2.5</v>
      </c>
      <c r="G210" s="5" t="s">
        <v>584</v>
      </c>
      <c r="H210" s="1"/>
      <c r="I210" s="1"/>
      <c r="J210" s="121"/>
      <c r="K210" s="121"/>
      <c r="L210" s="121"/>
      <c r="M210" s="121"/>
      <c r="N210" s="121"/>
      <c r="O210" s="121"/>
      <c r="P210" s="121"/>
      <c r="Q210" s="121"/>
      <c r="R210" s="121"/>
      <c r="S210" s="121"/>
      <c r="T210" s="121"/>
      <c r="U210" s="121"/>
      <c r="V210" s="121"/>
      <c r="W210" s="121"/>
      <c r="X210" s="121"/>
      <c r="Y210" s="121"/>
      <c r="Z210" s="121"/>
    </row>
    <row r="211" ht="11.25" customHeight="1">
      <c r="A211" s="540" t="s">
        <v>12479</v>
      </c>
      <c r="B211" s="447" t="s">
        <v>88</v>
      </c>
      <c r="C211" s="540" t="s">
        <v>12504</v>
      </c>
      <c r="D211" s="458" t="s">
        <v>12281</v>
      </c>
      <c r="E211" s="458" t="s">
        <v>12505</v>
      </c>
      <c r="F211" s="541">
        <v>0.6</v>
      </c>
      <c r="G211" s="5" t="s">
        <v>584</v>
      </c>
      <c r="H211" s="1"/>
      <c r="I211" s="1"/>
      <c r="J211" s="121"/>
      <c r="K211" s="121"/>
      <c r="L211" s="121"/>
      <c r="M211" s="121"/>
      <c r="N211" s="121"/>
      <c r="O211" s="121"/>
      <c r="P211" s="121"/>
      <c r="Q211" s="121"/>
      <c r="R211" s="121"/>
      <c r="S211" s="121"/>
      <c r="T211" s="121"/>
      <c r="U211" s="121"/>
      <c r="V211" s="121"/>
      <c r="W211" s="121"/>
      <c r="X211" s="121"/>
      <c r="Y211" s="121"/>
      <c r="Z211" s="121"/>
    </row>
    <row r="212" ht="11.25" customHeight="1">
      <c r="A212" s="540" t="s">
        <v>12479</v>
      </c>
      <c r="B212" s="447" t="s">
        <v>88</v>
      </c>
      <c r="C212" s="540" t="s">
        <v>12506</v>
      </c>
      <c r="D212" s="458" t="s">
        <v>12281</v>
      </c>
      <c r="E212" s="458" t="s">
        <v>12507</v>
      </c>
      <c r="F212" s="541">
        <v>0.4</v>
      </c>
      <c r="G212" s="5" t="s">
        <v>584</v>
      </c>
      <c r="H212" s="1"/>
      <c r="I212" s="1"/>
      <c r="J212" s="121"/>
      <c r="K212" s="121"/>
      <c r="L212" s="121"/>
      <c r="M212" s="121"/>
      <c r="N212" s="121"/>
      <c r="O212" s="121"/>
      <c r="P212" s="121"/>
      <c r="Q212" s="121"/>
      <c r="R212" s="121"/>
      <c r="S212" s="121"/>
      <c r="T212" s="121"/>
      <c r="U212" s="121"/>
      <c r="V212" s="121"/>
      <c r="W212" s="121"/>
      <c r="X212" s="121"/>
      <c r="Y212" s="121"/>
      <c r="Z212" s="121"/>
    </row>
    <row r="213" ht="11.25" customHeight="1">
      <c r="A213" s="540" t="s">
        <v>12479</v>
      </c>
      <c r="B213" s="447" t="s">
        <v>88</v>
      </c>
      <c r="C213" s="540" t="s">
        <v>12508</v>
      </c>
      <c r="D213" s="458" t="s">
        <v>12281</v>
      </c>
      <c r="E213" s="458" t="s">
        <v>12509</v>
      </c>
      <c r="F213" s="541">
        <v>1.0</v>
      </c>
      <c r="G213" s="5" t="s">
        <v>584</v>
      </c>
      <c r="H213" s="1"/>
      <c r="I213" s="1"/>
      <c r="J213" s="121"/>
      <c r="K213" s="121"/>
      <c r="L213" s="121"/>
      <c r="M213" s="121"/>
      <c r="N213" s="121"/>
      <c r="O213" s="121"/>
      <c r="P213" s="121"/>
      <c r="Q213" s="121"/>
      <c r="R213" s="121"/>
      <c r="S213" s="121"/>
      <c r="T213" s="121"/>
      <c r="U213" s="121"/>
      <c r="V213" s="121"/>
      <c r="W213" s="121"/>
      <c r="X213" s="121"/>
      <c r="Y213" s="121"/>
      <c r="Z213" s="121"/>
    </row>
    <row r="214" ht="11.25" customHeight="1">
      <c r="A214" s="540" t="s">
        <v>12479</v>
      </c>
      <c r="B214" s="447" t="s">
        <v>135</v>
      </c>
      <c r="C214" s="540" t="s">
        <v>12510</v>
      </c>
      <c r="D214" s="458" t="s">
        <v>12281</v>
      </c>
      <c r="E214" s="458" t="s">
        <v>12511</v>
      </c>
      <c r="F214" s="541">
        <v>1.0</v>
      </c>
      <c r="G214" s="5" t="s">
        <v>584</v>
      </c>
      <c r="H214" s="1"/>
      <c r="I214" s="1"/>
      <c r="J214" s="121"/>
      <c r="K214" s="121"/>
      <c r="L214" s="121"/>
      <c r="M214" s="121"/>
      <c r="N214" s="121"/>
      <c r="O214" s="121"/>
      <c r="P214" s="121"/>
      <c r="Q214" s="121"/>
      <c r="R214" s="121"/>
      <c r="S214" s="121"/>
      <c r="T214" s="121"/>
      <c r="U214" s="121"/>
      <c r="V214" s="121"/>
      <c r="W214" s="121"/>
      <c r="X214" s="121"/>
      <c r="Y214" s="121"/>
      <c r="Z214" s="121"/>
    </row>
    <row r="215" ht="11.25" customHeight="1">
      <c r="A215" s="540" t="s">
        <v>12479</v>
      </c>
      <c r="B215" s="447" t="s">
        <v>88</v>
      </c>
      <c r="C215" s="540" t="s">
        <v>12512</v>
      </c>
      <c r="D215" s="458" t="s">
        <v>12281</v>
      </c>
      <c r="E215" s="458" t="s">
        <v>12511</v>
      </c>
      <c r="F215" s="541">
        <v>1.0</v>
      </c>
      <c r="G215" s="5" t="s">
        <v>584</v>
      </c>
      <c r="H215" s="1"/>
      <c r="I215" s="1"/>
      <c r="J215" s="121"/>
      <c r="K215" s="121"/>
      <c r="L215" s="121"/>
      <c r="M215" s="121"/>
      <c r="N215" s="121"/>
      <c r="O215" s="121"/>
      <c r="P215" s="121"/>
      <c r="Q215" s="121"/>
      <c r="R215" s="121"/>
      <c r="S215" s="121"/>
      <c r="T215" s="121"/>
      <c r="U215" s="121"/>
      <c r="V215" s="121"/>
      <c r="W215" s="121"/>
      <c r="X215" s="121"/>
      <c r="Y215" s="121"/>
      <c r="Z215" s="121"/>
    </row>
    <row r="216" ht="11.25" customHeight="1">
      <c r="A216" s="540" t="s">
        <v>12479</v>
      </c>
      <c r="B216" s="447" t="s">
        <v>88</v>
      </c>
      <c r="C216" s="540" t="s">
        <v>12513</v>
      </c>
      <c r="D216" s="458" t="s">
        <v>12314</v>
      </c>
      <c r="E216" s="458" t="s">
        <v>12514</v>
      </c>
      <c r="F216" s="541">
        <v>5.0</v>
      </c>
      <c r="G216" s="5" t="s">
        <v>584</v>
      </c>
      <c r="H216" s="1"/>
      <c r="I216" s="1"/>
      <c r="J216" s="121"/>
      <c r="K216" s="121"/>
      <c r="L216" s="121"/>
      <c r="M216" s="121"/>
      <c r="N216" s="121"/>
      <c r="O216" s="121"/>
      <c r="P216" s="121"/>
      <c r="Q216" s="121"/>
      <c r="R216" s="121"/>
      <c r="S216" s="121"/>
      <c r="T216" s="121"/>
      <c r="U216" s="121"/>
      <c r="V216" s="121"/>
      <c r="W216" s="121"/>
      <c r="X216" s="121"/>
      <c r="Y216" s="121"/>
      <c r="Z216" s="121"/>
    </row>
    <row r="217" ht="11.25" customHeight="1">
      <c r="A217" s="540" t="s">
        <v>12479</v>
      </c>
      <c r="B217" s="447" t="s">
        <v>88</v>
      </c>
      <c r="C217" s="540" t="s">
        <v>12515</v>
      </c>
      <c r="D217" s="458" t="s">
        <v>12314</v>
      </c>
      <c r="E217" s="458" t="s">
        <v>12516</v>
      </c>
      <c r="F217" s="541">
        <v>1.25</v>
      </c>
      <c r="G217" s="5" t="s">
        <v>584</v>
      </c>
      <c r="H217" s="1"/>
      <c r="I217" s="1"/>
      <c r="J217" s="121"/>
      <c r="K217" s="121"/>
      <c r="L217" s="121"/>
      <c r="M217" s="121"/>
      <c r="N217" s="121"/>
      <c r="O217" s="121"/>
      <c r="P217" s="121"/>
      <c r="Q217" s="121"/>
      <c r="R217" s="121"/>
      <c r="S217" s="121"/>
      <c r="T217" s="121"/>
      <c r="U217" s="121"/>
      <c r="V217" s="121"/>
      <c r="W217" s="121"/>
      <c r="X217" s="121"/>
      <c r="Y217" s="121"/>
      <c r="Z217" s="121"/>
    </row>
    <row r="218" ht="11.25" customHeight="1">
      <c r="A218" s="540" t="s">
        <v>12479</v>
      </c>
      <c r="B218" s="447" t="s">
        <v>88</v>
      </c>
      <c r="C218" s="540" t="s">
        <v>12517</v>
      </c>
      <c r="D218" s="458" t="s">
        <v>12314</v>
      </c>
      <c r="E218" s="458" t="s">
        <v>12518</v>
      </c>
      <c r="F218" s="541">
        <v>0.5</v>
      </c>
      <c r="G218" s="5" t="s">
        <v>584</v>
      </c>
      <c r="H218" s="1"/>
      <c r="I218" s="1"/>
      <c r="J218" s="121"/>
      <c r="K218" s="121"/>
      <c r="L218" s="121"/>
      <c r="M218" s="121"/>
      <c r="N218" s="121"/>
      <c r="O218" s="121"/>
      <c r="P218" s="121"/>
      <c r="Q218" s="121"/>
      <c r="R218" s="121"/>
      <c r="S218" s="121"/>
      <c r="T218" s="121"/>
      <c r="U218" s="121"/>
      <c r="V218" s="121"/>
      <c r="W218" s="121"/>
      <c r="X218" s="121"/>
      <c r="Y218" s="121"/>
      <c r="Z218" s="121"/>
    </row>
    <row r="219" ht="11.25" customHeight="1">
      <c r="A219" s="540" t="s">
        <v>12479</v>
      </c>
      <c r="B219" s="447" t="s">
        <v>88</v>
      </c>
      <c r="C219" s="540" t="s">
        <v>12519</v>
      </c>
      <c r="D219" s="458" t="s">
        <v>12481</v>
      </c>
      <c r="E219" s="458" t="s">
        <v>12520</v>
      </c>
      <c r="F219" s="541">
        <v>8.0</v>
      </c>
      <c r="G219" s="5" t="s">
        <v>584</v>
      </c>
      <c r="H219" s="1"/>
      <c r="I219" s="1"/>
      <c r="J219" s="121"/>
      <c r="K219" s="121"/>
      <c r="L219" s="121"/>
      <c r="M219" s="121"/>
      <c r="N219" s="121"/>
      <c r="O219" s="121"/>
      <c r="P219" s="121"/>
      <c r="Q219" s="121"/>
      <c r="R219" s="121"/>
      <c r="S219" s="121"/>
      <c r="T219" s="121"/>
      <c r="U219" s="121"/>
      <c r="V219" s="121"/>
      <c r="W219" s="121"/>
      <c r="X219" s="121"/>
      <c r="Y219" s="121"/>
      <c r="Z219" s="121"/>
    </row>
    <row r="220" ht="11.25" customHeight="1">
      <c r="A220" s="540" t="s">
        <v>12479</v>
      </c>
      <c r="B220" s="447" t="s">
        <v>88</v>
      </c>
      <c r="C220" s="540" t="s">
        <v>12521</v>
      </c>
      <c r="D220" s="458" t="s">
        <v>12481</v>
      </c>
      <c r="E220" s="458" t="s">
        <v>12522</v>
      </c>
      <c r="F220" s="541">
        <v>30.0</v>
      </c>
      <c r="G220" s="5" t="s">
        <v>584</v>
      </c>
      <c r="H220" s="1"/>
      <c r="I220" s="1"/>
      <c r="J220" s="121"/>
      <c r="K220" s="121"/>
      <c r="L220" s="121"/>
      <c r="M220" s="121"/>
      <c r="N220" s="121"/>
      <c r="O220" s="121"/>
      <c r="P220" s="121"/>
      <c r="Q220" s="121"/>
      <c r="R220" s="121"/>
      <c r="S220" s="121"/>
      <c r="T220" s="121"/>
      <c r="U220" s="121"/>
      <c r="V220" s="121"/>
      <c r="W220" s="121"/>
      <c r="X220" s="121"/>
      <c r="Y220" s="121"/>
      <c r="Z220" s="121"/>
    </row>
    <row r="221" ht="11.25" customHeight="1">
      <c r="A221" s="540" t="s">
        <v>10231</v>
      </c>
      <c r="B221" s="447" t="s">
        <v>88</v>
      </c>
      <c r="C221" s="540" t="s">
        <v>12523</v>
      </c>
      <c r="D221" s="458" t="s">
        <v>12223</v>
      </c>
      <c r="E221" s="477" t="s">
        <v>12524</v>
      </c>
      <c r="F221" s="541">
        <v>9.0</v>
      </c>
      <c r="G221" s="5" t="s">
        <v>594</v>
      </c>
      <c r="H221" s="1"/>
      <c r="I221" s="1"/>
      <c r="J221" s="121"/>
      <c r="K221" s="121"/>
      <c r="L221" s="121"/>
      <c r="M221" s="121"/>
      <c r="N221" s="121"/>
      <c r="O221" s="121"/>
      <c r="P221" s="121"/>
      <c r="Q221" s="121"/>
      <c r="R221" s="121"/>
      <c r="S221" s="121"/>
      <c r="T221" s="121"/>
      <c r="U221" s="121"/>
      <c r="V221" s="121"/>
      <c r="W221" s="121"/>
      <c r="X221" s="121"/>
      <c r="Y221" s="121"/>
      <c r="Z221" s="121"/>
    </row>
    <row r="222" ht="11.25" customHeight="1">
      <c r="A222" s="540" t="s">
        <v>10231</v>
      </c>
      <c r="B222" s="447" t="s">
        <v>88</v>
      </c>
      <c r="C222" s="540" t="s">
        <v>12525</v>
      </c>
      <c r="D222" s="458" t="s">
        <v>12223</v>
      </c>
      <c r="E222" s="477" t="s">
        <v>12526</v>
      </c>
      <c r="F222" s="541">
        <v>6.33</v>
      </c>
      <c r="G222" s="5" t="s">
        <v>594</v>
      </c>
      <c r="H222" s="1"/>
      <c r="I222" s="1"/>
      <c r="J222" s="121"/>
      <c r="K222" s="121"/>
      <c r="L222" s="121"/>
      <c r="M222" s="121"/>
      <c r="N222" s="121"/>
      <c r="O222" s="121"/>
      <c r="P222" s="121"/>
      <c r="Q222" s="121"/>
      <c r="R222" s="121"/>
      <c r="S222" s="121"/>
      <c r="T222" s="121"/>
      <c r="U222" s="121"/>
      <c r="V222" s="121"/>
      <c r="W222" s="121"/>
      <c r="X222" s="121"/>
      <c r="Y222" s="121"/>
      <c r="Z222" s="121"/>
    </row>
    <row r="223" ht="11.25" customHeight="1">
      <c r="A223" s="540" t="s">
        <v>10231</v>
      </c>
      <c r="B223" s="447" t="s">
        <v>88</v>
      </c>
      <c r="C223" s="540" t="s">
        <v>12527</v>
      </c>
      <c r="D223" s="458" t="s">
        <v>12223</v>
      </c>
      <c r="E223" s="477" t="s">
        <v>12528</v>
      </c>
      <c r="F223" s="541">
        <v>8.66</v>
      </c>
      <c r="G223" s="5" t="s">
        <v>594</v>
      </c>
      <c r="H223" s="1"/>
      <c r="I223" s="1"/>
      <c r="J223" s="121"/>
      <c r="K223" s="121"/>
      <c r="L223" s="121"/>
      <c r="M223" s="121"/>
      <c r="N223" s="121"/>
      <c r="O223" s="121"/>
      <c r="P223" s="121"/>
      <c r="Q223" s="121"/>
      <c r="R223" s="121"/>
      <c r="S223" s="121"/>
      <c r="T223" s="121"/>
      <c r="U223" s="121"/>
      <c r="V223" s="121"/>
      <c r="W223" s="121"/>
      <c r="X223" s="121"/>
      <c r="Y223" s="121"/>
      <c r="Z223" s="121"/>
    </row>
    <row r="224" ht="11.25" customHeight="1">
      <c r="A224" s="540" t="s">
        <v>10231</v>
      </c>
      <c r="B224" s="447" t="s">
        <v>88</v>
      </c>
      <c r="C224" s="540" t="s">
        <v>12529</v>
      </c>
      <c r="D224" s="458" t="s">
        <v>12223</v>
      </c>
      <c r="E224" s="477" t="s">
        <v>12530</v>
      </c>
      <c r="F224" s="541">
        <v>3.33</v>
      </c>
      <c r="G224" s="5" t="s">
        <v>594</v>
      </c>
      <c r="H224" s="1"/>
      <c r="I224" s="1"/>
      <c r="J224" s="121"/>
      <c r="K224" s="121"/>
      <c r="L224" s="121"/>
      <c r="M224" s="121"/>
      <c r="N224" s="121"/>
      <c r="O224" s="121"/>
      <c r="P224" s="121"/>
      <c r="Q224" s="121"/>
      <c r="R224" s="121"/>
      <c r="S224" s="121"/>
      <c r="T224" s="121"/>
      <c r="U224" s="121"/>
      <c r="V224" s="121"/>
      <c r="W224" s="121"/>
      <c r="X224" s="121"/>
      <c r="Y224" s="121"/>
      <c r="Z224" s="121"/>
    </row>
    <row r="225" ht="11.25" customHeight="1">
      <c r="A225" s="540" t="s">
        <v>10231</v>
      </c>
      <c r="B225" s="447" t="s">
        <v>88</v>
      </c>
      <c r="C225" s="540" t="s">
        <v>12531</v>
      </c>
      <c r="D225" s="458" t="s">
        <v>12223</v>
      </c>
      <c r="E225" s="477" t="s">
        <v>12532</v>
      </c>
      <c r="F225" s="541">
        <v>10.0</v>
      </c>
      <c r="G225" s="5" t="s">
        <v>594</v>
      </c>
      <c r="H225" s="1"/>
      <c r="I225" s="1"/>
      <c r="J225" s="121"/>
      <c r="K225" s="121"/>
      <c r="L225" s="121"/>
      <c r="M225" s="121"/>
      <c r="N225" s="121"/>
      <c r="O225" s="121"/>
      <c r="P225" s="121"/>
      <c r="Q225" s="121"/>
      <c r="R225" s="121"/>
      <c r="S225" s="121"/>
      <c r="T225" s="121"/>
      <c r="U225" s="121"/>
      <c r="V225" s="121"/>
      <c r="W225" s="121"/>
      <c r="X225" s="121"/>
      <c r="Y225" s="121"/>
      <c r="Z225" s="121"/>
    </row>
    <row r="226" ht="11.25" customHeight="1">
      <c r="A226" s="540" t="s">
        <v>10231</v>
      </c>
      <c r="B226" s="447" t="s">
        <v>88</v>
      </c>
      <c r="C226" s="540" t="s">
        <v>12533</v>
      </c>
      <c r="D226" s="458" t="s">
        <v>12223</v>
      </c>
      <c r="E226" s="477" t="s">
        <v>12534</v>
      </c>
      <c r="F226" s="541">
        <v>2.0</v>
      </c>
      <c r="G226" s="5" t="s">
        <v>594</v>
      </c>
      <c r="H226" s="1"/>
      <c r="I226" s="1"/>
      <c r="J226" s="121"/>
      <c r="K226" s="121"/>
      <c r="L226" s="121"/>
      <c r="M226" s="121"/>
      <c r="N226" s="121"/>
      <c r="O226" s="121"/>
      <c r="P226" s="121"/>
      <c r="Q226" s="121"/>
      <c r="R226" s="121"/>
      <c r="S226" s="121"/>
      <c r="T226" s="121"/>
      <c r="U226" s="121"/>
      <c r="V226" s="121"/>
      <c r="W226" s="121"/>
      <c r="X226" s="121"/>
      <c r="Y226" s="121"/>
      <c r="Z226" s="121"/>
    </row>
    <row r="227" ht="11.25" customHeight="1">
      <c r="A227" s="540" t="s">
        <v>10231</v>
      </c>
      <c r="B227" s="447" t="s">
        <v>88</v>
      </c>
      <c r="C227" s="540" t="s">
        <v>12535</v>
      </c>
      <c r="D227" s="458" t="s">
        <v>12223</v>
      </c>
      <c r="E227" s="477" t="s">
        <v>12536</v>
      </c>
      <c r="F227" s="541">
        <v>3.0</v>
      </c>
      <c r="G227" s="5" t="s">
        <v>594</v>
      </c>
      <c r="H227" s="1"/>
      <c r="I227" s="1"/>
      <c r="J227" s="121"/>
      <c r="K227" s="121"/>
      <c r="L227" s="121"/>
      <c r="M227" s="121"/>
      <c r="N227" s="121"/>
      <c r="O227" s="121"/>
      <c r="P227" s="121"/>
      <c r="Q227" s="121"/>
      <c r="R227" s="121"/>
      <c r="S227" s="121"/>
      <c r="T227" s="121"/>
      <c r="U227" s="121"/>
      <c r="V227" s="121"/>
      <c r="W227" s="121"/>
      <c r="X227" s="121"/>
      <c r="Y227" s="121"/>
      <c r="Z227" s="121"/>
    </row>
    <row r="228" ht="11.25" customHeight="1">
      <c r="A228" s="540" t="s">
        <v>733</v>
      </c>
      <c r="B228" s="447" t="s">
        <v>88</v>
      </c>
      <c r="C228" s="540" t="s">
        <v>12537</v>
      </c>
      <c r="D228" s="458" t="s">
        <v>12281</v>
      </c>
      <c r="E228" s="458">
        <f>44/3</f>
        <v>14.66666667</v>
      </c>
      <c r="F228" s="541">
        <f t="shared" ref="F228:F238" si="1">E228</f>
        <v>14.66666667</v>
      </c>
      <c r="G228" s="5" t="s">
        <v>733</v>
      </c>
      <c r="H228" s="1"/>
      <c r="I228" s="1"/>
      <c r="J228" s="121"/>
      <c r="K228" s="121"/>
      <c r="L228" s="121"/>
      <c r="M228" s="121"/>
      <c r="N228" s="121"/>
      <c r="O228" s="121"/>
      <c r="P228" s="121"/>
      <c r="Q228" s="121"/>
      <c r="R228" s="121"/>
      <c r="S228" s="121"/>
      <c r="T228" s="121"/>
      <c r="U228" s="121"/>
      <c r="V228" s="121"/>
      <c r="W228" s="121"/>
      <c r="X228" s="121"/>
      <c r="Y228" s="121"/>
      <c r="Z228" s="121"/>
    </row>
    <row r="229" ht="11.25" customHeight="1">
      <c r="A229" s="540" t="s">
        <v>733</v>
      </c>
      <c r="B229" s="447" t="s">
        <v>88</v>
      </c>
      <c r="C229" s="540" t="s">
        <v>12538</v>
      </c>
      <c r="D229" s="458" t="s">
        <v>12281</v>
      </c>
      <c r="E229" s="458">
        <f>40/3</f>
        <v>13.33333333</v>
      </c>
      <c r="F229" s="541">
        <f t="shared" si="1"/>
        <v>13.33333333</v>
      </c>
      <c r="G229" s="5" t="s">
        <v>733</v>
      </c>
      <c r="H229" s="1"/>
      <c r="I229" s="1"/>
      <c r="J229" s="121"/>
      <c r="K229" s="121"/>
      <c r="L229" s="121"/>
      <c r="M229" s="121"/>
      <c r="N229" s="121"/>
      <c r="O229" s="121"/>
      <c r="P229" s="121"/>
      <c r="Q229" s="121"/>
      <c r="R229" s="121"/>
      <c r="S229" s="121"/>
      <c r="T229" s="121"/>
      <c r="U229" s="121"/>
      <c r="V229" s="121"/>
      <c r="W229" s="121"/>
      <c r="X229" s="121"/>
      <c r="Y229" s="121"/>
      <c r="Z229" s="121"/>
    </row>
    <row r="230" ht="11.25" customHeight="1">
      <c r="A230" s="540" t="s">
        <v>733</v>
      </c>
      <c r="B230" s="447" t="s">
        <v>88</v>
      </c>
      <c r="C230" s="540" t="s">
        <v>12539</v>
      </c>
      <c r="D230" s="458" t="s">
        <v>12281</v>
      </c>
      <c r="E230" s="458">
        <f>30/3</f>
        <v>10</v>
      </c>
      <c r="F230" s="541">
        <f t="shared" si="1"/>
        <v>10</v>
      </c>
      <c r="G230" s="5" t="s">
        <v>733</v>
      </c>
      <c r="H230" s="1"/>
      <c r="I230" s="1"/>
      <c r="J230" s="121"/>
      <c r="K230" s="121"/>
      <c r="L230" s="121"/>
      <c r="M230" s="121"/>
      <c r="N230" s="121"/>
      <c r="O230" s="121"/>
      <c r="P230" s="121"/>
      <c r="Q230" s="121"/>
      <c r="R230" s="121"/>
      <c r="S230" s="121"/>
      <c r="T230" s="121"/>
      <c r="U230" s="121"/>
      <c r="V230" s="121"/>
      <c r="W230" s="121"/>
      <c r="X230" s="121"/>
      <c r="Y230" s="121"/>
      <c r="Z230" s="121"/>
    </row>
    <row r="231" ht="11.25" customHeight="1">
      <c r="A231" s="540" t="s">
        <v>733</v>
      </c>
      <c r="B231" s="447" t="s">
        <v>88</v>
      </c>
      <c r="C231" s="540" t="s">
        <v>12540</v>
      </c>
      <c r="D231" s="458" t="s">
        <v>12281</v>
      </c>
      <c r="E231" s="458">
        <f>26/3</f>
        <v>8.666666667</v>
      </c>
      <c r="F231" s="541">
        <f t="shared" si="1"/>
        <v>8.666666667</v>
      </c>
      <c r="G231" s="5" t="s">
        <v>733</v>
      </c>
      <c r="H231" s="1"/>
      <c r="I231" s="1"/>
      <c r="J231" s="121"/>
      <c r="K231" s="121"/>
      <c r="L231" s="121"/>
      <c r="M231" s="121"/>
      <c r="N231" s="121"/>
      <c r="O231" s="121"/>
      <c r="P231" s="121"/>
      <c r="Q231" s="121"/>
      <c r="R231" s="121"/>
      <c r="S231" s="121"/>
      <c r="T231" s="121"/>
      <c r="U231" s="121"/>
      <c r="V231" s="121"/>
      <c r="W231" s="121"/>
      <c r="X231" s="121"/>
      <c r="Y231" s="121"/>
      <c r="Z231" s="121"/>
    </row>
    <row r="232" ht="11.25" customHeight="1">
      <c r="A232" s="540" t="s">
        <v>733</v>
      </c>
      <c r="B232" s="447" t="s">
        <v>88</v>
      </c>
      <c r="C232" s="540" t="s">
        <v>12541</v>
      </c>
      <c r="D232" s="458" t="s">
        <v>12542</v>
      </c>
      <c r="E232" s="458">
        <f>29/3</f>
        <v>9.666666667</v>
      </c>
      <c r="F232" s="541">
        <f t="shared" si="1"/>
        <v>9.666666667</v>
      </c>
      <c r="G232" s="5" t="s">
        <v>733</v>
      </c>
      <c r="H232" s="1"/>
      <c r="I232" s="1"/>
      <c r="J232" s="121"/>
      <c r="K232" s="121"/>
      <c r="L232" s="121"/>
      <c r="M232" s="121"/>
      <c r="N232" s="121"/>
      <c r="O232" s="121"/>
      <c r="P232" s="121"/>
      <c r="Q232" s="121"/>
      <c r="R232" s="121"/>
      <c r="S232" s="121"/>
      <c r="T232" s="121"/>
      <c r="U232" s="121"/>
      <c r="V232" s="121"/>
      <c r="W232" s="121"/>
      <c r="X232" s="121"/>
      <c r="Y232" s="121"/>
      <c r="Z232" s="121"/>
    </row>
    <row r="233" ht="11.25" customHeight="1">
      <c r="A233" s="540" t="s">
        <v>733</v>
      </c>
      <c r="B233" s="447" t="s">
        <v>88</v>
      </c>
      <c r="C233" s="540" t="s">
        <v>12543</v>
      </c>
      <c r="D233" s="458" t="s">
        <v>12542</v>
      </c>
      <c r="E233" s="458">
        <f>10/3</f>
        <v>3.333333333</v>
      </c>
      <c r="F233" s="541">
        <f t="shared" si="1"/>
        <v>3.333333333</v>
      </c>
      <c r="G233" s="5" t="s">
        <v>733</v>
      </c>
      <c r="H233" s="1"/>
      <c r="I233" s="1"/>
      <c r="J233" s="121"/>
      <c r="K233" s="121"/>
      <c r="L233" s="121"/>
      <c r="M233" s="121"/>
      <c r="N233" s="121"/>
      <c r="O233" s="121"/>
      <c r="P233" s="121"/>
      <c r="Q233" s="121"/>
      <c r="R233" s="121"/>
      <c r="S233" s="121"/>
      <c r="T233" s="121"/>
      <c r="U233" s="121"/>
      <c r="V233" s="121"/>
      <c r="W233" s="121"/>
      <c r="X233" s="121"/>
      <c r="Y233" s="121"/>
      <c r="Z233" s="121"/>
    </row>
    <row r="234" ht="11.25" customHeight="1">
      <c r="A234" s="540" t="s">
        <v>733</v>
      </c>
      <c r="B234" s="447" t="s">
        <v>88</v>
      </c>
      <c r="C234" s="540" t="s">
        <v>12544</v>
      </c>
      <c r="D234" s="458" t="s">
        <v>12542</v>
      </c>
      <c r="E234" s="458">
        <f>32/3</f>
        <v>10.66666667</v>
      </c>
      <c r="F234" s="541">
        <f t="shared" si="1"/>
        <v>10.66666667</v>
      </c>
      <c r="G234" s="5" t="s">
        <v>733</v>
      </c>
      <c r="H234" s="1"/>
      <c r="I234" s="1"/>
      <c r="J234" s="121"/>
      <c r="K234" s="121"/>
      <c r="L234" s="121"/>
      <c r="M234" s="121"/>
      <c r="N234" s="121"/>
      <c r="O234" s="121"/>
      <c r="P234" s="121"/>
      <c r="Q234" s="121"/>
      <c r="R234" s="121"/>
      <c r="S234" s="121"/>
      <c r="T234" s="121"/>
      <c r="U234" s="121"/>
      <c r="V234" s="121"/>
      <c r="W234" s="121"/>
      <c r="X234" s="121"/>
      <c r="Y234" s="121"/>
      <c r="Z234" s="121"/>
    </row>
    <row r="235" ht="11.25" customHeight="1">
      <c r="A235" s="540" t="s">
        <v>733</v>
      </c>
      <c r="B235" s="447" t="s">
        <v>88</v>
      </c>
      <c r="C235" s="540" t="s">
        <v>12545</v>
      </c>
      <c r="D235" s="458" t="s">
        <v>12542</v>
      </c>
      <c r="E235" s="458">
        <f>20/3</f>
        <v>6.666666667</v>
      </c>
      <c r="F235" s="541">
        <f t="shared" si="1"/>
        <v>6.666666667</v>
      </c>
      <c r="G235" s="5" t="s">
        <v>733</v>
      </c>
      <c r="H235" s="1"/>
      <c r="I235" s="1"/>
      <c r="J235" s="121"/>
      <c r="K235" s="121"/>
      <c r="L235" s="121"/>
      <c r="M235" s="121"/>
      <c r="N235" s="121"/>
      <c r="O235" s="121"/>
      <c r="P235" s="121"/>
      <c r="Q235" s="121"/>
      <c r="R235" s="121"/>
      <c r="S235" s="121"/>
      <c r="T235" s="121"/>
      <c r="U235" s="121"/>
      <c r="V235" s="121"/>
      <c r="W235" s="121"/>
      <c r="X235" s="121"/>
      <c r="Y235" s="121"/>
      <c r="Z235" s="121"/>
    </row>
    <row r="236" ht="11.25" customHeight="1">
      <c r="A236" s="540" t="s">
        <v>733</v>
      </c>
      <c r="B236" s="447" t="s">
        <v>88</v>
      </c>
      <c r="C236" s="540" t="s">
        <v>12546</v>
      </c>
      <c r="D236" s="458" t="s">
        <v>12542</v>
      </c>
      <c r="E236" s="458">
        <f>26/3*0.5</f>
        <v>4.333333333</v>
      </c>
      <c r="F236" s="541">
        <f t="shared" si="1"/>
        <v>4.333333333</v>
      </c>
      <c r="G236" s="5" t="s">
        <v>733</v>
      </c>
      <c r="H236" s="1"/>
      <c r="I236" s="1"/>
      <c r="J236" s="121"/>
      <c r="K236" s="121"/>
      <c r="L236" s="121"/>
      <c r="M236" s="121"/>
      <c r="N236" s="121"/>
      <c r="O236" s="121"/>
      <c r="P236" s="121"/>
      <c r="Q236" s="121"/>
      <c r="R236" s="121"/>
      <c r="S236" s="121"/>
      <c r="T236" s="121"/>
      <c r="U236" s="121"/>
      <c r="V236" s="121"/>
      <c r="W236" s="121"/>
      <c r="X236" s="121"/>
      <c r="Y236" s="121"/>
      <c r="Z236" s="121"/>
    </row>
    <row r="237" ht="11.25" customHeight="1">
      <c r="A237" s="540" t="s">
        <v>733</v>
      </c>
      <c r="B237" s="447" t="s">
        <v>88</v>
      </c>
      <c r="C237" s="540" t="s">
        <v>12547</v>
      </c>
      <c r="D237" s="458" t="s">
        <v>12542</v>
      </c>
      <c r="E237" s="458">
        <f t="shared" ref="E237:E238" si="2">30/3*0.5</f>
        <v>5</v>
      </c>
      <c r="F237" s="541">
        <f t="shared" si="1"/>
        <v>5</v>
      </c>
      <c r="G237" s="5" t="s">
        <v>733</v>
      </c>
      <c r="H237" s="1"/>
      <c r="I237" s="1"/>
      <c r="J237" s="121"/>
      <c r="K237" s="121"/>
      <c r="L237" s="121"/>
      <c r="M237" s="121"/>
      <c r="N237" s="121"/>
      <c r="O237" s="121"/>
      <c r="P237" s="121"/>
      <c r="Q237" s="121"/>
      <c r="R237" s="121"/>
      <c r="S237" s="121"/>
      <c r="T237" s="121"/>
      <c r="U237" s="121"/>
      <c r="V237" s="121"/>
      <c r="W237" s="121"/>
      <c r="X237" s="121"/>
      <c r="Y237" s="121"/>
      <c r="Z237" s="121"/>
    </row>
    <row r="238" ht="11.25" customHeight="1">
      <c r="A238" s="540" t="s">
        <v>733</v>
      </c>
      <c r="B238" s="447" t="s">
        <v>88</v>
      </c>
      <c r="C238" s="540" t="s">
        <v>12548</v>
      </c>
      <c r="D238" s="458" t="s">
        <v>12542</v>
      </c>
      <c r="E238" s="458">
        <f t="shared" si="2"/>
        <v>5</v>
      </c>
      <c r="F238" s="541">
        <f t="shared" si="1"/>
        <v>5</v>
      </c>
      <c r="G238" s="5" t="s">
        <v>733</v>
      </c>
      <c r="H238" s="1"/>
      <c r="I238" s="1"/>
      <c r="J238" s="121"/>
      <c r="K238" s="121"/>
      <c r="L238" s="121"/>
      <c r="M238" s="121"/>
      <c r="N238" s="121"/>
      <c r="O238" s="121"/>
      <c r="P238" s="121"/>
      <c r="Q238" s="121"/>
      <c r="R238" s="121"/>
      <c r="S238" s="121"/>
      <c r="T238" s="121"/>
      <c r="U238" s="121"/>
      <c r="V238" s="121"/>
      <c r="W238" s="121"/>
      <c r="X238" s="121"/>
      <c r="Y238" s="121"/>
      <c r="Z238" s="121"/>
    </row>
    <row r="239" ht="11.25" customHeight="1">
      <c r="A239" s="540" t="s">
        <v>733</v>
      </c>
      <c r="B239" s="447" t="s">
        <v>88</v>
      </c>
      <c r="C239" s="540" t="s">
        <v>12549</v>
      </c>
      <c r="D239" s="458" t="s">
        <v>12281</v>
      </c>
      <c r="E239" s="458">
        <f>155/3</f>
        <v>51.66666667</v>
      </c>
      <c r="F239" s="541">
        <f>E239*2</f>
        <v>103.3333333</v>
      </c>
      <c r="G239" s="5" t="s">
        <v>733</v>
      </c>
      <c r="H239" s="1"/>
      <c r="I239" s="1"/>
      <c r="J239" s="121"/>
      <c r="K239" s="121"/>
      <c r="L239" s="121"/>
      <c r="M239" s="121"/>
      <c r="N239" s="121"/>
      <c r="O239" s="121"/>
      <c r="P239" s="121"/>
      <c r="Q239" s="121"/>
      <c r="R239" s="121"/>
      <c r="S239" s="121"/>
      <c r="T239" s="121"/>
      <c r="U239" s="121"/>
      <c r="V239" s="121"/>
      <c r="W239" s="121"/>
      <c r="X239" s="121"/>
      <c r="Y239" s="121"/>
      <c r="Z239" s="121"/>
    </row>
    <row r="240" ht="11.25" customHeight="1">
      <c r="A240" s="540" t="s">
        <v>733</v>
      </c>
      <c r="B240" s="447" t="s">
        <v>88</v>
      </c>
      <c r="C240" s="540" t="s">
        <v>12550</v>
      </c>
      <c r="D240" s="458" t="s">
        <v>12281</v>
      </c>
      <c r="E240" s="458">
        <f>25*0.8</f>
        <v>20</v>
      </c>
      <c r="F240" s="541">
        <f>E240*3</f>
        <v>60</v>
      </c>
      <c r="G240" s="5" t="s">
        <v>733</v>
      </c>
      <c r="H240" s="1"/>
      <c r="I240" s="1"/>
      <c r="J240" s="121"/>
      <c r="K240" s="121"/>
      <c r="L240" s="121"/>
      <c r="M240" s="121"/>
      <c r="N240" s="121"/>
      <c r="O240" s="121"/>
      <c r="P240" s="121"/>
      <c r="Q240" s="121"/>
      <c r="R240" s="121"/>
      <c r="S240" s="121"/>
      <c r="T240" s="121"/>
      <c r="U240" s="121"/>
      <c r="V240" s="121"/>
      <c r="W240" s="121"/>
      <c r="X240" s="121"/>
      <c r="Y240" s="121"/>
      <c r="Z240" s="121"/>
    </row>
    <row r="241" ht="11.25" customHeight="1">
      <c r="A241" s="540" t="s">
        <v>733</v>
      </c>
      <c r="B241" s="447" t="s">
        <v>88</v>
      </c>
      <c r="C241" s="540" t="s">
        <v>12551</v>
      </c>
      <c r="D241" s="458" t="s">
        <v>12281</v>
      </c>
      <c r="E241" s="458">
        <f>44/3*0.25</f>
        <v>3.666666667</v>
      </c>
      <c r="F241" s="541">
        <f t="shared" ref="F241:F251" si="3">E241</f>
        <v>3.666666667</v>
      </c>
      <c r="G241" s="5" t="s">
        <v>733</v>
      </c>
      <c r="H241" s="1"/>
      <c r="I241" s="1"/>
      <c r="J241" s="121"/>
      <c r="K241" s="121"/>
      <c r="L241" s="121"/>
      <c r="M241" s="121"/>
      <c r="N241" s="121"/>
      <c r="O241" s="121"/>
      <c r="P241" s="121"/>
      <c r="Q241" s="121"/>
      <c r="R241" s="121"/>
      <c r="S241" s="121"/>
      <c r="T241" s="121"/>
      <c r="U241" s="121"/>
      <c r="V241" s="121"/>
      <c r="W241" s="121"/>
      <c r="X241" s="121"/>
      <c r="Y241" s="121"/>
      <c r="Z241" s="121"/>
    </row>
    <row r="242" ht="11.25" customHeight="1">
      <c r="A242" s="540" t="s">
        <v>733</v>
      </c>
      <c r="B242" s="447" t="s">
        <v>88</v>
      </c>
      <c r="C242" s="540" t="s">
        <v>12552</v>
      </c>
      <c r="D242" s="458" t="s">
        <v>12281</v>
      </c>
      <c r="E242" s="458">
        <f>40/3*0.25</f>
        <v>3.333333333</v>
      </c>
      <c r="F242" s="541">
        <f t="shared" si="3"/>
        <v>3.333333333</v>
      </c>
      <c r="G242" s="5" t="s">
        <v>733</v>
      </c>
      <c r="H242" s="1"/>
      <c r="I242" s="1"/>
      <c r="J242" s="121"/>
      <c r="K242" s="121"/>
      <c r="L242" s="121"/>
      <c r="M242" s="121"/>
      <c r="N242" s="121"/>
      <c r="O242" s="121"/>
      <c r="P242" s="121"/>
      <c r="Q242" s="121"/>
      <c r="R242" s="121"/>
      <c r="S242" s="121"/>
      <c r="T242" s="121"/>
      <c r="U242" s="121"/>
      <c r="V242" s="121"/>
      <c r="W242" s="121"/>
      <c r="X242" s="121"/>
      <c r="Y242" s="121"/>
      <c r="Z242" s="121"/>
    </row>
    <row r="243" ht="11.25" customHeight="1">
      <c r="A243" s="540" t="s">
        <v>733</v>
      </c>
      <c r="B243" s="447" t="s">
        <v>88</v>
      </c>
      <c r="C243" s="540" t="s">
        <v>12553</v>
      </c>
      <c r="D243" s="458" t="s">
        <v>12281</v>
      </c>
      <c r="E243" s="458">
        <f>30/3*0.25</f>
        <v>2.5</v>
      </c>
      <c r="F243" s="541">
        <f t="shared" si="3"/>
        <v>2.5</v>
      </c>
      <c r="G243" s="5" t="s">
        <v>733</v>
      </c>
      <c r="H243" s="1"/>
      <c r="I243" s="1"/>
      <c r="J243" s="121"/>
      <c r="K243" s="121"/>
      <c r="L243" s="121"/>
      <c r="M243" s="121"/>
      <c r="N243" s="121"/>
      <c r="O243" s="121"/>
      <c r="P243" s="121"/>
      <c r="Q243" s="121"/>
      <c r="R243" s="121"/>
      <c r="S243" s="121"/>
      <c r="T243" s="121"/>
      <c r="U243" s="121"/>
      <c r="V243" s="121"/>
      <c r="W243" s="121"/>
      <c r="X243" s="121"/>
      <c r="Y243" s="121"/>
      <c r="Z243" s="121"/>
    </row>
    <row r="244" ht="11.25" customHeight="1">
      <c r="A244" s="540" t="s">
        <v>733</v>
      </c>
      <c r="B244" s="447" t="s">
        <v>88</v>
      </c>
      <c r="C244" s="540" t="s">
        <v>12554</v>
      </c>
      <c r="D244" s="458" t="s">
        <v>12281</v>
      </c>
      <c r="E244" s="458">
        <f>26/3*0.25</f>
        <v>2.166666667</v>
      </c>
      <c r="F244" s="541">
        <f t="shared" si="3"/>
        <v>2.166666667</v>
      </c>
      <c r="G244" s="5" t="s">
        <v>733</v>
      </c>
      <c r="H244" s="1"/>
      <c r="I244" s="1"/>
      <c r="J244" s="121"/>
      <c r="K244" s="121"/>
      <c r="L244" s="121"/>
      <c r="M244" s="121"/>
      <c r="N244" s="121"/>
      <c r="O244" s="121"/>
      <c r="P244" s="121"/>
      <c r="Q244" s="121"/>
      <c r="R244" s="121"/>
      <c r="S244" s="121"/>
      <c r="T244" s="121"/>
      <c r="U244" s="121"/>
      <c r="V244" s="121"/>
      <c r="W244" s="121"/>
      <c r="X244" s="121"/>
      <c r="Y244" s="121"/>
      <c r="Z244" s="121"/>
    </row>
    <row r="245" ht="11.25" customHeight="1">
      <c r="A245" s="540" t="s">
        <v>733</v>
      </c>
      <c r="B245" s="447" t="s">
        <v>88</v>
      </c>
      <c r="C245" s="540" t="s">
        <v>12555</v>
      </c>
      <c r="D245" s="458" t="s">
        <v>12542</v>
      </c>
      <c r="E245" s="458">
        <f>29/3*0.25</f>
        <v>2.416666667</v>
      </c>
      <c r="F245" s="541">
        <f t="shared" si="3"/>
        <v>2.416666667</v>
      </c>
      <c r="G245" s="5" t="s">
        <v>733</v>
      </c>
      <c r="H245" s="1"/>
      <c r="I245" s="1"/>
      <c r="J245" s="121"/>
      <c r="K245" s="121"/>
      <c r="L245" s="121"/>
      <c r="M245" s="121"/>
      <c r="N245" s="121"/>
      <c r="O245" s="121"/>
      <c r="P245" s="121"/>
      <c r="Q245" s="121"/>
      <c r="R245" s="121"/>
      <c r="S245" s="121"/>
      <c r="T245" s="121"/>
      <c r="U245" s="121"/>
      <c r="V245" s="121"/>
      <c r="W245" s="121"/>
      <c r="X245" s="121"/>
      <c r="Y245" s="121"/>
      <c r="Z245" s="121"/>
    </row>
    <row r="246" ht="11.25" customHeight="1">
      <c r="A246" s="540" t="s">
        <v>733</v>
      </c>
      <c r="B246" s="447" t="s">
        <v>88</v>
      </c>
      <c r="C246" s="540" t="s">
        <v>12556</v>
      </c>
      <c r="D246" s="458" t="s">
        <v>12542</v>
      </c>
      <c r="E246" s="458">
        <f>10/3*0.25</f>
        <v>0.8333333333</v>
      </c>
      <c r="F246" s="541">
        <f t="shared" si="3"/>
        <v>0.8333333333</v>
      </c>
      <c r="G246" s="5" t="s">
        <v>733</v>
      </c>
      <c r="H246" s="1"/>
      <c r="I246" s="1"/>
      <c r="J246" s="121"/>
      <c r="K246" s="121"/>
      <c r="L246" s="121"/>
      <c r="M246" s="121"/>
      <c r="N246" s="121"/>
      <c r="O246" s="121"/>
      <c r="P246" s="121"/>
      <c r="Q246" s="121"/>
      <c r="R246" s="121"/>
      <c r="S246" s="121"/>
      <c r="T246" s="121"/>
      <c r="U246" s="121"/>
      <c r="V246" s="121"/>
      <c r="W246" s="121"/>
      <c r="X246" s="121"/>
      <c r="Y246" s="121"/>
      <c r="Z246" s="121"/>
    </row>
    <row r="247" ht="11.25" customHeight="1">
      <c r="A247" s="540" t="s">
        <v>733</v>
      </c>
      <c r="B247" s="447" t="s">
        <v>88</v>
      </c>
      <c r="C247" s="540" t="s">
        <v>12557</v>
      </c>
      <c r="D247" s="458" t="s">
        <v>12542</v>
      </c>
      <c r="E247" s="458">
        <f>32/3*0.25</f>
        <v>2.666666667</v>
      </c>
      <c r="F247" s="541">
        <f t="shared" si="3"/>
        <v>2.666666667</v>
      </c>
      <c r="G247" s="5" t="s">
        <v>733</v>
      </c>
      <c r="H247" s="1"/>
      <c r="I247" s="1"/>
      <c r="J247" s="121"/>
      <c r="K247" s="121"/>
      <c r="L247" s="121"/>
      <c r="M247" s="121"/>
      <c r="N247" s="121"/>
      <c r="O247" s="121"/>
      <c r="P247" s="121"/>
      <c r="Q247" s="121"/>
      <c r="R247" s="121"/>
      <c r="S247" s="121"/>
      <c r="T247" s="121"/>
      <c r="U247" s="121"/>
      <c r="V247" s="121"/>
      <c r="W247" s="121"/>
      <c r="X247" s="121"/>
      <c r="Y247" s="121"/>
      <c r="Z247" s="121"/>
    </row>
    <row r="248" ht="11.25" customHeight="1">
      <c r="A248" s="540" t="s">
        <v>733</v>
      </c>
      <c r="B248" s="447" t="s">
        <v>88</v>
      </c>
      <c r="C248" s="540" t="s">
        <v>12558</v>
      </c>
      <c r="D248" s="458" t="s">
        <v>12542</v>
      </c>
      <c r="E248" s="458">
        <f>20/3*0.25</f>
        <v>1.666666667</v>
      </c>
      <c r="F248" s="541">
        <f t="shared" si="3"/>
        <v>1.666666667</v>
      </c>
      <c r="G248" s="5" t="s">
        <v>733</v>
      </c>
      <c r="H248" s="1"/>
      <c r="I248" s="1"/>
      <c r="J248" s="121"/>
      <c r="K248" s="121"/>
      <c r="L248" s="121"/>
      <c r="M248" s="121"/>
      <c r="N248" s="121"/>
      <c r="O248" s="121"/>
      <c r="P248" s="121"/>
      <c r="Q248" s="121"/>
      <c r="R248" s="121"/>
      <c r="S248" s="121"/>
      <c r="T248" s="121"/>
      <c r="U248" s="121"/>
      <c r="V248" s="121"/>
      <c r="W248" s="121"/>
      <c r="X248" s="121"/>
      <c r="Y248" s="121"/>
      <c r="Z248" s="121"/>
    </row>
    <row r="249" ht="11.25" customHeight="1">
      <c r="A249" s="540" t="s">
        <v>733</v>
      </c>
      <c r="B249" s="447" t="s">
        <v>88</v>
      </c>
      <c r="C249" s="540" t="s">
        <v>12546</v>
      </c>
      <c r="D249" s="458" t="s">
        <v>12542</v>
      </c>
      <c r="E249" s="458">
        <f>26/3*0.5*0.25</f>
        <v>1.083333333</v>
      </c>
      <c r="F249" s="541">
        <f t="shared" si="3"/>
        <v>1.083333333</v>
      </c>
      <c r="G249" s="5" t="s">
        <v>733</v>
      </c>
      <c r="H249" s="1"/>
      <c r="I249" s="1"/>
      <c r="J249" s="121"/>
      <c r="K249" s="121"/>
      <c r="L249" s="121"/>
      <c r="M249" s="121"/>
      <c r="N249" s="121"/>
      <c r="O249" s="121"/>
      <c r="P249" s="121"/>
      <c r="Q249" s="121"/>
      <c r="R249" s="121"/>
      <c r="S249" s="121"/>
      <c r="T249" s="121"/>
      <c r="U249" s="121"/>
      <c r="V249" s="121"/>
      <c r="W249" s="121"/>
      <c r="X249" s="121"/>
      <c r="Y249" s="121"/>
      <c r="Z249" s="121"/>
    </row>
    <row r="250" ht="11.25" customHeight="1">
      <c r="A250" s="540" t="s">
        <v>733</v>
      </c>
      <c r="B250" s="447" t="s">
        <v>88</v>
      </c>
      <c r="C250" s="540" t="s">
        <v>12547</v>
      </c>
      <c r="D250" s="458" t="s">
        <v>12542</v>
      </c>
      <c r="E250" s="458">
        <f t="shared" ref="E250:E251" si="4">30/3*0.5*0.25</f>
        <v>1.25</v>
      </c>
      <c r="F250" s="541">
        <f t="shared" si="3"/>
        <v>1.25</v>
      </c>
      <c r="G250" s="5" t="s">
        <v>733</v>
      </c>
      <c r="H250" s="1"/>
      <c r="I250" s="1"/>
      <c r="J250" s="121"/>
      <c r="K250" s="121"/>
      <c r="L250" s="121"/>
      <c r="M250" s="121"/>
      <c r="N250" s="121"/>
      <c r="O250" s="121"/>
      <c r="P250" s="121"/>
      <c r="Q250" s="121"/>
      <c r="R250" s="121"/>
      <c r="S250" s="121"/>
      <c r="T250" s="121"/>
      <c r="U250" s="121"/>
      <c r="V250" s="121"/>
      <c r="W250" s="121"/>
      <c r="X250" s="121"/>
      <c r="Y250" s="121"/>
      <c r="Z250" s="121"/>
    </row>
    <row r="251" ht="11.25" customHeight="1">
      <c r="A251" s="540" t="s">
        <v>733</v>
      </c>
      <c r="B251" s="447" t="s">
        <v>88</v>
      </c>
      <c r="C251" s="540" t="s">
        <v>12548</v>
      </c>
      <c r="D251" s="458" t="s">
        <v>12542</v>
      </c>
      <c r="E251" s="458">
        <f t="shared" si="4"/>
        <v>1.25</v>
      </c>
      <c r="F251" s="541">
        <f t="shared" si="3"/>
        <v>1.25</v>
      </c>
      <c r="G251" s="5" t="s">
        <v>733</v>
      </c>
      <c r="H251" s="1"/>
      <c r="I251" s="1"/>
      <c r="J251" s="121"/>
      <c r="K251" s="121"/>
      <c r="L251" s="121"/>
      <c r="M251" s="121"/>
      <c r="N251" s="121"/>
      <c r="O251" s="121"/>
      <c r="P251" s="121"/>
      <c r="Q251" s="121"/>
      <c r="R251" s="121"/>
      <c r="S251" s="121"/>
      <c r="T251" s="121"/>
      <c r="U251" s="121"/>
      <c r="V251" s="121"/>
      <c r="W251" s="121"/>
      <c r="X251" s="121"/>
      <c r="Y251" s="121"/>
      <c r="Z251" s="121"/>
    </row>
    <row r="252" ht="11.25" customHeight="1">
      <c r="A252" s="540" t="s">
        <v>8344</v>
      </c>
      <c r="B252" s="447" t="s">
        <v>88</v>
      </c>
      <c r="C252" s="540" t="s">
        <v>12559</v>
      </c>
      <c r="D252" s="458" t="s">
        <v>12223</v>
      </c>
      <c r="E252" s="458">
        <v>5.66</v>
      </c>
      <c r="F252" s="541">
        <v>5.66</v>
      </c>
      <c r="G252" s="5" t="s">
        <v>3852</v>
      </c>
      <c r="H252" s="1"/>
      <c r="I252" s="1"/>
      <c r="J252" s="121"/>
      <c r="K252" s="121"/>
      <c r="L252" s="121"/>
      <c r="M252" s="121"/>
      <c r="N252" s="121"/>
      <c r="O252" s="121"/>
      <c r="P252" s="121"/>
      <c r="Q252" s="121"/>
      <c r="R252" s="121"/>
      <c r="S252" s="121"/>
      <c r="T252" s="121"/>
      <c r="U252" s="121"/>
      <c r="V252" s="121"/>
      <c r="W252" s="121"/>
      <c r="X252" s="121"/>
      <c r="Y252" s="121"/>
      <c r="Z252" s="121"/>
    </row>
    <row r="253" ht="11.25" customHeight="1">
      <c r="A253" s="540" t="s">
        <v>8344</v>
      </c>
      <c r="B253" s="447" t="s">
        <v>88</v>
      </c>
      <c r="C253" s="540" t="s">
        <v>12560</v>
      </c>
      <c r="D253" s="458" t="s">
        <v>12223</v>
      </c>
      <c r="E253" s="458">
        <v>5.66</v>
      </c>
      <c r="F253" s="541">
        <v>5.66</v>
      </c>
      <c r="G253" s="5" t="s">
        <v>3852</v>
      </c>
      <c r="H253" s="1"/>
      <c r="I253" s="1"/>
      <c r="J253" s="121"/>
      <c r="K253" s="121"/>
      <c r="L253" s="121"/>
      <c r="M253" s="121"/>
      <c r="N253" s="121"/>
      <c r="O253" s="121"/>
      <c r="P253" s="121"/>
      <c r="Q253" s="121"/>
      <c r="R253" s="121"/>
      <c r="S253" s="121"/>
      <c r="T253" s="121"/>
      <c r="U253" s="121"/>
      <c r="V253" s="121"/>
      <c r="W253" s="121"/>
      <c r="X253" s="121"/>
      <c r="Y253" s="121"/>
      <c r="Z253" s="121"/>
    </row>
    <row r="254" ht="11.25" customHeight="1">
      <c r="A254" s="540" t="s">
        <v>8344</v>
      </c>
      <c r="B254" s="447" t="s">
        <v>88</v>
      </c>
      <c r="C254" s="540" t="s">
        <v>12561</v>
      </c>
      <c r="D254" s="458" t="s">
        <v>12223</v>
      </c>
      <c r="E254" s="458">
        <v>5.66</v>
      </c>
      <c r="F254" s="541">
        <v>5.66</v>
      </c>
      <c r="G254" s="5" t="s">
        <v>3852</v>
      </c>
      <c r="H254" s="1"/>
      <c r="I254" s="1"/>
      <c r="J254" s="121"/>
      <c r="K254" s="121"/>
      <c r="L254" s="121"/>
      <c r="M254" s="121"/>
      <c r="N254" s="121"/>
      <c r="O254" s="121"/>
      <c r="P254" s="121"/>
      <c r="Q254" s="121"/>
      <c r="R254" s="121"/>
      <c r="S254" s="121"/>
      <c r="T254" s="121"/>
      <c r="U254" s="121"/>
      <c r="V254" s="121"/>
      <c r="W254" s="121"/>
      <c r="X254" s="121"/>
      <c r="Y254" s="121"/>
      <c r="Z254" s="121"/>
    </row>
    <row r="255" ht="11.25" customHeight="1">
      <c r="A255" s="540" t="s">
        <v>8344</v>
      </c>
      <c r="B255" s="447" t="s">
        <v>88</v>
      </c>
      <c r="C255" s="540" t="s">
        <v>12562</v>
      </c>
      <c r="D255" s="458" t="s">
        <v>12223</v>
      </c>
      <c r="E255" s="458">
        <v>6.33</v>
      </c>
      <c r="F255" s="541">
        <v>6.33</v>
      </c>
      <c r="G255" s="5" t="s">
        <v>3852</v>
      </c>
      <c r="H255" s="1"/>
      <c r="I255" s="1"/>
      <c r="J255" s="121"/>
      <c r="K255" s="121"/>
      <c r="L255" s="121"/>
      <c r="M255" s="121"/>
      <c r="N255" s="121"/>
      <c r="O255" s="121"/>
      <c r="P255" s="121"/>
      <c r="Q255" s="121"/>
      <c r="R255" s="121"/>
      <c r="S255" s="121"/>
      <c r="T255" s="121"/>
      <c r="U255" s="121"/>
      <c r="V255" s="121"/>
      <c r="W255" s="121"/>
      <c r="X255" s="121"/>
      <c r="Y255" s="121"/>
      <c r="Z255" s="121"/>
    </row>
    <row r="256" ht="11.25" customHeight="1">
      <c r="A256" s="540" t="s">
        <v>8344</v>
      </c>
      <c r="B256" s="447" t="s">
        <v>88</v>
      </c>
      <c r="C256" s="540" t="s">
        <v>12563</v>
      </c>
      <c r="D256" s="458" t="s">
        <v>12223</v>
      </c>
      <c r="E256" s="458">
        <v>6.33</v>
      </c>
      <c r="F256" s="541">
        <v>6.33</v>
      </c>
      <c r="G256" s="5" t="s">
        <v>3852</v>
      </c>
      <c r="H256" s="1"/>
      <c r="I256" s="1"/>
      <c r="J256" s="121"/>
      <c r="K256" s="121"/>
      <c r="L256" s="121"/>
      <c r="M256" s="121"/>
      <c r="N256" s="121"/>
      <c r="O256" s="121"/>
      <c r="P256" s="121"/>
      <c r="Q256" s="121"/>
      <c r="R256" s="121"/>
      <c r="S256" s="121"/>
      <c r="T256" s="121"/>
      <c r="U256" s="121"/>
      <c r="V256" s="121"/>
      <c r="W256" s="121"/>
      <c r="X256" s="121"/>
      <c r="Y256" s="121"/>
      <c r="Z256" s="121"/>
    </row>
    <row r="257" ht="11.25" customHeight="1">
      <c r="A257" s="540" t="s">
        <v>8344</v>
      </c>
      <c r="B257" s="447" t="s">
        <v>88</v>
      </c>
      <c r="C257" s="540" t="s">
        <v>12564</v>
      </c>
      <c r="D257" s="458" t="s">
        <v>12223</v>
      </c>
      <c r="E257" s="458">
        <v>6.33</v>
      </c>
      <c r="F257" s="541">
        <v>6.33</v>
      </c>
      <c r="G257" s="5" t="s">
        <v>3852</v>
      </c>
      <c r="H257" s="1"/>
      <c r="I257" s="1"/>
      <c r="J257" s="121"/>
      <c r="K257" s="121"/>
      <c r="L257" s="121"/>
      <c r="M257" s="121"/>
      <c r="N257" s="121"/>
      <c r="O257" s="121"/>
      <c r="P257" s="121"/>
      <c r="Q257" s="121"/>
      <c r="R257" s="121"/>
      <c r="S257" s="121"/>
      <c r="T257" s="121"/>
      <c r="U257" s="121"/>
      <c r="V257" s="121"/>
      <c r="W257" s="121"/>
      <c r="X257" s="121"/>
      <c r="Y257" s="121"/>
      <c r="Z257" s="121"/>
    </row>
    <row r="258" ht="11.25" customHeight="1">
      <c r="A258" s="540" t="s">
        <v>8344</v>
      </c>
      <c r="B258" s="447" t="s">
        <v>88</v>
      </c>
      <c r="C258" s="540" t="s">
        <v>12565</v>
      </c>
      <c r="D258" s="458" t="s">
        <v>12223</v>
      </c>
      <c r="E258" s="458">
        <v>9.66</v>
      </c>
      <c r="F258" s="541">
        <v>9.66</v>
      </c>
      <c r="G258" s="5" t="s">
        <v>3852</v>
      </c>
      <c r="H258" s="1"/>
      <c r="I258" s="1"/>
      <c r="J258" s="121"/>
      <c r="K258" s="121"/>
      <c r="L258" s="121"/>
      <c r="M258" s="121"/>
      <c r="N258" s="121"/>
      <c r="O258" s="121"/>
      <c r="P258" s="121"/>
      <c r="Q258" s="121"/>
      <c r="R258" s="121"/>
      <c r="S258" s="121"/>
      <c r="T258" s="121"/>
      <c r="U258" s="121"/>
      <c r="V258" s="121"/>
      <c r="W258" s="121"/>
      <c r="X258" s="121"/>
      <c r="Y258" s="121"/>
      <c r="Z258" s="121"/>
    </row>
    <row r="259" ht="11.25" customHeight="1">
      <c r="A259" s="540" t="s">
        <v>8344</v>
      </c>
      <c r="B259" s="447" t="s">
        <v>88</v>
      </c>
      <c r="C259" s="540" t="s">
        <v>12566</v>
      </c>
      <c r="D259" s="458" t="s">
        <v>12223</v>
      </c>
      <c r="E259" s="458">
        <v>9.66</v>
      </c>
      <c r="F259" s="541">
        <v>9.66</v>
      </c>
      <c r="G259" s="5" t="s">
        <v>3852</v>
      </c>
      <c r="H259" s="1"/>
      <c r="I259" s="1"/>
      <c r="J259" s="121"/>
      <c r="K259" s="121"/>
      <c r="L259" s="121"/>
      <c r="M259" s="121"/>
      <c r="N259" s="121"/>
      <c r="O259" s="121"/>
      <c r="P259" s="121"/>
      <c r="Q259" s="121"/>
      <c r="R259" s="121"/>
      <c r="S259" s="121"/>
      <c r="T259" s="121"/>
      <c r="U259" s="121"/>
      <c r="V259" s="121"/>
      <c r="W259" s="121"/>
      <c r="X259" s="121"/>
      <c r="Y259" s="121"/>
      <c r="Z259" s="121"/>
    </row>
    <row r="260" ht="11.25" customHeight="1">
      <c r="A260" s="540" t="s">
        <v>8344</v>
      </c>
      <c r="B260" s="447" t="s">
        <v>88</v>
      </c>
      <c r="C260" s="540" t="s">
        <v>12567</v>
      </c>
      <c r="D260" s="458" t="s">
        <v>12223</v>
      </c>
      <c r="E260" s="458">
        <v>9.66</v>
      </c>
      <c r="F260" s="541">
        <v>9.66</v>
      </c>
      <c r="G260" s="5" t="s">
        <v>3852</v>
      </c>
      <c r="H260" s="1"/>
      <c r="I260" s="1"/>
      <c r="J260" s="121"/>
      <c r="K260" s="121"/>
      <c r="L260" s="121"/>
      <c r="M260" s="121"/>
      <c r="N260" s="121"/>
      <c r="O260" s="121"/>
      <c r="P260" s="121"/>
      <c r="Q260" s="121"/>
      <c r="R260" s="121"/>
      <c r="S260" s="121"/>
      <c r="T260" s="121"/>
      <c r="U260" s="121"/>
      <c r="V260" s="121"/>
      <c r="W260" s="121"/>
      <c r="X260" s="121"/>
      <c r="Y260" s="121"/>
      <c r="Z260" s="121"/>
    </row>
    <row r="261" ht="11.25" customHeight="1">
      <c r="A261" s="540" t="s">
        <v>8344</v>
      </c>
      <c r="B261" s="447" t="s">
        <v>88</v>
      </c>
      <c r="C261" s="540" t="s">
        <v>12568</v>
      </c>
      <c r="D261" s="458" t="s">
        <v>12223</v>
      </c>
      <c r="E261" s="458">
        <v>3.33</v>
      </c>
      <c r="F261" s="541">
        <v>3.33</v>
      </c>
      <c r="G261" s="5" t="s">
        <v>3852</v>
      </c>
      <c r="H261" s="1"/>
      <c r="I261" s="1"/>
      <c r="J261" s="121"/>
      <c r="K261" s="121"/>
      <c r="L261" s="121"/>
      <c r="M261" s="121"/>
      <c r="N261" s="121"/>
      <c r="O261" s="121"/>
      <c r="P261" s="121"/>
      <c r="Q261" s="121"/>
      <c r="R261" s="121"/>
      <c r="S261" s="121"/>
      <c r="T261" s="121"/>
      <c r="U261" s="121"/>
      <c r="V261" s="121"/>
      <c r="W261" s="121"/>
      <c r="X261" s="121"/>
      <c r="Y261" s="121"/>
      <c r="Z261" s="121"/>
    </row>
    <row r="262" ht="11.25" customHeight="1">
      <c r="A262" s="540" t="s">
        <v>8344</v>
      </c>
      <c r="B262" s="447" t="s">
        <v>88</v>
      </c>
      <c r="C262" s="540" t="s">
        <v>12569</v>
      </c>
      <c r="D262" s="458" t="s">
        <v>12223</v>
      </c>
      <c r="E262" s="458">
        <v>3.33</v>
      </c>
      <c r="F262" s="541">
        <v>3.33</v>
      </c>
      <c r="G262" s="5" t="s">
        <v>3852</v>
      </c>
      <c r="H262" s="1"/>
      <c r="I262" s="1"/>
      <c r="J262" s="121"/>
      <c r="K262" s="121"/>
      <c r="L262" s="121"/>
      <c r="M262" s="121"/>
      <c r="N262" s="121"/>
      <c r="O262" s="121"/>
      <c r="P262" s="121"/>
      <c r="Q262" s="121"/>
      <c r="R262" s="121"/>
      <c r="S262" s="121"/>
      <c r="T262" s="121"/>
      <c r="U262" s="121"/>
      <c r="V262" s="121"/>
      <c r="W262" s="121"/>
      <c r="X262" s="121"/>
      <c r="Y262" s="121"/>
      <c r="Z262" s="121"/>
    </row>
    <row r="263" ht="11.25" customHeight="1">
      <c r="A263" s="540" t="s">
        <v>8344</v>
      </c>
      <c r="B263" s="447" t="s">
        <v>88</v>
      </c>
      <c r="C263" s="540" t="s">
        <v>12570</v>
      </c>
      <c r="D263" s="458" t="s">
        <v>12223</v>
      </c>
      <c r="E263" s="458">
        <v>3.33</v>
      </c>
      <c r="F263" s="541">
        <v>3.33</v>
      </c>
      <c r="G263" s="5" t="s">
        <v>3852</v>
      </c>
      <c r="H263" s="1"/>
      <c r="I263" s="1"/>
      <c r="J263" s="121"/>
      <c r="K263" s="121"/>
      <c r="L263" s="121"/>
      <c r="M263" s="121"/>
      <c r="N263" s="121"/>
      <c r="O263" s="121"/>
      <c r="P263" s="121"/>
      <c r="Q263" s="121"/>
      <c r="R263" s="121"/>
      <c r="S263" s="121"/>
      <c r="T263" s="121"/>
      <c r="U263" s="121"/>
      <c r="V263" s="121"/>
      <c r="W263" s="121"/>
      <c r="X263" s="121"/>
      <c r="Y263" s="121"/>
      <c r="Z263" s="121"/>
    </row>
    <row r="264" ht="11.25" customHeight="1">
      <c r="A264" s="540" t="s">
        <v>8344</v>
      </c>
      <c r="B264" s="447" t="s">
        <v>88</v>
      </c>
      <c r="C264" s="540" t="s">
        <v>12571</v>
      </c>
      <c r="D264" s="458" t="s">
        <v>12223</v>
      </c>
      <c r="E264" s="458">
        <v>10.66</v>
      </c>
      <c r="F264" s="541">
        <v>10.66</v>
      </c>
      <c r="G264" s="5" t="s">
        <v>3852</v>
      </c>
      <c r="H264" s="1"/>
      <c r="I264" s="1"/>
      <c r="J264" s="121"/>
      <c r="K264" s="121"/>
      <c r="L264" s="121"/>
      <c r="M264" s="121"/>
      <c r="N264" s="121"/>
      <c r="O264" s="121"/>
      <c r="P264" s="121"/>
      <c r="Q264" s="121"/>
      <c r="R264" s="121"/>
      <c r="S264" s="121"/>
      <c r="T264" s="121"/>
      <c r="U264" s="121"/>
      <c r="V264" s="121"/>
      <c r="W264" s="121"/>
      <c r="X264" s="121"/>
      <c r="Y264" s="121"/>
      <c r="Z264" s="121"/>
    </row>
    <row r="265" ht="11.25" customHeight="1">
      <c r="A265" s="540" t="s">
        <v>8344</v>
      </c>
      <c r="B265" s="447" t="s">
        <v>88</v>
      </c>
      <c r="C265" s="540" t="s">
        <v>12572</v>
      </c>
      <c r="D265" s="458" t="s">
        <v>12223</v>
      </c>
      <c r="E265" s="458">
        <v>10.66</v>
      </c>
      <c r="F265" s="541">
        <v>10.66</v>
      </c>
      <c r="G265" s="5" t="s">
        <v>3852</v>
      </c>
      <c r="H265" s="1"/>
      <c r="I265" s="1"/>
      <c r="J265" s="121"/>
      <c r="K265" s="121"/>
      <c r="L265" s="121"/>
      <c r="M265" s="121"/>
      <c r="N265" s="121"/>
      <c r="O265" s="121"/>
      <c r="P265" s="121"/>
      <c r="Q265" s="121"/>
      <c r="R265" s="121"/>
      <c r="S265" s="121"/>
      <c r="T265" s="121"/>
      <c r="U265" s="121"/>
      <c r="V265" s="121"/>
      <c r="W265" s="121"/>
      <c r="X265" s="121"/>
      <c r="Y265" s="121"/>
      <c r="Z265" s="121"/>
    </row>
    <row r="266" ht="11.25" customHeight="1">
      <c r="A266" s="540" t="s">
        <v>8344</v>
      </c>
      <c r="B266" s="447" t="s">
        <v>88</v>
      </c>
      <c r="C266" s="540" t="s">
        <v>12573</v>
      </c>
      <c r="D266" s="458" t="s">
        <v>12223</v>
      </c>
      <c r="E266" s="458">
        <v>10.66</v>
      </c>
      <c r="F266" s="541">
        <v>10.66</v>
      </c>
      <c r="G266" s="5" t="s">
        <v>3852</v>
      </c>
      <c r="H266" s="1"/>
      <c r="I266" s="1"/>
      <c r="J266" s="121"/>
      <c r="K266" s="121"/>
      <c r="L266" s="121"/>
      <c r="M266" s="121"/>
      <c r="N266" s="121"/>
      <c r="O266" s="121"/>
      <c r="P266" s="121"/>
      <c r="Q266" s="121"/>
      <c r="R266" s="121"/>
      <c r="S266" s="121"/>
      <c r="T266" s="121"/>
      <c r="U266" s="121"/>
      <c r="V266" s="121"/>
      <c r="W266" s="121"/>
      <c r="X266" s="121"/>
      <c r="Y266" s="121"/>
      <c r="Z266" s="121"/>
    </row>
    <row r="267" ht="11.25" customHeight="1">
      <c r="A267" s="540" t="s">
        <v>8344</v>
      </c>
      <c r="B267" s="447" t="s">
        <v>88</v>
      </c>
      <c r="C267" s="540" t="s">
        <v>12574</v>
      </c>
      <c r="D267" s="458" t="s">
        <v>12223</v>
      </c>
      <c r="E267" s="458">
        <v>4.33</v>
      </c>
      <c r="F267" s="541">
        <v>4.33</v>
      </c>
      <c r="G267" s="5" t="s">
        <v>3852</v>
      </c>
      <c r="H267" s="1"/>
      <c r="I267" s="1"/>
      <c r="J267" s="121"/>
      <c r="K267" s="121"/>
      <c r="L267" s="121"/>
      <c r="M267" s="121"/>
      <c r="N267" s="121"/>
      <c r="O267" s="121"/>
      <c r="P267" s="121"/>
      <c r="Q267" s="121"/>
      <c r="R267" s="121"/>
      <c r="S267" s="121"/>
      <c r="T267" s="121"/>
      <c r="U267" s="121"/>
      <c r="V267" s="121"/>
      <c r="W267" s="121"/>
      <c r="X267" s="121"/>
      <c r="Y267" s="121"/>
      <c r="Z267" s="121"/>
    </row>
    <row r="268" ht="11.25" customHeight="1">
      <c r="A268" s="540" t="s">
        <v>8344</v>
      </c>
      <c r="B268" s="447" t="s">
        <v>88</v>
      </c>
      <c r="C268" s="540" t="s">
        <v>12575</v>
      </c>
      <c r="D268" s="458" t="s">
        <v>12223</v>
      </c>
      <c r="E268" s="458">
        <v>3.33</v>
      </c>
      <c r="F268" s="541">
        <v>4.33</v>
      </c>
      <c r="G268" s="5" t="s">
        <v>3852</v>
      </c>
      <c r="H268" s="1"/>
      <c r="I268" s="1"/>
      <c r="J268" s="121"/>
      <c r="K268" s="121"/>
      <c r="L268" s="121"/>
      <c r="M268" s="121"/>
      <c r="N268" s="121"/>
      <c r="O268" s="121"/>
      <c r="P268" s="121"/>
      <c r="Q268" s="121"/>
      <c r="R268" s="121"/>
      <c r="S268" s="121"/>
      <c r="T268" s="121"/>
      <c r="U268" s="121"/>
      <c r="V268" s="121"/>
      <c r="W268" s="121"/>
      <c r="X268" s="121"/>
      <c r="Y268" s="121"/>
      <c r="Z268" s="121"/>
    </row>
    <row r="269" ht="11.25" customHeight="1">
      <c r="A269" s="540" t="s">
        <v>8344</v>
      </c>
      <c r="B269" s="447" t="s">
        <v>88</v>
      </c>
      <c r="C269" s="540" t="s">
        <v>12576</v>
      </c>
      <c r="D269" s="458" t="s">
        <v>12223</v>
      </c>
      <c r="E269" s="458">
        <v>4.33</v>
      </c>
      <c r="F269" s="541">
        <v>4.33</v>
      </c>
      <c r="G269" s="5" t="s">
        <v>3852</v>
      </c>
      <c r="H269" s="1"/>
      <c r="I269" s="1"/>
      <c r="J269" s="121"/>
      <c r="K269" s="121"/>
      <c r="L269" s="121"/>
      <c r="M269" s="121"/>
      <c r="N269" s="121"/>
      <c r="O269" s="121"/>
      <c r="P269" s="121"/>
      <c r="Q269" s="121"/>
      <c r="R269" s="121"/>
      <c r="S269" s="121"/>
      <c r="T269" s="121"/>
      <c r="U269" s="121"/>
      <c r="V269" s="121"/>
      <c r="W269" s="121"/>
      <c r="X269" s="121"/>
      <c r="Y269" s="121"/>
      <c r="Z269" s="121"/>
    </row>
    <row r="270" ht="11.25" customHeight="1">
      <c r="A270" s="540" t="s">
        <v>8344</v>
      </c>
      <c r="B270" s="447" t="s">
        <v>88</v>
      </c>
      <c r="C270" s="540" t="s">
        <v>12577</v>
      </c>
      <c r="D270" s="458" t="s">
        <v>12223</v>
      </c>
      <c r="E270" s="458">
        <v>6.33</v>
      </c>
      <c r="F270" s="541">
        <v>6.33</v>
      </c>
      <c r="G270" s="5" t="s">
        <v>3852</v>
      </c>
      <c r="H270" s="1"/>
      <c r="I270" s="1"/>
      <c r="J270" s="121"/>
      <c r="K270" s="121"/>
      <c r="L270" s="121"/>
      <c r="M270" s="121"/>
      <c r="N270" s="121"/>
      <c r="O270" s="121"/>
      <c r="P270" s="121"/>
      <c r="Q270" s="121"/>
      <c r="R270" s="121"/>
      <c r="S270" s="121"/>
      <c r="T270" s="121"/>
      <c r="U270" s="121"/>
      <c r="V270" s="121"/>
      <c r="W270" s="121"/>
      <c r="X270" s="121"/>
      <c r="Y270" s="121"/>
      <c r="Z270" s="121"/>
    </row>
    <row r="271" ht="11.25" customHeight="1">
      <c r="A271" s="540" t="s">
        <v>8344</v>
      </c>
      <c r="B271" s="447" t="s">
        <v>88</v>
      </c>
      <c r="C271" s="540" t="s">
        <v>12578</v>
      </c>
      <c r="D271" s="458" t="s">
        <v>12223</v>
      </c>
      <c r="E271" s="458">
        <v>6.33</v>
      </c>
      <c r="F271" s="541">
        <v>6.33</v>
      </c>
      <c r="G271" s="5" t="s">
        <v>3852</v>
      </c>
      <c r="H271" s="1"/>
      <c r="I271" s="1"/>
      <c r="J271" s="121"/>
      <c r="K271" s="121"/>
      <c r="L271" s="121"/>
      <c r="M271" s="121"/>
      <c r="N271" s="121"/>
      <c r="O271" s="121"/>
      <c r="P271" s="121"/>
      <c r="Q271" s="121"/>
      <c r="R271" s="121"/>
      <c r="S271" s="121"/>
      <c r="T271" s="121"/>
      <c r="U271" s="121"/>
      <c r="V271" s="121"/>
      <c r="W271" s="121"/>
      <c r="X271" s="121"/>
      <c r="Y271" s="121"/>
      <c r="Z271" s="121"/>
    </row>
    <row r="272" ht="11.25" customHeight="1">
      <c r="A272" s="540" t="s">
        <v>8344</v>
      </c>
      <c r="B272" s="447" t="s">
        <v>88</v>
      </c>
      <c r="C272" s="540" t="s">
        <v>12579</v>
      </c>
      <c r="D272" s="458" t="s">
        <v>12223</v>
      </c>
      <c r="E272" s="458">
        <v>6.33</v>
      </c>
      <c r="F272" s="541">
        <v>6.33</v>
      </c>
      <c r="G272" s="5" t="s">
        <v>3852</v>
      </c>
      <c r="H272" s="1"/>
      <c r="I272" s="1"/>
      <c r="J272" s="121"/>
      <c r="K272" s="121"/>
      <c r="L272" s="121"/>
      <c r="M272" s="121"/>
      <c r="N272" s="121"/>
      <c r="O272" s="121"/>
      <c r="P272" s="121"/>
      <c r="Q272" s="121"/>
      <c r="R272" s="121"/>
      <c r="S272" s="121"/>
      <c r="T272" s="121"/>
      <c r="U272" s="121"/>
      <c r="V272" s="121"/>
      <c r="W272" s="121"/>
      <c r="X272" s="121"/>
      <c r="Y272" s="121"/>
      <c r="Z272" s="121"/>
    </row>
    <row r="273" ht="11.25" customHeight="1">
      <c r="A273" s="540" t="s">
        <v>8344</v>
      </c>
      <c r="B273" s="447" t="s">
        <v>88</v>
      </c>
      <c r="C273" s="540" t="s">
        <v>12580</v>
      </c>
      <c r="D273" s="458" t="s">
        <v>12223</v>
      </c>
      <c r="E273" s="458">
        <v>10.0</v>
      </c>
      <c r="F273" s="541">
        <v>10.0</v>
      </c>
      <c r="G273" s="5" t="s">
        <v>3852</v>
      </c>
      <c r="H273" s="1"/>
      <c r="I273" s="1"/>
      <c r="J273" s="121"/>
      <c r="K273" s="121"/>
      <c r="L273" s="121"/>
      <c r="M273" s="121"/>
      <c r="N273" s="121"/>
      <c r="O273" s="121"/>
      <c r="P273" s="121"/>
      <c r="Q273" s="121"/>
      <c r="R273" s="121"/>
      <c r="S273" s="121"/>
      <c r="T273" s="121"/>
      <c r="U273" s="121"/>
      <c r="V273" s="121"/>
      <c r="W273" s="121"/>
      <c r="X273" s="121"/>
      <c r="Y273" s="121"/>
      <c r="Z273" s="121"/>
    </row>
    <row r="274" ht="11.25" customHeight="1">
      <c r="A274" s="540" t="s">
        <v>8344</v>
      </c>
      <c r="B274" s="447" t="s">
        <v>88</v>
      </c>
      <c r="C274" s="540" t="s">
        <v>12581</v>
      </c>
      <c r="D274" s="458" t="s">
        <v>12223</v>
      </c>
      <c r="E274" s="458">
        <v>4.66</v>
      </c>
      <c r="F274" s="541">
        <v>4.66</v>
      </c>
      <c r="G274" s="5" t="s">
        <v>3852</v>
      </c>
      <c r="H274" s="1"/>
      <c r="I274" s="1"/>
      <c r="J274" s="121"/>
      <c r="K274" s="121"/>
      <c r="L274" s="121"/>
      <c r="M274" s="121"/>
      <c r="N274" s="121"/>
      <c r="O274" s="121"/>
      <c r="P274" s="121"/>
      <c r="Q274" s="121"/>
      <c r="R274" s="121"/>
      <c r="S274" s="121"/>
      <c r="T274" s="121"/>
      <c r="U274" s="121"/>
      <c r="V274" s="121"/>
      <c r="W274" s="121"/>
      <c r="X274" s="121"/>
      <c r="Y274" s="121"/>
      <c r="Z274" s="121"/>
    </row>
    <row r="275" ht="11.25" customHeight="1">
      <c r="A275" s="540" t="s">
        <v>8344</v>
      </c>
      <c r="B275" s="447" t="s">
        <v>88</v>
      </c>
      <c r="C275" s="540" t="s">
        <v>12570</v>
      </c>
      <c r="D275" s="458" t="s">
        <v>12474</v>
      </c>
      <c r="E275" s="458">
        <v>3.33</v>
      </c>
      <c r="F275" s="541">
        <v>3.33</v>
      </c>
      <c r="G275" s="5" t="s">
        <v>3852</v>
      </c>
      <c r="H275" s="1"/>
      <c r="I275" s="1"/>
      <c r="J275" s="121"/>
      <c r="K275" s="121"/>
      <c r="L275" s="121"/>
      <c r="M275" s="121"/>
      <c r="N275" s="121"/>
      <c r="O275" s="121"/>
      <c r="P275" s="121"/>
      <c r="Q275" s="121"/>
      <c r="R275" s="121"/>
      <c r="S275" s="121"/>
      <c r="T275" s="121"/>
      <c r="U275" s="121"/>
      <c r="V275" s="121"/>
      <c r="W275" s="121"/>
      <c r="X275" s="121"/>
      <c r="Y275" s="121"/>
      <c r="Z275" s="121"/>
    </row>
    <row r="276" ht="11.25" customHeight="1">
      <c r="A276" s="540" t="s">
        <v>8344</v>
      </c>
      <c r="B276" s="447" t="s">
        <v>88</v>
      </c>
      <c r="C276" s="540" t="s">
        <v>12582</v>
      </c>
      <c r="D276" s="458" t="s">
        <v>12474</v>
      </c>
      <c r="E276" s="458">
        <v>9.66</v>
      </c>
      <c r="F276" s="541">
        <v>9.66</v>
      </c>
      <c r="G276" s="5" t="s">
        <v>3852</v>
      </c>
      <c r="H276" s="1"/>
      <c r="I276" s="1"/>
      <c r="J276" s="121"/>
      <c r="K276" s="121"/>
      <c r="L276" s="121"/>
      <c r="M276" s="121"/>
      <c r="N276" s="121"/>
      <c r="O276" s="121"/>
      <c r="P276" s="121"/>
      <c r="Q276" s="121"/>
      <c r="R276" s="121"/>
      <c r="S276" s="121"/>
      <c r="T276" s="121"/>
      <c r="U276" s="121"/>
      <c r="V276" s="121"/>
      <c r="W276" s="121"/>
      <c r="X276" s="121"/>
      <c r="Y276" s="121"/>
      <c r="Z276" s="121"/>
    </row>
    <row r="277" ht="11.25" customHeight="1">
      <c r="A277" s="540" t="s">
        <v>3859</v>
      </c>
      <c r="B277" s="447" t="s">
        <v>7619</v>
      </c>
      <c r="C277" s="540" t="s">
        <v>12583</v>
      </c>
      <c r="D277" s="458" t="s">
        <v>12281</v>
      </c>
      <c r="E277" s="458" t="s">
        <v>12584</v>
      </c>
      <c r="F277" s="541">
        <v>20.38</v>
      </c>
      <c r="G277" s="5" t="s">
        <v>3859</v>
      </c>
      <c r="H277" s="1"/>
      <c r="I277" s="1"/>
      <c r="J277" s="121"/>
      <c r="K277" s="121"/>
      <c r="L277" s="121"/>
      <c r="M277" s="121"/>
      <c r="N277" s="121"/>
      <c r="O277" s="121"/>
      <c r="P277" s="121"/>
      <c r="Q277" s="121"/>
      <c r="R277" s="121"/>
      <c r="S277" s="121"/>
      <c r="T277" s="121"/>
      <c r="U277" s="121"/>
      <c r="V277" s="121"/>
      <c r="W277" s="121"/>
      <c r="X277" s="121"/>
      <c r="Y277" s="121"/>
      <c r="Z277" s="121"/>
    </row>
    <row r="278" ht="11.25" customHeight="1">
      <c r="A278" s="540" t="s">
        <v>3859</v>
      </c>
      <c r="B278" s="447" t="s">
        <v>7619</v>
      </c>
      <c r="C278" s="540" t="s">
        <v>12585</v>
      </c>
      <c r="D278" s="458" t="s">
        <v>12281</v>
      </c>
      <c r="E278" s="458" t="s">
        <v>12586</v>
      </c>
      <c r="F278" s="541">
        <v>45.42</v>
      </c>
      <c r="G278" s="5" t="s">
        <v>3859</v>
      </c>
      <c r="H278" s="1"/>
      <c r="I278" s="1"/>
      <c r="J278" s="121"/>
      <c r="K278" s="121"/>
      <c r="L278" s="121"/>
      <c r="M278" s="121"/>
      <c r="N278" s="121"/>
      <c r="O278" s="121"/>
      <c r="P278" s="121"/>
      <c r="Q278" s="121"/>
      <c r="R278" s="121"/>
      <c r="S278" s="121"/>
      <c r="T278" s="121"/>
      <c r="U278" s="121"/>
      <c r="V278" s="121"/>
      <c r="W278" s="121"/>
      <c r="X278" s="121"/>
      <c r="Y278" s="121"/>
      <c r="Z278" s="121"/>
    </row>
    <row r="279" ht="11.25" customHeight="1">
      <c r="A279" s="540" t="s">
        <v>3859</v>
      </c>
      <c r="B279" s="447" t="s">
        <v>7619</v>
      </c>
      <c r="C279" s="540" t="s">
        <v>12587</v>
      </c>
      <c r="D279" s="458" t="s">
        <v>12281</v>
      </c>
      <c r="E279" s="458" t="s">
        <v>12588</v>
      </c>
      <c r="F279" s="541">
        <v>40.72</v>
      </c>
      <c r="G279" s="5" t="s">
        <v>3859</v>
      </c>
      <c r="H279" s="1"/>
      <c r="I279" s="1"/>
      <c r="J279" s="121"/>
      <c r="K279" s="121"/>
      <c r="L279" s="121"/>
      <c r="M279" s="121"/>
      <c r="N279" s="121"/>
      <c r="O279" s="121"/>
      <c r="P279" s="121"/>
      <c r="Q279" s="121"/>
      <c r="R279" s="121"/>
      <c r="S279" s="121"/>
      <c r="T279" s="121"/>
      <c r="U279" s="121"/>
      <c r="V279" s="121"/>
      <c r="W279" s="121"/>
      <c r="X279" s="121"/>
      <c r="Y279" s="121"/>
      <c r="Z279" s="121"/>
    </row>
    <row r="280" ht="11.25" customHeight="1">
      <c r="A280" s="540" t="s">
        <v>3859</v>
      </c>
      <c r="B280" s="447" t="s">
        <v>7619</v>
      </c>
      <c r="C280" s="540" t="s">
        <v>12589</v>
      </c>
      <c r="D280" s="458" t="s">
        <v>12590</v>
      </c>
      <c r="E280" s="458" t="s">
        <v>12591</v>
      </c>
      <c r="F280" s="541">
        <v>16.75</v>
      </c>
      <c r="G280" s="5" t="s">
        <v>3859</v>
      </c>
      <c r="H280" s="1"/>
      <c r="I280" s="1"/>
      <c r="J280" s="121"/>
      <c r="K280" s="121"/>
      <c r="L280" s="121"/>
      <c r="M280" s="121"/>
      <c r="N280" s="121"/>
      <c r="O280" s="121"/>
      <c r="P280" s="121"/>
      <c r="Q280" s="121"/>
      <c r="R280" s="121"/>
      <c r="S280" s="121"/>
      <c r="T280" s="121"/>
      <c r="U280" s="121"/>
      <c r="V280" s="121"/>
      <c r="W280" s="121"/>
      <c r="X280" s="121"/>
      <c r="Y280" s="121"/>
      <c r="Z280" s="121"/>
    </row>
    <row r="281" ht="11.25" customHeight="1">
      <c r="A281" s="540" t="s">
        <v>3859</v>
      </c>
      <c r="B281" s="447" t="s">
        <v>7619</v>
      </c>
      <c r="C281" s="540" t="s">
        <v>12592</v>
      </c>
      <c r="D281" s="458" t="s">
        <v>12590</v>
      </c>
      <c r="E281" s="458" t="s">
        <v>12591</v>
      </c>
      <c r="F281" s="541">
        <v>16.75</v>
      </c>
      <c r="G281" s="5" t="s">
        <v>3859</v>
      </c>
      <c r="H281" s="1"/>
      <c r="I281" s="1"/>
      <c r="J281" s="121"/>
      <c r="K281" s="121"/>
      <c r="L281" s="121"/>
      <c r="M281" s="121"/>
      <c r="N281" s="121"/>
      <c r="O281" s="121"/>
      <c r="P281" s="121"/>
      <c r="Q281" s="121"/>
      <c r="R281" s="121"/>
      <c r="S281" s="121"/>
      <c r="T281" s="121"/>
      <c r="U281" s="121"/>
      <c r="V281" s="121"/>
      <c r="W281" s="121"/>
      <c r="X281" s="121"/>
      <c r="Y281" s="121"/>
      <c r="Z281" s="121"/>
    </row>
    <row r="282" ht="11.25" customHeight="1">
      <c r="A282" s="540" t="s">
        <v>3859</v>
      </c>
      <c r="B282" s="447" t="s">
        <v>7619</v>
      </c>
      <c r="C282" s="540" t="s">
        <v>12593</v>
      </c>
      <c r="D282" s="458"/>
      <c r="E282" s="458" t="s">
        <v>12594</v>
      </c>
      <c r="F282" s="541">
        <v>25.33</v>
      </c>
      <c r="G282" s="5" t="s">
        <v>3859</v>
      </c>
      <c r="H282" s="1"/>
      <c r="I282" s="1"/>
      <c r="J282" s="121"/>
      <c r="K282" s="121"/>
      <c r="L282" s="121"/>
      <c r="M282" s="121"/>
      <c r="N282" s="121"/>
      <c r="O282" s="121"/>
      <c r="P282" s="121"/>
      <c r="Q282" s="121"/>
      <c r="R282" s="121"/>
      <c r="S282" s="121"/>
      <c r="T282" s="121"/>
      <c r="U282" s="121"/>
      <c r="V282" s="121"/>
      <c r="W282" s="121"/>
      <c r="X282" s="121"/>
      <c r="Y282" s="121"/>
      <c r="Z282" s="121"/>
    </row>
    <row r="283" ht="11.25" customHeight="1">
      <c r="A283" s="540" t="s">
        <v>3859</v>
      </c>
      <c r="B283" s="447" t="s">
        <v>7619</v>
      </c>
      <c r="C283" s="540" t="s">
        <v>12595</v>
      </c>
      <c r="D283" s="458"/>
      <c r="E283" s="458" t="s">
        <v>12596</v>
      </c>
      <c r="F283" s="541">
        <v>14.67</v>
      </c>
      <c r="G283" s="5" t="s">
        <v>3859</v>
      </c>
      <c r="H283" s="1"/>
      <c r="I283" s="1"/>
      <c r="J283" s="121"/>
      <c r="K283" s="121"/>
      <c r="L283" s="121"/>
      <c r="M283" s="121"/>
      <c r="N283" s="121"/>
      <c r="O283" s="121"/>
      <c r="P283" s="121"/>
      <c r="Q283" s="121"/>
      <c r="R283" s="121"/>
      <c r="S283" s="121"/>
      <c r="T283" s="121"/>
      <c r="U283" s="121"/>
      <c r="V283" s="121"/>
      <c r="W283" s="121"/>
      <c r="X283" s="121"/>
      <c r="Y283" s="121"/>
      <c r="Z283" s="121"/>
    </row>
    <row r="284" ht="11.25" customHeight="1">
      <c r="A284" s="540" t="s">
        <v>3859</v>
      </c>
      <c r="B284" s="447" t="s">
        <v>7619</v>
      </c>
      <c r="C284" s="540" t="s">
        <v>12597</v>
      </c>
      <c r="D284" s="458"/>
      <c r="E284" s="458" t="s">
        <v>12598</v>
      </c>
      <c r="F284" s="541">
        <v>15.0</v>
      </c>
      <c r="G284" s="5" t="s">
        <v>3859</v>
      </c>
      <c r="H284" s="1"/>
      <c r="I284" s="1"/>
      <c r="J284" s="121"/>
      <c r="K284" s="121"/>
      <c r="L284" s="121"/>
      <c r="M284" s="121"/>
      <c r="N284" s="121"/>
      <c r="O284" s="121"/>
      <c r="P284" s="121"/>
      <c r="Q284" s="121"/>
      <c r="R284" s="121"/>
      <c r="S284" s="121"/>
      <c r="T284" s="121"/>
      <c r="U284" s="121"/>
      <c r="V284" s="121"/>
      <c r="W284" s="121"/>
      <c r="X284" s="121"/>
      <c r="Y284" s="121"/>
      <c r="Z284" s="121"/>
    </row>
    <row r="285" ht="11.25" customHeight="1">
      <c r="A285" s="540" t="s">
        <v>3859</v>
      </c>
      <c r="B285" s="447" t="s">
        <v>7619</v>
      </c>
      <c r="C285" s="540" t="s">
        <v>12599</v>
      </c>
      <c r="D285" s="458"/>
      <c r="E285" s="458" t="s">
        <v>12600</v>
      </c>
      <c r="F285" s="541">
        <v>24.0</v>
      </c>
      <c r="G285" s="5" t="s">
        <v>3859</v>
      </c>
      <c r="H285" s="1"/>
      <c r="I285" s="1"/>
      <c r="J285" s="121"/>
      <c r="K285" s="121"/>
      <c r="L285" s="121"/>
      <c r="M285" s="121"/>
      <c r="N285" s="121"/>
      <c r="O285" s="121"/>
      <c r="P285" s="121"/>
      <c r="Q285" s="121"/>
      <c r="R285" s="121"/>
      <c r="S285" s="121"/>
      <c r="T285" s="121"/>
      <c r="U285" s="121"/>
      <c r="V285" s="121"/>
      <c r="W285" s="121"/>
      <c r="X285" s="121"/>
      <c r="Y285" s="121"/>
      <c r="Z285" s="121"/>
    </row>
    <row r="286" ht="11.25" customHeight="1">
      <c r="A286" s="540" t="s">
        <v>3859</v>
      </c>
      <c r="B286" s="447" t="s">
        <v>7619</v>
      </c>
      <c r="C286" s="540" t="s">
        <v>12601</v>
      </c>
      <c r="D286" s="458"/>
      <c r="E286" s="458" t="s">
        <v>12602</v>
      </c>
      <c r="F286" s="541">
        <v>3.0</v>
      </c>
      <c r="G286" s="5" t="s">
        <v>3859</v>
      </c>
      <c r="H286" s="1"/>
      <c r="I286" s="1"/>
      <c r="J286" s="121"/>
      <c r="K286" s="121"/>
      <c r="L286" s="121"/>
      <c r="M286" s="121"/>
      <c r="N286" s="121"/>
      <c r="O286" s="121"/>
      <c r="P286" s="121"/>
      <c r="Q286" s="121"/>
      <c r="R286" s="121"/>
      <c r="S286" s="121"/>
      <c r="T286" s="121"/>
      <c r="U286" s="121"/>
      <c r="V286" s="121"/>
      <c r="W286" s="121"/>
      <c r="X286" s="121"/>
      <c r="Y286" s="121"/>
      <c r="Z286" s="121"/>
    </row>
    <row r="287" ht="11.25" customHeight="1">
      <c r="A287" s="540" t="s">
        <v>3859</v>
      </c>
      <c r="B287" s="447" t="s">
        <v>7619</v>
      </c>
      <c r="C287" s="540" t="s">
        <v>12603</v>
      </c>
      <c r="D287" s="458"/>
      <c r="E287" s="458" t="s">
        <v>12604</v>
      </c>
      <c r="F287" s="541">
        <v>78.67</v>
      </c>
      <c r="G287" s="5" t="s">
        <v>3859</v>
      </c>
      <c r="H287" s="1"/>
      <c r="I287" s="1"/>
      <c r="J287" s="121"/>
      <c r="K287" s="121"/>
      <c r="L287" s="121"/>
      <c r="M287" s="121"/>
      <c r="N287" s="121"/>
      <c r="O287" s="121"/>
      <c r="P287" s="121"/>
      <c r="Q287" s="121"/>
      <c r="R287" s="121"/>
      <c r="S287" s="121"/>
      <c r="T287" s="121"/>
      <c r="U287" s="121"/>
      <c r="V287" s="121"/>
      <c r="W287" s="121"/>
      <c r="X287" s="121"/>
      <c r="Y287" s="121"/>
      <c r="Z287" s="121"/>
    </row>
    <row r="288" ht="11.25" customHeight="1">
      <c r="A288" s="540" t="s">
        <v>12080</v>
      </c>
      <c r="B288" s="447" t="s">
        <v>12081</v>
      </c>
      <c r="C288" s="540" t="s">
        <v>12605</v>
      </c>
      <c r="D288" s="458" t="s">
        <v>12281</v>
      </c>
      <c r="E288" s="458">
        <f>44/3</f>
        <v>14.66666667</v>
      </c>
      <c r="F288" s="541">
        <v>15.0</v>
      </c>
      <c r="G288" s="5" t="s">
        <v>3901</v>
      </c>
      <c r="H288" s="1"/>
      <c r="I288" s="1"/>
      <c r="J288" s="121"/>
      <c r="K288" s="121"/>
      <c r="L288" s="121"/>
      <c r="M288" s="121"/>
      <c r="N288" s="121"/>
      <c r="O288" s="121"/>
      <c r="P288" s="121"/>
      <c r="Q288" s="121"/>
      <c r="R288" s="121"/>
      <c r="S288" s="121"/>
      <c r="T288" s="121"/>
      <c r="U288" s="121"/>
      <c r="V288" s="121"/>
      <c r="W288" s="121"/>
      <c r="X288" s="121"/>
      <c r="Y288" s="121"/>
      <c r="Z288" s="121"/>
    </row>
    <row r="289" ht="11.25" customHeight="1">
      <c r="A289" s="540" t="s">
        <v>12080</v>
      </c>
      <c r="B289" s="447" t="s">
        <v>12081</v>
      </c>
      <c r="C289" s="540" t="s">
        <v>12606</v>
      </c>
      <c r="D289" s="458" t="s">
        <v>12281</v>
      </c>
      <c r="E289" s="458">
        <f t="shared" ref="E289:E290" si="5">14/3</f>
        <v>4.666666667</v>
      </c>
      <c r="F289" s="541">
        <v>5.0</v>
      </c>
      <c r="G289" s="5" t="s">
        <v>3901</v>
      </c>
      <c r="H289" s="1"/>
      <c r="I289" s="1"/>
      <c r="J289" s="121"/>
      <c r="K289" s="121"/>
      <c r="L289" s="121"/>
      <c r="M289" s="121"/>
      <c r="N289" s="121"/>
      <c r="O289" s="121"/>
      <c r="P289" s="121"/>
      <c r="Q289" s="121"/>
      <c r="R289" s="121"/>
      <c r="S289" s="121"/>
      <c r="T289" s="121"/>
      <c r="U289" s="121"/>
      <c r="V289" s="121"/>
      <c r="W289" s="121"/>
      <c r="X289" s="121"/>
      <c r="Y289" s="121"/>
      <c r="Z289" s="121"/>
    </row>
    <row r="290" ht="11.25" customHeight="1">
      <c r="A290" s="540" t="s">
        <v>12080</v>
      </c>
      <c r="B290" s="447" t="s">
        <v>12081</v>
      </c>
      <c r="C290" s="540" t="s">
        <v>12607</v>
      </c>
      <c r="D290" s="458" t="s">
        <v>12281</v>
      </c>
      <c r="E290" s="458">
        <f t="shared" si="5"/>
        <v>4.666666667</v>
      </c>
      <c r="F290" s="541">
        <v>5.0</v>
      </c>
      <c r="G290" s="5" t="s">
        <v>3901</v>
      </c>
      <c r="H290" s="1"/>
      <c r="I290" s="1"/>
      <c r="J290" s="121"/>
      <c r="K290" s="121"/>
      <c r="L290" s="121"/>
      <c r="M290" s="121"/>
      <c r="N290" s="121"/>
      <c r="O290" s="121"/>
      <c r="P290" s="121"/>
      <c r="Q290" s="121"/>
      <c r="R290" s="121"/>
      <c r="S290" s="121"/>
      <c r="T290" s="121"/>
      <c r="U290" s="121"/>
      <c r="V290" s="121"/>
      <c r="W290" s="121"/>
      <c r="X290" s="121"/>
      <c r="Y290" s="121"/>
      <c r="Z290" s="121"/>
    </row>
    <row r="291" ht="11.25" customHeight="1">
      <c r="A291" s="540" t="s">
        <v>12080</v>
      </c>
      <c r="B291" s="447" t="s">
        <v>12081</v>
      </c>
      <c r="C291" s="540" t="s">
        <v>12608</v>
      </c>
      <c r="D291" s="458" t="s">
        <v>12281</v>
      </c>
      <c r="E291" s="458">
        <f>29/3</f>
        <v>9.666666667</v>
      </c>
      <c r="F291" s="541">
        <v>10.0</v>
      </c>
      <c r="G291" s="5" t="s">
        <v>3901</v>
      </c>
      <c r="H291" s="1"/>
      <c r="I291" s="1"/>
      <c r="J291" s="121"/>
      <c r="K291" s="121"/>
      <c r="L291" s="121"/>
      <c r="M291" s="121"/>
      <c r="N291" s="121"/>
      <c r="O291" s="121"/>
      <c r="P291" s="121"/>
      <c r="Q291" s="121"/>
      <c r="R291" s="121"/>
      <c r="S291" s="121"/>
      <c r="T291" s="121"/>
      <c r="U291" s="121"/>
      <c r="V291" s="121"/>
      <c r="W291" s="121"/>
      <c r="X291" s="121"/>
      <c r="Y291" s="121"/>
      <c r="Z291" s="121"/>
    </row>
    <row r="292" ht="11.25" customHeight="1">
      <c r="A292" s="540" t="s">
        <v>12080</v>
      </c>
      <c r="B292" s="447" t="s">
        <v>12081</v>
      </c>
      <c r="C292" s="540" t="s">
        <v>12609</v>
      </c>
      <c r="D292" s="458" t="s">
        <v>12281</v>
      </c>
      <c r="E292" s="458">
        <f>24/3</f>
        <v>8</v>
      </c>
      <c r="F292" s="541">
        <v>8.0</v>
      </c>
      <c r="G292" s="5" t="s">
        <v>3901</v>
      </c>
      <c r="H292" s="1"/>
      <c r="I292" s="1"/>
      <c r="J292" s="121"/>
      <c r="K292" s="121"/>
      <c r="L292" s="121"/>
      <c r="M292" s="121"/>
      <c r="N292" s="121"/>
      <c r="O292" s="121"/>
      <c r="P292" s="121"/>
      <c r="Q292" s="121"/>
      <c r="R292" s="121"/>
      <c r="S292" s="121"/>
      <c r="T292" s="121"/>
      <c r="U292" s="121"/>
      <c r="V292" s="121"/>
      <c r="W292" s="121"/>
      <c r="X292" s="121"/>
      <c r="Y292" s="121"/>
      <c r="Z292" s="121"/>
    </row>
    <row r="293" ht="11.25" customHeight="1">
      <c r="A293" s="540" t="s">
        <v>12080</v>
      </c>
      <c r="B293" s="447" t="s">
        <v>12081</v>
      </c>
      <c r="C293" s="540" t="s">
        <v>12610</v>
      </c>
      <c r="D293" s="458" t="s">
        <v>12281</v>
      </c>
      <c r="E293" s="458">
        <f>32/3</f>
        <v>10.66666667</v>
      </c>
      <c r="F293" s="541">
        <v>11.0</v>
      </c>
      <c r="G293" s="5" t="s">
        <v>3901</v>
      </c>
      <c r="H293" s="1"/>
      <c r="I293" s="1"/>
      <c r="J293" s="121"/>
      <c r="K293" s="121"/>
      <c r="L293" s="121"/>
      <c r="M293" s="121"/>
      <c r="N293" s="121"/>
      <c r="O293" s="121"/>
      <c r="P293" s="121"/>
      <c r="Q293" s="121"/>
      <c r="R293" s="121"/>
      <c r="S293" s="121"/>
      <c r="T293" s="121"/>
      <c r="U293" s="121"/>
      <c r="V293" s="121"/>
      <c r="W293" s="121"/>
      <c r="X293" s="121"/>
      <c r="Y293" s="121"/>
      <c r="Z293" s="121"/>
    </row>
    <row r="294" ht="11.25" customHeight="1">
      <c r="A294" s="540" t="s">
        <v>12080</v>
      </c>
      <c r="B294" s="447" t="s">
        <v>12081</v>
      </c>
      <c r="C294" s="540" t="s">
        <v>12611</v>
      </c>
      <c r="D294" s="458" t="s">
        <v>12281</v>
      </c>
      <c r="E294" s="458">
        <f>20/3</f>
        <v>6.666666667</v>
      </c>
      <c r="F294" s="541">
        <v>7.0</v>
      </c>
      <c r="G294" s="5" t="s">
        <v>3901</v>
      </c>
      <c r="H294" s="1"/>
      <c r="I294" s="1"/>
      <c r="J294" s="121"/>
      <c r="K294" s="121"/>
      <c r="L294" s="121"/>
      <c r="M294" s="121"/>
      <c r="N294" s="121"/>
      <c r="O294" s="121"/>
      <c r="P294" s="121"/>
      <c r="Q294" s="121"/>
      <c r="R294" s="121"/>
      <c r="S294" s="121"/>
      <c r="T294" s="121"/>
      <c r="U294" s="121"/>
      <c r="V294" s="121"/>
      <c r="W294" s="121"/>
      <c r="X294" s="121"/>
      <c r="Y294" s="121"/>
      <c r="Z294" s="121"/>
    </row>
    <row r="295" ht="11.25" customHeight="1">
      <c r="A295" s="542" t="s">
        <v>776</v>
      </c>
      <c r="B295" s="466" t="s">
        <v>1075</v>
      </c>
      <c r="C295" s="542" t="s">
        <v>12612</v>
      </c>
      <c r="D295" s="543" t="s">
        <v>12223</v>
      </c>
      <c r="E295" s="543" t="s">
        <v>12613</v>
      </c>
      <c r="F295" s="544">
        <f t="shared" ref="F295:F296" si="6">27/3</f>
        <v>9</v>
      </c>
      <c r="G295" s="5" t="s">
        <v>776</v>
      </c>
      <c r="H295" s="1"/>
      <c r="I295" s="1"/>
      <c r="J295" s="121"/>
      <c r="K295" s="121"/>
      <c r="L295" s="121"/>
      <c r="M295" s="121"/>
      <c r="N295" s="121"/>
      <c r="O295" s="121"/>
      <c r="P295" s="121"/>
      <c r="Q295" s="121"/>
      <c r="R295" s="121"/>
      <c r="S295" s="121"/>
      <c r="T295" s="121"/>
      <c r="U295" s="121"/>
      <c r="V295" s="121"/>
      <c r="W295" s="121"/>
      <c r="X295" s="121"/>
      <c r="Y295" s="121"/>
      <c r="Z295" s="121"/>
    </row>
    <row r="296" ht="11.25" customHeight="1">
      <c r="A296" s="542" t="s">
        <v>776</v>
      </c>
      <c r="B296" s="466" t="s">
        <v>1075</v>
      </c>
      <c r="C296" s="542" t="s">
        <v>12614</v>
      </c>
      <c r="D296" s="543" t="s">
        <v>12223</v>
      </c>
      <c r="E296" s="543" t="s">
        <v>12613</v>
      </c>
      <c r="F296" s="544">
        <f t="shared" si="6"/>
        <v>9</v>
      </c>
      <c r="G296" s="5" t="s">
        <v>776</v>
      </c>
      <c r="H296" s="1"/>
      <c r="I296" s="1"/>
      <c r="J296" s="121"/>
      <c r="K296" s="121"/>
      <c r="L296" s="121"/>
      <c r="M296" s="121"/>
      <c r="N296" s="121"/>
      <c r="O296" s="121"/>
      <c r="P296" s="121"/>
      <c r="Q296" s="121"/>
      <c r="R296" s="121"/>
      <c r="S296" s="121"/>
      <c r="T296" s="121"/>
      <c r="U296" s="121"/>
      <c r="V296" s="121"/>
      <c r="W296" s="121"/>
      <c r="X296" s="121"/>
      <c r="Y296" s="121"/>
      <c r="Z296" s="121"/>
    </row>
    <row r="297" ht="11.25" customHeight="1">
      <c r="A297" s="542" t="s">
        <v>776</v>
      </c>
      <c r="B297" s="466" t="s">
        <v>1075</v>
      </c>
      <c r="C297" s="542" t="s">
        <v>12615</v>
      </c>
      <c r="D297" s="543" t="s">
        <v>12223</v>
      </c>
      <c r="E297" s="543" t="s">
        <v>12613</v>
      </c>
      <c r="F297" s="544">
        <f>6.75/3</f>
        <v>2.25</v>
      </c>
      <c r="G297" s="5" t="s">
        <v>776</v>
      </c>
      <c r="H297" s="1"/>
      <c r="I297" s="1"/>
      <c r="J297" s="121"/>
      <c r="K297" s="121"/>
      <c r="L297" s="121"/>
      <c r="M297" s="121"/>
      <c r="N297" s="121"/>
      <c r="O297" s="121"/>
      <c r="P297" s="121"/>
      <c r="Q297" s="121"/>
      <c r="R297" s="121"/>
      <c r="S297" s="121"/>
      <c r="T297" s="121"/>
      <c r="U297" s="121"/>
      <c r="V297" s="121"/>
      <c r="W297" s="121"/>
      <c r="X297" s="121"/>
      <c r="Y297" s="121"/>
      <c r="Z297" s="121"/>
    </row>
    <row r="298" ht="11.25" customHeight="1">
      <c r="A298" s="542" t="s">
        <v>776</v>
      </c>
      <c r="B298" s="466" t="s">
        <v>1075</v>
      </c>
      <c r="C298" s="542" t="s">
        <v>12616</v>
      </c>
      <c r="D298" s="543" t="s">
        <v>12223</v>
      </c>
      <c r="E298" s="543" t="s">
        <v>12613</v>
      </c>
      <c r="F298" s="544">
        <f>2.7/3</f>
        <v>0.9</v>
      </c>
      <c r="G298" s="5" t="s">
        <v>776</v>
      </c>
      <c r="H298" s="1"/>
      <c r="I298" s="1"/>
      <c r="J298" s="121"/>
      <c r="K298" s="121"/>
      <c r="L298" s="121"/>
      <c r="M298" s="121"/>
      <c r="N298" s="121"/>
      <c r="O298" s="121"/>
      <c r="P298" s="121"/>
      <c r="Q298" s="121"/>
      <c r="R298" s="121"/>
      <c r="S298" s="121"/>
      <c r="T298" s="121"/>
      <c r="U298" s="121"/>
      <c r="V298" s="121"/>
      <c r="W298" s="121"/>
      <c r="X298" s="121"/>
      <c r="Y298" s="121"/>
      <c r="Z298" s="121"/>
    </row>
    <row r="299" ht="11.25" customHeight="1">
      <c r="A299" s="542" t="s">
        <v>776</v>
      </c>
      <c r="B299" s="466" t="s">
        <v>1075</v>
      </c>
      <c r="C299" s="542" t="s">
        <v>12617</v>
      </c>
      <c r="D299" s="543" t="s">
        <v>12223</v>
      </c>
      <c r="E299" s="543" t="s">
        <v>12613</v>
      </c>
      <c r="F299" s="544">
        <f t="shared" ref="F299:F300" si="7">19/3</f>
        <v>6.333333333</v>
      </c>
      <c r="G299" s="5" t="s">
        <v>776</v>
      </c>
      <c r="H299" s="1"/>
      <c r="I299" s="1"/>
      <c r="J299" s="121"/>
      <c r="K299" s="121"/>
      <c r="L299" s="121"/>
      <c r="M299" s="121"/>
      <c r="N299" s="121"/>
      <c r="O299" s="121"/>
      <c r="P299" s="121"/>
      <c r="Q299" s="121"/>
      <c r="R299" s="121"/>
      <c r="S299" s="121"/>
      <c r="T299" s="121"/>
      <c r="U299" s="121"/>
      <c r="V299" s="121"/>
      <c r="W299" s="121"/>
      <c r="X299" s="121"/>
      <c r="Y299" s="121"/>
      <c r="Z299" s="121"/>
    </row>
    <row r="300" ht="11.25" customHeight="1">
      <c r="A300" s="542" t="s">
        <v>776</v>
      </c>
      <c r="B300" s="466" t="s">
        <v>1075</v>
      </c>
      <c r="C300" s="542" t="s">
        <v>12618</v>
      </c>
      <c r="D300" s="543" t="s">
        <v>12223</v>
      </c>
      <c r="E300" s="543" t="s">
        <v>12613</v>
      </c>
      <c r="F300" s="544">
        <f t="shared" si="7"/>
        <v>6.333333333</v>
      </c>
      <c r="G300" s="5" t="s">
        <v>776</v>
      </c>
      <c r="H300" s="1"/>
      <c r="I300" s="1"/>
      <c r="J300" s="121"/>
      <c r="K300" s="121"/>
      <c r="L300" s="121"/>
      <c r="M300" s="121"/>
      <c r="N300" s="121"/>
      <c r="O300" s="121"/>
      <c r="P300" s="121"/>
      <c r="Q300" s="121"/>
      <c r="R300" s="121"/>
      <c r="S300" s="121"/>
      <c r="T300" s="121"/>
      <c r="U300" s="121"/>
      <c r="V300" s="121"/>
      <c r="W300" s="121"/>
      <c r="X300" s="121"/>
      <c r="Y300" s="121"/>
      <c r="Z300" s="121"/>
    </row>
    <row r="301" ht="11.25" customHeight="1">
      <c r="A301" s="542" t="s">
        <v>776</v>
      </c>
      <c r="B301" s="466" t="s">
        <v>1075</v>
      </c>
      <c r="C301" s="542" t="s">
        <v>12619</v>
      </c>
      <c r="D301" s="543" t="s">
        <v>12223</v>
      </c>
      <c r="E301" s="543" t="s">
        <v>12613</v>
      </c>
      <c r="F301" s="544">
        <f>4.75/3</f>
        <v>1.583333333</v>
      </c>
      <c r="G301" s="5" t="s">
        <v>776</v>
      </c>
      <c r="H301" s="1"/>
      <c r="I301" s="1"/>
      <c r="J301" s="121"/>
      <c r="K301" s="121"/>
      <c r="L301" s="121"/>
      <c r="M301" s="121"/>
      <c r="N301" s="121"/>
      <c r="O301" s="121"/>
      <c r="P301" s="121"/>
      <c r="Q301" s="121"/>
      <c r="R301" s="121"/>
      <c r="S301" s="121"/>
      <c r="T301" s="121"/>
      <c r="U301" s="121"/>
      <c r="V301" s="121"/>
      <c r="W301" s="121"/>
      <c r="X301" s="121"/>
      <c r="Y301" s="121"/>
      <c r="Z301" s="121"/>
    </row>
    <row r="302" ht="11.25" customHeight="1">
      <c r="A302" s="542" t="s">
        <v>776</v>
      </c>
      <c r="B302" s="466" t="s">
        <v>1075</v>
      </c>
      <c r="C302" s="542" t="s">
        <v>12620</v>
      </c>
      <c r="D302" s="543" t="s">
        <v>12223</v>
      </c>
      <c r="E302" s="543" t="s">
        <v>12613</v>
      </c>
      <c r="F302" s="544">
        <f>1.9/3</f>
        <v>0.6333333333</v>
      </c>
      <c r="G302" s="5" t="s">
        <v>776</v>
      </c>
      <c r="H302" s="1"/>
      <c r="I302" s="1"/>
      <c r="J302" s="121"/>
      <c r="K302" s="121"/>
      <c r="L302" s="121"/>
      <c r="M302" s="121"/>
      <c r="N302" s="121"/>
      <c r="O302" s="121"/>
      <c r="P302" s="121"/>
      <c r="Q302" s="121"/>
      <c r="R302" s="121"/>
      <c r="S302" s="121"/>
      <c r="T302" s="121"/>
      <c r="U302" s="121"/>
      <c r="V302" s="121"/>
      <c r="W302" s="121"/>
      <c r="X302" s="121"/>
      <c r="Y302" s="121"/>
      <c r="Z302" s="121"/>
    </row>
    <row r="303" ht="11.25" customHeight="1">
      <c r="A303" s="542" t="s">
        <v>776</v>
      </c>
      <c r="B303" s="466" t="s">
        <v>1075</v>
      </c>
      <c r="C303" s="542" t="s">
        <v>12621</v>
      </c>
      <c r="D303" s="543" t="s">
        <v>12223</v>
      </c>
      <c r="E303" s="543" t="s">
        <v>12613</v>
      </c>
      <c r="F303" s="544">
        <f t="shared" ref="F303:F304" si="8">6/3</f>
        <v>2</v>
      </c>
      <c r="G303" s="5" t="s">
        <v>776</v>
      </c>
      <c r="H303" s="1"/>
      <c r="I303" s="1"/>
      <c r="J303" s="121"/>
      <c r="K303" s="121"/>
      <c r="L303" s="121"/>
      <c r="M303" s="121"/>
      <c r="N303" s="121"/>
      <c r="O303" s="121"/>
      <c r="P303" s="121"/>
      <c r="Q303" s="121"/>
      <c r="R303" s="121"/>
      <c r="S303" s="121"/>
      <c r="T303" s="121"/>
      <c r="U303" s="121"/>
      <c r="V303" s="121"/>
      <c r="W303" s="121"/>
      <c r="X303" s="121"/>
      <c r="Y303" s="121"/>
      <c r="Z303" s="121"/>
    </row>
    <row r="304" ht="11.25" customHeight="1">
      <c r="A304" s="542" t="s">
        <v>776</v>
      </c>
      <c r="B304" s="466" t="s">
        <v>1075</v>
      </c>
      <c r="C304" s="542" t="s">
        <v>12622</v>
      </c>
      <c r="D304" s="543" t="s">
        <v>12223</v>
      </c>
      <c r="E304" s="543" t="s">
        <v>12613</v>
      </c>
      <c r="F304" s="544">
        <f t="shared" si="8"/>
        <v>2</v>
      </c>
      <c r="G304" s="5" t="s">
        <v>776</v>
      </c>
      <c r="H304" s="1"/>
      <c r="I304" s="1"/>
      <c r="J304" s="121"/>
      <c r="K304" s="121"/>
      <c r="L304" s="121"/>
      <c r="M304" s="121"/>
      <c r="N304" s="121"/>
      <c r="O304" s="121"/>
      <c r="P304" s="121"/>
      <c r="Q304" s="121"/>
      <c r="R304" s="121"/>
      <c r="S304" s="121"/>
      <c r="T304" s="121"/>
      <c r="U304" s="121"/>
      <c r="V304" s="121"/>
      <c r="W304" s="121"/>
      <c r="X304" s="121"/>
      <c r="Y304" s="121"/>
      <c r="Z304" s="121"/>
    </row>
    <row r="305" ht="11.25" customHeight="1">
      <c r="A305" s="542" t="s">
        <v>776</v>
      </c>
      <c r="B305" s="466" t="s">
        <v>1075</v>
      </c>
      <c r="C305" s="542" t="s">
        <v>12623</v>
      </c>
      <c r="D305" s="543" t="s">
        <v>12223</v>
      </c>
      <c r="E305" s="543" t="s">
        <v>12613</v>
      </c>
      <c r="F305" s="544">
        <f>24/3</f>
        <v>8</v>
      </c>
      <c r="G305" s="5" t="s">
        <v>776</v>
      </c>
      <c r="H305" s="1"/>
      <c r="I305" s="1"/>
      <c r="J305" s="121"/>
      <c r="K305" s="121"/>
      <c r="L305" s="121"/>
      <c r="M305" s="121"/>
      <c r="N305" s="121"/>
      <c r="O305" s="121"/>
      <c r="P305" s="121"/>
      <c r="Q305" s="121"/>
      <c r="R305" s="121"/>
      <c r="S305" s="121"/>
      <c r="T305" s="121"/>
      <c r="U305" s="121"/>
      <c r="V305" s="121"/>
      <c r="W305" s="121"/>
      <c r="X305" s="121"/>
      <c r="Y305" s="121"/>
      <c r="Z305" s="121"/>
    </row>
    <row r="306" ht="11.25" customHeight="1">
      <c r="A306" s="542" t="s">
        <v>776</v>
      </c>
      <c r="B306" s="466" t="s">
        <v>1075</v>
      </c>
      <c r="C306" s="542" t="s">
        <v>12624</v>
      </c>
      <c r="D306" s="543" t="s">
        <v>12223</v>
      </c>
      <c r="E306" s="543" t="s">
        <v>12613</v>
      </c>
      <c r="F306" s="544">
        <f>29/3</f>
        <v>9.666666667</v>
      </c>
      <c r="G306" s="5" t="s">
        <v>776</v>
      </c>
      <c r="H306" s="1"/>
      <c r="I306" s="1"/>
      <c r="J306" s="121"/>
      <c r="K306" s="121"/>
      <c r="L306" s="121"/>
      <c r="M306" s="121"/>
      <c r="N306" s="121"/>
      <c r="O306" s="121"/>
      <c r="P306" s="121"/>
      <c r="Q306" s="121"/>
      <c r="R306" s="121"/>
      <c r="S306" s="121"/>
      <c r="T306" s="121"/>
      <c r="U306" s="121"/>
      <c r="V306" s="121"/>
      <c r="W306" s="121"/>
      <c r="X306" s="121"/>
      <c r="Y306" s="121"/>
      <c r="Z306" s="121"/>
    </row>
    <row r="307" ht="11.25" customHeight="1">
      <c r="A307" s="542" t="s">
        <v>776</v>
      </c>
      <c r="B307" s="466" t="s">
        <v>1075</v>
      </c>
      <c r="C307" s="542" t="s">
        <v>12625</v>
      </c>
      <c r="D307" s="543" t="s">
        <v>12474</v>
      </c>
      <c r="E307" s="543" t="s">
        <v>12626</v>
      </c>
      <c r="F307" s="544">
        <f>24/6</f>
        <v>4</v>
      </c>
      <c r="G307" s="5" t="s">
        <v>776</v>
      </c>
      <c r="H307" s="1"/>
      <c r="I307" s="1"/>
      <c r="J307" s="121"/>
      <c r="K307" s="121"/>
      <c r="L307" s="121"/>
      <c r="M307" s="121"/>
      <c r="N307" s="121"/>
      <c r="O307" s="121"/>
      <c r="P307" s="121"/>
      <c r="Q307" s="121"/>
      <c r="R307" s="121"/>
      <c r="S307" s="121"/>
      <c r="T307" s="121"/>
      <c r="U307" s="121"/>
      <c r="V307" s="121"/>
      <c r="W307" s="121"/>
      <c r="X307" s="121"/>
      <c r="Y307" s="121"/>
      <c r="Z307" s="121"/>
    </row>
    <row r="308" ht="11.25" customHeight="1">
      <c r="A308" s="542" t="s">
        <v>776</v>
      </c>
      <c r="B308" s="466" t="s">
        <v>1075</v>
      </c>
      <c r="C308" s="542" t="s">
        <v>12627</v>
      </c>
      <c r="D308" s="543" t="s">
        <v>12474</v>
      </c>
      <c r="E308" s="543" t="s">
        <v>12626</v>
      </c>
      <c r="F308" s="544">
        <f>29/6</f>
        <v>4.833333333</v>
      </c>
      <c r="G308" s="5" t="s">
        <v>776</v>
      </c>
      <c r="H308" s="1"/>
      <c r="I308" s="1"/>
      <c r="J308" s="121"/>
      <c r="K308" s="121"/>
      <c r="L308" s="121"/>
      <c r="M308" s="121"/>
      <c r="N308" s="121"/>
      <c r="O308" s="121"/>
      <c r="P308" s="121"/>
      <c r="Q308" s="121"/>
      <c r="R308" s="121"/>
      <c r="S308" s="121"/>
      <c r="T308" s="121"/>
      <c r="U308" s="121"/>
      <c r="V308" s="121"/>
      <c r="W308" s="121"/>
      <c r="X308" s="121"/>
      <c r="Y308" s="121"/>
      <c r="Z308" s="121"/>
    </row>
    <row r="309" ht="11.25" customHeight="1">
      <c r="A309" s="542" t="s">
        <v>776</v>
      </c>
      <c r="B309" s="466" t="s">
        <v>1075</v>
      </c>
      <c r="C309" s="542" t="s">
        <v>12628</v>
      </c>
      <c r="D309" s="543" t="s">
        <v>12474</v>
      </c>
      <c r="E309" s="543" t="s">
        <v>12626</v>
      </c>
      <c r="F309" s="544">
        <f>6/6</f>
        <v>1</v>
      </c>
      <c r="G309" s="5" t="s">
        <v>776</v>
      </c>
      <c r="H309" s="1"/>
      <c r="I309" s="1"/>
      <c r="J309" s="121"/>
      <c r="K309" s="121"/>
      <c r="L309" s="121"/>
      <c r="M309" s="121"/>
      <c r="N309" s="121"/>
      <c r="O309" s="121"/>
      <c r="P309" s="121"/>
      <c r="Q309" s="121"/>
      <c r="R309" s="121"/>
      <c r="S309" s="121"/>
      <c r="T309" s="121"/>
      <c r="U309" s="121"/>
      <c r="V309" s="121"/>
      <c r="W309" s="121"/>
      <c r="X309" s="121"/>
      <c r="Y309" s="121"/>
      <c r="Z309" s="121"/>
    </row>
    <row r="310" ht="11.25" customHeight="1">
      <c r="A310" s="542" t="s">
        <v>776</v>
      </c>
      <c r="B310" s="466" t="s">
        <v>1075</v>
      </c>
      <c r="C310" s="542" t="s">
        <v>12629</v>
      </c>
      <c r="D310" s="543" t="s">
        <v>12474</v>
      </c>
      <c r="E310" s="543" t="s">
        <v>12626</v>
      </c>
      <c r="F310" s="544">
        <f>7.25/6</f>
        <v>1.208333333</v>
      </c>
      <c r="G310" s="5" t="s">
        <v>776</v>
      </c>
      <c r="H310" s="1"/>
      <c r="I310" s="1"/>
      <c r="J310" s="121"/>
      <c r="K310" s="121"/>
      <c r="L310" s="121"/>
      <c r="M310" s="121"/>
      <c r="N310" s="121"/>
      <c r="O310" s="121"/>
      <c r="P310" s="121"/>
      <c r="Q310" s="121"/>
      <c r="R310" s="121"/>
      <c r="S310" s="121"/>
      <c r="T310" s="121"/>
      <c r="U310" s="121"/>
      <c r="V310" s="121"/>
      <c r="W310" s="121"/>
      <c r="X310" s="121"/>
      <c r="Y310" s="121"/>
      <c r="Z310" s="121"/>
    </row>
    <row r="311" ht="11.25" customHeight="1">
      <c r="A311" s="540" t="s">
        <v>4027</v>
      </c>
      <c r="B311" s="447" t="s">
        <v>88</v>
      </c>
      <c r="C311" s="540" t="s">
        <v>12630</v>
      </c>
      <c r="D311" s="458" t="s">
        <v>12223</v>
      </c>
      <c r="E311" s="458">
        <v>3.0</v>
      </c>
      <c r="F311" s="541">
        <v>3.33</v>
      </c>
      <c r="G311" s="5" t="s">
        <v>4027</v>
      </c>
      <c r="H311" s="1"/>
      <c r="I311" s="1"/>
      <c r="J311" s="121"/>
      <c r="K311" s="121"/>
      <c r="L311" s="121"/>
      <c r="M311" s="121"/>
      <c r="N311" s="121"/>
      <c r="O311" s="121"/>
      <c r="P311" s="121"/>
      <c r="Q311" s="121"/>
      <c r="R311" s="121"/>
      <c r="S311" s="121"/>
      <c r="T311" s="121"/>
      <c r="U311" s="121"/>
      <c r="V311" s="121"/>
      <c r="W311" s="121"/>
      <c r="X311" s="121"/>
      <c r="Y311" s="121"/>
      <c r="Z311" s="121"/>
    </row>
    <row r="312" ht="11.25" customHeight="1">
      <c r="A312" s="540" t="s">
        <v>4027</v>
      </c>
      <c r="B312" s="447" t="s">
        <v>88</v>
      </c>
      <c r="C312" s="540" t="s">
        <v>12631</v>
      </c>
      <c r="D312" s="458" t="s">
        <v>12223</v>
      </c>
      <c r="E312" s="458">
        <v>3.0</v>
      </c>
      <c r="F312" s="541">
        <v>3.33</v>
      </c>
      <c r="G312" s="5" t="s">
        <v>4027</v>
      </c>
      <c r="H312" s="1"/>
      <c r="I312" s="1"/>
      <c r="J312" s="121"/>
      <c r="K312" s="121"/>
      <c r="L312" s="121"/>
      <c r="M312" s="121"/>
      <c r="N312" s="121"/>
      <c r="O312" s="121"/>
      <c r="P312" s="121"/>
      <c r="Q312" s="121"/>
      <c r="R312" s="121"/>
      <c r="S312" s="121"/>
      <c r="T312" s="121"/>
      <c r="U312" s="121"/>
      <c r="V312" s="121"/>
      <c r="W312" s="121"/>
      <c r="X312" s="121"/>
      <c r="Y312" s="121"/>
      <c r="Z312" s="121"/>
    </row>
    <row r="313" ht="11.25" customHeight="1">
      <c r="A313" s="540" t="s">
        <v>4027</v>
      </c>
      <c r="B313" s="447" t="s">
        <v>88</v>
      </c>
      <c r="C313" s="540" t="s">
        <v>12632</v>
      </c>
      <c r="D313" s="458" t="s">
        <v>12223</v>
      </c>
      <c r="E313" s="458">
        <v>3.0</v>
      </c>
      <c r="F313" s="541">
        <v>3.33</v>
      </c>
      <c r="G313" s="5" t="s">
        <v>4027</v>
      </c>
      <c r="H313" s="1"/>
      <c r="I313" s="1"/>
      <c r="J313" s="121"/>
      <c r="K313" s="121"/>
      <c r="L313" s="121"/>
      <c r="M313" s="121"/>
      <c r="N313" s="121"/>
      <c r="O313" s="121"/>
      <c r="P313" s="121"/>
      <c r="Q313" s="121"/>
      <c r="R313" s="121"/>
      <c r="S313" s="121"/>
      <c r="T313" s="121"/>
      <c r="U313" s="121"/>
      <c r="V313" s="121"/>
      <c r="W313" s="121"/>
      <c r="X313" s="121"/>
      <c r="Y313" s="121"/>
      <c r="Z313" s="121"/>
    </row>
    <row r="314" ht="11.25" customHeight="1">
      <c r="A314" s="540" t="s">
        <v>4027</v>
      </c>
      <c r="B314" s="447" t="s">
        <v>88</v>
      </c>
      <c r="C314" s="540" t="s">
        <v>12633</v>
      </c>
      <c r="D314" s="458" t="s">
        <v>12223</v>
      </c>
      <c r="E314" s="458">
        <v>2.66</v>
      </c>
      <c r="F314" s="541">
        <v>2.66</v>
      </c>
      <c r="G314" s="5" t="s">
        <v>4027</v>
      </c>
      <c r="H314" s="1"/>
      <c r="I314" s="1"/>
      <c r="J314" s="121"/>
      <c r="K314" s="121"/>
      <c r="L314" s="121"/>
      <c r="M314" s="121"/>
      <c r="N314" s="121"/>
      <c r="O314" s="121"/>
      <c r="P314" s="121"/>
      <c r="Q314" s="121"/>
      <c r="R314" s="121"/>
      <c r="S314" s="121"/>
      <c r="T314" s="121"/>
      <c r="U314" s="121"/>
      <c r="V314" s="121"/>
      <c r="W314" s="121"/>
      <c r="X314" s="121"/>
      <c r="Y314" s="121"/>
      <c r="Z314" s="121"/>
    </row>
    <row r="315" ht="11.25" customHeight="1">
      <c r="A315" s="540" t="s">
        <v>4027</v>
      </c>
      <c r="B315" s="447" t="s">
        <v>88</v>
      </c>
      <c r="C315" s="540" t="s">
        <v>12634</v>
      </c>
      <c r="D315" s="458" t="s">
        <v>12474</v>
      </c>
      <c r="E315" s="458">
        <v>9.0</v>
      </c>
      <c r="F315" s="541">
        <v>4.5</v>
      </c>
      <c r="G315" s="5" t="s">
        <v>4027</v>
      </c>
      <c r="H315" s="1"/>
      <c r="I315" s="1"/>
      <c r="J315" s="121"/>
      <c r="K315" s="121"/>
      <c r="L315" s="121"/>
      <c r="M315" s="121"/>
      <c r="N315" s="121"/>
      <c r="O315" s="121"/>
      <c r="P315" s="121"/>
      <c r="Q315" s="121"/>
      <c r="R315" s="121"/>
      <c r="S315" s="121"/>
      <c r="T315" s="121"/>
      <c r="U315" s="121"/>
      <c r="V315" s="121"/>
      <c r="W315" s="121"/>
      <c r="X315" s="121"/>
      <c r="Y315" s="121"/>
      <c r="Z315" s="121"/>
    </row>
    <row r="316" ht="11.25" customHeight="1">
      <c r="A316" s="540" t="s">
        <v>4027</v>
      </c>
      <c r="B316" s="447" t="s">
        <v>88</v>
      </c>
      <c r="C316" s="540" t="s">
        <v>12635</v>
      </c>
      <c r="D316" s="458" t="s">
        <v>12474</v>
      </c>
      <c r="E316" s="458">
        <v>13.33</v>
      </c>
      <c r="F316" s="541">
        <v>6.5</v>
      </c>
      <c r="G316" s="5" t="s">
        <v>4027</v>
      </c>
      <c r="H316" s="1"/>
      <c r="I316" s="1"/>
      <c r="J316" s="121"/>
      <c r="K316" s="121"/>
      <c r="L316" s="121"/>
      <c r="M316" s="121"/>
      <c r="N316" s="121"/>
      <c r="O316" s="121"/>
      <c r="P316" s="121"/>
      <c r="Q316" s="121"/>
      <c r="R316" s="121"/>
      <c r="S316" s="121"/>
      <c r="T316" s="121"/>
      <c r="U316" s="121"/>
      <c r="V316" s="121"/>
      <c r="W316" s="121"/>
      <c r="X316" s="121"/>
      <c r="Y316" s="121"/>
      <c r="Z316" s="121"/>
    </row>
    <row r="317" ht="11.25" customHeight="1">
      <c r="A317" s="540" t="s">
        <v>4027</v>
      </c>
      <c r="B317" s="447" t="s">
        <v>88</v>
      </c>
      <c r="C317" s="540" t="s">
        <v>12636</v>
      </c>
      <c r="D317" s="458" t="s">
        <v>12474</v>
      </c>
      <c r="E317" s="458">
        <v>9.66</v>
      </c>
      <c r="F317" s="541">
        <v>4.83</v>
      </c>
      <c r="G317" s="5" t="s">
        <v>4027</v>
      </c>
      <c r="H317" s="1"/>
      <c r="I317" s="1"/>
      <c r="J317" s="121"/>
      <c r="K317" s="121"/>
      <c r="L317" s="121"/>
      <c r="M317" s="121"/>
      <c r="N317" s="121"/>
      <c r="O317" s="121"/>
      <c r="P317" s="121"/>
      <c r="Q317" s="121"/>
      <c r="R317" s="121"/>
      <c r="S317" s="121"/>
      <c r="T317" s="121"/>
      <c r="U317" s="121"/>
      <c r="V317" s="121"/>
      <c r="W317" s="121"/>
      <c r="X317" s="121"/>
      <c r="Y317" s="121"/>
      <c r="Z317" s="121"/>
    </row>
    <row r="318" ht="11.25" customHeight="1">
      <c r="A318" s="540" t="s">
        <v>4027</v>
      </c>
      <c r="B318" s="447" t="s">
        <v>88</v>
      </c>
      <c r="C318" s="540" t="s">
        <v>12637</v>
      </c>
      <c r="D318" s="458" t="s">
        <v>12474</v>
      </c>
      <c r="E318" s="458">
        <v>8.66</v>
      </c>
      <c r="F318" s="541">
        <v>4.33</v>
      </c>
      <c r="G318" s="5" t="s">
        <v>4027</v>
      </c>
      <c r="H318" s="1"/>
      <c r="I318" s="1"/>
      <c r="J318" s="121"/>
      <c r="K318" s="121"/>
      <c r="L318" s="121"/>
      <c r="M318" s="121"/>
      <c r="N318" s="121"/>
      <c r="O318" s="121"/>
      <c r="P318" s="121"/>
      <c r="Q318" s="121"/>
      <c r="R318" s="121"/>
      <c r="S318" s="121"/>
      <c r="T318" s="121"/>
      <c r="U318" s="121"/>
      <c r="V318" s="121"/>
      <c r="W318" s="121"/>
      <c r="X318" s="121"/>
      <c r="Y318" s="121"/>
      <c r="Z318" s="121"/>
    </row>
    <row r="319" ht="11.25" customHeight="1">
      <c r="A319" s="540" t="s">
        <v>4027</v>
      </c>
      <c r="B319" s="447" t="s">
        <v>88</v>
      </c>
      <c r="C319" s="540" t="s">
        <v>12638</v>
      </c>
      <c r="D319" s="458" t="s">
        <v>12322</v>
      </c>
      <c r="E319" s="458">
        <v>2.66</v>
      </c>
      <c r="F319" s="541">
        <v>2.66</v>
      </c>
      <c r="G319" s="5" t="s">
        <v>4027</v>
      </c>
      <c r="H319" s="1"/>
      <c r="I319" s="1"/>
      <c r="J319" s="121"/>
      <c r="K319" s="121"/>
      <c r="L319" s="121"/>
      <c r="M319" s="121"/>
      <c r="N319" s="121"/>
      <c r="O319" s="121"/>
      <c r="P319" s="121"/>
      <c r="Q319" s="121"/>
      <c r="R319" s="121"/>
      <c r="S319" s="121"/>
      <c r="T319" s="121"/>
      <c r="U319" s="121"/>
      <c r="V319" s="121"/>
      <c r="W319" s="121"/>
      <c r="X319" s="121"/>
      <c r="Y319" s="121"/>
      <c r="Z319" s="121"/>
    </row>
    <row r="320" ht="11.25" customHeight="1">
      <c r="A320" s="540" t="s">
        <v>12639</v>
      </c>
      <c r="B320" s="447" t="s">
        <v>88</v>
      </c>
      <c r="C320" s="540" t="s">
        <v>12640</v>
      </c>
      <c r="D320" s="458" t="s">
        <v>12281</v>
      </c>
      <c r="E320" s="458" t="s">
        <v>12641</v>
      </c>
      <c r="F320" s="541">
        <f>19/0.33</f>
        <v>57.57575758</v>
      </c>
      <c r="G320" s="5" t="s">
        <v>11333</v>
      </c>
      <c r="H320" s="1"/>
      <c r="I320" s="1"/>
      <c r="J320" s="121"/>
      <c r="K320" s="121"/>
      <c r="L320" s="121"/>
      <c r="M320" s="121"/>
      <c r="N320" s="121"/>
      <c r="O320" s="121"/>
      <c r="P320" s="121"/>
      <c r="Q320" s="121"/>
      <c r="R320" s="121"/>
      <c r="S320" s="121"/>
      <c r="T320" s="121"/>
      <c r="U320" s="121"/>
      <c r="V320" s="121"/>
      <c r="W320" s="121"/>
      <c r="X320" s="121"/>
      <c r="Y320" s="121"/>
      <c r="Z320" s="121"/>
    </row>
    <row r="321" ht="11.25" customHeight="1">
      <c r="A321" s="540" t="s">
        <v>12639</v>
      </c>
      <c r="B321" s="447" t="s">
        <v>1075</v>
      </c>
      <c r="C321" s="540" t="s">
        <v>12642</v>
      </c>
      <c r="D321" s="458" t="s">
        <v>12281</v>
      </c>
      <c r="E321" s="458" t="s">
        <v>12641</v>
      </c>
      <c r="F321" s="541">
        <f>19*0.33</f>
        <v>6.27</v>
      </c>
      <c r="G321" s="5" t="s">
        <v>11333</v>
      </c>
      <c r="H321" s="1"/>
      <c r="I321" s="1"/>
      <c r="J321" s="121"/>
      <c r="K321" s="121"/>
      <c r="L321" s="121"/>
      <c r="M321" s="121"/>
      <c r="N321" s="121"/>
      <c r="O321" s="121"/>
      <c r="P321" s="121"/>
      <c r="Q321" s="121"/>
      <c r="R321" s="121"/>
      <c r="S321" s="121"/>
      <c r="T321" s="121"/>
      <c r="U321" s="121"/>
      <c r="V321" s="121"/>
      <c r="W321" s="121"/>
      <c r="X321" s="121"/>
      <c r="Y321" s="121"/>
      <c r="Z321" s="121"/>
    </row>
    <row r="322" ht="11.25" customHeight="1">
      <c r="A322" s="540" t="s">
        <v>12639</v>
      </c>
      <c r="B322" s="447" t="s">
        <v>88</v>
      </c>
      <c r="C322" s="540" t="s">
        <v>12643</v>
      </c>
      <c r="D322" s="458" t="s">
        <v>12281</v>
      </c>
      <c r="E322" s="458" t="s">
        <v>12644</v>
      </c>
      <c r="F322" s="541">
        <f>19*0.33*0.25</f>
        <v>1.5675</v>
      </c>
      <c r="G322" s="5" t="s">
        <v>11333</v>
      </c>
      <c r="H322" s="1"/>
      <c r="I322" s="1"/>
      <c r="J322" s="121"/>
      <c r="K322" s="121"/>
      <c r="L322" s="121"/>
      <c r="M322" s="121"/>
      <c r="N322" s="121"/>
      <c r="O322" s="121"/>
      <c r="P322" s="121"/>
      <c r="Q322" s="121"/>
      <c r="R322" s="121"/>
      <c r="S322" s="121"/>
      <c r="T322" s="121"/>
      <c r="U322" s="121"/>
      <c r="V322" s="121"/>
      <c r="W322" s="121"/>
      <c r="X322" s="121"/>
      <c r="Y322" s="121"/>
      <c r="Z322" s="121"/>
    </row>
    <row r="323" ht="11.25" customHeight="1">
      <c r="A323" s="540" t="s">
        <v>12639</v>
      </c>
      <c r="B323" s="447" t="s">
        <v>88</v>
      </c>
      <c r="C323" s="540" t="s">
        <v>12645</v>
      </c>
      <c r="D323" s="458" t="s">
        <v>12281</v>
      </c>
      <c r="E323" s="458" t="s">
        <v>12646</v>
      </c>
      <c r="F323" s="541">
        <f>19*0.33*0.1</f>
        <v>0.627</v>
      </c>
      <c r="G323" s="5" t="s">
        <v>11333</v>
      </c>
      <c r="H323" s="1"/>
      <c r="I323" s="1"/>
      <c r="J323" s="121"/>
      <c r="K323" s="121"/>
      <c r="L323" s="121"/>
      <c r="M323" s="121"/>
      <c r="N323" s="121"/>
      <c r="O323" s="121"/>
      <c r="P323" s="121"/>
      <c r="Q323" s="121"/>
      <c r="R323" s="121"/>
      <c r="S323" s="121"/>
      <c r="T323" s="121"/>
      <c r="U323" s="121"/>
      <c r="V323" s="121"/>
      <c r="W323" s="121"/>
      <c r="X323" s="121"/>
      <c r="Y323" s="121"/>
      <c r="Z323" s="121"/>
    </row>
    <row r="324" ht="11.25" customHeight="1">
      <c r="A324" s="540" t="s">
        <v>12639</v>
      </c>
      <c r="B324" s="447" t="s">
        <v>88</v>
      </c>
      <c r="C324" s="540" t="s">
        <v>12647</v>
      </c>
      <c r="D324" s="458" t="s">
        <v>12281</v>
      </c>
      <c r="E324" s="458" t="s">
        <v>12641</v>
      </c>
      <c r="F324" s="541">
        <f>19*0.33</f>
        <v>6.27</v>
      </c>
      <c r="G324" s="5" t="s">
        <v>11333</v>
      </c>
      <c r="H324" s="1"/>
      <c r="I324" s="1"/>
      <c r="J324" s="121"/>
      <c r="K324" s="121"/>
      <c r="L324" s="121"/>
      <c r="M324" s="121"/>
      <c r="N324" s="121"/>
      <c r="O324" s="121"/>
      <c r="P324" s="121"/>
      <c r="Q324" s="121"/>
      <c r="R324" s="121"/>
      <c r="S324" s="121"/>
      <c r="T324" s="121"/>
      <c r="U324" s="121"/>
      <c r="V324" s="121"/>
      <c r="W324" s="121"/>
      <c r="X324" s="121"/>
      <c r="Y324" s="121"/>
      <c r="Z324" s="121"/>
    </row>
    <row r="325" ht="11.25" customHeight="1">
      <c r="A325" s="540" t="s">
        <v>12639</v>
      </c>
      <c r="B325" s="447" t="s">
        <v>88</v>
      </c>
      <c r="C325" s="540" t="s">
        <v>12648</v>
      </c>
      <c r="D325" s="458" t="s">
        <v>12281</v>
      </c>
      <c r="E325" s="458" t="s">
        <v>12649</v>
      </c>
      <c r="F325" s="541">
        <f t="shared" ref="F325:F326" si="9">24*0.33</f>
        <v>7.92</v>
      </c>
      <c r="G325" s="5" t="s">
        <v>11333</v>
      </c>
      <c r="H325" s="1"/>
      <c r="I325" s="1"/>
      <c r="J325" s="121"/>
      <c r="K325" s="121"/>
      <c r="L325" s="121"/>
      <c r="M325" s="121"/>
      <c r="N325" s="121"/>
      <c r="O325" s="121"/>
      <c r="P325" s="121"/>
      <c r="Q325" s="121"/>
      <c r="R325" s="121"/>
      <c r="S325" s="121"/>
      <c r="T325" s="121"/>
      <c r="U325" s="121"/>
      <c r="V325" s="121"/>
      <c r="W325" s="121"/>
      <c r="X325" s="121"/>
      <c r="Y325" s="121"/>
      <c r="Z325" s="121"/>
    </row>
    <row r="326" ht="11.25" customHeight="1">
      <c r="A326" s="540" t="s">
        <v>12639</v>
      </c>
      <c r="B326" s="447" t="s">
        <v>88</v>
      </c>
      <c r="C326" s="540" t="s">
        <v>12650</v>
      </c>
      <c r="D326" s="458" t="s">
        <v>12281</v>
      </c>
      <c r="E326" s="458" t="s">
        <v>12649</v>
      </c>
      <c r="F326" s="541">
        <f t="shared" si="9"/>
        <v>7.92</v>
      </c>
      <c r="G326" s="5" t="s">
        <v>11333</v>
      </c>
      <c r="H326" s="1"/>
      <c r="I326" s="1"/>
      <c r="J326" s="121"/>
      <c r="K326" s="121"/>
      <c r="L326" s="121"/>
      <c r="M326" s="121"/>
      <c r="N326" s="121"/>
      <c r="O326" s="121"/>
      <c r="P326" s="121"/>
      <c r="Q326" s="121"/>
      <c r="R326" s="121"/>
      <c r="S326" s="121"/>
      <c r="T326" s="121"/>
      <c r="U326" s="121"/>
      <c r="V326" s="121"/>
      <c r="W326" s="121"/>
      <c r="X326" s="121"/>
      <c r="Y326" s="121"/>
      <c r="Z326" s="121"/>
    </row>
    <row r="327" ht="11.25" customHeight="1">
      <c r="A327" s="540" t="s">
        <v>12639</v>
      </c>
      <c r="B327" s="447" t="s">
        <v>88</v>
      </c>
      <c r="C327" s="540" t="s">
        <v>12651</v>
      </c>
      <c r="D327" s="458" t="s">
        <v>12281</v>
      </c>
      <c r="E327" s="458" t="s">
        <v>12652</v>
      </c>
      <c r="F327" s="541">
        <f>24*0.33*0.25</f>
        <v>1.98</v>
      </c>
      <c r="G327" s="5" t="s">
        <v>11333</v>
      </c>
      <c r="H327" s="1"/>
      <c r="I327" s="1"/>
      <c r="J327" s="121"/>
      <c r="K327" s="121"/>
      <c r="L327" s="121"/>
      <c r="M327" s="121"/>
      <c r="N327" s="121"/>
      <c r="O327" s="121"/>
      <c r="P327" s="121"/>
      <c r="Q327" s="121"/>
      <c r="R327" s="121"/>
      <c r="S327" s="121"/>
      <c r="T327" s="121"/>
      <c r="U327" s="121"/>
      <c r="V327" s="121"/>
      <c r="W327" s="121"/>
      <c r="X327" s="121"/>
      <c r="Y327" s="121"/>
      <c r="Z327" s="121"/>
    </row>
    <row r="328" ht="11.25" customHeight="1">
      <c r="A328" s="540" t="s">
        <v>12639</v>
      </c>
      <c r="B328" s="447" t="s">
        <v>88</v>
      </c>
      <c r="C328" s="540" t="s">
        <v>12653</v>
      </c>
      <c r="D328" s="458" t="s">
        <v>12281</v>
      </c>
      <c r="E328" s="458" t="s">
        <v>12654</v>
      </c>
      <c r="F328" s="541">
        <f>24*0.33*0.1</f>
        <v>0.792</v>
      </c>
      <c r="G328" s="5" t="s">
        <v>11333</v>
      </c>
      <c r="H328" s="1"/>
      <c r="I328" s="1"/>
      <c r="J328" s="121"/>
      <c r="K328" s="121"/>
      <c r="L328" s="121"/>
      <c r="M328" s="121"/>
      <c r="N328" s="121"/>
      <c r="O328" s="121"/>
      <c r="P328" s="121"/>
      <c r="Q328" s="121"/>
      <c r="R328" s="121"/>
      <c r="S328" s="121"/>
      <c r="T328" s="121"/>
      <c r="U328" s="121"/>
      <c r="V328" s="121"/>
      <c r="W328" s="121"/>
      <c r="X328" s="121"/>
      <c r="Y328" s="121"/>
      <c r="Z328" s="121"/>
    </row>
    <row r="329" ht="11.25" customHeight="1">
      <c r="A329" s="540" t="s">
        <v>12639</v>
      </c>
      <c r="B329" s="447" t="s">
        <v>88</v>
      </c>
      <c r="C329" s="540" t="s">
        <v>12655</v>
      </c>
      <c r="D329" s="458" t="s">
        <v>12281</v>
      </c>
      <c r="E329" s="458" t="s">
        <v>12656</v>
      </c>
      <c r="F329" s="541">
        <f t="shared" ref="F329:F330" si="10">15*0.33</f>
        <v>4.95</v>
      </c>
      <c r="G329" s="5" t="s">
        <v>11333</v>
      </c>
      <c r="H329" s="1"/>
      <c r="I329" s="1"/>
      <c r="J329" s="121"/>
      <c r="K329" s="121"/>
      <c r="L329" s="121"/>
      <c r="M329" s="121"/>
      <c r="N329" s="121"/>
      <c r="O329" s="121"/>
      <c r="P329" s="121"/>
      <c r="Q329" s="121"/>
      <c r="R329" s="121"/>
      <c r="S329" s="121"/>
      <c r="T329" s="121"/>
      <c r="U329" s="121"/>
      <c r="V329" s="121"/>
      <c r="W329" s="121"/>
      <c r="X329" s="121"/>
      <c r="Y329" s="121"/>
      <c r="Z329" s="121"/>
    </row>
    <row r="330" ht="11.25" customHeight="1">
      <c r="A330" s="540" t="s">
        <v>12639</v>
      </c>
      <c r="B330" s="447" t="s">
        <v>88</v>
      </c>
      <c r="C330" s="540" t="s">
        <v>12657</v>
      </c>
      <c r="D330" s="458" t="s">
        <v>12281</v>
      </c>
      <c r="E330" s="458" t="s">
        <v>12656</v>
      </c>
      <c r="F330" s="541">
        <f t="shared" si="10"/>
        <v>4.95</v>
      </c>
      <c r="G330" s="5" t="s">
        <v>11333</v>
      </c>
      <c r="H330" s="1"/>
      <c r="I330" s="1"/>
      <c r="J330" s="121"/>
      <c r="K330" s="121"/>
      <c r="L330" s="121"/>
      <c r="M330" s="121"/>
      <c r="N330" s="121"/>
      <c r="O330" s="121"/>
      <c r="P330" s="121"/>
      <c r="Q330" s="121"/>
      <c r="R330" s="121"/>
      <c r="S330" s="121"/>
      <c r="T330" s="121"/>
      <c r="U330" s="121"/>
      <c r="V330" s="121"/>
      <c r="W330" s="121"/>
      <c r="X330" s="121"/>
      <c r="Y330" s="121"/>
      <c r="Z330" s="121"/>
    </row>
    <row r="331" ht="11.25" customHeight="1">
      <c r="A331" s="540" t="s">
        <v>12639</v>
      </c>
      <c r="B331" s="447" t="s">
        <v>88</v>
      </c>
      <c r="C331" s="540" t="s">
        <v>12658</v>
      </c>
      <c r="D331" s="458" t="s">
        <v>12281</v>
      </c>
      <c r="E331" s="458" t="s">
        <v>12659</v>
      </c>
      <c r="F331" s="541">
        <f>15*0.33*0.25</f>
        <v>1.2375</v>
      </c>
      <c r="G331" s="5" t="s">
        <v>11333</v>
      </c>
      <c r="H331" s="1"/>
      <c r="I331" s="1"/>
      <c r="J331" s="121"/>
      <c r="K331" s="121"/>
      <c r="L331" s="121"/>
      <c r="M331" s="121"/>
      <c r="N331" s="121"/>
      <c r="O331" s="121"/>
      <c r="P331" s="121"/>
      <c r="Q331" s="121"/>
      <c r="R331" s="121"/>
      <c r="S331" s="121"/>
      <c r="T331" s="121"/>
      <c r="U331" s="121"/>
      <c r="V331" s="121"/>
      <c r="W331" s="121"/>
      <c r="X331" s="121"/>
      <c r="Y331" s="121"/>
      <c r="Z331" s="121"/>
    </row>
    <row r="332" ht="11.25" customHeight="1">
      <c r="A332" s="540" t="s">
        <v>12639</v>
      </c>
      <c r="B332" s="447" t="s">
        <v>88</v>
      </c>
      <c r="C332" s="540" t="s">
        <v>12660</v>
      </c>
      <c r="D332" s="458" t="s">
        <v>12281</v>
      </c>
      <c r="E332" s="458" t="s">
        <v>12661</v>
      </c>
      <c r="F332" s="545">
        <f>15*0.33*0.1</f>
        <v>0.495</v>
      </c>
      <c r="G332" s="5" t="s">
        <v>11333</v>
      </c>
      <c r="H332" s="1"/>
      <c r="I332" s="1"/>
      <c r="J332" s="121"/>
      <c r="K332" s="121"/>
      <c r="L332" s="121"/>
      <c r="M332" s="121"/>
      <c r="N332" s="121"/>
      <c r="O332" s="121"/>
      <c r="P332" s="121"/>
      <c r="Q332" s="121"/>
      <c r="R332" s="121"/>
      <c r="S332" s="121"/>
      <c r="T332" s="121"/>
      <c r="U332" s="121"/>
      <c r="V332" s="121"/>
      <c r="W332" s="121"/>
      <c r="X332" s="121"/>
      <c r="Y332" s="121"/>
      <c r="Z332" s="121"/>
    </row>
    <row r="333" ht="11.25" customHeight="1">
      <c r="A333" s="540" t="s">
        <v>12639</v>
      </c>
      <c r="B333" s="447" t="s">
        <v>88</v>
      </c>
      <c r="C333" s="540" t="s">
        <v>12662</v>
      </c>
      <c r="D333" s="458" t="s">
        <v>12281</v>
      </c>
      <c r="E333" s="458" t="s">
        <v>12663</v>
      </c>
      <c r="F333" s="541">
        <f t="shared" ref="F333:F334" si="11">13*0.33</f>
        <v>4.29</v>
      </c>
      <c r="G333" s="5" t="s">
        <v>11333</v>
      </c>
      <c r="H333" s="1"/>
      <c r="I333" s="1"/>
      <c r="J333" s="121"/>
      <c r="K333" s="121"/>
      <c r="L333" s="121"/>
      <c r="M333" s="121"/>
      <c r="N333" s="121"/>
      <c r="O333" s="121"/>
      <c r="P333" s="121"/>
      <c r="Q333" s="121"/>
      <c r="R333" s="121"/>
      <c r="S333" s="121"/>
      <c r="T333" s="121"/>
      <c r="U333" s="121"/>
      <c r="V333" s="121"/>
      <c r="W333" s="121"/>
      <c r="X333" s="121"/>
      <c r="Y333" s="121"/>
      <c r="Z333" s="121"/>
    </row>
    <row r="334" ht="11.25" customHeight="1">
      <c r="A334" s="540" t="s">
        <v>12639</v>
      </c>
      <c r="B334" s="447" t="s">
        <v>88</v>
      </c>
      <c r="C334" s="540" t="s">
        <v>12664</v>
      </c>
      <c r="D334" s="458" t="s">
        <v>12281</v>
      </c>
      <c r="E334" s="458" t="s">
        <v>12663</v>
      </c>
      <c r="F334" s="541">
        <f t="shared" si="11"/>
        <v>4.29</v>
      </c>
      <c r="G334" s="5" t="s">
        <v>11333</v>
      </c>
      <c r="H334" s="1"/>
      <c r="I334" s="1"/>
      <c r="J334" s="121"/>
      <c r="K334" s="121"/>
      <c r="L334" s="121"/>
      <c r="M334" s="121"/>
      <c r="N334" s="121"/>
      <c r="O334" s="121"/>
      <c r="P334" s="121"/>
      <c r="Q334" s="121"/>
      <c r="R334" s="121"/>
      <c r="S334" s="121"/>
      <c r="T334" s="121"/>
      <c r="U334" s="121"/>
      <c r="V334" s="121"/>
      <c r="W334" s="121"/>
      <c r="X334" s="121"/>
      <c r="Y334" s="121"/>
      <c r="Z334" s="121"/>
    </row>
    <row r="335" ht="11.25" customHeight="1">
      <c r="A335" s="540" t="s">
        <v>12639</v>
      </c>
      <c r="B335" s="447" t="s">
        <v>88</v>
      </c>
      <c r="C335" s="540" t="s">
        <v>12665</v>
      </c>
      <c r="D335" s="458" t="s">
        <v>12281</v>
      </c>
      <c r="E335" s="458" t="s">
        <v>12666</v>
      </c>
      <c r="F335" s="541">
        <f>13*0.33*0.25</f>
        <v>1.0725</v>
      </c>
      <c r="G335" s="5" t="s">
        <v>11333</v>
      </c>
      <c r="H335" s="1"/>
      <c r="I335" s="1"/>
      <c r="J335" s="121"/>
      <c r="K335" s="121"/>
      <c r="L335" s="121"/>
      <c r="M335" s="121"/>
      <c r="N335" s="121"/>
      <c r="O335" s="121"/>
      <c r="P335" s="121"/>
      <c r="Q335" s="121"/>
      <c r="R335" s="121"/>
      <c r="S335" s="121"/>
      <c r="T335" s="121"/>
      <c r="U335" s="121"/>
      <c r="V335" s="121"/>
      <c r="W335" s="121"/>
      <c r="X335" s="121"/>
      <c r="Y335" s="121"/>
      <c r="Z335" s="121"/>
    </row>
    <row r="336" ht="11.25" customHeight="1">
      <c r="A336" s="540" t="s">
        <v>12639</v>
      </c>
      <c r="B336" s="447" t="s">
        <v>88</v>
      </c>
      <c r="C336" s="540" t="s">
        <v>12667</v>
      </c>
      <c r="D336" s="458" t="s">
        <v>12281</v>
      </c>
      <c r="E336" s="458" t="s">
        <v>12668</v>
      </c>
      <c r="F336" s="545">
        <f>13*0.33*0.1</f>
        <v>0.429</v>
      </c>
      <c r="G336" s="5" t="s">
        <v>11333</v>
      </c>
      <c r="H336" s="1"/>
      <c r="I336" s="1"/>
      <c r="J336" s="121"/>
      <c r="K336" s="121"/>
      <c r="L336" s="121"/>
      <c r="M336" s="121"/>
      <c r="N336" s="121"/>
      <c r="O336" s="121"/>
      <c r="P336" s="121"/>
      <c r="Q336" s="121"/>
      <c r="R336" s="121"/>
      <c r="S336" s="121"/>
      <c r="T336" s="121"/>
      <c r="U336" s="121"/>
      <c r="V336" s="121"/>
      <c r="W336" s="121"/>
      <c r="X336" s="121"/>
      <c r="Y336" s="121"/>
      <c r="Z336" s="121"/>
    </row>
    <row r="337" ht="11.25" customHeight="1">
      <c r="A337" s="540" t="s">
        <v>12639</v>
      </c>
      <c r="B337" s="447" t="s">
        <v>88</v>
      </c>
      <c r="C337" s="540" t="s">
        <v>12669</v>
      </c>
      <c r="D337" s="458" t="s">
        <v>12281</v>
      </c>
      <c r="E337" s="458" t="s">
        <v>12663</v>
      </c>
      <c r="F337" s="545">
        <f>13*0.33</f>
        <v>4.29</v>
      </c>
      <c r="G337" s="5" t="s">
        <v>11333</v>
      </c>
      <c r="H337" s="1"/>
      <c r="I337" s="1"/>
      <c r="J337" s="121"/>
      <c r="K337" s="121"/>
      <c r="L337" s="121"/>
      <c r="M337" s="121"/>
      <c r="N337" s="121"/>
      <c r="O337" s="121"/>
      <c r="P337" s="121"/>
      <c r="Q337" s="121"/>
      <c r="R337" s="121"/>
      <c r="S337" s="121"/>
      <c r="T337" s="121"/>
      <c r="U337" s="121"/>
      <c r="V337" s="121"/>
      <c r="W337" s="121"/>
      <c r="X337" s="121"/>
      <c r="Y337" s="121"/>
      <c r="Z337" s="121"/>
    </row>
    <row r="338" ht="11.25" customHeight="1">
      <c r="A338" s="540" t="s">
        <v>12639</v>
      </c>
      <c r="B338" s="447" t="s">
        <v>88</v>
      </c>
      <c r="C338" s="540" t="s">
        <v>12670</v>
      </c>
      <c r="D338" s="458" t="s">
        <v>12281</v>
      </c>
      <c r="E338" s="461" t="s">
        <v>12671</v>
      </c>
      <c r="F338" s="545">
        <f>21*0.33</f>
        <v>6.93</v>
      </c>
      <c r="G338" s="5" t="s">
        <v>11333</v>
      </c>
      <c r="H338" s="1"/>
      <c r="I338" s="1"/>
      <c r="J338" s="121"/>
      <c r="K338" s="121"/>
      <c r="L338" s="121"/>
      <c r="M338" s="121"/>
      <c r="N338" s="121"/>
      <c r="O338" s="121"/>
      <c r="P338" s="121"/>
      <c r="Q338" s="121"/>
      <c r="R338" s="121"/>
      <c r="S338" s="121"/>
      <c r="T338" s="121"/>
      <c r="U338" s="121"/>
      <c r="V338" s="121"/>
      <c r="W338" s="121"/>
      <c r="X338" s="121"/>
      <c r="Y338" s="121"/>
      <c r="Z338" s="121"/>
    </row>
    <row r="339" ht="11.25" customHeight="1">
      <c r="A339" s="540" t="s">
        <v>12639</v>
      </c>
      <c r="B339" s="447" t="s">
        <v>88</v>
      </c>
      <c r="C339" s="540" t="s">
        <v>12672</v>
      </c>
      <c r="D339" s="458" t="s">
        <v>12281</v>
      </c>
      <c r="E339" s="461" t="s">
        <v>12673</v>
      </c>
      <c r="F339" s="545">
        <f>48*0.33</f>
        <v>15.84</v>
      </c>
      <c r="G339" s="5" t="s">
        <v>11333</v>
      </c>
      <c r="H339" s="1"/>
      <c r="I339" s="1"/>
      <c r="J339" s="121"/>
      <c r="K339" s="121"/>
      <c r="L339" s="121"/>
      <c r="M339" s="121"/>
      <c r="N339" s="121"/>
      <c r="O339" s="121"/>
      <c r="P339" s="121"/>
      <c r="Q339" s="121"/>
      <c r="R339" s="121"/>
      <c r="S339" s="121"/>
      <c r="T339" s="121"/>
      <c r="U339" s="121"/>
      <c r="V339" s="121"/>
      <c r="W339" s="121"/>
      <c r="X339" s="121"/>
      <c r="Y339" s="121"/>
      <c r="Z339" s="121"/>
    </row>
    <row r="340" ht="11.25" customHeight="1">
      <c r="A340" s="540" t="s">
        <v>12639</v>
      </c>
      <c r="B340" s="447" t="s">
        <v>88</v>
      </c>
      <c r="C340" s="540" t="s">
        <v>12674</v>
      </c>
      <c r="D340" s="461" t="s">
        <v>12675</v>
      </c>
      <c r="E340" s="461" t="s">
        <v>12676</v>
      </c>
      <c r="F340" s="545">
        <f>21*0.33*0.5</f>
        <v>3.465</v>
      </c>
      <c r="G340" s="5" t="s">
        <v>11333</v>
      </c>
      <c r="H340" s="1"/>
      <c r="I340" s="1"/>
      <c r="J340" s="121"/>
      <c r="K340" s="121"/>
      <c r="L340" s="121"/>
      <c r="M340" s="121"/>
      <c r="N340" s="121"/>
      <c r="O340" s="121"/>
      <c r="P340" s="121"/>
      <c r="Q340" s="121"/>
      <c r="R340" s="121"/>
      <c r="S340" s="121"/>
      <c r="T340" s="121"/>
      <c r="U340" s="121"/>
      <c r="V340" s="121"/>
      <c r="W340" s="121"/>
      <c r="X340" s="121"/>
      <c r="Y340" s="121"/>
      <c r="Z340" s="121"/>
    </row>
    <row r="341" ht="11.25" customHeight="1">
      <c r="A341" s="540" t="s">
        <v>12639</v>
      </c>
      <c r="B341" s="447" t="s">
        <v>88</v>
      </c>
      <c r="C341" s="540" t="s">
        <v>12677</v>
      </c>
      <c r="D341" s="461" t="s">
        <v>12675</v>
      </c>
      <c r="E341" s="461" t="s">
        <v>12678</v>
      </c>
      <c r="F341" s="545">
        <f>48*0.33*0.5</f>
        <v>7.92</v>
      </c>
      <c r="G341" s="5" t="s">
        <v>11333</v>
      </c>
      <c r="H341" s="1"/>
      <c r="I341" s="1"/>
      <c r="J341" s="121"/>
      <c r="K341" s="121"/>
      <c r="L341" s="121"/>
      <c r="M341" s="121"/>
      <c r="N341" s="121"/>
      <c r="O341" s="121"/>
      <c r="P341" s="121"/>
      <c r="Q341" s="121"/>
      <c r="R341" s="121"/>
      <c r="S341" s="121"/>
      <c r="T341" s="121"/>
      <c r="U341" s="121"/>
      <c r="V341" s="121"/>
      <c r="W341" s="121"/>
      <c r="X341" s="121"/>
      <c r="Y341" s="121"/>
      <c r="Z341" s="121"/>
    </row>
    <row r="342" ht="11.25" customHeight="1">
      <c r="A342" s="540" t="s">
        <v>12639</v>
      </c>
      <c r="B342" s="447" t="s">
        <v>88</v>
      </c>
      <c r="C342" s="540" t="s">
        <v>12679</v>
      </c>
      <c r="D342" s="458" t="s">
        <v>12281</v>
      </c>
      <c r="E342" s="461" t="s">
        <v>12641</v>
      </c>
      <c r="F342" s="545">
        <f>19*0.33</f>
        <v>6.27</v>
      </c>
      <c r="G342" s="5" t="s">
        <v>11333</v>
      </c>
      <c r="H342" s="1"/>
      <c r="I342" s="1"/>
      <c r="J342" s="121"/>
      <c r="K342" s="121"/>
      <c r="L342" s="121"/>
      <c r="M342" s="121"/>
      <c r="N342" s="121"/>
      <c r="O342" s="121"/>
      <c r="P342" s="121"/>
      <c r="Q342" s="121"/>
      <c r="R342" s="121"/>
      <c r="S342" s="121"/>
      <c r="T342" s="121"/>
      <c r="U342" s="121"/>
      <c r="V342" s="121"/>
      <c r="W342" s="121"/>
      <c r="X342" s="121"/>
      <c r="Y342" s="121"/>
      <c r="Z342" s="121"/>
    </row>
    <row r="343" ht="11.25" customHeight="1">
      <c r="A343" s="540" t="s">
        <v>12639</v>
      </c>
      <c r="B343" s="447" t="s">
        <v>88</v>
      </c>
      <c r="C343" s="540" t="s">
        <v>12679</v>
      </c>
      <c r="D343" s="461" t="s">
        <v>12675</v>
      </c>
      <c r="E343" s="461" t="s">
        <v>12680</v>
      </c>
      <c r="F343" s="545">
        <f>F342*0.5</f>
        <v>3.135</v>
      </c>
      <c r="G343" s="5" t="s">
        <v>11333</v>
      </c>
      <c r="H343" s="1"/>
      <c r="I343" s="1"/>
      <c r="J343" s="121"/>
      <c r="K343" s="121"/>
      <c r="L343" s="121"/>
      <c r="M343" s="121"/>
      <c r="N343" s="121"/>
      <c r="O343" s="121"/>
      <c r="P343" s="121"/>
      <c r="Q343" s="121"/>
      <c r="R343" s="121"/>
      <c r="S343" s="121"/>
      <c r="T343" s="121"/>
      <c r="U343" s="121"/>
      <c r="V343" s="121"/>
      <c r="W343" s="121"/>
      <c r="X343" s="121"/>
      <c r="Y343" s="121"/>
      <c r="Z343" s="121"/>
    </row>
    <row r="344" ht="11.25" customHeight="1">
      <c r="A344" s="540" t="s">
        <v>11335</v>
      </c>
      <c r="B344" s="447" t="s">
        <v>88</v>
      </c>
      <c r="C344" s="540" t="s">
        <v>12681</v>
      </c>
      <c r="D344" s="458" t="s">
        <v>12223</v>
      </c>
      <c r="E344" s="458" t="s">
        <v>12682</v>
      </c>
      <c r="F344" s="541">
        <v>10.66</v>
      </c>
      <c r="G344" s="5" t="s">
        <v>804</v>
      </c>
      <c r="H344" s="1"/>
      <c r="I344" s="1"/>
      <c r="J344" s="121"/>
      <c r="K344" s="121"/>
      <c r="L344" s="121"/>
      <c r="M344" s="121"/>
      <c r="N344" s="121"/>
      <c r="O344" s="121"/>
      <c r="P344" s="121"/>
      <c r="Q344" s="121"/>
      <c r="R344" s="121"/>
      <c r="S344" s="121"/>
      <c r="T344" s="121"/>
      <c r="U344" s="121"/>
      <c r="V344" s="121"/>
      <c r="W344" s="121"/>
      <c r="X344" s="121"/>
      <c r="Y344" s="121"/>
      <c r="Z344" s="121"/>
    </row>
    <row r="345" ht="11.25" customHeight="1">
      <c r="A345" s="540" t="s">
        <v>11335</v>
      </c>
      <c r="B345" s="447" t="s">
        <v>88</v>
      </c>
      <c r="C345" s="540" t="s">
        <v>12683</v>
      </c>
      <c r="D345" s="458" t="s">
        <v>12223</v>
      </c>
      <c r="E345" s="458" t="s">
        <v>12684</v>
      </c>
      <c r="F345" s="541">
        <v>8.66</v>
      </c>
      <c r="G345" s="5" t="s">
        <v>804</v>
      </c>
      <c r="H345" s="1"/>
      <c r="I345" s="1"/>
      <c r="J345" s="121"/>
      <c r="K345" s="121"/>
      <c r="L345" s="121"/>
      <c r="M345" s="121"/>
      <c r="N345" s="121"/>
      <c r="O345" s="121"/>
      <c r="P345" s="121"/>
      <c r="Q345" s="121"/>
      <c r="R345" s="121"/>
      <c r="S345" s="121"/>
      <c r="T345" s="121"/>
      <c r="U345" s="121"/>
      <c r="V345" s="121"/>
      <c r="W345" s="121"/>
      <c r="X345" s="121"/>
      <c r="Y345" s="121"/>
      <c r="Z345" s="121"/>
    </row>
    <row r="346" ht="11.25" customHeight="1">
      <c r="A346" s="540" t="s">
        <v>11335</v>
      </c>
      <c r="B346" s="447" t="s">
        <v>88</v>
      </c>
      <c r="C346" s="540" t="s">
        <v>12685</v>
      </c>
      <c r="D346" s="458" t="s">
        <v>12223</v>
      </c>
      <c r="E346" s="458" t="s">
        <v>12682</v>
      </c>
      <c r="F346" s="541">
        <v>10.66</v>
      </c>
      <c r="G346" s="5" t="s">
        <v>804</v>
      </c>
      <c r="H346" s="1"/>
      <c r="I346" s="1"/>
      <c r="J346" s="121"/>
      <c r="K346" s="121"/>
      <c r="L346" s="121"/>
      <c r="M346" s="121"/>
      <c r="N346" s="121"/>
      <c r="O346" s="121"/>
      <c r="P346" s="121"/>
      <c r="Q346" s="121"/>
      <c r="R346" s="121"/>
      <c r="S346" s="121"/>
      <c r="T346" s="121"/>
      <c r="U346" s="121"/>
      <c r="V346" s="121"/>
      <c r="W346" s="121"/>
      <c r="X346" s="121"/>
      <c r="Y346" s="121"/>
      <c r="Z346" s="121"/>
    </row>
    <row r="347" ht="11.25" customHeight="1">
      <c r="A347" s="540" t="s">
        <v>11335</v>
      </c>
      <c r="B347" s="447" t="s">
        <v>88</v>
      </c>
      <c r="C347" s="540" t="s">
        <v>12686</v>
      </c>
      <c r="D347" s="458" t="s">
        <v>12223</v>
      </c>
      <c r="E347" s="458" t="s">
        <v>12684</v>
      </c>
      <c r="F347" s="541">
        <v>8.66</v>
      </c>
      <c r="G347" s="5" t="s">
        <v>804</v>
      </c>
      <c r="H347" s="1"/>
      <c r="I347" s="1"/>
      <c r="J347" s="121"/>
      <c r="K347" s="121"/>
      <c r="L347" s="121"/>
      <c r="M347" s="121"/>
      <c r="N347" s="121"/>
      <c r="O347" s="121"/>
      <c r="P347" s="121"/>
      <c r="Q347" s="121"/>
      <c r="R347" s="121"/>
      <c r="S347" s="121"/>
      <c r="T347" s="121"/>
      <c r="U347" s="121"/>
      <c r="V347" s="121"/>
      <c r="W347" s="121"/>
      <c r="X347" s="121"/>
      <c r="Y347" s="121"/>
      <c r="Z347" s="121"/>
    </row>
    <row r="348" ht="11.25" customHeight="1">
      <c r="A348" s="540" t="s">
        <v>11335</v>
      </c>
      <c r="B348" s="447" t="s">
        <v>88</v>
      </c>
      <c r="C348" s="540" t="s">
        <v>12687</v>
      </c>
      <c r="D348" s="458" t="s">
        <v>12223</v>
      </c>
      <c r="E348" s="458" t="s">
        <v>12688</v>
      </c>
      <c r="F348" s="541">
        <v>5.33</v>
      </c>
      <c r="G348" s="5" t="s">
        <v>804</v>
      </c>
      <c r="H348" s="1"/>
      <c r="I348" s="1"/>
      <c r="J348" s="121"/>
      <c r="K348" s="121"/>
      <c r="L348" s="121"/>
      <c r="M348" s="121"/>
      <c r="N348" s="121"/>
      <c r="O348" s="121"/>
      <c r="P348" s="121"/>
      <c r="Q348" s="121"/>
      <c r="R348" s="121"/>
      <c r="S348" s="121"/>
      <c r="T348" s="121"/>
      <c r="U348" s="121"/>
      <c r="V348" s="121"/>
      <c r="W348" s="121"/>
      <c r="X348" s="121"/>
      <c r="Y348" s="121"/>
      <c r="Z348" s="121"/>
    </row>
    <row r="349" ht="11.25" customHeight="1">
      <c r="A349" s="540" t="s">
        <v>11335</v>
      </c>
      <c r="B349" s="447" t="s">
        <v>88</v>
      </c>
      <c r="C349" s="540" t="s">
        <v>12689</v>
      </c>
      <c r="D349" s="458" t="s">
        <v>12223</v>
      </c>
      <c r="E349" s="458" t="s">
        <v>12690</v>
      </c>
      <c r="F349" s="541">
        <v>5.33</v>
      </c>
      <c r="G349" s="5" t="s">
        <v>804</v>
      </c>
      <c r="H349" s="1"/>
      <c r="I349" s="1"/>
      <c r="J349" s="121"/>
      <c r="K349" s="121"/>
      <c r="L349" s="121"/>
      <c r="M349" s="121"/>
      <c r="N349" s="121"/>
      <c r="O349" s="121"/>
      <c r="P349" s="121"/>
      <c r="Q349" s="121"/>
      <c r="R349" s="121"/>
      <c r="S349" s="121"/>
      <c r="T349" s="121"/>
      <c r="U349" s="121"/>
      <c r="V349" s="121"/>
      <c r="W349" s="121"/>
      <c r="X349" s="121"/>
      <c r="Y349" s="121"/>
      <c r="Z349" s="121"/>
    </row>
    <row r="350" ht="11.25" customHeight="1">
      <c r="A350" s="540" t="s">
        <v>11335</v>
      </c>
      <c r="B350" s="447" t="s">
        <v>88</v>
      </c>
      <c r="C350" s="540" t="s">
        <v>12691</v>
      </c>
      <c r="D350" s="458" t="s">
        <v>12223</v>
      </c>
      <c r="E350" s="458" t="s">
        <v>12692</v>
      </c>
      <c r="F350" s="541">
        <v>4.33</v>
      </c>
      <c r="G350" s="5" t="s">
        <v>804</v>
      </c>
      <c r="H350" s="1"/>
      <c r="I350" s="1"/>
      <c r="J350" s="121"/>
      <c r="K350" s="121"/>
      <c r="L350" s="121"/>
      <c r="M350" s="121"/>
      <c r="N350" s="121"/>
      <c r="O350" s="121"/>
      <c r="P350" s="121"/>
      <c r="Q350" s="121"/>
      <c r="R350" s="121"/>
      <c r="S350" s="121"/>
      <c r="T350" s="121"/>
      <c r="U350" s="121"/>
      <c r="V350" s="121"/>
      <c r="W350" s="121"/>
      <c r="X350" s="121"/>
      <c r="Y350" s="121"/>
      <c r="Z350" s="121"/>
    </row>
    <row r="351" ht="11.25" customHeight="1">
      <c r="A351" s="540" t="s">
        <v>11335</v>
      </c>
      <c r="B351" s="447" t="s">
        <v>88</v>
      </c>
      <c r="C351" s="540" t="s">
        <v>12693</v>
      </c>
      <c r="D351" s="458" t="s">
        <v>12223</v>
      </c>
      <c r="E351" s="458" t="s">
        <v>12692</v>
      </c>
      <c r="F351" s="541">
        <v>4.33</v>
      </c>
      <c r="G351" s="5" t="s">
        <v>804</v>
      </c>
      <c r="H351" s="1"/>
      <c r="I351" s="1"/>
      <c r="J351" s="121"/>
      <c r="K351" s="121"/>
      <c r="L351" s="121"/>
      <c r="M351" s="121"/>
      <c r="N351" s="121"/>
      <c r="O351" s="121"/>
      <c r="P351" s="121"/>
      <c r="Q351" s="121"/>
      <c r="R351" s="121"/>
      <c r="S351" s="121"/>
      <c r="T351" s="121"/>
      <c r="U351" s="121"/>
      <c r="V351" s="121"/>
      <c r="W351" s="121"/>
      <c r="X351" s="121"/>
      <c r="Y351" s="121"/>
      <c r="Z351" s="121"/>
    </row>
    <row r="352" ht="11.25" customHeight="1">
      <c r="A352" s="540" t="s">
        <v>11335</v>
      </c>
      <c r="B352" s="447" t="s">
        <v>88</v>
      </c>
      <c r="C352" s="540" t="s">
        <v>12694</v>
      </c>
      <c r="D352" s="458" t="s">
        <v>12223</v>
      </c>
      <c r="E352" s="458" t="s">
        <v>12695</v>
      </c>
      <c r="F352" s="541">
        <v>5.66</v>
      </c>
      <c r="G352" s="5" t="s">
        <v>804</v>
      </c>
      <c r="H352" s="1"/>
      <c r="I352" s="1"/>
      <c r="J352" s="121"/>
      <c r="K352" s="121"/>
      <c r="L352" s="121"/>
      <c r="M352" s="121"/>
      <c r="N352" s="121"/>
      <c r="O352" s="121"/>
      <c r="P352" s="121"/>
      <c r="Q352" s="121"/>
      <c r="R352" s="121"/>
      <c r="S352" s="121"/>
      <c r="T352" s="121"/>
      <c r="U352" s="121"/>
      <c r="V352" s="121"/>
      <c r="W352" s="121"/>
      <c r="X352" s="121"/>
      <c r="Y352" s="121"/>
      <c r="Z352" s="121"/>
    </row>
    <row r="353" ht="11.25" customHeight="1">
      <c r="A353" s="540" t="s">
        <v>1086</v>
      </c>
      <c r="B353" s="447" t="s">
        <v>1075</v>
      </c>
      <c r="C353" s="540" t="s">
        <v>12696</v>
      </c>
      <c r="D353" s="458" t="s">
        <v>12281</v>
      </c>
      <c r="E353" s="458" t="s">
        <v>12697</v>
      </c>
      <c r="F353" s="541">
        <v>8.58</v>
      </c>
      <c r="G353" s="5" t="s">
        <v>1086</v>
      </c>
      <c r="H353" s="1"/>
      <c r="I353" s="1"/>
      <c r="J353" s="121"/>
      <c r="K353" s="121"/>
      <c r="L353" s="121"/>
      <c r="M353" s="121"/>
      <c r="N353" s="121"/>
      <c r="O353" s="121"/>
      <c r="P353" s="121"/>
      <c r="Q353" s="121"/>
      <c r="R353" s="121"/>
      <c r="S353" s="121"/>
      <c r="T353" s="121"/>
      <c r="U353" s="121"/>
      <c r="V353" s="121"/>
      <c r="W353" s="121"/>
      <c r="X353" s="121"/>
      <c r="Y353" s="121"/>
      <c r="Z353" s="121"/>
    </row>
    <row r="354" ht="11.25" customHeight="1">
      <c r="A354" s="540" t="str">
        <f>$A$16</f>
        <v>Brad Remus </v>
      </c>
      <c r="B354" s="447" t="str">
        <f>$B$16</f>
        <v>FING2</v>
      </c>
      <c r="C354" s="540" t="s">
        <v>12698</v>
      </c>
      <c r="D354" s="458" t="s">
        <v>12281</v>
      </c>
      <c r="E354" s="458" t="s">
        <v>12699</v>
      </c>
      <c r="F354" s="541">
        <v>8.58</v>
      </c>
      <c r="G354" s="5" t="s">
        <v>1086</v>
      </c>
      <c r="H354" s="1"/>
      <c r="I354" s="1"/>
      <c r="J354" s="121"/>
      <c r="K354" s="121"/>
      <c r="L354" s="121"/>
      <c r="M354" s="121"/>
      <c r="N354" s="121"/>
      <c r="O354" s="121"/>
      <c r="P354" s="121"/>
      <c r="Q354" s="121"/>
      <c r="R354" s="121"/>
      <c r="S354" s="121"/>
      <c r="T354" s="121"/>
      <c r="U354" s="121"/>
      <c r="V354" s="121"/>
      <c r="W354" s="121"/>
      <c r="X354" s="121"/>
      <c r="Y354" s="121"/>
      <c r="Z354" s="121"/>
    </row>
    <row r="355" ht="11.25" customHeight="1">
      <c r="A355" s="540" t="str">
        <f t="shared" ref="A355:B355" si="12">A353</f>
        <v>Dumitrascu Danut</v>
      </c>
      <c r="B355" s="447" t="str">
        <f t="shared" si="12"/>
        <v>FING 3</v>
      </c>
      <c r="C355" s="540" t="s">
        <v>12700</v>
      </c>
      <c r="D355" s="458" t="s">
        <v>12281</v>
      </c>
      <c r="E355" s="458" t="s">
        <v>12701</v>
      </c>
      <c r="F355" s="541">
        <v>2.145</v>
      </c>
      <c r="G355" s="5" t="s">
        <v>1086</v>
      </c>
      <c r="H355" s="1"/>
      <c r="I355" s="1"/>
      <c r="J355" s="121"/>
      <c r="K355" s="121"/>
      <c r="L355" s="121"/>
      <c r="M355" s="121"/>
      <c r="N355" s="121"/>
      <c r="O355" s="121"/>
      <c r="P355" s="121"/>
      <c r="Q355" s="121"/>
      <c r="R355" s="121"/>
      <c r="S355" s="121"/>
      <c r="T355" s="121"/>
      <c r="U355" s="121"/>
      <c r="V355" s="121"/>
      <c r="W355" s="121"/>
      <c r="X355" s="121"/>
      <c r="Y355" s="121"/>
      <c r="Z355" s="121"/>
    </row>
    <row r="356" ht="11.25" customHeight="1">
      <c r="A356" s="540" t="str">
        <f t="shared" ref="A356:B356" si="13">A353</f>
        <v>Dumitrascu Danut</v>
      </c>
      <c r="B356" s="447" t="str">
        <f t="shared" si="13"/>
        <v>FING 3</v>
      </c>
      <c r="C356" s="540" t="s">
        <v>12702</v>
      </c>
      <c r="D356" s="458" t="s">
        <v>12281</v>
      </c>
      <c r="E356" s="458" t="s">
        <v>12703</v>
      </c>
      <c r="F356" s="541">
        <v>0.858</v>
      </c>
      <c r="G356" s="5" t="s">
        <v>1086</v>
      </c>
      <c r="H356" s="1"/>
      <c r="I356" s="1"/>
      <c r="J356" s="121"/>
      <c r="K356" s="121"/>
      <c r="L356" s="121"/>
      <c r="M356" s="121"/>
      <c r="N356" s="121"/>
      <c r="O356" s="121"/>
      <c r="P356" s="121"/>
      <c r="Q356" s="121"/>
      <c r="R356" s="121"/>
      <c r="S356" s="121"/>
      <c r="T356" s="121"/>
      <c r="U356" s="121"/>
      <c r="V356" s="121"/>
      <c r="W356" s="121"/>
      <c r="X356" s="121"/>
      <c r="Y356" s="121"/>
      <c r="Z356" s="121"/>
    </row>
    <row r="357" ht="11.25" customHeight="1">
      <c r="A357" s="540" t="str">
        <f t="shared" ref="A357:A358" si="14">$A$16</f>
        <v>Brad Remus </v>
      </c>
      <c r="B357" s="447" t="str">
        <f t="shared" ref="B357:B358" si="15">$B$16</f>
        <v>FING2</v>
      </c>
      <c r="C357" s="540" t="s">
        <v>12704</v>
      </c>
      <c r="D357" s="458" t="s">
        <v>12281</v>
      </c>
      <c r="E357" s="459" t="s">
        <v>12705</v>
      </c>
      <c r="F357" s="541">
        <v>3.33</v>
      </c>
      <c r="G357" s="5" t="s">
        <v>1086</v>
      </c>
      <c r="H357" s="1"/>
      <c r="I357" s="1"/>
      <c r="J357" s="121"/>
      <c r="K357" s="121"/>
      <c r="L357" s="121"/>
      <c r="M357" s="121"/>
      <c r="N357" s="121"/>
      <c r="O357" s="121"/>
      <c r="P357" s="121"/>
      <c r="Q357" s="121"/>
      <c r="R357" s="121"/>
      <c r="S357" s="121"/>
      <c r="T357" s="121"/>
      <c r="U357" s="121"/>
      <c r="V357" s="121"/>
      <c r="W357" s="121"/>
      <c r="X357" s="121"/>
      <c r="Y357" s="121"/>
      <c r="Z357" s="121"/>
    </row>
    <row r="358" ht="11.25" customHeight="1">
      <c r="A358" s="540" t="str">
        <f t="shared" si="14"/>
        <v>Brad Remus </v>
      </c>
      <c r="B358" s="447" t="str">
        <f t="shared" si="15"/>
        <v>FING2</v>
      </c>
      <c r="C358" s="540" t="s">
        <v>12706</v>
      </c>
      <c r="D358" s="458" t="s">
        <v>12281</v>
      </c>
      <c r="E358" s="459" t="s">
        <v>12705</v>
      </c>
      <c r="F358" s="541">
        <v>3.33</v>
      </c>
      <c r="G358" s="5" t="s">
        <v>1086</v>
      </c>
      <c r="H358" s="1"/>
      <c r="I358" s="1"/>
      <c r="J358" s="121"/>
      <c r="K358" s="121"/>
      <c r="L358" s="121"/>
      <c r="M358" s="121"/>
      <c r="N358" s="121"/>
      <c r="O358" s="121"/>
      <c r="P358" s="121"/>
      <c r="Q358" s="121"/>
      <c r="R358" s="121"/>
      <c r="S358" s="121"/>
      <c r="T358" s="121"/>
      <c r="U358" s="121"/>
      <c r="V358" s="121"/>
      <c r="W358" s="121"/>
      <c r="X358" s="121"/>
      <c r="Y358" s="121"/>
      <c r="Z358" s="121"/>
    </row>
    <row r="359" ht="11.25" customHeight="1">
      <c r="A359" s="540" t="str">
        <f t="shared" ref="A359:B359" si="16">A357</f>
        <v>Brad Remus </v>
      </c>
      <c r="B359" s="447" t="str">
        <f t="shared" si="16"/>
        <v>FING2</v>
      </c>
      <c r="C359" s="540" t="s">
        <v>12707</v>
      </c>
      <c r="D359" s="458" t="s">
        <v>12281</v>
      </c>
      <c r="E359" s="458" t="s">
        <v>12708</v>
      </c>
      <c r="F359" s="541">
        <v>0.825</v>
      </c>
      <c r="G359" s="5" t="s">
        <v>1086</v>
      </c>
      <c r="H359" s="1"/>
      <c r="I359" s="1"/>
      <c r="J359" s="121"/>
      <c r="K359" s="121"/>
      <c r="L359" s="121"/>
      <c r="M359" s="121"/>
      <c r="N359" s="121"/>
      <c r="O359" s="121"/>
      <c r="P359" s="121"/>
      <c r="Q359" s="121"/>
      <c r="R359" s="121"/>
      <c r="S359" s="121"/>
      <c r="T359" s="121"/>
      <c r="U359" s="121"/>
      <c r="V359" s="121"/>
      <c r="W359" s="121"/>
      <c r="X359" s="121"/>
      <c r="Y359" s="121"/>
      <c r="Z359" s="121"/>
    </row>
    <row r="360" ht="11.25" customHeight="1">
      <c r="A360" s="540" t="str">
        <f t="shared" ref="A360:B360" si="17">A357</f>
        <v>Brad Remus </v>
      </c>
      <c r="B360" s="447" t="str">
        <f t="shared" si="17"/>
        <v>FING2</v>
      </c>
      <c r="C360" s="540" t="s">
        <v>12709</v>
      </c>
      <c r="D360" s="458" t="str">
        <f t="shared" ref="D360:D361" si="18">$D$16</f>
        <v>Titular</v>
      </c>
      <c r="E360" s="458" t="s">
        <v>12710</v>
      </c>
      <c r="F360" s="541">
        <v>0.33</v>
      </c>
      <c r="G360" s="5" t="s">
        <v>1086</v>
      </c>
      <c r="H360" s="1"/>
      <c r="I360" s="1"/>
      <c r="J360" s="121"/>
      <c r="K360" s="121"/>
      <c r="L360" s="121"/>
      <c r="M360" s="121"/>
      <c r="N360" s="121"/>
      <c r="O360" s="121"/>
      <c r="P360" s="121"/>
      <c r="Q360" s="121"/>
      <c r="R360" s="121"/>
      <c r="S360" s="121"/>
      <c r="T360" s="121"/>
      <c r="U360" s="121"/>
      <c r="V360" s="121"/>
      <c r="W360" s="121"/>
      <c r="X360" s="121"/>
      <c r="Y360" s="121"/>
      <c r="Z360" s="121"/>
    </row>
    <row r="361" ht="11.25" customHeight="1">
      <c r="A361" s="540" t="str">
        <f>$A$16</f>
        <v>Brad Remus </v>
      </c>
      <c r="B361" s="447" t="str">
        <f t="shared" ref="B361:B364" si="19">$B$16</f>
        <v>FING2</v>
      </c>
      <c r="C361" s="540" t="s">
        <v>12711</v>
      </c>
      <c r="D361" s="458" t="str">
        <f t="shared" si="18"/>
        <v>Titular</v>
      </c>
      <c r="E361" s="458" t="s">
        <v>12712</v>
      </c>
      <c r="F361" s="541">
        <v>10.0</v>
      </c>
      <c r="G361" s="5" t="s">
        <v>1086</v>
      </c>
      <c r="H361" s="1"/>
      <c r="I361" s="1"/>
      <c r="J361" s="121"/>
      <c r="K361" s="121"/>
      <c r="L361" s="121"/>
      <c r="M361" s="121"/>
      <c r="N361" s="121"/>
      <c r="O361" s="121"/>
      <c r="P361" s="121"/>
      <c r="Q361" s="121"/>
      <c r="R361" s="121"/>
      <c r="S361" s="121"/>
      <c r="T361" s="121"/>
      <c r="U361" s="121"/>
      <c r="V361" s="121"/>
      <c r="W361" s="121"/>
      <c r="X361" s="121"/>
      <c r="Y361" s="121"/>
      <c r="Z361" s="121"/>
    </row>
    <row r="362" ht="11.25" customHeight="1">
      <c r="A362" s="540" t="s">
        <v>1086</v>
      </c>
      <c r="B362" s="447" t="str">
        <f t="shared" si="19"/>
        <v>FING2</v>
      </c>
      <c r="C362" s="540" t="s">
        <v>12713</v>
      </c>
      <c r="D362" s="458" t="s">
        <v>12281</v>
      </c>
      <c r="E362" s="458" t="s">
        <v>12712</v>
      </c>
      <c r="F362" s="541">
        <v>10.0</v>
      </c>
      <c r="G362" s="5" t="s">
        <v>1086</v>
      </c>
      <c r="H362" s="1"/>
      <c r="I362" s="1"/>
      <c r="J362" s="121"/>
      <c r="K362" s="121"/>
      <c r="L362" s="121"/>
      <c r="M362" s="121"/>
      <c r="N362" s="121"/>
      <c r="O362" s="121"/>
      <c r="P362" s="121"/>
      <c r="Q362" s="121"/>
      <c r="R362" s="121"/>
      <c r="S362" s="121"/>
      <c r="T362" s="121"/>
      <c r="U362" s="121"/>
      <c r="V362" s="121"/>
      <c r="W362" s="121"/>
      <c r="X362" s="121"/>
      <c r="Y362" s="121"/>
      <c r="Z362" s="121"/>
    </row>
    <row r="363" ht="11.25" customHeight="1">
      <c r="A363" s="540" t="s">
        <v>1086</v>
      </c>
      <c r="B363" s="447" t="str">
        <f t="shared" si="19"/>
        <v>FING2</v>
      </c>
      <c r="C363" s="540" t="s">
        <v>12714</v>
      </c>
      <c r="D363" s="458" t="s">
        <v>12281</v>
      </c>
      <c r="E363" s="458" t="s">
        <v>12715</v>
      </c>
      <c r="F363" s="541">
        <v>2.5</v>
      </c>
      <c r="G363" s="5" t="s">
        <v>1086</v>
      </c>
      <c r="H363" s="1"/>
      <c r="I363" s="1"/>
      <c r="J363" s="121"/>
      <c r="K363" s="121"/>
      <c r="L363" s="121"/>
      <c r="M363" s="121"/>
      <c r="N363" s="121"/>
      <c r="O363" s="121"/>
      <c r="P363" s="121"/>
      <c r="Q363" s="121"/>
      <c r="R363" s="121"/>
      <c r="S363" s="121"/>
      <c r="T363" s="121"/>
      <c r="U363" s="121"/>
      <c r="V363" s="121"/>
      <c r="W363" s="121"/>
      <c r="X363" s="121"/>
      <c r="Y363" s="121"/>
      <c r="Z363" s="121"/>
    </row>
    <row r="364" ht="11.25" customHeight="1">
      <c r="A364" s="540" t="str">
        <f>$A$16</f>
        <v>Brad Remus </v>
      </c>
      <c r="B364" s="447" t="str">
        <f t="shared" si="19"/>
        <v>FING2</v>
      </c>
      <c r="C364" s="540" t="s">
        <v>12716</v>
      </c>
      <c r="D364" s="458" t="s">
        <v>12281</v>
      </c>
      <c r="E364" s="458" t="s">
        <v>12717</v>
      </c>
      <c r="F364" s="541">
        <v>1.0</v>
      </c>
      <c r="G364" s="5" t="s">
        <v>1086</v>
      </c>
      <c r="H364" s="1"/>
      <c r="I364" s="1"/>
      <c r="J364" s="121"/>
      <c r="K364" s="121"/>
      <c r="L364" s="121"/>
      <c r="M364" s="121"/>
      <c r="N364" s="121"/>
      <c r="O364" s="121"/>
      <c r="P364" s="121"/>
      <c r="Q364" s="121"/>
      <c r="R364" s="121"/>
      <c r="S364" s="121"/>
      <c r="T364" s="121"/>
      <c r="U364" s="121"/>
      <c r="V364" s="121"/>
      <c r="W364" s="121"/>
      <c r="X364" s="121"/>
      <c r="Y364" s="121"/>
      <c r="Z364" s="121"/>
    </row>
    <row r="365" ht="11.25" customHeight="1">
      <c r="A365" s="540" t="str">
        <f t="shared" ref="A365:B365" si="20">A361</f>
        <v>Brad Remus </v>
      </c>
      <c r="B365" s="447" t="str">
        <f t="shared" si="20"/>
        <v>FING2</v>
      </c>
      <c r="C365" s="540" t="s">
        <v>12718</v>
      </c>
      <c r="D365" s="458" t="str">
        <f>D353</f>
        <v>titular</v>
      </c>
      <c r="E365" s="458" t="str">
        <f t="shared" ref="E365:E368" si="22">E361</f>
        <v>30x0,33</v>
      </c>
      <c r="F365" s="541">
        <v>9.57</v>
      </c>
      <c r="G365" s="5" t="s">
        <v>1086</v>
      </c>
      <c r="H365" s="1"/>
      <c r="I365" s="1"/>
      <c r="J365" s="121"/>
      <c r="K365" s="121"/>
      <c r="L365" s="121"/>
      <c r="M365" s="121"/>
      <c r="N365" s="121"/>
      <c r="O365" s="121"/>
      <c r="P365" s="121"/>
      <c r="Q365" s="121"/>
      <c r="R365" s="121"/>
      <c r="S365" s="121"/>
      <c r="T365" s="121"/>
      <c r="U365" s="121"/>
      <c r="V365" s="121"/>
      <c r="W365" s="121"/>
      <c r="X365" s="121"/>
      <c r="Y365" s="121"/>
      <c r="Z365" s="121"/>
    </row>
    <row r="366" ht="11.25" customHeight="1">
      <c r="A366" s="540" t="str">
        <f t="shared" ref="A366:B366" si="21">A362</f>
        <v>Dumitrascu Danut</v>
      </c>
      <c r="B366" s="447" t="str">
        <f t="shared" si="21"/>
        <v>FING2</v>
      </c>
      <c r="C366" s="540" t="s">
        <v>12719</v>
      </c>
      <c r="D366" s="458" t="str">
        <f>D357</f>
        <v>titular</v>
      </c>
      <c r="E366" s="458" t="str">
        <f t="shared" si="22"/>
        <v>30x0,33</v>
      </c>
      <c r="F366" s="541">
        <v>9.57</v>
      </c>
      <c r="G366" s="5" t="s">
        <v>1086</v>
      </c>
      <c r="H366" s="1"/>
      <c r="I366" s="1"/>
      <c r="J366" s="121"/>
      <c r="K366" s="121"/>
      <c r="L366" s="121"/>
      <c r="M366" s="121"/>
      <c r="N366" s="121"/>
      <c r="O366" s="121"/>
      <c r="P366" s="121"/>
      <c r="Q366" s="121"/>
      <c r="R366" s="121"/>
      <c r="S366" s="121"/>
      <c r="T366" s="121"/>
      <c r="U366" s="121"/>
      <c r="V366" s="121"/>
      <c r="W366" s="121"/>
      <c r="X366" s="121"/>
      <c r="Y366" s="121"/>
      <c r="Z366" s="121"/>
    </row>
    <row r="367" ht="11.25" customHeight="1">
      <c r="A367" s="540" t="str">
        <f t="shared" ref="A367:B367" si="23">A363</f>
        <v>Dumitrascu Danut</v>
      </c>
      <c r="B367" s="447" t="str">
        <f t="shared" si="23"/>
        <v>FING2</v>
      </c>
      <c r="C367" s="540" t="s">
        <v>12720</v>
      </c>
      <c r="D367" s="458" t="str">
        <f>D354</f>
        <v>titular</v>
      </c>
      <c r="E367" s="458" t="str">
        <f t="shared" si="22"/>
        <v>0,25x30/3</v>
      </c>
      <c r="F367" s="541">
        <v>2.5</v>
      </c>
      <c r="G367" s="5" t="s">
        <v>1086</v>
      </c>
      <c r="H367" s="1"/>
      <c r="I367" s="1"/>
      <c r="J367" s="121"/>
      <c r="K367" s="121"/>
      <c r="L367" s="121"/>
      <c r="M367" s="121"/>
      <c r="N367" s="121"/>
      <c r="O367" s="121"/>
      <c r="P367" s="121"/>
      <c r="Q367" s="121"/>
      <c r="R367" s="121"/>
      <c r="S367" s="121"/>
      <c r="T367" s="121"/>
      <c r="U367" s="121"/>
      <c r="V367" s="121"/>
      <c r="W367" s="121"/>
      <c r="X367" s="121"/>
      <c r="Y367" s="121"/>
      <c r="Z367" s="121"/>
    </row>
    <row r="368" ht="11.25" customHeight="1">
      <c r="A368" s="540" t="str">
        <f t="shared" ref="A368:B368" si="24">A364</f>
        <v>Brad Remus </v>
      </c>
      <c r="B368" s="447" t="str">
        <f t="shared" si="24"/>
        <v>FING2</v>
      </c>
      <c r="C368" s="540" t="s">
        <v>12721</v>
      </c>
      <c r="D368" s="458" t="str">
        <f>D358</f>
        <v>titular</v>
      </c>
      <c r="E368" s="458" t="str">
        <f t="shared" si="22"/>
        <v>0,1x30/3</v>
      </c>
      <c r="F368" s="541">
        <v>1.0</v>
      </c>
      <c r="G368" s="5" t="s">
        <v>1086</v>
      </c>
      <c r="H368" s="1"/>
      <c r="I368" s="1"/>
      <c r="J368" s="121"/>
      <c r="K368" s="121"/>
      <c r="L368" s="121"/>
      <c r="M368" s="121"/>
      <c r="N368" s="121"/>
      <c r="O368" s="121"/>
      <c r="P368" s="121"/>
      <c r="Q368" s="121"/>
      <c r="R368" s="121"/>
      <c r="S368" s="121"/>
      <c r="T368" s="121"/>
      <c r="U368" s="121"/>
      <c r="V368" s="121"/>
      <c r="W368" s="121"/>
      <c r="X368" s="121"/>
      <c r="Y368" s="121"/>
      <c r="Z368" s="121"/>
    </row>
    <row r="369" ht="11.25" customHeight="1">
      <c r="A369" s="540" t="str">
        <f t="shared" ref="A369:B369" si="25">A361</f>
        <v>Brad Remus </v>
      </c>
      <c r="B369" s="447" t="str">
        <f t="shared" si="25"/>
        <v>FING2</v>
      </c>
      <c r="C369" s="540" t="s">
        <v>12722</v>
      </c>
      <c r="D369" s="458" t="str">
        <f>D353</f>
        <v>titular</v>
      </c>
      <c r="E369" s="459" t="s">
        <v>12712</v>
      </c>
      <c r="F369" s="541">
        <v>10.0</v>
      </c>
      <c r="G369" s="5" t="s">
        <v>1086</v>
      </c>
      <c r="H369" s="1"/>
      <c r="I369" s="1"/>
      <c r="J369" s="121"/>
      <c r="K369" s="121"/>
      <c r="L369" s="121"/>
      <c r="M369" s="121"/>
      <c r="N369" s="121"/>
      <c r="O369" s="121"/>
      <c r="P369" s="121"/>
      <c r="Q369" s="121"/>
      <c r="R369" s="121"/>
      <c r="S369" s="121"/>
      <c r="T369" s="121"/>
      <c r="U369" s="121"/>
      <c r="V369" s="121"/>
      <c r="W369" s="121"/>
      <c r="X369" s="121"/>
      <c r="Y369" s="121"/>
      <c r="Z369" s="121"/>
    </row>
    <row r="370" ht="11.25" customHeight="1">
      <c r="A370" s="540" t="str">
        <f t="shared" ref="A370:B370" si="26">A362</f>
        <v>Dumitrascu Danut</v>
      </c>
      <c r="B370" s="447" t="str">
        <f t="shared" si="26"/>
        <v>FING2</v>
      </c>
      <c r="C370" s="540" t="s">
        <v>12723</v>
      </c>
      <c r="D370" s="458" t="str">
        <f>D357</f>
        <v>titular</v>
      </c>
      <c r="E370" s="459" t="s">
        <v>12712</v>
      </c>
      <c r="F370" s="541">
        <v>10.0</v>
      </c>
      <c r="G370" s="5" t="s">
        <v>1086</v>
      </c>
      <c r="H370" s="1"/>
      <c r="I370" s="1"/>
      <c r="J370" s="121"/>
      <c r="K370" s="121"/>
      <c r="L370" s="121"/>
      <c r="M370" s="121"/>
      <c r="N370" s="121"/>
      <c r="O370" s="121"/>
      <c r="P370" s="121"/>
      <c r="Q370" s="121"/>
      <c r="R370" s="121"/>
      <c r="S370" s="121"/>
      <c r="T370" s="121"/>
      <c r="U370" s="121"/>
      <c r="V370" s="121"/>
      <c r="W370" s="121"/>
      <c r="X370" s="121"/>
      <c r="Y370" s="121"/>
      <c r="Z370" s="121"/>
    </row>
    <row r="371" ht="11.25" customHeight="1">
      <c r="A371" s="540" t="str">
        <f t="shared" ref="A371:B371" si="27">A363</f>
        <v>Dumitrascu Danut</v>
      </c>
      <c r="B371" s="447" t="str">
        <f t="shared" si="27"/>
        <v>FING2</v>
      </c>
      <c r="C371" s="540" t="s">
        <v>12724</v>
      </c>
      <c r="D371" s="458" t="str">
        <f>D354</f>
        <v>titular</v>
      </c>
      <c r="E371" s="458" t="s">
        <v>12715</v>
      </c>
      <c r="F371" s="541">
        <v>2.5</v>
      </c>
      <c r="G371" s="5" t="s">
        <v>1086</v>
      </c>
      <c r="H371" s="1"/>
      <c r="I371" s="1"/>
      <c r="J371" s="121"/>
      <c r="K371" s="121"/>
      <c r="L371" s="121"/>
      <c r="M371" s="121"/>
      <c r="N371" s="121"/>
      <c r="O371" s="121"/>
      <c r="P371" s="121"/>
      <c r="Q371" s="121"/>
      <c r="R371" s="121"/>
      <c r="S371" s="121"/>
      <c r="T371" s="121"/>
      <c r="U371" s="121"/>
      <c r="V371" s="121"/>
      <c r="W371" s="121"/>
      <c r="X371" s="121"/>
      <c r="Y371" s="121"/>
      <c r="Z371" s="121"/>
    </row>
    <row r="372" ht="11.25" customHeight="1">
      <c r="A372" s="540" t="str">
        <f t="shared" ref="A372:B372" si="28">A364</f>
        <v>Brad Remus </v>
      </c>
      <c r="B372" s="447" t="str">
        <f t="shared" si="28"/>
        <v>FING2</v>
      </c>
      <c r="C372" s="540" t="s">
        <v>12725</v>
      </c>
      <c r="D372" s="458" t="str">
        <f>D358</f>
        <v>titular</v>
      </c>
      <c r="E372" s="458" t="s">
        <v>12717</v>
      </c>
      <c r="F372" s="541">
        <v>1.0</v>
      </c>
      <c r="G372" s="5" t="s">
        <v>1086</v>
      </c>
      <c r="H372" s="1"/>
      <c r="I372" s="1"/>
      <c r="J372" s="121"/>
      <c r="K372" s="121"/>
      <c r="L372" s="121"/>
      <c r="M372" s="121"/>
      <c r="N372" s="121"/>
      <c r="O372" s="121"/>
      <c r="P372" s="121"/>
      <c r="Q372" s="121"/>
      <c r="R372" s="121"/>
      <c r="S372" s="121"/>
      <c r="T372" s="121"/>
      <c r="U372" s="121"/>
      <c r="V372" s="121"/>
      <c r="W372" s="121"/>
      <c r="X372" s="121"/>
      <c r="Y372" s="121"/>
      <c r="Z372" s="121"/>
    </row>
    <row r="373" ht="11.25" customHeight="1">
      <c r="A373" s="540" t="s">
        <v>1086</v>
      </c>
      <c r="B373" s="447" t="s">
        <v>1075</v>
      </c>
      <c r="C373" s="540" t="s">
        <v>12726</v>
      </c>
      <c r="D373" s="458" t="s">
        <v>12281</v>
      </c>
      <c r="E373" s="458" t="s">
        <v>12697</v>
      </c>
      <c r="F373" s="541">
        <v>8.58</v>
      </c>
      <c r="G373" s="5" t="s">
        <v>1086</v>
      </c>
      <c r="H373" s="1"/>
      <c r="I373" s="1"/>
      <c r="J373" s="121"/>
      <c r="K373" s="121"/>
      <c r="L373" s="121"/>
      <c r="M373" s="121"/>
      <c r="N373" s="121"/>
      <c r="O373" s="121"/>
      <c r="P373" s="121"/>
      <c r="Q373" s="121"/>
      <c r="R373" s="121"/>
      <c r="S373" s="121"/>
      <c r="T373" s="121"/>
      <c r="U373" s="121"/>
      <c r="V373" s="121"/>
      <c r="W373" s="121"/>
      <c r="X373" s="121"/>
      <c r="Y373" s="121"/>
      <c r="Z373" s="121"/>
    </row>
    <row r="374" ht="11.25" customHeight="1">
      <c r="A374" s="540" t="str">
        <f>$A$16</f>
        <v>Brad Remus </v>
      </c>
      <c r="B374" s="447" t="str">
        <f>$B$16</f>
        <v>FING2</v>
      </c>
      <c r="C374" s="540" t="s">
        <v>12727</v>
      </c>
      <c r="D374" s="458" t="s">
        <v>12281</v>
      </c>
      <c r="E374" s="458" t="s">
        <v>12699</v>
      </c>
      <c r="F374" s="541">
        <v>8.58</v>
      </c>
      <c r="G374" s="5" t="s">
        <v>1086</v>
      </c>
      <c r="H374" s="1"/>
      <c r="I374" s="1"/>
      <c r="J374" s="121"/>
      <c r="K374" s="121"/>
      <c r="L374" s="121"/>
      <c r="M374" s="121"/>
      <c r="N374" s="121"/>
      <c r="O374" s="121"/>
      <c r="P374" s="121"/>
      <c r="Q374" s="121"/>
      <c r="R374" s="121"/>
      <c r="S374" s="121"/>
      <c r="T374" s="121"/>
      <c r="U374" s="121"/>
      <c r="V374" s="121"/>
      <c r="W374" s="121"/>
      <c r="X374" s="121"/>
      <c r="Y374" s="121"/>
      <c r="Z374" s="121"/>
    </row>
    <row r="375" ht="11.25" customHeight="1">
      <c r="A375" s="540" t="str">
        <f t="shared" ref="A375:B375" si="29">A373</f>
        <v>Dumitrascu Danut</v>
      </c>
      <c r="B375" s="447" t="str">
        <f t="shared" si="29"/>
        <v>FING 3</v>
      </c>
      <c r="C375" s="540" t="s">
        <v>12728</v>
      </c>
      <c r="D375" s="458" t="s">
        <v>12281</v>
      </c>
      <c r="E375" s="458" t="s">
        <v>12701</v>
      </c>
      <c r="F375" s="541">
        <v>2.145</v>
      </c>
      <c r="G375" s="5" t="s">
        <v>1086</v>
      </c>
      <c r="H375" s="1"/>
      <c r="I375" s="1"/>
      <c r="J375" s="121"/>
      <c r="K375" s="121"/>
      <c r="L375" s="121"/>
      <c r="M375" s="121"/>
      <c r="N375" s="121"/>
      <c r="O375" s="121"/>
      <c r="P375" s="121"/>
      <c r="Q375" s="121"/>
      <c r="R375" s="121"/>
      <c r="S375" s="121"/>
      <c r="T375" s="121"/>
      <c r="U375" s="121"/>
      <c r="V375" s="121"/>
      <c r="W375" s="121"/>
      <c r="X375" s="121"/>
      <c r="Y375" s="121"/>
      <c r="Z375" s="121"/>
    </row>
    <row r="376" ht="11.25" customHeight="1">
      <c r="A376" s="540" t="str">
        <f t="shared" ref="A376:B376" si="30">A373</f>
        <v>Dumitrascu Danut</v>
      </c>
      <c r="B376" s="447" t="str">
        <f t="shared" si="30"/>
        <v>FING 3</v>
      </c>
      <c r="C376" s="540" t="s">
        <v>12729</v>
      </c>
      <c r="D376" s="458" t="s">
        <v>12281</v>
      </c>
      <c r="E376" s="458" t="s">
        <v>12703</v>
      </c>
      <c r="F376" s="541">
        <v>0.858</v>
      </c>
      <c r="G376" s="5" t="s">
        <v>1086</v>
      </c>
      <c r="H376" s="1"/>
      <c r="I376" s="1"/>
      <c r="J376" s="121"/>
      <c r="K376" s="121"/>
      <c r="L376" s="121"/>
      <c r="M376" s="121"/>
      <c r="N376" s="121"/>
      <c r="O376" s="121"/>
      <c r="P376" s="121"/>
      <c r="Q376" s="121"/>
      <c r="R376" s="121"/>
      <c r="S376" s="121"/>
      <c r="T376" s="121"/>
      <c r="U376" s="121"/>
      <c r="V376" s="121"/>
      <c r="W376" s="121"/>
      <c r="X376" s="121"/>
      <c r="Y376" s="121"/>
      <c r="Z376" s="121"/>
    </row>
    <row r="377" ht="11.25" customHeight="1">
      <c r="A377" s="540" t="str">
        <f t="shared" ref="A377:A378" si="31">$A$16</f>
        <v>Brad Remus </v>
      </c>
      <c r="B377" s="447" t="str">
        <f t="shared" ref="B377:B378" si="32">$B$16</f>
        <v>FING2</v>
      </c>
      <c r="C377" s="540" t="s">
        <v>12730</v>
      </c>
      <c r="D377" s="458" t="s">
        <v>12281</v>
      </c>
      <c r="E377" s="459" t="s">
        <v>12705</v>
      </c>
      <c r="F377" s="541">
        <v>3.33</v>
      </c>
      <c r="G377" s="5" t="s">
        <v>1086</v>
      </c>
      <c r="H377" s="1"/>
      <c r="I377" s="1"/>
      <c r="J377" s="121"/>
      <c r="K377" s="121"/>
      <c r="L377" s="121"/>
      <c r="M377" s="121"/>
      <c r="N377" s="121"/>
      <c r="O377" s="121"/>
      <c r="P377" s="121"/>
      <c r="Q377" s="121"/>
      <c r="R377" s="121"/>
      <c r="S377" s="121"/>
      <c r="T377" s="121"/>
      <c r="U377" s="121"/>
      <c r="V377" s="121"/>
      <c r="W377" s="121"/>
      <c r="X377" s="121"/>
      <c r="Y377" s="121"/>
      <c r="Z377" s="121"/>
    </row>
    <row r="378" ht="11.25" customHeight="1">
      <c r="A378" s="540" t="str">
        <f t="shared" si="31"/>
        <v>Brad Remus </v>
      </c>
      <c r="B378" s="447" t="str">
        <f t="shared" si="32"/>
        <v>FING2</v>
      </c>
      <c r="C378" s="540" t="s">
        <v>12706</v>
      </c>
      <c r="D378" s="458" t="s">
        <v>12281</v>
      </c>
      <c r="E378" s="459" t="s">
        <v>12705</v>
      </c>
      <c r="F378" s="541">
        <v>3.33</v>
      </c>
      <c r="G378" s="5" t="s">
        <v>1086</v>
      </c>
      <c r="H378" s="1"/>
      <c r="I378" s="1"/>
      <c r="J378" s="121"/>
      <c r="K378" s="121"/>
      <c r="L378" s="121"/>
      <c r="M378" s="121"/>
      <c r="N378" s="121"/>
      <c r="O378" s="121"/>
      <c r="P378" s="121"/>
      <c r="Q378" s="121"/>
      <c r="R378" s="121"/>
      <c r="S378" s="121"/>
      <c r="T378" s="121"/>
      <c r="U378" s="121"/>
      <c r="V378" s="121"/>
      <c r="W378" s="121"/>
      <c r="X378" s="121"/>
      <c r="Y378" s="121"/>
      <c r="Z378" s="121"/>
    </row>
    <row r="379" ht="11.25" customHeight="1">
      <c r="A379" s="540" t="str">
        <f t="shared" ref="A379:B379" si="33">A377</f>
        <v>Brad Remus </v>
      </c>
      <c r="B379" s="447" t="str">
        <f t="shared" si="33"/>
        <v>FING2</v>
      </c>
      <c r="C379" s="540" t="s">
        <v>12731</v>
      </c>
      <c r="D379" s="458" t="s">
        <v>12281</v>
      </c>
      <c r="E379" s="458" t="s">
        <v>12708</v>
      </c>
      <c r="F379" s="541">
        <v>0.825</v>
      </c>
      <c r="G379" s="5" t="s">
        <v>1086</v>
      </c>
      <c r="H379" s="1"/>
      <c r="I379" s="1"/>
      <c r="J379" s="121"/>
      <c r="K379" s="121"/>
      <c r="L379" s="121"/>
      <c r="M379" s="121"/>
      <c r="N379" s="121"/>
      <c r="O379" s="121"/>
      <c r="P379" s="121"/>
      <c r="Q379" s="121"/>
      <c r="R379" s="121"/>
      <c r="S379" s="121"/>
      <c r="T379" s="121"/>
      <c r="U379" s="121"/>
      <c r="V379" s="121"/>
      <c r="W379" s="121"/>
      <c r="X379" s="121"/>
      <c r="Y379" s="121"/>
      <c r="Z379" s="121"/>
    </row>
    <row r="380" ht="11.25" customHeight="1">
      <c r="A380" s="540" t="str">
        <f t="shared" ref="A380:B380" si="34">A377</f>
        <v>Brad Remus </v>
      </c>
      <c r="B380" s="447" t="str">
        <f t="shared" si="34"/>
        <v>FING2</v>
      </c>
      <c r="C380" s="540" t="s">
        <v>12732</v>
      </c>
      <c r="D380" s="458" t="str">
        <f>$D$16</f>
        <v>Titular</v>
      </c>
      <c r="E380" s="458" t="s">
        <v>12710</v>
      </c>
      <c r="F380" s="541">
        <v>0.33</v>
      </c>
      <c r="G380" s="5" t="s">
        <v>1086</v>
      </c>
      <c r="H380" s="1"/>
      <c r="I380" s="1"/>
      <c r="J380" s="121"/>
      <c r="K380" s="121"/>
      <c r="L380" s="121"/>
      <c r="M380" s="121"/>
      <c r="N380" s="121"/>
      <c r="O380" s="121"/>
      <c r="P380" s="121"/>
      <c r="Q380" s="121"/>
      <c r="R380" s="121"/>
      <c r="S380" s="121"/>
      <c r="T380" s="121"/>
      <c r="U380" s="121"/>
      <c r="V380" s="121"/>
      <c r="W380" s="121"/>
      <c r="X380" s="121"/>
      <c r="Y380" s="121"/>
      <c r="Z380" s="121"/>
    </row>
    <row r="381" ht="11.25" customHeight="1">
      <c r="A381" s="540" t="s">
        <v>1086</v>
      </c>
      <c r="B381" s="447" t="s">
        <v>1075</v>
      </c>
      <c r="C381" s="540" t="s">
        <v>12733</v>
      </c>
      <c r="D381" s="458" t="s">
        <v>12386</v>
      </c>
      <c r="E381" s="458" t="s">
        <v>12734</v>
      </c>
      <c r="F381" s="541">
        <v>6.0</v>
      </c>
      <c r="G381" s="5" t="s">
        <v>1086</v>
      </c>
      <c r="H381" s="1"/>
      <c r="I381" s="1"/>
      <c r="J381" s="121"/>
      <c r="K381" s="121"/>
      <c r="L381" s="121"/>
      <c r="M381" s="121"/>
      <c r="N381" s="121"/>
      <c r="O381" s="121"/>
      <c r="P381" s="121"/>
      <c r="Q381" s="121"/>
      <c r="R381" s="121"/>
      <c r="S381" s="121"/>
      <c r="T381" s="121"/>
      <c r="U381" s="121"/>
      <c r="V381" s="121"/>
      <c r="W381" s="121"/>
      <c r="X381" s="121"/>
      <c r="Y381" s="121"/>
      <c r="Z381" s="121"/>
    </row>
    <row r="382" ht="11.25" customHeight="1">
      <c r="A382" s="540" t="s">
        <v>1086</v>
      </c>
      <c r="B382" s="447" t="s">
        <v>1075</v>
      </c>
      <c r="C382" s="540" t="s">
        <v>12735</v>
      </c>
      <c r="D382" s="458" t="s">
        <v>12386</v>
      </c>
      <c r="E382" s="458" t="s">
        <v>12736</v>
      </c>
      <c r="F382" s="541">
        <v>78.67</v>
      </c>
      <c r="G382" s="5" t="s">
        <v>1086</v>
      </c>
      <c r="H382" s="1"/>
      <c r="I382" s="1"/>
      <c r="J382" s="121"/>
      <c r="K382" s="121"/>
      <c r="L382" s="121"/>
      <c r="M382" s="121"/>
      <c r="N382" s="121"/>
      <c r="O382" s="121"/>
      <c r="P382" s="121"/>
      <c r="Q382" s="121"/>
      <c r="R382" s="121"/>
      <c r="S382" s="121"/>
      <c r="T382" s="121"/>
      <c r="U382" s="121"/>
      <c r="V382" s="121"/>
      <c r="W382" s="121"/>
      <c r="X382" s="121"/>
      <c r="Y382" s="121"/>
      <c r="Z382" s="121"/>
    </row>
    <row r="383" ht="11.25" customHeight="1">
      <c r="A383" s="540" t="s">
        <v>1086</v>
      </c>
      <c r="B383" s="447" t="s">
        <v>1075</v>
      </c>
      <c r="C383" s="540" t="s">
        <v>12737</v>
      </c>
      <c r="D383" s="458" t="s">
        <v>12738</v>
      </c>
      <c r="E383" s="543" t="s">
        <v>12739</v>
      </c>
      <c r="F383" s="541">
        <v>25.33</v>
      </c>
      <c r="G383" s="5" t="s">
        <v>1086</v>
      </c>
      <c r="H383" s="1"/>
      <c r="I383" s="1"/>
      <c r="J383" s="121"/>
      <c r="K383" s="121"/>
      <c r="L383" s="121"/>
      <c r="M383" s="121"/>
      <c r="N383" s="121"/>
      <c r="O383" s="121"/>
      <c r="P383" s="121"/>
      <c r="Q383" s="121"/>
      <c r="R383" s="121"/>
      <c r="S383" s="121"/>
      <c r="T383" s="121"/>
      <c r="U383" s="121"/>
      <c r="V383" s="121"/>
      <c r="W383" s="121"/>
      <c r="X383" s="121"/>
      <c r="Y383" s="121"/>
      <c r="Z383" s="121"/>
    </row>
    <row r="384" ht="11.25" customHeight="1">
      <c r="A384" s="542" t="s">
        <v>1086</v>
      </c>
      <c r="B384" s="466" t="s">
        <v>1075</v>
      </c>
      <c r="C384" s="542" t="s">
        <v>12740</v>
      </c>
      <c r="D384" s="543" t="s">
        <v>12386</v>
      </c>
      <c r="E384" s="543" t="s">
        <v>12741</v>
      </c>
      <c r="F384" s="546">
        <v>13.33</v>
      </c>
      <c r="G384" s="5" t="s">
        <v>1086</v>
      </c>
      <c r="H384" s="1"/>
      <c r="I384" s="1"/>
      <c r="J384" s="121"/>
      <c r="K384" s="121"/>
      <c r="L384" s="121"/>
      <c r="M384" s="121"/>
      <c r="N384" s="121"/>
      <c r="O384" s="121"/>
      <c r="P384" s="121"/>
      <c r="Q384" s="121"/>
      <c r="R384" s="121"/>
      <c r="S384" s="121"/>
      <c r="T384" s="121"/>
      <c r="U384" s="121"/>
      <c r="V384" s="121"/>
      <c r="W384" s="121"/>
      <c r="X384" s="121"/>
      <c r="Y384" s="121"/>
      <c r="Z384" s="121"/>
    </row>
    <row r="385" ht="11.25" customHeight="1">
      <c r="A385" s="540" t="s">
        <v>1086</v>
      </c>
      <c r="B385" s="447" t="s">
        <v>1075</v>
      </c>
      <c r="C385" s="540" t="s">
        <v>12742</v>
      </c>
      <c r="D385" s="458" t="s">
        <v>12738</v>
      </c>
      <c r="E385" s="543" t="s">
        <v>12743</v>
      </c>
      <c r="F385" s="541">
        <v>15.0</v>
      </c>
      <c r="G385" s="5" t="s">
        <v>1086</v>
      </c>
      <c r="H385" s="1"/>
      <c r="I385" s="1"/>
      <c r="J385" s="121"/>
      <c r="K385" s="121"/>
      <c r="L385" s="121"/>
      <c r="M385" s="121"/>
      <c r="N385" s="121"/>
      <c r="O385" s="121"/>
      <c r="P385" s="121"/>
      <c r="Q385" s="121"/>
      <c r="R385" s="121"/>
      <c r="S385" s="121"/>
      <c r="T385" s="121"/>
      <c r="U385" s="121"/>
      <c r="V385" s="121"/>
      <c r="W385" s="121"/>
      <c r="X385" s="121"/>
      <c r="Y385" s="121"/>
      <c r="Z385" s="121"/>
    </row>
    <row r="386" ht="11.25" customHeight="1">
      <c r="A386" s="540" t="s">
        <v>1086</v>
      </c>
      <c r="B386" s="447" t="s">
        <v>1075</v>
      </c>
      <c r="C386" s="540" t="s">
        <v>12744</v>
      </c>
      <c r="D386" s="458" t="s">
        <v>12738</v>
      </c>
      <c r="E386" s="543" t="s">
        <v>12745</v>
      </c>
      <c r="F386" s="541">
        <v>24.0</v>
      </c>
      <c r="G386" s="5" t="s">
        <v>1086</v>
      </c>
      <c r="H386" s="1"/>
      <c r="I386" s="1"/>
      <c r="J386" s="121"/>
      <c r="K386" s="121"/>
      <c r="L386" s="121"/>
      <c r="M386" s="121"/>
      <c r="N386" s="121"/>
      <c r="O386" s="121"/>
      <c r="P386" s="121"/>
      <c r="Q386" s="121"/>
      <c r="R386" s="121"/>
      <c r="S386" s="121"/>
      <c r="T386" s="121"/>
      <c r="U386" s="121"/>
      <c r="V386" s="121"/>
      <c r="W386" s="121"/>
      <c r="X386" s="121"/>
      <c r="Y386" s="121"/>
      <c r="Z386" s="121"/>
    </row>
    <row r="387" ht="11.25" customHeight="1">
      <c r="A387" s="540" t="s">
        <v>1086</v>
      </c>
      <c r="B387" s="447" t="s">
        <v>1075</v>
      </c>
      <c r="C387" s="540" t="s">
        <v>12746</v>
      </c>
      <c r="D387" s="458" t="s">
        <v>12386</v>
      </c>
      <c r="E387" s="543" t="s">
        <v>12747</v>
      </c>
      <c r="F387" s="541">
        <v>10.0</v>
      </c>
      <c r="G387" s="5" t="s">
        <v>1086</v>
      </c>
      <c r="H387" s="1"/>
      <c r="I387" s="1"/>
      <c r="J387" s="121"/>
      <c r="K387" s="121"/>
      <c r="L387" s="121"/>
      <c r="M387" s="121"/>
      <c r="N387" s="121"/>
      <c r="O387" s="121"/>
      <c r="P387" s="121"/>
      <c r="Q387" s="121"/>
      <c r="R387" s="121"/>
      <c r="S387" s="121"/>
      <c r="T387" s="121"/>
      <c r="U387" s="121"/>
      <c r="V387" s="121"/>
      <c r="W387" s="121"/>
      <c r="X387" s="121"/>
      <c r="Y387" s="121"/>
      <c r="Z387" s="121"/>
    </row>
    <row r="388" ht="11.25" customHeight="1">
      <c r="A388" s="542" t="s">
        <v>12094</v>
      </c>
      <c r="B388" s="466" t="s">
        <v>88</v>
      </c>
      <c r="C388" s="540" t="s">
        <v>12748</v>
      </c>
      <c r="D388" s="543" t="s">
        <v>12281</v>
      </c>
      <c r="E388" s="543" t="s">
        <v>12749</v>
      </c>
      <c r="F388" s="544">
        <v>5.66</v>
      </c>
      <c r="G388" s="5" t="s">
        <v>7929</v>
      </c>
      <c r="H388" s="1"/>
      <c r="I388" s="1"/>
      <c r="J388" s="121"/>
      <c r="K388" s="121"/>
      <c r="L388" s="121"/>
      <c r="M388" s="121"/>
      <c r="N388" s="121"/>
      <c r="O388" s="121"/>
      <c r="P388" s="121"/>
      <c r="Q388" s="121"/>
      <c r="R388" s="121"/>
      <c r="S388" s="121"/>
      <c r="T388" s="121"/>
      <c r="U388" s="121"/>
      <c r="V388" s="121"/>
      <c r="W388" s="121"/>
      <c r="X388" s="121"/>
      <c r="Y388" s="121"/>
      <c r="Z388" s="121"/>
    </row>
    <row r="389" ht="11.25" customHeight="1">
      <c r="A389" s="542" t="s">
        <v>12094</v>
      </c>
      <c r="B389" s="466" t="s">
        <v>88</v>
      </c>
      <c r="C389" s="540" t="s">
        <v>12750</v>
      </c>
      <c r="D389" s="543" t="s">
        <v>12281</v>
      </c>
      <c r="E389" s="543" t="s">
        <v>12749</v>
      </c>
      <c r="F389" s="544">
        <v>5.66</v>
      </c>
      <c r="G389" s="5" t="s">
        <v>7929</v>
      </c>
      <c r="H389" s="1"/>
      <c r="I389" s="1"/>
      <c r="J389" s="121"/>
      <c r="K389" s="121"/>
      <c r="L389" s="121"/>
      <c r="M389" s="121"/>
      <c r="N389" s="121"/>
      <c r="O389" s="121"/>
      <c r="P389" s="121"/>
      <c r="Q389" s="121"/>
      <c r="R389" s="121"/>
      <c r="S389" s="121"/>
      <c r="T389" s="121"/>
      <c r="U389" s="121"/>
      <c r="V389" s="121"/>
      <c r="W389" s="121"/>
      <c r="X389" s="121"/>
      <c r="Y389" s="121"/>
      <c r="Z389" s="121"/>
    </row>
    <row r="390" ht="11.25" customHeight="1">
      <c r="A390" s="542" t="s">
        <v>12094</v>
      </c>
      <c r="B390" s="466" t="s">
        <v>88</v>
      </c>
      <c r="C390" s="540" t="s">
        <v>12751</v>
      </c>
      <c r="D390" s="543" t="s">
        <v>12281</v>
      </c>
      <c r="E390" s="543" t="s">
        <v>12749</v>
      </c>
      <c r="F390" s="544">
        <v>5.66</v>
      </c>
      <c r="G390" s="5" t="s">
        <v>7929</v>
      </c>
      <c r="H390" s="1"/>
      <c r="I390" s="1"/>
      <c r="J390" s="121"/>
      <c r="K390" s="121"/>
      <c r="L390" s="121"/>
      <c r="M390" s="121"/>
      <c r="N390" s="121"/>
      <c r="O390" s="121"/>
      <c r="P390" s="121"/>
      <c r="Q390" s="121"/>
      <c r="R390" s="121"/>
      <c r="S390" s="121"/>
      <c r="T390" s="121"/>
      <c r="U390" s="121"/>
      <c r="V390" s="121"/>
      <c r="W390" s="121"/>
      <c r="X390" s="121"/>
      <c r="Y390" s="121"/>
      <c r="Z390" s="121"/>
    </row>
    <row r="391" ht="11.25" customHeight="1">
      <c r="A391" s="542" t="s">
        <v>12094</v>
      </c>
      <c r="B391" s="466" t="s">
        <v>135</v>
      </c>
      <c r="C391" s="540" t="s">
        <v>12752</v>
      </c>
      <c r="D391" s="543" t="s">
        <v>12281</v>
      </c>
      <c r="E391" s="543" t="s">
        <v>12749</v>
      </c>
      <c r="F391" s="544">
        <v>5.66</v>
      </c>
      <c r="G391" s="5" t="s">
        <v>7929</v>
      </c>
      <c r="H391" s="1"/>
      <c r="I391" s="1"/>
      <c r="J391" s="121"/>
      <c r="K391" s="121"/>
      <c r="L391" s="121"/>
      <c r="M391" s="121"/>
      <c r="N391" s="121"/>
      <c r="O391" s="121"/>
      <c r="P391" s="121"/>
      <c r="Q391" s="121"/>
      <c r="R391" s="121"/>
      <c r="S391" s="121"/>
      <c r="T391" s="121"/>
      <c r="U391" s="121"/>
      <c r="V391" s="121"/>
      <c r="W391" s="121"/>
      <c r="X391" s="121"/>
      <c r="Y391" s="121"/>
      <c r="Z391" s="121"/>
    </row>
    <row r="392" ht="11.25" customHeight="1">
      <c r="A392" s="542" t="s">
        <v>12094</v>
      </c>
      <c r="B392" s="466" t="s">
        <v>88</v>
      </c>
      <c r="C392" s="540" t="s">
        <v>12753</v>
      </c>
      <c r="D392" s="543" t="s">
        <v>12281</v>
      </c>
      <c r="E392" s="543" t="s">
        <v>12754</v>
      </c>
      <c r="F392" s="544">
        <v>4.66</v>
      </c>
      <c r="G392" s="5" t="s">
        <v>7929</v>
      </c>
      <c r="H392" s="1"/>
      <c r="I392" s="1"/>
      <c r="J392" s="121"/>
      <c r="K392" s="121"/>
      <c r="L392" s="121"/>
      <c r="M392" s="121"/>
      <c r="N392" s="121"/>
      <c r="O392" s="121"/>
      <c r="P392" s="121"/>
      <c r="Q392" s="121"/>
      <c r="R392" s="121"/>
      <c r="S392" s="121"/>
      <c r="T392" s="121"/>
      <c r="U392" s="121"/>
      <c r="V392" s="121"/>
      <c r="W392" s="121"/>
      <c r="X392" s="121"/>
      <c r="Y392" s="121"/>
      <c r="Z392" s="121"/>
    </row>
    <row r="393" ht="11.25" customHeight="1">
      <c r="A393" s="542" t="s">
        <v>12094</v>
      </c>
      <c r="B393" s="466" t="s">
        <v>135</v>
      </c>
      <c r="C393" s="540" t="s">
        <v>12755</v>
      </c>
      <c r="D393" s="543" t="s">
        <v>12281</v>
      </c>
      <c r="E393" s="543" t="s">
        <v>12756</v>
      </c>
      <c r="F393" s="544">
        <v>7.66</v>
      </c>
      <c r="G393" s="5"/>
      <c r="H393" s="1"/>
      <c r="I393" s="1"/>
      <c r="J393" s="121"/>
      <c r="K393" s="121"/>
      <c r="L393" s="121"/>
      <c r="M393" s="121"/>
      <c r="N393" s="121"/>
      <c r="O393" s="121"/>
      <c r="P393" s="121"/>
      <c r="Q393" s="121"/>
      <c r="R393" s="121"/>
      <c r="S393" s="121"/>
      <c r="T393" s="121"/>
      <c r="U393" s="121"/>
      <c r="V393" s="121"/>
      <c r="W393" s="121"/>
      <c r="X393" s="121"/>
      <c r="Y393" s="121"/>
      <c r="Z393" s="121"/>
    </row>
    <row r="394" ht="11.25" customHeight="1">
      <c r="A394" s="542"/>
      <c r="B394" s="466"/>
      <c r="C394" s="540" t="s">
        <v>12757</v>
      </c>
      <c r="D394" s="543" t="s">
        <v>12314</v>
      </c>
      <c r="E394" s="543" t="s">
        <v>12756</v>
      </c>
      <c r="F394" s="544">
        <v>7.66</v>
      </c>
      <c r="G394" s="5"/>
      <c r="H394" s="1"/>
      <c r="I394" s="1"/>
      <c r="J394" s="121"/>
      <c r="K394" s="121"/>
      <c r="L394" s="121"/>
      <c r="M394" s="121"/>
      <c r="N394" s="121"/>
      <c r="O394" s="121"/>
      <c r="P394" s="121"/>
      <c r="Q394" s="121"/>
      <c r="R394" s="121"/>
      <c r="S394" s="121"/>
      <c r="T394" s="121"/>
      <c r="U394" s="121"/>
      <c r="V394" s="121"/>
      <c r="W394" s="121"/>
      <c r="X394" s="121"/>
      <c r="Y394" s="121"/>
      <c r="Z394" s="121"/>
    </row>
    <row r="395" ht="11.25" customHeight="1">
      <c r="A395" s="542" t="s">
        <v>12094</v>
      </c>
      <c r="B395" s="466" t="s">
        <v>88</v>
      </c>
      <c r="C395" s="540" t="s">
        <v>12758</v>
      </c>
      <c r="D395" s="543" t="s">
        <v>12314</v>
      </c>
      <c r="E395" s="543" t="s">
        <v>12759</v>
      </c>
      <c r="F395" s="544">
        <v>4.66</v>
      </c>
      <c r="G395" s="5"/>
      <c r="H395" s="1"/>
      <c r="I395" s="1"/>
      <c r="J395" s="121"/>
      <c r="K395" s="121"/>
      <c r="L395" s="121"/>
      <c r="M395" s="121"/>
      <c r="N395" s="121"/>
      <c r="O395" s="121"/>
      <c r="P395" s="121"/>
      <c r="Q395" s="121"/>
      <c r="R395" s="121"/>
      <c r="S395" s="121"/>
      <c r="T395" s="121"/>
      <c r="U395" s="121"/>
      <c r="V395" s="121"/>
      <c r="W395" s="121"/>
      <c r="X395" s="121"/>
      <c r="Y395" s="121"/>
      <c r="Z395" s="121"/>
    </row>
    <row r="396" ht="11.25" customHeight="1">
      <c r="A396" s="542" t="s">
        <v>12094</v>
      </c>
      <c r="B396" s="466" t="s">
        <v>88</v>
      </c>
      <c r="C396" s="542" t="s">
        <v>12760</v>
      </c>
      <c r="D396" s="543" t="s">
        <v>12761</v>
      </c>
      <c r="E396" s="543" t="s">
        <v>12762</v>
      </c>
      <c r="F396" s="544">
        <v>2.33</v>
      </c>
      <c r="G396" s="5"/>
      <c r="H396" s="1"/>
      <c r="I396" s="1"/>
      <c r="J396" s="121"/>
      <c r="K396" s="121"/>
      <c r="L396" s="121"/>
      <c r="M396" s="121"/>
      <c r="N396" s="121"/>
      <c r="O396" s="121"/>
      <c r="P396" s="121"/>
      <c r="Q396" s="121"/>
      <c r="R396" s="121"/>
      <c r="S396" s="121"/>
      <c r="T396" s="121"/>
      <c r="U396" s="121"/>
      <c r="V396" s="121"/>
      <c r="W396" s="121"/>
      <c r="X396" s="121"/>
      <c r="Y396" s="121"/>
      <c r="Z396" s="121"/>
    </row>
    <row r="397" ht="11.25" customHeight="1">
      <c r="A397" s="542" t="s">
        <v>12094</v>
      </c>
      <c r="B397" s="466" t="s">
        <v>88</v>
      </c>
      <c r="C397" s="542" t="s">
        <v>12763</v>
      </c>
      <c r="D397" s="543" t="s">
        <v>12764</v>
      </c>
      <c r="E397" s="543" t="s">
        <v>12765</v>
      </c>
      <c r="F397" s="544">
        <v>1.33</v>
      </c>
      <c r="G397" s="5"/>
      <c r="H397" s="1"/>
      <c r="I397" s="1"/>
      <c r="J397" s="121"/>
      <c r="K397" s="121"/>
      <c r="L397" s="121"/>
      <c r="M397" s="121"/>
      <c r="N397" s="121"/>
      <c r="O397" s="121"/>
      <c r="P397" s="121"/>
      <c r="Q397" s="121"/>
      <c r="R397" s="121"/>
      <c r="S397" s="121"/>
      <c r="T397" s="121"/>
      <c r="U397" s="121"/>
      <c r="V397" s="121"/>
      <c r="W397" s="121"/>
      <c r="X397" s="121"/>
      <c r="Y397" s="121"/>
      <c r="Z397" s="121"/>
    </row>
    <row r="398" ht="11.25" customHeight="1">
      <c r="A398" s="542" t="s">
        <v>12094</v>
      </c>
      <c r="B398" s="466" t="s">
        <v>88</v>
      </c>
      <c r="C398" s="542" t="s">
        <v>12766</v>
      </c>
      <c r="D398" s="543" t="s">
        <v>12767</v>
      </c>
      <c r="E398" s="543" t="s">
        <v>12768</v>
      </c>
      <c r="F398" s="544">
        <v>3.33</v>
      </c>
      <c r="G398" s="5"/>
      <c r="H398" s="1"/>
      <c r="I398" s="1"/>
      <c r="J398" s="121"/>
      <c r="K398" s="121"/>
      <c r="L398" s="121"/>
      <c r="M398" s="121"/>
      <c r="N398" s="121"/>
      <c r="O398" s="121"/>
      <c r="P398" s="121"/>
      <c r="Q398" s="121"/>
      <c r="R398" s="121"/>
      <c r="S398" s="121"/>
      <c r="T398" s="121"/>
      <c r="U398" s="121"/>
      <c r="V398" s="121"/>
      <c r="W398" s="121"/>
      <c r="X398" s="121"/>
      <c r="Y398" s="121"/>
      <c r="Z398" s="121"/>
    </row>
    <row r="399" ht="11.25" customHeight="1">
      <c r="A399" s="542" t="s">
        <v>12094</v>
      </c>
      <c r="B399" s="466" t="s">
        <v>88</v>
      </c>
      <c r="C399" s="542" t="s">
        <v>12769</v>
      </c>
      <c r="D399" s="543" t="s">
        <v>12767</v>
      </c>
      <c r="E399" s="543" t="s">
        <v>12770</v>
      </c>
      <c r="F399" s="544">
        <v>0.16</v>
      </c>
      <c r="G399" s="5"/>
      <c r="H399" s="1"/>
      <c r="I399" s="1"/>
      <c r="J399" s="121"/>
      <c r="K399" s="121"/>
      <c r="L399" s="121"/>
      <c r="M399" s="121"/>
      <c r="N399" s="121"/>
      <c r="O399" s="121"/>
      <c r="P399" s="121"/>
      <c r="Q399" s="121"/>
      <c r="R399" s="121"/>
      <c r="S399" s="121"/>
      <c r="T399" s="121"/>
      <c r="U399" s="121"/>
      <c r="V399" s="121"/>
      <c r="W399" s="121"/>
      <c r="X399" s="121"/>
      <c r="Y399" s="121"/>
      <c r="Z399" s="121"/>
    </row>
    <row r="400" ht="11.25" customHeight="1">
      <c r="A400" s="542" t="s">
        <v>12094</v>
      </c>
      <c r="B400" s="447" t="s">
        <v>88</v>
      </c>
      <c r="C400" s="540" t="s">
        <v>12771</v>
      </c>
      <c r="D400" s="458" t="s">
        <v>12772</v>
      </c>
      <c r="E400" s="458" t="s">
        <v>12773</v>
      </c>
      <c r="F400" s="541">
        <v>30.0</v>
      </c>
      <c r="G400" s="5"/>
      <c r="H400" s="1"/>
      <c r="I400" s="1"/>
      <c r="J400" s="121"/>
      <c r="K400" s="121"/>
      <c r="L400" s="121"/>
      <c r="M400" s="121"/>
      <c r="N400" s="121"/>
      <c r="O400" s="121"/>
      <c r="P400" s="121"/>
      <c r="Q400" s="121"/>
      <c r="R400" s="121"/>
      <c r="S400" s="121"/>
      <c r="T400" s="121"/>
      <c r="U400" s="121"/>
      <c r="V400" s="121"/>
      <c r="W400" s="121"/>
      <c r="X400" s="121"/>
      <c r="Y400" s="121"/>
      <c r="Z400" s="121"/>
    </row>
    <row r="401" ht="11.25" customHeight="1">
      <c r="A401" s="542" t="s">
        <v>12094</v>
      </c>
      <c r="B401" s="466" t="s">
        <v>88</v>
      </c>
      <c r="C401" s="542" t="s">
        <v>12774</v>
      </c>
      <c r="D401" s="543" t="s">
        <v>12775</v>
      </c>
      <c r="E401" s="543" t="s">
        <v>12776</v>
      </c>
      <c r="F401" s="544">
        <v>13.0</v>
      </c>
      <c r="G401" s="5"/>
      <c r="H401" s="1"/>
      <c r="I401" s="1"/>
      <c r="J401" s="121"/>
      <c r="K401" s="121"/>
      <c r="L401" s="121"/>
      <c r="M401" s="121"/>
      <c r="N401" s="121"/>
      <c r="O401" s="121"/>
      <c r="P401" s="121"/>
      <c r="Q401" s="121"/>
      <c r="R401" s="121"/>
      <c r="S401" s="121"/>
      <c r="T401" s="121"/>
      <c r="U401" s="121"/>
      <c r="V401" s="121"/>
      <c r="W401" s="121"/>
      <c r="X401" s="121"/>
      <c r="Y401" s="121"/>
      <c r="Z401" s="121"/>
    </row>
    <row r="402" ht="11.25" customHeight="1">
      <c r="A402" s="540" t="s">
        <v>12104</v>
      </c>
      <c r="B402" s="447" t="s">
        <v>88</v>
      </c>
      <c r="C402" s="540" t="s">
        <v>12777</v>
      </c>
      <c r="D402" s="458" t="s">
        <v>12223</v>
      </c>
      <c r="E402" s="459">
        <v>6.33</v>
      </c>
      <c r="F402" s="541">
        <v>6.33</v>
      </c>
      <c r="G402" s="5" t="s">
        <v>8005</v>
      </c>
      <c r="H402" s="1"/>
      <c r="I402" s="1"/>
      <c r="J402" s="121"/>
      <c r="K402" s="121"/>
      <c r="L402" s="121"/>
      <c r="M402" s="121"/>
      <c r="N402" s="121"/>
      <c r="O402" s="121"/>
      <c r="P402" s="121"/>
      <c r="Q402" s="121"/>
      <c r="R402" s="121"/>
      <c r="S402" s="121"/>
      <c r="T402" s="121"/>
      <c r="U402" s="121"/>
      <c r="V402" s="121"/>
      <c r="W402" s="121"/>
      <c r="X402" s="121"/>
      <c r="Y402" s="121"/>
      <c r="Z402" s="121"/>
    </row>
    <row r="403" ht="11.25" customHeight="1">
      <c r="A403" s="540" t="s">
        <v>12104</v>
      </c>
      <c r="B403" s="447" t="s">
        <v>88</v>
      </c>
      <c r="C403" s="540" t="s">
        <v>12778</v>
      </c>
      <c r="D403" s="458" t="s">
        <v>12223</v>
      </c>
      <c r="E403" s="459">
        <v>6.33</v>
      </c>
      <c r="F403" s="541">
        <v>6.33</v>
      </c>
      <c r="G403" s="5" t="s">
        <v>8005</v>
      </c>
      <c r="H403" s="1"/>
      <c r="I403" s="1"/>
      <c r="J403" s="121"/>
      <c r="K403" s="121"/>
      <c r="L403" s="121"/>
      <c r="M403" s="121"/>
      <c r="N403" s="121"/>
      <c r="O403" s="121"/>
      <c r="P403" s="121"/>
      <c r="Q403" s="121"/>
      <c r="R403" s="121"/>
      <c r="S403" s="121"/>
      <c r="T403" s="121"/>
      <c r="U403" s="121"/>
      <c r="V403" s="121"/>
      <c r="W403" s="121"/>
      <c r="X403" s="121"/>
      <c r="Y403" s="121"/>
      <c r="Z403" s="121"/>
    </row>
    <row r="404" ht="11.25" customHeight="1">
      <c r="A404" s="540" t="s">
        <v>12104</v>
      </c>
      <c r="B404" s="447" t="s">
        <v>88</v>
      </c>
      <c r="C404" s="540" t="s">
        <v>12779</v>
      </c>
      <c r="D404" s="458" t="s">
        <v>12223</v>
      </c>
      <c r="E404" s="459">
        <v>6.33</v>
      </c>
      <c r="F404" s="541">
        <v>6.33</v>
      </c>
      <c r="G404" s="5" t="s">
        <v>8005</v>
      </c>
      <c r="H404" s="1"/>
      <c r="I404" s="1"/>
      <c r="J404" s="121"/>
      <c r="K404" s="121"/>
      <c r="L404" s="121"/>
      <c r="M404" s="121"/>
      <c r="N404" s="121"/>
      <c r="O404" s="121"/>
      <c r="P404" s="121"/>
      <c r="Q404" s="121"/>
      <c r="R404" s="121"/>
      <c r="S404" s="121"/>
      <c r="T404" s="121"/>
      <c r="U404" s="121"/>
      <c r="V404" s="121"/>
      <c r="W404" s="121"/>
      <c r="X404" s="121"/>
      <c r="Y404" s="121"/>
      <c r="Z404" s="121"/>
    </row>
    <row r="405" ht="11.25" customHeight="1">
      <c r="A405" s="540" t="s">
        <v>12104</v>
      </c>
      <c r="B405" s="447" t="s">
        <v>88</v>
      </c>
      <c r="C405" s="540" t="s">
        <v>12780</v>
      </c>
      <c r="D405" s="458" t="s">
        <v>12223</v>
      </c>
      <c r="E405" s="459">
        <v>1.58</v>
      </c>
      <c r="F405" s="541">
        <v>1.58</v>
      </c>
      <c r="G405" s="5" t="s">
        <v>8005</v>
      </c>
      <c r="H405" s="1"/>
      <c r="I405" s="1"/>
      <c r="J405" s="121"/>
      <c r="K405" s="121"/>
      <c r="L405" s="121"/>
      <c r="M405" s="121"/>
      <c r="N405" s="121"/>
      <c r="O405" s="121"/>
      <c r="P405" s="121"/>
      <c r="Q405" s="121"/>
      <c r="R405" s="121"/>
      <c r="S405" s="121"/>
      <c r="T405" s="121"/>
      <c r="U405" s="121"/>
      <c r="V405" s="121"/>
      <c r="W405" s="121"/>
      <c r="X405" s="121"/>
      <c r="Y405" s="121"/>
      <c r="Z405" s="121"/>
    </row>
    <row r="406" ht="11.25" customHeight="1">
      <c r="A406" s="540" t="s">
        <v>12104</v>
      </c>
      <c r="B406" s="447" t="s">
        <v>88</v>
      </c>
      <c r="C406" s="540" t="s">
        <v>12781</v>
      </c>
      <c r="D406" s="458" t="s">
        <v>12223</v>
      </c>
      <c r="E406" s="459">
        <v>0.63</v>
      </c>
      <c r="F406" s="541">
        <v>0.63</v>
      </c>
      <c r="G406" s="5" t="s">
        <v>8005</v>
      </c>
      <c r="H406" s="1"/>
      <c r="I406" s="1"/>
      <c r="J406" s="121"/>
      <c r="K406" s="121"/>
      <c r="L406" s="121"/>
      <c r="M406" s="121"/>
      <c r="N406" s="121"/>
      <c r="O406" s="121"/>
      <c r="P406" s="121"/>
      <c r="Q406" s="121"/>
      <c r="R406" s="121"/>
      <c r="S406" s="121"/>
      <c r="T406" s="121"/>
      <c r="U406" s="121"/>
      <c r="V406" s="121"/>
      <c r="W406" s="121"/>
      <c r="X406" s="121"/>
      <c r="Y406" s="121"/>
      <c r="Z406" s="121"/>
    </row>
    <row r="407" ht="11.25" customHeight="1">
      <c r="A407" s="540" t="s">
        <v>12104</v>
      </c>
      <c r="B407" s="447" t="s">
        <v>88</v>
      </c>
      <c r="C407" s="540" t="s">
        <v>12782</v>
      </c>
      <c r="D407" s="458" t="s">
        <v>12223</v>
      </c>
      <c r="E407" s="459">
        <v>14.67</v>
      </c>
      <c r="F407" s="541">
        <v>14.67</v>
      </c>
      <c r="G407" s="5" t="s">
        <v>8005</v>
      </c>
      <c r="H407" s="1"/>
      <c r="I407" s="1"/>
      <c r="J407" s="121"/>
      <c r="K407" s="121"/>
      <c r="L407" s="121"/>
      <c r="M407" s="121"/>
      <c r="N407" s="121"/>
      <c r="O407" s="121"/>
      <c r="P407" s="121"/>
      <c r="Q407" s="121"/>
      <c r="R407" s="121"/>
      <c r="S407" s="121"/>
      <c r="T407" s="121"/>
      <c r="U407" s="121"/>
      <c r="V407" s="121"/>
      <c r="W407" s="121"/>
      <c r="X407" s="121"/>
      <c r="Y407" s="121"/>
      <c r="Z407" s="121"/>
    </row>
    <row r="408" ht="11.25" customHeight="1">
      <c r="A408" s="540" t="s">
        <v>12104</v>
      </c>
      <c r="B408" s="447" t="s">
        <v>88</v>
      </c>
      <c r="C408" s="540" t="s">
        <v>12783</v>
      </c>
      <c r="D408" s="458" t="s">
        <v>12474</v>
      </c>
      <c r="E408" s="459">
        <v>14.67</v>
      </c>
      <c r="F408" s="541">
        <v>7.33</v>
      </c>
      <c r="G408" s="5" t="s">
        <v>8005</v>
      </c>
      <c r="H408" s="1"/>
      <c r="I408" s="1"/>
      <c r="J408" s="121"/>
      <c r="K408" s="121"/>
      <c r="L408" s="121"/>
      <c r="M408" s="121"/>
      <c r="N408" s="121"/>
      <c r="O408" s="121"/>
      <c r="P408" s="121"/>
      <c r="Q408" s="121"/>
      <c r="R408" s="121"/>
      <c r="S408" s="121"/>
      <c r="T408" s="121"/>
      <c r="U408" s="121"/>
      <c r="V408" s="121"/>
      <c r="W408" s="121"/>
      <c r="X408" s="121"/>
      <c r="Y408" s="121"/>
      <c r="Z408" s="121"/>
    </row>
    <row r="409" ht="11.25" customHeight="1">
      <c r="A409" s="540" t="s">
        <v>12104</v>
      </c>
      <c r="B409" s="447" t="s">
        <v>88</v>
      </c>
      <c r="C409" s="540" t="s">
        <v>12784</v>
      </c>
      <c r="D409" s="458" t="s">
        <v>12474</v>
      </c>
      <c r="E409" s="459">
        <v>3.67</v>
      </c>
      <c r="F409" s="541">
        <v>1.83</v>
      </c>
      <c r="G409" s="5" t="s">
        <v>8005</v>
      </c>
      <c r="H409" s="121"/>
      <c r="I409" s="121"/>
      <c r="J409" s="121"/>
      <c r="K409" s="121"/>
      <c r="L409" s="121"/>
      <c r="M409" s="121"/>
      <c r="N409" s="121"/>
      <c r="O409" s="121"/>
      <c r="P409" s="121"/>
      <c r="Q409" s="121"/>
      <c r="R409" s="121"/>
      <c r="S409" s="121"/>
      <c r="T409" s="121"/>
      <c r="U409" s="121"/>
      <c r="V409" s="121"/>
      <c r="W409" s="121"/>
      <c r="X409" s="121"/>
      <c r="Y409" s="121"/>
      <c r="Z409" s="121"/>
    </row>
    <row r="410" ht="11.25" customHeight="1">
      <c r="A410" s="540" t="s">
        <v>12104</v>
      </c>
      <c r="B410" s="447" t="s">
        <v>88</v>
      </c>
      <c r="C410" s="540" t="s">
        <v>12785</v>
      </c>
      <c r="D410" s="458" t="s">
        <v>12474</v>
      </c>
      <c r="E410" s="459">
        <v>1.47</v>
      </c>
      <c r="F410" s="541">
        <v>0.73</v>
      </c>
      <c r="G410" s="5" t="s">
        <v>8005</v>
      </c>
      <c r="H410" s="121"/>
      <c r="I410" s="121"/>
      <c r="J410" s="121"/>
      <c r="K410" s="121"/>
      <c r="L410" s="121"/>
      <c r="M410" s="121"/>
      <c r="N410" s="121"/>
      <c r="O410" s="121"/>
      <c r="P410" s="121"/>
      <c r="Q410" s="121"/>
      <c r="R410" s="121"/>
      <c r="S410" s="121"/>
      <c r="T410" s="121"/>
      <c r="U410" s="121"/>
      <c r="V410" s="121"/>
      <c r="W410" s="121"/>
      <c r="X410" s="121"/>
      <c r="Y410" s="121"/>
      <c r="Z410" s="121"/>
    </row>
    <row r="411" ht="11.25" customHeight="1">
      <c r="A411" s="540" t="s">
        <v>12104</v>
      </c>
      <c r="B411" s="447" t="s">
        <v>88</v>
      </c>
      <c r="C411" s="540" t="s">
        <v>12786</v>
      </c>
      <c r="D411" s="458" t="s">
        <v>12223</v>
      </c>
      <c r="E411" s="459">
        <v>5.67</v>
      </c>
      <c r="F411" s="541">
        <v>5.67</v>
      </c>
      <c r="G411" s="5" t="s">
        <v>8005</v>
      </c>
      <c r="H411" s="121"/>
      <c r="I411" s="121"/>
      <c r="J411" s="121"/>
      <c r="K411" s="121"/>
      <c r="L411" s="121"/>
      <c r="M411" s="121"/>
      <c r="N411" s="121"/>
      <c r="O411" s="121"/>
      <c r="P411" s="121"/>
      <c r="Q411" s="121"/>
      <c r="R411" s="121"/>
      <c r="S411" s="121"/>
      <c r="T411" s="121"/>
      <c r="U411" s="121"/>
      <c r="V411" s="121"/>
      <c r="W411" s="121"/>
      <c r="X411" s="121"/>
      <c r="Y411" s="121"/>
      <c r="Z411" s="121"/>
    </row>
    <row r="412" ht="11.25" customHeight="1">
      <c r="A412" s="540" t="s">
        <v>12104</v>
      </c>
      <c r="B412" s="447" t="s">
        <v>88</v>
      </c>
      <c r="C412" s="540" t="s">
        <v>12787</v>
      </c>
      <c r="D412" s="458" t="s">
        <v>12223</v>
      </c>
      <c r="E412" s="459">
        <v>5.67</v>
      </c>
      <c r="F412" s="541">
        <v>5.67</v>
      </c>
      <c r="G412" s="5" t="s">
        <v>8005</v>
      </c>
      <c r="H412" s="121"/>
      <c r="I412" s="121"/>
      <c r="J412" s="121"/>
      <c r="K412" s="121"/>
      <c r="L412" s="121"/>
      <c r="M412" s="121"/>
      <c r="N412" s="121"/>
      <c r="O412" s="121"/>
      <c r="P412" s="121"/>
      <c r="Q412" s="121"/>
      <c r="R412" s="121"/>
      <c r="S412" s="121"/>
      <c r="T412" s="121"/>
      <c r="U412" s="121"/>
      <c r="V412" s="121"/>
      <c r="W412" s="121"/>
      <c r="X412" s="121"/>
      <c r="Y412" s="121"/>
      <c r="Z412" s="121"/>
    </row>
    <row r="413" ht="11.25" customHeight="1">
      <c r="A413" s="540" t="s">
        <v>12104</v>
      </c>
      <c r="B413" s="447" t="s">
        <v>88</v>
      </c>
      <c r="C413" s="540" t="s">
        <v>12788</v>
      </c>
      <c r="D413" s="458" t="s">
        <v>12223</v>
      </c>
      <c r="E413" s="459">
        <v>5.67</v>
      </c>
      <c r="F413" s="541">
        <v>5.67</v>
      </c>
      <c r="G413" s="5" t="s">
        <v>8005</v>
      </c>
      <c r="H413" s="121"/>
      <c r="I413" s="121"/>
      <c r="J413" s="121"/>
      <c r="K413" s="121"/>
      <c r="L413" s="121"/>
      <c r="M413" s="121"/>
      <c r="N413" s="121"/>
      <c r="O413" s="121"/>
      <c r="P413" s="121"/>
      <c r="Q413" s="121"/>
      <c r="R413" s="121"/>
      <c r="S413" s="121"/>
      <c r="T413" s="121"/>
      <c r="U413" s="121"/>
      <c r="V413" s="121"/>
      <c r="W413" s="121"/>
      <c r="X413" s="121"/>
      <c r="Y413" s="121"/>
      <c r="Z413" s="121"/>
    </row>
    <row r="414" ht="11.25" customHeight="1">
      <c r="A414" s="540" t="s">
        <v>12104</v>
      </c>
      <c r="B414" s="447" t="s">
        <v>88</v>
      </c>
      <c r="C414" s="540" t="s">
        <v>12789</v>
      </c>
      <c r="D414" s="458" t="s">
        <v>12223</v>
      </c>
      <c r="E414" s="459">
        <v>1.42</v>
      </c>
      <c r="F414" s="541">
        <v>1.42</v>
      </c>
      <c r="G414" s="5" t="s">
        <v>8005</v>
      </c>
      <c r="H414" s="121"/>
      <c r="I414" s="121"/>
      <c r="J414" s="121"/>
      <c r="K414" s="121"/>
      <c r="L414" s="121"/>
      <c r="M414" s="121"/>
      <c r="N414" s="121"/>
      <c r="O414" s="121"/>
      <c r="P414" s="121"/>
      <c r="Q414" s="121"/>
      <c r="R414" s="121"/>
      <c r="S414" s="121"/>
      <c r="T414" s="121"/>
      <c r="U414" s="121"/>
      <c r="V414" s="121"/>
      <c r="W414" s="121"/>
      <c r="X414" s="121"/>
      <c r="Y414" s="121"/>
      <c r="Z414" s="121"/>
    </row>
    <row r="415" ht="11.25" customHeight="1">
      <c r="A415" s="540" t="s">
        <v>12104</v>
      </c>
      <c r="B415" s="447" t="s">
        <v>88</v>
      </c>
      <c r="C415" s="540" t="s">
        <v>12790</v>
      </c>
      <c r="D415" s="458" t="s">
        <v>12223</v>
      </c>
      <c r="E415" s="459">
        <v>0.57</v>
      </c>
      <c r="F415" s="541">
        <v>0.63</v>
      </c>
      <c r="G415" s="5" t="s">
        <v>8005</v>
      </c>
      <c r="H415" s="121"/>
      <c r="I415" s="121"/>
      <c r="J415" s="121"/>
      <c r="K415" s="121"/>
      <c r="L415" s="121"/>
      <c r="M415" s="121"/>
      <c r="N415" s="121"/>
      <c r="O415" s="121"/>
      <c r="P415" s="121"/>
      <c r="Q415" s="121"/>
      <c r="R415" s="121"/>
      <c r="S415" s="121"/>
      <c r="T415" s="121"/>
      <c r="U415" s="121"/>
      <c r="V415" s="121"/>
      <c r="W415" s="121"/>
      <c r="X415" s="121"/>
      <c r="Y415" s="121"/>
      <c r="Z415" s="121"/>
    </row>
    <row r="416" ht="11.25" customHeight="1">
      <c r="A416" s="540" t="s">
        <v>12104</v>
      </c>
      <c r="B416" s="447" t="s">
        <v>88</v>
      </c>
      <c r="C416" s="540" t="s">
        <v>12791</v>
      </c>
      <c r="D416" s="458" t="s">
        <v>12223</v>
      </c>
      <c r="E416" s="459">
        <v>10.0</v>
      </c>
      <c r="F416" s="541">
        <v>10.0</v>
      </c>
      <c r="G416" s="5" t="s">
        <v>8005</v>
      </c>
      <c r="H416" s="121"/>
      <c r="I416" s="121"/>
      <c r="J416" s="121"/>
      <c r="K416" s="121"/>
      <c r="L416" s="121"/>
      <c r="M416" s="121"/>
      <c r="N416" s="121"/>
      <c r="O416" s="121"/>
      <c r="P416" s="121"/>
      <c r="Q416" s="121"/>
      <c r="R416" s="121"/>
      <c r="S416" s="121"/>
      <c r="T416" s="121"/>
      <c r="U416" s="121"/>
      <c r="V416" s="121"/>
      <c r="W416" s="121"/>
      <c r="X416" s="121"/>
      <c r="Y416" s="121"/>
      <c r="Z416" s="121"/>
    </row>
    <row r="417" ht="11.25" customHeight="1">
      <c r="A417" s="540" t="s">
        <v>12104</v>
      </c>
      <c r="B417" s="447" t="s">
        <v>88</v>
      </c>
      <c r="C417" s="540" t="s">
        <v>12792</v>
      </c>
      <c r="D417" s="458" t="s">
        <v>12474</v>
      </c>
      <c r="E417" s="459">
        <v>10.0</v>
      </c>
      <c r="F417" s="541">
        <v>5.0</v>
      </c>
      <c r="G417" s="5" t="s">
        <v>8005</v>
      </c>
      <c r="H417" s="121"/>
      <c r="I417" s="121"/>
      <c r="J417" s="121"/>
      <c r="K417" s="121"/>
      <c r="L417" s="121"/>
      <c r="M417" s="121"/>
      <c r="N417" s="121"/>
      <c r="O417" s="121"/>
      <c r="P417" s="121"/>
      <c r="Q417" s="121"/>
      <c r="R417" s="121"/>
      <c r="S417" s="121"/>
      <c r="T417" s="121"/>
      <c r="U417" s="121"/>
      <c r="V417" s="121"/>
      <c r="W417" s="121"/>
      <c r="X417" s="121"/>
      <c r="Y417" s="121"/>
      <c r="Z417" s="121"/>
    </row>
    <row r="418" ht="11.25" customHeight="1">
      <c r="A418" s="540" t="s">
        <v>12104</v>
      </c>
      <c r="B418" s="447" t="s">
        <v>88</v>
      </c>
      <c r="C418" s="540" t="s">
        <v>12793</v>
      </c>
      <c r="D418" s="458" t="s">
        <v>12474</v>
      </c>
      <c r="E418" s="459">
        <v>2.5</v>
      </c>
      <c r="F418" s="541">
        <v>1.25</v>
      </c>
      <c r="G418" s="5" t="s">
        <v>8005</v>
      </c>
      <c r="H418" s="121"/>
      <c r="I418" s="121"/>
      <c r="J418" s="121"/>
      <c r="K418" s="121"/>
      <c r="L418" s="121"/>
      <c r="M418" s="121"/>
      <c r="N418" s="121"/>
      <c r="O418" s="121"/>
      <c r="P418" s="121"/>
      <c r="Q418" s="121"/>
      <c r="R418" s="121"/>
      <c r="S418" s="121"/>
      <c r="T418" s="121"/>
      <c r="U418" s="121"/>
      <c r="V418" s="121"/>
      <c r="W418" s="121"/>
      <c r="X418" s="121"/>
      <c r="Y418" s="121"/>
      <c r="Z418" s="121"/>
    </row>
    <row r="419" ht="11.25" customHeight="1">
      <c r="A419" s="540" t="s">
        <v>12104</v>
      </c>
      <c r="B419" s="447" t="s">
        <v>88</v>
      </c>
      <c r="C419" s="540" t="s">
        <v>12794</v>
      </c>
      <c r="D419" s="458" t="s">
        <v>12474</v>
      </c>
      <c r="E419" s="459">
        <v>1.0</v>
      </c>
      <c r="F419" s="541">
        <v>0.5</v>
      </c>
      <c r="G419" s="5" t="s">
        <v>8005</v>
      </c>
      <c r="H419" s="121"/>
      <c r="I419" s="121"/>
      <c r="J419" s="121"/>
      <c r="K419" s="121"/>
      <c r="L419" s="121"/>
      <c r="M419" s="121"/>
      <c r="N419" s="121"/>
      <c r="O419" s="121"/>
      <c r="P419" s="121"/>
      <c r="Q419" s="121"/>
      <c r="R419" s="121"/>
      <c r="S419" s="121"/>
      <c r="T419" s="121"/>
      <c r="U419" s="121"/>
      <c r="V419" s="121"/>
      <c r="W419" s="121"/>
      <c r="X419" s="121"/>
      <c r="Y419" s="121"/>
      <c r="Z419" s="121"/>
    </row>
    <row r="420" ht="11.25" customHeight="1">
      <c r="A420" s="540" t="s">
        <v>12104</v>
      </c>
      <c r="B420" s="447" t="s">
        <v>88</v>
      </c>
      <c r="C420" s="540" t="s">
        <v>12795</v>
      </c>
      <c r="D420" s="458" t="s">
        <v>12223</v>
      </c>
      <c r="E420" s="459">
        <v>9.67</v>
      </c>
      <c r="F420" s="541">
        <v>9.67</v>
      </c>
      <c r="G420" s="5" t="s">
        <v>8005</v>
      </c>
      <c r="H420" s="121"/>
      <c r="I420" s="121"/>
      <c r="J420" s="121"/>
      <c r="K420" s="121"/>
      <c r="L420" s="121"/>
      <c r="M420" s="121"/>
      <c r="N420" s="121"/>
      <c r="O420" s="121"/>
      <c r="P420" s="121"/>
      <c r="Q420" s="121"/>
      <c r="R420" s="121"/>
      <c r="S420" s="121"/>
      <c r="T420" s="121"/>
      <c r="U420" s="121"/>
      <c r="V420" s="121"/>
      <c r="W420" s="121"/>
      <c r="X420" s="121"/>
      <c r="Y420" s="121"/>
      <c r="Z420" s="121"/>
    </row>
    <row r="421" ht="11.25" customHeight="1">
      <c r="A421" s="540" t="s">
        <v>12104</v>
      </c>
      <c r="B421" s="447" t="s">
        <v>88</v>
      </c>
      <c r="C421" s="540" t="s">
        <v>12796</v>
      </c>
      <c r="D421" s="458" t="s">
        <v>12223</v>
      </c>
      <c r="E421" s="459">
        <v>9.67</v>
      </c>
      <c r="F421" s="541">
        <v>9.67</v>
      </c>
      <c r="G421" s="5" t="s">
        <v>8005</v>
      </c>
      <c r="H421" s="121"/>
      <c r="I421" s="121"/>
      <c r="J421" s="121"/>
      <c r="K421" s="121"/>
      <c r="L421" s="121"/>
      <c r="M421" s="121"/>
      <c r="N421" s="121"/>
      <c r="O421" s="121"/>
      <c r="P421" s="121"/>
      <c r="Q421" s="121"/>
      <c r="R421" s="121"/>
      <c r="S421" s="121"/>
      <c r="T421" s="121"/>
      <c r="U421" s="121"/>
      <c r="V421" s="121"/>
      <c r="W421" s="121"/>
      <c r="X421" s="121"/>
      <c r="Y421" s="121"/>
      <c r="Z421" s="121"/>
    </row>
    <row r="422" ht="11.25" customHeight="1">
      <c r="A422" s="540" t="s">
        <v>12104</v>
      </c>
      <c r="B422" s="447" t="s">
        <v>88</v>
      </c>
      <c r="C422" s="540" t="s">
        <v>12797</v>
      </c>
      <c r="D422" s="458" t="s">
        <v>12223</v>
      </c>
      <c r="E422" s="459">
        <v>9.67</v>
      </c>
      <c r="F422" s="541">
        <v>9.67</v>
      </c>
      <c r="G422" s="5" t="s">
        <v>8005</v>
      </c>
      <c r="H422" s="121"/>
      <c r="I422" s="121"/>
      <c r="J422" s="121"/>
      <c r="K422" s="121"/>
      <c r="L422" s="121"/>
      <c r="M422" s="121"/>
      <c r="N422" s="121"/>
      <c r="O422" s="121"/>
      <c r="P422" s="121"/>
      <c r="Q422" s="121"/>
      <c r="R422" s="121"/>
      <c r="S422" s="121"/>
      <c r="T422" s="121"/>
      <c r="U422" s="121"/>
      <c r="V422" s="121"/>
      <c r="W422" s="121"/>
      <c r="X422" s="121"/>
      <c r="Y422" s="121"/>
      <c r="Z422" s="121"/>
    </row>
    <row r="423" ht="11.25" customHeight="1">
      <c r="A423" s="540" t="s">
        <v>12104</v>
      </c>
      <c r="B423" s="447" t="s">
        <v>88</v>
      </c>
      <c r="C423" s="540" t="s">
        <v>12798</v>
      </c>
      <c r="D423" s="458" t="s">
        <v>12223</v>
      </c>
      <c r="E423" s="459">
        <v>2.42</v>
      </c>
      <c r="F423" s="541">
        <v>2.42</v>
      </c>
      <c r="G423" s="5" t="s">
        <v>8005</v>
      </c>
      <c r="H423" s="121"/>
      <c r="I423" s="121"/>
      <c r="J423" s="121"/>
      <c r="K423" s="121"/>
      <c r="L423" s="121"/>
      <c r="M423" s="121"/>
      <c r="N423" s="121"/>
      <c r="O423" s="121"/>
      <c r="P423" s="121"/>
      <c r="Q423" s="121"/>
      <c r="R423" s="121"/>
      <c r="S423" s="121"/>
      <c r="T423" s="121"/>
      <c r="U423" s="121"/>
      <c r="V423" s="121"/>
      <c r="W423" s="121"/>
      <c r="X423" s="121"/>
      <c r="Y423" s="121"/>
      <c r="Z423" s="121"/>
    </row>
    <row r="424" ht="11.25" customHeight="1">
      <c r="A424" s="540" t="s">
        <v>12104</v>
      </c>
      <c r="B424" s="447" t="s">
        <v>88</v>
      </c>
      <c r="C424" s="540" t="s">
        <v>12799</v>
      </c>
      <c r="D424" s="458" t="s">
        <v>12223</v>
      </c>
      <c r="E424" s="459">
        <v>0.97</v>
      </c>
      <c r="F424" s="541">
        <v>0.97</v>
      </c>
      <c r="G424" s="5" t="s">
        <v>8005</v>
      </c>
      <c r="H424" s="121"/>
      <c r="I424" s="121"/>
      <c r="J424" s="121"/>
      <c r="K424" s="121"/>
      <c r="L424" s="121"/>
      <c r="M424" s="121"/>
      <c r="N424" s="121"/>
      <c r="O424" s="121"/>
      <c r="P424" s="121"/>
      <c r="Q424" s="121"/>
      <c r="R424" s="121"/>
      <c r="S424" s="121"/>
      <c r="T424" s="121"/>
      <c r="U424" s="121"/>
      <c r="V424" s="121"/>
      <c r="W424" s="121"/>
      <c r="X424" s="121"/>
      <c r="Y424" s="121"/>
      <c r="Z424" s="121"/>
    </row>
    <row r="425" ht="11.25" customHeight="1">
      <c r="A425" s="540" t="s">
        <v>12104</v>
      </c>
      <c r="B425" s="447" t="s">
        <v>88</v>
      </c>
      <c r="C425" s="540" t="s">
        <v>12800</v>
      </c>
      <c r="D425" s="458" t="s">
        <v>12223</v>
      </c>
      <c r="E425" s="459">
        <v>3.33</v>
      </c>
      <c r="F425" s="541">
        <v>3.33</v>
      </c>
      <c r="G425" s="5" t="s">
        <v>8005</v>
      </c>
      <c r="H425" s="121"/>
      <c r="I425" s="121"/>
      <c r="J425" s="121"/>
      <c r="K425" s="121"/>
      <c r="L425" s="121"/>
      <c r="M425" s="121"/>
      <c r="N425" s="121"/>
      <c r="O425" s="121"/>
      <c r="P425" s="121"/>
      <c r="Q425" s="121"/>
      <c r="R425" s="121"/>
      <c r="S425" s="121"/>
      <c r="T425" s="121"/>
      <c r="U425" s="121"/>
      <c r="V425" s="121"/>
      <c r="W425" s="121"/>
      <c r="X425" s="121"/>
      <c r="Y425" s="121"/>
      <c r="Z425" s="121"/>
    </row>
    <row r="426" ht="11.25" customHeight="1">
      <c r="A426" s="540" t="s">
        <v>12104</v>
      </c>
      <c r="B426" s="447" t="s">
        <v>88</v>
      </c>
      <c r="C426" s="540" t="s">
        <v>12801</v>
      </c>
      <c r="D426" s="458" t="s">
        <v>12223</v>
      </c>
      <c r="E426" s="459">
        <v>3.33</v>
      </c>
      <c r="F426" s="541">
        <v>3.33</v>
      </c>
      <c r="G426" s="5" t="s">
        <v>8005</v>
      </c>
      <c r="H426" s="121"/>
      <c r="I426" s="121"/>
      <c r="J426" s="121"/>
      <c r="K426" s="121"/>
      <c r="L426" s="121"/>
      <c r="M426" s="121"/>
      <c r="N426" s="121"/>
      <c r="O426" s="121"/>
      <c r="P426" s="121"/>
      <c r="Q426" s="121"/>
      <c r="R426" s="121"/>
      <c r="S426" s="121"/>
      <c r="T426" s="121"/>
      <c r="U426" s="121"/>
      <c r="V426" s="121"/>
      <c r="W426" s="121"/>
      <c r="X426" s="121"/>
      <c r="Y426" s="121"/>
      <c r="Z426" s="121"/>
    </row>
    <row r="427" ht="11.25" customHeight="1">
      <c r="A427" s="540" t="s">
        <v>12104</v>
      </c>
      <c r="B427" s="447" t="s">
        <v>88</v>
      </c>
      <c r="C427" s="540" t="s">
        <v>12802</v>
      </c>
      <c r="D427" s="458" t="s">
        <v>12223</v>
      </c>
      <c r="E427" s="459">
        <v>3.33</v>
      </c>
      <c r="F427" s="541">
        <v>3.33</v>
      </c>
      <c r="G427" s="5" t="s">
        <v>8005</v>
      </c>
      <c r="H427" s="121"/>
      <c r="I427" s="121"/>
      <c r="J427" s="121"/>
      <c r="K427" s="121"/>
      <c r="L427" s="121"/>
      <c r="M427" s="121"/>
      <c r="N427" s="121"/>
      <c r="O427" s="121"/>
      <c r="P427" s="121"/>
      <c r="Q427" s="121"/>
      <c r="R427" s="121"/>
      <c r="S427" s="121"/>
      <c r="T427" s="121"/>
      <c r="U427" s="121"/>
      <c r="V427" s="121"/>
      <c r="W427" s="121"/>
      <c r="X427" s="121"/>
      <c r="Y427" s="121"/>
      <c r="Z427" s="121"/>
    </row>
    <row r="428" ht="11.25" customHeight="1">
      <c r="A428" s="540" t="s">
        <v>12104</v>
      </c>
      <c r="B428" s="447" t="s">
        <v>88</v>
      </c>
      <c r="C428" s="540" t="s">
        <v>12803</v>
      </c>
      <c r="D428" s="458" t="s">
        <v>12223</v>
      </c>
      <c r="E428" s="459">
        <v>0.83</v>
      </c>
      <c r="F428" s="541">
        <v>0.83</v>
      </c>
      <c r="G428" s="5" t="s">
        <v>8005</v>
      </c>
      <c r="H428" s="121"/>
      <c r="I428" s="121"/>
      <c r="J428" s="121"/>
      <c r="K428" s="121"/>
      <c r="L428" s="121"/>
      <c r="M428" s="121"/>
      <c r="N428" s="121"/>
      <c r="O428" s="121"/>
      <c r="P428" s="121"/>
      <c r="Q428" s="121"/>
      <c r="R428" s="121"/>
      <c r="S428" s="121"/>
      <c r="T428" s="121"/>
      <c r="U428" s="121"/>
      <c r="V428" s="121"/>
      <c r="W428" s="121"/>
      <c r="X428" s="121"/>
      <c r="Y428" s="121"/>
      <c r="Z428" s="121"/>
    </row>
    <row r="429" ht="11.25" customHeight="1">
      <c r="A429" s="540" t="s">
        <v>12104</v>
      </c>
      <c r="B429" s="447" t="s">
        <v>88</v>
      </c>
      <c r="C429" s="540" t="s">
        <v>12804</v>
      </c>
      <c r="D429" s="458" t="s">
        <v>12223</v>
      </c>
      <c r="E429" s="459">
        <v>0.33</v>
      </c>
      <c r="F429" s="541">
        <v>0.33</v>
      </c>
      <c r="G429" s="5" t="s">
        <v>8005</v>
      </c>
      <c r="H429" s="121"/>
      <c r="I429" s="121"/>
      <c r="J429" s="121"/>
      <c r="K429" s="121"/>
      <c r="L429" s="121"/>
      <c r="M429" s="121"/>
      <c r="N429" s="121"/>
      <c r="O429" s="121"/>
      <c r="P429" s="121"/>
      <c r="Q429" s="121"/>
      <c r="R429" s="121"/>
      <c r="S429" s="121"/>
      <c r="T429" s="121"/>
      <c r="U429" s="121"/>
      <c r="V429" s="121"/>
      <c r="W429" s="121"/>
      <c r="X429" s="121"/>
      <c r="Y429" s="121"/>
      <c r="Z429" s="121"/>
    </row>
    <row r="430" ht="11.25" customHeight="1">
      <c r="A430" s="540" t="s">
        <v>12104</v>
      </c>
      <c r="B430" s="447" t="s">
        <v>88</v>
      </c>
      <c r="C430" s="540" t="s">
        <v>12805</v>
      </c>
      <c r="D430" s="458" t="s">
        <v>12223</v>
      </c>
      <c r="E430" s="459">
        <v>8.67</v>
      </c>
      <c r="F430" s="541">
        <v>8.67</v>
      </c>
      <c r="G430" s="5" t="s">
        <v>8005</v>
      </c>
      <c r="H430" s="121"/>
      <c r="I430" s="121"/>
      <c r="J430" s="121"/>
      <c r="K430" s="121"/>
      <c r="L430" s="121"/>
      <c r="M430" s="121"/>
      <c r="N430" s="121"/>
      <c r="O430" s="121"/>
      <c r="P430" s="121"/>
      <c r="Q430" s="121"/>
      <c r="R430" s="121"/>
      <c r="S430" s="121"/>
      <c r="T430" s="121"/>
      <c r="U430" s="121"/>
      <c r="V430" s="121"/>
      <c r="W430" s="121"/>
      <c r="X430" s="121"/>
      <c r="Y430" s="121"/>
      <c r="Z430" s="121"/>
    </row>
    <row r="431" ht="11.25" customHeight="1">
      <c r="A431" s="540" t="s">
        <v>12104</v>
      </c>
      <c r="B431" s="447" t="s">
        <v>88</v>
      </c>
      <c r="C431" s="540" t="s">
        <v>12806</v>
      </c>
      <c r="D431" s="458" t="s">
        <v>12223</v>
      </c>
      <c r="E431" s="459">
        <v>8.67</v>
      </c>
      <c r="F431" s="541">
        <v>8.67</v>
      </c>
      <c r="G431" s="5" t="s">
        <v>8005</v>
      </c>
      <c r="H431" s="121"/>
      <c r="I431" s="121"/>
      <c r="J431" s="121"/>
      <c r="K431" s="121"/>
      <c r="L431" s="121"/>
      <c r="M431" s="121"/>
      <c r="N431" s="121"/>
      <c r="O431" s="121"/>
      <c r="P431" s="121"/>
      <c r="Q431" s="121"/>
      <c r="R431" s="121"/>
      <c r="S431" s="121"/>
      <c r="T431" s="121"/>
      <c r="U431" s="121"/>
      <c r="V431" s="121"/>
      <c r="W431" s="121"/>
      <c r="X431" s="121"/>
      <c r="Y431" s="121"/>
      <c r="Z431" s="121"/>
    </row>
    <row r="432" ht="11.25" customHeight="1">
      <c r="A432" s="540" t="s">
        <v>12104</v>
      </c>
      <c r="B432" s="447" t="s">
        <v>88</v>
      </c>
      <c r="C432" s="540" t="s">
        <v>12807</v>
      </c>
      <c r="D432" s="458" t="s">
        <v>12223</v>
      </c>
      <c r="E432" s="459">
        <v>8.67</v>
      </c>
      <c r="F432" s="541">
        <v>8.67</v>
      </c>
      <c r="G432" s="5" t="s">
        <v>8005</v>
      </c>
      <c r="H432" s="121"/>
      <c r="I432" s="121"/>
      <c r="J432" s="121"/>
      <c r="K432" s="121"/>
      <c r="L432" s="121"/>
      <c r="M432" s="121"/>
      <c r="N432" s="121"/>
      <c r="O432" s="121"/>
      <c r="P432" s="121"/>
      <c r="Q432" s="121"/>
      <c r="R432" s="121"/>
      <c r="S432" s="121"/>
      <c r="T432" s="121"/>
      <c r="U432" s="121"/>
      <c r="V432" s="121"/>
      <c r="W432" s="121"/>
      <c r="X432" s="121"/>
      <c r="Y432" s="121"/>
      <c r="Z432" s="121"/>
    </row>
    <row r="433" ht="11.25" customHeight="1">
      <c r="A433" s="540" t="s">
        <v>12104</v>
      </c>
      <c r="B433" s="447" t="s">
        <v>88</v>
      </c>
      <c r="C433" s="540" t="s">
        <v>12808</v>
      </c>
      <c r="D433" s="458" t="s">
        <v>12223</v>
      </c>
      <c r="E433" s="459">
        <v>2.17</v>
      </c>
      <c r="F433" s="541">
        <v>2.17</v>
      </c>
      <c r="G433" s="5" t="s">
        <v>8005</v>
      </c>
      <c r="H433" s="121"/>
      <c r="I433" s="121"/>
      <c r="J433" s="121"/>
      <c r="K433" s="121"/>
      <c r="L433" s="121"/>
      <c r="M433" s="121"/>
      <c r="N433" s="121"/>
      <c r="O433" s="121"/>
      <c r="P433" s="121"/>
      <c r="Q433" s="121"/>
      <c r="R433" s="121"/>
      <c r="S433" s="121"/>
      <c r="T433" s="121"/>
      <c r="U433" s="121"/>
      <c r="V433" s="121"/>
      <c r="W433" s="121"/>
      <c r="X433" s="121"/>
      <c r="Y433" s="121"/>
      <c r="Z433" s="121"/>
    </row>
    <row r="434" ht="11.25" customHeight="1">
      <c r="A434" s="540" t="s">
        <v>12104</v>
      </c>
      <c r="B434" s="447" t="s">
        <v>88</v>
      </c>
      <c r="C434" s="540" t="s">
        <v>12809</v>
      </c>
      <c r="D434" s="458" t="s">
        <v>12223</v>
      </c>
      <c r="E434" s="459">
        <v>0.87</v>
      </c>
      <c r="F434" s="541">
        <v>0.87</v>
      </c>
      <c r="G434" s="5" t="s">
        <v>8005</v>
      </c>
      <c r="H434" s="121"/>
      <c r="I434" s="121"/>
      <c r="J434" s="121"/>
      <c r="K434" s="121"/>
      <c r="L434" s="121"/>
      <c r="M434" s="121"/>
      <c r="N434" s="121"/>
      <c r="O434" s="121"/>
      <c r="P434" s="121"/>
      <c r="Q434" s="121"/>
      <c r="R434" s="121"/>
      <c r="S434" s="121"/>
      <c r="T434" s="121"/>
      <c r="U434" s="121"/>
      <c r="V434" s="121"/>
      <c r="W434" s="121"/>
      <c r="X434" s="121"/>
      <c r="Y434" s="121"/>
      <c r="Z434" s="121"/>
    </row>
    <row r="435" ht="11.25" customHeight="1">
      <c r="A435" s="540" t="s">
        <v>12104</v>
      </c>
      <c r="B435" s="447" t="s">
        <v>88</v>
      </c>
      <c r="C435" s="540" t="s">
        <v>12810</v>
      </c>
      <c r="D435" s="458" t="s">
        <v>12223</v>
      </c>
      <c r="E435" s="459">
        <v>3.33</v>
      </c>
      <c r="F435" s="541">
        <v>3.33</v>
      </c>
      <c r="G435" s="5" t="s">
        <v>8005</v>
      </c>
      <c r="H435" s="121"/>
      <c r="I435" s="121"/>
      <c r="J435" s="121"/>
      <c r="K435" s="121"/>
      <c r="L435" s="121"/>
      <c r="M435" s="121"/>
      <c r="N435" s="121"/>
      <c r="O435" s="121"/>
      <c r="P435" s="121"/>
      <c r="Q435" s="121"/>
      <c r="R435" s="121"/>
      <c r="S435" s="121"/>
      <c r="T435" s="121"/>
      <c r="U435" s="121"/>
      <c r="V435" s="121"/>
      <c r="W435" s="121"/>
      <c r="X435" s="121"/>
      <c r="Y435" s="121"/>
      <c r="Z435" s="121"/>
    </row>
    <row r="436" ht="11.25" customHeight="1">
      <c r="A436" s="540" t="s">
        <v>12104</v>
      </c>
      <c r="B436" s="447" t="s">
        <v>88</v>
      </c>
      <c r="C436" s="540" t="s">
        <v>12811</v>
      </c>
      <c r="D436" s="458" t="s">
        <v>12223</v>
      </c>
      <c r="E436" s="459">
        <v>3.33</v>
      </c>
      <c r="F436" s="541">
        <v>3.33</v>
      </c>
      <c r="G436" s="5" t="s">
        <v>8005</v>
      </c>
      <c r="H436" s="121"/>
      <c r="I436" s="121"/>
      <c r="J436" s="121"/>
      <c r="K436" s="121"/>
      <c r="L436" s="121"/>
      <c r="M436" s="121"/>
      <c r="N436" s="121"/>
      <c r="O436" s="121"/>
      <c r="P436" s="121"/>
      <c r="Q436" s="121"/>
      <c r="R436" s="121"/>
      <c r="S436" s="121"/>
      <c r="T436" s="121"/>
      <c r="U436" s="121"/>
      <c r="V436" s="121"/>
      <c r="W436" s="121"/>
      <c r="X436" s="121"/>
      <c r="Y436" s="121"/>
      <c r="Z436" s="121"/>
    </row>
    <row r="437" ht="11.25" customHeight="1">
      <c r="A437" s="540" t="s">
        <v>12104</v>
      </c>
      <c r="B437" s="447" t="s">
        <v>88</v>
      </c>
      <c r="C437" s="540" t="s">
        <v>12812</v>
      </c>
      <c r="D437" s="458" t="s">
        <v>12223</v>
      </c>
      <c r="E437" s="459">
        <v>3.33</v>
      </c>
      <c r="F437" s="541">
        <v>3.33</v>
      </c>
      <c r="G437" s="5" t="s">
        <v>8005</v>
      </c>
      <c r="H437" s="121"/>
      <c r="I437" s="121"/>
      <c r="J437" s="121"/>
      <c r="K437" s="121"/>
      <c r="L437" s="121"/>
      <c r="M437" s="121"/>
      <c r="N437" s="121"/>
      <c r="O437" s="121"/>
      <c r="P437" s="121"/>
      <c r="Q437" s="121"/>
      <c r="R437" s="121"/>
      <c r="S437" s="121"/>
      <c r="T437" s="121"/>
      <c r="U437" s="121"/>
      <c r="V437" s="121"/>
      <c r="W437" s="121"/>
      <c r="X437" s="121"/>
      <c r="Y437" s="121"/>
      <c r="Z437" s="121"/>
    </row>
    <row r="438" ht="11.25" customHeight="1">
      <c r="A438" s="540" t="s">
        <v>12104</v>
      </c>
      <c r="B438" s="447" t="s">
        <v>88</v>
      </c>
      <c r="C438" s="540" t="s">
        <v>12813</v>
      </c>
      <c r="D438" s="458" t="s">
        <v>12223</v>
      </c>
      <c r="E438" s="459">
        <v>0.83</v>
      </c>
      <c r="F438" s="541">
        <v>0.83</v>
      </c>
      <c r="G438" s="5" t="s">
        <v>8005</v>
      </c>
      <c r="H438" s="121"/>
      <c r="I438" s="121"/>
      <c r="J438" s="121"/>
      <c r="K438" s="121"/>
      <c r="L438" s="121"/>
      <c r="M438" s="121"/>
      <c r="N438" s="121"/>
      <c r="O438" s="121"/>
      <c r="P438" s="121"/>
      <c r="Q438" s="121"/>
      <c r="R438" s="121"/>
      <c r="S438" s="121"/>
      <c r="T438" s="121"/>
      <c r="U438" s="121"/>
      <c r="V438" s="121"/>
      <c r="W438" s="121"/>
      <c r="X438" s="121"/>
      <c r="Y438" s="121"/>
      <c r="Z438" s="121"/>
    </row>
    <row r="439" ht="11.25" customHeight="1">
      <c r="A439" s="540" t="s">
        <v>12104</v>
      </c>
      <c r="B439" s="447" t="s">
        <v>88</v>
      </c>
      <c r="C439" s="540" t="s">
        <v>12814</v>
      </c>
      <c r="D439" s="458" t="s">
        <v>12223</v>
      </c>
      <c r="E439" s="459">
        <v>0.33</v>
      </c>
      <c r="F439" s="541">
        <v>0.33</v>
      </c>
      <c r="G439" s="5" t="s">
        <v>8005</v>
      </c>
      <c r="H439" s="121"/>
      <c r="I439" s="121"/>
      <c r="J439" s="121"/>
      <c r="K439" s="121"/>
      <c r="L439" s="121"/>
      <c r="M439" s="121"/>
      <c r="N439" s="121"/>
      <c r="O439" s="121"/>
      <c r="P439" s="121"/>
      <c r="Q439" s="121"/>
      <c r="R439" s="121"/>
      <c r="S439" s="121"/>
      <c r="T439" s="121"/>
      <c r="U439" s="121"/>
      <c r="V439" s="121"/>
      <c r="W439" s="121"/>
      <c r="X439" s="121"/>
      <c r="Y439" s="121"/>
      <c r="Z439" s="121"/>
    </row>
    <row r="440" ht="11.25" customHeight="1">
      <c r="A440" s="540" t="s">
        <v>12104</v>
      </c>
      <c r="B440" s="447" t="s">
        <v>88</v>
      </c>
      <c r="C440" s="540" t="s">
        <v>12815</v>
      </c>
      <c r="D440" s="458" t="s">
        <v>12223</v>
      </c>
      <c r="E440" s="459">
        <v>2.0</v>
      </c>
      <c r="F440" s="541">
        <v>2.0</v>
      </c>
      <c r="G440" s="5" t="s">
        <v>8005</v>
      </c>
      <c r="H440" s="121"/>
      <c r="I440" s="121"/>
      <c r="J440" s="121"/>
      <c r="K440" s="121"/>
      <c r="L440" s="121"/>
      <c r="M440" s="121"/>
      <c r="N440" s="121"/>
      <c r="O440" s="121"/>
      <c r="P440" s="121"/>
      <c r="Q440" s="121"/>
      <c r="R440" s="121"/>
      <c r="S440" s="121"/>
      <c r="T440" s="121"/>
      <c r="U440" s="121"/>
      <c r="V440" s="121"/>
      <c r="W440" s="121"/>
      <c r="X440" s="121"/>
      <c r="Y440" s="121"/>
      <c r="Z440" s="121"/>
    </row>
    <row r="441" ht="11.25" customHeight="1">
      <c r="A441" s="540" t="s">
        <v>12104</v>
      </c>
      <c r="B441" s="447" t="s">
        <v>88</v>
      </c>
      <c r="C441" s="540" t="s">
        <v>12816</v>
      </c>
      <c r="D441" s="458" t="s">
        <v>12223</v>
      </c>
      <c r="E441" s="459">
        <v>23.33</v>
      </c>
      <c r="F441" s="541">
        <v>23.33</v>
      </c>
      <c r="G441" s="5" t="s">
        <v>8005</v>
      </c>
      <c r="H441" s="121"/>
      <c r="I441" s="121"/>
      <c r="J441" s="121"/>
      <c r="K441" s="121"/>
      <c r="L441" s="121"/>
      <c r="M441" s="121"/>
      <c r="N441" s="121"/>
      <c r="O441" s="121"/>
      <c r="P441" s="121"/>
      <c r="Q441" s="121"/>
      <c r="R441" s="121"/>
      <c r="S441" s="121"/>
      <c r="T441" s="121"/>
      <c r="U441" s="121"/>
      <c r="V441" s="121"/>
      <c r="W441" s="121"/>
      <c r="X441" s="121"/>
      <c r="Y441" s="121"/>
      <c r="Z441" s="121"/>
    </row>
    <row r="442" ht="11.25" customHeight="1">
      <c r="A442" s="540" t="s">
        <v>12104</v>
      </c>
      <c r="B442" s="447" t="s">
        <v>88</v>
      </c>
      <c r="C442" s="540" t="s">
        <v>12817</v>
      </c>
      <c r="D442" s="458" t="s">
        <v>12223</v>
      </c>
      <c r="E442" s="459">
        <v>1.0</v>
      </c>
      <c r="F442" s="541">
        <v>1.0</v>
      </c>
      <c r="G442" s="5" t="s">
        <v>8005</v>
      </c>
      <c r="H442" s="121"/>
      <c r="I442" s="121"/>
      <c r="J442" s="121"/>
      <c r="K442" s="121"/>
      <c r="L442" s="121"/>
      <c r="M442" s="121"/>
      <c r="N442" s="121"/>
      <c r="O442" s="121"/>
      <c r="P442" s="121"/>
      <c r="Q442" s="121"/>
      <c r="R442" s="121"/>
      <c r="S442" s="121"/>
      <c r="T442" s="121"/>
      <c r="U442" s="121"/>
      <c r="V442" s="121"/>
      <c r="W442" s="121"/>
      <c r="X442" s="121"/>
      <c r="Y442" s="121"/>
      <c r="Z442" s="121"/>
    </row>
    <row r="443" ht="11.25" customHeight="1">
      <c r="A443" s="540" t="s">
        <v>12105</v>
      </c>
      <c r="B443" s="447" t="s">
        <v>88</v>
      </c>
      <c r="C443" s="540" t="s">
        <v>12818</v>
      </c>
      <c r="D443" s="458" t="s">
        <v>12281</v>
      </c>
      <c r="E443" s="458">
        <v>4.0</v>
      </c>
      <c r="F443" s="541">
        <v>4.0</v>
      </c>
      <c r="G443" s="5" t="s">
        <v>12105</v>
      </c>
      <c r="H443" s="121"/>
      <c r="I443" s="121"/>
      <c r="J443" s="121"/>
      <c r="K443" s="121"/>
      <c r="L443" s="121"/>
      <c r="M443" s="121"/>
      <c r="N443" s="121"/>
      <c r="O443" s="121"/>
      <c r="P443" s="121"/>
      <c r="Q443" s="121"/>
      <c r="R443" s="121"/>
      <c r="S443" s="121"/>
      <c r="T443" s="121"/>
      <c r="U443" s="121"/>
      <c r="V443" s="121"/>
      <c r="W443" s="121"/>
      <c r="X443" s="121"/>
      <c r="Y443" s="121"/>
      <c r="Z443" s="121"/>
    </row>
    <row r="444" ht="11.25" customHeight="1">
      <c r="A444" s="540" t="s">
        <v>12105</v>
      </c>
      <c r="B444" s="447" t="s">
        <v>88</v>
      </c>
      <c r="C444" s="540" t="s">
        <v>12819</v>
      </c>
      <c r="D444" s="458" t="s">
        <v>12281</v>
      </c>
      <c r="E444" s="458">
        <v>4.0</v>
      </c>
      <c r="F444" s="541">
        <v>4.0</v>
      </c>
      <c r="G444" s="5" t="s">
        <v>12105</v>
      </c>
      <c r="H444" s="121"/>
      <c r="I444" s="121"/>
      <c r="J444" s="121"/>
      <c r="K444" s="121"/>
      <c r="L444" s="121"/>
      <c r="M444" s="121"/>
      <c r="N444" s="121"/>
      <c r="O444" s="121"/>
      <c r="P444" s="121"/>
      <c r="Q444" s="121"/>
      <c r="R444" s="121"/>
      <c r="S444" s="121"/>
      <c r="T444" s="121"/>
      <c r="U444" s="121"/>
      <c r="V444" s="121"/>
      <c r="W444" s="121"/>
      <c r="X444" s="121"/>
      <c r="Y444" s="121"/>
      <c r="Z444" s="121"/>
    </row>
    <row r="445" ht="11.25" customHeight="1">
      <c r="A445" s="540" t="s">
        <v>12105</v>
      </c>
      <c r="B445" s="447" t="s">
        <v>88</v>
      </c>
      <c r="C445" s="540" t="s">
        <v>12820</v>
      </c>
      <c r="D445" s="458" t="s">
        <v>12281</v>
      </c>
      <c r="E445" s="458">
        <v>6.0</v>
      </c>
      <c r="F445" s="541">
        <v>6.0</v>
      </c>
      <c r="G445" s="5" t="s">
        <v>12105</v>
      </c>
      <c r="H445" s="121"/>
      <c r="I445" s="121"/>
      <c r="J445" s="121"/>
      <c r="K445" s="121"/>
      <c r="L445" s="121"/>
      <c r="M445" s="121"/>
      <c r="N445" s="121"/>
      <c r="O445" s="121"/>
      <c r="P445" s="121"/>
      <c r="Q445" s="121"/>
      <c r="R445" s="121"/>
      <c r="S445" s="121"/>
      <c r="T445" s="121"/>
      <c r="U445" s="121"/>
      <c r="V445" s="121"/>
      <c r="W445" s="121"/>
      <c r="X445" s="121"/>
      <c r="Y445" s="121"/>
      <c r="Z445" s="121"/>
    </row>
    <row r="446" ht="11.25" customHeight="1">
      <c r="A446" s="540" t="s">
        <v>12105</v>
      </c>
      <c r="B446" s="447" t="s">
        <v>88</v>
      </c>
      <c r="C446" s="540" t="s">
        <v>12821</v>
      </c>
      <c r="D446" s="458" t="s">
        <v>12281</v>
      </c>
      <c r="E446" s="458">
        <v>6.0</v>
      </c>
      <c r="F446" s="541">
        <v>6.0</v>
      </c>
      <c r="G446" s="5" t="s">
        <v>12105</v>
      </c>
      <c r="H446" s="121"/>
      <c r="I446" s="121"/>
      <c r="J446" s="121"/>
      <c r="K446" s="121"/>
      <c r="L446" s="121"/>
      <c r="M446" s="121"/>
      <c r="N446" s="121"/>
      <c r="O446" s="121"/>
      <c r="P446" s="121"/>
      <c r="Q446" s="121"/>
      <c r="R446" s="121"/>
      <c r="S446" s="121"/>
      <c r="T446" s="121"/>
      <c r="U446" s="121"/>
      <c r="V446" s="121"/>
      <c r="W446" s="121"/>
      <c r="X446" s="121"/>
      <c r="Y446" s="121"/>
      <c r="Z446" s="121"/>
    </row>
    <row r="447" ht="11.25" customHeight="1">
      <c r="A447" s="540" t="s">
        <v>12105</v>
      </c>
      <c r="B447" s="447" t="s">
        <v>88</v>
      </c>
      <c r="C447" s="540" t="s">
        <v>12822</v>
      </c>
      <c r="D447" s="458" t="s">
        <v>12281</v>
      </c>
      <c r="E447" s="458">
        <v>4.0</v>
      </c>
      <c r="F447" s="541">
        <v>4.0</v>
      </c>
      <c r="G447" s="5" t="s">
        <v>12105</v>
      </c>
      <c r="H447" s="121"/>
      <c r="I447" s="121"/>
      <c r="J447" s="121"/>
      <c r="K447" s="121"/>
      <c r="L447" s="121"/>
      <c r="M447" s="121"/>
      <c r="N447" s="121"/>
      <c r="O447" s="121"/>
      <c r="P447" s="121"/>
      <c r="Q447" s="121"/>
      <c r="R447" s="121"/>
      <c r="S447" s="121"/>
      <c r="T447" s="121"/>
      <c r="U447" s="121"/>
      <c r="V447" s="121"/>
      <c r="W447" s="121"/>
      <c r="X447" s="121"/>
      <c r="Y447" s="121"/>
      <c r="Z447" s="121"/>
    </row>
    <row r="448" ht="11.25" customHeight="1">
      <c r="A448" s="540" t="s">
        <v>12105</v>
      </c>
      <c r="B448" s="447" t="s">
        <v>88</v>
      </c>
      <c r="C448" s="540" t="s">
        <v>12823</v>
      </c>
      <c r="D448" s="458" t="s">
        <v>12281</v>
      </c>
      <c r="E448" s="458">
        <v>4.0</v>
      </c>
      <c r="F448" s="541">
        <v>4.0</v>
      </c>
      <c r="G448" s="5" t="s">
        <v>12105</v>
      </c>
      <c r="H448" s="121"/>
      <c r="I448" s="121"/>
      <c r="J448" s="121"/>
      <c r="K448" s="121"/>
      <c r="L448" s="121"/>
      <c r="M448" s="121"/>
      <c r="N448" s="121"/>
      <c r="O448" s="121"/>
      <c r="P448" s="121"/>
      <c r="Q448" s="121"/>
      <c r="R448" s="121"/>
      <c r="S448" s="121"/>
      <c r="T448" s="121"/>
      <c r="U448" s="121"/>
      <c r="V448" s="121"/>
      <c r="W448" s="121"/>
      <c r="X448" s="121"/>
      <c r="Y448" s="121"/>
      <c r="Z448" s="121"/>
    </row>
    <row r="449" ht="11.25" customHeight="1">
      <c r="A449" s="540" t="s">
        <v>12105</v>
      </c>
      <c r="B449" s="447" t="s">
        <v>88</v>
      </c>
      <c r="C449" s="540" t="s">
        <v>12824</v>
      </c>
      <c r="D449" s="458" t="s">
        <v>12281</v>
      </c>
      <c r="E449" s="458">
        <v>4.0</v>
      </c>
      <c r="F449" s="541">
        <v>4.0</v>
      </c>
      <c r="G449" s="5" t="s">
        <v>12105</v>
      </c>
      <c r="H449" s="121"/>
      <c r="I449" s="121"/>
      <c r="J449" s="121"/>
      <c r="K449" s="121"/>
      <c r="L449" s="121"/>
      <c r="M449" s="121"/>
      <c r="N449" s="121"/>
      <c r="O449" s="121"/>
      <c r="P449" s="121"/>
      <c r="Q449" s="121"/>
      <c r="R449" s="121"/>
      <c r="S449" s="121"/>
      <c r="T449" s="121"/>
      <c r="U449" s="121"/>
      <c r="V449" s="121"/>
      <c r="W449" s="121"/>
      <c r="X449" s="121"/>
      <c r="Y449" s="121"/>
      <c r="Z449" s="121"/>
    </row>
    <row r="450" ht="11.25" customHeight="1">
      <c r="A450" s="540" t="s">
        <v>12105</v>
      </c>
      <c r="B450" s="447" t="s">
        <v>88</v>
      </c>
      <c r="C450" s="540" t="s">
        <v>12825</v>
      </c>
      <c r="D450" s="458" t="s">
        <v>12281</v>
      </c>
      <c r="E450" s="458">
        <v>4.0</v>
      </c>
      <c r="F450" s="541">
        <v>4.0</v>
      </c>
      <c r="G450" s="5" t="s">
        <v>12105</v>
      </c>
      <c r="H450" s="121"/>
      <c r="I450" s="121"/>
      <c r="J450" s="121"/>
      <c r="K450" s="121"/>
      <c r="L450" s="121"/>
      <c r="M450" s="121"/>
      <c r="N450" s="121"/>
      <c r="O450" s="121"/>
      <c r="P450" s="121"/>
      <c r="Q450" s="121"/>
      <c r="R450" s="121"/>
      <c r="S450" s="121"/>
      <c r="T450" s="121"/>
      <c r="U450" s="121"/>
      <c r="V450" s="121"/>
      <c r="W450" s="121"/>
      <c r="X450" s="121"/>
      <c r="Y450" s="121"/>
      <c r="Z450" s="121"/>
    </row>
    <row r="451" ht="11.25" customHeight="1">
      <c r="A451" s="540" t="s">
        <v>12105</v>
      </c>
      <c r="B451" s="447" t="s">
        <v>88</v>
      </c>
      <c r="C451" s="540" t="s">
        <v>12826</v>
      </c>
      <c r="D451" s="458" t="s">
        <v>12281</v>
      </c>
      <c r="E451" s="458">
        <v>6.0</v>
      </c>
      <c r="F451" s="541">
        <v>6.0</v>
      </c>
      <c r="G451" s="5" t="s">
        <v>12105</v>
      </c>
      <c r="H451" s="121"/>
      <c r="I451" s="121"/>
      <c r="J451" s="121"/>
      <c r="K451" s="121"/>
      <c r="L451" s="121"/>
      <c r="M451" s="121"/>
      <c r="N451" s="121"/>
      <c r="O451" s="121"/>
      <c r="P451" s="121"/>
      <c r="Q451" s="121"/>
      <c r="R451" s="121"/>
      <c r="S451" s="121"/>
      <c r="T451" s="121"/>
      <c r="U451" s="121"/>
      <c r="V451" s="121"/>
      <c r="W451" s="121"/>
      <c r="X451" s="121"/>
      <c r="Y451" s="121"/>
      <c r="Z451" s="121"/>
    </row>
    <row r="452" ht="11.25" customHeight="1">
      <c r="A452" s="540" t="s">
        <v>12105</v>
      </c>
      <c r="B452" s="447" t="s">
        <v>88</v>
      </c>
      <c r="C452" s="540" t="s">
        <v>12827</v>
      </c>
      <c r="D452" s="458" t="s">
        <v>12281</v>
      </c>
      <c r="E452" s="458">
        <v>6.0</v>
      </c>
      <c r="F452" s="541">
        <v>6.0</v>
      </c>
      <c r="G452" s="5" t="s">
        <v>12105</v>
      </c>
      <c r="H452" s="121"/>
      <c r="I452" s="121"/>
      <c r="J452" s="121"/>
      <c r="K452" s="121"/>
      <c r="L452" s="121"/>
      <c r="M452" s="121"/>
      <c r="N452" s="121"/>
      <c r="O452" s="121"/>
      <c r="P452" s="121"/>
      <c r="Q452" s="121"/>
      <c r="R452" s="121"/>
      <c r="S452" s="121"/>
      <c r="T452" s="121"/>
      <c r="U452" s="121"/>
      <c r="V452" s="121"/>
      <c r="W452" s="121"/>
      <c r="X452" s="121"/>
      <c r="Y452" s="121"/>
      <c r="Z452" s="121"/>
    </row>
    <row r="453" ht="11.25" customHeight="1">
      <c r="A453" s="540" t="s">
        <v>12107</v>
      </c>
      <c r="B453" s="447" t="s">
        <v>88</v>
      </c>
      <c r="C453" s="540" t="s">
        <v>12828</v>
      </c>
      <c r="D453" s="458" t="s">
        <v>12223</v>
      </c>
      <c r="E453" s="458">
        <f>19/3</f>
        <v>6.333333333</v>
      </c>
      <c r="F453" s="541">
        <f t="shared" ref="F453:F454" si="35">E453</f>
        <v>6.333333333</v>
      </c>
      <c r="G453" s="5" t="s">
        <v>4271</v>
      </c>
      <c r="H453" s="121"/>
      <c r="I453" s="121"/>
      <c r="J453" s="121"/>
      <c r="K453" s="121"/>
      <c r="L453" s="121"/>
      <c r="M453" s="121"/>
      <c r="N453" s="121"/>
      <c r="O453" s="121"/>
      <c r="P453" s="121"/>
      <c r="Q453" s="121"/>
      <c r="R453" s="121"/>
      <c r="S453" s="121"/>
      <c r="T453" s="121"/>
      <c r="U453" s="121"/>
      <c r="V453" s="121"/>
      <c r="W453" s="121"/>
      <c r="X453" s="121"/>
      <c r="Y453" s="121"/>
      <c r="Z453" s="121"/>
    </row>
    <row r="454" ht="11.25" customHeight="1">
      <c r="A454" s="540" t="s">
        <v>12107</v>
      </c>
      <c r="B454" s="447" t="s">
        <v>88</v>
      </c>
      <c r="C454" s="540" t="s">
        <v>12829</v>
      </c>
      <c r="D454" s="458" t="s">
        <v>12223</v>
      </c>
      <c r="E454" s="458">
        <f>17/3</f>
        <v>5.666666667</v>
      </c>
      <c r="F454" s="541">
        <f t="shared" si="35"/>
        <v>5.666666667</v>
      </c>
      <c r="G454" s="5" t="s">
        <v>4271</v>
      </c>
      <c r="H454" s="121"/>
      <c r="I454" s="121"/>
      <c r="J454" s="121"/>
      <c r="K454" s="121"/>
      <c r="L454" s="121"/>
      <c r="M454" s="121"/>
      <c r="N454" s="121"/>
      <c r="O454" s="121"/>
      <c r="P454" s="121"/>
      <c r="Q454" s="121"/>
      <c r="R454" s="121"/>
      <c r="S454" s="121"/>
      <c r="T454" s="121"/>
      <c r="U454" s="121"/>
      <c r="V454" s="121"/>
      <c r="W454" s="121"/>
      <c r="X454" s="121"/>
      <c r="Y454" s="121"/>
      <c r="Z454" s="121"/>
    </row>
    <row r="455" ht="11.25" customHeight="1">
      <c r="A455" s="540" t="s">
        <v>12107</v>
      </c>
      <c r="B455" s="447" t="s">
        <v>88</v>
      </c>
      <c r="C455" s="540" t="s">
        <v>12830</v>
      </c>
      <c r="D455" s="458" t="s">
        <v>12474</v>
      </c>
      <c r="E455" s="458">
        <f>57/3</f>
        <v>19</v>
      </c>
      <c r="F455" s="541">
        <f t="shared" ref="F455:F459" si="36">E455*0.5</f>
        <v>9.5</v>
      </c>
      <c r="G455" s="5" t="s">
        <v>4271</v>
      </c>
      <c r="H455" s="121"/>
      <c r="I455" s="121"/>
      <c r="J455" s="121"/>
      <c r="K455" s="121"/>
      <c r="L455" s="121"/>
      <c r="M455" s="121"/>
      <c r="N455" s="121"/>
      <c r="O455" s="121"/>
      <c r="P455" s="121"/>
      <c r="Q455" s="121"/>
      <c r="R455" s="121"/>
      <c r="S455" s="121"/>
      <c r="T455" s="121"/>
      <c r="U455" s="121"/>
      <c r="V455" s="121"/>
      <c r="W455" s="121"/>
      <c r="X455" s="121"/>
      <c r="Y455" s="121"/>
      <c r="Z455" s="121"/>
    </row>
    <row r="456" ht="11.25" customHeight="1">
      <c r="A456" s="540" t="s">
        <v>12107</v>
      </c>
      <c r="B456" s="447" t="s">
        <v>88</v>
      </c>
      <c r="C456" s="540" t="s">
        <v>12831</v>
      </c>
      <c r="D456" s="458" t="s">
        <v>12474</v>
      </c>
      <c r="E456" s="458">
        <f>22/3</f>
        <v>7.333333333</v>
      </c>
      <c r="F456" s="541">
        <f t="shared" si="36"/>
        <v>3.666666667</v>
      </c>
      <c r="G456" s="5" t="s">
        <v>4271</v>
      </c>
      <c r="H456" s="121"/>
      <c r="I456" s="121"/>
      <c r="J456" s="121"/>
      <c r="K456" s="121"/>
      <c r="L456" s="121"/>
      <c r="M456" s="121"/>
      <c r="N456" s="121"/>
      <c r="O456" s="121"/>
      <c r="P456" s="121"/>
      <c r="Q456" s="121"/>
      <c r="R456" s="121"/>
      <c r="S456" s="121"/>
      <c r="T456" s="121"/>
      <c r="U456" s="121"/>
      <c r="V456" s="121"/>
      <c r="W456" s="121"/>
      <c r="X456" s="121"/>
      <c r="Y456" s="121"/>
      <c r="Z456" s="121"/>
    </row>
    <row r="457" ht="11.25" customHeight="1">
      <c r="A457" s="540" t="s">
        <v>12107</v>
      </c>
      <c r="B457" s="447" t="s">
        <v>88</v>
      </c>
      <c r="C457" s="540" t="s">
        <v>12832</v>
      </c>
      <c r="D457" s="458" t="s">
        <v>12474</v>
      </c>
      <c r="E457" s="458">
        <f>40/3</f>
        <v>13.33333333</v>
      </c>
      <c r="F457" s="541">
        <f t="shared" si="36"/>
        <v>6.666666667</v>
      </c>
      <c r="G457" s="5" t="s">
        <v>4271</v>
      </c>
      <c r="H457" s="121"/>
      <c r="I457" s="121"/>
      <c r="J457" s="121"/>
      <c r="K457" s="121"/>
      <c r="L457" s="121"/>
      <c r="M457" s="121"/>
      <c r="N457" s="121"/>
      <c r="O457" s="121"/>
      <c r="P457" s="121"/>
      <c r="Q457" s="121"/>
      <c r="R457" s="121"/>
      <c r="S457" s="121"/>
      <c r="T457" s="121"/>
      <c r="U457" s="121"/>
      <c r="V457" s="121"/>
      <c r="W457" s="121"/>
      <c r="X457" s="121"/>
      <c r="Y457" s="121"/>
      <c r="Z457" s="121"/>
    </row>
    <row r="458" ht="11.25" customHeight="1">
      <c r="A458" s="540" t="s">
        <v>12107</v>
      </c>
      <c r="B458" s="447" t="s">
        <v>88</v>
      </c>
      <c r="C458" s="540" t="s">
        <v>12833</v>
      </c>
      <c r="D458" s="458" t="s">
        <v>12474</v>
      </c>
      <c r="E458" s="458">
        <f>44/3</f>
        <v>14.66666667</v>
      </c>
      <c r="F458" s="541">
        <f t="shared" si="36"/>
        <v>7.333333333</v>
      </c>
      <c r="G458" s="5" t="s">
        <v>4271</v>
      </c>
      <c r="H458" s="121"/>
      <c r="I458" s="121"/>
      <c r="J458" s="121"/>
      <c r="K458" s="121"/>
      <c r="L458" s="121"/>
      <c r="M458" s="121"/>
      <c r="N458" s="121"/>
      <c r="O458" s="121"/>
      <c r="P458" s="121"/>
      <c r="Q458" s="121"/>
      <c r="R458" s="121"/>
      <c r="S458" s="121"/>
      <c r="T458" s="121"/>
      <c r="U458" s="121"/>
      <c r="V458" s="121"/>
      <c r="W458" s="121"/>
      <c r="X458" s="121"/>
      <c r="Y458" s="121"/>
      <c r="Z458" s="121"/>
    </row>
    <row r="459" ht="11.25" customHeight="1">
      <c r="A459" s="540" t="s">
        <v>12107</v>
      </c>
      <c r="B459" s="447" t="s">
        <v>88</v>
      </c>
      <c r="C459" s="540" t="s">
        <v>12834</v>
      </c>
      <c r="D459" s="458" t="s">
        <v>12474</v>
      </c>
      <c r="E459" s="458">
        <f>7/3</f>
        <v>2.333333333</v>
      </c>
      <c r="F459" s="541">
        <f t="shared" si="36"/>
        <v>1.166666667</v>
      </c>
      <c r="G459" s="5" t="s">
        <v>4271</v>
      </c>
      <c r="H459" s="121"/>
      <c r="I459" s="121"/>
      <c r="J459" s="121"/>
      <c r="K459" s="121"/>
      <c r="L459" s="121"/>
      <c r="M459" s="121"/>
      <c r="N459" s="121"/>
      <c r="O459" s="121"/>
      <c r="P459" s="121"/>
      <c r="Q459" s="121"/>
      <c r="R459" s="121"/>
      <c r="S459" s="121"/>
      <c r="T459" s="121"/>
      <c r="U459" s="121"/>
      <c r="V459" s="121"/>
      <c r="W459" s="121"/>
      <c r="X459" s="121"/>
      <c r="Y459" s="121"/>
      <c r="Z459" s="121"/>
    </row>
    <row r="460" ht="11.25" customHeight="1">
      <c r="A460" s="540" t="s">
        <v>12107</v>
      </c>
      <c r="B460" s="447" t="s">
        <v>88</v>
      </c>
      <c r="C460" s="540" t="s">
        <v>12835</v>
      </c>
      <c r="D460" s="458" t="s">
        <v>12223</v>
      </c>
      <c r="E460" s="458">
        <f>37/3*0.25</f>
        <v>3.083333333</v>
      </c>
      <c r="F460" s="541">
        <f t="shared" ref="F460:F461" si="37">E460</f>
        <v>3.083333333</v>
      </c>
      <c r="G460" s="5" t="s">
        <v>4271</v>
      </c>
      <c r="H460" s="121"/>
      <c r="I460" s="121"/>
      <c r="J460" s="121"/>
      <c r="K460" s="121"/>
      <c r="L460" s="121"/>
      <c r="M460" s="121"/>
      <c r="N460" s="121"/>
      <c r="O460" s="121"/>
      <c r="P460" s="121"/>
      <c r="Q460" s="121"/>
      <c r="R460" s="121"/>
      <c r="S460" s="121"/>
      <c r="T460" s="121"/>
      <c r="U460" s="121"/>
      <c r="V460" s="121"/>
      <c r="W460" s="121"/>
      <c r="X460" s="121"/>
      <c r="Y460" s="121"/>
      <c r="Z460" s="121"/>
    </row>
    <row r="461" ht="11.25" customHeight="1">
      <c r="A461" s="540" t="s">
        <v>12107</v>
      </c>
      <c r="B461" s="447" t="s">
        <v>88</v>
      </c>
      <c r="C461" s="540" t="s">
        <v>12836</v>
      </c>
      <c r="D461" s="458" t="s">
        <v>12223</v>
      </c>
      <c r="E461" s="458">
        <f>34/3*0.25</f>
        <v>2.833333333</v>
      </c>
      <c r="F461" s="541">
        <f t="shared" si="37"/>
        <v>2.833333333</v>
      </c>
      <c r="G461" s="5" t="s">
        <v>4271</v>
      </c>
      <c r="H461" s="121"/>
      <c r="I461" s="121"/>
      <c r="J461" s="121"/>
      <c r="K461" s="121"/>
      <c r="L461" s="121"/>
      <c r="M461" s="121"/>
      <c r="N461" s="121"/>
      <c r="O461" s="121"/>
      <c r="P461" s="121"/>
      <c r="Q461" s="121"/>
      <c r="R461" s="121"/>
      <c r="S461" s="121"/>
      <c r="T461" s="121"/>
      <c r="U461" s="121"/>
      <c r="V461" s="121"/>
      <c r="W461" s="121"/>
      <c r="X461" s="121"/>
      <c r="Y461" s="121"/>
      <c r="Z461" s="121"/>
    </row>
    <row r="462" ht="11.25" customHeight="1">
      <c r="A462" s="540" t="s">
        <v>12107</v>
      </c>
      <c r="B462" s="447" t="s">
        <v>88</v>
      </c>
      <c r="C462" s="540" t="s">
        <v>12837</v>
      </c>
      <c r="D462" s="458" t="s">
        <v>12474</v>
      </c>
      <c r="E462" s="458">
        <f>57/3*0.25</f>
        <v>4.75</v>
      </c>
      <c r="F462" s="541">
        <f t="shared" ref="F462:F466" si="38">E462*0.5</f>
        <v>2.375</v>
      </c>
      <c r="G462" s="5" t="s">
        <v>4271</v>
      </c>
      <c r="H462" s="121"/>
      <c r="I462" s="121"/>
      <c r="J462" s="121"/>
      <c r="K462" s="121"/>
      <c r="L462" s="121"/>
      <c r="M462" s="121"/>
      <c r="N462" s="121"/>
      <c r="O462" s="121"/>
      <c r="P462" s="121"/>
      <c r="Q462" s="121"/>
      <c r="R462" s="121"/>
      <c r="S462" s="121"/>
      <c r="T462" s="121"/>
      <c r="U462" s="121"/>
      <c r="V462" s="121"/>
      <c r="W462" s="121"/>
      <c r="X462" s="121"/>
      <c r="Y462" s="121"/>
      <c r="Z462" s="121"/>
    </row>
    <row r="463" ht="11.25" customHeight="1">
      <c r="A463" s="540" t="s">
        <v>12107</v>
      </c>
      <c r="B463" s="447" t="s">
        <v>88</v>
      </c>
      <c r="C463" s="540" t="s">
        <v>12838</v>
      </c>
      <c r="D463" s="458" t="s">
        <v>12474</v>
      </c>
      <c r="E463" s="458">
        <f>22/3*0.25</f>
        <v>1.833333333</v>
      </c>
      <c r="F463" s="541">
        <f t="shared" si="38"/>
        <v>0.9166666667</v>
      </c>
      <c r="G463" s="5" t="s">
        <v>4271</v>
      </c>
      <c r="H463" s="121"/>
      <c r="I463" s="121"/>
      <c r="J463" s="121"/>
      <c r="K463" s="121"/>
      <c r="L463" s="121"/>
      <c r="M463" s="121"/>
      <c r="N463" s="121"/>
      <c r="O463" s="121"/>
      <c r="P463" s="121"/>
      <c r="Q463" s="121"/>
      <c r="R463" s="121"/>
      <c r="S463" s="121"/>
      <c r="T463" s="121"/>
      <c r="U463" s="121"/>
      <c r="V463" s="121"/>
      <c r="W463" s="121"/>
      <c r="X463" s="121"/>
      <c r="Y463" s="121"/>
      <c r="Z463" s="121"/>
    </row>
    <row r="464" ht="11.25" customHeight="1">
      <c r="A464" s="540" t="s">
        <v>12107</v>
      </c>
      <c r="B464" s="447" t="s">
        <v>88</v>
      </c>
      <c r="C464" s="540" t="s">
        <v>12839</v>
      </c>
      <c r="D464" s="458" t="s">
        <v>12474</v>
      </c>
      <c r="E464" s="458">
        <f>40/3*0.25</f>
        <v>3.333333333</v>
      </c>
      <c r="F464" s="541">
        <f t="shared" si="38"/>
        <v>1.666666667</v>
      </c>
      <c r="G464" s="5" t="s">
        <v>4271</v>
      </c>
      <c r="H464" s="121"/>
      <c r="I464" s="121"/>
      <c r="J464" s="121"/>
      <c r="K464" s="121"/>
      <c r="L464" s="121"/>
      <c r="M464" s="121"/>
      <c r="N464" s="121"/>
      <c r="O464" s="121"/>
      <c r="P464" s="121"/>
      <c r="Q464" s="121"/>
      <c r="R464" s="121"/>
      <c r="S464" s="121"/>
      <c r="T464" s="121"/>
      <c r="U464" s="121"/>
      <c r="V464" s="121"/>
      <c r="W464" s="121"/>
      <c r="X464" s="121"/>
      <c r="Y464" s="121"/>
      <c r="Z464" s="121"/>
    </row>
    <row r="465" ht="11.25" customHeight="1">
      <c r="A465" s="540" t="s">
        <v>12107</v>
      </c>
      <c r="B465" s="447" t="s">
        <v>88</v>
      </c>
      <c r="C465" s="540" t="s">
        <v>12840</v>
      </c>
      <c r="D465" s="458" t="s">
        <v>12474</v>
      </c>
      <c r="E465" s="458">
        <f>44/3</f>
        <v>14.66666667</v>
      </c>
      <c r="F465" s="541">
        <f t="shared" si="38"/>
        <v>7.333333333</v>
      </c>
      <c r="G465" s="5" t="s">
        <v>4271</v>
      </c>
      <c r="H465" s="121"/>
      <c r="I465" s="121"/>
      <c r="J465" s="121"/>
      <c r="K465" s="121"/>
      <c r="L465" s="121"/>
      <c r="M465" s="121"/>
      <c r="N465" s="121"/>
      <c r="O465" s="121"/>
      <c r="P465" s="121"/>
      <c r="Q465" s="121"/>
      <c r="R465" s="121"/>
      <c r="S465" s="121"/>
      <c r="T465" s="121"/>
      <c r="U465" s="121"/>
      <c r="V465" s="121"/>
      <c r="W465" s="121"/>
      <c r="X465" s="121"/>
      <c r="Y465" s="121"/>
      <c r="Z465" s="121"/>
    </row>
    <row r="466" ht="11.25" customHeight="1">
      <c r="A466" s="540" t="s">
        <v>12107</v>
      </c>
      <c r="B466" s="447" t="s">
        <v>88</v>
      </c>
      <c r="C466" s="540" t="s">
        <v>12841</v>
      </c>
      <c r="D466" s="458" t="s">
        <v>12474</v>
      </c>
      <c r="E466" s="458">
        <f>7/3*0.25</f>
        <v>0.5833333333</v>
      </c>
      <c r="F466" s="541">
        <f t="shared" si="38"/>
        <v>0.2916666667</v>
      </c>
      <c r="G466" s="5" t="s">
        <v>4271</v>
      </c>
      <c r="H466" s="121"/>
      <c r="I466" s="121"/>
      <c r="J466" s="121"/>
      <c r="K466" s="121"/>
      <c r="L466" s="121"/>
      <c r="M466" s="121"/>
      <c r="N466" s="121"/>
      <c r="O466" s="121"/>
      <c r="P466" s="121"/>
      <c r="Q466" s="121"/>
      <c r="R466" s="121"/>
      <c r="S466" s="121"/>
      <c r="T466" s="121"/>
      <c r="U466" s="121"/>
      <c r="V466" s="121"/>
      <c r="W466" s="121"/>
      <c r="X466" s="121"/>
      <c r="Y466" s="121"/>
      <c r="Z466" s="121"/>
    </row>
    <row r="467" ht="11.25" customHeight="1">
      <c r="A467" s="540" t="s">
        <v>12107</v>
      </c>
      <c r="B467" s="447" t="s">
        <v>88</v>
      </c>
      <c r="C467" s="540" t="s">
        <v>12842</v>
      </c>
      <c r="D467" s="458" t="s">
        <v>12223</v>
      </c>
      <c r="E467" s="458">
        <f>19/3</f>
        <v>6.333333333</v>
      </c>
      <c r="F467" s="541">
        <f t="shared" ref="F467:F543" si="39">E467</f>
        <v>6.333333333</v>
      </c>
      <c r="G467" s="5" t="s">
        <v>4271</v>
      </c>
      <c r="H467" s="121"/>
      <c r="I467" s="121"/>
      <c r="J467" s="121"/>
      <c r="K467" s="121"/>
      <c r="L467" s="121"/>
      <c r="M467" s="121"/>
      <c r="N467" s="121"/>
      <c r="O467" s="121"/>
      <c r="P467" s="121"/>
      <c r="Q467" s="121"/>
      <c r="R467" s="121"/>
      <c r="S467" s="121"/>
      <c r="T467" s="121"/>
      <c r="U467" s="121"/>
      <c r="V467" s="121"/>
      <c r="W467" s="121"/>
      <c r="X467" s="121"/>
      <c r="Y467" s="121"/>
      <c r="Z467" s="121"/>
    </row>
    <row r="468" ht="11.25" customHeight="1">
      <c r="A468" s="540" t="s">
        <v>12107</v>
      </c>
      <c r="B468" s="447" t="s">
        <v>88</v>
      </c>
      <c r="C468" s="540" t="s">
        <v>12843</v>
      </c>
      <c r="D468" s="458" t="s">
        <v>12223</v>
      </c>
      <c r="E468" s="458">
        <f>17/3</f>
        <v>5.666666667</v>
      </c>
      <c r="F468" s="541">
        <f t="shared" si="39"/>
        <v>5.666666667</v>
      </c>
      <c r="G468" s="5" t="s">
        <v>4271</v>
      </c>
      <c r="H468" s="121"/>
      <c r="I468" s="121"/>
      <c r="J468" s="121"/>
      <c r="K468" s="121"/>
      <c r="L468" s="121"/>
      <c r="M468" s="121"/>
      <c r="N468" s="121"/>
      <c r="O468" s="121"/>
      <c r="P468" s="121"/>
      <c r="Q468" s="121"/>
      <c r="R468" s="121"/>
      <c r="S468" s="121"/>
      <c r="T468" s="121"/>
      <c r="U468" s="121"/>
      <c r="V468" s="121"/>
      <c r="W468" s="121"/>
      <c r="X468" s="121"/>
      <c r="Y468" s="121"/>
      <c r="Z468" s="121"/>
    </row>
    <row r="469" ht="11.25" customHeight="1">
      <c r="A469" s="540" t="s">
        <v>12108</v>
      </c>
      <c r="B469" s="447" t="s">
        <v>88</v>
      </c>
      <c r="C469" s="540" t="s">
        <v>12844</v>
      </c>
      <c r="D469" s="458" t="s">
        <v>12845</v>
      </c>
      <c r="E469" s="459">
        <f>(20/3)*3</f>
        <v>20</v>
      </c>
      <c r="F469" s="541">
        <f t="shared" si="39"/>
        <v>20</v>
      </c>
      <c r="G469" s="5" t="s">
        <v>12109</v>
      </c>
      <c r="H469" s="121"/>
      <c r="I469" s="121"/>
      <c r="J469" s="121"/>
      <c r="K469" s="121"/>
      <c r="L469" s="121"/>
      <c r="M469" s="121"/>
      <c r="N469" s="121"/>
      <c r="O469" s="121"/>
      <c r="P469" s="121"/>
      <c r="Q469" s="121"/>
      <c r="R469" s="121"/>
      <c r="S469" s="121"/>
      <c r="T469" s="121"/>
      <c r="U469" s="121"/>
      <c r="V469" s="121"/>
      <c r="W469" s="121"/>
      <c r="X469" s="121"/>
      <c r="Y469" s="121"/>
      <c r="Z469" s="121"/>
    </row>
    <row r="470" ht="11.25" customHeight="1">
      <c r="A470" s="540" t="s">
        <v>12108</v>
      </c>
      <c r="B470" s="447" t="s">
        <v>88</v>
      </c>
      <c r="C470" s="540" t="s">
        <v>12846</v>
      </c>
      <c r="D470" s="458" t="s">
        <v>12845</v>
      </c>
      <c r="E470" s="459">
        <f>(1/3)*3</f>
        <v>1</v>
      </c>
      <c r="F470" s="541">
        <f t="shared" si="39"/>
        <v>1</v>
      </c>
      <c r="G470" s="5" t="s">
        <v>12109</v>
      </c>
      <c r="H470" s="121"/>
      <c r="I470" s="121"/>
      <c r="J470" s="121"/>
      <c r="K470" s="121"/>
      <c r="L470" s="121"/>
      <c r="M470" s="121"/>
      <c r="N470" s="121"/>
      <c r="O470" s="121"/>
      <c r="P470" s="121"/>
      <c r="Q470" s="121"/>
      <c r="R470" s="121"/>
      <c r="S470" s="121"/>
      <c r="T470" s="121"/>
      <c r="U470" s="121"/>
      <c r="V470" s="121"/>
      <c r="W470" s="121"/>
      <c r="X470" s="121"/>
      <c r="Y470" s="121"/>
      <c r="Z470" s="121"/>
    </row>
    <row r="471" ht="11.25" customHeight="1">
      <c r="A471" s="540" t="s">
        <v>12108</v>
      </c>
      <c r="B471" s="447" t="s">
        <v>88</v>
      </c>
      <c r="C471" s="540" t="s">
        <v>12847</v>
      </c>
      <c r="D471" s="458" t="s">
        <v>12848</v>
      </c>
      <c r="E471" s="459">
        <f>37/3</f>
        <v>12.33333333</v>
      </c>
      <c r="F471" s="541">
        <f t="shared" si="39"/>
        <v>12.33333333</v>
      </c>
      <c r="G471" s="5" t="s">
        <v>12109</v>
      </c>
      <c r="H471" s="121"/>
      <c r="I471" s="121"/>
      <c r="J471" s="121"/>
      <c r="K471" s="121"/>
      <c r="L471" s="121"/>
      <c r="M471" s="121"/>
      <c r="N471" s="121"/>
      <c r="O471" s="121"/>
      <c r="P471" s="121"/>
      <c r="Q471" s="121"/>
      <c r="R471" s="121"/>
      <c r="S471" s="121"/>
      <c r="T471" s="121"/>
      <c r="U471" s="121"/>
      <c r="V471" s="121"/>
      <c r="W471" s="121"/>
      <c r="X471" s="121"/>
      <c r="Y471" s="121"/>
      <c r="Z471" s="121"/>
    </row>
    <row r="472" ht="11.25" customHeight="1">
      <c r="A472" s="540" t="s">
        <v>12108</v>
      </c>
      <c r="B472" s="447" t="s">
        <v>88</v>
      </c>
      <c r="C472" s="540" t="s">
        <v>12849</v>
      </c>
      <c r="D472" s="458" t="s">
        <v>12848</v>
      </c>
      <c r="E472" s="459">
        <f t="shared" ref="E472:E475" si="40">12/3</f>
        <v>4</v>
      </c>
      <c r="F472" s="541">
        <f t="shared" si="39"/>
        <v>4</v>
      </c>
      <c r="G472" s="5" t="s">
        <v>12109</v>
      </c>
      <c r="H472" s="121"/>
      <c r="I472" s="121"/>
      <c r="J472" s="121"/>
      <c r="K472" s="121"/>
      <c r="L472" s="121"/>
      <c r="M472" s="121"/>
      <c r="N472" s="121"/>
      <c r="O472" s="121"/>
      <c r="P472" s="121"/>
      <c r="Q472" s="121"/>
      <c r="R472" s="121"/>
      <c r="S472" s="121"/>
      <c r="T472" s="121"/>
      <c r="U472" s="121"/>
      <c r="V472" s="121"/>
      <c r="W472" s="121"/>
      <c r="X472" s="121"/>
      <c r="Y472" s="121"/>
      <c r="Z472" s="121"/>
    </row>
    <row r="473" ht="11.25" customHeight="1">
      <c r="A473" s="540" t="s">
        <v>12108</v>
      </c>
      <c r="B473" s="447" t="s">
        <v>88</v>
      </c>
      <c r="C473" s="540" t="s">
        <v>12850</v>
      </c>
      <c r="D473" s="458" t="s">
        <v>12848</v>
      </c>
      <c r="E473" s="459">
        <f t="shared" si="40"/>
        <v>4</v>
      </c>
      <c r="F473" s="541">
        <f t="shared" si="39"/>
        <v>4</v>
      </c>
      <c r="G473" s="5" t="s">
        <v>12109</v>
      </c>
      <c r="H473" s="121"/>
      <c r="I473" s="121"/>
      <c r="J473" s="121"/>
      <c r="K473" s="121"/>
      <c r="L473" s="121"/>
      <c r="M473" s="121"/>
      <c r="N473" s="121"/>
      <c r="O473" s="121"/>
      <c r="P473" s="121"/>
      <c r="Q473" s="121"/>
      <c r="R473" s="121"/>
      <c r="S473" s="121"/>
      <c r="T473" s="121"/>
      <c r="U473" s="121"/>
      <c r="V473" s="121"/>
      <c r="W473" s="121"/>
      <c r="X473" s="121"/>
      <c r="Y473" s="121"/>
      <c r="Z473" s="121"/>
    </row>
    <row r="474" ht="11.25" customHeight="1">
      <c r="A474" s="540" t="s">
        <v>12108</v>
      </c>
      <c r="B474" s="447" t="s">
        <v>88</v>
      </c>
      <c r="C474" s="540" t="s">
        <v>12851</v>
      </c>
      <c r="D474" s="458" t="s">
        <v>12848</v>
      </c>
      <c r="E474" s="459">
        <f t="shared" si="40"/>
        <v>4</v>
      </c>
      <c r="F474" s="541">
        <f t="shared" si="39"/>
        <v>4</v>
      </c>
      <c r="G474" s="5" t="s">
        <v>12109</v>
      </c>
      <c r="H474" s="121"/>
      <c r="I474" s="121"/>
      <c r="J474" s="121"/>
      <c r="K474" s="121"/>
      <c r="L474" s="121"/>
      <c r="M474" s="121"/>
      <c r="N474" s="121"/>
      <c r="O474" s="121"/>
      <c r="P474" s="121"/>
      <c r="Q474" s="121"/>
      <c r="R474" s="121"/>
      <c r="S474" s="121"/>
      <c r="T474" s="121"/>
      <c r="U474" s="121"/>
      <c r="V474" s="121"/>
      <c r="W474" s="121"/>
      <c r="X474" s="121"/>
      <c r="Y474" s="121"/>
      <c r="Z474" s="121"/>
    </row>
    <row r="475" ht="11.25" customHeight="1">
      <c r="A475" s="540" t="s">
        <v>12108</v>
      </c>
      <c r="B475" s="447" t="s">
        <v>88</v>
      </c>
      <c r="C475" s="540" t="s">
        <v>12852</v>
      </c>
      <c r="D475" s="458" t="s">
        <v>12848</v>
      </c>
      <c r="E475" s="459">
        <f t="shared" si="40"/>
        <v>4</v>
      </c>
      <c r="F475" s="541">
        <f t="shared" si="39"/>
        <v>4</v>
      </c>
      <c r="G475" s="5" t="s">
        <v>12109</v>
      </c>
      <c r="H475" s="121"/>
      <c r="I475" s="121"/>
      <c r="J475" s="121"/>
      <c r="K475" s="121"/>
      <c r="L475" s="121"/>
      <c r="M475" s="121"/>
      <c r="N475" s="121"/>
      <c r="O475" s="121"/>
      <c r="P475" s="121"/>
      <c r="Q475" s="121"/>
      <c r="R475" s="121"/>
      <c r="S475" s="121"/>
      <c r="T475" s="121"/>
      <c r="U475" s="121"/>
      <c r="V475" s="121"/>
      <c r="W475" s="121"/>
      <c r="X475" s="121"/>
      <c r="Y475" s="121"/>
      <c r="Z475" s="121"/>
    </row>
    <row r="476" ht="11.25" customHeight="1">
      <c r="A476" s="540" t="s">
        <v>12108</v>
      </c>
      <c r="B476" s="447" t="s">
        <v>88</v>
      </c>
      <c r="C476" s="540" t="s">
        <v>12853</v>
      </c>
      <c r="D476" s="458" t="s">
        <v>12848</v>
      </c>
      <c r="E476" s="459">
        <f t="shared" ref="E476:E477" si="41">17/3</f>
        <v>5.666666667</v>
      </c>
      <c r="F476" s="541">
        <f t="shared" si="39"/>
        <v>5.666666667</v>
      </c>
      <c r="G476" s="5" t="s">
        <v>12109</v>
      </c>
      <c r="H476" s="121"/>
      <c r="I476" s="121"/>
      <c r="J476" s="121"/>
      <c r="K476" s="121"/>
      <c r="L476" s="121"/>
      <c r="M476" s="121"/>
      <c r="N476" s="121"/>
      <c r="O476" s="121"/>
      <c r="P476" s="121"/>
      <c r="Q476" s="121"/>
      <c r="R476" s="121"/>
      <c r="S476" s="121"/>
      <c r="T476" s="121"/>
      <c r="U476" s="121"/>
      <c r="V476" s="121"/>
      <c r="W476" s="121"/>
      <c r="X476" s="121"/>
      <c r="Y476" s="121"/>
      <c r="Z476" s="121"/>
    </row>
    <row r="477" ht="11.25" customHeight="1">
      <c r="A477" s="540" t="s">
        <v>12108</v>
      </c>
      <c r="B477" s="447" t="s">
        <v>88</v>
      </c>
      <c r="C477" s="540" t="s">
        <v>12854</v>
      </c>
      <c r="D477" s="458" t="s">
        <v>12848</v>
      </c>
      <c r="E477" s="459">
        <f t="shared" si="41"/>
        <v>5.666666667</v>
      </c>
      <c r="F477" s="541">
        <f t="shared" si="39"/>
        <v>5.666666667</v>
      </c>
      <c r="G477" s="5" t="s">
        <v>12109</v>
      </c>
      <c r="H477" s="121"/>
      <c r="I477" s="121"/>
      <c r="J477" s="121"/>
      <c r="K477" s="121"/>
      <c r="L477" s="121"/>
      <c r="M477" s="121"/>
      <c r="N477" s="121"/>
      <c r="O477" s="121"/>
      <c r="P477" s="121"/>
      <c r="Q477" s="121"/>
      <c r="R477" s="121"/>
      <c r="S477" s="121"/>
      <c r="T477" s="121"/>
      <c r="U477" s="121"/>
      <c r="V477" s="121"/>
      <c r="W477" s="121"/>
      <c r="X477" s="121"/>
      <c r="Y477" s="121"/>
      <c r="Z477" s="121"/>
    </row>
    <row r="478" ht="11.25" customHeight="1">
      <c r="A478" s="540" t="s">
        <v>12108</v>
      </c>
      <c r="B478" s="447" t="s">
        <v>88</v>
      </c>
      <c r="C478" s="540" t="s">
        <v>12855</v>
      </c>
      <c r="D478" s="458" t="s">
        <v>12848</v>
      </c>
      <c r="E478" s="459">
        <f t="shared" ref="E478:E479" si="42">30/3</f>
        <v>10</v>
      </c>
      <c r="F478" s="541">
        <f t="shared" si="39"/>
        <v>10</v>
      </c>
      <c r="G478" s="5" t="s">
        <v>12109</v>
      </c>
      <c r="H478" s="121"/>
      <c r="I478" s="121"/>
      <c r="J478" s="121"/>
      <c r="K478" s="121"/>
      <c r="L478" s="121"/>
      <c r="M478" s="121"/>
      <c r="N478" s="121"/>
      <c r="O478" s="121"/>
      <c r="P478" s="121"/>
      <c r="Q478" s="121"/>
      <c r="R478" s="121"/>
      <c r="S478" s="121"/>
      <c r="T478" s="121"/>
      <c r="U478" s="121"/>
      <c r="V478" s="121"/>
      <c r="W478" s="121"/>
      <c r="X478" s="121"/>
      <c r="Y478" s="121"/>
      <c r="Z478" s="121"/>
    </row>
    <row r="479" ht="11.25" customHeight="1">
      <c r="A479" s="540" t="s">
        <v>12108</v>
      </c>
      <c r="B479" s="447" t="s">
        <v>88</v>
      </c>
      <c r="C479" s="540" t="s">
        <v>12856</v>
      </c>
      <c r="D479" s="458" t="s">
        <v>12848</v>
      </c>
      <c r="E479" s="459">
        <f t="shared" si="42"/>
        <v>10</v>
      </c>
      <c r="F479" s="541">
        <f t="shared" si="39"/>
        <v>10</v>
      </c>
      <c r="G479" s="5" t="s">
        <v>12109</v>
      </c>
      <c r="H479" s="121"/>
      <c r="I479" s="121"/>
      <c r="J479" s="121"/>
      <c r="K479" s="121"/>
      <c r="L479" s="121"/>
      <c r="M479" s="121"/>
      <c r="N479" s="121"/>
      <c r="O479" s="121"/>
      <c r="P479" s="121"/>
      <c r="Q479" s="121"/>
      <c r="R479" s="121"/>
      <c r="S479" s="121"/>
      <c r="T479" s="121"/>
      <c r="U479" s="121"/>
      <c r="V479" s="121"/>
      <c r="W479" s="121"/>
      <c r="X479" s="121"/>
      <c r="Y479" s="121"/>
      <c r="Z479" s="121"/>
    </row>
    <row r="480" ht="11.25" customHeight="1">
      <c r="A480" s="540" t="s">
        <v>12108</v>
      </c>
      <c r="B480" s="447" t="s">
        <v>88</v>
      </c>
      <c r="C480" s="540" t="s">
        <v>12857</v>
      </c>
      <c r="D480" s="458" t="s">
        <v>12848</v>
      </c>
      <c r="E480" s="409">
        <f>(0.25*37)/3</f>
        <v>3.083333333</v>
      </c>
      <c r="F480" s="541">
        <f t="shared" si="39"/>
        <v>3.083333333</v>
      </c>
      <c r="G480" s="5" t="s">
        <v>12109</v>
      </c>
      <c r="H480" s="121"/>
      <c r="I480" s="121"/>
      <c r="J480" s="121"/>
      <c r="K480" s="121"/>
      <c r="L480" s="121"/>
      <c r="M480" s="121"/>
      <c r="N480" s="121"/>
      <c r="O480" s="121"/>
      <c r="P480" s="121"/>
      <c r="Q480" s="121"/>
      <c r="R480" s="121"/>
      <c r="S480" s="121"/>
      <c r="T480" s="121"/>
      <c r="U480" s="121"/>
      <c r="V480" s="121"/>
      <c r="W480" s="121"/>
      <c r="X480" s="121"/>
      <c r="Y480" s="121"/>
      <c r="Z480" s="121"/>
    </row>
    <row r="481" ht="11.25" customHeight="1">
      <c r="A481" s="540" t="s">
        <v>12108</v>
      </c>
      <c r="B481" s="447" t="s">
        <v>88</v>
      </c>
      <c r="C481" s="540" t="s">
        <v>12858</v>
      </c>
      <c r="D481" s="458" t="s">
        <v>12848</v>
      </c>
      <c r="E481" s="409">
        <f t="shared" ref="E481:E485" si="43">(0.25*12)/3</f>
        <v>1</v>
      </c>
      <c r="F481" s="541">
        <f t="shared" si="39"/>
        <v>1</v>
      </c>
      <c r="G481" s="5" t="s">
        <v>12109</v>
      </c>
      <c r="H481" s="121"/>
      <c r="I481" s="121"/>
      <c r="J481" s="121"/>
      <c r="K481" s="121"/>
      <c r="L481" s="121"/>
      <c r="M481" s="121"/>
      <c r="N481" s="121"/>
      <c r="O481" s="121"/>
      <c r="P481" s="121"/>
      <c r="Q481" s="121"/>
      <c r="R481" s="121"/>
      <c r="S481" s="121"/>
      <c r="T481" s="121"/>
      <c r="U481" s="121"/>
      <c r="V481" s="121"/>
      <c r="W481" s="121"/>
      <c r="X481" s="121"/>
      <c r="Y481" s="121"/>
      <c r="Z481" s="121"/>
    </row>
    <row r="482" ht="11.25" customHeight="1">
      <c r="A482" s="540" t="s">
        <v>12108</v>
      </c>
      <c r="B482" s="447" t="s">
        <v>88</v>
      </c>
      <c r="C482" s="540" t="s">
        <v>12859</v>
      </c>
      <c r="D482" s="458" t="s">
        <v>12848</v>
      </c>
      <c r="E482" s="409">
        <f t="shared" si="43"/>
        <v>1</v>
      </c>
      <c r="F482" s="541">
        <f t="shared" si="39"/>
        <v>1</v>
      </c>
      <c r="G482" s="5" t="s">
        <v>12109</v>
      </c>
      <c r="H482" s="121"/>
      <c r="I482" s="121"/>
      <c r="J482" s="121"/>
      <c r="K482" s="121"/>
      <c r="L482" s="121"/>
      <c r="M482" s="121"/>
      <c r="N482" s="121"/>
      <c r="O482" s="121"/>
      <c r="P482" s="121"/>
      <c r="Q482" s="121"/>
      <c r="R482" s="121"/>
      <c r="S482" s="121"/>
      <c r="T482" s="121"/>
      <c r="U482" s="121"/>
      <c r="V482" s="121"/>
      <c r="W482" s="121"/>
      <c r="X482" s="121"/>
      <c r="Y482" s="121"/>
      <c r="Z482" s="121"/>
    </row>
    <row r="483" ht="11.25" customHeight="1">
      <c r="A483" s="540" t="s">
        <v>12108</v>
      </c>
      <c r="B483" s="447" t="s">
        <v>88</v>
      </c>
      <c r="C483" s="540" t="s">
        <v>12860</v>
      </c>
      <c r="D483" s="458" t="s">
        <v>12848</v>
      </c>
      <c r="E483" s="409">
        <f t="shared" si="43"/>
        <v>1</v>
      </c>
      <c r="F483" s="541">
        <f t="shared" si="39"/>
        <v>1</v>
      </c>
      <c r="G483" s="5" t="s">
        <v>12109</v>
      </c>
      <c r="H483" s="121"/>
      <c r="I483" s="121"/>
      <c r="J483" s="121"/>
      <c r="K483" s="121"/>
      <c r="L483" s="121"/>
      <c r="M483" s="121"/>
      <c r="N483" s="121"/>
      <c r="O483" s="121"/>
      <c r="P483" s="121"/>
      <c r="Q483" s="121"/>
      <c r="R483" s="121"/>
      <c r="S483" s="121"/>
      <c r="T483" s="121"/>
      <c r="U483" s="121"/>
      <c r="V483" s="121"/>
      <c r="W483" s="121"/>
      <c r="X483" s="121"/>
      <c r="Y483" s="121"/>
      <c r="Z483" s="121"/>
    </row>
    <row r="484" ht="11.25" customHeight="1">
      <c r="A484" s="540" t="s">
        <v>12108</v>
      </c>
      <c r="B484" s="447" t="s">
        <v>88</v>
      </c>
      <c r="C484" s="540" t="s">
        <v>12861</v>
      </c>
      <c r="D484" s="458" t="s">
        <v>12848</v>
      </c>
      <c r="E484" s="409">
        <f t="shared" si="43"/>
        <v>1</v>
      </c>
      <c r="F484" s="541">
        <f t="shared" si="39"/>
        <v>1</v>
      </c>
      <c r="G484" s="5" t="s">
        <v>12109</v>
      </c>
      <c r="H484" s="121"/>
      <c r="I484" s="121"/>
      <c r="J484" s="121"/>
      <c r="K484" s="121"/>
      <c r="L484" s="121"/>
      <c r="M484" s="121"/>
      <c r="N484" s="121"/>
      <c r="O484" s="121"/>
      <c r="P484" s="121"/>
      <c r="Q484" s="121"/>
      <c r="R484" s="121"/>
      <c r="S484" s="121"/>
      <c r="T484" s="121"/>
      <c r="U484" s="121"/>
      <c r="V484" s="121"/>
      <c r="W484" s="121"/>
      <c r="X484" s="121"/>
      <c r="Y484" s="121"/>
      <c r="Z484" s="121"/>
    </row>
    <row r="485" ht="11.25" customHeight="1">
      <c r="A485" s="540" t="s">
        <v>12108</v>
      </c>
      <c r="B485" s="447" t="s">
        <v>88</v>
      </c>
      <c r="C485" s="540" t="s">
        <v>12862</v>
      </c>
      <c r="D485" s="458" t="s">
        <v>12848</v>
      </c>
      <c r="E485" s="409">
        <f t="shared" si="43"/>
        <v>1</v>
      </c>
      <c r="F485" s="541">
        <f t="shared" si="39"/>
        <v>1</v>
      </c>
      <c r="G485" s="5" t="s">
        <v>12109</v>
      </c>
      <c r="H485" s="121"/>
      <c r="I485" s="121"/>
      <c r="J485" s="121"/>
      <c r="K485" s="121"/>
      <c r="L485" s="121"/>
      <c r="M485" s="121"/>
      <c r="N485" s="121"/>
      <c r="O485" s="121"/>
      <c r="P485" s="121"/>
      <c r="Q485" s="121"/>
      <c r="R485" s="121"/>
      <c r="S485" s="121"/>
      <c r="T485" s="121"/>
      <c r="U485" s="121"/>
      <c r="V485" s="121"/>
      <c r="W485" s="121"/>
      <c r="X485" s="121"/>
      <c r="Y485" s="121"/>
      <c r="Z485" s="121"/>
    </row>
    <row r="486" ht="11.25" customHeight="1">
      <c r="A486" s="540" t="s">
        <v>12108</v>
      </c>
      <c r="B486" s="447" t="s">
        <v>88</v>
      </c>
      <c r="C486" s="540" t="s">
        <v>12863</v>
      </c>
      <c r="D486" s="458" t="s">
        <v>12848</v>
      </c>
      <c r="E486" s="409">
        <f t="shared" ref="E486:E488" si="44">(0.25*17)/3</f>
        <v>1.416666667</v>
      </c>
      <c r="F486" s="541">
        <f t="shared" si="39"/>
        <v>1.416666667</v>
      </c>
      <c r="G486" s="5" t="s">
        <v>12109</v>
      </c>
      <c r="H486" s="121"/>
      <c r="I486" s="121"/>
      <c r="J486" s="121"/>
      <c r="K486" s="121"/>
      <c r="L486" s="121"/>
      <c r="M486" s="121"/>
      <c r="N486" s="121"/>
      <c r="O486" s="121"/>
      <c r="P486" s="121"/>
      <c r="Q486" s="121"/>
      <c r="R486" s="121"/>
      <c r="S486" s="121"/>
      <c r="T486" s="121"/>
      <c r="U486" s="121"/>
      <c r="V486" s="121"/>
      <c r="W486" s="121"/>
      <c r="X486" s="121"/>
      <c r="Y486" s="121"/>
      <c r="Z486" s="121"/>
    </row>
    <row r="487" ht="11.25" customHeight="1">
      <c r="A487" s="540" t="s">
        <v>12108</v>
      </c>
      <c r="B487" s="447" t="s">
        <v>88</v>
      </c>
      <c r="C487" s="540" t="s">
        <v>12864</v>
      </c>
      <c r="D487" s="458" t="s">
        <v>12848</v>
      </c>
      <c r="E487" s="409">
        <f t="shared" si="44"/>
        <v>1.416666667</v>
      </c>
      <c r="F487" s="541">
        <f t="shared" si="39"/>
        <v>1.416666667</v>
      </c>
      <c r="G487" s="5" t="s">
        <v>12109</v>
      </c>
      <c r="H487" s="121"/>
      <c r="I487" s="121"/>
      <c r="J487" s="121"/>
      <c r="K487" s="121"/>
      <c r="L487" s="121"/>
      <c r="M487" s="121"/>
      <c r="N487" s="121"/>
      <c r="O487" s="121"/>
      <c r="P487" s="121"/>
      <c r="Q487" s="121"/>
      <c r="R487" s="121"/>
      <c r="S487" s="121"/>
      <c r="T487" s="121"/>
      <c r="U487" s="121"/>
      <c r="V487" s="121"/>
      <c r="W487" s="121"/>
      <c r="X487" s="121"/>
      <c r="Y487" s="121"/>
      <c r="Z487" s="121"/>
    </row>
    <row r="488" ht="11.25" customHeight="1">
      <c r="A488" s="540" t="s">
        <v>12108</v>
      </c>
      <c r="B488" s="447" t="s">
        <v>88</v>
      </c>
      <c r="C488" s="540" t="s">
        <v>12865</v>
      </c>
      <c r="D488" s="458" t="s">
        <v>12848</v>
      </c>
      <c r="E488" s="409">
        <f t="shared" si="44"/>
        <v>1.416666667</v>
      </c>
      <c r="F488" s="541">
        <f t="shared" si="39"/>
        <v>1.416666667</v>
      </c>
      <c r="G488" s="5" t="s">
        <v>12109</v>
      </c>
      <c r="H488" s="121"/>
      <c r="I488" s="121"/>
      <c r="J488" s="121"/>
      <c r="K488" s="121"/>
      <c r="L488" s="121"/>
      <c r="M488" s="121"/>
      <c r="N488" s="121"/>
      <c r="O488" s="121"/>
      <c r="P488" s="121"/>
      <c r="Q488" s="121"/>
      <c r="R488" s="121"/>
      <c r="S488" s="121"/>
      <c r="T488" s="121"/>
      <c r="U488" s="121"/>
      <c r="V488" s="121"/>
      <c r="W488" s="121"/>
      <c r="X488" s="121"/>
      <c r="Y488" s="121"/>
      <c r="Z488" s="121"/>
    </row>
    <row r="489" ht="11.25" customHeight="1">
      <c r="A489" s="540" t="s">
        <v>12108</v>
      </c>
      <c r="B489" s="447" t="s">
        <v>88</v>
      </c>
      <c r="C489" s="540" t="s">
        <v>12866</v>
      </c>
      <c r="D489" s="458" t="s">
        <v>12848</v>
      </c>
      <c r="E489" s="409">
        <f t="shared" ref="E489:E490" si="45">(0.25*30)/3</f>
        <v>2.5</v>
      </c>
      <c r="F489" s="541">
        <f t="shared" si="39"/>
        <v>2.5</v>
      </c>
      <c r="G489" s="5" t="s">
        <v>12109</v>
      </c>
      <c r="H489" s="121"/>
      <c r="I489" s="121"/>
      <c r="J489" s="121"/>
      <c r="K489" s="121"/>
      <c r="L489" s="121"/>
      <c r="M489" s="121"/>
      <c r="N489" s="121"/>
      <c r="O489" s="121"/>
      <c r="P489" s="121"/>
      <c r="Q489" s="121"/>
      <c r="R489" s="121"/>
      <c r="S489" s="121"/>
      <c r="T489" s="121"/>
      <c r="U489" s="121"/>
      <c r="V489" s="121"/>
      <c r="W489" s="121"/>
      <c r="X489" s="121"/>
      <c r="Y489" s="121"/>
      <c r="Z489" s="121"/>
    </row>
    <row r="490" ht="11.25" customHeight="1">
      <c r="A490" s="540" t="s">
        <v>12108</v>
      </c>
      <c r="B490" s="447" t="s">
        <v>88</v>
      </c>
      <c r="C490" s="540" t="s">
        <v>12867</v>
      </c>
      <c r="D490" s="458" t="s">
        <v>12848</v>
      </c>
      <c r="E490" s="409">
        <f t="shared" si="45"/>
        <v>2.5</v>
      </c>
      <c r="F490" s="541">
        <f t="shared" si="39"/>
        <v>2.5</v>
      </c>
      <c r="G490" s="5" t="s">
        <v>12109</v>
      </c>
      <c r="H490" s="121"/>
      <c r="I490" s="121"/>
      <c r="J490" s="121"/>
      <c r="K490" s="121"/>
      <c r="L490" s="121"/>
      <c r="M490" s="121"/>
      <c r="N490" s="121"/>
      <c r="O490" s="121"/>
      <c r="P490" s="121"/>
      <c r="Q490" s="121"/>
      <c r="R490" s="121"/>
      <c r="S490" s="121"/>
      <c r="T490" s="121"/>
      <c r="U490" s="121"/>
      <c r="V490" s="121"/>
      <c r="W490" s="121"/>
      <c r="X490" s="121"/>
      <c r="Y490" s="121"/>
      <c r="Z490" s="121"/>
    </row>
    <row r="491" ht="11.25" customHeight="1">
      <c r="A491" s="540" t="s">
        <v>12108</v>
      </c>
      <c r="B491" s="447" t="s">
        <v>88</v>
      </c>
      <c r="C491" s="540" t="s">
        <v>12868</v>
      </c>
      <c r="D491" s="458" t="s">
        <v>12848</v>
      </c>
      <c r="E491" s="409">
        <f t="shared" ref="E491:E495" si="46">(0.1*12)/3</f>
        <v>0.4</v>
      </c>
      <c r="F491" s="541">
        <f t="shared" si="39"/>
        <v>0.4</v>
      </c>
      <c r="G491" s="5" t="s">
        <v>12109</v>
      </c>
      <c r="H491" s="121"/>
      <c r="I491" s="121"/>
      <c r="J491" s="121"/>
      <c r="K491" s="121"/>
      <c r="L491" s="121"/>
      <c r="M491" s="121"/>
      <c r="N491" s="121"/>
      <c r="O491" s="121"/>
      <c r="P491" s="121"/>
      <c r="Q491" s="121"/>
      <c r="R491" s="121"/>
      <c r="S491" s="121"/>
      <c r="T491" s="121"/>
      <c r="U491" s="121"/>
      <c r="V491" s="121"/>
      <c r="W491" s="121"/>
      <c r="X491" s="121"/>
      <c r="Y491" s="121"/>
      <c r="Z491" s="121"/>
    </row>
    <row r="492" ht="11.25" customHeight="1">
      <c r="A492" s="540" t="s">
        <v>12108</v>
      </c>
      <c r="B492" s="447" t="s">
        <v>88</v>
      </c>
      <c r="C492" s="540" t="s">
        <v>12869</v>
      </c>
      <c r="D492" s="458" t="s">
        <v>12848</v>
      </c>
      <c r="E492" s="409">
        <f t="shared" si="46"/>
        <v>0.4</v>
      </c>
      <c r="F492" s="541">
        <f t="shared" si="39"/>
        <v>0.4</v>
      </c>
      <c r="G492" s="5" t="s">
        <v>12109</v>
      </c>
      <c r="H492" s="121"/>
      <c r="I492" s="121"/>
      <c r="J492" s="121"/>
      <c r="K492" s="121"/>
      <c r="L492" s="121"/>
      <c r="M492" s="121"/>
      <c r="N492" s="121"/>
      <c r="O492" s="121"/>
      <c r="P492" s="121"/>
      <c r="Q492" s="121"/>
      <c r="R492" s="121"/>
      <c r="S492" s="121"/>
      <c r="T492" s="121"/>
      <c r="U492" s="121"/>
      <c r="V492" s="121"/>
      <c r="W492" s="121"/>
      <c r="X492" s="121"/>
      <c r="Y492" s="121"/>
      <c r="Z492" s="121"/>
    </row>
    <row r="493" ht="11.25" customHeight="1">
      <c r="A493" s="540" t="s">
        <v>12108</v>
      </c>
      <c r="B493" s="447" t="s">
        <v>88</v>
      </c>
      <c r="C493" s="540" t="s">
        <v>12870</v>
      </c>
      <c r="D493" s="458" t="s">
        <v>12848</v>
      </c>
      <c r="E493" s="409">
        <f t="shared" si="46"/>
        <v>0.4</v>
      </c>
      <c r="F493" s="541">
        <f t="shared" si="39"/>
        <v>0.4</v>
      </c>
      <c r="G493" s="5" t="s">
        <v>12109</v>
      </c>
      <c r="H493" s="121"/>
      <c r="I493" s="121"/>
      <c r="J493" s="121"/>
      <c r="K493" s="121"/>
      <c r="L493" s="121"/>
      <c r="M493" s="121"/>
      <c r="N493" s="121"/>
      <c r="O493" s="121"/>
      <c r="P493" s="121"/>
      <c r="Q493" s="121"/>
      <c r="R493" s="121"/>
      <c r="S493" s="121"/>
      <c r="T493" s="121"/>
      <c r="U493" s="121"/>
      <c r="V493" s="121"/>
      <c r="W493" s="121"/>
      <c r="X493" s="121"/>
      <c r="Y493" s="121"/>
      <c r="Z493" s="121"/>
    </row>
    <row r="494" ht="11.25" customHeight="1">
      <c r="A494" s="540" t="s">
        <v>12108</v>
      </c>
      <c r="B494" s="447" t="s">
        <v>88</v>
      </c>
      <c r="C494" s="540" t="s">
        <v>12871</v>
      </c>
      <c r="D494" s="458" t="s">
        <v>12848</v>
      </c>
      <c r="E494" s="409">
        <f t="shared" si="46"/>
        <v>0.4</v>
      </c>
      <c r="F494" s="541">
        <f t="shared" si="39"/>
        <v>0.4</v>
      </c>
      <c r="G494" s="5" t="s">
        <v>12109</v>
      </c>
      <c r="H494" s="121"/>
      <c r="I494" s="121"/>
      <c r="J494" s="121"/>
      <c r="K494" s="121"/>
      <c r="L494" s="121"/>
      <c r="M494" s="121"/>
      <c r="N494" s="121"/>
      <c r="O494" s="121"/>
      <c r="P494" s="121"/>
      <c r="Q494" s="121"/>
      <c r="R494" s="121"/>
      <c r="S494" s="121"/>
      <c r="T494" s="121"/>
      <c r="U494" s="121"/>
      <c r="V494" s="121"/>
      <c r="W494" s="121"/>
      <c r="X494" s="121"/>
      <c r="Y494" s="121"/>
      <c r="Z494" s="121"/>
    </row>
    <row r="495" ht="11.25" customHeight="1">
      <c r="A495" s="540" t="s">
        <v>12108</v>
      </c>
      <c r="B495" s="447" t="s">
        <v>88</v>
      </c>
      <c r="C495" s="540" t="s">
        <v>12872</v>
      </c>
      <c r="D495" s="458" t="s">
        <v>12848</v>
      </c>
      <c r="E495" s="409">
        <f t="shared" si="46"/>
        <v>0.4</v>
      </c>
      <c r="F495" s="541">
        <f t="shared" si="39"/>
        <v>0.4</v>
      </c>
      <c r="G495" s="5" t="s">
        <v>12109</v>
      </c>
      <c r="H495" s="121"/>
      <c r="I495" s="121"/>
      <c r="J495" s="121"/>
      <c r="K495" s="121"/>
      <c r="L495" s="121"/>
      <c r="M495" s="121"/>
      <c r="N495" s="121"/>
      <c r="O495" s="121"/>
      <c r="P495" s="121"/>
      <c r="Q495" s="121"/>
      <c r="R495" s="121"/>
      <c r="S495" s="121"/>
      <c r="T495" s="121"/>
      <c r="U495" s="121"/>
      <c r="V495" s="121"/>
      <c r="W495" s="121"/>
      <c r="X495" s="121"/>
      <c r="Y495" s="121"/>
      <c r="Z495" s="121"/>
    </row>
    <row r="496" ht="11.25" customHeight="1">
      <c r="A496" s="540" t="s">
        <v>12108</v>
      </c>
      <c r="B496" s="447" t="s">
        <v>88</v>
      </c>
      <c r="C496" s="540" t="s">
        <v>12873</v>
      </c>
      <c r="D496" s="458" t="s">
        <v>12848</v>
      </c>
      <c r="E496" s="459">
        <f t="shared" ref="E496:E497" si="47">17/3</f>
        <v>5.666666667</v>
      </c>
      <c r="F496" s="541">
        <f t="shared" si="39"/>
        <v>5.666666667</v>
      </c>
      <c r="G496" s="5" t="s">
        <v>12109</v>
      </c>
      <c r="H496" s="121"/>
      <c r="I496" s="121"/>
      <c r="J496" s="121"/>
      <c r="K496" s="121"/>
      <c r="L496" s="121"/>
      <c r="M496" s="121"/>
      <c r="N496" s="121"/>
      <c r="O496" s="121"/>
      <c r="P496" s="121"/>
      <c r="Q496" s="121"/>
      <c r="R496" s="121"/>
      <c r="S496" s="121"/>
      <c r="T496" s="121"/>
      <c r="U496" s="121"/>
      <c r="V496" s="121"/>
      <c r="W496" s="121"/>
      <c r="X496" s="121"/>
      <c r="Y496" s="121"/>
      <c r="Z496" s="121"/>
    </row>
    <row r="497" ht="11.25" customHeight="1">
      <c r="A497" s="540" t="s">
        <v>12108</v>
      </c>
      <c r="B497" s="447" t="s">
        <v>88</v>
      </c>
      <c r="C497" s="540" t="s">
        <v>12874</v>
      </c>
      <c r="D497" s="458" t="s">
        <v>12848</v>
      </c>
      <c r="E497" s="459">
        <f t="shared" si="47"/>
        <v>5.666666667</v>
      </c>
      <c r="F497" s="541">
        <f t="shared" si="39"/>
        <v>5.666666667</v>
      </c>
      <c r="G497" s="5" t="s">
        <v>12109</v>
      </c>
      <c r="H497" s="121"/>
      <c r="I497" s="121"/>
      <c r="J497" s="121"/>
      <c r="K497" s="121"/>
      <c r="L497" s="121"/>
      <c r="M497" s="121"/>
      <c r="N497" s="121"/>
      <c r="O497" s="121"/>
      <c r="P497" s="121"/>
      <c r="Q497" s="121"/>
      <c r="R497" s="121"/>
      <c r="S497" s="121"/>
      <c r="T497" s="121"/>
      <c r="U497" s="121"/>
      <c r="V497" s="121"/>
      <c r="W497" s="121"/>
      <c r="X497" s="121"/>
      <c r="Y497" s="121"/>
      <c r="Z497" s="121"/>
    </row>
    <row r="498" ht="11.25" customHeight="1">
      <c r="A498" s="540" t="s">
        <v>12108</v>
      </c>
      <c r="B498" s="447" t="s">
        <v>88</v>
      </c>
      <c r="C498" s="540" t="s">
        <v>12875</v>
      </c>
      <c r="D498" s="458" t="s">
        <v>12848</v>
      </c>
      <c r="E498" s="459">
        <v>0.33</v>
      </c>
      <c r="F498" s="541">
        <f t="shared" si="39"/>
        <v>0.33</v>
      </c>
      <c r="G498" s="5" t="s">
        <v>12109</v>
      </c>
      <c r="H498" s="121"/>
      <c r="I498" s="121"/>
      <c r="J498" s="121"/>
      <c r="K498" s="121"/>
      <c r="L498" s="121"/>
      <c r="M498" s="121"/>
      <c r="N498" s="121"/>
      <c r="O498" s="121"/>
      <c r="P498" s="121"/>
      <c r="Q498" s="121"/>
      <c r="R498" s="121"/>
      <c r="S498" s="121"/>
      <c r="T498" s="121"/>
      <c r="U498" s="121"/>
      <c r="V498" s="121"/>
      <c r="W498" s="121"/>
      <c r="X498" s="121"/>
      <c r="Y498" s="121"/>
      <c r="Z498" s="121"/>
    </row>
    <row r="499" ht="11.25" customHeight="1">
      <c r="A499" s="540" t="s">
        <v>12108</v>
      </c>
      <c r="B499" s="447" t="s">
        <v>88</v>
      </c>
      <c r="C499" s="540" t="s">
        <v>12876</v>
      </c>
      <c r="D499" s="458" t="s">
        <v>12848</v>
      </c>
      <c r="E499" s="459">
        <v>0.33</v>
      </c>
      <c r="F499" s="541">
        <f t="shared" si="39"/>
        <v>0.33</v>
      </c>
      <c r="G499" s="5" t="s">
        <v>12109</v>
      </c>
      <c r="H499" s="121"/>
      <c r="I499" s="121"/>
      <c r="J499" s="121"/>
      <c r="K499" s="121"/>
      <c r="L499" s="121"/>
      <c r="M499" s="121"/>
      <c r="N499" s="121"/>
      <c r="O499" s="121"/>
      <c r="P499" s="121"/>
      <c r="Q499" s="121"/>
      <c r="R499" s="121"/>
      <c r="S499" s="121"/>
      <c r="T499" s="121"/>
      <c r="U499" s="121"/>
      <c r="V499" s="121"/>
      <c r="W499" s="121"/>
      <c r="X499" s="121"/>
      <c r="Y499" s="121"/>
      <c r="Z499" s="121"/>
    </row>
    <row r="500" ht="11.25" customHeight="1">
      <c r="A500" s="540" t="s">
        <v>12108</v>
      </c>
      <c r="B500" s="447" t="s">
        <v>88</v>
      </c>
      <c r="C500" s="540" t="s">
        <v>12877</v>
      </c>
      <c r="D500" s="458" t="s">
        <v>12848</v>
      </c>
      <c r="E500" s="459">
        <v>1.0</v>
      </c>
      <c r="F500" s="541">
        <f t="shared" si="39"/>
        <v>1</v>
      </c>
      <c r="G500" s="5" t="s">
        <v>12109</v>
      </c>
      <c r="H500" s="121"/>
      <c r="I500" s="121"/>
      <c r="J500" s="121"/>
      <c r="K500" s="121"/>
      <c r="L500" s="121"/>
      <c r="M500" s="121"/>
      <c r="N500" s="121"/>
      <c r="O500" s="121"/>
      <c r="P500" s="121"/>
      <c r="Q500" s="121"/>
      <c r="R500" s="121"/>
      <c r="S500" s="121"/>
      <c r="T500" s="121"/>
      <c r="U500" s="121"/>
      <c r="V500" s="121"/>
      <c r="W500" s="121"/>
      <c r="X500" s="121"/>
      <c r="Y500" s="121"/>
      <c r="Z500" s="121"/>
    </row>
    <row r="501" ht="11.25" customHeight="1">
      <c r="A501" s="540" t="s">
        <v>12108</v>
      </c>
      <c r="B501" s="447" t="s">
        <v>88</v>
      </c>
      <c r="C501" s="540" t="s">
        <v>12878</v>
      </c>
      <c r="D501" s="458" t="s">
        <v>12848</v>
      </c>
      <c r="E501" s="459">
        <v>0.33</v>
      </c>
      <c r="F501" s="541">
        <f t="shared" si="39"/>
        <v>0.33</v>
      </c>
      <c r="G501" s="5" t="s">
        <v>12109</v>
      </c>
      <c r="H501" s="121"/>
      <c r="I501" s="121"/>
      <c r="J501" s="121"/>
      <c r="K501" s="121"/>
      <c r="L501" s="121"/>
      <c r="M501" s="121"/>
      <c r="N501" s="121"/>
      <c r="O501" s="121"/>
      <c r="P501" s="121"/>
      <c r="Q501" s="121"/>
      <c r="R501" s="121"/>
      <c r="S501" s="121"/>
      <c r="T501" s="121"/>
      <c r="U501" s="121"/>
      <c r="V501" s="121"/>
      <c r="W501" s="121"/>
      <c r="X501" s="121"/>
      <c r="Y501" s="121"/>
      <c r="Z501" s="121"/>
    </row>
    <row r="502" ht="11.25" customHeight="1">
      <c r="A502" s="540" t="s">
        <v>12108</v>
      </c>
      <c r="B502" s="447" t="s">
        <v>88</v>
      </c>
      <c r="C502" s="540" t="s">
        <v>12879</v>
      </c>
      <c r="D502" s="458" t="s">
        <v>12848</v>
      </c>
      <c r="E502" s="409">
        <f t="shared" ref="E502:E505" si="48">(0.25*17)/3</f>
        <v>1.416666667</v>
      </c>
      <c r="F502" s="541">
        <f t="shared" si="39"/>
        <v>1.416666667</v>
      </c>
      <c r="G502" s="5" t="s">
        <v>12109</v>
      </c>
      <c r="H502" s="121"/>
      <c r="I502" s="121"/>
      <c r="J502" s="121"/>
      <c r="K502" s="121"/>
      <c r="L502" s="121"/>
      <c r="M502" s="121"/>
      <c r="N502" s="121"/>
      <c r="O502" s="121"/>
      <c r="P502" s="121"/>
      <c r="Q502" s="121"/>
      <c r="R502" s="121"/>
      <c r="S502" s="121"/>
      <c r="T502" s="121"/>
      <c r="U502" s="121"/>
      <c r="V502" s="121"/>
      <c r="W502" s="121"/>
      <c r="X502" s="121"/>
      <c r="Y502" s="121"/>
      <c r="Z502" s="121"/>
    </row>
    <row r="503" ht="11.25" customHeight="1">
      <c r="A503" s="540" t="s">
        <v>12108</v>
      </c>
      <c r="B503" s="447" t="s">
        <v>88</v>
      </c>
      <c r="C503" s="540" t="s">
        <v>12880</v>
      </c>
      <c r="D503" s="458" t="s">
        <v>12848</v>
      </c>
      <c r="E503" s="409">
        <f t="shared" si="48"/>
        <v>1.416666667</v>
      </c>
      <c r="F503" s="541">
        <f t="shared" si="39"/>
        <v>1.416666667</v>
      </c>
      <c r="G503" s="5" t="s">
        <v>12109</v>
      </c>
      <c r="H503" s="121"/>
      <c r="I503" s="121"/>
      <c r="J503" s="121"/>
      <c r="K503" s="121"/>
      <c r="L503" s="121"/>
      <c r="M503" s="121"/>
      <c r="N503" s="121"/>
      <c r="O503" s="121"/>
      <c r="P503" s="121"/>
      <c r="Q503" s="121"/>
      <c r="R503" s="121"/>
      <c r="S503" s="121"/>
      <c r="T503" s="121"/>
      <c r="U503" s="121"/>
      <c r="V503" s="121"/>
      <c r="W503" s="121"/>
      <c r="X503" s="121"/>
      <c r="Y503" s="121"/>
      <c r="Z503" s="121"/>
    </row>
    <row r="504" ht="11.25" customHeight="1">
      <c r="A504" s="540" t="s">
        <v>12108</v>
      </c>
      <c r="B504" s="447" t="s">
        <v>88</v>
      </c>
      <c r="C504" s="540" t="s">
        <v>12881</v>
      </c>
      <c r="D504" s="458" t="s">
        <v>12848</v>
      </c>
      <c r="E504" s="409">
        <f t="shared" si="48"/>
        <v>1.416666667</v>
      </c>
      <c r="F504" s="541">
        <f t="shared" si="39"/>
        <v>1.416666667</v>
      </c>
      <c r="G504" s="5" t="s">
        <v>12109</v>
      </c>
      <c r="H504" s="121"/>
      <c r="I504" s="121"/>
      <c r="J504" s="121"/>
      <c r="K504" s="121"/>
      <c r="L504" s="121"/>
      <c r="M504" s="121"/>
      <c r="N504" s="121"/>
      <c r="O504" s="121"/>
      <c r="P504" s="121"/>
      <c r="Q504" s="121"/>
      <c r="R504" s="121"/>
      <c r="S504" s="121"/>
      <c r="T504" s="121"/>
      <c r="U504" s="121"/>
      <c r="V504" s="121"/>
      <c r="W504" s="121"/>
      <c r="X504" s="121"/>
      <c r="Y504" s="121"/>
      <c r="Z504" s="121"/>
    </row>
    <row r="505" ht="11.25" customHeight="1">
      <c r="A505" s="540" t="s">
        <v>12108</v>
      </c>
      <c r="B505" s="447" t="s">
        <v>88</v>
      </c>
      <c r="C505" s="540" t="s">
        <v>12882</v>
      </c>
      <c r="D505" s="458" t="s">
        <v>12848</v>
      </c>
      <c r="E505" s="409">
        <f t="shared" si="48"/>
        <v>1.416666667</v>
      </c>
      <c r="F505" s="541">
        <f t="shared" si="39"/>
        <v>1.416666667</v>
      </c>
      <c r="G505" s="5" t="s">
        <v>12109</v>
      </c>
      <c r="H505" s="121"/>
      <c r="I505" s="121"/>
      <c r="J505" s="121"/>
      <c r="K505" s="121"/>
      <c r="L505" s="121"/>
      <c r="M505" s="121"/>
      <c r="N505" s="121"/>
      <c r="O505" s="121"/>
      <c r="P505" s="121"/>
      <c r="Q505" s="121"/>
      <c r="R505" s="121"/>
      <c r="S505" s="121"/>
      <c r="T505" s="121"/>
      <c r="U505" s="121"/>
      <c r="V505" s="121"/>
      <c r="W505" s="121"/>
      <c r="X505" s="121"/>
      <c r="Y505" s="121"/>
      <c r="Z505" s="121"/>
    </row>
    <row r="506" ht="11.25" customHeight="1">
      <c r="A506" s="540" t="s">
        <v>12108</v>
      </c>
      <c r="B506" s="447" t="s">
        <v>88</v>
      </c>
      <c r="C506" s="540" t="s">
        <v>12883</v>
      </c>
      <c r="D506" s="458" t="s">
        <v>12848</v>
      </c>
      <c r="E506" s="459">
        <v>0.67</v>
      </c>
      <c r="F506" s="541">
        <f t="shared" si="39"/>
        <v>0.67</v>
      </c>
      <c r="G506" s="5" t="s">
        <v>12109</v>
      </c>
      <c r="H506" s="121"/>
      <c r="I506" s="121"/>
      <c r="J506" s="121"/>
      <c r="K506" s="121"/>
      <c r="L506" s="121"/>
      <c r="M506" s="121"/>
      <c r="N506" s="121"/>
      <c r="O506" s="121"/>
      <c r="P506" s="121"/>
      <c r="Q506" s="121"/>
      <c r="R506" s="121"/>
      <c r="S506" s="121"/>
      <c r="T506" s="121"/>
      <c r="U506" s="121"/>
      <c r="V506" s="121"/>
      <c r="W506" s="121"/>
      <c r="X506" s="121"/>
      <c r="Y506" s="121"/>
      <c r="Z506" s="121"/>
    </row>
    <row r="507" ht="11.25" customHeight="1">
      <c r="A507" s="540" t="s">
        <v>12108</v>
      </c>
      <c r="B507" s="447" t="s">
        <v>88</v>
      </c>
      <c r="C507" s="540" t="s">
        <v>12884</v>
      </c>
      <c r="D507" s="458" t="s">
        <v>12848</v>
      </c>
      <c r="E507" s="459">
        <f t="shared" ref="E507:E509" si="49">12/3</f>
        <v>4</v>
      </c>
      <c r="F507" s="541">
        <f t="shared" si="39"/>
        <v>4</v>
      </c>
      <c r="G507" s="5" t="s">
        <v>12109</v>
      </c>
      <c r="H507" s="121"/>
      <c r="I507" s="121"/>
      <c r="J507" s="121"/>
      <c r="K507" s="121"/>
      <c r="L507" s="121"/>
      <c r="M507" s="121"/>
      <c r="N507" s="121"/>
      <c r="O507" s="121"/>
      <c r="P507" s="121"/>
      <c r="Q507" s="121"/>
      <c r="R507" s="121"/>
      <c r="S507" s="121"/>
      <c r="T507" s="121"/>
      <c r="U507" s="121"/>
      <c r="V507" s="121"/>
      <c r="W507" s="121"/>
      <c r="X507" s="121"/>
      <c r="Y507" s="121"/>
      <c r="Z507" s="121"/>
    </row>
    <row r="508" ht="11.25" customHeight="1">
      <c r="A508" s="540" t="s">
        <v>12108</v>
      </c>
      <c r="B508" s="447" t="s">
        <v>88</v>
      </c>
      <c r="C508" s="540" t="s">
        <v>12885</v>
      </c>
      <c r="D508" s="458" t="s">
        <v>12848</v>
      </c>
      <c r="E508" s="459">
        <f t="shared" si="49"/>
        <v>4</v>
      </c>
      <c r="F508" s="541">
        <f t="shared" si="39"/>
        <v>4</v>
      </c>
      <c r="G508" s="5" t="s">
        <v>12109</v>
      </c>
      <c r="H508" s="121"/>
      <c r="I508" s="121"/>
      <c r="J508" s="121"/>
      <c r="K508" s="121"/>
      <c r="L508" s="121"/>
      <c r="M508" s="121"/>
      <c r="N508" s="121"/>
      <c r="O508" s="121"/>
      <c r="P508" s="121"/>
      <c r="Q508" s="121"/>
      <c r="R508" s="121"/>
      <c r="S508" s="121"/>
      <c r="T508" s="121"/>
      <c r="U508" s="121"/>
      <c r="V508" s="121"/>
      <c r="W508" s="121"/>
      <c r="X508" s="121"/>
      <c r="Y508" s="121"/>
      <c r="Z508" s="121"/>
    </row>
    <row r="509" ht="11.25" customHeight="1">
      <c r="A509" s="540" t="s">
        <v>12108</v>
      </c>
      <c r="B509" s="447" t="s">
        <v>88</v>
      </c>
      <c r="C509" s="540" t="s">
        <v>12886</v>
      </c>
      <c r="D509" s="458" t="s">
        <v>12848</v>
      </c>
      <c r="E509" s="459">
        <f t="shared" si="49"/>
        <v>4</v>
      </c>
      <c r="F509" s="541">
        <f t="shared" si="39"/>
        <v>4</v>
      </c>
      <c r="G509" s="5" t="s">
        <v>12109</v>
      </c>
      <c r="H509" s="121"/>
      <c r="I509" s="121"/>
      <c r="J509" s="121"/>
      <c r="K509" s="121"/>
      <c r="L509" s="121"/>
      <c r="M509" s="121"/>
      <c r="N509" s="121"/>
      <c r="O509" s="121"/>
      <c r="P509" s="121"/>
      <c r="Q509" s="121"/>
      <c r="R509" s="121"/>
      <c r="S509" s="121"/>
      <c r="T509" s="121"/>
      <c r="U509" s="121"/>
      <c r="V509" s="121"/>
      <c r="W509" s="121"/>
      <c r="X509" s="121"/>
      <c r="Y509" s="121"/>
      <c r="Z509" s="121"/>
    </row>
    <row r="510" ht="11.25" customHeight="1">
      <c r="A510" s="540" t="s">
        <v>12108</v>
      </c>
      <c r="B510" s="447" t="s">
        <v>88</v>
      </c>
      <c r="C510" s="540" t="s">
        <v>12887</v>
      </c>
      <c r="D510" s="458" t="s">
        <v>12848</v>
      </c>
      <c r="E510" s="459">
        <f t="shared" ref="E510:E511" si="50">30/3</f>
        <v>10</v>
      </c>
      <c r="F510" s="541">
        <f t="shared" si="39"/>
        <v>10</v>
      </c>
      <c r="G510" s="5" t="s">
        <v>12109</v>
      </c>
      <c r="H510" s="121"/>
      <c r="I510" s="121"/>
      <c r="J510" s="121"/>
      <c r="K510" s="121"/>
      <c r="L510" s="121"/>
      <c r="M510" s="121"/>
      <c r="N510" s="121"/>
      <c r="O510" s="121"/>
      <c r="P510" s="121"/>
      <c r="Q510" s="121"/>
      <c r="R510" s="121"/>
      <c r="S510" s="121"/>
      <c r="T510" s="121"/>
      <c r="U510" s="121"/>
      <c r="V510" s="121"/>
      <c r="W510" s="121"/>
      <c r="X510" s="121"/>
      <c r="Y510" s="121"/>
      <c r="Z510" s="121"/>
    </row>
    <row r="511" ht="11.25" customHeight="1">
      <c r="A511" s="540" t="s">
        <v>12108</v>
      </c>
      <c r="B511" s="447" t="s">
        <v>88</v>
      </c>
      <c r="C511" s="540" t="s">
        <v>12888</v>
      </c>
      <c r="D511" s="458" t="s">
        <v>12848</v>
      </c>
      <c r="E511" s="459">
        <f t="shared" si="50"/>
        <v>10</v>
      </c>
      <c r="F511" s="541">
        <f t="shared" si="39"/>
        <v>10</v>
      </c>
      <c r="G511" s="5" t="s">
        <v>12109</v>
      </c>
      <c r="H511" s="121"/>
      <c r="I511" s="121"/>
      <c r="J511" s="121"/>
      <c r="K511" s="121"/>
      <c r="L511" s="121"/>
      <c r="M511" s="121"/>
      <c r="N511" s="121"/>
      <c r="O511" s="121"/>
      <c r="P511" s="121"/>
      <c r="Q511" s="121"/>
      <c r="R511" s="121"/>
      <c r="S511" s="121"/>
      <c r="T511" s="121"/>
      <c r="U511" s="121"/>
      <c r="V511" s="121"/>
      <c r="W511" s="121"/>
      <c r="X511" s="121"/>
      <c r="Y511" s="121"/>
      <c r="Z511" s="121"/>
    </row>
    <row r="512" ht="11.25" customHeight="1">
      <c r="A512" s="540" t="s">
        <v>12108</v>
      </c>
      <c r="B512" s="447" t="s">
        <v>88</v>
      </c>
      <c r="C512" s="540" t="s">
        <v>12889</v>
      </c>
      <c r="D512" s="458" t="s">
        <v>12848</v>
      </c>
      <c r="E512" s="459">
        <f t="shared" ref="E512:E517" si="51">(0.25*12)/3</f>
        <v>1</v>
      </c>
      <c r="F512" s="541">
        <f t="shared" si="39"/>
        <v>1</v>
      </c>
      <c r="G512" s="5" t="s">
        <v>12109</v>
      </c>
      <c r="H512" s="121"/>
      <c r="I512" s="121"/>
      <c r="J512" s="121"/>
      <c r="K512" s="121"/>
      <c r="L512" s="121"/>
      <c r="M512" s="121"/>
      <c r="N512" s="121"/>
      <c r="O512" s="121"/>
      <c r="P512" s="121"/>
      <c r="Q512" s="121"/>
      <c r="R512" s="121"/>
      <c r="S512" s="121"/>
      <c r="T512" s="121"/>
      <c r="U512" s="121"/>
      <c r="V512" s="121"/>
      <c r="W512" s="121"/>
      <c r="X512" s="121"/>
      <c r="Y512" s="121"/>
      <c r="Z512" s="121"/>
    </row>
    <row r="513" ht="11.25" customHeight="1">
      <c r="A513" s="540" t="s">
        <v>12108</v>
      </c>
      <c r="B513" s="447" t="s">
        <v>88</v>
      </c>
      <c r="C513" s="540" t="s">
        <v>12890</v>
      </c>
      <c r="D513" s="458" t="s">
        <v>12848</v>
      </c>
      <c r="E513" s="459">
        <f t="shared" si="51"/>
        <v>1</v>
      </c>
      <c r="F513" s="541">
        <f t="shared" si="39"/>
        <v>1</v>
      </c>
      <c r="G513" s="5" t="s">
        <v>12109</v>
      </c>
      <c r="H513" s="121"/>
      <c r="I513" s="121"/>
      <c r="J513" s="121"/>
      <c r="K513" s="121"/>
      <c r="L513" s="121"/>
      <c r="M513" s="121"/>
      <c r="N513" s="121"/>
      <c r="O513" s="121"/>
      <c r="P513" s="121"/>
      <c r="Q513" s="121"/>
      <c r="R513" s="121"/>
      <c r="S513" s="121"/>
      <c r="T513" s="121"/>
      <c r="U513" s="121"/>
      <c r="V513" s="121"/>
      <c r="W513" s="121"/>
      <c r="X513" s="121"/>
      <c r="Y513" s="121"/>
      <c r="Z513" s="121"/>
    </row>
    <row r="514" ht="11.25" customHeight="1">
      <c r="A514" s="540" t="s">
        <v>12108</v>
      </c>
      <c r="B514" s="447" t="s">
        <v>88</v>
      </c>
      <c r="C514" s="540" t="s">
        <v>12891</v>
      </c>
      <c r="D514" s="458" t="s">
        <v>12848</v>
      </c>
      <c r="E514" s="459">
        <f t="shared" si="51"/>
        <v>1</v>
      </c>
      <c r="F514" s="541">
        <f t="shared" si="39"/>
        <v>1</v>
      </c>
      <c r="G514" s="5" t="s">
        <v>12109</v>
      </c>
      <c r="H514" s="121"/>
      <c r="I514" s="121"/>
      <c r="J514" s="121"/>
      <c r="K514" s="121"/>
      <c r="L514" s="121"/>
      <c r="M514" s="121"/>
      <c r="N514" s="121"/>
      <c r="O514" s="121"/>
      <c r="P514" s="121"/>
      <c r="Q514" s="121"/>
      <c r="R514" s="121"/>
      <c r="S514" s="121"/>
      <c r="T514" s="121"/>
      <c r="U514" s="121"/>
      <c r="V514" s="121"/>
      <c r="W514" s="121"/>
      <c r="X514" s="121"/>
      <c r="Y514" s="121"/>
      <c r="Z514" s="121"/>
    </row>
    <row r="515" ht="11.25" customHeight="1">
      <c r="A515" s="540" t="s">
        <v>12108</v>
      </c>
      <c r="B515" s="447" t="s">
        <v>88</v>
      </c>
      <c r="C515" s="540" t="s">
        <v>12892</v>
      </c>
      <c r="D515" s="458" t="s">
        <v>12223</v>
      </c>
      <c r="E515" s="459">
        <f t="shared" si="51"/>
        <v>1</v>
      </c>
      <c r="F515" s="541">
        <f t="shared" si="39"/>
        <v>1</v>
      </c>
      <c r="G515" s="5" t="s">
        <v>12109</v>
      </c>
      <c r="H515" s="121"/>
      <c r="I515" s="121"/>
      <c r="J515" s="121"/>
      <c r="K515" s="121"/>
      <c r="L515" s="121"/>
      <c r="M515" s="121"/>
      <c r="N515" s="121"/>
      <c r="O515" s="121"/>
      <c r="P515" s="121"/>
      <c r="Q515" s="121"/>
      <c r="R515" s="121"/>
      <c r="S515" s="121"/>
      <c r="T515" s="121"/>
      <c r="U515" s="121"/>
      <c r="V515" s="121"/>
      <c r="W515" s="121"/>
      <c r="X515" s="121"/>
      <c r="Y515" s="121"/>
      <c r="Z515" s="121"/>
    </row>
    <row r="516" ht="11.25" customHeight="1">
      <c r="A516" s="540" t="s">
        <v>12108</v>
      </c>
      <c r="B516" s="447" t="s">
        <v>88</v>
      </c>
      <c r="C516" s="540" t="s">
        <v>12893</v>
      </c>
      <c r="D516" s="458" t="s">
        <v>12848</v>
      </c>
      <c r="E516" s="459">
        <f t="shared" si="51"/>
        <v>1</v>
      </c>
      <c r="F516" s="541">
        <f t="shared" si="39"/>
        <v>1</v>
      </c>
      <c r="G516" s="5" t="s">
        <v>12109</v>
      </c>
      <c r="H516" s="121"/>
      <c r="I516" s="121"/>
      <c r="J516" s="121"/>
      <c r="K516" s="121"/>
      <c r="L516" s="121"/>
      <c r="M516" s="121"/>
      <c r="N516" s="121"/>
      <c r="O516" s="121"/>
      <c r="P516" s="121"/>
      <c r="Q516" s="121"/>
      <c r="R516" s="121"/>
      <c r="S516" s="121"/>
      <c r="T516" s="121"/>
      <c r="U516" s="121"/>
      <c r="V516" s="121"/>
      <c r="W516" s="121"/>
      <c r="X516" s="121"/>
      <c r="Y516" s="121"/>
      <c r="Z516" s="121"/>
    </row>
    <row r="517" ht="11.25" customHeight="1">
      <c r="A517" s="540" t="s">
        <v>12108</v>
      </c>
      <c r="B517" s="447" t="s">
        <v>88</v>
      </c>
      <c r="C517" s="540" t="s">
        <v>12894</v>
      </c>
      <c r="D517" s="458" t="s">
        <v>12223</v>
      </c>
      <c r="E517" s="459">
        <f t="shared" si="51"/>
        <v>1</v>
      </c>
      <c r="F517" s="541">
        <f t="shared" si="39"/>
        <v>1</v>
      </c>
      <c r="G517" s="5" t="s">
        <v>12109</v>
      </c>
      <c r="H517" s="121"/>
      <c r="I517" s="121"/>
      <c r="J517" s="121"/>
      <c r="K517" s="121"/>
      <c r="L517" s="121"/>
      <c r="M517" s="121"/>
      <c r="N517" s="121"/>
      <c r="O517" s="121"/>
      <c r="P517" s="121"/>
      <c r="Q517" s="121"/>
      <c r="R517" s="121"/>
      <c r="S517" s="121"/>
      <c r="T517" s="121"/>
      <c r="U517" s="121"/>
      <c r="V517" s="121"/>
      <c r="W517" s="121"/>
      <c r="X517" s="121"/>
      <c r="Y517" s="121"/>
      <c r="Z517" s="121"/>
    </row>
    <row r="518" ht="11.25" customHeight="1">
      <c r="A518" s="540" t="s">
        <v>12108</v>
      </c>
      <c r="B518" s="447" t="s">
        <v>88</v>
      </c>
      <c r="C518" s="540" t="s">
        <v>12895</v>
      </c>
      <c r="D518" s="458" t="s">
        <v>12848</v>
      </c>
      <c r="E518" s="459">
        <f t="shared" ref="E518:E519" si="52">(0.25*30)/3</f>
        <v>2.5</v>
      </c>
      <c r="F518" s="541">
        <f t="shared" si="39"/>
        <v>2.5</v>
      </c>
      <c r="G518" s="5" t="s">
        <v>12109</v>
      </c>
      <c r="H518" s="121"/>
      <c r="I518" s="121"/>
      <c r="J518" s="121"/>
      <c r="K518" s="121"/>
      <c r="L518" s="121"/>
      <c r="M518" s="121"/>
      <c r="N518" s="121"/>
      <c r="O518" s="121"/>
      <c r="P518" s="121"/>
      <c r="Q518" s="121"/>
      <c r="R518" s="121"/>
      <c r="S518" s="121"/>
      <c r="T518" s="121"/>
      <c r="U518" s="121"/>
      <c r="V518" s="121"/>
      <c r="W518" s="121"/>
      <c r="X518" s="121"/>
      <c r="Y518" s="121"/>
      <c r="Z518" s="121"/>
    </row>
    <row r="519" ht="11.25" customHeight="1">
      <c r="A519" s="540" t="s">
        <v>12108</v>
      </c>
      <c r="B519" s="447" t="s">
        <v>88</v>
      </c>
      <c r="C519" s="540" t="s">
        <v>12896</v>
      </c>
      <c r="D519" s="458" t="s">
        <v>12848</v>
      </c>
      <c r="E519" s="459">
        <f t="shared" si="52"/>
        <v>2.5</v>
      </c>
      <c r="F519" s="541">
        <f t="shared" si="39"/>
        <v>2.5</v>
      </c>
      <c r="G519" s="5" t="s">
        <v>12109</v>
      </c>
      <c r="H519" s="121"/>
      <c r="I519" s="121"/>
      <c r="J519" s="121"/>
      <c r="K519" s="121"/>
      <c r="L519" s="121"/>
      <c r="M519" s="121"/>
      <c r="N519" s="121"/>
      <c r="O519" s="121"/>
      <c r="P519" s="121"/>
      <c r="Q519" s="121"/>
      <c r="R519" s="121"/>
      <c r="S519" s="121"/>
      <c r="T519" s="121"/>
      <c r="U519" s="121"/>
      <c r="V519" s="121"/>
      <c r="W519" s="121"/>
      <c r="X519" s="121"/>
      <c r="Y519" s="121"/>
      <c r="Z519" s="121"/>
    </row>
    <row r="520" ht="11.25" customHeight="1">
      <c r="A520" s="540" t="s">
        <v>12108</v>
      </c>
      <c r="B520" s="447" t="s">
        <v>88</v>
      </c>
      <c r="C520" s="540" t="s">
        <v>12897</v>
      </c>
      <c r="D520" s="458" t="s">
        <v>12223</v>
      </c>
      <c r="E520" s="459">
        <f t="shared" ref="E520:E521" si="53">12/3</f>
        <v>4</v>
      </c>
      <c r="F520" s="541">
        <f t="shared" si="39"/>
        <v>4</v>
      </c>
      <c r="G520" s="5" t="s">
        <v>12109</v>
      </c>
      <c r="H520" s="121"/>
      <c r="I520" s="121"/>
      <c r="J520" s="121"/>
      <c r="K520" s="121"/>
      <c r="L520" s="121"/>
      <c r="M520" s="121"/>
      <c r="N520" s="121"/>
      <c r="O520" s="121"/>
      <c r="P520" s="121"/>
      <c r="Q520" s="121"/>
      <c r="R520" s="121"/>
      <c r="S520" s="121"/>
      <c r="T520" s="121"/>
      <c r="U520" s="121"/>
      <c r="V520" s="121"/>
      <c r="W520" s="121"/>
      <c r="X520" s="121"/>
      <c r="Y520" s="121"/>
      <c r="Z520" s="121"/>
    </row>
    <row r="521" ht="11.25" customHeight="1">
      <c r="A521" s="540" t="s">
        <v>12108</v>
      </c>
      <c r="B521" s="447" t="s">
        <v>88</v>
      </c>
      <c r="C521" s="540" t="s">
        <v>12898</v>
      </c>
      <c r="D521" s="458" t="s">
        <v>12223</v>
      </c>
      <c r="E521" s="459">
        <f t="shared" si="53"/>
        <v>4</v>
      </c>
      <c r="F521" s="541">
        <f t="shared" si="39"/>
        <v>4</v>
      </c>
      <c r="G521" s="5" t="s">
        <v>12109</v>
      </c>
      <c r="H521" s="121"/>
      <c r="I521" s="121"/>
      <c r="J521" s="121"/>
      <c r="K521" s="121"/>
      <c r="L521" s="121"/>
      <c r="M521" s="121"/>
      <c r="N521" s="121"/>
      <c r="O521" s="121"/>
      <c r="P521" s="121"/>
      <c r="Q521" s="121"/>
      <c r="R521" s="121"/>
      <c r="S521" s="121"/>
      <c r="T521" s="121"/>
      <c r="U521" s="121"/>
      <c r="V521" s="121"/>
      <c r="W521" s="121"/>
      <c r="X521" s="121"/>
      <c r="Y521" s="121"/>
      <c r="Z521" s="121"/>
    </row>
    <row r="522" ht="11.25" customHeight="1">
      <c r="A522" s="547" t="s">
        <v>10305</v>
      </c>
      <c r="B522" s="418" t="s">
        <v>88</v>
      </c>
      <c r="C522" s="540" t="s">
        <v>12899</v>
      </c>
      <c r="D522" s="5" t="s">
        <v>12223</v>
      </c>
      <c r="E522" s="459">
        <v>6.33</v>
      </c>
      <c r="F522" s="541">
        <f t="shared" si="39"/>
        <v>6.33</v>
      </c>
      <c r="G522" s="5" t="s">
        <v>1805</v>
      </c>
      <c r="H522" s="121"/>
      <c r="I522" s="121"/>
      <c r="J522" s="121"/>
      <c r="K522" s="121"/>
      <c r="L522" s="121"/>
      <c r="M522" s="121"/>
      <c r="N522" s="121"/>
      <c r="O522" s="121"/>
      <c r="P522" s="121"/>
      <c r="Q522" s="121"/>
      <c r="R522" s="121"/>
      <c r="S522" s="121"/>
      <c r="T522" s="121"/>
      <c r="U522" s="121"/>
      <c r="V522" s="121"/>
      <c r="W522" s="121"/>
      <c r="X522" s="121"/>
      <c r="Y522" s="121"/>
      <c r="Z522" s="121"/>
    </row>
    <row r="523" ht="11.25" customHeight="1">
      <c r="A523" s="547" t="s">
        <v>10305</v>
      </c>
      <c r="B523" s="418" t="s">
        <v>88</v>
      </c>
      <c r="C523" s="540" t="s">
        <v>12900</v>
      </c>
      <c r="D523" s="5" t="s">
        <v>12223</v>
      </c>
      <c r="E523" s="459">
        <v>6.0</v>
      </c>
      <c r="F523" s="541">
        <f t="shared" si="39"/>
        <v>6</v>
      </c>
      <c r="G523" s="5" t="s">
        <v>1805</v>
      </c>
      <c r="H523" s="121"/>
      <c r="I523" s="121"/>
      <c r="J523" s="121"/>
      <c r="K523" s="121"/>
      <c r="L523" s="121"/>
      <c r="M523" s="121"/>
      <c r="N523" s="121"/>
      <c r="O523" s="121"/>
      <c r="P523" s="121"/>
      <c r="Q523" s="121"/>
      <c r="R523" s="121"/>
      <c r="S523" s="121"/>
      <c r="T523" s="121"/>
      <c r="U523" s="121"/>
      <c r="V523" s="121"/>
      <c r="W523" s="121"/>
      <c r="X523" s="121"/>
      <c r="Y523" s="121"/>
      <c r="Z523" s="121"/>
    </row>
    <row r="524" ht="11.25" customHeight="1">
      <c r="A524" s="547" t="s">
        <v>10305</v>
      </c>
      <c r="B524" s="418" t="s">
        <v>88</v>
      </c>
      <c r="C524" s="540" t="s">
        <v>12901</v>
      </c>
      <c r="D524" s="458" t="s">
        <v>12902</v>
      </c>
      <c r="E524" s="459">
        <v>5.33</v>
      </c>
      <c r="F524" s="541">
        <f t="shared" si="39"/>
        <v>5.33</v>
      </c>
      <c r="G524" s="5" t="s">
        <v>1805</v>
      </c>
      <c r="H524" s="121"/>
      <c r="I524" s="121"/>
      <c r="J524" s="121"/>
      <c r="K524" s="121"/>
      <c r="L524" s="121"/>
      <c r="M524" s="121"/>
      <c r="N524" s="121"/>
      <c r="O524" s="121"/>
      <c r="P524" s="121"/>
      <c r="Q524" s="121"/>
      <c r="R524" s="121"/>
      <c r="S524" s="121"/>
      <c r="T524" s="121"/>
      <c r="U524" s="121"/>
      <c r="V524" s="121"/>
      <c r="W524" s="121"/>
      <c r="X524" s="121"/>
      <c r="Y524" s="121"/>
      <c r="Z524" s="121"/>
    </row>
    <row r="525" ht="11.25" customHeight="1">
      <c r="A525" s="547" t="s">
        <v>10305</v>
      </c>
      <c r="B525" s="418" t="s">
        <v>88</v>
      </c>
      <c r="C525" s="540" t="s">
        <v>12903</v>
      </c>
      <c r="D525" s="458" t="s">
        <v>12474</v>
      </c>
      <c r="E525" s="459">
        <v>3.33</v>
      </c>
      <c r="F525" s="541">
        <f t="shared" si="39"/>
        <v>3.33</v>
      </c>
      <c r="G525" s="5" t="s">
        <v>1805</v>
      </c>
      <c r="H525" s="121"/>
      <c r="I525" s="121"/>
      <c r="J525" s="121"/>
      <c r="K525" s="121"/>
      <c r="L525" s="121"/>
      <c r="M525" s="121"/>
      <c r="N525" s="121"/>
      <c r="O525" s="121"/>
      <c r="P525" s="121"/>
      <c r="Q525" s="121"/>
      <c r="R525" s="121"/>
      <c r="S525" s="121"/>
      <c r="T525" s="121"/>
      <c r="U525" s="121"/>
      <c r="V525" s="121"/>
      <c r="W525" s="121"/>
      <c r="X525" s="121"/>
      <c r="Y525" s="121"/>
      <c r="Z525" s="121"/>
    </row>
    <row r="526" ht="11.25" customHeight="1">
      <c r="A526" s="547" t="s">
        <v>10305</v>
      </c>
      <c r="B526" s="418" t="s">
        <v>88</v>
      </c>
      <c r="C526" s="540" t="s">
        <v>12904</v>
      </c>
      <c r="D526" s="458" t="s">
        <v>12474</v>
      </c>
      <c r="E526" s="459">
        <v>4.5</v>
      </c>
      <c r="F526" s="541">
        <f t="shared" si="39"/>
        <v>4.5</v>
      </c>
      <c r="G526" s="5" t="s">
        <v>1805</v>
      </c>
      <c r="H526" s="121"/>
      <c r="I526" s="121"/>
      <c r="J526" s="121"/>
      <c r="K526" s="121"/>
      <c r="L526" s="121"/>
      <c r="M526" s="121"/>
      <c r="N526" s="121"/>
      <c r="O526" s="121"/>
      <c r="P526" s="121"/>
      <c r="Q526" s="121"/>
      <c r="R526" s="121"/>
      <c r="S526" s="121"/>
      <c r="T526" s="121"/>
      <c r="U526" s="121"/>
      <c r="V526" s="121"/>
      <c r="W526" s="121"/>
      <c r="X526" s="121"/>
      <c r="Y526" s="121"/>
      <c r="Z526" s="121"/>
    </row>
    <row r="527" ht="11.25" customHeight="1">
      <c r="A527" s="547" t="s">
        <v>10305</v>
      </c>
      <c r="B527" s="418" t="s">
        <v>88</v>
      </c>
      <c r="C527" s="540" t="s">
        <v>12905</v>
      </c>
      <c r="D527" s="458" t="s">
        <v>12474</v>
      </c>
      <c r="E527" s="459">
        <v>1.0</v>
      </c>
      <c r="F527" s="541">
        <f t="shared" si="39"/>
        <v>1</v>
      </c>
      <c r="G527" s="5" t="s">
        <v>1805</v>
      </c>
      <c r="H527" s="121"/>
      <c r="I527" s="121"/>
      <c r="J527" s="121"/>
      <c r="K527" s="121"/>
      <c r="L527" s="121"/>
      <c r="M527" s="121"/>
      <c r="N527" s="121"/>
      <c r="O527" s="121"/>
      <c r="P527" s="121"/>
      <c r="Q527" s="121"/>
      <c r="R527" s="121"/>
      <c r="S527" s="121"/>
      <c r="T527" s="121"/>
      <c r="U527" s="121"/>
      <c r="V527" s="121"/>
      <c r="W527" s="121"/>
      <c r="X527" s="121"/>
      <c r="Y527" s="121"/>
      <c r="Z527" s="121"/>
    </row>
    <row r="528" ht="11.25" customHeight="1">
      <c r="A528" s="547" t="s">
        <v>10305</v>
      </c>
      <c r="B528" s="418" t="s">
        <v>88</v>
      </c>
      <c r="C528" s="540" t="s">
        <v>12906</v>
      </c>
      <c r="D528" s="458" t="s">
        <v>12902</v>
      </c>
      <c r="E528" s="459">
        <v>7.33</v>
      </c>
      <c r="F528" s="541">
        <f t="shared" si="39"/>
        <v>7.33</v>
      </c>
      <c r="G528" s="5" t="s">
        <v>1805</v>
      </c>
      <c r="H528" s="121"/>
      <c r="I528" s="121"/>
      <c r="J528" s="121"/>
      <c r="K528" s="121"/>
      <c r="L528" s="121"/>
      <c r="M528" s="121"/>
      <c r="N528" s="121"/>
      <c r="O528" s="121"/>
      <c r="P528" s="121"/>
      <c r="Q528" s="121"/>
      <c r="R528" s="121"/>
      <c r="S528" s="121"/>
      <c r="T528" s="121"/>
      <c r="U528" s="121"/>
      <c r="V528" s="121"/>
      <c r="W528" s="121"/>
      <c r="X528" s="121"/>
      <c r="Y528" s="121"/>
      <c r="Z528" s="121"/>
    </row>
    <row r="529" ht="11.25" customHeight="1">
      <c r="A529" s="547" t="s">
        <v>10305</v>
      </c>
      <c r="B529" s="418" t="s">
        <v>88</v>
      </c>
      <c r="C529" s="540" t="s">
        <v>12907</v>
      </c>
      <c r="D529" s="458" t="s">
        <v>12902</v>
      </c>
      <c r="E529" s="459">
        <v>4.5</v>
      </c>
      <c r="F529" s="541">
        <f t="shared" si="39"/>
        <v>4.5</v>
      </c>
      <c r="G529" s="5" t="s">
        <v>1805</v>
      </c>
      <c r="H529" s="121"/>
      <c r="I529" s="121"/>
      <c r="J529" s="121"/>
      <c r="K529" s="121"/>
      <c r="L529" s="121"/>
      <c r="M529" s="121"/>
      <c r="N529" s="121"/>
      <c r="O529" s="121"/>
      <c r="P529" s="121"/>
      <c r="Q529" s="121"/>
      <c r="R529" s="121"/>
      <c r="S529" s="121"/>
      <c r="T529" s="121"/>
      <c r="U529" s="121"/>
      <c r="V529" s="121"/>
      <c r="W529" s="121"/>
      <c r="X529" s="121"/>
      <c r="Y529" s="121"/>
      <c r="Z529" s="121"/>
    </row>
    <row r="530" ht="11.25" customHeight="1">
      <c r="A530" s="547" t="s">
        <v>10305</v>
      </c>
      <c r="B530" s="418" t="s">
        <v>88</v>
      </c>
      <c r="C530" s="540" t="s">
        <v>12908</v>
      </c>
      <c r="D530" s="458" t="s">
        <v>12474</v>
      </c>
      <c r="E530" s="459">
        <v>4.5</v>
      </c>
      <c r="F530" s="541">
        <f t="shared" si="39"/>
        <v>4.5</v>
      </c>
      <c r="G530" s="5" t="s">
        <v>1805</v>
      </c>
      <c r="H530" s="121"/>
      <c r="I530" s="121"/>
      <c r="J530" s="121"/>
      <c r="K530" s="121"/>
      <c r="L530" s="121"/>
      <c r="M530" s="121"/>
      <c r="N530" s="121"/>
      <c r="O530" s="121"/>
      <c r="P530" s="121"/>
      <c r="Q530" s="121"/>
      <c r="R530" s="121"/>
      <c r="S530" s="121"/>
      <c r="T530" s="121"/>
      <c r="U530" s="121"/>
      <c r="V530" s="121"/>
      <c r="W530" s="121"/>
      <c r="X530" s="121"/>
      <c r="Y530" s="121"/>
      <c r="Z530" s="121"/>
    </row>
    <row r="531" ht="11.25" customHeight="1">
      <c r="A531" s="547" t="s">
        <v>10305</v>
      </c>
      <c r="B531" s="418" t="s">
        <v>88</v>
      </c>
      <c r="C531" s="540" t="s">
        <v>12909</v>
      </c>
      <c r="D531" s="458" t="s">
        <v>12474</v>
      </c>
      <c r="E531" s="459">
        <v>3.16</v>
      </c>
      <c r="F531" s="541">
        <f t="shared" si="39"/>
        <v>3.16</v>
      </c>
      <c r="G531" s="5" t="s">
        <v>1805</v>
      </c>
      <c r="H531" s="121"/>
      <c r="I531" s="121"/>
      <c r="J531" s="121"/>
      <c r="K531" s="121"/>
      <c r="L531" s="121"/>
      <c r="M531" s="121"/>
      <c r="N531" s="121"/>
      <c r="O531" s="121"/>
      <c r="P531" s="121"/>
      <c r="Q531" s="121"/>
      <c r="R531" s="121"/>
      <c r="S531" s="121"/>
      <c r="T531" s="121"/>
      <c r="U531" s="121"/>
      <c r="V531" s="121"/>
      <c r="W531" s="121"/>
      <c r="X531" s="121"/>
      <c r="Y531" s="121"/>
      <c r="Z531" s="121"/>
    </row>
    <row r="532" ht="11.25" customHeight="1">
      <c r="A532" s="547" t="s">
        <v>10305</v>
      </c>
      <c r="B532" s="418" t="s">
        <v>88</v>
      </c>
      <c r="C532" s="540" t="s">
        <v>12910</v>
      </c>
      <c r="D532" s="458" t="s">
        <v>12474</v>
      </c>
      <c r="E532" s="459">
        <v>3.0</v>
      </c>
      <c r="F532" s="541">
        <f t="shared" si="39"/>
        <v>3</v>
      </c>
      <c r="G532" s="5" t="s">
        <v>1805</v>
      </c>
      <c r="H532" s="121"/>
      <c r="I532" s="121"/>
      <c r="J532" s="121"/>
      <c r="K532" s="121"/>
      <c r="L532" s="121"/>
      <c r="M532" s="121"/>
      <c r="N532" s="121"/>
      <c r="O532" s="121"/>
      <c r="P532" s="121"/>
      <c r="Q532" s="121"/>
      <c r="R532" s="121"/>
      <c r="S532" s="121"/>
      <c r="T532" s="121"/>
      <c r="U532" s="121"/>
      <c r="V532" s="121"/>
      <c r="W532" s="121"/>
      <c r="X532" s="121"/>
      <c r="Y532" s="121"/>
      <c r="Z532" s="121"/>
    </row>
    <row r="533" ht="11.25" customHeight="1">
      <c r="A533" s="547" t="s">
        <v>10305</v>
      </c>
      <c r="B533" s="418" t="s">
        <v>88</v>
      </c>
      <c r="C533" s="540" t="s">
        <v>12911</v>
      </c>
      <c r="D533" s="458" t="s">
        <v>12474</v>
      </c>
      <c r="E533" s="459">
        <v>4.33</v>
      </c>
      <c r="F533" s="541">
        <f t="shared" si="39"/>
        <v>4.33</v>
      </c>
      <c r="G533" s="5" t="s">
        <v>1805</v>
      </c>
      <c r="H533" s="121"/>
      <c r="I533" s="121"/>
      <c r="J533" s="121"/>
      <c r="K533" s="121"/>
      <c r="L533" s="121"/>
      <c r="M533" s="121"/>
      <c r="N533" s="121"/>
      <c r="O533" s="121"/>
      <c r="P533" s="121"/>
      <c r="Q533" s="121"/>
      <c r="R533" s="121"/>
      <c r="S533" s="121"/>
      <c r="T533" s="121"/>
      <c r="U533" s="121"/>
      <c r="V533" s="121"/>
      <c r="W533" s="121"/>
      <c r="X533" s="121"/>
      <c r="Y533" s="121"/>
      <c r="Z533" s="121"/>
    </row>
    <row r="534" ht="11.25" customHeight="1">
      <c r="A534" s="547" t="s">
        <v>10305</v>
      </c>
      <c r="B534" s="418" t="s">
        <v>88</v>
      </c>
      <c r="C534" s="540" t="s">
        <v>12912</v>
      </c>
      <c r="D534" s="458" t="s">
        <v>12474</v>
      </c>
      <c r="E534" s="459">
        <v>1.66</v>
      </c>
      <c r="F534" s="541">
        <f t="shared" si="39"/>
        <v>1.66</v>
      </c>
      <c r="G534" s="5" t="s">
        <v>1805</v>
      </c>
      <c r="H534" s="121"/>
      <c r="I534" s="121"/>
      <c r="J534" s="121"/>
      <c r="K534" s="121"/>
      <c r="L534" s="121"/>
      <c r="M534" s="121"/>
      <c r="N534" s="121"/>
      <c r="O534" s="121"/>
      <c r="P534" s="121"/>
      <c r="Q534" s="121"/>
      <c r="R534" s="121"/>
      <c r="S534" s="121"/>
      <c r="T534" s="121"/>
      <c r="U534" s="121"/>
      <c r="V534" s="121"/>
      <c r="W534" s="121"/>
      <c r="X534" s="121"/>
      <c r="Y534" s="121"/>
      <c r="Z534" s="121"/>
    </row>
    <row r="535" ht="11.25" customHeight="1">
      <c r="A535" s="547" t="s">
        <v>10305</v>
      </c>
      <c r="B535" s="418" t="s">
        <v>88</v>
      </c>
      <c r="C535" s="540" t="s">
        <v>12913</v>
      </c>
      <c r="D535" s="458" t="s">
        <v>12474</v>
      </c>
      <c r="E535" s="459">
        <v>3.0</v>
      </c>
      <c r="F535" s="541">
        <f t="shared" si="39"/>
        <v>3</v>
      </c>
      <c r="G535" s="5" t="s">
        <v>1805</v>
      </c>
      <c r="H535" s="121"/>
      <c r="I535" s="121"/>
      <c r="J535" s="121"/>
      <c r="K535" s="121"/>
      <c r="L535" s="121"/>
      <c r="M535" s="121"/>
      <c r="N535" s="121"/>
      <c r="O535" s="121"/>
      <c r="P535" s="121"/>
      <c r="Q535" s="121"/>
      <c r="R535" s="121"/>
      <c r="S535" s="121"/>
      <c r="T535" s="121"/>
      <c r="U535" s="121"/>
      <c r="V535" s="121"/>
      <c r="W535" s="121"/>
      <c r="X535" s="121"/>
      <c r="Y535" s="121"/>
      <c r="Z535" s="121"/>
    </row>
    <row r="536" ht="11.25" customHeight="1">
      <c r="A536" s="547" t="s">
        <v>10305</v>
      </c>
      <c r="B536" s="418" t="s">
        <v>88</v>
      </c>
      <c r="C536" s="540" t="s">
        <v>12914</v>
      </c>
      <c r="D536" s="458" t="s">
        <v>12474</v>
      </c>
      <c r="E536" s="459">
        <v>5.33</v>
      </c>
      <c r="F536" s="541">
        <f t="shared" si="39"/>
        <v>5.33</v>
      </c>
      <c r="G536" s="5" t="s">
        <v>1805</v>
      </c>
      <c r="H536" s="121"/>
      <c r="I536" s="121"/>
      <c r="J536" s="121"/>
      <c r="K536" s="121"/>
      <c r="L536" s="121"/>
      <c r="M536" s="121"/>
      <c r="N536" s="121"/>
      <c r="O536" s="121"/>
      <c r="P536" s="121"/>
      <c r="Q536" s="121"/>
      <c r="R536" s="121"/>
      <c r="S536" s="121"/>
      <c r="T536" s="121"/>
      <c r="U536" s="121"/>
      <c r="V536" s="121"/>
      <c r="W536" s="121"/>
      <c r="X536" s="121"/>
      <c r="Y536" s="121"/>
      <c r="Z536" s="121"/>
    </row>
    <row r="537" ht="11.25" customHeight="1">
      <c r="A537" s="547" t="s">
        <v>10305</v>
      </c>
      <c r="B537" s="418" t="s">
        <v>88</v>
      </c>
      <c r="C537" s="540" t="s">
        <v>12915</v>
      </c>
      <c r="D537" s="458" t="s">
        <v>12474</v>
      </c>
      <c r="E537" s="459">
        <v>1.0</v>
      </c>
      <c r="F537" s="541">
        <f t="shared" si="39"/>
        <v>1</v>
      </c>
      <c r="G537" s="5" t="s">
        <v>1805</v>
      </c>
      <c r="H537" s="121"/>
      <c r="I537" s="121"/>
      <c r="J537" s="121"/>
      <c r="K537" s="121"/>
      <c r="L537" s="121"/>
      <c r="M537" s="121"/>
      <c r="N537" s="121"/>
      <c r="O537" s="121"/>
      <c r="P537" s="121"/>
      <c r="Q537" s="121"/>
      <c r="R537" s="121"/>
      <c r="S537" s="121"/>
      <c r="T537" s="121"/>
      <c r="U537" s="121"/>
      <c r="V537" s="121"/>
      <c r="W537" s="121"/>
      <c r="X537" s="121"/>
      <c r="Y537" s="121"/>
      <c r="Z537" s="121"/>
    </row>
    <row r="538" ht="11.25" customHeight="1">
      <c r="A538" s="547" t="s">
        <v>10305</v>
      </c>
      <c r="B538" s="418" t="s">
        <v>88</v>
      </c>
      <c r="C538" s="540" t="s">
        <v>12916</v>
      </c>
      <c r="D538" s="458" t="s">
        <v>12474</v>
      </c>
      <c r="E538" s="459">
        <v>0.16</v>
      </c>
      <c r="F538" s="541">
        <f t="shared" si="39"/>
        <v>0.16</v>
      </c>
      <c r="G538" s="5" t="s">
        <v>1805</v>
      </c>
      <c r="H538" s="121"/>
      <c r="I538" s="121"/>
      <c r="J538" s="121"/>
      <c r="K538" s="121"/>
      <c r="L538" s="121"/>
      <c r="M538" s="121"/>
      <c r="N538" s="121"/>
      <c r="O538" s="121"/>
      <c r="P538" s="121"/>
      <c r="Q538" s="121"/>
      <c r="R538" s="121"/>
      <c r="S538" s="121"/>
      <c r="T538" s="121"/>
      <c r="U538" s="121"/>
      <c r="V538" s="121"/>
      <c r="W538" s="121"/>
      <c r="X538" s="121"/>
      <c r="Y538" s="121"/>
      <c r="Z538" s="121"/>
    </row>
    <row r="539" ht="11.25" customHeight="1">
      <c r="A539" s="547" t="s">
        <v>10305</v>
      </c>
      <c r="B539" s="418" t="s">
        <v>88</v>
      </c>
      <c r="C539" s="540" t="s">
        <v>12917</v>
      </c>
      <c r="D539" s="458" t="s">
        <v>12474</v>
      </c>
      <c r="E539" s="459">
        <v>0.83</v>
      </c>
      <c r="F539" s="541">
        <f t="shared" si="39"/>
        <v>0.83</v>
      </c>
      <c r="G539" s="5" t="s">
        <v>1805</v>
      </c>
      <c r="H539" s="121"/>
      <c r="I539" s="121"/>
      <c r="J539" s="121"/>
      <c r="K539" s="121"/>
      <c r="L539" s="121"/>
      <c r="M539" s="121"/>
      <c r="N539" s="121"/>
      <c r="O539" s="121"/>
      <c r="P539" s="121"/>
      <c r="Q539" s="121"/>
      <c r="R539" s="121"/>
      <c r="S539" s="121"/>
      <c r="T539" s="121"/>
      <c r="U539" s="121"/>
      <c r="V539" s="121"/>
      <c r="W539" s="121"/>
      <c r="X539" s="121"/>
      <c r="Y539" s="121"/>
      <c r="Z539" s="121"/>
    </row>
    <row r="540" ht="11.25" customHeight="1">
      <c r="A540" s="547" t="s">
        <v>10305</v>
      </c>
      <c r="B540" s="418" t="s">
        <v>88</v>
      </c>
      <c r="C540" s="540" t="s">
        <v>12918</v>
      </c>
      <c r="D540" s="458" t="s">
        <v>12474</v>
      </c>
      <c r="E540" s="459">
        <v>1.83</v>
      </c>
      <c r="F540" s="541">
        <f t="shared" si="39"/>
        <v>1.83</v>
      </c>
      <c r="G540" s="5" t="s">
        <v>1805</v>
      </c>
      <c r="H540" s="121"/>
      <c r="I540" s="121"/>
      <c r="J540" s="121"/>
      <c r="K540" s="121"/>
      <c r="L540" s="121"/>
      <c r="M540" s="121"/>
      <c r="N540" s="121"/>
      <c r="O540" s="121"/>
      <c r="P540" s="121"/>
      <c r="Q540" s="121"/>
      <c r="R540" s="121"/>
      <c r="S540" s="121"/>
      <c r="T540" s="121"/>
      <c r="U540" s="121"/>
      <c r="V540" s="121"/>
      <c r="W540" s="121"/>
      <c r="X540" s="121"/>
      <c r="Y540" s="121"/>
      <c r="Z540" s="121"/>
    </row>
    <row r="541" ht="11.25" customHeight="1">
      <c r="A541" s="547" t="s">
        <v>10305</v>
      </c>
      <c r="B541" s="418" t="s">
        <v>88</v>
      </c>
      <c r="C541" s="540" t="s">
        <v>12919</v>
      </c>
      <c r="D541" s="458" t="s">
        <v>12474</v>
      </c>
      <c r="E541" s="459">
        <v>1.33</v>
      </c>
      <c r="F541" s="541">
        <f t="shared" si="39"/>
        <v>1.33</v>
      </c>
      <c r="G541" s="5" t="s">
        <v>1805</v>
      </c>
      <c r="H541" s="121"/>
      <c r="I541" s="121"/>
      <c r="J541" s="121"/>
      <c r="K541" s="121"/>
      <c r="L541" s="121"/>
      <c r="M541" s="121"/>
      <c r="N541" s="121"/>
      <c r="O541" s="121"/>
      <c r="P541" s="121"/>
      <c r="Q541" s="121"/>
      <c r="R541" s="121"/>
      <c r="S541" s="121"/>
      <c r="T541" s="121"/>
      <c r="U541" s="121"/>
      <c r="V541" s="121"/>
      <c r="W541" s="121"/>
      <c r="X541" s="121"/>
      <c r="Y541" s="121"/>
      <c r="Z541" s="121"/>
    </row>
    <row r="542" ht="11.25" customHeight="1">
      <c r="A542" s="547" t="s">
        <v>10305</v>
      </c>
      <c r="B542" s="418" t="s">
        <v>88</v>
      </c>
      <c r="C542" s="540" t="s">
        <v>12920</v>
      </c>
      <c r="D542" s="458" t="s">
        <v>12474</v>
      </c>
      <c r="E542" s="459">
        <v>1.33</v>
      </c>
      <c r="F542" s="541">
        <f t="shared" si="39"/>
        <v>1.33</v>
      </c>
      <c r="G542" s="5" t="s">
        <v>1805</v>
      </c>
      <c r="H542" s="121"/>
      <c r="I542" s="121"/>
      <c r="J542" s="121"/>
      <c r="K542" s="121"/>
      <c r="L542" s="121"/>
      <c r="M542" s="121"/>
      <c r="N542" s="121"/>
      <c r="O542" s="121"/>
      <c r="P542" s="121"/>
      <c r="Q542" s="121"/>
      <c r="R542" s="121"/>
      <c r="S542" s="121"/>
      <c r="T542" s="121"/>
      <c r="U542" s="121"/>
      <c r="V542" s="121"/>
      <c r="W542" s="121"/>
      <c r="X542" s="121"/>
      <c r="Y542" s="121"/>
      <c r="Z542" s="121"/>
    </row>
    <row r="543" ht="11.25" customHeight="1">
      <c r="A543" s="547" t="s">
        <v>10305</v>
      </c>
      <c r="B543" s="418" t="s">
        <v>88</v>
      </c>
      <c r="C543" s="540" t="s">
        <v>12921</v>
      </c>
      <c r="D543" s="458" t="s">
        <v>12474</v>
      </c>
      <c r="E543" s="459">
        <v>1.0</v>
      </c>
      <c r="F543" s="541">
        <f t="shared" si="39"/>
        <v>1</v>
      </c>
      <c r="G543" s="5" t="s">
        <v>1805</v>
      </c>
      <c r="H543" s="121"/>
      <c r="I543" s="121"/>
      <c r="J543" s="121"/>
      <c r="K543" s="121"/>
      <c r="L543" s="121"/>
      <c r="M543" s="121"/>
      <c r="N543" s="121"/>
      <c r="O543" s="121"/>
      <c r="P543" s="121"/>
      <c r="Q543" s="121"/>
      <c r="R543" s="121"/>
      <c r="S543" s="121"/>
      <c r="T543" s="121"/>
      <c r="U543" s="121"/>
      <c r="V543" s="121"/>
      <c r="W543" s="121"/>
      <c r="X543" s="121"/>
      <c r="Y543" s="121"/>
      <c r="Z543" s="121"/>
    </row>
    <row r="544" ht="11.25" customHeight="1">
      <c r="A544" s="540" t="s">
        <v>4310</v>
      </c>
      <c r="B544" s="447" t="s">
        <v>88</v>
      </c>
      <c r="C544" s="540" t="s">
        <v>12922</v>
      </c>
      <c r="D544" s="458" t="s">
        <v>12281</v>
      </c>
      <c r="E544" s="459">
        <f t="shared" ref="E544:E553" si="54">1/3</f>
        <v>0.3333333333</v>
      </c>
      <c r="F544" s="541">
        <f t="shared" ref="F544:F546" si="55">12*E544</f>
        <v>4</v>
      </c>
      <c r="G544" s="5" t="s">
        <v>4310</v>
      </c>
      <c r="H544" s="121"/>
      <c r="I544" s="121"/>
      <c r="J544" s="121"/>
      <c r="K544" s="121"/>
      <c r="L544" s="121"/>
      <c r="M544" s="121"/>
      <c r="N544" s="121"/>
      <c r="O544" s="121"/>
      <c r="P544" s="121"/>
      <c r="Q544" s="121"/>
      <c r="R544" s="121"/>
      <c r="S544" s="121"/>
      <c r="T544" s="121"/>
      <c r="U544" s="121"/>
      <c r="V544" s="121"/>
      <c r="W544" s="121"/>
      <c r="X544" s="121"/>
      <c r="Y544" s="121"/>
      <c r="Z544" s="121"/>
    </row>
    <row r="545" ht="11.25" customHeight="1">
      <c r="A545" s="540" t="s">
        <v>4310</v>
      </c>
      <c r="B545" s="447" t="s">
        <v>88</v>
      </c>
      <c r="C545" s="540" t="s">
        <v>12923</v>
      </c>
      <c r="D545" s="458" t="s">
        <v>12281</v>
      </c>
      <c r="E545" s="459">
        <f t="shared" si="54"/>
        <v>0.3333333333</v>
      </c>
      <c r="F545" s="541">
        <f t="shared" si="55"/>
        <v>4</v>
      </c>
      <c r="G545" s="5" t="s">
        <v>4310</v>
      </c>
      <c r="H545" s="121"/>
      <c r="I545" s="121"/>
      <c r="J545" s="121"/>
      <c r="K545" s="121"/>
      <c r="L545" s="121"/>
      <c r="M545" s="121"/>
      <c r="N545" s="121"/>
      <c r="O545" s="121"/>
      <c r="P545" s="121"/>
      <c r="Q545" s="121"/>
      <c r="R545" s="121"/>
      <c r="S545" s="121"/>
      <c r="T545" s="121"/>
      <c r="U545" s="121"/>
      <c r="V545" s="121"/>
      <c r="W545" s="121"/>
      <c r="X545" s="121"/>
      <c r="Y545" s="121"/>
      <c r="Z545" s="121"/>
    </row>
    <row r="546" ht="11.25" customHeight="1">
      <c r="A546" s="540" t="s">
        <v>4310</v>
      </c>
      <c r="B546" s="447" t="s">
        <v>88</v>
      </c>
      <c r="C546" s="540" t="s">
        <v>12924</v>
      </c>
      <c r="D546" s="458" t="s">
        <v>12281</v>
      </c>
      <c r="E546" s="459">
        <f t="shared" si="54"/>
        <v>0.3333333333</v>
      </c>
      <c r="F546" s="541">
        <f t="shared" si="55"/>
        <v>4</v>
      </c>
      <c r="G546" s="5" t="s">
        <v>4310</v>
      </c>
      <c r="H546" s="121"/>
      <c r="I546" s="121"/>
      <c r="J546" s="121"/>
      <c r="K546" s="121"/>
      <c r="L546" s="121"/>
      <c r="M546" s="121"/>
      <c r="N546" s="121"/>
      <c r="O546" s="121"/>
      <c r="P546" s="121"/>
      <c r="Q546" s="121"/>
      <c r="R546" s="121"/>
      <c r="S546" s="121"/>
      <c r="T546" s="121"/>
      <c r="U546" s="121"/>
      <c r="V546" s="121"/>
      <c r="W546" s="121"/>
      <c r="X546" s="121"/>
      <c r="Y546" s="121"/>
      <c r="Z546" s="121"/>
    </row>
    <row r="547" ht="11.25" customHeight="1">
      <c r="A547" s="540" t="s">
        <v>4310</v>
      </c>
      <c r="B547" s="447" t="s">
        <v>88</v>
      </c>
      <c r="C547" s="540" t="s">
        <v>12925</v>
      </c>
      <c r="D547" s="458" t="s">
        <v>12281</v>
      </c>
      <c r="E547" s="459">
        <f t="shared" si="54"/>
        <v>0.3333333333</v>
      </c>
      <c r="F547" s="541">
        <f t="shared" ref="F547:F550" si="56">41*E547</f>
        <v>13.66666667</v>
      </c>
      <c r="G547" s="5" t="s">
        <v>4310</v>
      </c>
      <c r="H547" s="121"/>
      <c r="I547" s="121"/>
      <c r="J547" s="121"/>
      <c r="K547" s="121"/>
      <c r="L547" s="121"/>
      <c r="M547" s="121"/>
      <c r="N547" s="121"/>
      <c r="O547" s="121"/>
      <c r="P547" s="121"/>
      <c r="Q547" s="121"/>
      <c r="R547" s="121"/>
      <c r="S547" s="121"/>
      <c r="T547" s="121"/>
      <c r="U547" s="121"/>
      <c r="V547" s="121"/>
      <c r="W547" s="121"/>
      <c r="X547" s="121"/>
      <c r="Y547" s="121"/>
      <c r="Z547" s="121"/>
    </row>
    <row r="548" ht="11.25" customHeight="1">
      <c r="A548" s="540" t="s">
        <v>4310</v>
      </c>
      <c r="B548" s="447" t="s">
        <v>88</v>
      </c>
      <c r="C548" s="540" t="s">
        <v>12926</v>
      </c>
      <c r="D548" s="458" t="s">
        <v>12281</v>
      </c>
      <c r="E548" s="459">
        <f t="shared" si="54"/>
        <v>0.3333333333</v>
      </c>
      <c r="F548" s="541">
        <f t="shared" si="56"/>
        <v>13.66666667</v>
      </c>
      <c r="G548" s="5" t="s">
        <v>4310</v>
      </c>
      <c r="H548" s="121"/>
      <c r="I548" s="121"/>
      <c r="J548" s="121"/>
      <c r="K548" s="121"/>
      <c r="L548" s="121"/>
      <c r="M548" s="121"/>
      <c r="N548" s="121"/>
      <c r="O548" s="121"/>
      <c r="P548" s="121"/>
      <c r="Q548" s="121"/>
      <c r="R548" s="121"/>
      <c r="S548" s="121"/>
      <c r="T548" s="121"/>
      <c r="U548" s="121"/>
      <c r="V548" s="121"/>
      <c r="W548" s="121"/>
      <c r="X548" s="121"/>
      <c r="Y548" s="121"/>
      <c r="Z548" s="121"/>
    </row>
    <row r="549" ht="11.25" customHeight="1">
      <c r="A549" s="540" t="s">
        <v>4310</v>
      </c>
      <c r="B549" s="447" t="s">
        <v>88</v>
      </c>
      <c r="C549" s="540" t="s">
        <v>12927</v>
      </c>
      <c r="D549" s="458" t="s">
        <v>12281</v>
      </c>
      <c r="E549" s="459">
        <f t="shared" si="54"/>
        <v>0.3333333333</v>
      </c>
      <c r="F549" s="541">
        <f t="shared" si="56"/>
        <v>13.66666667</v>
      </c>
      <c r="G549" s="5" t="s">
        <v>4310</v>
      </c>
      <c r="H549" s="121"/>
      <c r="I549" s="121"/>
      <c r="J549" s="121"/>
      <c r="K549" s="121"/>
      <c r="L549" s="121"/>
      <c r="M549" s="121"/>
      <c r="N549" s="121"/>
      <c r="O549" s="121"/>
      <c r="P549" s="121"/>
      <c r="Q549" s="121"/>
      <c r="R549" s="121"/>
      <c r="S549" s="121"/>
      <c r="T549" s="121"/>
      <c r="U549" s="121"/>
      <c r="V549" s="121"/>
      <c r="W549" s="121"/>
      <c r="X549" s="121"/>
      <c r="Y549" s="121"/>
      <c r="Z549" s="121"/>
    </row>
    <row r="550" ht="11.25" customHeight="1">
      <c r="A550" s="540" t="s">
        <v>4310</v>
      </c>
      <c r="B550" s="447" t="s">
        <v>88</v>
      </c>
      <c r="C550" s="540" t="s">
        <v>12928</v>
      </c>
      <c r="D550" s="458" t="s">
        <v>12281</v>
      </c>
      <c r="E550" s="459">
        <f t="shared" si="54"/>
        <v>0.3333333333</v>
      </c>
      <c r="F550" s="541">
        <f t="shared" si="56"/>
        <v>13.66666667</v>
      </c>
      <c r="G550" s="5" t="s">
        <v>4310</v>
      </c>
      <c r="H550" s="121"/>
      <c r="I550" s="121"/>
      <c r="J550" s="121"/>
      <c r="K550" s="121"/>
      <c r="L550" s="121"/>
      <c r="M550" s="121"/>
      <c r="N550" s="121"/>
      <c r="O550" s="121"/>
      <c r="P550" s="121"/>
      <c r="Q550" s="121"/>
      <c r="R550" s="121"/>
      <c r="S550" s="121"/>
      <c r="T550" s="121"/>
      <c r="U550" s="121"/>
      <c r="V550" s="121"/>
      <c r="W550" s="121"/>
      <c r="X550" s="121"/>
      <c r="Y550" s="121"/>
      <c r="Z550" s="121"/>
    </row>
    <row r="551" ht="11.25" customHeight="1">
      <c r="A551" s="540" t="s">
        <v>4310</v>
      </c>
      <c r="B551" s="447" t="s">
        <v>88</v>
      </c>
      <c r="C551" s="540" t="s">
        <v>12929</v>
      </c>
      <c r="D551" s="458" t="s">
        <v>12281</v>
      </c>
      <c r="E551" s="459">
        <f t="shared" si="54"/>
        <v>0.3333333333</v>
      </c>
      <c r="F551" s="541">
        <f>15*E551</f>
        <v>5</v>
      </c>
      <c r="G551" s="5" t="s">
        <v>4310</v>
      </c>
      <c r="H551" s="121"/>
      <c r="I551" s="121"/>
      <c r="J551" s="121"/>
      <c r="K551" s="121"/>
      <c r="L551" s="121"/>
      <c r="M551" s="121"/>
      <c r="N551" s="121"/>
      <c r="O551" s="121"/>
      <c r="P551" s="121"/>
      <c r="Q551" s="121"/>
      <c r="R551" s="121"/>
      <c r="S551" s="121"/>
      <c r="T551" s="121"/>
      <c r="U551" s="121"/>
      <c r="V551" s="121"/>
      <c r="W551" s="121"/>
      <c r="X551" s="121"/>
      <c r="Y551" s="121"/>
      <c r="Z551" s="121"/>
    </row>
    <row r="552" ht="11.25" customHeight="1">
      <c r="A552" s="540" t="s">
        <v>4310</v>
      </c>
      <c r="B552" s="447" t="s">
        <v>88</v>
      </c>
      <c r="C552" s="540" t="s">
        <v>12930</v>
      </c>
      <c r="D552" s="458" t="s">
        <v>12281</v>
      </c>
      <c r="E552" s="459">
        <f t="shared" si="54"/>
        <v>0.3333333333</v>
      </c>
      <c r="F552" s="541">
        <f t="shared" ref="F552:F553" si="57">25*E552</f>
        <v>8.333333333</v>
      </c>
      <c r="G552" s="5" t="s">
        <v>4310</v>
      </c>
      <c r="H552" s="121"/>
      <c r="I552" s="121"/>
      <c r="J552" s="121"/>
      <c r="K552" s="121"/>
      <c r="L552" s="121"/>
      <c r="M552" s="121"/>
      <c r="N552" s="121"/>
      <c r="O552" s="121"/>
      <c r="P552" s="121"/>
      <c r="Q552" s="121"/>
      <c r="R552" s="121"/>
      <c r="S552" s="121"/>
      <c r="T552" s="121"/>
      <c r="U552" s="121"/>
      <c r="V552" s="121"/>
      <c r="W552" s="121"/>
      <c r="X552" s="121"/>
      <c r="Y552" s="121"/>
      <c r="Z552" s="121"/>
    </row>
    <row r="553" ht="11.25" customHeight="1">
      <c r="A553" s="540" t="s">
        <v>4310</v>
      </c>
      <c r="B553" s="447" t="s">
        <v>88</v>
      </c>
      <c r="C553" s="540" t="s">
        <v>12931</v>
      </c>
      <c r="D553" s="458" t="s">
        <v>12281</v>
      </c>
      <c r="E553" s="459">
        <f t="shared" si="54"/>
        <v>0.3333333333</v>
      </c>
      <c r="F553" s="541">
        <f t="shared" si="57"/>
        <v>8.333333333</v>
      </c>
      <c r="G553" s="5" t="s">
        <v>4310</v>
      </c>
      <c r="H553" s="121"/>
      <c r="I553" s="121"/>
      <c r="J553" s="121"/>
      <c r="K553" s="121"/>
      <c r="L553" s="121"/>
      <c r="M553" s="121"/>
      <c r="N553" s="121"/>
      <c r="O553" s="121"/>
      <c r="P553" s="121"/>
      <c r="Q553" s="121"/>
      <c r="R553" s="121"/>
      <c r="S553" s="121"/>
      <c r="T553" s="121"/>
      <c r="U553" s="121"/>
      <c r="V553" s="121"/>
      <c r="W553" s="121"/>
      <c r="X553" s="121"/>
      <c r="Y553" s="121"/>
      <c r="Z553" s="121"/>
    </row>
    <row r="554" ht="11.25" customHeight="1">
      <c r="A554" s="540" t="s">
        <v>4310</v>
      </c>
      <c r="B554" s="447" t="s">
        <v>88</v>
      </c>
      <c r="C554" s="540" t="s">
        <v>12932</v>
      </c>
      <c r="D554" s="458" t="s">
        <v>12933</v>
      </c>
      <c r="E554" s="459">
        <f t="shared" ref="E554:E555" si="58">2*1/3</f>
        <v>0.6666666667</v>
      </c>
      <c r="F554" s="541">
        <f>E554*3</f>
        <v>2</v>
      </c>
      <c r="G554" s="5" t="s">
        <v>4310</v>
      </c>
      <c r="H554" s="121"/>
      <c r="I554" s="121"/>
      <c r="J554" s="121"/>
      <c r="K554" s="121"/>
      <c r="L554" s="121"/>
      <c r="M554" s="121"/>
      <c r="N554" s="121"/>
      <c r="O554" s="121"/>
      <c r="P554" s="121"/>
      <c r="Q554" s="121"/>
      <c r="R554" s="121"/>
      <c r="S554" s="121"/>
      <c r="T554" s="121"/>
      <c r="U554" s="121"/>
      <c r="V554" s="121"/>
      <c r="W554" s="121"/>
      <c r="X554" s="121"/>
      <c r="Y554" s="121"/>
      <c r="Z554" s="121"/>
    </row>
    <row r="555" ht="11.25" customHeight="1">
      <c r="A555" s="540" t="s">
        <v>4310</v>
      </c>
      <c r="B555" s="447" t="s">
        <v>88</v>
      </c>
      <c r="C555" s="540" t="s">
        <v>12934</v>
      </c>
      <c r="D555" s="458" t="s">
        <v>12935</v>
      </c>
      <c r="E555" s="459">
        <f t="shared" si="58"/>
        <v>0.6666666667</v>
      </c>
      <c r="F555" s="541">
        <f>E555*31</f>
        <v>20.66666667</v>
      </c>
      <c r="G555" s="5" t="s">
        <v>4310</v>
      </c>
      <c r="H555" s="121"/>
      <c r="I555" s="121"/>
      <c r="J555" s="121"/>
      <c r="K555" s="121"/>
      <c r="L555" s="121"/>
      <c r="M555" s="121"/>
      <c r="N555" s="121"/>
      <c r="O555" s="121"/>
      <c r="P555" s="121"/>
      <c r="Q555" s="121"/>
      <c r="R555" s="121"/>
      <c r="S555" s="121"/>
      <c r="T555" s="121"/>
      <c r="U555" s="121"/>
      <c r="V555" s="121"/>
      <c r="W555" s="121"/>
      <c r="X555" s="121"/>
      <c r="Y555" s="121"/>
      <c r="Z555" s="121"/>
    </row>
    <row r="556" ht="11.25" customHeight="1">
      <c r="A556" s="540" t="s">
        <v>4324</v>
      </c>
      <c r="B556" s="447" t="s">
        <v>88</v>
      </c>
      <c r="C556" s="540" t="s">
        <v>12936</v>
      </c>
      <c r="D556" s="458" t="s">
        <v>12281</v>
      </c>
      <c r="E556" s="458" t="s">
        <v>12937</v>
      </c>
      <c r="F556" s="541">
        <v>4.33</v>
      </c>
      <c r="G556" s="5" t="s">
        <v>4324</v>
      </c>
      <c r="H556" s="121"/>
      <c r="I556" s="121"/>
      <c r="J556" s="121"/>
      <c r="K556" s="121"/>
      <c r="L556" s="121"/>
      <c r="M556" s="121"/>
      <c r="N556" s="121"/>
      <c r="O556" s="121"/>
      <c r="P556" s="121"/>
      <c r="Q556" s="121"/>
      <c r="R556" s="121"/>
      <c r="S556" s="121"/>
      <c r="T556" s="121"/>
      <c r="U556" s="121"/>
      <c r="V556" s="121"/>
      <c r="W556" s="121"/>
      <c r="X556" s="121"/>
      <c r="Y556" s="121"/>
      <c r="Z556" s="121"/>
    </row>
    <row r="557" ht="11.25" customHeight="1">
      <c r="A557" s="540" t="s">
        <v>4324</v>
      </c>
      <c r="B557" s="447" t="s">
        <v>88</v>
      </c>
      <c r="C557" s="540" t="s">
        <v>12938</v>
      </c>
      <c r="D557" s="458" t="s">
        <v>12281</v>
      </c>
      <c r="E557" s="458" t="s">
        <v>12939</v>
      </c>
      <c r="F557" s="541">
        <v>18.39</v>
      </c>
      <c r="G557" s="5" t="s">
        <v>4324</v>
      </c>
      <c r="H557" s="121"/>
      <c r="I557" s="121"/>
      <c r="J557" s="121"/>
      <c r="K557" s="121"/>
      <c r="L557" s="121"/>
      <c r="M557" s="121"/>
      <c r="N557" s="121"/>
      <c r="O557" s="121"/>
      <c r="P557" s="121"/>
      <c r="Q557" s="121"/>
      <c r="R557" s="121"/>
      <c r="S557" s="121"/>
      <c r="T557" s="121"/>
      <c r="U557" s="121"/>
      <c r="V557" s="121"/>
      <c r="W557" s="121"/>
      <c r="X557" s="121"/>
      <c r="Y557" s="121"/>
      <c r="Z557" s="121"/>
    </row>
    <row r="558" ht="11.25" customHeight="1">
      <c r="A558" s="540" t="s">
        <v>4324</v>
      </c>
      <c r="B558" s="447" t="s">
        <v>88</v>
      </c>
      <c r="C558" s="540" t="s">
        <v>12940</v>
      </c>
      <c r="D558" s="458" t="s">
        <v>12281</v>
      </c>
      <c r="E558" s="458" t="s">
        <v>12941</v>
      </c>
      <c r="F558" s="541">
        <v>28.14</v>
      </c>
      <c r="G558" s="5" t="s">
        <v>4324</v>
      </c>
      <c r="H558" s="121"/>
      <c r="I558" s="121"/>
      <c r="J558" s="121"/>
      <c r="K558" s="121"/>
      <c r="L558" s="121"/>
      <c r="M558" s="121"/>
      <c r="N558" s="121"/>
      <c r="O558" s="121"/>
      <c r="P558" s="121"/>
      <c r="Q558" s="121"/>
      <c r="R558" s="121"/>
      <c r="S558" s="121"/>
      <c r="T558" s="121"/>
      <c r="U558" s="121"/>
      <c r="V558" s="121"/>
      <c r="W558" s="121"/>
      <c r="X558" s="121"/>
      <c r="Y558" s="121"/>
      <c r="Z558" s="121"/>
    </row>
    <row r="559" ht="11.25" customHeight="1">
      <c r="A559" s="540" t="s">
        <v>4324</v>
      </c>
      <c r="B559" s="447" t="s">
        <v>88</v>
      </c>
      <c r="C559" s="540" t="s">
        <v>12942</v>
      </c>
      <c r="D559" s="458" t="s">
        <v>12281</v>
      </c>
      <c r="E559" s="458" t="s">
        <v>12943</v>
      </c>
      <c r="F559" s="541">
        <v>44.41</v>
      </c>
      <c r="G559" s="5" t="s">
        <v>4324</v>
      </c>
      <c r="H559" s="121"/>
      <c r="I559" s="121"/>
      <c r="J559" s="121"/>
      <c r="K559" s="121"/>
      <c r="L559" s="121"/>
      <c r="M559" s="121"/>
      <c r="N559" s="121"/>
      <c r="O559" s="121"/>
      <c r="P559" s="121"/>
      <c r="Q559" s="121"/>
      <c r="R559" s="121"/>
      <c r="S559" s="121"/>
      <c r="T559" s="121"/>
      <c r="U559" s="121"/>
      <c r="V559" s="121"/>
      <c r="W559" s="121"/>
      <c r="X559" s="121"/>
      <c r="Y559" s="121"/>
      <c r="Z559" s="121"/>
    </row>
    <row r="560" ht="11.25" customHeight="1">
      <c r="A560" s="540" t="s">
        <v>4324</v>
      </c>
      <c r="B560" s="447" t="s">
        <v>88</v>
      </c>
      <c r="C560" s="540" t="s">
        <v>12944</v>
      </c>
      <c r="D560" s="458" t="s">
        <v>12281</v>
      </c>
      <c r="E560" s="458" t="s">
        <v>12945</v>
      </c>
      <c r="F560" s="541">
        <v>24.66</v>
      </c>
      <c r="G560" s="5" t="s">
        <v>4324</v>
      </c>
      <c r="H560" s="121"/>
      <c r="I560" s="121"/>
      <c r="J560" s="121"/>
      <c r="K560" s="121"/>
      <c r="L560" s="121"/>
      <c r="M560" s="121"/>
      <c r="N560" s="121"/>
      <c r="O560" s="121"/>
      <c r="P560" s="121"/>
      <c r="Q560" s="121"/>
      <c r="R560" s="121"/>
      <c r="S560" s="121"/>
      <c r="T560" s="121"/>
      <c r="U560" s="121"/>
      <c r="V560" s="121"/>
      <c r="W560" s="121"/>
      <c r="X560" s="121"/>
      <c r="Y560" s="121"/>
      <c r="Z560" s="121"/>
    </row>
    <row r="561" ht="11.25" customHeight="1">
      <c r="A561" s="540" t="s">
        <v>11377</v>
      </c>
      <c r="B561" s="447" t="s">
        <v>88</v>
      </c>
      <c r="C561" s="540" t="s">
        <v>12946</v>
      </c>
      <c r="D561" s="458" t="s">
        <v>12947</v>
      </c>
      <c r="E561" s="459">
        <f>35/3*2</f>
        <v>23.33333333</v>
      </c>
      <c r="F561" s="541">
        <f t="shared" ref="F561:F595" si="59">E561</f>
        <v>23.33333333</v>
      </c>
      <c r="G561" s="5" t="s">
        <v>1119</v>
      </c>
      <c r="H561" s="121"/>
      <c r="I561" s="121"/>
      <c r="J561" s="121"/>
      <c r="K561" s="121"/>
      <c r="L561" s="121"/>
      <c r="M561" s="121"/>
      <c r="N561" s="121"/>
      <c r="O561" s="121"/>
      <c r="P561" s="121"/>
      <c r="Q561" s="121"/>
      <c r="R561" s="121"/>
      <c r="S561" s="121"/>
      <c r="T561" s="121"/>
      <c r="U561" s="121"/>
      <c r="V561" s="121"/>
      <c r="W561" s="121"/>
      <c r="X561" s="121"/>
      <c r="Y561" s="121"/>
      <c r="Z561" s="121"/>
    </row>
    <row r="562" ht="11.25" customHeight="1">
      <c r="A562" s="540" t="s">
        <v>11377</v>
      </c>
      <c r="B562" s="447" t="s">
        <v>88</v>
      </c>
      <c r="C562" s="540" t="s">
        <v>12948</v>
      </c>
      <c r="D562" s="458" t="s">
        <v>12949</v>
      </c>
      <c r="E562" s="459">
        <f>15/3*3</f>
        <v>15</v>
      </c>
      <c r="F562" s="541">
        <f t="shared" si="59"/>
        <v>15</v>
      </c>
      <c r="G562" s="5" t="s">
        <v>1119</v>
      </c>
      <c r="H562" s="121"/>
      <c r="I562" s="121"/>
      <c r="J562" s="121"/>
      <c r="K562" s="121"/>
      <c r="L562" s="121"/>
      <c r="M562" s="121"/>
      <c r="N562" s="121"/>
      <c r="O562" s="121"/>
      <c r="P562" s="121"/>
      <c r="Q562" s="121"/>
      <c r="R562" s="121"/>
      <c r="S562" s="121"/>
      <c r="T562" s="121"/>
      <c r="U562" s="121"/>
      <c r="V562" s="121"/>
      <c r="W562" s="121"/>
      <c r="X562" s="121"/>
      <c r="Y562" s="121"/>
      <c r="Z562" s="121"/>
    </row>
    <row r="563" ht="11.25" customHeight="1">
      <c r="A563" s="540" t="s">
        <v>11377</v>
      </c>
      <c r="B563" s="447" t="s">
        <v>88</v>
      </c>
      <c r="C563" s="540" t="s">
        <v>12950</v>
      </c>
      <c r="D563" s="458" t="s">
        <v>12951</v>
      </c>
      <c r="E563" s="459">
        <f>30/3</f>
        <v>10</v>
      </c>
      <c r="F563" s="541">
        <f t="shared" si="59"/>
        <v>10</v>
      </c>
      <c r="G563" s="5" t="s">
        <v>1119</v>
      </c>
      <c r="H563" s="121"/>
      <c r="I563" s="121"/>
      <c r="J563" s="121"/>
      <c r="K563" s="121"/>
      <c r="L563" s="121"/>
      <c r="M563" s="121"/>
      <c r="N563" s="121"/>
      <c r="O563" s="121"/>
      <c r="P563" s="121"/>
      <c r="Q563" s="121"/>
      <c r="R563" s="121"/>
      <c r="S563" s="121"/>
      <c r="T563" s="121"/>
      <c r="U563" s="121"/>
      <c r="V563" s="121"/>
      <c r="W563" s="121"/>
      <c r="X563" s="121"/>
      <c r="Y563" s="121"/>
      <c r="Z563" s="121"/>
    </row>
    <row r="564" ht="11.25" customHeight="1">
      <c r="A564" s="540" t="s">
        <v>11377</v>
      </c>
      <c r="B564" s="447" t="s">
        <v>88</v>
      </c>
      <c r="C564" s="540" t="s">
        <v>12952</v>
      </c>
      <c r="D564" s="458" t="s">
        <v>12474</v>
      </c>
      <c r="E564" s="459">
        <f>30/3*0.5</f>
        <v>5</v>
      </c>
      <c r="F564" s="541">
        <f t="shared" si="59"/>
        <v>5</v>
      </c>
      <c r="G564" s="5" t="s">
        <v>1119</v>
      </c>
      <c r="H564" s="121"/>
      <c r="I564" s="121"/>
      <c r="J564" s="121"/>
      <c r="K564" s="121"/>
      <c r="L564" s="121"/>
      <c r="M564" s="121"/>
      <c r="N564" s="121"/>
      <c r="O564" s="121"/>
      <c r="P564" s="121"/>
      <c r="Q564" s="121"/>
      <c r="R564" s="121"/>
      <c r="S564" s="121"/>
      <c r="T564" s="121"/>
      <c r="U564" s="121"/>
      <c r="V564" s="121"/>
      <c r="W564" s="121"/>
      <c r="X564" s="121"/>
      <c r="Y564" s="121"/>
      <c r="Z564" s="121"/>
    </row>
    <row r="565" ht="11.25" customHeight="1">
      <c r="A565" s="540" t="s">
        <v>11377</v>
      </c>
      <c r="B565" s="447" t="s">
        <v>88</v>
      </c>
      <c r="C565" s="540" t="s">
        <v>12953</v>
      </c>
      <c r="D565" s="458" t="s">
        <v>12951</v>
      </c>
      <c r="E565" s="459">
        <f>14/3</f>
        <v>4.666666667</v>
      </c>
      <c r="F565" s="541">
        <f t="shared" si="59"/>
        <v>4.666666667</v>
      </c>
      <c r="G565" s="5" t="s">
        <v>1119</v>
      </c>
      <c r="H565" s="121"/>
      <c r="I565" s="121"/>
      <c r="J565" s="121"/>
      <c r="K565" s="121"/>
      <c r="L565" s="121"/>
      <c r="M565" s="121"/>
      <c r="N565" s="121"/>
      <c r="O565" s="121"/>
      <c r="P565" s="121"/>
      <c r="Q565" s="121"/>
      <c r="R565" s="121"/>
      <c r="S565" s="121"/>
      <c r="T565" s="121"/>
      <c r="U565" s="121"/>
      <c r="V565" s="121"/>
      <c r="W565" s="121"/>
      <c r="X565" s="121"/>
      <c r="Y565" s="121"/>
      <c r="Z565" s="121"/>
    </row>
    <row r="566" ht="11.25" customHeight="1">
      <c r="A566" s="540" t="s">
        <v>11377</v>
      </c>
      <c r="B566" s="447" t="s">
        <v>88</v>
      </c>
      <c r="C566" s="540" t="s">
        <v>12954</v>
      </c>
      <c r="D566" s="458" t="s">
        <v>12474</v>
      </c>
      <c r="E566" s="459">
        <f>14/3*0.5</f>
        <v>2.333333333</v>
      </c>
      <c r="F566" s="541">
        <f t="shared" si="59"/>
        <v>2.333333333</v>
      </c>
      <c r="G566" s="5" t="s">
        <v>1119</v>
      </c>
      <c r="H566" s="121"/>
      <c r="I566" s="121"/>
      <c r="J566" s="121"/>
      <c r="K566" s="121"/>
      <c r="L566" s="121"/>
      <c r="M566" s="121"/>
      <c r="N566" s="121"/>
      <c r="O566" s="121"/>
      <c r="P566" s="121"/>
      <c r="Q566" s="121"/>
      <c r="R566" s="121"/>
      <c r="S566" s="121"/>
      <c r="T566" s="121"/>
      <c r="U566" s="121"/>
      <c r="V566" s="121"/>
      <c r="W566" s="121"/>
      <c r="X566" s="121"/>
      <c r="Y566" s="121"/>
      <c r="Z566" s="121"/>
    </row>
    <row r="567" ht="11.25" customHeight="1">
      <c r="A567" s="540" t="s">
        <v>11377</v>
      </c>
      <c r="B567" s="447" t="s">
        <v>88</v>
      </c>
      <c r="C567" s="540" t="s">
        <v>12955</v>
      </c>
      <c r="D567" s="458" t="s">
        <v>12956</v>
      </c>
      <c r="E567" s="459">
        <f t="shared" ref="E567:E569" si="60">26/3</f>
        <v>8.666666667</v>
      </c>
      <c r="F567" s="541">
        <f t="shared" si="59"/>
        <v>8.666666667</v>
      </c>
      <c r="G567" s="5" t="s">
        <v>1119</v>
      </c>
      <c r="H567" s="121"/>
      <c r="I567" s="121"/>
      <c r="J567" s="121"/>
      <c r="K567" s="121"/>
      <c r="L567" s="121"/>
      <c r="M567" s="121"/>
      <c r="N567" s="121"/>
      <c r="O567" s="121"/>
      <c r="P567" s="121"/>
      <c r="Q567" s="121"/>
      <c r="R567" s="121"/>
      <c r="S567" s="121"/>
      <c r="T567" s="121"/>
      <c r="U567" s="121"/>
      <c r="V567" s="121"/>
      <c r="W567" s="121"/>
      <c r="X567" s="121"/>
      <c r="Y567" s="121"/>
      <c r="Z567" s="121"/>
    </row>
    <row r="568" ht="11.25" customHeight="1">
      <c r="A568" s="540" t="s">
        <v>11377</v>
      </c>
      <c r="B568" s="447" t="s">
        <v>88</v>
      </c>
      <c r="C568" s="540" t="s">
        <v>12957</v>
      </c>
      <c r="D568" s="458" t="s">
        <v>12951</v>
      </c>
      <c r="E568" s="459">
        <f t="shared" si="60"/>
        <v>8.666666667</v>
      </c>
      <c r="F568" s="541">
        <f t="shared" si="59"/>
        <v>8.666666667</v>
      </c>
      <c r="G568" s="5" t="s">
        <v>1119</v>
      </c>
      <c r="H568" s="121"/>
      <c r="I568" s="121"/>
      <c r="J568" s="121"/>
      <c r="K568" s="121"/>
      <c r="L568" s="121"/>
      <c r="M568" s="121"/>
      <c r="N568" s="121"/>
      <c r="O568" s="121"/>
      <c r="P568" s="121"/>
      <c r="Q568" s="121"/>
      <c r="R568" s="121"/>
      <c r="S568" s="121"/>
      <c r="T568" s="121"/>
      <c r="U568" s="121"/>
      <c r="V568" s="121"/>
      <c r="W568" s="121"/>
      <c r="X568" s="121"/>
      <c r="Y568" s="121"/>
      <c r="Z568" s="121"/>
    </row>
    <row r="569" ht="11.25" customHeight="1">
      <c r="A569" s="540" t="s">
        <v>11377</v>
      </c>
      <c r="B569" s="447" t="s">
        <v>88</v>
      </c>
      <c r="C569" s="540" t="s">
        <v>12958</v>
      </c>
      <c r="D569" s="458" t="s">
        <v>12223</v>
      </c>
      <c r="E569" s="459">
        <f t="shared" si="60"/>
        <v>8.666666667</v>
      </c>
      <c r="F569" s="541">
        <f t="shared" si="59"/>
        <v>8.666666667</v>
      </c>
      <c r="G569" s="5" t="s">
        <v>1119</v>
      </c>
      <c r="H569" s="121"/>
      <c r="I569" s="121"/>
      <c r="J569" s="121"/>
      <c r="K569" s="121"/>
      <c r="L569" s="121"/>
      <c r="M569" s="121"/>
      <c r="N569" s="121"/>
      <c r="O569" s="121"/>
      <c r="P569" s="121"/>
      <c r="Q569" s="121"/>
      <c r="R569" s="121"/>
      <c r="S569" s="121"/>
      <c r="T569" s="121"/>
      <c r="U569" s="121"/>
      <c r="V569" s="121"/>
      <c r="W569" s="121"/>
      <c r="X569" s="121"/>
      <c r="Y569" s="121"/>
      <c r="Z569" s="121"/>
    </row>
    <row r="570" ht="11.25" customHeight="1">
      <c r="A570" s="540" t="s">
        <v>11377</v>
      </c>
      <c r="B570" s="447" t="s">
        <v>88</v>
      </c>
      <c r="C570" s="540" t="s">
        <v>12959</v>
      </c>
      <c r="D570" s="458" t="s">
        <v>12223</v>
      </c>
      <c r="E570" s="459">
        <f>0.25*26/3</f>
        <v>2.166666667</v>
      </c>
      <c r="F570" s="541">
        <f t="shared" si="59"/>
        <v>2.166666667</v>
      </c>
      <c r="G570" s="5" t="s">
        <v>1119</v>
      </c>
      <c r="H570" s="121"/>
      <c r="I570" s="121"/>
      <c r="J570" s="121"/>
      <c r="K570" s="121"/>
      <c r="L570" s="121"/>
      <c r="M570" s="121"/>
      <c r="N570" s="121"/>
      <c r="O570" s="121"/>
      <c r="P570" s="121"/>
      <c r="Q570" s="121"/>
      <c r="R570" s="121"/>
      <c r="S570" s="121"/>
      <c r="T570" s="121"/>
      <c r="U570" s="121"/>
      <c r="V570" s="121"/>
      <c r="W570" s="121"/>
      <c r="X570" s="121"/>
      <c r="Y570" s="121"/>
      <c r="Z570" s="121"/>
    </row>
    <row r="571" ht="11.25" customHeight="1">
      <c r="A571" s="540" t="s">
        <v>11377</v>
      </c>
      <c r="B571" s="447" t="s">
        <v>88</v>
      </c>
      <c r="C571" s="540" t="s">
        <v>12960</v>
      </c>
      <c r="D571" s="458" t="s">
        <v>12223</v>
      </c>
      <c r="E571" s="459">
        <f>0.1*26/3</f>
        <v>0.8666666667</v>
      </c>
      <c r="F571" s="541">
        <f t="shared" si="59"/>
        <v>0.8666666667</v>
      </c>
      <c r="G571" s="5" t="s">
        <v>1119</v>
      </c>
      <c r="H571" s="121"/>
      <c r="I571" s="121"/>
      <c r="J571" s="121"/>
      <c r="K571" s="121"/>
      <c r="L571" s="121"/>
      <c r="M571" s="121"/>
      <c r="N571" s="121"/>
      <c r="O571" s="121"/>
      <c r="P571" s="121"/>
      <c r="Q571" s="121"/>
      <c r="R571" s="121"/>
      <c r="S571" s="121"/>
      <c r="T571" s="121"/>
      <c r="U571" s="121"/>
      <c r="V571" s="121"/>
      <c r="W571" s="121"/>
      <c r="X571" s="121"/>
      <c r="Y571" s="121"/>
      <c r="Z571" s="121"/>
    </row>
    <row r="572" ht="11.25" customHeight="1">
      <c r="A572" s="540" t="s">
        <v>11377</v>
      </c>
      <c r="B572" s="447" t="s">
        <v>88</v>
      </c>
      <c r="C572" s="540" t="s">
        <v>12961</v>
      </c>
      <c r="D572" s="458" t="s">
        <v>12962</v>
      </c>
      <c r="E572" s="459">
        <f>26/3</f>
        <v>8.666666667</v>
      </c>
      <c r="F572" s="541">
        <f t="shared" si="59"/>
        <v>8.666666667</v>
      </c>
      <c r="G572" s="5" t="s">
        <v>1119</v>
      </c>
      <c r="H572" s="121"/>
      <c r="I572" s="121"/>
      <c r="J572" s="121"/>
      <c r="K572" s="121"/>
      <c r="L572" s="121"/>
      <c r="M572" s="121"/>
      <c r="N572" s="121"/>
      <c r="O572" s="121"/>
      <c r="P572" s="121"/>
      <c r="Q572" s="121"/>
      <c r="R572" s="121"/>
      <c r="S572" s="121"/>
      <c r="T572" s="121"/>
      <c r="U572" s="121"/>
      <c r="V572" s="121"/>
      <c r="W572" s="121"/>
      <c r="X572" s="121"/>
      <c r="Y572" s="121"/>
      <c r="Z572" s="121"/>
    </row>
    <row r="573" ht="11.25" customHeight="1">
      <c r="A573" s="540" t="s">
        <v>11377</v>
      </c>
      <c r="B573" s="447" t="s">
        <v>88</v>
      </c>
      <c r="C573" s="540" t="s">
        <v>12963</v>
      </c>
      <c r="D573" s="458" t="s">
        <v>12964</v>
      </c>
      <c r="E573" s="459">
        <f>26/3*0.5</f>
        <v>4.333333333</v>
      </c>
      <c r="F573" s="541">
        <f t="shared" si="59"/>
        <v>4.333333333</v>
      </c>
      <c r="G573" s="5" t="s">
        <v>1119</v>
      </c>
      <c r="H573" s="121"/>
      <c r="I573" s="121"/>
      <c r="J573" s="121"/>
      <c r="K573" s="121"/>
      <c r="L573" s="121"/>
      <c r="M573" s="121"/>
      <c r="N573" s="121"/>
      <c r="O573" s="121"/>
      <c r="P573" s="121"/>
      <c r="Q573" s="121"/>
      <c r="R573" s="121"/>
      <c r="S573" s="121"/>
      <c r="T573" s="121"/>
      <c r="U573" s="121"/>
      <c r="V573" s="121"/>
      <c r="W573" s="121"/>
      <c r="X573" s="121"/>
      <c r="Y573" s="121"/>
      <c r="Z573" s="121"/>
    </row>
    <row r="574" ht="11.25" customHeight="1">
      <c r="A574" s="540" t="s">
        <v>11377</v>
      </c>
      <c r="B574" s="447" t="s">
        <v>88</v>
      </c>
      <c r="C574" s="540" t="s">
        <v>12965</v>
      </c>
      <c r="D574" s="458" t="s">
        <v>12964</v>
      </c>
      <c r="E574" s="459">
        <f>0.25*26/3*0.5</f>
        <v>1.083333333</v>
      </c>
      <c r="F574" s="541">
        <f t="shared" si="59"/>
        <v>1.083333333</v>
      </c>
      <c r="G574" s="5" t="s">
        <v>1119</v>
      </c>
      <c r="H574" s="121"/>
      <c r="I574" s="121"/>
      <c r="J574" s="121"/>
      <c r="K574" s="121"/>
      <c r="L574" s="121"/>
      <c r="M574" s="121"/>
      <c r="N574" s="121"/>
      <c r="O574" s="121"/>
      <c r="P574" s="121"/>
      <c r="Q574" s="121"/>
      <c r="R574" s="121"/>
      <c r="S574" s="121"/>
      <c r="T574" s="121"/>
      <c r="U574" s="121"/>
      <c r="V574" s="121"/>
      <c r="W574" s="121"/>
      <c r="X574" s="121"/>
      <c r="Y574" s="121"/>
      <c r="Z574" s="121"/>
    </row>
    <row r="575" ht="11.25" customHeight="1">
      <c r="A575" s="540" t="s">
        <v>11377</v>
      </c>
      <c r="B575" s="447" t="s">
        <v>88</v>
      </c>
      <c r="C575" s="540" t="s">
        <v>12966</v>
      </c>
      <c r="D575" s="458" t="s">
        <v>12964</v>
      </c>
      <c r="E575" s="459">
        <f>0.1*26/3*0.5</f>
        <v>0.4333333333</v>
      </c>
      <c r="F575" s="541">
        <f t="shared" si="59"/>
        <v>0.4333333333</v>
      </c>
      <c r="G575" s="5" t="s">
        <v>1119</v>
      </c>
      <c r="H575" s="121"/>
      <c r="I575" s="121"/>
      <c r="J575" s="121"/>
      <c r="K575" s="121"/>
      <c r="L575" s="121"/>
      <c r="M575" s="121"/>
      <c r="N575" s="121"/>
      <c r="O575" s="121"/>
      <c r="P575" s="121"/>
      <c r="Q575" s="121"/>
      <c r="R575" s="121"/>
      <c r="S575" s="121"/>
      <c r="T575" s="121"/>
      <c r="U575" s="121"/>
      <c r="V575" s="121"/>
      <c r="W575" s="121"/>
      <c r="X575" s="121"/>
      <c r="Y575" s="121"/>
      <c r="Z575" s="121"/>
    </row>
    <row r="576" ht="11.25" customHeight="1">
      <c r="A576" s="540" t="s">
        <v>11377</v>
      </c>
      <c r="B576" s="447" t="s">
        <v>88</v>
      </c>
      <c r="C576" s="540" t="s">
        <v>12967</v>
      </c>
      <c r="D576" s="458" t="s">
        <v>12223</v>
      </c>
      <c r="E576" s="459">
        <f t="shared" ref="E576:E577" si="61">60/3</f>
        <v>20</v>
      </c>
      <c r="F576" s="541">
        <f t="shared" si="59"/>
        <v>20</v>
      </c>
      <c r="G576" s="5" t="s">
        <v>1119</v>
      </c>
      <c r="H576" s="121"/>
      <c r="I576" s="121"/>
      <c r="J576" s="121"/>
      <c r="K576" s="121"/>
      <c r="L576" s="121"/>
      <c r="M576" s="121"/>
      <c r="N576" s="121"/>
      <c r="O576" s="121"/>
      <c r="P576" s="121"/>
      <c r="Q576" s="121"/>
      <c r="R576" s="121"/>
      <c r="S576" s="121"/>
      <c r="T576" s="121"/>
      <c r="U576" s="121"/>
      <c r="V576" s="121"/>
      <c r="W576" s="121"/>
      <c r="X576" s="121"/>
      <c r="Y576" s="121"/>
      <c r="Z576" s="121"/>
    </row>
    <row r="577" ht="11.25" customHeight="1">
      <c r="A577" s="540" t="s">
        <v>11377</v>
      </c>
      <c r="B577" s="447" t="s">
        <v>88</v>
      </c>
      <c r="C577" s="540" t="s">
        <v>12968</v>
      </c>
      <c r="D577" s="458" t="s">
        <v>12223</v>
      </c>
      <c r="E577" s="459">
        <f t="shared" si="61"/>
        <v>20</v>
      </c>
      <c r="F577" s="541">
        <f t="shared" si="59"/>
        <v>20</v>
      </c>
      <c r="G577" s="5" t="s">
        <v>1119</v>
      </c>
      <c r="H577" s="121"/>
      <c r="I577" s="121"/>
      <c r="J577" s="121"/>
      <c r="K577" s="121"/>
      <c r="L577" s="121"/>
      <c r="M577" s="121"/>
      <c r="N577" s="121"/>
      <c r="O577" s="121"/>
      <c r="P577" s="121"/>
      <c r="Q577" s="121"/>
      <c r="R577" s="121"/>
      <c r="S577" s="121"/>
      <c r="T577" s="121"/>
      <c r="U577" s="121"/>
      <c r="V577" s="121"/>
      <c r="W577" s="121"/>
      <c r="X577" s="121"/>
      <c r="Y577" s="121"/>
      <c r="Z577" s="121"/>
    </row>
    <row r="578" ht="11.25" customHeight="1">
      <c r="A578" s="540" t="s">
        <v>11377</v>
      </c>
      <c r="B578" s="447" t="s">
        <v>88</v>
      </c>
      <c r="C578" s="540" t="s">
        <v>12969</v>
      </c>
      <c r="D578" s="458" t="s">
        <v>12223</v>
      </c>
      <c r="E578" s="459">
        <f>0.25*60/3</f>
        <v>5</v>
      </c>
      <c r="F578" s="541">
        <f t="shared" si="59"/>
        <v>5</v>
      </c>
      <c r="G578" s="5" t="s">
        <v>1119</v>
      </c>
      <c r="H578" s="121"/>
      <c r="I578" s="121"/>
      <c r="J578" s="121"/>
      <c r="K578" s="121"/>
      <c r="L578" s="121"/>
      <c r="M578" s="121"/>
      <c r="N578" s="121"/>
      <c r="O578" s="121"/>
      <c r="P578" s="121"/>
      <c r="Q578" s="121"/>
      <c r="R578" s="121"/>
      <c r="S578" s="121"/>
      <c r="T578" s="121"/>
      <c r="U578" s="121"/>
      <c r="V578" s="121"/>
      <c r="W578" s="121"/>
      <c r="X578" s="121"/>
      <c r="Y578" s="121"/>
      <c r="Z578" s="121"/>
    </row>
    <row r="579" ht="11.25" customHeight="1">
      <c r="A579" s="540" t="s">
        <v>11377</v>
      </c>
      <c r="B579" s="447" t="s">
        <v>88</v>
      </c>
      <c r="C579" s="540" t="s">
        <v>12970</v>
      </c>
      <c r="D579" s="458" t="s">
        <v>12223</v>
      </c>
      <c r="E579" s="459">
        <f>0.1*60/3</f>
        <v>2</v>
      </c>
      <c r="F579" s="541">
        <f t="shared" si="59"/>
        <v>2</v>
      </c>
      <c r="G579" s="5" t="s">
        <v>1119</v>
      </c>
      <c r="H579" s="121"/>
      <c r="I579" s="121"/>
      <c r="J579" s="121"/>
      <c r="K579" s="121"/>
      <c r="L579" s="121"/>
      <c r="M579" s="121"/>
      <c r="N579" s="121"/>
      <c r="O579" s="121"/>
      <c r="P579" s="121"/>
      <c r="Q579" s="121"/>
      <c r="R579" s="121"/>
      <c r="S579" s="121"/>
      <c r="T579" s="121"/>
      <c r="U579" s="121"/>
      <c r="V579" s="121"/>
      <c r="W579" s="121"/>
      <c r="X579" s="121"/>
      <c r="Y579" s="121"/>
      <c r="Z579" s="121"/>
    </row>
    <row r="580" ht="11.25" customHeight="1">
      <c r="A580" s="540" t="s">
        <v>11377</v>
      </c>
      <c r="B580" s="447" t="s">
        <v>88</v>
      </c>
      <c r="C580" s="540" t="s">
        <v>12971</v>
      </c>
      <c r="D580" s="458" t="s">
        <v>12223</v>
      </c>
      <c r="E580" s="459">
        <f t="shared" ref="E580:E581" si="62">21/3</f>
        <v>7</v>
      </c>
      <c r="F580" s="541">
        <f t="shared" si="59"/>
        <v>7</v>
      </c>
      <c r="G580" s="5" t="s">
        <v>1119</v>
      </c>
      <c r="H580" s="121"/>
      <c r="I580" s="121"/>
      <c r="J580" s="121"/>
      <c r="K580" s="121"/>
      <c r="L580" s="121"/>
      <c r="M580" s="121"/>
      <c r="N580" s="121"/>
      <c r="O580" s="121"/>
      <c r="P580" s="121"/>
      <c r="Q580" s="121"/>
      <c r="R580" s="121"/>
      <c r="S580" s="121"/>
      <c r="T580" s="121"/>
      <c r="U580" s="121"/>
      <c r="V580" s="121"/>
      <c r="W580" s="121"/>
      <c r="X580" s="121"/>
      <c r="Y580" s="121"/>
      <c r="Z580" s="121"/>
    </row>
    <row r="581" ht="11.25" customHeight="1">
      <c r="A581" s="540" t="s">
        <v>11377</v>
      </c>
      <c r="B581" s="447" t="s">
        <v>88</v>
      </c>
      <c r="C581" s="540" t="s">
        <v>12972</v>
      </c>
      <c r="D581" s="458" t="s">
        <v>12223</v>
      </c>
      <c r="E581" s="459">
        <f t="shared" si="62"/>
        <v>7</v>
      </c>
      <c r="F581" s="541">
        <f t="shared" si="59"/>
        <v>7</v>
      </c>
      <c r="G581" s="5" t="s">
        <v>1119</v>
      </c>
      <c r="H581" s="121"/>
      <c r="I581" s="121"/>
      <c r="J581" s="121"/>
      <c r="K581" s="121"/>
      <c r="L581" s="121"/>
      <c r="M581" s="121"/>
      <c r="N581" s="121"/>
      <c r="O581" s="121"/>
      <c r="P581" s="121"/>
      <c r="Q581" s="121"/>
      <c r="R581" s="121"/>
      <c r="S581" s="121"/>
      <c r="T581" s="121"/>
      <c r="U581" s="121"/>
      <c r="V581" s="121"/>
      <c r="W581" s="121"/>
      <c r="X581" s="121"/>
      <c r="Y581" s="121"/>
      <c r="Z581" s="121"/>
    </row>
    <row r="582" ht="11.25" customHeight="1">
      <c r="A582" s="540" t="s">
        <v>11377</v>
      </c>
      <c r="B582" s="447" t="s">
        <v>88</v>
      </c>
      <c r="C582" s="540" t="s">
        <v>12973</v>
      </c>
      <c r="D582" s="458" t="s">
        <v>12223</v>
      </c>
      <c r="E582" s="459">
        <f>0.25*21/3</f>
        <v>1.75</v>
      </c>
      <c r="F582" s="541">
        <f t="shared" si="59"/>
        <v>1.75</v>
      </c>
      <c r="G582" s="5" t="s">
        <v>1119</v>
      </c>
      <c r="H582" s="121"/>
      <c r="I582" s="121"/>
      <c r="J582" s="121"/>
      <c r="K582" s="121"/>
      <c r="L582" s="121"/>
      <c r="M582" s="121"/>
      <c r="N582" s="121"/>
      <c r="O582" s="121"/>
      <c r="P582" s="121"/>
      <c r="Q582" s="121"/>
      <c r="R582" s="121"/>
      <c r="S582" s="121"/>
      <c r="T582" s="121"/>
      <c r="U582" s="121"/>
      <c r="V582" s="121"/>
      <c r="W582" s="121"/>
      <c r="X582" s="121"/>
      <c r="Y582" s="121"/>
      <c r="Z582" s="121"/>
    </row>
    <row r="583" ht="11.25" customHeight="1">
      <c r="A583" s="540" t="s">
        <v>11377</v>
      </c>
      <c r="B583" s="447" t="s">
        <v>88</v>
      </c>
      <c r="C583" s="540" t="s">
        <v>12974</v>
      </c>
      <c r="D583" s="458" t="s">
        <v>12223</v>
      </c>
      <c r="E583" s="459">
        <f>0.1*21/3</f>
        <v>0.7</v>
      </c>
      <c r="F583" s="541">
        <f t="shared" si="59"/>
        <v>0.7</v>
      </c>
      <c r="G583" s="5" t="s">
        <v>1119</v>
      </c>
      <c r="H583" s="121"/>
      <c r="I583" s="121"/>
      <c r="J583" s="121"/>
      <c r="K583" s="121"/>
      <c r="L583" s="121"/>
      <c r="M583" s="121"/>
      <c r="N583" s="121"/>
      <c r="O583" s="121"/>
      <c r="P583" s="121"/>
      <c r="Q583" s="121"/>
      <c r="R583" s="121"/>
      <c r="S583" s="121"/>
      <c r="T583" s="121"/>
      <c r="U583" s="121"/>
      <c r="V583" s="121"/>
      <c r="W583" s="121"/>
      <c r="X583" s="121"/>
      <c r="Y583" s="121"/>
      <c r="Z583" s="121"/>
    </row>
    <row r="584" ht="11.25" customHeight="1">
      <c r="A584" s="540" t="s">
        <v>11377</v>
      </c>
      <c r="B584" s="447" t="s">
        <v>88</v>
      </c>
      <c r="C584" s="540" t="s">
        <v>12975</v>
      </c>
      <c r="D584" s="458" t="s">
        <v>12223</v>
      </c>
      <c r="E584" s="459">
        <f t="shared" ref="E584:E585" si="63">26/3</f>
        <v>8.666666667</v>
      </c>
      <c r="F584" s="541">
        <f t="shared" si="59"/>
        <v>8.666666667</v>
      </c>
      <c r="G584" s="5" t="s">
        <v>1119</v>
      </c>
      <c r="H584" s="121"/>
      <c r="I584" s="121"/>
      <c r="J584" s="121"/>
      <c r="K584" s="121"/>
      <c r="L584" s="121"/>
      <c r="M584" s="121"/>
      <c r="N584" s="121"/>
      <c r="O584" s="121"/>
      <c r="P584" s="121"/>
      <c r="Q584" s="121"/>
      <c r="R584" s="121"/>
      <c r="S584" s="121"/>
      <c r="T584" s="121"/>
      <c r="U584" s="121"/>
      <c r="V584" s="121"/>
      <c r="W584" s="121"/>
      <c r="X584" s="121"/>
      <c r="Y584" s="121"/>
      <c r="Z584" s="121"/>
    </row>
    <row r="585" ht="11.25" customHeight="1">
      <c r="A585" s="540" t="s">
        <v>11377</v>
      </c>
      <c r="B585" s="447" t="s">
        <v>88</v>
      </c>
      <c r="C585" s="540" t="s">
        <v>12976</v>
      </c>
      <c r="D585" s="458" t="s">
        <v>12223</v>
      </c>
      <c r="E585" s="459">
        <f t="shared" si="63"/>
        <v>8.666666667</v>
      </c>
      <c r="F585" s="541">
        <f t="shared" si="59"/>
        <v>8.666666667</v>
      </c>
      <c r="G585" s="5" t="s">
        <v>1119</v>
      </c>
      <c r="H585" s="121"/>
      <c r="I585" s="121"/>
      <c r="J585" s="121"/>
      <c r="K585" s="121"/>
      <c r="L585" s="121"/>
      <c r="M585" s="121"/>
      <c r="N585" s="121"/>
      <c r="O585" s="121"/>
      <c r="P585" s="121"/>
      <c r="Q585" s="121"/>
      <c r="R585" s="121"/>
      <c r="S585" s="121"/>
      <c r="T585" s="121"/>
      <c r="U585" s="121"/>
      <c r="V585" s="121"/>
      <c r="W585" s="121"/>
      <c r="X585" s="121"/>
      <c r="Y585" s="121"/>
      <c r="Z585" s="121"/>
    </row>
    <row r="586" ht="11.25" customHeight="1">
      <c r="A586" s="540" t="s">
        <v>11377</v>
      </c>
      <c r="B586" s="447" t="s">
        <v>88</v>
      </c>
      <c r="C586" s="540" t="s">
        <v>12977</v>
      </c>
      <c r="D586" s="458" t="s">
        <v>12223</v>
      </c>
      <c r="E586" s="459">
        <f>0.25*26/3</f>
        <v>2.166666667</v>
      </c>
      <c r="F586" s="541">
        <f t="shared" si="59"/>
        <v>2.166666667</v>
      </c>
      <c r="G586" s="5" t="s">
        <v>1119</v>
      </c>
      <c r="H586" s="121"/>
      <c r="I586" s="121"/>
      <c r="J586" s="121"/>
      <c r="K586" s="121"/>
      <c r="L586" s="121"/>
      <c r="M586" s="121"/>
      <c r="N586" s="121"/>
      <c r="O586" s="121"/>
      <c r="P586" s="121"/>
      <c r="Q586" s="121"/>
      <c r="R586" s="121"/>
      <c r="S586" s="121"/>
      <c r="T586" s="121"/>
      <c r="U586" s="121"/>
      <c r="V586" s="121"/>
      <c r="W586" s="121"/>
      <c r="X586" s="121"/>
      <c r="Y586" s="121"/>
      <c r="Z586" s="121"/>
    </row>
    <row r="587" ht="11.25" customHeight="1">
      <c r="A587" s="540" t="s">
        <v>11377</v>
      </c>
      <c r="B587" s="447" t="s">
        <v>88</v>
      </c>
      <c r="C587" s="540" t="s">
        <v>12978</v>
      </c>
      <c r="D587" s="458" t="s">
        <v>12223</v>
      </c>
      <c r="E587" s="459">
        <f>0.1*26/3</f>
        <v>0.8666666667</v>
      </c>
      <c r="F587" s="541">
        <f t="shared" si="59"/>
        <v>0.8666666667</v>
      </c>
      <c r="G587" s="5" t="s">
        <v>1119</v>
      </c>
      <c r="H587" s="121"/>
      <c r="I587" s="121"/>
      <c r="J587" s="121"/>
      <c r="K587" s="121"/>
      <c r="L587" s="121"/>
      <c r="M587" s="121"/>
      <c r="N587" s="121"/>
      <c r="O587" s="121"/>
      <c r="P587" s="121"/>
      <c r="Q587" s="121"/>
      <c r="R587" s="121"/>
      <c r="S587" s="121"/>
      <c r="T587" s="121"/>
      <c r="U587" s="121"/>
      <c r="V587" s="121"/>
      <c r="W587" s="121"/>
      <c r="X587" s="121"/>
      <c r="Y587" s="121"/>
      <c r="Z587" s="121"/>
    </row>
    <row r="588" ht="11.25" customHeight="1">
      <c r="A588" s="540" t="s">
        <v>11377</v>
      </c>
      <c r="B588" s="447" t="s">
        <v>88</v>
      </c>
      <c r="C588" s="540" t="s">
        <v>12979</v>
      </c>
      <c r="D588" s="458" t="s">
        <v>12223</v>
      </c>
      <c r="E588" s="459">
        <f t="shared" ref="E588:E589" si="64">26/3</f>
        <v>8.666666667</v>
      </c>
      <c r="F588" s="541">
        <f t="shared" si="59"/>
        <v>8.666666667</v>
      </c>
      <c r="G588" s="5" t="s">
        <v>1119</v>
      </c>
      <c r="H588" s="121"/>
      <c r="I588" s="121"/>
      <c r="J588" s="121"/>
      <c r="K588" s="121"/>
      <c r="L588" s="121"/>
      <c r="M588" s="121"/>
      <c r="N588" s="121"/>
      <c r="O588" s="121"/>
      <c r="P588" s="121"/>
      <c r="Q588" s="121"/>
      <c r="R588" s="121"/>
      <c r="S588" s="121"/>
      <c r="T588" s="121"/>
      <c r="U588" s="121"/>
      <c r="V588" s="121"/>
      <c r="W588" s="121"/>
      <c r="X588" s="121"/>
      <c r="Y588" s="121"/>
      <c r="Z588" s="121"/>
    </row>
    <row r="589" ht="11.25" customHeight="1">
      <c r="A589" s="540" t="s">
        <v>11377</v>
      </c>
      <c r="B589" s="447" t="s">
        <v>88</v>
      </c>
      <c r="C589" s="540" t="s">
        <v>12980</v>
      </c>
      <c r="D589" s="458" t="s">
        <v>12223</v>
      </c>
      <c r="E589" s="459">
        <f t="shared" si="64"/>
        <v>8.666666667</v>
      </c>
      <c r="F589" s="541">
        <f t="shared" si="59"/>
        <v>8.666666667</v>
      </c>
      <c r="G589" s="5" t="s">
        <v>1119</v>
      </c>
      <c r="H589" s="121"/>
      <c r="I589" s="121"/>
      <c r="J589" s="121"/>
      <c r="K589" s="121"/>
      <c r="L589" s="121"/>
      <c r="M589" s="121"/>
      <c r="N589" s="121"/>
      <c r="O589" s="121"/>
      <c r="P589" s="121"/>
      <c r="Q589" s="121"/>
      <c r="R589" s="121"/>
      <c r="S589" s="121"/>
      <c r="T589" s="121"/>
      <c r="U589" s="121"/>
      <c r="V589" s="121"/>
      <c r="W589" s="121"/>
      <c r="X589" s="121"/>
      <c r="Y589" s="121"/>
      <c r="Z589" s="121"/>
    </row>
    <row r="590" ht="11.25" customHeight="1">
      <c r="A590" s="540" t="s">
        <v>11377</v>
      </c>
      <c r="B590" s="447" t="s">
        <v>88</v>
      </c>
      <c r="C590" s="540" t="s">
        <v>12981</v>
      </c>
      <c r="D590" s="458" t="s">
        <v>12223</v>
      </c>
      <c r="E590" s="459">
        <f>0.25*26/3</f>
        <v>2.166666667</v>
      </c>
      <c r="F590" s="541">
        <f t="shared" si="59"/>
        <v>2.166666667</v>
      </c>
      <c r="G590" s="5" t="s">
        <v>1119</v>
      </c>
      <c r="H590" s="121"/>
      <c r="I590" s="121"/>
      <c r="J590" s="121"/>
      <c r="K590" s="121"/>
      <c r="L590" s="121"/>
      <c r="M590" s="121"/>
      <c r="N590" s="121"/>
      <c r="O590" s="121"/>
      <c r="P590" s="121"/>
      <c r="Q590" s="121"/>
      <c r="R590" s="121"/>
      <c r="S590" s="121"/>
      <c r="T590" s="121"/>
      <c r="U590" s="121"/>
      <c r="V590" s="121"/>
      <c r="W590" s="121"/>
      <c r="X590" s="121"/>
      <c r="Y590" s="121"/>
      <c r="Z590" s="121"/>
    </row>
    <row r="591" ht="11.25" customHeight="1">
      <c r="A591" s="540" t="s">
        <v>11377</v>
      </c>
      <c r="B591" s="447" t="s">
        <v>88</v>
      </c>
      <c r="C591" s="540" t="s">
        <v>12982</v>
      </c>
      <c r="D591" s="458" t="s">
        <v>12223</v>
      </c>
      <c r="E591" s="459">
        <f>0.1*26/3</f>
        <v>0.8666666667</v>
      </c>
      <c r="F591" s="541">
        <f t="shared" si="59"/>
        <v>0.8666666667</v>
      </c>
      <c r="G591" s="5" t="s">
        <v>1119</v>
      </c>
      <c r="H591" s="121"/>
      <c r="I591" s="121"/>
      <c r="J591" s="121"/>
      <c r="K591" s="121"/>
      <c r="L591" s="121"/>
      <c r="M591" s="121"/>
      <c r="N591" s="121"/>
      <c r="O591" s="121"/>
      <c r="P591" s="121"/>
      <c r="Q591" s="121"/>
      <c r="R591" s="121"/>
      <c r="S591" s="121"/>
      <c r="T591" s="121"/>
      <c r="U591" s="121"/>
      <c r="V591" s="121"/>
      <c r="W591" s="121"/>
      <c r="X591" s="121"/>
      <c r="Y591" s="121"/>
      <c r="Z591" s="121"/>
    </row>
    <row r="592" ht="11.25" customHeight="1">
      <c r="A592" s="540" t="s">
        <v>11377</v>
      </c>
      <c r="B592" s="447" t="s">
        <v>88</v>
      </c>
      <c r="C592" s="540" t="s">
        <v>12983</v>
      </c>
      <c r="D592" s="458" t="s">
        <v>12223</v>
      </c>
      <c r="E592" s="459">
        <f t="shared" ref="E592:E593" si="65">18/3</f>
        <v>6</v>
      </c>
      <c r="F592" s="541">
        <f t="shared" si="59"/>
        <v>6</v>
      </c>
      <c r="G592" s="5" t="s">
        <v>1119</v>
      </c>
      <c r="H592" s="121"/>
      <c r="I592" s="121"/>
      <c r="J592" s="121"/>
      <c r="K592" s="121"/>
      <c r="L592" s="121"/>
      <c r="M592" s="121"/>
      <c r="N592" s="121"/>
      <c r="O592" s="121"/>
      <c r="P592" s="121"/>
      <c r="Q592" s="121"/>
      <c r="R592" s="121"/>
      <c r="S592" s="121"/>
      <c r="T592" s="121"/>
      <c r="U592" s="121"/>
      <c r="V592" s="121"/>
      <c r="W592" s="121"/>
      <c r="X592" s="121"/>
      <c r="Y592" s="121"/>
      <c r="Z592" s="121"/>
    </row>
    <row r="593" ht="11.25" customHeight="1">
      <c r="A593" s="540" t="s">
        <v>11377</v>
      </c>
      <c r="B593" s="447" t="s">
        <v>88</v>
      </c>
      <c r="C593" s="540" t="s">
        <v>12984</v>
      </c>
      <c r="D593" s="458" t="s">
        <v>12223</v>
      </c>
      <c r="E593" s="459">
        <f t="shared" si="65"/>
        <v>6</v>
      </c>
      <c r="F593" s="541">
        <f t="shared" si="59"/>
        <v>6</v>
      </c>
      <c r="G593" s="5" t="s">
        <v>1119</v>
      </c>
      <c r="H593" s="121"/>
      <c r="I593" s="121"/>
      <c r="J593" s="121"/>
      <c r="K593" s="121"/>
      <c r="L593" s="121"/>
      <c r="M593" s="121"/>
      <c r="N593" s="121"/>
      <c r="O593" s="121"/>
      <c r="P593" s="121"/>
      <c r="Q593" s="121"/>
      <c r="R593" s="121"/>
      <c r="S593" s="121"/>
      <c r="T593" s="121"/>
      <c r="U593" s="121"/>
      <c r="V593" s="121"/>
      <c r="W593" s="121"/>
      <c r="X593" s="121"/>
      <c r="Y593" s="121"/>
      <c r="Z593" s="121"/>
    </row>
    <row r="594" ht="11.25" customHeight="1">
      <c r="A594" s="540" t="s">
        <v>11377</v>
      </c>
      <c r="B594" s="447" t="s">
        <v>88</v>
      </c>
      <c r="C594" s="540" t="s">
        <v>12985</v>
      </c>
      <c r="D594" s="458" t="s">
        <v>12223</v>
      </c>
      <c r="E594" s="459">
        <f>0.25*18/3</f>
        <v>1.5</v>
      </c>
      <c r="F594" s="541">
        <f t="shared" si="59"/>
        <v>1.5</v>
      </c>
      <c r="G594" s="5" t="s">
        <v>1119</v>
      </c>
      <c r="H594" s="121"/>
      <c r="I594" s="121"/>
      <c r="J594" s="121"/>
      <c r="K594" s="121"/>
      <c r="L594" s="121"/>
      <c r="M594" s="121"/>
      <c r="N594" s="121"/>
      <c r="O594" s="121"/>
      <c r="P594" s="121"/>
      <c r="Q594" s="121"/>
      <c r="R594" s="121"/>
      <c r="S594" s="121"/>
      <c r="T594" s="121"/>
      <c r="U594" s="121"/>
      <c r="V594" s="121"/>
      <c r="W594" s="121"/>
      <c r="X594" s="121"/>
      <c r="Y594" s="121"/>
      <c r="Z594" s="121"/>
    </row>
    <row r="595" ht="11.25" customHeight="1">
      <c r="A595" s="540" t="s">
        <v>11377</v>
      </c>
      <c r="B595" s="447" t="s">
        <v>88</v>
      </c>
      <c r="C595" s="540" t="s">
        <v>12986</v>
      </c>
      <c r="D595" s="458" t="s">
        <v>12223</v>
      </c>
      <c r="E595" s="459">
        <f>0.1*18/3</f>
        <v>0.6</v>
      </c>
      <c r="F595" s="541">
        <f t="shared" si="59"/>
        <v>0.6</v>
      </c>
      <c r="G595" s="5" t="s">
        <v>1119</v>
      </c>
      <c r="H595" s="121"/>
      <c r="I595" s="121"/>
      <c r="J595" s="121"/>
      <c r="K595" s="121"/>
      <c r="L595" s="121"/>
      <c r="M595" s="121"/>
      <c r="N595" s="121"/>
      <c r="O595" s="121"/>
      <c r="P595" s="121"/>
      <c r="Q595" s="121"/>
      <c r="R595" s="121"/>
      <c r="S595" s="121"/>
      <c r="T595" s="121"/>
      <c r="U595" s="121"/>
      <c r="V595" s="121"/>
      <c r="W595" s="121"/>
      <c r="X595" s="121"/>
      <c r="Y595" s="121"/>
      <c r="Z595" s="121"/>
    </row>
    <row r="596" ht="11.25" customHeight="1">
      <c r="A596" s="540" t="s">
        <v>12116</v>
      </c>
      <c r="B596" s="447" t="s">
        <v>88</v>
      </c>
      <c r="C596" s="540" t="s">
        <v>12987</v>
      </c>
      <c r="D596" s="458" t="s">
        <v>12223</v>
      </c>
      <c r="E596" s="458">
        <v>13.0</v>
      </c>
      <c r="F596" s="541">
        <v>13.0</v>
      </c>
      <c r="G596" s="5" t="s">
        <v>1120</v>
      </c>
      <c r="H596" s="121"/>
      <c r="I596" s="121"/>
      <c r="J596" s="121"/>
      <c r="K596" s="121"/>
      <c r="L596" s="121"/>
      <c r="M596" s="121"/>
      <c r="N596" s="121"/>
      <c r="O596" s="121"/>
      <c r="P596" s="121"/>
      <c r="Q596" s="121"/>
      <c r="R596" s="121"/>
      <c r="S596" s="121"/>
      <c r="T596" s="121"/>
      <c r="U596" s="121"/>
      <c r="V596" s="121"/>
      <c r="W596" s="121"/>
      <c r="X596" s="121"/>
      <c r="Y596" s="121"/>
      <c r="Z596" s="121"/>
    </row>
    <row r="597" ht="11.25" customHeight="1">
      <c r="A597" s="540" t="s">
        <v>12116</v>
      </c>
      <c r="B597" s="447" t="s">
        <v>88</v>
      </c>
      <c r="C597" s="540" t="s">
        <v>12988</v>
      </c>
      <c r="D597" s="458" t="s">
        <v>12474</v>
      </c>
      <c r="E597" s="458">
        <v>7.0</v>
      </c>
      <c r="F597" s="541">
        <v>7.0</v>
      </c>
      <c r="G597" s="5" t="s">
        <v>1120</v>
      </c>
      <c r="H597" s="121"/>
      <c r="I597" s="121"/>
      <c r="J597" s="121"/>
      <c r="K597" s="121"/>
      <c r="L597" s="121"/>
      <c r="M597" s="121"/>
      <c r="N597" s="121"/>
      <c r="O597" s="121"/>
      <c r="P597" s="121"/>
      <c r="Q597" s="121"/>
      <c r="R597" s="121"/>
      <c r="S597" s="121"/>
      <c r="T597" s="121"/>
      <c r="U597" s="121"/>
      <c r="V597" s="121"/>
      <c r="W597" s="121"/>
      <c r="X597" s="121"/>
      <c r="Y597" s="121"/>
      <c r="Z597" s="121"/>
    </row>
    <row r="598" ht="11.25" customHeight="1">
      <c r="A598" s="168" t="s">
        <v>12116</v>
      </c>
      <c r="B598" s="194" t="s">
        <v>88</v>
      </c>
      <c r="C598" s="540" t="s">
        <v>12989</v>
      </c>
      <c r="D598" s="458" t="s">
        <v>12474</v>
      </c>
      <c r="E598" s="458">
        <v>1.0</v>
      </c>
      <c r="F598" s="541">
        <v>1.0</v>
      </c>
      <c r="G598" s="5" t="s">
        <v>1120</v>
      </c>
      <c r="H598" s="121"/>
      <c r="I598" s="121"/>
      <c r="J598" s="121"/>
      <c r="K598" s="121"/>
      <c r="L598" s="121"/>
      <c r="M598" s="121"/>
      <c r="N598" s="121"/>
      <c r="O598" s="121"/>
      <c r="P598" s="121"/>
      <c r="Q598" s="121"/>
      <c r="R598" s="121"/>
      <c r="S598" s="121"/>
      <c r="T598" s="121"/>
      <c r="U598" s="121"/>
      <c r="V598" s="121"/>
      <c r="W598" s="121"/>
      <c r="X598" s="121"/>
      <c r="Y598" s="121"/>
      <c r="Z598" s="121"/>
    </row>
    <row r="599" ht="11.25" customHeight="1">
      <c r="A599" s="168" t="s">
        <v>12116</v>
      </c>
      <c r="B599" s="194" t="s">
        <v>88</v>
      </c>
      <c r="C599" s="540" t="s">
        <v>12990</v>
      </c>
      <c r="D599" s="458" t="s">
        <v>12474</v>
      </c>
      <c r="E599" s="458">
        <v>7.0</v>
      </c>
      <c r="F599" s="541">
        <v>7.0</v>
      </c>
      <c r="G599" s="5" t="s">
        <v>1120</v>
      </c>
      <c r="H599" s="121"/>
      <c r="I599" s="121"/>
      <c r="J599" s="121"/>
      <c r="K599" s="121"/>
      <c r="L599" s="121"/>
      <c r="M599" s="121"/>
      <c r="N599" s="121"/>
      <c r="O599" s="121"/>
      <c r="P599" s="121"/>
      <c r="Q599" s="121"/>
      <c r="R599" s="121"/>
      <c r="S599" s="121"/>
      <c r="T599" s="121"/>
      <c r="U599" s="121"/>
      <c r="V599" s="121"/>
      <c r="W599" s="121"/>
      <c r="X599" s="121"/>
      <c r="Y599" s="121"/>
      <c r="Z599" s="121"/>
    </row>
    <row r="600" ht="11.25" customHeight="1">
      <c r="A600" s="168" t="s">
        <v>12116</v>
      </c>
      <c r="B600" s="194" t="s">
        <v>88</v>
      </c>
      <c r="C600" s="540" t="s">
        <v>12991</v>
      </c>
      <c r="D600" s="458" t="s">
        <v>12223</v>
      </c>
      <c r="E600" s="458">
        <v>13.0</v>
      </c>
      <c r="F600" s="541">
        <v>13.0</v>
      </c>
      <c r="G600" s="5" t="s">
        <v>1120</v>
      </c>
      <c r="H600" s="121"/>
      <c r="I600" s="121"/>
      <c r="J600" s="121"/>
      <c r="K600" s="121"/>
      <c r="L600" s="121"/>
      <c r="M600" s="121"/>
      <c r="N600" s="121"/>
      <c r="O600" s="121"/>
      <c r="P600" s="121"/>
      <c r="Q600" s="121"/>
      <c r="R600" s="121"/>
      <c r="S600" s="121"/>
      <c r="T600" s="121"/>
      <c r="U600" s="121"/>
      <c r="V600" s="121"/>
      <c r="W600" s="121"/>
      <c r="X600" s="121"/>
      <c r="Y600" s="121"/>
      <c r="Z600" s="121"/>
    </row>
    <row r="601" ht="11.25" customHeight="1">
      <c r="A601" s="168" t="s">
        <v>12116</v>
      </c>
      <c r="B601" s="194" t="s">
        <v>88</v>
      </c>
      <c r="C601" s="540" t="s">
        <v>12991</v>
      </c>
      <c r="D601" s="458" t="s">
        <v>12474</v>
      </c>
      <c r="E601" s="458">
        <v>7.0</v>
      </c>
      <c r="F601" s="541">
        <v>7.0</v>
      </c>
      <c r="G601" s="5" t="s">
        <v>1120</v>
      </c>
      <c r="H601" s="121"/>
      <c r="I601" s="121"/>
      <c r="J601" s="121"/>
      <c r="K601" s="121"/>
      <c r="L601" s="121"/>
      <c r="M601" s="121"/>
      <c r="N601" s="121"/>
      <c r="O601" s="121"/>
      <c r="P601" s="121"/>
      <c r="Q601" s="121"/>
      <c r="R601" s="121"/>
      <c r="S601" s="121"/>
      <c r="T601" s="121"/>
      <c r="U601" s="121"/>
      <c r="V601" s="121"/>
      <c r="W601" s="121"/>
      <c r="X601" s="121"/>
      <c r="Y601" s="121"/>
      <c r="Z601" s="121"/>
    </row>
    <row r="602" ht="11.25" customHeight="1">
      <c r="A602" s="168" t="s">
        <v>12116</v>
      </c>
      <c r="B602" s="194" t="s">
        <v>88</v>
      </c>
      <c r="C602" s="540" t="s">
        <v>12992</v>
      </c>
      <c r="D602" s="458" t="s">
        <v>12474</v>
      </c>
      <c r="E602" s="458">
        <v>7.0</v>
      </c>
      <c r="F602" s="541">
        <v>7.0</v>
      </c>
      <c r="G602" s="5" t="s">
        <v>1120</v>
      </c>
      <c r="H602" s="121"/>
      <c r="I602" s="121"/>
      <c r="J602" s="121"/>
      <c r="K602" s="121"/>
      <c r="L602" s="121"/>
      <c r="M602" s="121"/>
      <c r="N602" s="121"/>
      <c r="O602" s="121"/>
      <c r="P602" s="121"/>
      <c r="Q602" s="121"/>
      <c r="R602" s="121"/>
      <c r="S602" s="121"/>
      <c r="T602" s="121"/>
      <c r="U602" s="121"/>
      <c r="V602" s="121"/>
      <c r="W602" s="121"/>
      <c r="X602" s="121"/>
      <c r="Y602" s="121"/>
      <c r="Z602" s="121"/>
    </row>
    <row r="603" ht="11.25" customHeight="1">
      <c r="A603" s="540" t="s">
        <v>4472</v>
      </c>
      <c r="B603" s="447" t="s">
        <v>88</v>
      </c>
      <c r="C603" s="540" t="s">
        <v>12993</v>
      </c>
      <c r="D603" s="458" t="s">
        <v>12223</v>
      </c>
      <c r="E603" s="458">
        <v>55.0</v>
      </c>
      <c r="F603" s="541">
        <v>55.0</v>
      </c>
      <c r="G603" s="5" t="s">
        <v>4472</v>
      </c>
      <c r="H603" s="121"/>
      <c r="I603" s="121"/>
      <c r="J603" s="121"/>
      <c r="K603" s="121"/>
      <c r="L603" s="121"/>
      <c r="M603" s="121"/>
      <c r="N603" s="121"/>
      <c r="O603" s="121"/>
      <c r="P603" s="121"/>
      <c r="Q603" s="121"/>
      <c r="R603" s="121"/>
      <c r="S603" s="121"/>
      <c r="T603" s="121"/>
      <c r="U603" s="121"/>
      <c r="V603" s="121"/>
      <c r="W603" s="121"/>
      <c r="X603" s="121"/>
      <c r="Y603" s="121"/>
      <c r="Z603" s="121"/>
    </row>
    <row r="604" ht="11.25" customHeight="1">
      <c r="A604" s="540" t="s">
        <v>4472</v>
      </c>
      <c r="B604" s="447" t="s">
        <v>88</v>
      </c>
      <c r="C604" s="540" t="s">
        <v>12994</v>
      </c>
      <c r="D604" s="458" t="s">
        <v>12223</v>
      </c>
      <c r="E604" s="458">
        <v>55.0</v>
      </c>
      <c r="F604" s="541">
        <v>55.0</v>
      </c>
      <c r="G604" s="5" t="s">
        <v>4472</v>
      </c>
      <c r="H604" s="121"/>
      <c r="I604" s="121"/>
      <c r="J604" s="121"/>
      <c r="K604" s="121"/>
      <c r="L604" s="121"/>
      <c r="M604" s="121"/>
      <c r="N604" s="121"/>
      <c r="O604" s="121"/>
      <c r="P604" s="121"/>
      <c r="Q604" s="121"/>
      <c r="R604" s="121"/>
      <c r="S604" s="121"/>
      <c r="T604" s="121"/>
      <c r="U604" s="121"/>
      <c r="V604" s="121"/>
      <c r="W604" s="121"/>
      <c r="X604" s="121"/>
      <c r="Y604" s="121"/>
      <c r="Z604" s="121"/>
    </row>
    <row r="605" ht="11.25" customHeight="1">
      <c r="A605" s="540" t="s">
        <v>4472</v>
      </c>
      <c r="B605" s="447" t="s">
        <v>88</v>
      </c>
      <c r="C605" s="540" t="s">
        <v>12995</v>
      </c>
      <c r="D605" s="458" t="s">
        <v>12223</v>
      </c>
      <c r="E605" s="458">
        <v>13.0</v>
      </c>
      <c r="F605" s="541">
        <v>13.0</v>
      </c>
      <c r="G605" s="5" t="s">
        <v>4472</v>
      </c>
      <c r="H605" s="121"/>
      <c r="I605" s="121"/>
      <c r="J605" s="121"/>
      <c r="K605" s="121"/>
      <c r="L605" s="121"/>
      <c r="M605" s="121"/>
      <c r="N605" s="121"/>
      <c r="O605" s="121"/>
      <c r="P605" s="121"/>
      <c r="Q605" s="121"/>
      <c r="R605" s="121"/>
      <c r="S605" s="121"/>
      <c r="T605" s="121"/>
      <c r="U605" s="121"/>
      <c r="V605" s="121"/>
      <c r="W605" s="121"/>
      <c r="X605" s="121"/>
      <c r="Y605" s="121"/>
      <c r="Z605" s="121"/>
    </row>
    <row r="606" ht="11.25" customHeight="1">
      <c r="A606" s="540" t="s">
        <v>12996</v>
      </c>
      <c r="B606" s="447" t="s">
        <v>88</v>
      </c>
      <c r="C606" s="540" t="s">
        <v>12997</v>
      </c>
      <c r="D606" s="458" t="s">
        <v>12281</v>
      </c>
      <c r="E606" s="459">
        <f>26/3+(26/3)*0.25+(26/3)*0.1</f>
        <v>11.7</v>
      </c>
      <c r="F606" s="541">
        <f t="shared" ref="F606:F614" si="66">E606</f>
        <v>11.7</v>
      </c>
      <c r="G606" s="5" t="s">
        <v>4473</v>
      </c>
      <c r="H606" s="121"/>
      <c r="I606" s="121"/>
      <c r="J606" s="121"/>
      <c r="K606" s="121"/>
      <c r="L606" s="121"/>
      <c r="M606" s="121"/>
      <c r="N606" s="121"/>
      <c r="O606" s="121"/>
      <c r="P606" s="121"/>
      <c r="Q606" s="121"/>
      <c r="R606" s="121"/>
      <c r="S606" s="121"/>
      <c r="T606" s="121"/>
      <c r="U606" s="121"/>
      <c r="V606" s="121"/>
      <c r="W606" s="121"/>
      <c r="X606" s="121"/>
      <c r="Y606" s="121"/>
      <c r="Z606" s="121"/>
    </row>
    <row r="607" ht="11.25" customHeight="1">
      <c r="A607" s="540" t="s">
        <v>12996</v>
      </c>
      <c r="B607" s="447" t="s">
        <v>88</v>
      </c>
      <c r="C607" s="540" t="s">
        <v>12998</v>
      </c>
      <c r="D607" s="458" t="s">
        <v>12281</v>
      </c>
      <c r="E607" s="458">
        <f>(26/3 )*2</f>
        <v>17.33333333</v>
      </c>
      <c r="F607" s="541">
        <f t="shared" si="66"/>
        <v>17.33333333</v>
      </c>
      <c r="G607" s="5" t="s">
        <v>4473</v>
      </c>
      <c r="H607" s="121"/>
      <c r="I607" s="121"/>
      <c r="J607" s="121"/>
      <c r="K607" s="121"/>
      <c r="L607" s="121"/>
      <c r="M607" s="121"/>
      <c r="N607" s="121"/>
      <c r="O607" s="121"/>
      <c r="P607" s="121"/>
      <c r="Q607" s="121"/>
      <c r="R607" s="121"/>
      <c r="S607" s="121"/>
      <c r="T607" s="121"/>
      <c r="U607" s="121"/>
      <c r="V607" s="121"/>
      <c r="W607" s="121"/>
      <c r="X607" s="121"/>
      <c r="Y607" s="121"/>
      <c r="Z607" s="121"/>
    </row>
    <row r="608" ht="11.25" customHeight="1">
      <c r="A608" s="540" t="s">
        <v>12996</v>
      </c>
      <c r="B608" s="447" t="s">
        <v>88</v>
      </c>
      <c r="C608" s="540" t="s">
        <v>12999</v>
      </c>
      <c r="D608" s="458" t="s">
        <v>12281</v>
      </c>
      <c r="E608" s="459">
        <f>30/3+(30/3)*0.25+(30/3)*0.1</f>
        <v>13.5</v>
      </c>
      <c r="F608" s="541">
        <f t="shared" si="66"/>
        <v>13.5</v>
      </c>
      <c r="G608" s="5" t="s">
        <v>4473</v>
      </c>
      <c r="H608" s="121"/>
      <c r="I608" s="121"/>
      <c r="J608" s="121"/>
      <c r="K608" s="121"/>
      <c r="L608" s="121"/>
      <c r="M608" s="121"/>
      <c r="N608" s="121"/>
      <c r="O608" s="121"/>
      <c r="P608" s="121"/>
      <c r="Q608" s="121"/>
      <c r="R608" s="121"/>
      <c r="S608" s="121"/>
      <c r="T608" s="121"/>
      <c r="U608" s="121"/>
      <c r="V608" s="121"/>
      <c r="W608" s="121"/>
      <c r="X608" s="121"/>
      <c r="Y608" s="121"/>
      <c r="Z608" s="121"/>
    </row>
    <row r="609" ht="11.25" customHeight="1">
      <c r="A609" s="540" t="s">
        <v>12996</v>
      </c>
      <c r="B609" s="447" t="s">
        <v>88</v>
      </c>
      <c r="C609" s="540" t="s">
        <v>13000</v>
      </c>
      <c r="D609" s="458" t="s">
        <v>12281</v>
      </c>
      <c r="E609" s="459">
        <f>(30/3)*1</f>
        <v>10</v>
      </c>
      <c r="F609" s="541">
        <f t="shared" si="66"/>
        <v>10</v>
      </c>
      <c r="G609" s="5" t="s">
        <v>4473</v>
      </c>
      <c r="H609" s="121"/>
      <c r="I609" s="121"/>
      <c r="J609" s="121"/>
      <c r="K609" s="121"/>
      <c r="L609" s="121"/>
      <c r="M609" s="121"/>
      <c r="N609" s="121"/>
      <c r="O609" s="121"/>
      <c r="P609" s="121"/>
      <c r="Q609" s="121"/>
      <c r="R609" s="121"/>
      <c r="S609" s="121"/>
      <c r="T609" s="121"/>
      <c r="U609" s="121"/>
      <c r="V609" s="121"/>
      <c r="W609" s="121"/>
      <c r="X609" s="121"/>
      <c r="Y609" s="121"/>
      <c r="Z609" s="121"/>
    </row>
    <row r="610" ht="11.25" customHeight="1">
      <c r="A610" s="540" t="s">
        <v>12996</v>
      </c>
      <c r="B610" s="447" t="s">
        <v>88</v>
      </c>
      <c r="C610" s="540" t="s">
        <v>13001</v>
      </c>
      <c r="D610" s="458" t="s">
        <v>12281</v>
      </c>
      <c r="E610" s="459">
        <f>11/3+(11/3)*0.25+(11/3)*0.1</f>
        <v>4.95</v>
      </c>
      <c r="F610" s="541">
        <f t="shared" si="66"/>
        <v>4.95</v>
      </c>
      <c r="G610" s="5" t="s">
        <v>4473</v>
      </c>
      <c r="H610" s="121"/>
      <c r="I610" s="121"/>
      <c r="J610" s="121"/>
      <c r="K610" s="121"/>
      <c r="L610" s="121"/>
      <c r="M610" s="121"/>
      <c r="N610" s="121"/>
      <c r="O610" s="121"/>
      <c r="P610" s="121"/>
      <c r="Q610" s="121"/>
      <c r="R610" s="121"/>
      <c r="S610" s="121"/>
      <c r="T610" s="121"/>
      <c r="U610" s="121"/>
      <c r="V610" s="121"/>
      <c r="W610" s="121"/>
      <c r="X610" s="121"/>
      <c r="Y610" s="121"/>
      <c r="Z610" s="121"/>
    </row>
    <row r="611" ht="11.25" customHeight="1">
      <c r="A611" s="540" t="s">
        <v>12996</v>
      </c>
      <c r="B611" s="447" t="s">
        <v>88</v>
      </c>
      <c r="C611" s="540" t="s">
        <v>13002</v>
      </c>
      <c r="D611" s="458" t="s">
        <v>12281</v>
      </c>
      <c r="E611" s="459">
        <f>(11/3)*1</f>
        <v>3.666666667</v>
      </c>
      <c r="F611" s="541">
        <f t="shared" si="66"/>
        <v>3.666666667</v>
      </c>
      <c r="G611" s="5" t="s">
        <v>4473</v>
      </c>
      <c r="H611" s="121"/>
      <c r="I611" s="121"/>
      <c r="J611" s="121"/>
      <c r="K611" s="121"/>
      <c r="L611" s="121"/>
      <c r="M611" s="121"/>
      <c r="N611" s="121"/>
      <c r="O611" s="121"/>
      <c r="P611" s="121"/>
      <c r="Q611" s="121"/>
      <c r="R611" s="121"/>
      <c r="S611" s="121"/>
      <c r="T611" s="121"/>
      <c r="U611" s="121"/>
      <c r="V611" s="121"/>
      <c r="W611" s="121"/>
      <c r="X611" s="121"/>
      <c r="Y611" s="121"/>
      <c r="Z611" s="121"/>
    </row>
    <row r="612" ht="11.25" customHeight="1">
      <c r="A612" s="540" t="s">
        <v>12996</v>
      </c>
      <c r="B612" s="447" t="s">
        <v>88</v>
      </c>
      <c r="C612" s="540" t="s">
        <v>13003</v>
      </c>
      <c r="D612" s="458" t="s">
        <v>12281</v>
      </c>
      <c r="E612" s="459">
        <f>(29+24)/3+((29+24)/3)*0.25+((29+24)/3)*0.1</f>
        <v>23.85</v>
      </c>
      <c r="F612" s="541">
        <f t="shared" si="66"/>
        <v>23.85</v>
      </c>
      <c r="G612" s="5" t="s">
        <v>4473</v>
      </c>
      <c r="H612" s="121"/>
      <c r="I612" s="121"/>
      <c r="J612" s="121"/>
      <c r="K612" s="121"/>
      <c r="L612" s="121"/>
      <c r="M612" s="121"/>
      <c r="N612" s="121"/>
      <c r="O612" s="121"/>
      <c r="P612" s="121"/>
      <c r="Q612" s="121"/>
      <c r="R612" s="121"/>
      <c r="S612" s="121"/>
      <c r="T612" s="121"/>
      <c r="U612" s="121"/>
      <c r="V612" s="121"/>
      <c r="W612" s="121"/>
      <c r="X612" s="121"/>
      <c r="Y612" s="121"/>
      <c r="Z612" s="121"/>
    </row>
    <row r="613" ht="11.25" customHeight="1">
      <c r="A613" s="540" t="s">
        <v>12996</v>
      </c>
      <c r="B613" s="447" t="s">
        <v>88</v>
      </c>
      <c r="C613" s="540" t="s">
        <v>13004</v>
      </c>
      <c r="D613" s="458" t="s">
        <v>12281</v>
      </c>
      <c r="E613" s="458">
        <f>((29+24)/3 )*2</f>
        <v>35.33333333</v>
      </c>
      <c r="F613" s="541">
        <f t="shared" si="66"/>
        <v>35.33333333</v>
      </c>
      <c r="G613" s="5" t="s">
        <v>4473</v>
      </c>
      <c r="H613" s="121"/>
      <c r="I613" s="121"/>
      <c r="J613" s="121"/>
      <c r="K613" s="121"/>
      <c r="L613" s="121"/>
      <c r="M613" s="121"/>
      <c r="N613" s="121"/>
      <c r="O613" s="121"/>
      <c r="P613" s="121"/>
      <c r="Q613" s="121"/>
      <c r="R613" s="121"/>
      <c r="S613" s="121"/>
      <c r="T613" s="121"/>
      <c r="U613" s="121"/>
      <c r="V613" s="121"/>
      <c r="W613" s="121"/>
      <c r="X613" s="121"/>
      <c r="Y613" s="121"/>
      <c r="Z613" s="121"/>
    </row>
    <row r="614" ht="11.25" customHeight="1">
      <c r="A614" s="540" t="s">
        <v>12996</v>
      </c>
      <c r="B614" s="447" t="s">
        <v>88</v>
      </c>
      <c r="C614" s="540" t="s">
        <v>13005</v>
      </c>
      <c r="D614" s="458" t="s">
        <v>13006</v>
      </c>
      <c r="E614" s="458">
        <f>((3+9)/3)*3</f>
        <v>12</v>
      </c>
      <c r="F614" s="541">
        <f t="shared" si="66"/>
        <v>12</v>
      </c>
      <c r="G614" s="5" t="s">
        <v>4473</v>
      </c>
      <c r="H614" s="121"/>
      <c r="I614" s="121"/>
      <c r="J614" s="121"/>
      <c r="K614" s="121"/>
      <c r="L614" s="121"/>
      <c r="M614" s="121"/>
      <c r="N614" s="121"/>
      <c r="O614" s="121"/>
      <c r="P614" s="121"/>
      <c r="Q614" s="121"/>
      <c r="R614" s="121"/>
      <c r="S614" s="121"/>
      <c r="T614" s="121"/>
      <c r="U614" s="121"/>
      <c r="V614" s="121"/>
      <c r="W614" s="121"/>
      <c r="X614" s="121"/>
      <c r="Y614" s="121"/>
      <c r="Z614" s="121"/>
    </row>
    <row r="615" ht="11.25" customHeight="1">
      <c r="A615" s="540" t="s">
        <v>10346</v>
      </c>
      <c r="B615" s="447" t="s">
        <v>88</v>
      </c>
      <c r="C615" s="540" t="s">
        <v>13007</v>
      </c>
      <c r="D615" s="458" t="s">
        <v>12223</v>
      </c>
      <c r="E615" s="458">
        <f t="shared" ref="E615:F615" si="67">25/3*2</f>
        <v>16.66666667</v>
      </c>
      <c r="F615" s="541">
        <f t="shared" si="67"/>
        <v>16.66666667</v>
      </c>
      <c r="G615" s="5" t="s">
        <v>1141</v>
      </c>
      <c r="H615" s="121"/>
      <c r="I615" s="121"/>
      <c r="J615" s="121"/>
      <c r="K615" s="121"/>
      <c r="L615" s="121"/>
      <c r="M615" s="121"/>
      <c r="N615" s="121"/>
      <c r="O615" s="121"/>
      <c r="P615" s="121"/>
      <c r="Q615" s="121"/>
      <c r="R615" s="121"/>
      <c r="S615" s="121"/>
      <c r="T615" s="121"/>
      <c r="U615" s="121"/>
      <c r="V615" s="121"/>
      <c r="W615" s="121"/>
      <c r="X615" s="121"/>
      <c r="Y615" s="121"/>
      <c r="Z615" s="121"/>
    </row>
    <row r="616" ht="11.25" customHeight="1">
      <c r="A616" s="540" t="s">
        <v>10346</v>
      </c>
      <c r="B616" s="447" t="s">
        <v>88</v>
      </c>
      <c r="C616" s="540" t="s">
        <v>13008</v>
      </c>
      <c r="D616" s="458" t="s">
        <v>12223</v>
      </c>
      <c r="E616" s="458">
        <f t="shared" ref="E616:F616" si="68">43/3*2</f>
        <v>28.66666667</v>
      </c>
      <c r="F616" s="541">
        <f t="shared" si="68"/>
        <v>28.66666667</v>
      </c>
      <c r="G616" s="5" t="s">
        <v>1141</v>
      </c>
      <c r="H616" s="121"/>
      <c r="I616" s="121"/>
      <c r="J616" s="121"/>
      <c r="K616" s="121"/>
      <c r="L616" s="121"/>
      <c r="M616" s="121"/>
      <c r="N616" s="121"/>
      <c r="O616" s="121"/>
      <c r="P616" s="121"/>
      <c r="Q616" s="121"/>
      <c r="R616" s="121"/>
      <c r="S616" s="121"/>
      <c r="T616" s="121"/>
      <c r="U616" s="121"/>
      <c r="V616" s="121"/>
      <c r="W616" s="121"/>
      <c r="X616" s="121"/>
      <c r="Y616" s="121"/>
      <c r="Z616" s="121"/>
    </row>
    <row r="617" ht="11.25" customHeight="1">
      <c r="A617" s="540" t="s">
        <v>10346</v>
      </c>
      <c r="B617" s="447" t="s">
        <v>88</v>
      </c>
      <c r="C617" s="540" t="s">
        <v>13009</v>
      </c>
      <c r="D617" s="458" t="s">
        <v>12223</v>
      </c>
      <c r="E617" s="458">
        <f t="shared" ref="E617:F617" si="69">25/3*2</f>
        <v>16.66666667</v>
      </c>
      <c r="F617" s="541">
        <f t="shared" si="69"/>
        <v>16.66666667</v>
      </c>
      <c r="G617" s="5" t="s">
        <v>1141</v>
      </c>
      <c r="H617" s="121"/>
      <c r="I617" s="121"/>
      <c r="J617" s="121"/>
      <c r="K617" s="121"/>
      <c r="L617" s="121"/>
      <c r="M617" s="121"/>
      <c r="N617" s="121"/>
      <c r="O617" s="121"/>
      <c r="P617" s="121"/>
      <c r="Q617" s="121"/>
      <c r="R617" s="121"/>
      <c r="S617" s="121"/>
      <c r="T617" s="121"/>
      <c r="U617" s="121"/>
      <c r="V617" s="121"/>
      <c r="W617" s="121"/>
      <c r="X617" s="121"/>
      <c r="Y617" s="121"/>
      <c r="Z617" s="121"/>
    </row>
    <row r="618" ht="11.25" customHeight="1">
      <c r="A618" s="540" t="s">
        <v>10346</v>
      </c>
      <c r="B618" s="447" t="s">
        <v>88</v>
      </c>
      <c r="C618" s="540" t="s">
        <v>13010</v>
      </c>
      <c r="D618" s="458" t="s">
        <v>12474</v>
      </c>
      <c r="E618" s="458">
        <v>8.0</v>
      </c>
      <c r="F618" s="541">
        <v>8.0</v>
      </c>
      <c r="G618" s="5" t="s">
        <v>1141</v>
      </c>
      <c r="H618" s="121"/>
      <c r="I618" s="121"/>
      <c r="J618" s="121"/>
      <c r="K618" s="121"/>
      <c r="L618" s="121"/>
      <c r="M618" s="121"/>
      <c r="N618" s="121"/>
      <c r="O618" s="121"/>
      <c r="P618" s="121"/>
      <c r="Q618" s="121"/>
      <c r="R618" s="121"/>
      <c r="S618" s="121"/>
      <c r="T618" s="121"/>
      <c r="U618" s="121"/>
      <c r="V618" s="121"/>
      <c r="W618" s="121"/>
      <c r="X618" s="121"/>
      <c r="Y618" s="121"/>
      <c r="Z618" s="121"/>
    </row>
    <row r="619" ht="11.25" customHeight="1">
      <c r="A619" s="540" t="s">
        <v>10346</v>
      </c>
      <c r="B619" s="447" t="s">
        <v>88</v>
      </c>
      <c r="C619" s="540" t="s">
        <v>13011</v>
      </c>
      <c r="D619" s="458" t="s">
        <v>12474</v>
      </c>
      <c r="E619" s="458">
        <v>8.0</v>
      </c>
      <c r="F619" s="541">
        <v>8.0</v>
      </c>
      <c r="G619" s="5" t="s">
        <v>1141</v>
      </c>
      <c r="H619" s="121"/>
      <c r="I619" s="121"/>
      <c r="J619" s="121"/>
      <c r="K619" s="121"/>
      <c r="L619" s="121"/>
      <c r="M619" s="121"/>
      <c r="N619" s="121"/>
      <c r="O619" s="121"/>
      <c r="P619" s="121"/>
      <c r="Q619" s="121"/>
      <c r="R619" s="121"/>
      <c r="S619" s="121"/>
      <c r="T619" s="121"/>
      <c r="U619" s="121"/>
      <c r="V619" s="121"/>
      <c r="W619" s="121"/>
      <c r="X619" s="121"/>
      <c r="Y619" s="121"/>
      <c r="Z619" s="121"/>
    </row>
    <row r="620" ht="11.25" customHeight="1">
      <c r="A620" s="540" t="s">
        <v>10351</v>
      </c>
      <c r="B620" s="447" t="s">
        <v>88</v>
      </c>
      <c r="C620" s="540" t="s">
        <v>13012</v>
      </c>
      <c r="D620" s="458" t="s">
        <v>12281</v>
      </c>
      <c r="E620" s="459">
        <v>6.33</v>
      </c>
      <c r="F620" s="541">
        <v>6.33</v>
      </c>
      <c r="G620" s="5" t="s">
        <v>1172</v>
      </c>
      <c r="H620" s="121"/>
      <c r="I620" s="121"/>
      <c r="J620" s="121"/>
      <c r="K620" s="121"/>
      <c r="L620" s="121"/>
      <c r="M620" s="121"/>
      <c r="N620" s="121"/>
      <c r="O620" s="121"/>
      <c r="P620" s="121"/>
      <c r="Q620" s="121"/>
      <c r="R620" s="121"/>
      <c r="S620" s="121"/>
      <c r="T620" s="121"/>
      <c r="U620" s="121"/>
      <c r="V620" s="121"/>
      <c r="W620" s="121"/>
      <c r="X620" s="121"/>
      <c r="Y620" s="121"/>
      <c r="Z620" s="121"/>
    </row>
    <row r="621" ht="11.25" customHeight="1">
      <c r="A621" s="540" t="s">
        <v>10351</v>
      </c>
      <c r="B621" s="447" t="s">
        <v>88</v>
      </c>
      <c r="C621" s="540" t="s">
        <v>13013</v>
      </c>
      <c r="D621" s="458" t="s">
        <v>12281</v>
      </c>
      <c r="E621" s="459">
        <v>7.33</v>
      </c>
      <c r="F621" s="541">
        <v>7.33</v>
      </c>
      <c r="G621" s="5" t="s">
        <v>1172</v>
      </c>
      <c r="H621" s="121"/>
      <c r="I621" s="121"/>
      <c r="J621" s="121"/>
      <c r="K621" s="121"/>
      <c r="L621" s="121"/>
      <c r="M621" s="121"/>
      <c r="N621" s="121"/>
      <c r="O621" s="121"/>
      <c r="P621" s="121"/>
      <c r="Q621" s="121"/>
      <c r="R621" s="121"/>
      <c r="S621" s="121"/>
      <c r="T621" s="121"/>
      <c r="U621" s="121"/>
      <c r="V621" s="121"/>
      <c r="W621" s="121"/>
      <c r="X621" s="121"/>
      <c r="Y621" s="121"/>
      <c r="Z621" s="121"/>
    </row>
    <row r="622" ht="11.25" customHeight="1">
      <c r="A622" s="540" t="s">
        <v>10351</v>
      </c>
      <c r="B622" s="447" t="s">
        <v>88</v>
      </c>
      <c r="C622" s="540" t="s">
        <v>13014</v>
      </c>
      <c r="D622" s="458" t="s">
        <v>12281</v>
      </c>
      <c r="E622" s="459">
        <v>5.66</v>
      </c>
      <c r="F622" s="541">
        <v>5.66</v>
      </c>
      <c r="G622" s="5" t="s">
        <v>1172</v>
      </c>
      <c r="H622" s="121"/>
      <c r="I622" s="121"/>
      <c r="J622" s="121"/>
      <c r="K622" s="121"/>
      <c r="L622" s="121"/>
      <c r="M622" s="121"/>
      <c r="N622" s="121"/>
      <c r="O622" s="121"/>
      <c r="P622" s="121"/>
      <c r="Q622" s="121"/>
      <c r="R622" s="121"/>
      <c r="S622" s="121"/>
      <c r="T622" s="121"/>
      <c r="U622" s="121"/>
      <c r="V622" s="121"/>
      <c r="W622" s="121"/>
      <c r="X622" s="121"/>
      <c r="Y622" s="121"/>
      <c r="Z622" s="121"/>
    </row>
    <row r="623" ht="11.25" customHeight="1">
      <c r="A623" s="540" t="s">
        <v>10351</v>
      </c>
      <c r="B623" s="447" t="s">
        <v>88</v>
      </c>
      <c r="C623" s="540" t="s">
        <v>13015</v>
      </c>
      <c r="D623" s="458" t="s">
        <v>12281</v>
      </c>
      <c r="E623" s="459">
        <v>6.33</v>
      </c>
      <c r="F623" s="541">
        <v>6.33</v>
      </c>
      <c r="G623" s="5" t="s">
        <v>1172</v>
      </c>
      <c r="H623" s="121"/>
      <c r="I623" s="121"/>
      <c r="J623" s="121"/>
      <c r="K623" s="121"/>
      <c r="L623" s="121"/>
      <c r="M623" s="121"/>
      <c r="N623" s="121"/>
      <c r="O623" s="121"/>
      <c r="P623" s="121"/>
      <c r="Q623" s="121"/>
      <c r="R623" s="121"/>
      <c r="S623" s="121"/>
      <c r="T623" s="121"/>
      <c r="U623" s="121"/>
      <c r="V623" s="121"/>
      <c r="W623" s="121"/>
      <c r="X623" s="121"/>
      <c r="Y623" s="121"/>
      <c r="Z623" s="121"/>
    </row>
    <row r="624" ht="11.25" customHeight="1">
      <c r="A624" s="540" t="s">
        <v>10351</v>
      </c>
      <c r="B624" s="447" t="s">
        <v>88</v>
      </c>
      <c r="C624" s="540" t="s">
        <v>13016</v>
      </c>
      <c r="D624" s="458"/>
      <c r="E624" s="459">
        <v>6.33</v>
      </c>
      <c r="F624" s="541">
        <v>12.66</v>
      </c>
      <c r="G624" s="5" t="s">
        <v>1172</v>
      </c>
      <c r="H624" s="121"/>
      <c r="I624" s="121"/>
      <c r="J624" s="121"/>
      <c r="K624" s="121"/>
      <c r="L624" s="121"/>
      <c r="M624" s="121"/>
      <c r="N624" s="121"/>
      <c r="O624" s="121"/>
      <c r="P624" s="121"/>
      <c r="Q624" s="121"/>
      <c r="R624" s="121"/>
      <c r="S624" s="121"/>
      <c r="T624" s="121"/>
      <c r="U624" s="121"/>
      <c r="V624" s="121"/>
      <c r="W624" s="121"/>
      <c r="X624" s="121"/>
      <c r="Y624" s="121"/>
      <c r="Z624" s="121"/>
    </row>
    <row r="625" ht="11.25" customHeight="1">
      <c r="A625" s="540" t="s">
        <v>10351</v>
      </c>
      <c r="B625" s="447" t="s">
        <v>88</v>
      </c>
      <c r="C625" s="540" t="s">
        <v>13017</v>
      </c>
      <c r="D625" s="458"/>
      <c r="E625" s="459">
        <v>6.66</v>
      </c>
      <c r="F625" s="541">
        <v>19.98</v>
      </c>
      <c r="G625" s="5" t="s">
        <v>1172</v>
      </c>
      <c r="H625" s="121"/>
      <c r="I625" s="121"/>
      <c r="J625" s="121"/>
      <c r="K625" s="121"/>
      <c r="L625" s="121"/>
      <c r="M625" s="121"/>
      <c r="N625" s="121"/>
      <c r="O625" s="121"/>
      <c r="P625" s="121"/>
      <c r="Q625" s="121"/>
      <c r="R625" s="121"/>
      <c r="S625" s="121"/>
      <c r="T625" s="121"/>
      <c r="U625" s="121"/>
      <c r="V625" s="121"/>
      <c r="W625" s="121"/>
      <c r="X625" s="121"/>
      <c r="Y625" s="121"/>
      <c r="Z625" s="121"/>
    </row>
    <row r="626" ht="11.25" customHeight="1">
      <c r="A626" s="540" t="s">
        <v>10351</v>
      </c>
      <c r="B626" s="447" t="s">
        <v>88</v>
      </c>
      <c r="C626" s="540" t="s">
        <v>13018</v>
      </c>
      <c r="D626" s="458"/>
      <c r="E626" s="459">
        <v>27.0</v>
      </c>
      <c r="F626" s="541">
        <v>54.0</v>
      </c>
      <c r="G626" s="5" t="s">
        <v>1172</v>
      </c>
      <c r="H626" s="121"/>
      <c r="I626" s="121"/>
      <c r="J626" s="121"/>
      <c r="K626" s="121"/>
      <c r="L626" s="121"/>
      <c r="M626" s="121"/>
      <c r="N626" s="121"/>
      <c r="O626" s="121"/>
      <c r="P626" s="121"/>
      <c r="Q626" s="121"/>
      <c r="R626" s="121"/>
      <c r="S626" s="121"/>
      <c r="T626" s="121"/>
      <c r="U626" s="121"/>
      <c r="V626" s="121"/>
      <c r="W626" s="121"/>
      <c r="X626" s="121"/>
      <c r="Y626" s="121"/>
      <c r="Z626" s="121"/>
    </row>
    <row r="627" ht="11.25" customHeight="1">
      <c r="A627" s="540" t="s">
        <v>11808</v>
      </c>
      <c r="B627" s="447" t="s">
        <v>88</v>
      </c>
      <c r="C627" s="542" t="s">
        <v>13019</v>
      </c>
      <c r="D627" s="458" t="s">
        <v>12281</v>
      </c>
      <c r="E627" s="458">
        <f t="shared" ref="E627:E628" si="70">42/3</f>
        <v>14</v>
      </c>
      <c r="F627" s="541">
        <f t="shared" ref="F627:F644" si="71">E627</f>
        <v>14</v>
      </c>
      <c r="G627" s="5" t="s">
        <v>1173</v>
      </c>
      <c r="H627" s="121"/>
      <c r="I627" s="121"/>
      <c r="J627" s="121"/>
      <c r="K627" s="121"/>
      <c r="L627" s="121"/>
      <c r="M627" s="121"/>
      <c r="N627" s="121"/>
      <c r="O627" s="121"/>
      <c r="P627" s="121"/>
      <c r="Q627" s="121"/>
      <c r="R627" s="121"/>
      <c r="S627" s="121"/>
      <c r="T627" s="121"/>
      <c r="U627" s="121"/>
      <c r="V627" s="121"/>
      <c r="W627" s="121"/>
      <c r="X627" s="121"/>
      <c r="Y627" s="121"/>
      <c r="Z627" s="121"/>
    </row>
    <row r="628" ht="11.25" customHeight="1">
      <c r="A628" s="540" t="s">
        <v>11808</v>
      </c>
      <c r="B628" s="447" t="s">
        <v>88</v>
      </c>
      <c r="C628" s="542" t="s">
        <v>13020</v>
      </c>
      <c r="D628" s="458" t="s">
        <v>12281</v>
      </c>
      <c r="E628" s="458">
        <f t="shared" si="70"/>
        <v>14</v>
      </c>
      <c r="F628" s="541">
        <f t="shared" si="71"/>
        <v>14</v>
      </c>
      <c r="G628" s="5" t="s">
        <v>1173</v>
      </c>
      <c r="H628" s="121"/>
      <c r="I628" s="121"/>
      <c r="J628" s="121"/>
      <c r="K628" s="121"/>
      <c r="L628" s="121"/>
      <c r="M628" s="121"/>
      <c r="N628" s="121"/>
      <c r="O628" s="121"/>
      <c r="P628" s="121"/>
      <c r="Q628" s="121"/>
      <c r="R628" s="121"/>
      <c r="S628" s="121"/>
      <c r="T628" s="121"/>
      <c r="U628" s="121"/>
      <c r="V628" s="121"/>
      <c r="W628" s="121"/>
      <c r="X628" s="121"/>
      <c r="Y628" s="121"/>
      <c r="Z628" s="121"/>
    </row>
    <row r="629" ht="11.25" customHeight="1">
      <c r="A629" s="540" t="s">
        <v>11808</v>
      </c>
      <c r="B629" s="447" t="s">
        <v>88</v>
      </c>
      <c r="C629" s="542" t="s">
        <v>13021</v>
      </c>
      <c r="D629" s="458" t="s">
        <v>12281</v>
      </c>
      <c r="E629" s="458">
        <f t="shared" ref="E629:E630" si="72">34/3</f>
        <v>11.33333333</v>
      </c>
      <c r="F629" s="541">
        <f t="shared" si="71"/>
        <v>11.33333333</v>
      </c>
      <c r="G629" s="5" t="s">
        <v>1173</v>
      </c>
      <c r="H629" s="121"/>
      <c r="I629" s="121"/>
      <c r="J629" s="121"/>
      <c r="K629" s="121"/>
      <c r="L629" s="121"/>
      <c r="M629" s="121"/>
      <c r="N629" s="121"/>
      <c r="O629" s="121"/>
      <c r="P629" s="121"/>
      <c r="Q629" s="121"/>
      <c r="R629" s="121"/>
      <c r="S629" s="121"/>
      <c r="T629" s="121"/>
      <c r="U629" s="121"/>
      <c r="V629" s="121"/>
      <c r="W629" s="121"/>
      <c r="X629" s="121"/>
      <c r="Y629" s="121"/>
      <c r="Z629" s="121"/>
    </row>
    <row r="630" ht="11.25" customHeight="1">
      <c r="A630" s="540" t="s">
        <v>11808</v>
      </c>
      <c r="B630" s="447" t="s">
        <v>88</v>
      </c>
      <c r="C630" s="542" t="s">
        <v>13022</v>
      </c>
      <c r="D630" s="458" t="s">
        <v>12281</v>
      </c>
      <c r="E630" s="458">
        <f t="shared" si="72"/>
        <v>11.33333333</v>
      </c>
      <c r="F630" s="541">
        <f t="shared" si="71"/>
        <v>11.33333333</v>
      </c>
      <c r="G630" s="5" t="s">
        <v>1173</v>
      </c>
      <c r="H630" s="121"/>
      <c r="I630" s="121"/>
      <c r="J630" s="121"/>
      <c r="K630" s="121"/>
      <c r="L630" s="121"/>
      <c r="M630" s="121"/>
      <c r="N630" s="121"/>
      <c r="O630" s="121"/>
      <c r="P630" s="121"/>
      <c r="Q630" s="121"/>
      <c r="R630" s="121"/>
      <c r="S630" s="121"/>
      <c r="T630" s="121"/>
      <c r="U630" s="121"/>
      <c r="V630" s="121"/>
      <c r="W630" s="121"/>
      <c r="X630" s="121"/>
      <c r="Y630" s="121"/>
      <c r="Z630" s="121"/>
    </row>
    <row r="631" ht="11.25" customHeight="1">
      <c r="A631" s="540" t="s">
        <v>11808</v>
      </c>
      <c r="B631" s="447" t="s">
        <v>88</v>
      </c>
      <c r="C631" s="542" t="s">
        <v>13023</v>
      </c>
      <c r="D631" s="458" t="s">
        <v>12281</v>
      </c>
      <c r="E631" s="458">
        <f>27/3</f>
        <v>9</v>
      </c>
      <c r="F631" s="541">
        <f t="shared" si="71"/>
        <v>9</v>
      </c>
      <c r="G631" s="5" t="s">
        <v>1173</v>
      </c>
      <c r="H631" s="121"/>
      <c r="I631" s="121"/>
      <c r="J631" s="121"/>
      <c r="K631" s="121"/>
      <c r="L631" s="121"/>
      <c r="M631" s="121"/>
      <c r="N631" s="121"/>
      <c r="O631" s="121"/>
      <c r="P631" s="121"/>
      <c r="Q631" s="121"/>
      <c r="R631" s="121"/>
      <c r="S631" s="121"/>
      <c r="T631" s="121"/>
      <c r="U631" s="121"/>
      <c r="V631" s="121"/>
      <c r="W631" s="121"/>
      <c r="X631" s="121"/>
      <c r="Y631" s="121"/>
      <c r="Z631" s="121"/>
    </row>
    <row r="632" ht="11.25" customHeight="1">
      <c r="A632" s="540" t="s">
        <v>11808</v>
      </c>
      <c r="B632" s="447" t="s">
        <v>88</v>
      </c>
      <c r="C632" s="542" t="s">
        <v>13024</v>
      </c>
      <c r="D632" s="458" t="s">
        <v>12281</v>
      </c>
      <c r="E632" s="458">
        <f>17/3</f>
        <v>5.666666667</v>
      </c>
      <c r="F632" s="541">
        <f t="shared" si="71"/>
        <v>5.666666667</v>
      </c>
      <c r="G632" s="5" t="s">
        <v>1173</v>
      </c>
      <c r="H632" s="121"/>
      <c r="I632" s="121"/>
      <c r="J632" s="121"/>
      <c r="K632" s="121"/>
      <c r="L632" s="121"/>
      <c r="M632" s="121"/>
      <c r="N632" s="121"/>
      <c r="O632" s="121"/>
      <c r="P632" s="121"/>
      <c r="Q632" s="121"/>
      <c r="R632" s="121"/>
      <c r="S632" s="121"/>
      <c r="T632" s="121"/>
      <c r="U632" s="121"/>
      <c r="V632" s="121"/>
      <c r="W632" s="121"/>
      <c r="X632" s="121"/>
      <c r="Y632" s="121"/>
      <c r="Z632" s="121"/>
    </row>
    <row r="633" ht="11.25" customHeight="1">
      <c r="A633" s="540" t="s">
        <v>11808</v>
      </c>
      <c r="B633" s="447" t="s">
        <v>88</v>
      </c>
      <c r="C633" s="542" t="s">
        <v>13025</v>
      </c>
      <c r="D633" s="458" t="s">
        <v>12281</v>
      </c>
      <c r="E633" s="458">
        <f t="shared" ref="E633:E634" si="73">26/3</f>
        <v>8.666666667</v>
      </c>
      <c r="F633" s="541">
        <f t="shared" si="71"/>
        <v>8.666666667</v>
      </c>
      <c r="G633" s="5" t="s">
        <v>1173</v>
      </c>
      <c r="H633" s="121"/>
      <c r="I633" s="121"/>
      <c r="J633" s="121"/>
      <c r="K633" s="121"/>
      <c r="L633" s="121"/>
      <c r="M633" s="121"/>
      <c r="N633" s="121"/>
      <c r="O633" s="121"/>
      <c r="P633" s="121"/>
      <c r="Q633" s="121"/>
      <c r="R633" s="121"/>
      <c r="S633" s="121"/>
      <c r="T633" s="121"/>
      <c r="U633" s="121"/>
      <c r="V633" s="121"/>
      <c r="W633" s="121"/>
      <c r="X633" s="121"/>
      <c r="Y633" s="121"/>
      <c r="Z633" s="121"/>
    </row>
    <row r="634" ht="11.25" customHeight="1">
      <c r="A634" s="540" t="s">
        <v>11808</v>
      </c>
      <c r="B634" s="447" t="s">
        <v>88</v>
      </c>
      <c r="C634" s="542" t="s">
        <v>13026</v>
      </c>
      <c r="D634" s="458" t="s">
        <v>12281</v>
      </c>
      <c r="E634" s="458">
        <f t="shared" si="73"/>
        <v>8.666666667</v>
      </c>
      <c r="F634" s="541">
        <f t="shared" si="71"/>
        <v>8.666666667</v>
      </c>
      <c r="G634" s="5" t="s">
        <v>1173</v>
      </c>
      <c r="H634" s="121"/>
      <c r="I634" s="121"/>
      <c r="J634" s="121"/>
      <c r="K634" s="121"/>
      <c r="L634" s="121"/>
      <c r="M634" s="121"/>
      <c r="N634" s="121"/>
      <c r="O634" s="121"/>
      <c r="P634" s="121"/>
      <c r="Q634" s="121"/>
      <c r="R634" s="121"/>
      <c r="S634" s="121"/>
      <c r="T634" s="121"/>
      <c r="U634" s="121"/>
      <c r="V634" s="121"/>
      <c r="W634" s="121"/>
      <c r="X634" s="121"/>
      <c r="Y634" s="121"/>
      <c r="Z634" s="121"/>
    </row>
    <row r="635" ht="11.25" customHeight="1">
      <c r="A635" s="540" t="s">
        <v>11808</v>
      </c>
      <c r="B635" s="447" t="s">
        <v>88</v>
      </c>
      <c r="C635" s="542" t="s">
        <v>13027</v>
      </c>
      <c r="D635" s="458" t="s">
        <v>12281</v>
      </c>
      <c r="E635" s="458">
        <f>E627/4</f>
        <v>3.5</v>
      </c>
      <c r="F635" s="541">
        <f t="shared" si="71"/>
        <v>3.5</v>
      </c>
      <c r="G635" s="5" t="s">
        <v>1173</v>
      </c>
      <c r="H635" s="121"/>
      <c r="I635" s="121"/>
      <c r="J635" s="121"/>
      <c r="K635" s="121"/>
      <c r="L635" s="121"/>
      <c r="M635" s="121"/>
      <c r="N635" s="121"/>
      <c r="O635" s="121"/>
      <c r="P635" s="121"/>
      <c r="Q635" s="121"/>
      <c r="R635" s="121"/>
      <c r="S635" s="121"/>
      <c r="T635" s="121"/>
      <c r="U635" s="121"/>
      <c r="V635" s="121"/>
      <c r="W635" s="121"/>
      <c r="X635" s="121"/>
      <c r="Y635" s="121"/>
      <c r="Z635" s="121"/>
    </row>
    <row r="636" ht="11.25" customHeight="1">
      <c r="A636" s="540" t="s">
        <v>11808</v>
      </c>
      <c r="B636" s="447" t="s">
        <v>88</v>
      </c>
      <c r="C636" s="542" t="s">
        <v>13028</v>
      </c>
      <c r="D636" s="458" t="s">
        <v>12281</v>
      </c>
      <c r="E636" s="458">
        <f>E629/4</f>
        <v>2.833333333</v>
      </c>
      <c r="F636" s="541">
        <f t="shared" si="71"/>
        <v>2.833333333</v>
      </c>
      <c r="G636" s="5" t="s">
        <v>1173</v>
      </c>
      <c r="H636" s="121"/>
      <c r="I636" s="121"/>
      <c r="J636" s="121"/>
      <c r="K636" s="121"/>
      <c r="L636" s="121"/>
      <c r="M636" s="121"/>
      <c r="N636" s="121"/>
      <c r="O636" s="121"/>
      <c r="P636" s="121"/>
      <c r="Q636" s="121"/>
      <c r="R636" s="121"/>
      <c r="S636" s="121"/>
      <c r="T636" s="121"/>
      <c r="U636" s="121"/>
      <c r="V636" s="121"/>
      <c r="W636" s="121"/>
      <c r="X636" s="121"/>
      <c r="Y636" s="121"/>
      <c r="Z636" s="121"/>
    </row>
    <row r="637" ht="11.25" customHeight="1">
      <c r="A637" s="540" t="s">
        <v>11808</v>
      </c>
      <c r="B637" s="447" t="s">
        <v>88</v>
      </c>
      <c r="C637" s="542" t="s">
        <v>13029</v>
      </c>
      <c r="D637" s="458" t="s">
        <v>12281</v>
      </c>
      <c r="E637" s="458">
        <f>E633/4</f>
        <v>2.166666667</v>
      </c>
      <c r="F637" s="541">
        <f t="shared" si="71"/>
        <v>2.166666667</v>
      </c>
      <c r="G637" s="5" t="s">
        <v>1173</v>
      </c>
      <c r="H637" s="121"/>
      <c r="I637" s="121"/>
      <c r="J637" s="121"/>
      <c r="K637" s="121"/>
      <c r="L637" s="121"/>
      <c r="M637" s="121"/>
      <c r="N637" s="121"/>
      <c r="O637" s="121"/>
      <c r="P637" s="121"/>
      <c r="Q637" s="121"/>
      <c r="R637" s="121"/>
      <c r="S637" s="121"/>
      <c r="T637" s="121"/>
      <c r="U637" s="121"/>
      <c r="V637" s="121"/>
      <c r="W637" s="121"/>
      <c r="X637" s="121"/>
      <c r="Y637" s="121"/>
      <c r="Z637" s="121"/>
    </row>
    <row r="638" ht="11.25" customHeight="1">
      <c r="A638" s="540" t="s">
        <v>11808</v>
      </c>
      <c r="B638" s="447" t="s">
        <v>88</v>
      </c>
      <c r="C638" s="542" t="s">
        <v>13030</v>
      </c>
      <c r="D638" s="458" t="s">
        <v>12281</v>
      </c>
      <c r="E638" s="543">
        <f>E627*0.1</f>
        <v>1.4</v>
      </c>
      <c r="F638" s="541">
        <f t="shared" si="71"/>
        <v>1.4</v>
      </c>
      <c r="G638" s="5" t="s">
        <v>1173</v>
      </c>
      <c r="H638" s="121"/>
      <c r="I638" s="121"/>
      <c r="J638" s="121"/>
      <c r="K638" s="121"/>
      <c r="L638" s="121"/>
      <c r="M638" s="121"/>
      <c r="N638" s="121"/>
      <c r="O638" s="121"/>
      <c r="P638" s="121"/>
      <c r="Q638" s="121"/>
      <c r="R638" s="121"/>
      <c r="S638" s="121"/>
      <c r="T638" s="121"/>
      <c r="U638" s="121"/>
      <c r="V638" s="121"/>
      <c r="W638" s="121"/>
      <c r="X638" s="121"/>
      <c r="Y638" s="121"/>
      <c r="Z638" s="121"/>
    </row>
    <row r="639" ht="11.25" customHeight="1">
      <c r="A639" s="540" t="s">
        <v>11808</v>
      </c>
      <c r="B639" s="447" t="s">
        <v>88</v>
      </c>
      <c r="C639" s="542" t="s">
        <v>13031</v>
      </c>
      <c r="D639" s="458" t="s">
        <v>12281</v>
      </c>
      <c r="E639" s="543">
        <f>E629*0.1</f>
        <v>1.133333333</v>
      </c>
      <c r="F639" s="541">
        <f t="shared" si="71"/>
        <v>1.133333333</v>
      </c>
      <c r="G639" s="5" t="s">
        <v>1173</v>
      </c>
      <c r="H639" s="121"/>
      <c r="I639" s="121"/>
      <c r="J639" s="121"/>
      <c r="K639" s="121"/>
      <c r="L639" s="121"/>
      <c r="M639" s="121"/>
      <c r="N639" s="121"/>
      <c r="O639" s="121"/>
      <c r="P639" s="121"/>
      <c r="Q639" s="121"/>
      <c r="R639" s="121"/>
      <c r="S639" s="121"/>
      <c r="T639" s="121"/>
      <c r="U639" s="121"/>
      <c r="V639" s="121"/>
      <c r="W639" s="121"/>
      <c r="X639" s="121"/>
      <c r="Y639" s="121"/>
      <c r="Z639" s="121"/>
    </row>
    <row r="640" ht="11.25" customHeight="1">
      <c r="A640" s="540" t="s">
        <v>11808</v>
      </c>
      <c r="B640" s="447" t="s">
        <v>88</v>
      </c>
      <c r="C640" s="542" t="s">
        <v>13032</v>
      </c>
      <c r="D640" s="458" t="s">
        <v>12281</v>
      </c>
      <c r="E640" s="543">
        <f>E634*0.1</f>
        <v>0.8666666667</v>
      </c>
      <c r="F640" s="541">
        <f t="shared" si="71"/>
        <v>0.8666666667</v>
      </c>
      <c r="G640" s="5" t="s">
        <v>1173</v>
      </c>
      <c r="H640" s="121"/>
      <c r="I640" s="121"/>
      <c r="J640" s="121"/>
      <c r="K640" s="121"/>
      <c r="L640" s="121"/>
      <c r="M640" s="121"/>
      <c r="N640" s="121"/>
      <c r="O640" s="121"/>
      <c r="P640" s="121"/>
      <c r="Q640" s="121"/>
      <c r="R640" s="121"/>
      <c r="S640" s="121"/>
      <c r="T640" s="121"/>
      <c r="U640" s="121"/>
      <c r="V640" s="121"/>
      <c r="W640" s="121"/>
      <c r="X640" s="121"/>
      <c r="Y640" s="121"/>
      <c r="Z640" s="121"/>
    </row>
    <row r="641" ht="11.25" customHeight="1">
      <c r="A641" s="540" t="s">
        <v>11808</v>
      </c>
      <c r="B641" s="447" t="s">
        <v>88</v>
      </c>
      <c r="C641" s="542" t="s">
        <v>13033</v>
      </c>
      <c r="D641" s="458" t="s">
        <v>12281</v>
      </c>
      <c r="E641" s="458">
        <f>23/3*2</f>
        <v>15.33333333</v>
      </c>
      <c r="F641" s="541">
        <f t="shared" si="71"/>
        <v>15.33333333</v>
      </c>
      <c r="G641" s="5" t="s">
        <v>1173</v>
      </c>
      <c r="H641" s="121"/>
      <c r="I641" s="121"/>
      <c r="J641" s="121"/>
      <c r="K641" s="121"/>
      <c r="L641" s="121"/>
      <c r="M641" s="121"/>
      <c r="N641" s="121"/>
      <c r="O641" s="121"/>
      <c r="P641" s="121"/>
      <c r="Q641" s="121"/>
      <c r="R641" s="121"/>
      <c r="S641" s="121"/>
      <c r="T641" s="121"/>
      <c r="U641" s="121"/>
      <c r="V641" s="121"/>
      <c r="W641" s="121"/>
      <c r="X641" s="121"/>
      <c r="Y641" s="121"/>
      <c r="Z641" s="121"/>
    </row>
    <row r="642" ht="11.25" customHeight="1">
      <c r="A642" s="540" t="s">
        <v>11808</v>
      </c>
      <c r="B642" s="447" t="s">
        <v>88</v>
      </c>
      <c r="C642" s="542" t="s">
        <v>13034</v>
      </c>
      <c r="D642" s="458" t="s">
        <v>12281</v>
      </c>
      <c r="E642" s="458">
        <f>40/3*2</f>
        <v>26.66666667</v>
      </c>
      <c r="F642" s="541">
        <f t="shared" si="71"/>
        <v>26.66666667</v>
      </c>
      <c r="G642" s="5" t="s">
        <v>1173</v>
      </c>
      <c r="H642" s="121"/>
      <c r="I642" s="121"/>
      <c r="J642" s="121"/>
      <c r="K642" s="121"/>
      <c r="L642" s="121"/>
      <c r="M642" s="121"/>
      <c r="N642" s="121"/>
      <c r="O642" s="121"/>
      <c r="P642" s="121"/>
      <c r="Q642" s="121"/>
      <c r="R642" s="121"/>
      <c r="S642" s="121"/>
      <c r="T642" s="121"/>
      <c r="U642" s="121"/>
      <c r="V642" s="121"/>
      <c r="W642" s="121"/>
      <c r="X642" s="121"/>
      <c r="Y642" s="121"/>
      <c r="Z642" s="121"/>
    </row>
    <row r="643" ht="11.25" customHeight="1">
      <c r="A643" s="540" t="s">
        <v>11808</v>
      </c>
      <c r="B643" s="447" t="s">
        <v>88</v>
      </c>
      <c r="C643" s="542" t="s">
        <v>13035</v>
      </c>
      <c r="D643" s="458" t="s">
        <v>12281</v>
      </c>
      <c r="E643" s="458">
        <f>19/3*3</f>
        <v>19</v>
      </c>
      <c r="F643" s="541">
        <f t="shared" si="71"/>
        <v>19</v>
      </c>
      <c r="G643" s="5" t="s">
        <v>1173</v>
      </c>
      <c r="H643" s="121"/>
      <c r="I643" s="121"/>
      <c r="J643" s="121"/>
      <c r="K643" s="121"/>
      <c r="L643" s="121"/>
      <c r="M643" s="121"/>
      <c r="N643" s="121"/>
      <c r="O643" s="121"/>
      <c r="P643" s="121"/>
      <c r="Q643" s="121"/>
      <c r="R643" s="121"/>
      <c r="S643" s="121"/>
      <c r="T643" s="121"/>
      <c r="U643" s="121"/>
      <c r="V643" s="121"/>
      <c r="W643" s="121"/>
      <c r="X643" s="121"/>
      <c r="Y643" s="121"/>
      <c r="Z643" s="121"/>
    </row>
    <row r="644" ht="11.25" customHeight="1">
      <c r="A644" s="540" t="s">
        <v>11808</v>
      </c>
      <c r="B644" s="447" t="s">
        <v>88</v>
      </c>
      <c r="C644" s="542" t="s">
        <v>13036</v>
      </c>
      <c r="D644" s="458" t="s">
        <v>12281</v>
      </c>
      <c r="E644" s="458">
        <f>(84+43)*2/3</f>
        <v>84.66666667</v>
      </c>
      <c r="F644" s="541">
        <f t="shared" si="71"/>
        <v>84.66666667</v>
      </c>
      <c r="G644" s="5" t="s">
        <v>1173</v>
      </c>
      <c r="H644" s="121"/>
      <c r="I644" s="121"/>
      <c r="J644" s="121"/>
      <c r="K644" s="121"/>
      <c r="L644" s="121"/>
      <c r="M644" s="121"/>
      <c r="N644" s="121"/>
      <c r="O644" s="121"/>
      <c r="P644" s="121"/>
      <c r="Q644" s="121"/>
      <c r="R644" s="121"/>
      <c r="S644" s="121"/>
      <c r="T644" s="121"/>
      <c r="U644" s="121"/>
      <c r="V644" s="121"/>
      <c r="W644" s="121"/>
      <c r="X644" s="121"/>
      <c r="Y644" s="121"/>
      <c r="Z644" s="121"/>
    </row>
    <row r="645" ht="11.25" customHeight="1">
      <c r="A645" s="540" t="s">
        <v>8434</v>
      </c>
      <c r="B645" s="447" t="s">
        <v>88</v>
      </c>
      <c r="C645" s="540" t="s">
        <v>13037</v>
      </c>
      <c r="D645" s="458" t="s">
        <v>12223</v>
      </c>
      <c r="E645" s="458" t="s">
        <v>13038</v>
      </c>
      <c r="F645" s="541">
        <v>12.333</v>
      </c>
      <c r="G645" s="5" t="s">
        <v>8439</v>
      </c>
      <c r="H645" s="121"/>
      <c r="I645" s="121"/>
      <c r="J645" s="121"/>
      <c r="K645" s="121"/>
      <c r="L645" s="121"/>
      <c r="M645" s="121"/>
      <c r="N645" s="121"/>
      <c r="O645" s="121"/>
      <c r="P645" s="121"/>
      <c r="Q645" s="121"/>
      <c r="R645" s="121"/>
      <c r="S645" s="121"/>
      <c r="T645" s="121"/>
      <c r="U645" s="121"/>
      <c r="V645" s="121"/>
      <c r="W645" s="121"/>
      <c r="X645" s="121"/>
      <c r="Y645" s="121"/>
      <c r="Z645" s="121"/>
    </row>
    <row r="646" ht="11.25" customHeight="1">
      <c r="A646" s="540" t="s">
        <v>8434</v>
      </c>
      <c r="B646" s="447" t="s">
        <v>88</v>
      </c>
      <c r="C646" s="540" t="s">
        <v>13039</v>
      </c>
      <c r="D646" s="458" t="s">
        <v>12223</v>
      </c>
      <c r="E646" s="458" t="s">
        <v>13038</v>
      </c>
      <c r="F646" s="541">
        <v>12.333</v>
      </c>
      <c r="G646" s="5" t="s">
        <v>8439</v>
      </c>
      <c r="H646" s="121"/>
      <c r="I646" s="121"/>
      <c r="J646" s="121"/>
      <c r="K646" s="121"/>
      <c r="L646" s="121"/>
      <c r="M646" s="121"/>
      <c r="N646" s="121"/>
      <c r="O646" s="121"/>
      <c r="P646" s="121"/>
      <c r="Q646" s="121"/>
      <c r="R646" s="121"/>
      <c r="S646" s="121"/>
      <c r="T646" s="121"/>
      <c r="U646" s="121"/>
      <c r="V646" s="121"/>
      <c r="W646" s="121"/>
      <c r="X646" s="121"/>
      <c r="Y646" s="121"/>
      <c r="Z646" s="121"/>
    </row>
    <row r="647" ht="11.25" customHeight="1">
      <c r="A647" s="540" t="s">
        <v>8434</v>
      </c>
      <c r="B647" s="447" t="s">
        <v>88</v>
      </c>
      <c r="C647" s="540" t="s">
        <v>13040</v>
      </c>
      <c r="D647" s="458" t="s">
        <v>12223</v>
      </c>
      <c r="E647" s="458" t="s">
        <v>13041</v>
      </c>
      <c r="F647" s="541">
        <v>3.083</v>
      </c>
      <c r="G647" s="5" t="s">
        <v>8439</v>
      </c>
      <c r="H647" s="121"/>
      <c r="I647" s="121"/>
      <c r="J647" s="121"/>
      <c r="K647" s="121"/>
      <c r="L647" s="121"/>
      <c r="M647" s="121"/>
      <c r="N647" s="121"/>
      <c r="O647" s="121"/>
      <c r="P647" s="121"/>
      <c r="Q647" s="121"/>
      <c r="R647" s="121"/>
      <c r="S647" s="121"/>
      <c r="T647" s="121"/>
      <c r="U647" s="121"/>
      <c r="V647" s="121"/>
      <c r="W647" s="121"/>
      <c r="X647" s="121"/>
      <c r="Y647" s="121"/>
      <c r="Z647" s="121"/>
    </row>
    <row r="648" ht="11.25" customHeight="1">
      <c r="A648" s="540" t="s">
        <v>8434</v>
      </c>
      <c r="B648" s="447" t="s">
        <v>88</v>
      </c>
      <c r="C648" s="540" t="s">
        <v>13042</v>
      </c>
      <c r="D648" s="458" t="s">
        <v>12223</v>
      </c>
      <c r="E648" s="458" t="s">
        <v>13043</v>
      </c>
      <c r="F648" s="541">
        <v>1.233</v>
      </c>
      <c r="G648" s="5" t="s">
        <v>8439</v>
      </c>
      <c r="H648" s="121"/>
      <c r="I648" s="121"/>
      <c r="J648" s="121"/>
      <c r="K648" s="121"/>
      <c r="L648" s="121"/>
      <c r="M648" s="121"/>
      <c r="N648" s="121"/>
      <c r="O648" s="121"/>
      <c r="P648" s="121"/>
      <c r="Q648" s="121"/>
      <c r="R648" s="121"/>
      <c r="S648" s="121"/>
      <c r="T648" s="121"/>
      <c r="U648" s="121"/>
      <c r="V648" s="121"/>
      <c r="W648" s="121"/>
      <c r="X648" s="121"/>
      <c r="Y648" s="121"/>
      <c r="Z648" s="121"/>
    </row>
    <row r="649" ht="11.25" customHeight="1">
      <c r="A649" s="540" t="s">
        <v>8434</v>
      </c>
      <c r="B649" s="447" t="s">
        <v>88</v>
      </c>
      <c r="C649" s="540" t="s">
        <v>13044</v>
      </c>
      <c r="D649" s="458" t="s">
        <v>13045</v>
      </c>
      <c r="E649" s="458" t="s">
        <v>13046</v>
      </c>
      <c r="F649" s="541">
        <v>4.5</v>
      </c>
      <c r="G649" s="5" t="s">
        <v>8439</v>
      </c>
      <c r="H649" s="121"/>
      <c r="I649" s="121"/>
      <c r="J649" s="121"/>
      <c r="K649" s="121"/>
      <c r="L649" s="121"/>
      <c r="M649" s="121"/>
      <c r="N649" s="121"/>
      <c r="O649" s="121"/>
      <c r="P649" s="121"/>
      <c r="Q649" s="121"/>
      <c r="R649" s="121"/>
      <c r="S649" s="121"/>
      <c r="T649" s="121"/>
      <c r="U649" s="121"/>
      <c r="V649" s="121"/>
      <c r="W649" s="121"/>
      <c r="X649" s="121"/>
      <c r="Y649" s="121"/>
      <c r="Z649" s="121"/>
    </row>
    <row r="650" ht="11.25" customHeight="1">
      <c r="A650" s="540" t="s">
        <v>8434</v>
      </c>
      <c r="B650" s="447" t="s">
        <v>88</v>
      </c>
      <c r="C650" s="540" t="s">
        <v>13047</v>
      </c>
      <c r="D650" s="458" t="s">
        <v>13045</v>
      </c>
      <c r="E650" s="458" t="s">
        <v>13046</v>
      </c>
      <c r="F650" s="541">
        <v>3.67</v>
      </c>
      <c r="G650" s="5" t="s">
        <v>8439</v>
      </c>
      <c r="H650" s="121"/>
      <c r="I650" s="121"/>
      <c r="J650" s="121"/>
      <c r="K650" s="121"/>
      <c r="L650" s="121"/>
      <c r="M650" s="121"/>
      <c r="N650" s="121"/>
      <c r="O650" s="121"/>
      <c r="P650" s="121"/>
      <c r="Q650" s="121"/>
      <c r="R650" s="121"/>
      <c r="S650" s="121"/>
      <c r="T650" s="121"/>
      <c r="U650" s="121"/>
      <c r="V650" s="121"/>
      <c r="W650" s="121"/>
      <c r="X650" s="121"/>
      <c r="Y650" s="121"/>
      <c r="Z650" s="121"/>
    </row>
    <row r="651" ht="11.25" customHeight="1">
      <c r="A651" s="540" t="s">
        <v>8434</v>
      </c>
      <c r="B651" s="447" t="s">
        <v>88</v>
      </c>
      <c r="C651" s="540" t="s">
        <v>13048</v>
      </c>
      <c r="D651" s="458" t="s">
        <v>13045</v>
      </c>
      <c r="E651" s="458" t="s">
        <v>13049</v>
      </c>
      <c r="F651" s="541">
        <v>1.125</v>
      </c>
      <c r="G651" s="5" t="s">
        <v>8439</v>
      </c>
      <c r="H651" s="121"/>
      <c r="I651" s="121"/>
      <c r="J651" s="121"/>
      <c r="K651" s="121"/>
      <c r="L651" s="121"/>
      <c r="M651" s="121"/>
      <c r="N651" s="121"/>
      <c r="O651" s="121"/>
      <c r="P651" s="121"/>
      <c r="Q651" s="121"/>
      <c r="R651" s="121"/>
      <c r="S651" s="121"/>
      <c r="T651" s="121"/>
      <c r="U651" s="121"/>
      <c r="V651" s="121"/>
      <c r="W651" s="121"/>
      <c r="X651" s="121"/>
      <c r="Y651" s="121"/>
      <c r="Z651" s="121"/>
    </row>
    <row r="652" ht="11.25" customHeight="1">
      <c r="A652" s="540" t="s">
        <v>8434</v>
      </c>
      <c r="B652" s="447" t="s">
        <v>88</v>
      </c>
      <c r="C652" s="540" t="s">
        <v>13050</v>
      </c>
      <c r="D652" s="458" t="s">
        <v>13045</v>
      </c>
      <c r="E652" s="458" t="s">
        <v>13051</v>
      </c>
      <c r="F652" s="541">
        <v>0.45</v>
      </c>
      <c r="G652" s="5" t="s">
        <v>8439</v>
      </c>
      <c r="H652" s="121"/>
      <c r="I652" s="121"/>
      <c r="J652" s="121"/>
      <c r="K652" s="121"/>
      <c r="L652" s="121"/>
      <c r="M652" s="121"/>
      <c r="N652" s="121"/>
      <c r="O652" s="121"/>
      <c r="P652" s="121"/>
      <c r="Q652" s="121"/>
      <c r="R652" s="121"/>
      <c r="S652" s="121"/>
      <c r="T652" s="121"/>
      <c r="U652" s="121"/>
      <c r="V652" s="121"/>
      <c r="W652" s="121"/>
      <c r="X652" s="121"/>
      <c r="Y652" s="121"/>
      <c r="Z652" s="121"/>
    </row>
    <row r="653" ht="11.25" customHeight="1">
      <c r="A653" s="540" t="s">
        <v>8434</v>
      </c>
      <c r="B653" s="447" t="s">
        <v>88</v>
      </c>
      <c r="C653" s="540" t="s">
        <v>13052</v>
      </c>
      <c r="D653" s="458" t="s">
        <v>12223</v>
      </c>
      <c r="E653" s="458" t="s">
        <v>13053</v>
      </c>
      <c r="F653" s="541">
        <v>4.666</v>
      </c>
      <c r="G653" s="5" t="s">
        <v>8439</v>
      </c>
      <c r="H653" s="121"/>
      <c r="I653" s="121"/>
      <c r="J653" s="121"/>
      <c r="K653" s="121"/>
      <c r="L653" s="121"/>
      <c r="M653" s="121"/>
      <c r="N653" s="121"/>
      <c r="O653" s="121"/>
      <c r="P653" s="121"/>
      <c r="Q653" s="121"/>
      <c r="R653" s="121"/>
      <c r="S653" s="121"/>
      <c r="T653" s="121"/>
      <c r="U653" s="121"/>
      <c r="V653" s="121"/>
      <c r="W653" s="121"/>
      <c r="X653" s="121"/>
      <c r="Y653" s="121"/>
      <c r="Z653" s="121"/>
    </row>
    <row r="654" ht="11.25" customHeight="1">
      <c r="A654" s="540" t="s">
        <v>8434</v>
      </c>
      <c r="B654" s="447" t="s">
        <v>88</v>
      </c>
      <c r="C654" s="540" t="s">
        <v>13054</v>
      </c>
      <c r="D654" s="458" t="s">
        <v>12223</v>
      </c>
      <c r="E654" s="458" t="s">
        <v>13053</v>
      </c>
      <c r="F654" s="541">
        <v>4.666</v>
      </c>
      <c r="G654" s="5" t="s">
        <v>8439</v>
      </c>
      <c r="H654" s="121"/>
      <c r="I654" s="121"/>
      <c r="J654" s="121"/>
      <c r="K654" s="121"/>
      <c r="L654" s="121"/>
      <c r="M654" s="121"/>
      <c r="N654" s="121"/>
      <c r="O654" s="121"/>
      <c r="P654" s="121"/>
      <c r="Q654" s="121"/>
      <c r="R654" s="121"/>
      <c r="S654" s="121"/>
      <c r="T654" s="121"/>
      <c r="U654" s="121"/>
      <c r="V654" s="121"/>
      <c r="W654" s="121"/>
      <c r="X654" s="121"/>
      <c r="Y654" s="121"/>
      <c r="Z654" s="121"/>
    </row>
    <row r="655" ht="11.25" customHeight="1">
      <c r="A655" s="540" t="s">
        <v>8434</v>
      </c>
      <c r="B655" s="447" t="s">
        <v>88</v>
      </c>
      <c r="C655" s="540" t="s">
        <v>13055</v>
      </c>
      <c r="D655" s="458" t="s">
        <v>12223</v>
      </c>
      <c r="E655" s="458" t="s">
        <v>13056</v>
      </c>
      <c r="F655" s="541">
        <v>1.166</v>
      </c>
      <c r="G655" s="5" t="s">
        <v>8439</v>
      </c>
      <c r="H655" s="121"/>
      <c r="I655" s="121"/>
      <c r="J655" s="121"/>
      <c r="K655" s="121"/>
      <c r="L655" s="121"/>
      <c r="M655" s="121"/>
      <c r="N655" s="121"/>
      <c r="O655" s="121"/>
      <c r="P655" s="121"/>
      <c r="Q655" s="121"/>
      <c r="R655" s="121"/>
      <c r="S655" s="121"/>
      <c r="T655" s="121"/>
      <c r="U655" s="121"/>
      <c r="V655" s="121"/>
      <c r="W655" s="121"/>
      <c r="X655" s="121"/>
      <c r="Y655" s="121"/>
      <c r="Z655" s="121"/>
    </row>
    <row r="656" ht="11.25" customHeight="1">
      <c r="A656" s="540" t="s">
        <v>8434</v>
      </c>
      <c r="B656" s="447" t="s">
        <v>88</v>
      </c>
      <c r="C656" s="540" t="s">
        <v>13057</v>
      </c>
      <c r="D656" s="458" t="s">
        <v>12223</v>
      </c>
      <c r="E656" s="458" t="s">
        <v>13058</v>
      </c>
      <c r="F656" s="541">
        <v>0.466</v>
      </c>
      <c r="G656" s="5" t="s">
        <v>8439</v>
      </c>
      <c r="H656" s="121"/>
      <c r="I656" s="121"/>
      <c r="J656" s="121"/>
      <c r="K656" s="121"/>
      <c r="L656" s="121"/>
      <c r="M656" s="121"/>
      <c r="N656" s="121"/>
      <c r="O656" s="121"/>
      <c r="P656" s="121"/>
      <c r="Q656" s="121"/>
      <c r="R656" s="121"/>
      <c r="S656" s="121"/>
      <c r="T656" s="121"/>
      <c r="U656" s="121"/>
      <c r="V656" s="121"/>
      <c r="W656" s="121"/>
      <c r="X656" s="121"/>
      <c r="Y656" s="121"/>
      <c r="Z656" s="121"/>
    </row>
    <row r="657" ht="11.25" customHeight="1">
      <c r="A657" s="540" t="s">
        <v>8434</v>
      </c>
      <c r="B657" s="447" t="s">
        <v>88</v>
      </c>
      <c r="C657" s="540" t="s">
        <v>13059</v>
      </c>
      <c r="D657" s="458" t="s">
        <v>12223</v>
      </c>
      <c r="E657" s="458" t="s">
        <v>13060</v>
      </c>
      <c r="F657" s="541">
        <v>9.666</v>
      </c>
      <c r="G657" s="5" t="s">
        <v>8439</v>
      </c>
      <c r="H657" s="121"/>
      <c r="I657" s="121"/>
      <c r="J657" s="121"/>
      <c r="K657" s="121"/>
      <c r="L657" s="121"/>
      <c r="M657" s="121"/>
      <c r="N657" s="121"/>
      <c r="O657" s="121"/>
      <c r="P657" s="121"/>
      <c r="Q657" s="121"/>
      <c r="R657" s="121"/>
      <c r="S657" s="121"/>
      <c r="T657" s="121"/>
      <c r="U657" s="121"/>
      <c r="V657" s="121"/>
      <c r="W657" s="121"/>
      <c r="X657" s="121"/>
      <c r="Y657" s="121"/>
      <c r="Z657" s="121"/>
    </row>
    <row r="658" ht="11.25" customHeight="1">
      <c r="A658" s="540" t="s">
        <v>8434</v>
      </c>
      <c r="B658" s="447" t="s">
        <v>88</v>
      </c>
      <c r="C658" s="540" t="s">
        <v>13061</v>
      </c>
      <c r="D658" s="458" t="s">
        <v>12223</v>
      </c>
      <c r="E658" s="458" t="s">
        <v>13060</v>
      </c>
      <c r="F658" s="541">
        <v>9.666</v>
      </c>
      <c r="G658" s="5" t="s">
        <v>8439</v>
      </c>
      <c r="H658" s="121"/>
      <c r="I658" s="121"/>
      <c r="J658" s="121"/>
      <c r="K658" s="121"/>
      <c r="L658" s="121"/>
      <c r="M658" s="121"/>
      <c r="N658" s="121"/>
      <c r="O658" s="121"/>
      <c r="P658" s="121"/>
      <c r="Q658" s="121"/>
      <c r="R658" s="121"/>
      <c r="S658" s="121"/>
      <c r="T658" s="121"/>
      <c r="U658" s="121"/>
      <c r="V658" s="121"/>
      <c r="W658" s="121"/>
      <c r="X658" s="121"/>
      <c r="Y658" s="121"/>
      <c r="Z658" s="121"/>
    </row>
    <row r="659" ht="11.25" customHeight="1">
      <c r="A659" s="540" t="s">
        <v>8434</v>
      </c>
      <c r="B659" s="447" t="s">
        <v>88</v>
      </c>
      <c r="C659" s="540" t="s">
        <v>13062</v>
      </c>
      <c r="D659" s="458" t="s">
        <v>12223</v>
      </c>
      <c r="E659" s="458" t="s">
        <v>13063</v>
      </c>
      <c r="F659" s="541">
        <v>2.416</v>
      </c>
      <c r="G659" s="5" t="s">
        <v>8439</v>
      </c>
      <c r="H659" s="121"/>
      <c r="I659" s="121"/>
      <c r="J659" s="121"/>
      <c r="K659" s="121"/>
      <c r="L659" s="121"/>
      <c r="M659" s="121"/>
      <c r="N659" s="121"/>
      <c r="O659" s="121"/>
      <c r="P659" s="121"/>
      <c r="Q659" s="121"/>
      <c r="R659" s="121"/>
      <c r="S659" s="121"/>
      <c r="T659" s="121"/>
      <c r="U659" s="121"/>
      <c r="V659" s="121"/>
      <c r="W659" s="121"/>
      <c r="X659" s="121"/>
      <c r="Y659" s="121"/>
      <c r="Z659" s="121"/>
    </row>
    <row r="660" ht="11.25" customHeight="1">
      <c r="A660" s="540" t="s">
        <v>8434</v>
      </c>
      <c r="B660" s="447" t="s">
        <v>88</v>
      </c>
      <c r="C660" s="540" t="s">
        <v>13064</v>
      </c>
      <c r="D660" s="458" t="s">
        <v>12223</v>
      </c>
      <c r="E660" s="458" t="s">
        <v>13065</v>
      </c>
      <c r="F660" s="541">
        <v>0.966</v>
      </c>
      <c r="G660" s="5" t="s">
        <v>8439</v>
      </c>
      <c r="H660" s="121"/>
      <c r="I660" s="121"/>
      <c r="J660" s="121"/>
      <c r="K660" s="121"/>
      <c r="L660" s="121"/>
      <c r="M660" s="121"/>
      <c r="N660" s="121"/>
      <c r="O660" s="121"/>
      <c r="P660" s="121"/>
      <c r="Q660" s="121"/>
      <c r="R660" s="121"/>
      <c r="S660" s="121"/>
      <c r="T660" s="121"/>
      <c r="U660" s="121"/>
      <c r="V660" s="121"/>
      <c r="W660" s="121"/>
      <c r="X660" s="121"/>
      <c r="Y660" s="121"/>
      <c r="Z660" s="121"/>
    </row>
    <row r="661" ht="11.25" customHeight="1">
      <c r="A661" s="540" t="s">
        <v>8434</v>
      </c>
      <c r="B661" s="447" t="s">
        <v>88</v>
      </c>
      <c r="C661" s="540" t="s">
        <v>13066</v>
      </c>
      <c r="D661" s="458" t="s">
        <v>13067</v>
      </c>
      <c r="E661" s="458" t="s">
        <v>13068</v>
      </c>
      <c r="F661" s="541">
        <v>4.333</v>
      </c>
      <c r="G661" s="5" t="s">
        <v>8439</v>
      </c>
      <c r="H661" s="121"/>
      <c r="I661" s="121"/>
      <c r="J661" s="121"/>
      <c r="K661" s="121"/>
      <c r="L661" s="121"/>
      <c r="M661" s="121"/>
      <c r="N661" s="121"/>
      <c r="O661" s="121"/>
      <c r="P661" s="121"/>
      <c r="Q661" s="121"/>
      <c r="R661" s="121"/>
      <c r="S661" s="121"/>
      <c r="T661" s="121"/>
      <c r="U661" s="121"/>
      <c r="V661" s="121"/>
      <c r="W661" s="121"/>
      <c r="X661" s="121"/>
      <c r="Y661" s="121"/>
      <c r="Z661" s="121"/>
    </row>
    <row r="662" ht="11.25" customHeight="1">
      <c r="A662" s="540" t="s">
        <v>8434</v>
      </c>
      <c r="B662" s="447" t="s">
        <v>88</v>
      </c>
      <c r="C662" s="540" t="s">
        <v>13069</v>
      </c>
      <c r="D662" s="458" t="s">
        <v>13070</v>
      </c>
      <c r="E662" s="458" t="s">
        <v>13071</v>
      </c>
      <c r="F662" s="541">
        <v>2.166</v>
      </c>
      <c r="G662" s="5" t="s">
        <v>8439</v>
      </c>
      <c r="H662" s="121"/>
      <c r="I662" s="121"/>
      <c r="J662" s="121"/>
      <c r="K662" s="121"/>
      <c r="L662" s="121"/>
      <c r="M662" s="121"/>
      <c r="N662" s="121"/>
      <c r="O662" s="121"/>
      <c r="P662" s="121"/>
      <c r="Q662" s="121"/>
      <c r="R662" s="121"/>
      <c r="S662" s="121"/>
      <c r="T662" s="121"/>
      <c r="U662" s="121"/>
      <c r="V662" s="121"/>
      <c r="W662" s="121"/>
      <c r="X662" s="121"/>
      <c r="Y662" s="121"/>
      <c r="Z662" s="121"/>
    </row>
    <row r="663" ht="11.25" customHeight="1">
      <c r="A663" s="540" t="s">
        <v>8434</v>
      </c>
      <c r="B663" s="447" t="s">
        <v>88</v>
      </c>
      <c r="C663" s="540" t="s">
        <v>13072</v>
      </c>
      <c r="D663" s="458" t="s">
        <v>13070</v>
      </c>
      <c r="E663" s="458" t="s">
        <v>13073</v>
      </c>
      <c r="F663" s="541">
        <v>0.542</v>
      </c>
      <c r="G663" s="5" t="s">
        <v>8439</v>
      </c>
      <c r="H663" s="121"/>
      <c r="I663" s="121"/>
      <c r="J663" s="121"/>
      <c r="K663" s="121"/>
      <c r="L663" s="121"/>
      <c r="M663" s="121"/>
      <c r="N663" s="121"/>
      <c r="O663" s="121"/>
      <c r="P663" s="121"/>
      <c r="Q663" s="121"/>
      <c r="R663" s="121"/>
      <c r="S663" s="121"/>
      <c r="T663" s="121"/>
      <c r="U663" s="121"/>
      <c r="V663" s="121"/>
      <c r="W663" s="121"/>
      <c r="X663" s="121"/>
      <c r="Y663" s="121"/>
      <c r="Z663" s="121"/>
    </row>
    <row r="664" ht="11.25" customHeight="1">
      <c r="A664" s="540" t="s">
        <v>8434</v>
      </c>
      <c r="B664" s="447" t="s">
        <v>88</v>
      </c>
      <c r="C664" s="540" t="s">
        <v>13074</v>
      </c>
      <c r="D664" s="458" t="s">
        <v>13070</v>
      </c>
      <c r="E664" s="458" t="s">
        <v>13075</v>
      </c>
      <c r="F664" s="541">
        <v>0.216</v>
      </c>
      <c r="G664" s="5" t="s">
        <v>8439</v>
      </c>
      <c r="H664" s="121"/>
      <c r="I664" s="121"/>
      <c r="J664" s="121"/>
      <c r="K664" s="121"/>
      <c r="L664" s="121"/>
      <c r="M664" s="121"/>
      <c r="N664" s="121"/>
      <c r="O664" s="121"/>
      <c r="P664" s="121"/>
      <c r="Q664" s="121"/>
      <c r="R664" s="121"/>
      <c r="S664" s="121"/>
      <c r="T664" s="121"/>
      <c r="U664" s="121"/>
      <c r="V664" s="121"/>
      <c r="W664" s="121"/>
      <c r="X664" s="121"/>
      <c r="Y664" s="121"/>
      <c r="Z664" s="121"/>
    </row>
    <row r="665" ht="11.25" customHeight="1">
      <c r="A665" s="540" t="s">
        <v>8434</v>
      </c>
      <c r="B665" s="447" t="s">
        <v>88</v>
      </c>
      <c r="C665" s="540" t="s">
        <v>13076</v>
      </c>
      <c r="D665" s="458" t="s">
        <v>13077</v>
      </c>
      <c r="E665" s="458" t="s">
        <v>13078</v>
      </c>
      <c r="F665" s="541">
        <v>10.666</v>
      </c>
      <c r="G665" s="5" t="s">
        <v>8439</v>
      </c>
      <c r="H665" s="121"/>
      <c r="I665" s="121"/>
      <c r="J665" s="121"/>
      <c r="K665" s="121"/>
      <c r="L665" s="121"/>
      <c r="M665" s="121"/>
      <c r="N665" s="121"/>
      <c r="O665" s="121"/>
      <c r="P665" s="121"/>
      <c r="Q665" s="121"/>
      <c r="R665" s="121"/>
      <c r="S665" s="121"/>
      <c r="T665" s="121"/>
      <c r="U665" s="121"/>
      <c r="V665" s="121"/>
      <c r="W665" s="121"/>
      <c r="X665" s="121"/>
      <c r="Y665" s="121"/>
      <c r="Z665" s="121"/>
    </row>
    <row r="666" ht="11.25" customHeight="1">
      <c r="A666" s="540" t="s">
        <v>8434</v>
      </c>
      <c r="B666" s="447" t="s">
        <v>88</v>
      </c>
      <c r="C666" s="540" t="s">
        <v>13079</v>
      </c>
      <c r="D666" s="458" t="s">
        <v>13070</v>
      </c>
      <c r="E666" s="458" t="s">
        <v>13080</v>
      </c>
      <c r="F666" s="541">
        <v>5.333</v>
      </c>
      <c r="G666" s="5" t="s">
        <v>8439</v>
      </c>
      <c r="H666" s="121"/>
      <c r="I666" s="121"/>
      <c r="J666" s="121"/>
      <c r="K666" s="121"/>
      <c r="L666" s="121"/>
      <c r="M666" s="121"/>
      <c r="N666" s="121"/>
      <c r="O666" s="121"/>
      <c r="P666" s="121"/>
      <c r="Q666" s="121"/>
      <c r="R666" s="121"/>
      <c r="S666" s="121"/>
      <c r="T666" s="121"/>
      <c r="U666" s="121"/>
      <c r="V666" s="121"/>
      <c r="W666" s="121"/>
      <c r="X666" s="121"/>
      <c r="Y666" s="121"/>
      <c r="Z666" s="121"/>
    </row>
    <row r="667" ht="11.25" customHeight="1">
      <c r="A667" s="540" t="s">
        <v>8434</v>
      </c>
      <c r="B667" s="447" t="s">
        <v>88</v>
      </c>
      <c r="C667" s="540" t="s">
        <v>13081</v>
      </c>
      <c r="D667" s="458" t="s">
        <v>13070</v>
      </c>
      <c r="E667" s="458" t="s">
        <v>13082</v>
      </c>
      <c r="F667" s="541">
        <v>1.333</v>
      </c>
      <c r="G667" s="5" t="s">
        <v>8439</v>
      </c>
      <c r="H667" s="121"/>
      <c r="I667" s="121"/>
      <c r="J667" s="121"/>
      <c r="K667" s="121"/>
      <c r="L667" s="121"/>
      <c r="M667" s="121"/>
      <c r="N667" s="121"/>
      <c r="O667" s="121"/>
      <c r="P667" s="121"/>
      <c r="Q667" s="121"/>
      <c r="R667" s="121"/>
      <c r="S667" s="121"/>
      <c r="T667" s="121"/>
      <c r="U667" s="121"/>
      <c r="V667" s="121"/>
      <c r="W667" s="121"/>
      <c r="X667" s="121"/>
      <c r="Y667" s="121"/>
      <c r="Z667" s="121"/>
    </row>
    <row r="668" ht="11.25" customHeight="1">
      <c r="A668" s="540" t="s">
        <v>8434</v>
      </c>
      <c r="B668" s="447" t="s">
        <v>88</v>
      </c>
      <c r="C668" s="540" t="s">
        <v>13083</v>
      </c>
      <c r="D668" s="458" t="s">
        <v>13070</v>
      </c>
      <c r="E668" s="458" t="s">
        <v>13084</v>
      </c>
      <c r="F668" s="541">
        <v>0.533</v>
      </c>
      <c r="G668" s="5" t="s">
        <v>8439</v>
      </c>
      <c r="H668" s="121"/>
      <c r="I668" s="121"/>
      <c r="J668" s="121"/>
      <c r="K668" s="121"/>
      <c r="L668" s="121"/>
      <c r="M668" s="121"/>
      <c r="N668" s="121"/>
      <c r="O668" s="121"/>
      <c r="P668" s="121"/>
      <c r="Q668" s="121"/>
      <c r="R668" s="121"/>
      <c r="S668" s="121"/>
      <c r="T668" s="121"/>
      <c r="U668" s="121"/>
      <c r="V668" s="121"/>
      <c r="W668" s="121"/>
      <c r="X668" s="121"/>
      <c r="Y668" s="121"/>
      <c r="Z668" s="121"/>
    </row>
    <row r="669" ht="11.25" customHeight="1">
      <c r="A669" s="540" t="s">
        <v>8434</v>
      </c>
      <c r="B669" s="447" t="s">
        <v>88</v>
      </c>
      <c r="C669" s="540" t="s">
        <v>13085</v>
      </c>
      <c r="D669" s="458" t="s">
        <v>13086</v>
      </c>
      <c r="E669" s="458" t="s">
        <v>13078</v>
      </c>
      <c r="F669" s="541">
        <v>10.666</v>
      </c>
      <c r="G669" s="5" t="s">
        <v>8439</v>
      </c>
      <c r="H669" s="121"/>
      <c r="I669" s="121"/>
      <c r="J669" s="121"/>
      <c r="K669" s="121"/>
      <c r="L669" s="121"/>
      <c r="M669" s="121"/>
      <c r="N669" s="121"/>
      <c r="O669" s="121"/>
      <c r="P669" s="121"/>
      <c r="Q669" s="121"/>
      <c r="R669" s="121"/>
      <c r="S669" s="121"/>
      <c r="T669" s="121"/>
      <c r="U669" s="121"/>
      <c r="V669" s="121"/>
      <c r="W669" s="121"/>
      <c r="X669" s="121"/>
      <c r="Y669" s="121"/>
      <c r="Z669" s="121"/>
    </row>
    <row r="670" ht="11.25" customHeight="1">
      <c r="A670" s="540" t="s">
        <v>8434</v>
      </c>
      <c r="B670" s="447" t="s">
        <v>88</v>
      </c>
      <c r="C670" s="540" t="s">
        <v>13087</v>
      </c>
      <c r="D670" s="458" t="s">
        <v>13070</v>
      </c>
      <c r="E670" s="458" t="s">
        <v>13080</v>
      </c>
      <c r="F670" s="541">
        <v>5.333</v>
      </c>
      <c r="G670" s="5" t="s">
        <v>8439</v>
      </c>
      <c r="H670" s="121"/>
      <c r="I670" s="121"/>
      <c r="J670" s="121"/>
      <c r="K670" s="121"/>
      <c r="L670" s="121"/>
      <c r="M670" s="121"/>
      <c r="N670" s="121"/>
      <c r="O670" s="121"/>
      <c r="P670" s="121"/>
      <c r="Q670" s="121"/>
      <c r="R670" s="121"/>
      <c r="S670" s="121"/>
      <c r="T670" s="121"/>
      <c r="U670" s="121"/>
      <c r="V670" s="121"/>
      <c r="W670" s="121"/>
      <c r="X670" s="121"/>
      <c r="Y670" s="121"/>
      <c r="Z670" s="121"/>
    </row>
    <row r="671" ht="11.25" customHeight="1">
      <c r="A671" s="540" t="s">
        <v>8434</v>
      </c>
      <c r="B671" s="447" t="s">
        <v>88</v>
      </c>
      <c r="C671" s="540" t="s">
        <v>13088</v>
      </c>
      <c r="D671" s="458" t="s">
        <v>13070</v>
      </c>
      <c r="E671" s="458" t="s">
        <v>13082</v>
      </c>
      <c r="F671" s="541">
        <v>1.333</v>
      </c>
      <c r="G671" s="5" t="s">
        <v>8439</v>
      </c>
      <c r="H671" s="121"/>
      <c r="I671" s="121"/>
      <c r="J671" s="121"/>
      <c r="K671" s="121"/>
      <c r="L671" s="121"/>
      <c r="M671" s="121"/>
      <c r="N671" s="121"/>
      <c r="O671" s="121"/>
      <c r="P671" s="121"/>
      <c r="Q671" s="121"/>
      <c r="R671" s="121"/>
      <c r="S671" s="121"/>
      <c r="T671" s="121"/>
      <c r="U671" s="121"/>
      <c r="V671" s="121"/>
      <c r="W671" s="121"/>
      <c r="X671" s="121"/>
      <c r="Y671" s="121"/>
      <c r="Z671" s="121"/>
    </row>
    <row r="672" ht="11.25" customHeight="1">
      <c r="A672" s="540" t="s">
        <v>8434</v>
      </c>
      <c r="B672" s="447" t="s">
        <v>88</v>
      </c>
      <c r="C672" s="540" t="s">
        <v>13089</v>
      </c>
      <c r="D672" s="458" t="s">
        <v>13070</v>
      </c>
      <c r="E672" s="458" t="s">
        <v>13084</v>
      </c>
      <c r="F672" s="541">
        <v>0.533</v>
      </c>
      <c r="G672" s="5" t="s">
        <v>8439</v>
      </c>
      <c r="H672" s="121"/>
      <c r="I672" s="121"/>
      <c r="J672" s="121"/>
      <c r="K672" s="121"/>
      <c r="L672" s="121"/>
      <c r="M672" s="121"/>
      <c r="N672" s="121"/>
      <c r="O672" s="121"/>
      <c r="P672" s="121"/>
      <c r="Q672" s="121"/>
      <c r="R672" s="121"/>
      <c r="S672" s="121"/>
      <c r="T672" s="121"/>
      <c r="U672" s="121"/>
      <c r="V672" s="121"/>
      <c r="W672" s="121"/>
      <c r="X672" s="121"/>
      <c r="Y672" s="121"/>
      <c r="Z672" s="121"/>
    </row>
    <row r="673" ht="11.25" customHeight="1">
      <c r="A673" s="540" t="s">
        <v>10373</v>
      </c>
      <c r="B673" s="447" t="s">
        <v>88</v>
      </c>
      <c r="C673" s="540" t="s">
        <v>13090</v>
      </c>
      <c r="D673" s="458" t="s">
        <v>12281</v>
      </c>
      <c r="E673" s="458" t="s">
        <v>13091</v>
      </c>
      <c r="F673" s="541">
        <v>15.18</v>
      </c>
      <c r="G673" s="5" t="s">
        <v>4565</v>
      </c>
      <c r="H673" s="121"/>
      <c r="I673" s="121"/>
      <c r="J673" s="121"/>
      <c r="K673" s="121"/>
      <c r="L673" s="121"/>
      <c r="M673" s="121"/>
      <c r="N673" s="121"/>
      <c r="O673" s="121"/>
      <c r="P673" s="121"/>
      <c r="Q673" s="121"/>
      <c r="R673" s="121"/>
      <c r="S673" s="121"/>
      <c r="T673" s="121"/>
      <c r="U673" s="121"/>
      <c r="V673" s="121"/>
      <c r="W673" s="121"/>
      <c r="X673" s="121"/>
      <c r="Y673" s="121"/>
      <c r="Z673" s="121"/>
    </row>
    <row r="674" ht="11.25" customHeight="1">
      <c r="A674" s="540" t="s">
        <v>10373</v>
      </c>
      <c r="B674" s="447" t="s">
        <v>88</v>
      </c>
      <c r="C674" s="540" t="s">
        <v>13092</v>
      </c>
      <c r="D674" s="458" t="s">
        <v>12281</v>
      </c>
      <c r="E674" s="458" t="s">
        <v>13091</v>
      </c>
      <c r="F674" s="541">
        <v>15.18</v>
      </c>
      <c r="G674" s="5" t="s">
        <v>4565</v>
      </c>
      <c r="H674" s="121"/>
      <c r="I674" s="121"/>
      <c r="J674" s="121"/>
      <c r="K674" s="121"/>
      <c r="L674" s="121"/>
      <c r="M674" s="121"/>
      <c r="N674" s="121"/>
      <c r="O674" s="121"/>
      <c r="P674" s="121"/>
      <c r="Q674" s="121"/>
      <c r="R674" s="121"/>
      <c r="S674" s="121"/>
      <c r="T674" s="121"/>
      <c r="U674" s="121"/>
      <c r="V674" s="121"/>
      <c r="W674" s="121"/>
      <c r="X674" s="121"/>
      <c r="Y674" s="121"/>
      <c r="Z674" s="121"/>
    </row>
    <row r="675" ht="11.25" customHeight="1">
      <c r="A675" s="540" t="s">
        <v>10373</v>
      </c>
      <c r="B675" s="447" t="s">
        <v>88</v>
      </c>
      <c r="C675" s="540" t="s">
        <v>13093</v>
      </c>
      <c r="D675" s="458" t="s">
        <v>12281</v>
      </c>
      <c r="E675" s="458" t="s">
        <v>13094</v>
      </c>
      <c r="F675" s="541">
        <v>4.25</v>
      </c>
      <c r="G675" s="5" t="s">
        <v>4565</v>
      </c>
      <c r="H675" s="121"/>
      <c r="I675" s="121"/>
      <c r="J675" s="121"/>
      <c r="K675" s="121"/>
      <c r="L675" s="121"/>
      <c r="M675" s="121"/>
      <c r="N675" s="121"/>
      <c r="O675" s="121"/>
      <c r="P675" s="121"/>
      <c r="Q675" s="121"/>
      <c r="R675" s="121"/>
      <c r="S675" s="121"/>
      <c r="T675" s="121"/>
      <c r="U675" s="121"/>
      <c r="V675" s="121"/>
      <c r="W675" s="121"/>
      <c r="X675" s="121"/>
      <c r="Y675" s="121"/>
      <c r="Z675" s="121"/>
    </row>
    <row r="676" ht="11.25" customHeight="1">
      <c r="A676" s="540" t="s">
        <v>10373</v>
      </c>
      <c r="B676" s="447" t="s">
        <v>88</v>
      </c>
      <c r="C676" s="540" t="s">
        <v>13095</v>
      </c>
      <c r="D676" s="458" t="s">
        <v>12281</v>
      </c>
      <c r="E676" s="458" t="s">
        <v>13096</v>
      </c>
      <c r="F676" s="541">
        <v>6.27</v>
      </c>
      <c r="G676" s="5" t="s">
        <v>4565</v>
      </c>
      <c r="H676" s="121"/>
      <c r="I676" s="121"/>
      <c r="J676" s="121"/>
      <c r="K676" s="121"/>
      <c r="L676" s="121"/>
      <c r="M676" s="121"/>
      <c r="N676" s="121"/>
      <c r="O676" s="121"/>
      <c r="P676" s="121"/>
      <c r="Q676" s="121"/>
      <c r="R676" s="121"/>
      <c r="S676" s="121"/>
      <c r="T676" s="121"/>
      <c r="U676" s="121"/>
      <c r="V676" s="121"/>
      <c r="W676" s="121"/>
      <c r="X676" s="121"/>
      <c r="Y676" s="121"/>
      <c r="Z676" s="121"/>
    </row>
    <row r="677" ht="11.25" customHeight="1">
      <c r="A677" s="540" t="s">
        <v>10373</v>
      </c>
      <c r="B677" s="447" t="s">
        <v>88</v>
      </c>
      <c r="C677" s="540" t="s">
        <v>13097</v>
      </c>
      <c r="D677" s="458" t="s">
        <v>12281</v>
      </c>
      <c r="E677" s="458" t="s">
        <v>13096</v>
      </c>
      <c r="F677" s="541">
        <v>6.27</v>
      </c>
      <c r="G677" s="5" t="s">
        <v>4565</v>
      </c>
      <c r="H677" s="121"/>
      <c r="I677" s="121"/>
      <c r="J677" s="121"/>
      <c r="K677" s="121"/>
      <c r="L677" s="121"/>
      <c r="M677" s="121"/>
      <c r="N677" s="121"/>
      <c r="O677" s="121"/>
      <c r="P677" s="121"/>
      <c r="Q677" s="121"/>
      <c r="R677" s="121"/>
      <c r="S677" s="121"/>
      <c r="T677" s="121"/>
      <c r="U677" s="121"/>
      <c r="V677" s="121"/>
      <c r="W677" s="121"/>
      <c r="X677" s="121"/>
      <c r="Y677" s="121"/>
      <c r="Z677" s="121"/>
    </row>
    <row r="678" ht="11.25" customHeight="1">
      <c r="A678" s="540" t="s">
        <v>10373</v>
      </c>
      <c r="B678" s="447" t="s">
        <v>88</v>
      </c>
      <c r="C678" s="540" t="s">
        <v>13098</v>
      </c>
      <c r="D678" s="458" t="s">
        <v>12281</v>
      </c>
      <c r="E678" s="458" t="s">
        <v>13099</v>
      </c>
      <c r="F678" s="541">
        <v>1.57</v>
      </c>
      <c r="G678" s="5" t="s">
        <v>4565</v>
      </c>
      <c r="H678" s="121"/>
      <c r="I678" s="121"/>
      <c r="J678" s="121"/>
      <c r="K678" s="121"/>
      <c r="L678" s="121"/>
      <c r="M678" s="121"/>
      <c r="N678" s="121"/>
      <c r="O678" s="121"/>
      <c r="P678" s="121"/>
      <c r="Q678" s="121"/>
      <c r="R678" s="121"/>
      <c r="S678" s="121"/>
      <c r="T678" s="121"/>
      <c r="U678" s="121"/>
      <c r="V678" s="121"/>
      <c r="W678" s="121"/>
      <c r="X678" s="121"/>
      <c r="Y678" s="121"/>
      <c r="Z678" s="121"/>
    </row>
    <row r="679" ht="11.25" customHeight="1">
      <c r="A679" s="540" t="s">
        <v>10373</v>
      </c>
      <c r="B679" s="447" t="s">
        <v>88</v>
      </c>
      <c r="C679" s="540" t="s">
        <v>13100</v>
      </c>
      <c r="D679" s="458" t="s">
        <v>12281</v>
      </c>
      <c r="E679" s="458" t="s">
        <v>13101</v>
      </c>
      <c r="F679" s="541">
        <v>10.56</v>
      </c>
      <c r="G679" s="5" t="s">
        <v>4565</v>
      </c>
      <c r="H679" s="121"/>
      <c r="I679" s="121"/>
      <c r="J679" s="121"/>
      <c r="K679" s="121"/>
      <c r="L679" s="121"/>
      <c r="M679" s="121"/>
      <c r="N679" s="121"/>
      <c r="O679" s="121"/>
      <c r="P679" s="121"/>
      <c r="Q679" s="121"/>
      <c r="R679" s="121"/>
      <c r="S679" s="121"/>
      <c r="T679" s="121"/>
      <c r="U679" s="121"/>
      <c r="V679" s="121"/>
      <c r="W679" s="121"/>
      <c r="X679" s="121"/>
      <c r="Y679" s="121"/>
      <c r="Z679" s="121"/>
    </row>
    <row r="680" ht="11.25" customHeight="1">
      <c r="A680" s="540" t="s">
        <v>10373</v>
      </c>
      <c r="B680" s="447" t="s">
        <v>88</v>
      </c>
      <c r="C680" s="540" t="s">
        <v>13102</v>
      </c>
      <c r="D680" s="458" t="s">
        <v>12281</v>
      </c>
      <c r="E680" s="458" t="s">
        <v>13101</v>
      </c>
      <c r="F680" s="541">
        <v>10.56</v>
      </c>
      <c r="G680" s="5" t="s">
        <v>4565</v>
      </c>
      <c r="H680" s="121"/>
      <c r="I680" s="121"/>
      <c r="J680" s="121"/>
      <c r="K680" s="121"/>
      <c r="L680" s="121"/>
      <c r="M680" s="121"/>
      <c r="N680" s="121"/>
      <c r="O680" s="121"/>
      <c r="P680" s="121"/>
      <c r="Q680" s="121"/>
      <c r="R680" s="121"/>
      <c r="S680" s="121"/>
      <c r="T680" s="121"/>
      <c r="U680" s="121"/>
      <c r="V680" s="121"/>
      <c r="W680" s="121"/>
      <c r="X680" s="121"/>
      <c r="Y680" s="121"/>
      <c r="Z680" s="121"/>
    </row>
    <row r="681" ht="11.25" customHeight="1">
      <c r="A681" s="540" t="s">
        <v>10373</v>
      </c>
      <c r="B681" s="447" t="s">
        <v>88</v>
      </c>
      <c r="C681" s="540" t="s">
        <v>13103</v>
      </c>
      <c r="D681" s="458" t="s">
        <v>12281</v>
      </c>
      <c r="E681" s="458" t="s">
        <v>13104</v>
      </c>
      <c r="F681" s="541">
        <v>2.64</v>
      </c>
      <c r="G681" s="5" t="s">
        <v>4565</v>
      </c>
      <c r="H681" s="121"/>
      <c r="I681" s="121"/>
      <c r="J681" s="121"/>
      <c r="K681" s="121"/>
      <c r="L681" s="121"/>
      <c r="M681" s="121"/>
      <c r="N681" s="121"/>
      <c r="O681" s="121"/>
      <c r="P681" s="121"/>
      <c r="Q681" s="121"/>
      <c r="R681" s="121"/>
      <c r="S681" s="121"/>
      <c r="T681" s="121"/>
      <c r="U681" s="121"/>
      <c r="V681" s="121"/>
      <c r="W681" s="121"/>
      <c r="X681" s="121"/>
      <c r="Y681" s="121"/>
      <c r="Z681" s="121"/>
    </row>
    <row r="682" ht="11.25" customHeight="1">
      <c r="A682" s="540" t="s">
        <v>10373</v>
      </c>
      <c r="B682" s="447" t="s">
        <v>88</v>
      </c>
      <c r="C682" s="540" t="s">
        <v>13105</v>
      </c>
      <c r="D682" s="458" t="s">
        <v>12281</v>
      </c>
      <c r="E682" s="458" t="s">
        <v>13106</v>
      </c>
      <c r="F682" s="541">
        <v>1.0</v>
      </c>
      <c r="G682" s="5" t="s">
        <v>4565</v>
      </c>
      <c r="H682" s="121"/>
      <c r="I682" s="121"/>
      <c r="J682" s="121"/>
      <c r="K682" s="121"/>
      <c r="L682" s="121"/>
      <c r="M682" s="121"/>
      <c r="N682" s="121"/>
      <c r="O682" s="121"/>
      <c r="P682" s="121"/>
      <c r="Q682" s="121"/>
      <c r="R682" s="121"/>
      <c r="S682" s="121"/>
      <c r="T682" s="121"/>
      <c r="U682" s="121"/>
      <c r="V682" s="121"/>
      <c r="W682" s="121"/>
      <c r="X682" s="121"/>
      <c r="Y682" s="121"/>
      <c r="Z682" s="121"/>
    </row>
    <row r="683" ht="11.25" customHeight="1">
      <c r="A683" s="540" t="s">
        <v>10373</v>
      </c>
      <c r="B683" s="447" t="s">
        <v>88</v>
      </c>
      <c r="C683" s="540" t="s">
        <v>13107</v>
      </c>
      <c r="D683" s="458" t="s">
        <v>12281</v>
      </c>
      <c r="E683" s="458" t="s">
        <v>13108</v>
      </c>
      <c r="F683" s="541">
        <v>4.29</v>
      </c>
      <c r="G683" s="5" t="s">
        <v>4565</v>
      </c>
      <c r="H683" s="121"/>
      <c r="I683" s="121"/>
      <c r="J683" s="121"/>
      <c r="K683" s="121"/>
      <c r="L683" s="121"/>
      <c r="M683" s="121"/>
      <c r="N683" s="121"/>
      <c r="O683" s="121"/>
      <c r="P683" s="121"/>
      <c r="Q683" s="121"/>
      <c r="R683" s="121"/>
      <c r="S683" s="121"/>
      <c r="T683" s="121"/>
      <c r="U683" s="121"/>
      <c r="V683" s="121"/>
      <c r="W683" s="121"/>
      <c r="X683" s="121"/>
      <c r="Y683" s="121"/>
      <c r="Z683" s="121"/>
    </row>
    <row r="684" ht="11.25" customHeight="1">
      <c r="A684" s="540" t="s">
        <v>10373</v>
      </c>
      <c r="B684" s="447" t="s">
        <v>88</v>
      </c>
      <c r="C684" s="540" t="s">
        <v>13109</v>
      </c>
      <c r="D684" s="458" t="s">
        <v>12281</v>
      </c>
      <c r="E684" s="458" t="s">
        <v>13108</v>
      </c>
      <c r="F684" s="541">
        <v>4.29</v>
      </c>
      <c r="G684" s="5" t="s">
        <v>4565</v>
      </c>
      <c r="H684" s="121"/>
      <c r="I684" s="121"/>
      <c r="J684" s="121"/>
      <c r="K684" s="121"/>
      <c r="L684" s="121"/>
      <c r="M684" s="121"/>
      <c r="N684" s="121"/>
      <c r="O684" s="121"/>
      <c r="P684" s="121"/>
      <c r="Q684" s="121"/>
      <c r="R684" s="121"/>
      <c r="S684" s="121"/>
      <c r="T684" s="121"/>
      <c r="U684" s="121"/>
      <c r="V684" s="121"/>
      <c r="W684" s="121"/>
      <c r="X684" s="121"/>
      <c r="Y684" s="121"/>
      <c r="Z684" s="121"/>
    </row>
    <row r="685" ht="11.25" customHeight="1">
      <c r="A685" s="540" t="s">
        <v>10373</v>
      </c>
      <c r="B685" s="447" t="s">
        <v>88</v>
      </c>
      <c r="C685" s="540" t="s">
        <v>13110</v>
      </c>
      <c r="D685" s="458" t="s">
        <v>12281</v>
      </c>
      <c r="E685" s="458" t="s">
        <v>13111</v>
      </c>
      <c r="F685" s="541">
        <v>1.8</v>
      </c>
      <c r="G685" s="5" t="s">
        <v>4565</v>
      </c>
      <c r="H685" s="121"/>
      <c r="I685" s="121"/>
      <c r="J685" s="121"/>
      <c r="K685" s="121"/>
      <c r="L685" s="121"/>
      <c r="M685" s="121"/>
      <c r="N685" s="121"/>
      <c r="O685" s="121"/>
      <c r="P685" s="121"/>
      <c r="Q685" s="121"/>
      <c r="R685" s="121"/>
      <c r="S685" s="121"/>
      <c r="T685" s="121"/>
      <c r="U685" s="121"/>
      <c r="V685" s="121"/>
      <c r="W685" s="121"/>
      <c r="X685" s="121"/>
      <c r="Y685" s="121"/>
      <c r="Z685" s="121"/>
    </row>
    <row r="686" ht="11.25" customHeight="1">
      <c r="A686" s="540" t="s">
        <v>10373</v>
      </c>
      <c r="B686" s="447" t="s">
        <v>88</v>
      </c>
      <c r="C686" s="540" t="s">
        <v>13112</v>
      </c>
      <c r="D686" s="458" t="s">
        <v>12281</v>
      </c>
      <c r="E686" s="458" t="s">
        <v>13113</v>
      </c>
      <c r="F686" s="541">
        <v>0.43</v>
      </c>
      <c r="G686" s="5" t="s">
        <v>4565</v>
      </c>
      <c r="H686" s="121"/>
      <c r="I686" s="121"/>
      <c r="J686" s="121"/>
      <c r="K686" s="121"/>
      <c r="L686" s="121"/>
      <c r="M686" s="121"/>
      <c r="N686" s="121"/>
      <c r="O686" s="121"/>
      <c r="P686" s="121"/>
      <c r="Q686" s="121"/>
      <c r="R686" s="121"/>
      <c r="S686" s="121"/>
      <c r="T686" s="121"/>
      <c r="U686" s="121"/>
      <c r="V686" s="121"/>
      <c r="W686" s="121"/>
      <c r="X686" s="121"/>
      <c r="Y686" s="121"/>
      <c r="Z686" s="121"/>
    </row>
    <row r="687" ht="11.25" customHeight="1">
      <c r="A687" s="540" t="s">
        <v>10373</v>
      </c>
      <c r="B687" s="447" t="s">
        <v>88</v>
      </c>
      <c r="C687" s="540" t="s">
        <v>13114</v>
      </c>
      <c r="D687" s="458" t="s">
        <v>12738</v>
      </c>
      <c r="E687" s="458" t="s">
        <v>13115</v>
      </c>
      <c r="F687" s="541">
        <v>12.0</v>
      </c>
      <c r="G687" s="5" t="s">
        <v>4565</v>
      </c>
      <c r="H687" s="121"/>
      <c r="I687" s="121"/>
      <c r="J687" s="121"/>
      <c r="K687" s="121"/>
      <c r="L687" s="121"/>
      <c r="M687" s="121"/>
      <c r="N687" s="121"/>
      <c r="O687" s="121"/>
      <c r="P687" s="121"/>
      <c r="Q687" s="121"/>
      <c r="R687" s="121"/>
      <c r="S687" s="121"/>
      <c r="T687" s="121"/>
      <c r="U687" s="121"/>
      <c r="V687" s="121"/>
      <c r="W687" s="121"/>
      <c r="X687" s="121"/>
      <c r="Y687" s="121"/>
      <c r="Z687" s="121"/>
    </row>
    <row r="688" ht="11.25" customHeight="1">
      <c r="A688" s="540" t="s">
        <v>10373</v>
      </c>
      <c r="B688" s="447" t="s">
        <v>88</v>
      </c>
      <c r="C688" s="540" t="s">
        <v>13116</v>
      </c>
      <c r="D688" s="458" t="s">
        <v>12386</v>
      </c>
      <c r="E688" s="458" t="s">
        <v>13117</v>
      </c>
      <c r="F688" s="541">
        <v>19.0</v>
      </c>
      <c r="G688" s="5" t="s">
        <v>4565</v>
      </c>
      <c r="H688" s="121"/>
      <c r="I688" s="121"/>
      <c r="J688" s="121"/>
      <c r="K688" s="121"/>
      <c r="L688" s="121"/>
      <c r="M688" s="121"/>
      <c r="N688" s="121"/>
      <c r="O688" s="121"/>
      <c r="P688" s="121"/>
      <c r="Q688" s="121"/>
      <c r="R688" s="121"/>
      <c r="S688" s="121"/>
      <c r="T688" s="121"/>
      <c r="U688" s="121"/>
      <c r="V688" s="121"/>
      <c r="W688" s="121"/>
      <c r="X688" s="121"/>
      <c r="Y688" s="121"/>
      <c r="Z688" s="121"/>
    </row>
    <row r="689" ht="11.25" customHeight="1">
      <c r="A689" s="540" t="s">
        <v>10373</v>
      </c>
      <c r="B689" s="447" t="s">
        <v>88</v>
      </c>
      <c r="C689" s="540" t="s">
        <v>13118</v>
      </c>
      <c r="D689" s="458" t="s">
        <v>12386</v>
      </c>
      <c r="E689" s="458" t="s">
        <v>13119</v>
      </c>
      <c r="F689" s="541">
        <v>87.67</v>
      </c>
      <c r="G689" s="5" t="s">
        <v>4565</v>
      </c>
      <c r="H689" s="121"/>
      <c r="I689" s="121"/>
      <c r="J689" s="121"/>
      <c r="K689" s="121"/>
      <c r="L689" s="121"/>
      <c r="M689" s="121"/>
      <c r="N689" s="121"/>
      <c r="O689" s="121"/>
      <c r="P689" s="121"/>
      <c r="Q689" s="121"/>
      <c r="R689" s="121"/>
      <c r="S689" s="121"/>
      <c r="T689" s="121"/>
      <c r="U689" s="121"/>
      <c r="V689" s="121"/>
      <c r="W689" s="121"/>
      <c r="X689" s="121"/>
      <c r="Y689" s="121"/>
      <c r="Z689" s="121"/>
    </row>
    <row r="690" ht="11.25" customHeight="1">
      <c r="A690" s="540" t="s">
        <v>1182</v>
      </c>
      <c r="B690" s="447" t="s">
        <v>88</v>
      </c>
      <c r="C690" s="540" t="s">
        <v>13120</v>
      </c>
      <c r="D690" s="458" t="s">
        <v>12223</v>
      </c>
      <c r="E690" s="458" t="s">
        <v>13121</v>
      </c>
      <c r="F690" s="541">
        <v>17.33</v>
      </c>
      <c r="G690" s="5" t="s">
        <v>1182</v>
      </c>
      <c r="H690" s="121"/>
      <c r="I690" s="121"/>
      <c r="J690" s="121"/>
      <c r="K690" s="121"/>
      <c r="L690" s="121"/>
      <c r="M690" s="121"/>
      <c r="N690" s="121"/>
      <c r="O690" s="121"/>
      <c r="P690" s="121"/>
      <c r="Q690" s="121"/>
      <c r="R690" s="121"/>
      <c r="S690" s="121"/>
      <c r="T690" s="121"/>
      <c r="U690" s="121"/>
      <c r="V690" s="121"/>
      <c r="W690" s="121"/>
      <c r="X690" s="121"/>
      <c r="Y690" s="121"/>
      <c r="Z690" s="121"/>
    </row>
    <row r="691" ht="11.25" customHeight="1">
      <c r="A691" s="540" t="s">
        <v>1182</v>
      </c>
      <c r="B691" s="447" t="s">
        <v>88</v>
      </c>
      <c r="C691" s="540" t="s">
        <v>13122</v>
      </c>
      <c r="D691" s="458" t="s">
        <v>12223</v>
      </c>
      <c r="E691" s="458" t="s">
        <v>13123</v>
      </c>
      <c r="F691" s="541">
        <v>14.33</v>
      </c>
      <c r="G691" s="5" t="s">
        <v>1182</v>
      </c>
      <c r="H691" s="121"/>
      <c r="I691" s="121"/>
      <c r="J691" s="121"/>
      <c r="K691" s="121"/>
      <c r="L691" s="121"/>
      <c r="M691" s="121"/>
      <c r="N691" s="121"/>
      <c r="O691" s="121"/>
      <c r="P691" s="121"/>
      <c r="Q691" s="121"/>
      <c r="R691" s="121"/>
      <c r="S691" s="121"/>
      <c r="T691" s="121"/>
      <c r="U691" s="121"/>
      <c r="V691" s="121"/>
      <c r="W691" s="121"/>
      <c r="X691" s="121"/>
      <c r="Y691" s="121"/>
      <c r="Z691" s="121"/>
    </row>
    <row r="692" ht="11.25" customHeight="1">
      <c r="A692" s="540" t="s">
        <v>1182</v>
      </c>
      <c r="B692" s="447" t="s">
        <v>88</v>
      </c>
      <c r="C692" s="540" t="s">
        <v>13124</v>
      </c>
      <c r="D692" s="458" t="s">
        <v>12223</v>
      </c>
      <c r="E692" s="458" t="s">
        <v>13121</v>
      </c>
      <c r="F692" s="541">
        <v>17.33</v>
      </c>
      <c r="G692" s="5" t="s">
        <v>1182</v>
      </c>
      <c r="H692" s="121"/>
      <c r="I692" s="121"/>
      <c r="J692" s="121"/>
      <c r="K692" s="121"/>
      <c r="L692" s="121"/>
      <c r="M692" s="121"/>
      <c r="N692" s="121"/>
      <c r="O692" s="121"/>
      <c r="P692" s="121"/>
      <c r="Q692" s="121"/>
      <c r="R692" s="121"/>
      <c r="S692" s="121"/>
      <c r="T692" s="121"/>
      <c r="U692" s="121"/>
      <c r="V692" s="121"/>
      <c r="W692" s="121"/>
      <c r="X692" s="121"/>
      <c r="Y692" s="121"/>
      <c r="Z692" s="121"/>
    </row>
    <row r="693" ht="11.25" customHeight="1">
      <c r="A693" s="540" t="s">
        <v>1182</v>
      </c>
      <c r="B693" s="447" t="s">
        <v>88</v>
      </c>
      <c r="C693" s="540" t="s">
        <v>13125</v>
      </c>
      <c r="D693" s="458" t="s">
        <v>12223</v>
      </c>
      <c r="E693" s="458" t="s">
        <v>13123</v>
      </c>
      <c r="F693" s="541">
        <v>14.33</v>
      </c>
      <c r="G693" s="5" t="s">
        <v>1182</v>
      </c>
      <c r="H693" s="121"/>
      <c r="I693" s="121"/>
      <c r="J693" s="121"/>
      <c r="K693" s="121"/>
      <c r="L693" s="121"/>
      <c r="M693" s="121"/>
      <c r="N693" s="121"/>
      <c r="O693" s="121"/>
      <c r="P693" s="121"/>
      <c r="Q693" s="121"/>
      <c r="R693" s="121"/>
      <c r="S693" s="121"/>
      <c r="T693" s="121"/>
      <c r="U693" s="121"/>
      <c r="V693" s="121"/>
      <c r="W693" s="121"/>
      <c r="X693" s="121"/>
      <c r="Y693" s="121"/>
      <c r="Z693" s="121"/>
    </row>
    <row r="694" ht="11.25" customHeight="1">
      <c r="A694" s="540" t="s">
        <v>1182</v>
      </c>
      <c r="B694" s="447" t="s">
        <v>88</v>
      </c>
      <c r="C694" s="540" t="s">
        <v>13126</v>
      </c>
      <c r="D694" s="458" t="s">
        <v>12223</v>
      </c>
      <c r="E694" s="458" t="s">
        <v>13127</v>
      </c>
      <c r="F694" s="541">
        <v>4.33</v>
      </c>
      <c r="G694" s="5" t="s">
        <v>1182</v>
      </c>
      <c r="H694" s="121"/>
      <c r="I694" s="121"/>
      <c r="J694" s="121"/>
      <c r="K694" s="121"/>
      <c r="L694" s="121"/>
      <c r="M694" s="121"/>
      <c r="N694" s="121"/>
      <c r="O694" s="121"/>
      <c r="P694" s="121"/>
      <c r="Q694" s="121"/>
      <c r="R694" s="121"/>
      <c r="S694" s="121"/>
      <c r="T694" s="121"/>
      <c r="U694" s="121"/>
      <c r="V694" s="121"/>
      <c r="W694" s="121"/>
      <c r="X694" s="121"/>
      <c r="Y694" s="121"/>
      <c r="Z694" s="121"/>
    </row>
    <row r="695" ht="11.25" customHeight="1">
      <c r="A695" s="540" t="s">
        <v>1182</v>
      </c>
      <c r="B695" s="447" t="s">
        <v>88</v>
      </c>
      <c r="C695" s="540" t="s">
        <v>13128</v>
      </c>
      <c r="D695" s="458" t="s">
        <v>12223</v>
      </c>
      <c r="E695" s="458" t="s">
        <v>13129</v>
      </c>
      <c r="F695" s="541">
        <v>3.58</v>
      </c>
      <c r="G695" s="5" t="s">
        <v>1182</v>
      </c>
      <c r="H695" s="121"/>
      <c r="I695" s="121"/>
      <c r="J695" s="121"/>
      <c r="K695" s="121"/>
      <c r="L695" s="121"/>
      <c r="M695" s="121"/>
      <c r="N695" s="121"/>
      <c r="O695" s="121"/>
      <c r="P695" s="121"/>
      <c r="Q695" s="121"/>
      <c r="R695" s="121"/>
      <c r="S695" s="121"/>
      <c r="T695" s="121"/>
      <c r="U695" s="121"/>
      <c r="V695" s="121"/>
      <c r="W695" s="121"/>
      <c r="X695" s="121"/>
      <c r="Y695" s="121"/>
      <c r="Z695" s="121"/>
    </row>
    <row r="696" ht="11.25" customHeight="1">
      <c r="A696" s="540" t="s">
        <v>1182</v>
      </c>
      <c r="B696" s="447" t="s">
        <v>88</v>
      </c>
      <c r="C696" s="540" t="s">
        <v>13130</v>
      </c>
      <c r="D696" s="458" t="s">
        <v>12223</v>
      </c>
      <c r="E696" s="458" t="s">
        <v>13131</v>
      </c>
      <c r="F696" s="541">
        <v>1.73</v>
      </c>
      <c r="G696" s="5" t="s">
        <v>1182</v>
      </c>
      <c r="H696" s="121"/>
      <c r="I696" s="121"/>
      <c r="J696" s="121"/>
      <c r="K696" s="121"/>
      <c r="L696" s="121"/>
      <c r="M696" s="121"/>
      <c r="N696" s="121"/>
      <c r="O696" s="121"/>
      <c r="P696" s="121"/>
      <c r="Q696" s="121"/>
      <c r="R696" s="121"/>
      <c r="S696" s="121"/>
      <c r="T696" s="121"/>
      <c r="U696" s="121"/>
      <c r="V696" s="121"/>
      <c r="W696" s="121"/>
      <c r="X696" s="121"/>
      <c r="Y696" s="121"/>
      <c r="Z696" s="121"/>
    </row>
    <row r="697" ht="11.25" customHeight="1">
      <c r="A697" s="540" t="s">
        <v>1182</v>
      </c>
      <c r="B697" s="447" t="s">
        <v>88</v>
      </c>
      <c r="C697" s="540" t="s">
        <v>13132</v>
      </c>
      <c r="D697" s="458" t="s">
        <v>12223</v>
      </c>
      <c r="E697" s="458" t="s">
        <v>13133</v>
      </c>
      <c r="F697" s="541">
        <v>1.43</v>
      </c>
      <c r="G697" s="5" t="s">
        <v>1182</v>
      </c>
      <c r="H697" s="121"/>
      <c r="I697" s="121"/>
      <c r="J697" s="121"/>
      <c r="K697" s="121"/>
      <c r="L697" s="121"/>
      <c r="M697" s="121"/>
      <c r="N697" s="121"/>
      <c r="O697" s="121"/>
      <c r="P697" s="121"/>
      <c r="Q697" s="121"/>
      <c r="R697" s="121"/>
      <c r="S697" s="121"/>
      <c r="T697" s="121"/>
      <c r="U697" s="121"/>
      <c r="V697" s="121"/>
      <c r="W697" s="121"/>
      <c r="X697" s="121"/>
      <c r="Y697" s="121"/>
      <c r="Z697" s="121"/>
    </row>
    <row r="698" ht="11.25" customHeight="1">
      <c r="A698" s="540" t="s">
        <v>1182</v>
      </c>
      <c r="B698" s="447" t="s">
        <v>88</v>
      </c>
      <c r="C698" s="540" t="s">
        <v>13134</v>
      </c>
      <c r="D698" s="458" t="s">
        <v>12223</v>
      </c>
      <c r="E698" s="458" t="s">
        <v>13135</v>
      </c>
      <c r="F698" s="541">
        <v>5.33</v>
      </c>
      <c r="G698" s="5" t="s">
        <v>1182</v>
      </c>
      <c r="H698" s="121"/>
      <c r="I698" s="121"/>
      <c r="J698" s="121"/>
      <c r="K698" s="121"/>
      <c r="L698" s="121"/>
      <c r="M698" s="121"/>
      <c r="N698" s="121"/>
      <c r="O698" s="121"/>
      <c r="P698" s="121"/>
      <c r="Q698" s="121"/>
      <c r="R698" s="121"/>
      <c r="S698" s="121"/>
      <c r="T698" s="121"/>
      <c r="U698" s="121"/>
      <c r="V698" s="121"/>
      <c r="W698" s="121"/>
      <c r="X698" s="121"/>
      <c r="Y698" s="121"/>
      <c r="Z698" s="121"/>
    </row>
    <row r="699" ht="11.25" customHeight="1">
      <c r="A699" s="540" t="s">
        <v>1182</v>
      </c>
      <c r="B699" s="447" t="s">
        <v>88</v>
      </c>
      <c r="C699" s="540" t="s">
        <v>13136</v>
      </c>
      <c r="D699" s="458" t="s">
        <v>12223</v>
      </c>
      <c r="E699" s="458" t="s">
        <v>13135</v>
      </c>
      <c r="F699" s="541">
        <v>5.33</v>
      </c>
      <c r="G699" s="5" t="s">
        <v>1182</v>
      </c>
      <c r="H699" s="121"/>
      <c r="I699" s="121"/>
      <c r="J699" s="121"/>
      <c r="K699" s="121"/>
      <c r="L699" s="121"/>
      <c r="M699" s="121"/>
      <c r="N699" s="121"/>
      <c r="O699" s="121"/>
      <c r="P699" s="121"/>
      <c r="Q699" s="121"/>
      <c r="R699" s="121"/>
      <c r="S699" s="121"/>
      <c r="T699" s="121"/>
      <c r="U699" s="121"/>
      <c r="V699" s="121"/>
      <c r="W699" s="121"/>
      <c r="X699" s="121"/>
      <c r="Y699" s="121"/>
      <c r="Z699" s="121"/>
    </row>
    <row r="700" ht="11.25" customHeight="1">
      <c r="A700" s="540" t="s">
        <v>1182</v>
      </c>
      <c r="B700" s="447" t="s">
        <v>88</v>
      </c>
      <c r="C700" s="540" t="s">
        <v>13137</v>
      </c>
      <c r="D700" s="458" t="s">
        <v>12223</v>
      </c>
      <c r="E700" s="458" t="s">
        <v>13138</v>
      </c>
      <c r="F700" s="541">
        <v>1.33</v>
      </c>
      <c r="G700" s="5" t="s">
        <v>1182</v>
      </c>
      <c r="H700" s="121"/>
      <c r="I700" s="121"/>
      <c r="J700" s="121"/>
      <c r="K700" s="121"/>
      <c r="L700" s="121"/>
      <c r="M700" s="121"/>
      <c r="N700" s="121"/>
      <c r="O700" s="121"/>
      <c r="P700" s="121"/>
      <c r="Q700" s="121"/>
      <c r="R700" s="121"/>
      <c r="S700" s="121"/>
      <c r="T700" s="121"/>
      <c r="U700" s="121"/>
      <c r="V700" s="121"/>
      <c r="W700" s="121"/>
      <c r="X700" s="121"/>
      <c r="Y700" s="121"/>
      <c r="Z700" s="121"/>
    </row>
    <row r="701" ht="11.25" customHeight="1">
      <c r="A701" s="540" t="s">
        <v>1182</v>
      </c>
      <c r="B701" s="447" t="s">
        <v>88</v>
      </c>
      <c r="C701" s="540" t="s">
        <v>13139</v>
      </c>
      <c r="D701" s="458" t="s">
        <v>12223</v>
      </c>
      <c r="E701" s="458" t="s">
        <v>13140</v>
      </c>
      <c r="F701" s="541">
        <v>0.53</v>
      </c>
      <c r="G701" s="5" t="s">
        <v>1182</v>
      </c>
      <c r="H701" s="121"/>
      <c r="I701" s="121"/>
      <c r="J701" s="121"/>
      <c r="K701" s="121"/>
      <c r="L701" s="121"/>
      <c r="M701" s="121"/>
      <c r="N701" s="121"/>
      <c r="O701" s="121"/>
      <c r="P701" s="121"/>
      <c r="Q701" s="121"/>
      <c r="R701" s="121"/>
      <c r="S701" s="121"/>
      <c r="T701" s="121"/>
      <c r="U701" s="121"/>
      <c r="V701" s="121"/>
      <c r="W701" s="121"/>
      <c r="X701" s="121"/>
      <c r="Y701" s="121"/>
      <c r="Z701" s="121"/>
    </row>
    <row r="702" ht="11.25" customHeight="1">
      <c r="A702" s="540" t="s">
        <v>1182</v>
      </c>
      <c r="B702" s="447" t="s">
        <v>88</v>
      </c>
      <c r="C702" s="540" t="s">
        <v>13141</v>
      </c>
      <c r="D702" s="458" t="s">
        <v>12223</v>
      </c>
      <c r="E702" s="458" t="s">
        <v>13135</v>
      </c>
      <c r="F702" s="541">
        <v>5.33</v>
      </c>
      <c r="G702" s="5" t="s">
        <v>1182</v>
      </c>
      <c r="H702" s="121"/>
      <c r="I702" s="121"/>
      <c r="J702" s="121"/>
      <c r="K702" s="121"/>
      <c r="L702" s="121"/>
      <c r="M702" s="121"/>
      <c r="N702" s="121"/>
      <c r="O702" s="121"/>
      <c r="P702" s="121"/>
      <c r="Q702" s="121"/>
      <c r="R702" s="121"/>
      <c r="S702" s="121"/>
      <c r="T702" s="121"/>
      <c r="U702" s="121"/>
      <c r="V702" s="121"/>
      <c r="W702" s="121"/>
      <c r="X702" s="121"/>
      <c r="Y702" s="121"/>
      <c r="Z702" s="121"/>
    </row>
    <row r="703" ht="11.25" customHeight="1">
      <c r="A703" s="540" t="s">
        <v>1182</v>
      </c>
      <c r="B703" s="447" t="s">
        <v>88</v>
      </c>
      <c r="C703" s="540" t="s">
        <v>13142</v>
      </c>
      <c r="D703" s="458" t="s">
        <v>12223</v>
      </c>
      <c r="E703" s="458" t="s">
        <v>13135</v>
      </c>
      <c r="F703" s="541">
        <v>5.33</v>
      </c>
      <c r="G703" s="5" t="s">
        <v>1182</v>
      </c>
      <c r="H703" s="121"/>
      <c r="I703" s="121"/>
      <c r="J703" s="121"/>
      <c r="K703" s="121"/>
      <c r="L703" s="121"/>
      <c r="M703" s="121"/>
      <c r="N703" s="121"/>
      <c r="O703" s="121"/>
      <c r="P703" s="121"/>
      <c r="Q703" s="121"/>
      <c r="R703" s="121"/>
      <c r="S703" s="121"/>
      <c r="T703" s="121"/>
      <c r="U703" s="121"/>
      <c r="V703" s="121"/>
      <c r="W703" s="121"/>
      <c r="X703" s="121"/>
      <c r="Y703" s="121"/>
      <c r="Z703" s="121"/>
    </row>
    <row r="704" ht="11.25" customHeight="1">
      <c r="A704" s="540" t="s">
        <v>1182</v>
      </c>
      <c r="B704" s="447" t="s">
        <v>88</v>
      </c>
      <c r="C704" s="540" t="s">
        <v>13143</v>
      </c>
      <c r="D704" s="458" t="s">
        <v>12223</v>
      </c>
      <c r="E704" s="458" t="s">
        <v>13138</v>
      </c>
      <c r="F704" s="541">
        <v>1.33</v>
      </c>
      <c r="G704" s="5" t="s">
        <v>1182</v>
      </c>
      <c r="H704" s="121"/>
      <c r="I704" s="121"/>
      <c r="J704" s="121"/>
      <c r="K704" s="121"/>
      <c r="L704" s="121"/>
      <c r="M704" s="121"/>
      <c r="N704" s="121"/>
      <c r="O704" s="121"/>
      <c r="P704" s="121"/>
      <c r="Q704" s="121"/>
      <c r="R704" s="121"/>
      <c r="S704" s="121"/>
      <c r="T704" s="121"/>
      <c r="U704" s="121"/>
      <c r="V704" s="121"/>
      <c r="W704" s="121"/>
      <c r="X704" s="121"/>
      <c r="Y704" s="121"/>
      <c r="Z704" s="121"/>
    </row>
    <row r="705" ht="11.25" customHeight="1">
      <c r="A705" s="540" t="s">
        <v>1182</v>
      </c>
      <c r="B705" s="447" t="s">
        <v>88</v>
      </c>
      <c r="C705" s="540" t="s">
        <v>13144</v>
      </c>
      <c r="D705" s="458" t="s">
        <v>12223</v>
      </c>
      <c r="E705" s="458" t="s">
        <v>13140</v>
      </c>
      <c r="F705" s="541">
        <v>0.53</v>
      </c>
      <c r="G705" s="5" t="s">
        <v>1182</v>
      </c>
      <c r="H705" s="121"/>
      <c r="I705" s="121"/>
      <c r="J705" s="121"/>
      <c r="K705" s="121"/>
      <c r="L705" s="121"/>
      <c r="M705" s="121"/>
      <c r="N705" s="121"/>
      <c r="O705" s="121"/>
      <c r="P705" s="121"/>
      <c r="Q705" s="121"/>
      <c r="R705" s="121"/>
      <c r="S705" s="121"/>
      <c r="T705" s="121"/>
      <c r="U705" s="121"/>
      <c r="V705" s="121"/>
      <c r="W705" s="121"/>
      <c r="X705" s="121"/>
      <c r="Y705" s="121"/>
      <c r="Z705" s="121"/>
    </row>
    <row r="706" ht="11.25" customHeight="1">
      <c r="A706" s="540" t="s">
        <v>4849</v>
      </c>
      <c r="B706" s="447" t="s">
        <v>88</v>
      </c>
      <c r="C706" s="540" t="s">
        <v>13145</v>
      </c>
      <c r="D706" s="458" t="s">
        <v>12223</v>
      </c>
      <c r="E706" s="458">
        <v>37.0</v>
      </c>
      <c r="F706" s="541">
        <f t="shared" ref="F706:F707" si="74">E706/3</f>
        <v>12.33333333</v>
      </c>
      <c r="G706" s="5" t="s">
        <v>4849</v>
      </c>
      <c r="H706" s="121"/>
      <c r="I706" s="121"/>
      <c r="J706" s="121"/>
      <c r="K706" s="121"/>
      <c r="L706" s="121"/>
      <c r="M706" s="121"/>
      <c r="N706" s="121"/>
      <c r="O706" s="121"/>
      <c r="P706" s="121"/>
      <c r="Q706" s="121"/>
      <c r="R706" s="121"/>
      <c r="S706" s="121"/>
      <c r="T706" s="121"/>
      <c r="U706" s="121"/>
      <c r="V706" s="121"/>
      <c r="W706" s="121"/>
      <c r="X706" s="121"/>
      <c r="Y706" s="121"/>
      <c r="Z706" s="121"/>
    </row>
    <row r="707" ht="11.25" customHeight="1">
      <c r="A707" s="540" t="s">
        <v>4849</v>
      </c>
      <c r="B707" s="447" t="s">
        <v>88</v>
      </c>
      <c r="C707" s="540" t="s">
        <v>13146</v>
      </c>
      <c r="D707" s="458" t="s">
        <v>12223</v>
      </c>
      <c r="E707" s="458">
        <v>37.0</v>
      </c>
      <c r="F707" s="541">
        <f t="shared" si="74"/>
        <v>12.33333333</v>
      </c>
      <c r="G707" s="5" t="s">
        <v>4849</v>
      </c>
      <c r="H707" s="121"/>
      <c r="I707" s="121"/>
      <c r="J707" s="121"/>
      <c r="K707" s="121"/>
      <c r="L707" s="121"/>
      <c r="M707" s="121"/>
      <c r="N707" s="121"/>
      <c r="O707" s="121"/>
      <c r="P707" s="121"/>
      <c r="Q707" s="121"/>
      <c r="R707" s="121"/>
      <c r="S707" s="121"/>
      <c r="T707" s="121"/>
      <c r="U707" s="121"/>
      <c r="V707" s="121"/>
      <c r="W707" s="121"/>
      <c r="X707" s="121"/>
      <c r="Y707" s="121"/>
      <c r="Z707" s="121"/>
    </row>
    <row r="708" ht="11.25" customHeight="1">
      <c r="A708" s="540" t="s">
        <v>4849</v>
      </c>
      <c r="B708" s="447" t="s">
        <v>88</v>
      </c>
      <c r="C708" s="540" t="s">
        <v>13147</v>
      </c>
      <c r="D708" s="458" t="s">
        <v>12223</v>
      </c>
      <c r="E708" s="458">
        <v>37.0</v>
      </c>
      <c r="F708" s="541">
        <f>(E708/3)*0.25</f>
        <v>3.083333333</v>
      </c>
      <c r="G708" s="5" t="s">
        <v>4849</v>
      </c>
      <c r="H708" s="121"/>
      <c r="I708" s="121"/>
      <c r="J708" s="121"/>
      <c r="K708" s="121"/>
      <c r="L708" s="121"/>
      <c r="M708" s="121"/>
      <c r="N708" s="121"/>
      <c r="O708" s="121"/>
      <c r="P708" s="121"/>
      <c r="Q708" s="121"/>
      <c r="R708" s="121"/>
      <c r="S708" s="121"/>
      <c r="T708" s="121"/>
      <c r="U708" s="121"/>
      <c r="V708" s="121"/>
      <c r="W708" s="121"/>
      <c r="X708" s="121"/>
      <c r="Y708" s="121"/>
      <c r="Z708" s="121"/>
    </row>
    <row r="709" ht="11.25" customHeight="1">
      <c r="A709" s="540" t="s">
        <v>4849</v>
      </c>
      <c r="B709" s="447" t="s">
        <v>88</v>
      </c>
      <c r="C709" s="540" t="s">
        <v>13148</v>
      </c>
      <c r="D709" s="458" t="s">
        <v>12223</v>
      </c>
      <c r="E709" s="458">
        <v>26.0</v>
      </c>
      <c r="F709" s="541">
        <f>E709/3</f>
        <v>8.666666667</v>
      </c>
      <c r="G709" s="5" t="s">
        <v>4849</v>
      </c>
      <c r="H709" s="121"/>
      <c r="I709" s="121"/>
      <c r="J709" s="121"/>
      <c r="K709" s="121"/>
      <c r="L709" s="121"/>
      <c r="M709" s="121"/>
      <c r="N709" s="121"/>
      <c r="O709" s="121"/>
      <c r="P709" s="121"/>
      <c r="Q709" s="121"/>
      <c r="R709" s="121"/>
      <c r="S709" s="121"/>
      <c r="T709" s="121"/>
      <c r="U709" s="121"/>
      <c r="V709" s="121"/>
      <c r="W709" s="121"/>
      <c r="X709" s="121"/>
      <c r="Y709" s="121"/>
      <c r="Z709" s="121"/>
    </row>
    <row r="710" ht="11.25" customHeight="1">
      <c r="A710" s="540" t="s">
        <v>4849</v>
      </c>
      <c r="B710" s="447" t="s">
        <v>88</v>
      </c>
      <c r="C710" s="540" t="s">
        <v>13149</v>
      </c>
      <c r="D710" s="458" t="s">
        <v>13150</v>
      </c>
      <c r="E710" s="458">
        <v>26.0</v>
      </c>
      <c r="F710" s="541">
        <f>(E710/3)*0.5</f>
        <v>4.333333333</v>
      </c>
      <c r="G710" s="5" t="s">
        <v>4849</v>
      </c>
      <c r="H710" s="121"/>
      <c r="I710" s="121"/>
      <c r="J710" s="121"/>
      <c r="K710" s="121"/>
      <c r="L710" s="121"/>
      <c r="M710" s="121"/>
      <c r="N710" s="121"/>
      <c r="O710" s="121"/>
      <c r="P710" s="121"/>
      <c r="Q710" s="121"/>
      <c r="R710" s="121"/>
      <c r="S710" s="121"/>
      <c r="T710" s="121"/>
      <c r="U710" s="121"/>
      <c r="V710" s="121"/>
      <c r="W710" s="121"/>
      <c r="X710" s="121"/>
      <c r="Y710" s="121"/>
      <c r="Z710" s="121"/>
    </row>
    <row r="711" ht="11.25" customHeight="1">
      <c r="A711" s="540" t="s">
        <v>4849</v>
      </c>
      <c r="B711" s="447" t="s">
        <v>88</v>
      </c>
      <c r="C711" s="540" t="s">
        <v>13151</v>
      </c>
      <c r="D711" s="458" t="s">
        <v>12223</v>
      </c>
      <c r="E711" s="458">
        <v>26.0</v>
      </c>
      <c r="F711" s="541">
        <f>E711/3</f>
        <v>8.666666667</v>
      </c>
      <c r="G711" s="5" t="s">
        <v>4849</v>
      </c>
      <c r="H711" s="121"/>
      <c r="I711" s="121"/>
      <c r="J711" s="121"/>
      <c r="K711" s="121"/>
      <c r="L711" s="121"/>
      <c r="M711" s="121"/>
      <c r="N711" s="121"/>
      <c r="O711" s="121"/>
      <c r="P711" s="121"/>
      <c r="Q711" s="121"/>
      <c r="R711" s="121"/>
      <c r="S711" s="121"/>
      <c r="T711" s="121"/>
      <c r="U711" s="121"/>
      <c r="V711" s="121"/>
      <c r="W711" s="121"/>
      <c r="X711" s="121"/>
      <c r="Y711" s="121"/>
      <c r="Z711" s="121"/>
    </row>
    <row r="712" ht="11.25" customHeight="1">
      <c r="A712" s="540" t="s">
        <v>4849</v>
      </c>
      <c r="B712" s="447" t="s">
        <v>88</v>
      </c>
      <c r="C712" s="540" t="s">
        <v>13152</v>
      </c>
      <c r="D712" s="458" t="s">
        <v>13150</v>
      </c>
      <c r="E712" s="458">
        <v>26.0</v>
      </c>
      <c r="F712" s="541">
        <f>(E712/3)*0.5</f>
        <v>4.333333333</v>
      </c>
      <c r="G712" s="5" t="s">
        <v>4849</v>
      </c>
      <c r="H712" s="121"/>
      <c r="I712" s="121"/>
      <c r="J712" s="121"/>
      <c r="K712" s="121"/>
      <c r="L712" s="121"/>
      <c r="M712" s="121"/>
      <c r="N712" s="121"/>
      <c r="O712" s="121"/>
      <c r="P712" s="121"/>
      <c r="Q712" s="121"/>
      <c r="R712" s="121"/>
      <c r="S712" s="121"/>
      <c r="T712" s="121"/>
      <c r="U712" s="121"/>
      <c r="V712" s="121"/>
      <c r="W712" s="121"/>
      <c r="X712" s="121"/>
      <c r="Y712" s="121"/>
      <c r="Z712" s="121"/>
    </row>
    <row r="713" ht="11.25" customHeight="1">
      <c r="A713" s="540" t="s">
        <v>4849</v>
      </c>
      <c r="B713" s="447" t="s">
        <v>88</v>
      </c>
      <c r="C713" s="540" t="s">
        <v>13153</v>
      </c>
      <c r="D713" s="458" t="s">
        <v>12223</v>
      </c>
      <c r="E713" s="458">
        <v>10.0</v>
      </c>
      <c r="F713" s="541">
        <f>E713/3</f>
        <v>3.333333333</v>
      </c>
      <c r="G713" s="5" t="s">
        <v>4849</v>
      </c>
      <c r="H713" s="121"/>
      <c r="I713" s="121"/>
      <c r="J713" s="121"/>
      <c r="K713" s="121"/>
      <c r="L713" s="121"/>
      <c r="M713" s="121"/>
      <c r="N713" s="121"/>
      <c r="O713" s="121"/>
      <c r="P713" s="121"/>
      <c r="Q713" s="121"/>
      <c r="R713" s="121"/>
      <c r="S713" s="121"/>
      <c r="T713" s="121"/>
      <c r="U713" s="121"/>
      <c r="V713" s="121"/>
      <c r="W713" s="121"/>
      <c r="X713" s="121"/>
      <c r="Y713" s="121"/>
      <c r="Z713" s="121"/>
    </row>
    <row r="714" ht="11.25" customHeight="1">
      <c r="A714" s="540" t="s">
        <v>4849</v>
      </c>
      <c r="B714" s="447" t="s">
        <v>88</v>
      </c>
      <c r="C714" s="540" t="s">
        <v>13154</v>
      </c>
      <c r="D714" s="458" t="s">
        <v>13150</v>
      </c>
      <c r="E714" s="458">
        <v>10.0</v>
      </c>
      <c r="F714" s="541">
        <f>(E714/3)*0.5</f>
        <v>1.666666667</v>
      </c>
      <c r="G714" s="5" t="s">
        <v>4849</v>
      </c>
      <c r="H714" s="121"/>
      <c r="I714" s="121"/>
      <c r="J714" s="121"/>
      <c r="K714" s="121"/>
      <c r="L714" s="121"/>
      <c r="M714" s="121"/>
      <c r="N714" s="121"/>
      <c r="O714" s="121"/>
      <c r="P714" s="121"/>
      <c r="Q714" s="121"/>
      <c r="R714" s="121"/>
      <c r="S714" s="121"/>
      <c r="T714" s="121"/>
      <c r="U714" s="121"/>
      <c r="V714" s="121"/>
      <c r="W714" s="121"/>
      <c r="X714" s="121"/>
      <c r="Y714" s="121"/>
      <c r="Z714" s="121"/>
    </row>
    <row r="715" ht="11.25" customHeight="1">
      <c r="A715" s="540" t="s">
        <v>4849</v>
      </c>
      <c r="B715" s="447" t="s">
        <v>88</v>
      </c>
      <c r="C715" s="540" t="s">
        <v>13155</v>
      </c>
      <c r="D715" s="458" t="s">
        <v>12223</v>
      </c>
      <c r="E715" s="458">
        <v>52.0</v>
      </c>
      <c r="F715" s="541">
        <f t="shared" ref="F715:F718" si="75">E715/3</f>
        <v>17.33333333</v>
      </c>
      <c r="G715" s="5" t="s">
        <v>4849</v>
      </c>
      <c r="H715" s="121"/>
      <c r="I715" s="121"/>
      <c r="J715" s="121"/>
      <c r="K715" s="121"/>
      <c r="L715" s="121"/>
      <c r="M715" s="121"/>
      <c r="N715" s="121"/>
      <c r="O715" s="121"/>
      <c r="P715" s="121"/>
      <c r="Q715" s="121"/>
      <c r="R715" s="121"/>
      <c r="S715" s="121"/>
      <c r="T715" s="121"/>
      <c r="U715" s="121"/>
      <c r="V715" s="121"/>
      <c r="W715" s="121"/>
      <c r="X715" s="121"/>
      <c r="Y715" s="121"/>
      <c r="Z715" s="121"/>
    </row>
    <row r="716" ht="11.25" customHeight="1">
      <c r="A716" s="540" t="s">
        <v>4849</v>
      </c>
      <c r="B716" s="447" t="s">
        <v>88</v>
      </c>
      <c r="C716" s="540" t="s">
        <v>13156</v>
      </c>
      <c r="D716" s="458" t="s">
        <v>12223</v>
      </c>
      <c r="E716" s="458">
        <v>20.0</v>
      </c>
      <c r="F716" s="541">
        <f t="shared" si="75"/>
        <v>6.666666667</v>
      </c>
      <c r="G716" s="5" t="s">
        <v>4849</v>
      </c>
      <c r="H716" s="121"/>
      <c r="I716" s="121"/>
      <c r="J716" s="121"/>
      <c r="K716" s="121"/>
      <c r="L716" s="121"/>
      <c r="M716" s="121"/>
      <c r="N716" s="121"/>
      <c r="O716" s="121"/>
      <c r="P716" s="121"/>
      <c r="Q716" s="121"/>
      <c r="R716" s="121"/>
      <c r="S716" s="121"/>
      <c r="T716" s="121"/>
      <c r="U716" s="121"/>
      <c r="V716" s="121"/>
      <c r="W716" s="121"/>
      <c r="X716" s="121"/>
      <c r="Y716" s="121"/>
      <c r="Z716" s="121"/>
    </row>
    <row r="717" ht="11.25" customHeight="1">
      <c r="A717" s="540" t="s">
        <v>4849</v>
      </c>
      <c r="B717" s="447" t="s">
        <v>88</v>
      </c>
      <c r="C717" s="540" t="s">
        <v>13157</v>
      </c>
      <c r="D717" s="458" t="s">
        <v>12223</v>
      </c>
      <c r="E717" s="458">
        <v>32.0</v>
      </c>
      <c r="F717" s="541">
        <f t="shared" si="75"/>
        <v>10.66666667</v>
      </c>
      <c r="G717" s="5" t="s">
        <v>4849</v>
      </c>
      <c r="H717" s="121"/>
      <c r="I717" s="121"/>
      <c r="J717" s="121"/>
      <c r="K717" s="121"/>
      <c r="L717" s="121"/>
      <c r="M717" s="121"/>
      <c r="N717" s="121"/>
      <c r="O717" s="121"/>
      <c r="P717" s="121"/>
      <c r="Q717" s="121"/>
      <c r="R717" s="121"/>
      <c r="S717" s="121"/>
      <c r="T717" s="121"/>
      <c r="U717" s="121"/>
      <c r="V717" s="121"/>
      <c r="W717" s="121"/>
      <c r="X717" s="121"/>
      <c r="Y717" s="121"/>
      <c r="Z717" s="121"/>
    </row>
    <row r="718" ht="11.25" customHeight="1">
      <c r="A718" s="540" t="s">
        <v>4849</v>
      </c>
      <c r="B718" s="447" t="s">
        <v>88</v>
      </c>
      <c r="C718" s="540" t="s">
        <v>13158</v>
      </c>
      <c r="D718" s="458" t="s">
        <v>12223</v>
      </c>
      <c r="E718" s="458">
        <v>32.0</v>
      </c>
      <c r="F718" s="541">
        <f t="shared" si="75"/>
        <v>10.66666667</v>
      </c>
      <c r="G718" s="5" t="s">
        <v>4849</v>
      </c>
      <c r="H718" s="121"/>
      <c r="I718" s="121"/>
      <c r="J718" s="121"/>
      <c r="K718" s="121"/>
      <c r="L718" s="121"/>
      <c r="M718" s="121"/>
      <c r="N718" s="121"/>
      <c r="O718" s="121"/>
      <c r="P718" s="121"/>
      <c r="Q718" s="121"/>
      <c r="R718" s="121"/>
      <c r="S718" s="121"/>
      <c r="T718" s="121"/>
      <c r="U718" s="121"/>
      <c r="V718" s="121"/>
      <c r="W718" s="121"/>
      <c r="X718" s="121"/>
      <c r="Y718" s="121"/>
      <c r="Z718" s="121"/>
    </row>
    <row r="719" ht="11.25" customHeight="1">
      <c r="A719" s="540" t="s">
        <v>4849</v>
      </c>
      <c r="B719" s="447" t="s">
        <v>88</v>
      </c>
      <c r="C719" s="540" t="s">
        <v>13159</v>
      </c>
      <c r="D719" s="458" t="s">
        <v>11252</v>
      </c>
      <c r="E719" s="458">
        <f>20+2</f>
        <v>22</v>
      </c>
      <c r="F719" s="541">
        <f>(E719/3)*2</f>
        <v>14.66666667</v>
      </c>
      <c r="G719" s="5" t="s">
        <v>4849</v>
      </c>
      <c r="H719" s="121"/>
      <c r="I719" s="121"/>
      <c r="J719" s="121"/>
      <c r="K719" s="121"/>
      <c r="L719" s="121"/>
      <c r="M719" s="121"/>
      <c r="N719" s="121"/>
      <c r="O719" s="121"/>
      <c r="P719" s="121"/>
      <c r="Q719" s="121"/>
      <c r="R719" s="121"/>
      <c r="S719" s="121"/>
      <c r="T719" s="121"/>
      <c r="U719" s="121"/>
      <c r="V719" s="121"/>
      <c r="W719" s="121"/>
      <c r="X719" s="121"/>
      <c r="Y719" s="121"/>
      <c r="Z719" s="121"/>
    </row>
    <row r="720" ht="11.25" customHeight="1">
      <c r="A720" s="540" t="s">
        <v>1198</v>
      </c>
      <c r="B720" s="447" t="s">
        <v>88</v>
      </c>
      <c r="C720" s="540" t="s">
        <v>13160</v>
      </c>
      <c r="D720" s="458" t="s">
        <v>12281</v>
      </c>
      <c r="E720" s="458" t="s">
        <v>13161</v>
      </c>
      <c r="F720" s="541">
        <f t="shared" ref="F720:F721" si="76">58/3</f>
        <v>19.33333333</v>
      </c>
      <c r="G720" s="5" t="s">
        <v>1198</v>
      </c>
      <c r="H720" s="121"/>
      <c r="I720" s="121"/>
      <c r="J720" s="121"/>
      <c r="K720" s="121"/>
      <c r="L720" s="121"/>
      <c r="M720" s="121"/>
      <c r="N720" s="121"/>
      <c r="O720" s="121"/>
      <c r="P720" s="121"/>
      <c r="Q720" s="121"/>
      <c r="R720" s="121"/>
      <c r="S720" s="121"/>
      <c r="T720" s="121"/>
      <c r="U720" s="121"/>
      <c r="V720" s="121"/>
      <c r="W720" s="121"/>
      <c r="X720" s="121"/>
      <c r="Y720" s="121"/>
      <c r="Z720" s="121"/>
    </row>
    <row r="721" ht="11.25" customHeight="1">
      <c r="A721" s="540" t="s">
        <v>1198</v>
      </c>
      <c r="B721" s="447" t="s">
        <v>88</v>
      </c>
      <c r="C721" s="540" t="s">
        <v>13162</v>
      </c>
      <c r="D721" s="458" t="s">
        <v>12281</v>
      </c>
      <c r="E721" s="458" t="s">
        <v>13161</v>
      </c>
      <c r="F721" s="541">
        <f t="shared" si="76"/>
        <v>19.33333333</v>
      </c>
      <c r="G721" s="5" t="s">
        <v>1198</v>
      </c>
      <c r="H721" s="121"/>
      <c r="I721" s="121"/>
      <c r="J721" s="121"/>
      <c r="K721" s="121"/>
      <c r="L721" s="121"/>
      <c r="M721" s="121"/>
      <c r="N721" s="121"/>
      <c r="O721" s="121"/>
      <c r="P721" s="121"/>
      <c r="Q721" s="121"/>
      <c r="R721" s="121"/>
      <c r="S721" s="121"/>
      <c r="T721" s="121"/>
      <c r="U721" s="121"/>
      <c r="V721" s="121"/>
      <c r="W721" s="121"/>
      <c r="X721" s="121"/>
      <c r="Y721" s="121"/>
      <c r="Z721" s="121"/>
    </row>
    <row r="722" ht="11.25" customHeight="1">
      <c r="A722" s="540" t="s">
        <v>1198</v>
      </c>
      <c r="B722" s="447" t="s">
        <v>88</v>
      </c>
      <c r="C722" s="540" t="s">
        <v>13163</v>
      </c>
      <c r="D722" s="458" t="s">
        <v>12281</v>
      </c>
      <c r="E722" s="458" t="s">
        <v>13164</v>
      </c>
      <c r="F722" s="541">
        <f t="shared" ref="F722:F723" si="77">51/3</f>
        <v>17</v>
      </c>
      <c r="G722" s="5" t="s">
        <v>1198</v>
      </c>
      <c r="H722" s="121"/>
      <c r="I722" s="121"/>
      <c r="J722" s="121"/>
      <c r="K722" s="121"/>
      <c r="L722" s="121"/>
      <c r="M722" s="121"/>
      <c r="N722" s="121"/>
      <c r="O722" s="121"/>
      <c r="P722" s="121"/>
      <c r="Q722" s="121"/>
      <c r="R722" s="121"/>
      <c r="S722" s="121"/>
      <c r="T722" s="121"/>
      <c r="U722" s="121"/>
      <c r="V722" s="121"/>
      <c r="W722" s="121"/>
      <c r="X722" s="121"/>
      <c r="Y722" s="121"/>
      <c r="Z722" s="121"/>
    </row>
    <row r="723" ht="11.25" customHeight="1">
      <c r="A723" s="540" t="s">
        <v>1198</v>
      </c>
      <c r="B723" s="447" t="s">
        <v>88</v>
      </c>
      <c r="C723" s="540" t="s">
        <v>13165</v>
      </c>
      <c r="D723" s="458" t="s">
        <v>12281</v>
      </c>
      <c r="E723" s="458" t="s">
        <v>13164</v>
      </c>
      <c r="F723" s="541">
        <f t="shared" si="77"/>
        <v>17</v>
      </c>
      <c r="G723" s="5" t="s">
        <v>1198</v>
      </c>
      <c r="H723" s="121"/>
      <c r="I723" s="121"/>
      <c r="J723" s="121"/>
      <c r="K723" s="121"/>
      <c r="L723" s="121"/>
      <c r="M723" s="121"/>
      <c r="N723" s="121"/>
      <c r="O723" s="121"/>
      <c r="P723" s="121"/>
      <c r="Q723" s="121"/>
      <c r="R723" s="121"/>
      <c r="S723" s="121"/>
      <c r="T723" s="121"/>
      <c r="U723" s="121"/>
      <c r="V723" s="121"/>
      <c r="W723" s="121"/>
      <c r="X723" s="121"/>
      <c r="Y723" s="121"/>
      <c r="Z723" s="121"/>
    </row>
    <row r="724" ht="11.25" customHeight="1">
      <c r="A724" s="540" t="s">
        <v>1198</v>
      </c>
      <c r="B724" s="447" t="s">
        <v>88</v>
      </c>
      <c r="C724" s="540" t="s">
        <v>13166</v>
      </c>
      <c r="D724" s="458" t="s">
        <v>12281</v>
      </c>
      <c r="E724" s="458" t="s">
        <v>13167</v>
      </c>
      <c r="F724" s="541">
        <f t="shared" ref="F724:F726" si="78">52/3</f>
        <v>17.33333333</v>
      </c>
      <c r="G724" s="5" t="s">
        <v>1198</v>
      </c>
      <c r="H724" s="121"/>
      <c r="I724" s="121"/>
      <c r="J724" s="121"/>
      <c r="K724" s="121"/>
      <c r="L724" s="121"/>
      <c r="M724" s="121"/>
      <c r="N724" s="121"/>
      <c r="O724" s="121"/>
      <c r="P724" s="121"/>
      <c r="Q724" s="121"/>
      <c r="R724" s="121"/>
      <c r="S724" s="121"/>
      <c r="T724" s="121"/>
      <c r="U724" s="121"/>
      <c r="V724" s="121"/>
      <c r="W724" s="121"/>
      <c r="X724" s="121"/>
      <c r="Y724" s="121"/>
      <c r="Z724" s="121"/>
    </row>
    <row r="725" ht="11.25" customHeight="1">
      <c r="A725" s="540" t="s">
        <v>1198</v>
      </c>
      <c r="B725" s="447" t="s">
        <v>88</v>
      </c>
      <c r="C725" s="540" t="s">
        <v>13168</v>
      </c>
      <c r="D725" s="458" t="s">
        <v>12281</v>
      </c>
      <c r="E725" s="458" t="s">
        <v>13167</v>
      </c>
      <c r="F725" s="541">
        <f t="shared" si="78"/>
        <v>17.33333333</v>
      </c>
      <c r="G725" s="5" t="s">
        <v>1198</v>
      </c>
      <c r="H725" s="121"/>
      <c r="I725" s="121"/>
      <c r="J725" s="121"/>
      <c r="K725" s="121"/>
      <c r="L725" s="121"/>
      <c r="M725" s="121"/>
      <c r="N725" s="121"/>
      <c r="O725" s="121"/>
      <c r="P725" s="121"/>
      <c r="Q725" s="121"/>
      <c r="R725" s="121"/>
      <c r="S725" s="121"/>
      <c r="T725" s="121"/>
      <c r="U725" s="121"/>
      <c r="V725" s="121"/>
      <c r="W725" s="121"/>
      <c r="X725" s="121"/>
      <c r="Y725" s="121"/>
      <c r="Z725" s="121"/>
    </row>
    <row r="726" ht="11.25" customHeight="1">
      <c r="A726" s="540" t="s">
        <v>1198</v>
      </c>
      <c r="B726" s="447" t="s">
        <v>88</v>
      </c>
      <c r="C726" s="540" t="s">
        <v>13169</v>
      </c>
      <c r="D726" s="458" t="s">
        <v>12281</v>
      </c>
      <c r="E726" s="458" t="s">
        <v>13167</v>
      </c>
      <c r="F726" s="541">
        <f t="shared" si="78"/>
        <v>17.33333333</v>
      </c>
      <c r="G726" s="5" t="s">
        <v>1198</v>
      </c>
      <c r="H726" s="121"/>
      <c r="I726" s="121"/>
      <c r="J726" s="121"/>
      <c r="K726" s="121"/>
      <c r="L726" s="121"/>
      <c r="M726" s="121"/>
      <c r="N726" s="121"/>
      <c r="O726" s="121"/>
      <c r="P726" s="121"/>
      <c r="Q726" s="121"/>
      <c r="R726" s="121"/>
      <c r="S726" s="121"/>
      <c r="T726" s="121"/>
      <c r="U726" s="121"/>
      <c r="V726" s="121"/>
      <c r="W726" s="121"/>
      <c r="X726" s="121"/>
      <c r="Y726" s="121"/>
      <c r="Z726" s="121"/>
    </row>
    <row r="727" ht="11.25" customHeight="1">
      <c r="A727" s="540" t="s">
        <v>1198</v>
      </c>
      <c r="B727" s="447" t="s">
        <v>135</v>
      </c>
      <c r="C727" s="540" t="s">
        <v>13170</v>
      </c>
      <c r="D727" s="458" t="s">
        <v>12281</v>
      </c>
      <c r="E727" s="458" t="s">
        <v>13171</v>
      </c>
      <c r="F727" s="541">
        <f t="shared" ref="F727:F729" si="79">32/3</f>
        <v>10.66666667</v>
      </c>
      <c r="G727" s="5" t="s">
        <v>1198</v>
      </c>
      <c r="H727" s="121"/>
      <c r="I727" s="121"/>
      <c r="J727" s="121"/>
      <c r="K727" s="121"/>
      <c r="L727" s="121"/>
      <c r="M727" s="121"/>
      <c r="N727" s="121"/>
      <c r="O727" s="121"/>
      <c r="P727" s="121"/>
      <c r="Q727" s="121"/>
      <c r="R727" s="121"/>
      <c r="S727" s="121"/>
      <c r="T727" s="121"/>
      <c r="U727" s="121"/>
      <c r="V727" s="121"/>
      <c r="W727" s="121"/>
      <c r="X727" s="121"/>
      <c r="Y727" s="121"/>
      <c r="Z727" s="121"/>
    </row>
    <row r="728" ht="11.25" customHeight="1">
      <c r="A728" s="540" t="s">
        <v>1198</v>
      </c>
      <c r="B728" s="447" t="s">
        <v>7880</v>
      </c>
      <c r="C728" s="540" t="s">
        <v>13172</v>
      </c>
      <c r="D728" s="458" t="s">
        <v>12281</v>
      </c>
      <c r="E728" s="458" t="s">
        <v>13171</v>
      </c>
      <c r="F728" s="541">
        <f t="shared" si="79"/>
        <v>10.66666667</v>
      </c>
      <c r="G728" s="5" t="s">
        <v>1198</v>
      </c>
      <c r="H728" s="121"/>
      <c r="I728" s="121"/>
      <c r="J728" s="121"/>
      <c r="K728" s="121"/>
      <c r="L728" s="121"/>
      <c r="M728" s="121"/>
      <c r="N728" s="121"/>
      <c r="O728" s="121"/>
      <c r="P728" s="121"/>
      <c r="Q728" s="121"/>
      <c r="R728" s="121"/>
      <c r="S728" s="121"/>
      <c r="T728" s="121"/>
      <c r="U728" s="121"/>
      <c r="V728" s="121"/>
      <c r="W728" s="121"/>
      <c r="X728" s="121"/>
      <c r="Y728" s="121"/>
      <c r="Z728" s="121"/>
    </row>
    <row r="729" ht="11.25" customHeight="1">
      <c r="A729" s="540" t="s">
        <v>1198</v>
      </c>
      <c r="B729" s="447" t="s">
        <v>7886</v>
      </c>
      <c r="C729" s="540" t="s">
        <v>13173</v>
      </c>
      <c r="D729" s="458" t="s">
        <v>12281</v>
      </c>
      <c r="E729" s="458" t="s">
        <v>13171</v>
      </c>
      <c r="F729" s="541">
        <f t="shared" si="79"/>
        <v>10.66666667</v>
      </c>
      <c r="G729" s="5" t="s">
        <v>1198</v>
      </c>
      <c r="H729" s="121"/>
      <c r="I729" s="121"/>
      <c r="J729" s="121"/>
      <c r="K729" s="121"/>
      <c r="L729" s="121"/>
      <c r="M729" s="121"/>
      <c r="N729" s="121"/>
      <c r="O729" s="121"/>
      <c r="P729" s="121"/>
      <c r="Q729" s="121"/>
      <c r="R729" s="121"/>
      <c r="S729" s="121"/>
      <c r="T729" s="121"/>
      <c r="U729" s="121"/>
      <c r="V729" s="121"/>
      <c r="W729" s="121"/>
      <c r="X729" s="121"/>
      <c r="Y729" s="121"/>
      <c r="Z729" s="121"/>
    </row>
    <row r="730" ht="11.25" customHeight="1">
      <c r="A730" s="540" t="s">
        <v>1198</v>
      </c>
      <c r="B730" s="447" t="s">
        <v>88</v>
      </c>
      <c r="C730" s="540" t="s">
        <v>13174</v>
      </c>
      <c r="D730" s="458" t="s">
        <v>12281</v>
      </c>
      <c r="E730" s="458" t="s">
        <v>13175</v>
      </c>
      <c r="F730" s="541">
        <f>12/3</f>
        <v>4</v>
      </c>
      <c r="G730" s="5" t="s">
        <v>1198</v>
      </c>
      <c r="H730" s="121"/>
      <c r="I730" s="121"/>
      <c r="J730" s="121"/>
      <c r="K730" s="121"/>
      <c r="L730" s="121"/>
      <c r="M730" s="121"/>
      <c r="N730" s="121"/>
      <c r="O730" s="121"/>
      <c r="P730" s="121"/>
      <c r="Q730" s="121"/>
      <c r="R730" s="121"/>
      <c r="S730" s="121"/>
      <c r="T730" s="121"/>
      <c r="U730" s="121"/>
      <c r="V730" s="121"/>
      <c r="W730" s="121"/>
      <c r="X730" s="121"/>
      <c r="Y730" s="121"/>
      <c r="Z730" s="121"/>
    </row>
    <row r="731" ht="11.25" customHeight="1">
      <c r="A731" s="540" t="s">
        <v>1198</v>
      </c>
      <c r="B731" s="447" t="s">
        <v>88</v>
      </c>
      <c r="C731" s="540" t="s">
        <v>13176</v>
      </c>
      <c r="D731" s="458" t="s">
        <v>12281</v>
      </c>
      <c r="E731" s="458" t="s">
        <v>13177</v>
      </c>
      <c r="F731" s="541">
        <f t="shared" ref="F731:F732" si="80">14/3</f>
        <v>4.666666667</v>
      </c>
      <c r="G731" s="5" t="s">
        <v>1198</v>
      </c>
      <c r="H731" s="121"/>
      <c r="I731" s="121"/>
      <c r="J731" s="121"/>
      <c r="K731" s="121"/>
      <c r="L731" s="121"/>
      <c r="M731" s="121"/>
      <c r="N731" s="121"/>
      <c r="O731" s="121"/>
      <c r="P731" s="121"/>
      <c r="Q731" s="121"/>
      <c r="R731" s="121"/>
      <c r="S731" s="121"/>
      <c r="T731" s="121"/>
      <c r="U731" s="121"/>
      <c r="V731" s="121"/>
      <c r="W731" s="121"/>
      <c r="X731" s="121"/>
      <c r="Y731" s="121"/>
      <c r="Z731" s="121"/>
    </row>
    <row r="732" ht="11.25" customHeight="1">
      <c r="A732" s="540" t="s">
        <v>1198</v>
      </c>
      <c r="B732" s="447" t="s">
        <v>88</v>
      </c>
      <c r="C732" s="540" t="s">
        <v>13178</v>
      </c>
      <c r="D732" s="458" t="s">
        <v>12281</v>
      </c>
      <c r="E732" s="458" t="s">
        <v>13177</v>
      </c>
      <c r="F732" s="541">
        <f t="shared" si="80"/>
        <v>4.666666667</v>
      </c>
      <c r="G732" s="5" t="s">
        <v>1198</v>
      </c>
      <c r="H732" s="121"/>
      <c r="I732" s="121"/>
      <c r="J732" s="121"/>
      <c r="K732" s="121"/>
      <c r="L732" s="121"/>
      <c r="M732" s="121"/>
      <c r="N732" s="121"/>
      <c r="O732" s="121"/>
      <c r="P732" s="121"/>
      <c r="Q732" s="121"/>
      <c r="R732" s="121"/>
      <c r="S732" s="121"/>
      <c r="T732" s="121"/>
      <c r="U732" s="121"/>
      <c r="V732" s="121"/>
      <c r="W732" s="121"/>
      <c r="X732" s="121"/>
      <c r="Y732" s="121"/>
      <c r="Z732" s="121"/>
    </row>
    <row r="733" ht="11.25" customHeight="1">
      <c r="A733" s="540" t="s">
        <v>1198</v>
      </c>
      <c r="B733" s="447" t="s">
        <v>88</v>
      </c>
      <c r="C733" s="540" t="s">
        <v>13179</v>
      </c>
      <c r="D733" s="458" t="s">
        <v>12281</v>
      </c>
      <c r="E733" s="458" t="s">
        <v>13180</v>
      </c>
      <c r="F733" s="541">
        <f>4.8/3</f>
        <v>1.6</v>
      </c>
      <c r="G733" s="5" t="s">
        <v>1198</v>
      </c>
      <c r="H733" s="121"/>
      <c r="I733" s="121"/>
      <c r="J733" s="121"/>
      <c r="K733" s="121"/>
      <c r="L733" s="121"/>
      <c r="M733" s="121"/>
      <c r="N733" s="121"/>
      <c r="O733" s="121"/>
      <c r="P733" s="121"/>
      <c r="Q733" s="121"/>
      <c r="R733" s="121"/>
      <c r="S733" s="121"/>
      <c r="T733" s="121"/>
      <c r="U733" s="121"/>
      <c r="V733" s="121"/>
      <c r="W733" s="121"/>
      <c r="X733" s="121"/>
      <c r="Y733" s="121"/>
      <c r="Z733" s="121"/>
    </row>
    <row r="734" ht="11.25" customHeight="1">
      <c r="A734" s="540" t="s">
        <v>1198</v>
      </c>
      <c r="B734" s="447" t="s">
        <v>88</v>
      </c>
      <c r="C734" s="540" t="s">
        <v>13181</v>
      </c>
      <c r="D734" s="458" t="s">
        <v>12281</v>
      </c>
      <c r="E734" s="458" t="s">
        <v>13182</v>
      </c>
      <c r="F734" s="541">
        <f t="shared" ref="F734:F735" si="81">5.6/3</f>
        <v>1.866666667</v>
      </c>
      <c r="G734" s="5" t="s">
        <v>1198</v>
      </c>
      <c r="H734" s="121"/>
      <c r="I734" s="121"/>
      <c r="J734" s="121"/>
      <c r="K734" s="121"/>
      <c r="L734" s="121"/>
      <c r="M734" s="121"/>
      <c r="N734" s="121"/>
      <c r="O734" s="121"/>
      <c r="P734" s="121"/>
      <c r="Q734" s="121"/>
      <c r="R734" s="121"/>
      <c r="S734" s="121"/>
      <c r="T734" s="121"/>
      <c r="U734" s="121"/>
      <c r="V734" s="121"/>
      <c r="W734" s="121"/>
      <c r="X734" s="121"/>
      <c r="Y734" s="121"/>
      <c r="Z734" s="121"/>
    </row>
    <row r="735" ht="11.25" customHeight="1">
      <c r="A735" s="540" t="s">
        <v>1198</v>
      </c>
      <c r="B735" s="447" t="s">
        <v>88</v>
      </c>
      <c r="C735" s="540" t="s">
        <v>13183</v>
      </c>
      <c r="D735" s="458" t="s">
        <v>12281</v>
      </c>
      <c r="E735" s="458" t="s">
        <v>13182</v>
      </c>
      <c r="F735" s="541">
        <f t="shared" si="81"/>
        <v>1.866666667</v>
      </c>
      <c r="G735" s="5" t="s">
        <v>1198</v>
      </c>
      <c r="H735" s="121"/>
      <c r="I735" s="121"/>
      <c r="J735" s="121"/>
      <c r="K735" s="121"/>
      <c r="L735" s="121"/>
      <c r="M735" s="121"/>
      <c r="N735" s="121"/>
      <c r="O735" s="121"/>
      <c r="P735" s="121"/>
      <c r="Q735" s="121"/>
      <c r="R735" s="121"/>
      <c r="S735" s="121"/>
      <c r="T735" s="121"/>
      <c r="U735" s="121"/>
      <c r="V735" s="121"/>
      <c r="W735" s="121"/>
      <c r="X735" s="121"/>
      <c r="Y735" s="121"/>
      <c r="Z735" s="121"/>
    </row>
    <row r="736" ht="11.25" customHeight="1">
      <c r="A736" s="540" t="s">
        <v>1198</v>
      </c>
      <c r="B736" s="447" t="s">
        <v>135</v>
      </c>
      <c r="C736" s="540" t="s">
        <v>13184</v>
      </c>
      <c r="D736" s="458" t="s">
        <v>13185</v>
      </c>
      <c r="E736" s="458" t="s">
        <v>13186</v>
      </c>
      <c r="F736" s="541">
        <f>0.5*11/3</f>
        <v>1.833333333</v>
      </c>
      <c r="G736" s="5" t="s">
        <v>1198</v>
      </c>
      <c r="H736" s="121"/>
      <c r="I736" s="121"/>
      <c r="J736" s="121"/>
      <c r="K736" s="121"/>
      <c r="L736" s="121"/>
      <c r="M736" s="121"/>
      <c r="N736" s="121"/>
      <c r="O736" s="121"/>
      <c r="P736" s="121"/>
      <c r="Q736" s="121"/>
      <c r="R736" s="121"/>
      <c r="S736" s="121"/>
      <c r="T736" s="121"/>
      <c r="U736" s="121"/>
      <c r="V736" s="121"/>
      <c r="W736" s="121"/>
      <c r="X736" s="121"/>
      <c r="Y736" s="121"/>
      <c r="Z736" s="121"/>
    </row>
    <row r="737" ht="11.25" customHeight="1">
      <c r="A737" s="540" t="s">
        <v>11811</v>
      </c>
      <c r="B737" s="447" t="s">
        <v>88</v>
      </c>
      <c r="C737" s="540" t="s">
        <v>13187</v>
      </c>
      <c r="D737" s="458" t="s">
        <v>12281</v>
      </c>
      <c r="E737" s="459">
        <f t="shared" ref="E737:E738" si="82">19/3</f>
        <v>6.333333333</v>
      </c>
      <c r="F737" s="541">
        <f t="shared" ref="F737:F742" si="83">E737</f>
        <v>6.333333333</v>
      </c>
      <c r="G737" s="5" t="s">
        <v>4915</v>
      </c>
      <c r="H737" s="121"/>
      <c r="I737" s="121"/>
      <c r="J737" s="121"/>
      <c r="K737" s="121"/>
      <c r="L737" s="121"/>
      <c r="M737" s="121"/>
      <c r="N737" s="121"/>
      <c r="O737" s="121"/>
      <c r="P737" s="121"/>
      <c r="Q737" s="121"/>
      <c r="R737" s="121"/>
      <c r="S737" s="121"/>
      <c r="T737" s="121"/>
      <c r="U737" s="121"/>
      <c r="V737" s="121"/>
      <c r="W737" s="121"/>
      <c r="X737" s="121"/>
      <c r="Y737" s="121"/>
      <c r="Z737" s="121"/>
    </row>
    <row r="738" ht="11.25" customHeight="1">
      <c r="A738" s="540" t="s">
        <v>11811</v>
      </c>
      <c r="B738" s="447" t="s">
        <v>88</v>
      </c>
      <c r="C738" s="540" t="s">
        <v>13188</v>
      </c>
      <c r="D738" s="458" t="s">
        <v>12281</v>
      </c>
      <c r="E738" s="459">
        <f t="shared" si="82"/>
        <v>6.333333333</v>
      </c>
      <c r="F738" s="541">
        <f t="shared" si="83"/>
        <v>6.333333333</v>
      </c>
      <c r="G738" s="5" t="s">
        <v>4915</v>
      </c>
      <c r="H738" s="121"/>
      <c r="I738" s="121"/>
      <c r="J738" s="121"/>
      <c r="K738" s="121"/>
      <c r="L738" s="121"/>
      <c r="M738" s="121"/>
      <c r="N738" s="121"/>
      <c r="O738" s="121"/>
      <c r="P738" s="121"/>
      <c r="Q738" s="121"/>
      <c r="R738" s="121"/>
      <c r="S738" s="121"/>
      <c r="T738" s="121"/>
      <c r="U738" s="121"/>
      <c r="V738" s="121"/>
      <c r="W738" s="121"/>
      <c r="X738" s="121"/>
      <c r="Y738" s="121"/>
      <c r="Z738" s="121"/>
    </row>
    <row r="739" ht="11.25" customHeight="1">
      <c r="A739" s="540" t="s">
        <v>11811</v>
      </c>
      <c r="B739" s="447" t="s">
        <v>88</v>
      </c>
      <c r="C739" s="540" t="s">
        <v>13189</v>
      </c>
      <c r="D739" s="458" t="s">
        <v>12281</v>
      </c>
      <c r="E739" s="459">
        <f t="shared" ref="E739:E740" si="84">26/3</f>
        <v>8.666666667</v>
      </c>
      <c r="F739" s="541">
        <f t="shared" si="83"/>
        <v>8.666666667</v>
      </c>
      <c r="G739" s="5" t="s">
        <v>4915</v>
      </c>
      <c r="H739" s="121"/>
      <c r="I739" s="121"/>
      <c r="J739" s="121"/>
      <c r="K739" s="121"/>
      <c r="L739" s="121"/>
      <c r="M739" s="121"/>
      <c r="N739" s="121"/>
      <c r="O739" s="121"/>
      <c r="P739" s="121"/>
      <c r="Q739" s="121"/>
      <c r="R739" s="121"/>
      <c r="S739" s="121"/>
      <c r="T739" s="121"/>
      <c r="U739" s="121"/>
      <c r="V739" s="121"/>
      <c r="W739" s="121"/>
      <c r="X739" s="121"/>
      <c r="Y739" s="121"/>
      <c r="Z739" s="121"/>
    </row>
    <row r="740" ht="11.25" customHeight="1">
      <c r="A740" s="540" t="s">
        <v>11811</v>
      </c>
      <c r="B740" s="447" t="s">
        <v>88</v>
      </c>
      <c r="C740" s="540" t="s">
        <v>13190</v>
      </c>
      <c r="D740" s="458" t="s">
        <v>12281</v>
      </c>
      <c r="E740" s="459">
        <f t="shared" si="84"/>
        <v>8.666666667</v>
      </c>
      <c r="F740" s="541">
        <f t="shared" si="83"/>
        <v>8.666666667</v>
      </c>
      <c r="G740" s="5" t="s">
        <v>4915</v>
      </c>
      <c r="H740" s="121"/>
      <c r="I740" s="121"/>
      <c r="J740" s="121"/>
      <c r="K740" s="121"/>
      <c r="L740" s="121"/>
      <c r="M740" s="121"/>
      <c r="N740" s="121"/>
      <c r="O740" s="121"/>
      <c r="P740" s="121"/>
      <c r="Q740" s="121"/>
      <c r="R740" s="121"/>
      <c r="S740" s="121"/>
      <c r="T740" s="121"/>
      <c r="U740" s="121"/>
      <c r="V740" s="121"/>
      <c r="W740" s="121"/>
      <c r="X740" s="121"/>
      <c r="Y740" s="121"/>
      <c r="Z740" s="121"/>
    </row>
    <row r="741" ht="11.25" customHeight="1">
      <c r="A741" s="540" t="s">
        <v>11811</v>
      </c>
      <c r="B741" s="447" t="s">
        <v>88</v>
      </c>
      <c r="C741" s="540" t="s">
        <v>13191</v>
      </c>
      <c r="D741" s="458" t="s">
        <v>12281</v>
      </c>
      <c r="E741" s="459">
        <f t="shared" ref="E741:E742" si="85">17/3</f>
        <v>5.666666667</v>
      </c>
      <c r="F741" s="541">
        <f t="shared" si="83"/>
        <v>5.666666667</v>
      </c>
      <c r="G741" s="5" t="s">
        <v>4915</v>
      </c>
      <c r="H741" s="121"/>
      <c r="I741" s="121"/>
      <c r="J741" s="121"/>
      <c r="K741" s="121"/>
      <c r="L741" s="121"/>
      <c r="M741" s="121"/>
      <c r="N741" s="121"/>
      <c r="O741" s="121"/>
      <c r="P741" s="121"/>
      <c r="Q741" s="121"/>
      <c r="R741" s="121"/>
      <c r="S741" s="121"/>
      <c r="T741" s="121"/>
      <c r="U741" s="121"/>
      <c r="V741" s="121"/>
      <c r="W741" s="121"/>
      <c r="X741" s="121"/>
      <c r="Y741" s="121"/>
      <c r="Z741" s="121"/>
    </row>
    <row r="742" ht="11.25" customHeight="1">
      <c r="A742" s="540" t="s">
        <v>11811</v>
      </c>
      <c r="B742" s="447" t="s">
        <v>88</v>
      </c>
      <c r="C742" s="540" t="s">
        <v>13191</v>
      </c>
      <c r="D742" s="458" t="s">
        <v>12281</v>
      </c>
      <c r="E742" s="459">
        <f t="shared" si="85"/>
        <v>5.666666667</v>
      </c>
      <c r="F742" s="541">
        <f t="shared" si="83"/>
        <v>5.666666667</v>
      </c>
      <c r="G742" s="5" t="s">
        <v>4915</v>
      </c>
      <c r="H742" s="121"/>
      <c r="I742" s="121"/>
      <c r="J742" s="121"/>
      <c r="K742" s="121"/>
      <c r="L742" s="121"/>
      <c r="M742" s="121"/>
      <c r="N742" s="121"/>
      <c r="O742" s="121"/>
      <c r="P742" s="121"/>
      <c r="Q742" s="121"/>
      <c r="R742" s="121"/>
      <c r="S742" s="121"/>
      <c r="T742" s="121"/>
      <c r="U742" s="121"/>
      <c r="V742" s="121"/>
      <c r="W742" s="121"/>
      <c r="X742" s="121"/>
      <c r="Y742" s="121"/>
      <c r="Z742" s="121"/>
    </row>
    <row r="743" ht="11.25" customHeight="1">
      <c r="A743" s="540" t="s">
        <v>11811</v>
      </c>
      <c r="B743" s="447" t="s">
        <v>88</v>
      </c>
      <c r="C743" s="540" t="s">
        <v>13192</v>
      </c>
      <c r="D743" s="458" t="s">
        <v>11252</v>
      </c>
      <c r="E743" s="459">
        <f>19/3</f>
        <v>6.333333333</v>
      </c>
      <c r="F743" s="541">
        <f>E743*2</f>
        <v>12.66666667</v>
      </c>
      <c r="G743" s="5" t="s">
        <v>4915</v>
      </c>
      <c r="H743" s="121"/>
      <c r="I743" s="121"/>
      <c r="J743" s="121"/>
      <c r="K743" s="121"/>
      <c r="L743" s="121"/>
      <c r="M743" s="121"/>
      <c r="N743" s="121"/>
      <c r="O743" s="121"/>
      <c r="P743" s="121"/>
      <c r="Q743" s="121"/>
      <c r="R743" s="121"/>
      <c r="S743" s="121"/>
      <c r="T743" s="121"/>
      <c r="U743" s="121"/>
      <c r="V743" s="121"/>
      <c r="W743" s="121"/>
      <c r="X743" s="121"/>
      <c r="Y743" s="121"/>
      <c r="Z743" s="121"/>
    </row>
    <row r="744" ht="11.25" customHeight="1">
      <c r="A744" s="540" t="s">
        <v>11811</v>
      </c>
      <c r="B744" s="447" t="s">
        <v>88</v>
      </c>
      <c r="C744" s="540" t="s">
        <v>13193</v>
      </c>
      <c r="D744" s="458" t="s">
        <v>11252</v>
      </c>
      <c r="E744" s="459">
        <f>12/3</f>
        <v>4</v>
      </c>
      <c r="F744" s="541">
        <f>E744*3</f>
        <v>12</v>
      </c>
      <c r="G744" s="5" t="s">
        <v>4915</v>
      </c>
      <c r="H744" s="121"/>
      <c r="I744" s="121"/>
      <c r="J744" s="121"/>
      <c r="K744" s="121"/>
      <c r="L744" s="121"/>
      <c r="M744" s="121"/>
      <c r="N744" s="121"/>
      <c r="O744" s="121"/>
      <c r="P744" s="121"/>
      <c r="Q744" s="121"/>
      <c r="R744" s="121"/>
      <c r="S744" s="121"/>
      <c r="T744" s="121"/>
      <c r="U744" s="121"/>
      <c r="V744" s="121"/>
      <c r="W744" s="121"/>
      <c r="X744" s="121"/>
      <c r="Y744" s="121"/>
      <c r="Z744" s="121"/>
    </row>
    <row r="745" ht="11.25" customHeight="1">
      <c r="A745" s="540" t="s">
        <v>11811</v>
      </c>
      <c r="B745" s="447" t="s">
        <v>88</v>
      </c>
      <c r="C745" s="540" t="s">
        <v>13194</v>
      </c>
      <c r="D745" s="458" t="s">
        <v>11252</v>
      </c>
      <c r="E745" s="459">
        <f>34/3</f>
        <v>11.33333333</v>
      </c>
      <c r="F745" s="541">
        <f>E745*2</f>
        <v>22.66666667</v>
      </c>
      <c r="G745" s="5" t="s">
        <v>4915</v>
      </c>
      <c r="H745" s="121"/>
      <c r="I745" s="121"/>
      <c r="J745" s="121"/>
      <c r="K745" s="121"/>
      <c r="L745" s="121"/>
      <c r="M745" s="121"/>
      <c r="N745" s="121"/>
      <c r="O745" s="121"/>
      <c r="P745" s="121"/>
      <c r="Q745" s="121"/>
      <c r="R745" s="121"/>
      <c r="S745" s="121"/>
      <c r="T745" s="121"/>
      <c r="U745" s="121"/>
      <c r="V745" s="121"/>
      <c r="W745" s="121"/>
      <c r="X745" s="121"/>
      <c r="Y745" s="121"/>
      <c r="Z745" s="121"/>
    </row>
    <row r="746" ht="11.25" customHeight="1">
      <c r="A746" s="540" t="s">
        <v>4977</v>
      </c>
      <c r="B746" s="447" t="s">
        <v>88</v>
      </c>
      <c r="C746" s="540" t="s">
        <v>13195</v>
      </c>
      <c r="D746" s="458" t="s">
        <v>12223</v>
      </c>
      <c r="E746" s="458">
        <f>44/3</f>
        <v>14.66666667</v>
      </c>
      <c r="F746" s="541">
        <f t="shared" ref="F746:F754" si="86">E746</f>
        <v>14.66666667</v>
      </c>
      <c r="G746" s="5" t="s">
        <v>4977</v>
      </c>
      <c r="H746" s="121"/>
      <c r="I746" s="121"/>
      <c r="J746" s="121"/>
      <c r="K746" s="121"/>
      <c r="L746" s="121"/>
      <c r="M746" s="121"/>
      <c r="N746" s="121"/>
      <c r="O746" s="121"/>
      <c r="P746" s="121"/>
      <c r="Q746" s="121"/>
      <c r="R746" s="121"/>
      <c r="S746" s="121"/>
      <c r="T746" s="121"/>
      <c r="U746" s="121"/>
      <c r="V746" s="121"/>
      <c r="W746" s="121"/>
      <c r="X746" s="121"/>
      <c r="Y746" s="121"/>
      <c r="Z746" s="121"/>
    </row>
    <row r="747" ht="11.25" customHeight="1">
      <c r="A747" s="540" t="s">
        <v>4977</v>
      </c>
      <c r="B747" s="447" t="s">
        <v>88</v>
      </c>
      <c r="C747" s="540" t="s">
        <v>13196</v>
      </c>
      <c r="D747" s="458" t="s">
        <v>12223</v>
      </c>
      <c r="E747" s="458">
        <f>14/3</f>
        <v>4.666666667</v>
      </c>
      <c r="F747" s="541">
        <f t="shared" si="86"/>
        <v>4.666666667</v>
      </c>
      <c r="G747" s="5" t="s">
        <v>4977</v>
      </c>
      <c r="H747" s="121"/>
      <c r="I747" s="121"/>
      <c r="J747" s="121"/>
      <c r="K747" s="121"/>
      <c r="L747" s="121"/>
      <c r="M747" s="121"/>
      <c r="N747" s="121"/>
      <c r="O747" s="121"/>
      <c r="P747" s="121"/>
      <c r="Q747" s="121"/>
      <c r="R747" s="121"/>
      <c r="S747" s="121"/>
      <c r="T747" s="121"/>
      <c r="U747" s="121"/>
      <c r="V747" s="121"/>
      <c r="W747" s="121"/>
      <c r="X747" s="121"/>
      <c r="Y747" s="121"/>
      <c r="Z747" s="121"/>
    </row>
    <row r="748" ht="11.25" customHeight="1">
      <c r="A748" s="540" t="s">
        <v>4977</v>
      </c>
      <c r="B748" s="447" t="s">
        <v>88</v>
      </c>
      <c r="C748" s="540" t="s">
        <v>13197</v>
      </c>
      <c r="D748" s="458" t="s">
        <v>12223</v>
      </c>
      <c r="E748" s="458">
        <f>26/3</f>
        <v>8.666666667</v>
      </c>
      <c r="F748" s="541">
        <f t="shared" si="86"/>
        <v>8.666666667</v>
      </c>
      <c r="G748" s="5" t="s">
        <v>4977</v>
      </c>
      <c r="H748" s="121"/>
      <c r="I748" s="121"/>
      <c r="J748" s="121"/>
      <c r="K748" s="121"/>
      <c r="L748" s="121"/>
      <c r="M748" s="121"/>
      <c r="N748" s="121"/>
      <c r="O748" s="121"/>
      <c r="P748" s="121"/>
      <c r="Q748" s="121"/>
      <c r="R748" s="121"/>
      <c r="S748" s="121"/>
      <c r="T748" s="121"/>
      <c r="U748" s="121"/>
      <c r="V748" s="121"/>
      <c r="W748" s="121"/>
      <c r="X748" s="121"/>
      <c r="Y748" s="121"/>
      <c r="Z748" s="121"/>
    </row>
    <row r="749" ht="11.25" customHeight="1">
      <c r="A749" s="540" t="s">
        <v>4977</v>
      </c>
      <c r="B749" s="447" t="s">
        <v>88</v>
      </c>
      <c r="C749" s="540" t="s">
        <v>13198</v>
      </c>
      <c r="D749" s="458" t="s">
        <v>12223</v>
      </c>
      <c r="E749" s="458">
        <f>29/3</f>
        <v>9.666666667</v>
      </c>
      <c r="F749" s="541">
        <f t="shared" si="86"/>
        <v>9.666666667</v>
      </c>
      <c r="G749" s="5" t="s">
        <v>4977</v>
      </c>
      <c r="H749" s="121"/>
      <c r="I749" s="121"/>
      <c r="J749" s="121"/>
      <c r="K749" s="121"/>
      <c r="L749" s="121"/>
      <c r="M749" s="121"/>
      <c r="N749" s="121"/>
      <c r="O749" s="121"/>
      <c r="P749" s="121"/>
      <c r="Q749" s="121"/>
      <c r="R749" s="121"/>
      <c r="S749" s="121"/>
      <c r="T749" s="121"/>
      <c r="U749" s="121"/>
      <c r="V749" s="121"/>
      <c r="W749" s="121"/>
      <c r="X749" s="121"/>
      <c r="Y749" s="121"/>
      <c r="Z749" s="121"/>
    </row>
    <row r="750" ht="11.25" customHeight="1">
      <c r="A750" s="540" t="s">
        <v>4977</v>
      </c>
      <c r="B750" s="447" t="s">
        <v>88</v>
      </c>
      <c r="C750" s="540" t="s">
        <v>13199</v>
      </c>
      <c r="D750" s="458" t="s">
        <v>12223</v>
      </c>
      <c r="E750" s="458">
        <f>10/3</f>
        <v>3.333333333</v>
      </c>
      <c r="F750" s="541">
        <f t="shared" si="86"/>
        <v>3.333333333</v>
      </c>
      <c r="G750" s="5" t="s">
        <v>4977</v>
      </c>
      <c r="H750" s="121"/>
      <c r="I750" s="121"/>
      <c r="J750" s="121"/>
      <c r="K750" s="121"/>
      <c r="L750" s="121"/>
      <c r="M750" s="121"/>
      <c r="N750" s="121"/>
      <c r="O750" s="121"/>
      <c r="P750" s="121"/>
      <c r="Q750" s="121"/>
      <c r="R750" s="121"/>
      <c r="S750" s="121"/>
      <c r="T750" s="121"/>
      <c r="U750" s="121"/>
      <c r="V750" s="121"/>
      <c r="W750" s="121"/>
      <c r="X750" s="121"/>
      <c r="Y750" s="121"/>
      <c r="Z750" s="121"/>
    </row>
    <row r="751" ht="11.25" customHeight="1">
      <c r="A751" s="540" t="s">
        <v>4977</v>
      </c>
      <c r="B751" s="447" t="s">
        <v>88</v>
      </c>
      <c r="C751" s="540" t="s">
        <v>13200</v>
      </c>
      <c r="D751" s="458" t="s">
        <v>12223</v>
      </c>
      <c r="E751" s="458">
        <f>32/3</f>
        <v>10.66666667</v>
      </c>
      <c r="F751" s="541">
        <f t="shared" si="86"/>
        <v>10.66666667</v>
      </c>
      <c r="G751" s="5" t="s">
        <v>4977</v>
      </c>
      <c r="H751" s="121"/>
      <c r="I751" s="121"/>
      <c r="J751" s="121"/>
      <c r="K751" s="121"/>
      <c r="L751" s="121"/>
      <c r="M751" s="121"/>
      <c r="N751" s="121"/>
      <c r="O751" s="121"/>
      <c r="P751" s="121"/>
      <c r="Q751" s="121"/>
      <c r="R751" s="121"/>
      <c r="S751" s="121"/>
      <c r="T751" s="121"/>
      <c r="U751" s="121"/>
      <c r="V751" s="121"/>
      <c r="W751" s="121"/>
      <c r="X751" s="121"/>
      <c r="Y751" s="121"/>
      <c r="Z751" s="121"/>
    </row>
    <row r="752" ht="11.25" customHeight="1">
      <c r="A752" s="540" t="s">
        <v>4977</v>
      </c>
      <c r="B752" s="447" t="s">
        <v>88</v>
      </c>
      <c r="C752" s="540" t="s">
        <v>13201</v>
      </c>
      <c r="D752" s="458" t="s">
        <v>12223</v>
      </c>
      <c r="E752" s="458">
        <f>20/3</f>
        <v>6.666666667</v>
      </c>
      <c r="F752" s="541">
        <f t="shared" si="86"/>
        <v>6.666666667</v>
      </c>
      <c r="G752" s="5" t="s">
        <v>4977</v>
      </c>
      <c r="H752" s="121"/>
      <c r="I752" s="121"/>
      <c r="J752" s="121"/>
      <c r="K752" s="121"/>
      <c r="L752" s="121"/>
      <c r="M752" s="121"/>
      <c r="N752" s="121"/>
      <c r="O752" s="121"/>
      <c r="P752" s="121"/>
      <c r="Q752" s="121"/>
      <c r="R752" s="121"/>
      <c r="S752" s="121"/>
      <c r="T752" s="121"/>
      <c r="U752" s="121"/>
      <c r="V752" s="121"/>
      <c r="W752" s="121"/>
      <c r="X752" s="121"/>
      <c r="Y752" s="121"/>
      <c r="Z752" s="121"/>
    </row>
    <row r="753" ht="11.25" customHeight="1">
      <c r="A753" s="540" t="s">
        <v>4977</v>
      </c>
      <c r="B753" s="447" t="s">
        <v>88</v>
      </c>
      <c r="C753" s="540" t="s">
        <v>13202</v>
      </c>
      <c r="D753" s="458" t="s">
        <v>12223</v>
      </c>
      <c r="E753" s="458">
        <f t="shared" ref="E753:E754" si="87">30/3</f>
        <v>10</v>
      </c>
      <c r="F753" s="541">
        <f t="shared" si="86"/>
        <v>10</v>
      </c>
      <c r="G753" s="5" t="s">
        <v>4977</v>
      </c>
      <c r="H753" s="121"/>
      <c r="I753" s="121"/>
      <c r="J753" s="121"/>
      <c r="K753" s="121"/>
      <c r="L753" s="121"/>
      <c r="M753" s="121"/>
      <c r="N753" s="121"/>
      <c r="O753" s="121"/>
      <c r="P753" s="121"/>
      <c r="Q753" s="121"/>
      <c r="R753" s="121"/>
      <c r="S753" s="121"/>
      <c r="T753" s="121"/>
      <c r="U753" s="121"/>
      <c r="V753" s="121"/>
      <c r="W753" s="121"/>
      <c r="X753" s="121"/>
      <c r="Y753" s="121"/>
      <c r="Z753" s="121"/>
    </row>
    <row r="754" ht="11.25" customHeight="1">
      <c r="A754" s="540" t="s">
        <v>4977</v>
      </c>
      <c r="B754" s="447" t="s">
        <v>88</v>
      </c>
      <c r="C754" s="540" t="s">
        <v>13203</v>
      </c>
      <c r="D754" s="458" t="s">
        <v>12223</v>
      </c>
      <c r="E754" s="458">
        <f t="shared" si="87"/>
        <v>10</v>
      </c>
      <c r="F754" s="541">
        <f t="shared" si="86"/>
        <v>10</v>
      </c>
      <c r="G754" s="5" t="s">
        <v>4977</v>
      </c>
      <c r="H754" s="121"/>
      <c r="I754" s="121"/>
      <c r="J754" s="121"/>
      <c r="K754" s="121"/>
      <c r="L754" s="121"/>
      <c r="M754" s="121"/>
      <c r="N754" s="121"/>
      <c r="O754" s="121"/>
      <c r="P754" s="121"/>
      <c r="Q754" s="121"/>
      <c r="R754" s="121"/>
      <c r="S754" s="121"/>
      <c r="T754" s="121"/>
      <c r="U754" s="121"/>
      <c r="V754" s="121"/>
      <c r="W754" s="121"/>
      <c r="X754" s="121"/>
      <c r="Y754" s="121"/>
      <c r="Z754" s="121"/>
    </row>
    <row r="755" ht="11.25" customHeight="1">
      <c r="A755" s="540" t="s">
        <v>4977</v>
      </c>
      <c r="B755" s="447" t="s">
        <v>88</v>
      </c>
      <c r="C755" s="540" t="s">
        <v>13204</v>
      </c>
      <c r="D755" s="458" t="s">
        <v>12223</v>
      </c>
      <c r="E755" s="458">
        <f>44/3</f>
        <v>14.66666667</v>
      </c>
      <c r="F755" s="541">
        <f t="shared" ref="F755:F763" si="88">E755*0.25</f>
        <v>3.666666667</v>
      </c>
      <c r="G755" s="5" t="s">
        <v>4977</v>
      </c>
      <c r="H755" s="121"/>
      <c r="I755" s="121"/>
      <c r="J755" s="121"/>
      <c r="K755" s="121"/>
      <c r="L755" s="121"/>
      <c r="M755" s="121"/>
      <c r="N755" s="121"/>
      <c r="O755" s="121"/>
      <c r="P755" s="121"/>
      <c r="Q755" s="121"/>
      <c r="R755" s="121"/>
      <c r="S755" s="121"/>
      <c r="T755" s="121"/>
      <c r="U755" s="121"/>
      <c r="V755" s="121"/>
      <c r="W755" s="121"/>
      <c r="X755" s="121"/>
      <c r="Y755" s="121"/>
      <c r="Z755" s="121"/>
    </row>
    <row r="756" ht="11.25" customHeight="1">
      <c r="A756" s="540" t="s">
        <v>4977</v>
      </c>
      <c r="B756" s="447" t="s">
        <v>88</v>
      </c>
      <c r="C756" s="540" t="s">
        <v>13205</v>
      </c>
      <c r="D756" s="458" t="s">
        <v>12223</v>
      </c>
      <c r="E756" s="458">
        <f>14/3</f>
        <v>4.666666667</v>
      </c>
      <c r="F756" s="541">
        <f t="shared" si="88"/>
        <v>1.166666667</v>
      </c>
      <c r="G756" s="5" t="s">
        <v>4977</v>
      </c>
      <c r="H756" s="121"/>
      <c r="I756" s="121"/>
      <c r="J756" s="121"/>
      <c r="K756" s="121"/>
      <c r="L756" s="121"/>
      <c r="M756" s="121"/>
      <c r="N756" s="121"/>
      <c r="O756" s="121"/>
      <c r="P756" s="121"/>
      <c r="Q756" s="121"/>
      <c r="R756" s="121"/>
      <c r="S756" s="121"/>
      <c r="T756" s="121"/>
      <c r="U756" s="121"/>
      <c r="V756" s="121"/>
      <c r="W756" s="121"/>
      <c r="X756" s="121"/>
      <c r="Y756" s="121"/>
      <c r="Z756" s="121"/>
    </row>
    <row r="757" ht="11.25" customHeight="1">
      <c r="A757" s="540" t="s">
        <v>4977</v>
      </c>
      <c r="B757" s="447" t="s">
        <v>88</v>
      </c>
      <c r="C757" s="540" t="s">
        <v>13206</v>
      </c>
      <c r="D757" s="458" t="s">
        <v>12223</v>
      </c>
      <c r="E757" s="458">
        <f>26/3</f>
        <v>8.666666667</v>
      </c>
      <c r="F757" s="541">
        <f t="shared" si="88"/>
        <v>2.166666667</v>
      </c>
      <c r="G757" s="5" t="s">
        <v>4977</v>
      </c>
      <c r="H757" s="121"/>
      <c r="I757" s="121"/>
      <c r="J757" s="121"/>
      <c r="K757" s="121"/>
      <c r="L757" s="121"/>
      <c r="M757" s="121"/>
      <c r="N757" s="121"/>
      <c r="O757" s="121"/>
      <c r="P757" s="121"/>
      <c r="Q757" s="121"/>
      <c r="R757" s="121"/>
      <c r="S757" s="121"/>
      <c r="T757" s="121"/>
      <c r="U757" s="121"/>
      <c r="V757" s="121"/>
      <c r="W757" s="121"/>
      <c r="X757" s="121"/>
      <c r="Y757" s="121"/>
      <c r="Z757" s="121"/>
    </row>
    <row r="758" ht="11.25" customHeight="1">
      <c r="A758" s="540" t="s">
        <v>4977</v>
      </c>
      <c r="B758" s="447" t="s">
        <v>88</v>
      </c>
      <c r="C758" s="540" t="s">
        <v>13207</v>
      </c>
      <c r="D758" s="458" t="s">
        <v>12223</v>
      </c>
      <c r="E758" s="458">
        <f>29/3</f>
        <v>9.666666667</v>
      </c>
      <c r="F758" s="541">
        <f t="shared" si="88"/>
        <v>2.416666667</v>
      </c>
      <c r="G758" s="5" t="s">
        <v>4977</v>
      </c>
      <c r="H758" s="121"/>
      <c r="I758" s="121"/>
      <c r="J758" s="121"/>
      <c r="K758" s="121"/>
      <c r="L758" s="121"/>
      <c r="M758" s="121"/>
      <c r="N758" s="121"/>
      <c r="O758" s="121"/>
      <c r="P758" s="121"/>
      <c r="Q758" s="121"/>
      <c r="R758" s="121"/>
      <c r="S758" s="121"/>
      <c r="T758" s="121"/>
      <c r="U758" s="121"/>
      <c r="V758" s="121"/>
      <c r="W758" s="121"/>
      <c r="X758" s="121"/>
      <c r="Y758" s="121"/>
      <c r="Z758" s="121"/>
    </row>
    <row r="759" ht="11.25" customHeight="1">
      <c r="A759" s="540" t="s">
        <v>4977</v>
      </c>
      <c r="B759" s="447" t="s">
        <v>88</v>
      </c>
      <c r="C759" s="540" t="s">
        <v>13208</v>
      </c>
      <c r="D759" s="458" t="s">
        <v>12223</v>
      </c>
      <c r="E759" s="458">
        <f>10/3</f>
        <v>3.333333333</v>
      </c>
      <c r="F759" s="541">
        <f t="shared" si="88"/>
        <v>0.8333333333</v>
      </c>
      <c r="G759" s="5" t="s">
        <v>4977</v>
      </c>
      <c r="H759" s="121"/>
      <c r="I759" s="121"/>
      <c r="J759" s="121"/>
      <c r="K759" s="121"/>
      <c r="L759" s="121"/>
      <c r="M759" s="121"/>
      <c r="N759" s="121"/>
      <c r="O759" s="121"/>
      <c r="P759" s="121"/>
      <c r="Q759" s="121"/>
      <c r="R759" s="121"/>
      <c r="S759" s="121"/>
      <c r="T759" s="121"/>
      <c r="U759" s="121"/>
      <c r="V759" s="121"/>
      <c r="W759" s="121"/>
      <c r="X759" s="121"/>
      <c r="Y759" s="121"/>
      <c r="Z759" s="121"/>
    </row>
    <row r="760" ht="11.25" customHeight="1">
      <c r="A760" s="540" t="s">
        <v>4977</v>
      </c>
      <c r="B760" s="447" t="s">
        <v>88</v>
      </c>
      <c r="C760" s="540" t="s">
        <v>13209</v>
      </c>
      <c r="D760" s="458" t="s">
        <v>12223</v>
      </c>
      <c r="E760" s="458">
        <f>32/3</f>
        <v>10.66666667</v>
      </c>
      <c r="F760" s="541">
        <f t="shared" si="88"/>
        <v>2.666666667</v>
      </c>
      <c r="G760" s="5" t="s">
        <v>4977</v>
      </c>
      <c r="H760" s="121"/>
      <c r="I760" s="121"/>
      <c r="J760" s="121"/>
      <c r="K760" s="121"/>
      <c r="L760" s="121"/>
      <c r="M760" s="121"/>
      <c r="N760" s="121"/>
      <c r="O760" s="121"/>
      <c r="P760" s="121"/>
      <c r="Q760" s="121"/>
      <c r="R760" s="121"/>
      <c r="S760" s="121"/>
      <c r="T760" s="121"/>
      <c r="U760" s="121"/>
      <c r="V760" s="121"/>
      <c r="W760" s="121"/>
      <c r="X760" s="121"/>
      <c r="Y760" s="121"/>
      <c r="Z760" s="121"/>
    </row>
    <row r="761" ht="11.25" customHeight="1">
      <c r="A761" s="540" t="s">
        <v>4977</v>
      </c>
      <c r="B761" s="447" t="s">
        <v>88</v>
      </c>
      <c r="C761" s="540" t="s">
        <v>13210</v>
      </c>
      <c r="D761" s="458" t="s">
        <v>12223</v>
      </c>
      <c r="E761" s="458">
        <f>20/3</f>
        <v>6.666666667</v>
      </c>
      <c r="F761" s="541">
        <f t="shared" si="88"/>
        <v>1.666666667</v>
      </c>
      <c r="G761" s="5" t="s">
        <v>4977</v>
      </c>
      <c r="H761" s="121"/>
      <c r="I761" s="121"/>
      <c r="J761" s="121"/>
      <c r="K761" s="121"/>
      <c r="L761" s="121"/>
      <c r="M761" s="121"/>
      <c r="N761" s="121"/>
      <c r="O761" s="121"/>
      <c r="P761" s="121"/>
      <c r="Q761" s="121"/>
      <c r="R761" s="121"/>
      <c r="S761" s="121"/>
      <c r="T761" s="121"/>
      <c r="U761" s="121"/>
      <c r="V761" s="121"/>
      <c r="W761" s="121"/>
      <c r="X761" s="121"/>
      <c r="Y761" s="121"/>
      <c r="Z761" s="121"/>
    </row>
    <row r="762" ht="11.25" customHeight="1">
      <c r="A762" s="540" t="s">
        <v>4977</v>
      </c>
      <c r="B762" s="447" t="s">
        <v>88</v>
      </c>
      <c r="C762" s="540" t="s">
        <v>13211</v>
      </c>
      <c r="D762" s="458" t="s">
        <v>12223</v>
      </c>
      <c r="E762" s="458">
        <f t="shared" ref="E762:E763" si="89">30/3</f>
        <v>10</v>
      </c>
      <c r="F762" s="541">
        <f t="shared" si="88"/>
        <v>2.5</v>
      </c>
      <c r="G762" s="5" t="s">
        <v>4977</v>
      </c>
      <c r="H762" s="121"/>
      <c r="I762" s="121"/>
      <c r="J762" s="121"/>
      <c r="K762" s="121"/>
      <c r="L762" s="121"/>
      <c r="M762" s="121"/>
      <c r="N762" s="121"/>
      <c r="O762" s="121"/>
      <c r="P762" s="121"/>
      <c r="Q762" s="121"/>
      <c r="R762" s="121"/>
      <c r="S762" s="121"/>
      <c r="T762" s="121"/>
      <c r="U762" s="121"/>
      <c r="V762" s="121"/>
      <c r="W762" s="121"/>
      <c r="X762" s="121"/>
      <c r="Y762" s="121"/>
      <c r="Z762" s="121"/>
    </row>
    <row r="763" ht="11.25" customHeight="1">
      <c r="A763" s="540" t="s">
        <v>4977</v>
      </c>
      <c r="B763" s="447" t="s">
        <v>88</v>
      </c>
      <c r="C763" s="540" t="s">
        <v>13212</v>
      </c>
      <c r="D763" s="458" t="s">
        <v>12223</v>
      </c>
      <c r="E763" s="458">
        <f t="shared" si="89"/>
        <v>10</v>
      </c>
      <c r="F763" s="541">
        <f t="shared" si="88"/>
        <v>2.5</v>
      </c>
      <c r="G763" s="5" t="s">
        <v>4977</v>
      </c>
      <c r="H763" s="121"/>
      <c r="I763" s="121"/>
      <c r="J763" s="121"/>
      <c r="K763" s="121"/>
      <c r="L763" s="121"/>
      <c r="M763" s="121"/>
      <c r="N763" s="121"/>
      <c r="O763" s="121"/>
      <c r="P763" s="121"/>
      <c r="Q763" s="121"/>
      <c r="R763" s="121"/>
      <c r="S763" s="121"/>
      <c r="T763" s="121"/>
      <c r="U763" s="121"/>
      <c r="V763" s="121"/>
      <c r="W763" s="121"/>
      <c r="X763" s="121"/>
      <c r="Y763" s="121"/>
      <c r="Z763" s="121"/>
    </row>
    <row r="764" ht="11.25" customHeight="1">
      <c r="A764" s="540" t="s">
        <v>4977</v>
      </c>
      <c r="B764" s="447" t="s">
        <v>88</v>
      </c>
      <c r="C764" s="540" t="s">
        <v>13213</v>
      </c>
      <c r="D764" s="458" t="s">
        <v>12386</v>
      </c>
      <c r="E764" s="458">
        <f>38/3</f>
        <v>12.66666667</v>
      </c>
      <c r="F764" s="541">
        <f>E764*2</f>
        <v>25.33333333</v>
      </c>
      <c r="G764" s="5" t="s">
        <v>4977</v>
      </c>
      <c r="H764" s="121"/>
      <c r="I764" s="121"/>
      <c r="J764" s="121"/>
      <c r="K764" s="121"/>
      <c r="L764" s="121"/>
      <c r="M764" s="121"/>
      <c r="N764" s="121"/>
      <c r="O764" s="121"/>
      <c r="P764" s="121"/>
      <c r="Q764" s="121"/>
      <c r="R764" s="121"/>
      <c r="S764" s="121"/>
      <c r="T764" s="121"/>
      <c r="U764" s="121"/>
      <c r="V764" s="121"/>
      <c r="W764" s="121"/>
      <c r="X764" s="121"/>
      <c r="Y764" s="121"/>
      <c r="Z764" s="121"/>
    </row>
    <row r="765" ht="11.25" customHeight="1">
      <c r="A765" s="540" t="s">
        <v>4977</v>
      </c>
      <c r="B765" s="447" t="s">
        <v>88</v>
      </c>
      <c r="C765" s="540" t="s">
        <v>13214</v>
      </c>
      <c r="D765" s="458" t="s">
        <v>12386</v>
      </c>
      <c r="E765" s="458">
        <f>15/3</f>
        <v>5</v>
      </c>
      <c r="F765" s="541">
        <f>E765*3</f>
        <v>15</v>
      </c>
      <c r="G765" s="5" t="s">
        <v>4977</v>
      </c>
      <c r="H765" s="121"/>
      <c r="I765" s="121"/>
      <c r="J765" s="121"/>
      <c r="K765" s="121"/>
      <c r="L765" s="121"/>
      <c r="M765" s="121"/>
      <c r="N765" s="121"/>
      <c r="O765" s="121"/>
      <c r="P765" s="121"/>
      <c r="Q765" s="121"/>
      <c r="R765" s="121"/>
      <c r="S765" s="121"/>
      <c r="T765" s="121"/>
      <c r="U765" s="121"/>
      <c r="V765" s="121"/>
      <c r="W765" s="121"/>
      <c r="X765" s="121"/>
      <c r="Y765" s="121"/>
      <c r="Z765" s="121"/>
    </row>
    <row r="766" ht="11.25" customHeight="1">
      <c r="A766" s="540" t="s">
        <v>12130</v>
      </c>
      <c r="B766" s="447" t="s">
        <v>88</v>
      </c>
      <c r="C766" s="540" t="s">
        <v>13215</v>
      </c>
      <c r="D766" s="458" t="s">
        <v>12281</v>
      </c>
      <c r="E766" s="458">
        <f t="shared" ref="E766:E768" si="90">(26+10)/3</f>
        <v>12</v>
      </c>
      <c r="F766" s="541">
        <f>(27+11)/3</f>
        <v>12.66666667</v>
      </c>
      <c r="G766" s="5" t="s">
        <v>8078</v>
      </c>
      <c r="H766" s="121"/>
      <c r="I766" s="121"/>
      <c r="J766" s="121"/>
      <c r="K766" s="121"/>
      <c r="L766" s="121"/>
      <c r="M766" s="121"/>
      <c r="N766" s="121"/>
      <c r="O766" s="121"/>
      <c r="P766" s="121"/>
      <c r="Q766" s="121"/>
      <c r="R766" s="121"/>
      <c r="S766" s="121"/>
      <c r="T766" s="121"/>
      <c r="U766" s="121"/>
      <c r="V766" s="121"/>
      <c r="W766" s="121"/>
      <c r="X766" s="121"/>
      <c r="Y766" s="121"/>
      <c r="Z766" s="121"/>
    </row>
    <row r="767" ht="11.25" customHeight="1">
      <c r="A767" s="540" t="s">
        <v>12130</v>
      </c>
      <c r="B767" s="447" t="s">
        <v>88</v>
      </c>
      <c r="C767" s="540" t="s">
        <v>13215</v>
      </c>
      <c r="D767" s="458" t="s">
        <v>12281</v>
      </c>
      <c r="E767" s="458">
        <f t="shared" si="90"/>
        <v>12</v>
      </c>
      <c r="F767" s="541">
        <f>(35+22)/3</f>
        <v>19</v>
      </c>
      <c r="G767" s="5" t="s">
        <v>8078</v>
      </c>
      <c r="H767" s="121"/>
      <c r="I767" s="121"/>
      <c r="J767" s="121"/>
      <c r="K767" s="121"/>
      <c r="L767" s="121"/>
      <c r="M767" s="121"/>
      <c r="N767" s="121"/>
      <c r="O767" s="121"/>
      <c r="P767" s="121"/>
      <c r="Q767" s="121"/>
      <c r="R767" s="121"/>
      <c r="S767" s="121"/>
      <c r="T767" s="121"/>
      <c r="U767" s="121"/>
      <c r="V767" s="121"/>
      <c r="W767" s="121"/>
      <c r="X767" s="121"/>
      <c r="Y767" s="121"/>
      <c r="Z767" s="121"/>
    </row>
    <row r="768" ht="11.25" customHeight="1">
      <c r="A768" s="540" t="s">
        <v>12130</v>
      </c>
      <c r="B768" s="447" t="s">
        <v>88</v>
      </c>
      <c r="C768" s="540" t="s">
        <v>13216</v>
      </c>
      <c r="D768" s="458" t="s">
        <v>12281</v>
      </c>
      <c r="E768" s="458">
        <f t="shared" si="90"/>
        <v>12</v>
      </c>
      <c r="F768" s="541">
        <f>(27+11)/3</f>
        <v>12.66666667</v>
      </c>
      <c r="G768" s="5" t="s">
        <v>8078</v>
      </c>
      <c r="H768" s="121"/>
      <c r="I768" s="121"/>
      <c r="J768" s="121"/>
      <c r="K768" s="121"/>
      <c r="L768" s="121"/>
      <c r="M768" s="121"/>
      <c r="N768" s="121"/>
      <c r="O768" s="121"/>
      <c r="P768" s="121"/>
      <c r="Q768" s="121"/>
      <c r="R768" s="121"/>
      <c r="S768" s="121"/>
      <c r="T768" s="121"/>
      <c r="U768" s="121"/>
      <c r="V768" s="121"/>
      <c r="W768" s="121"/>
      <c r="X768" s="121"/>
      <c r="Y768" s="121"/>
      <c r="Z768" s="121"/>
    </row>
    <row r="769" ht="11.25" customHeight="1">
      <c r="A769" s="540" t="s">
        <v>12130</v>
      </c>
      <c r="B769" s="447" t="s">
        <v>88</v>
      </c>
      <c r="C769" s="540" t="s">
        <v>13216</v>
      </c>
      <c r="D769" s="458" t="s">
        <v>12281</v>
      </c>
      <c r="E769" s="458">
        <f>(29+10)/3</f>
        <v>13</v>
      </c>
      <c r="F769" s="541">
        <f>(35+22)/3</f>
        <v>19</v>
      </c>
      <c r="G769" s="5" t="s">
        <v>8078</v>
      </c>
      <c r="H769" s="121"/>
      <c r="I769" s="121"/>
      <c r="J769" s="121"/>
      <c r="K769" s="121"/>
      <c r="L769" s="121"/>
      <c r="M769" s="121"/>
      <c r="N769" s="121"/>
      <c r="O769" s="121"/>
      <c r="P769" s="121"/>
      <c r="Q769" s="121"/>
      <c r="R769" s="121"/>
      <c r="S769" s="121"/>
      <c r="T769" s="121"/>
      <c r="U769" s="121"/>
      <c r="V769" s="121"/>
      <c r="W769" s="121"/>
      <c r="X769" s="121"/>
      <c r="Y769" s="121"/>
      <c r="Z769" s="121"/>
    </row>
    <row r="770" ht="11.25" customHeight="1">
      <c r="A770" s="540" t="s">
        <v>12130</v>
      </c>
      <c r="B770" s="447" t="s">
        <v>88</v>
      </c>
      <c r="C770" s="540" t="s">
        <v>13216</v>
      </c>
      <c r="D770" s="458" t="s">
        <v>12281</v>
      </c>
      <c r="E770" s="458">
        <f t="shared" ref="E770:F770" si="91">17/3</f>
        <v>5.666666667</v>
      </c>
      <c r="F770" s="541">
        <f t="shared" si="91"/>
        <v>5.666666667</v>
      </c>
      <c r="G770" s="5" t="s">
        <v>8078</v>
      </c>
      <c r="H770" s="121"/>
      <c r="I770" s="121"/>
      <c r="J770" s="121"/>
      <c r="K770" s="121"/>
      <c r="L770" s="121"/>
      <c r="M770" s="121"/>
      <c r="N770" s="121"/>
      <c r="O770" s="121"/>
      <c r="P770" s="121"/>
      <c r="Q770" s="121"/>
      <c r="R770" s="121"/>
      <c r="S770" s="121"/>
      <c r="T770" s="121"/>
      <c r="U770" s="121"/>
      <c r="V770" s="121"/>
      <c r="W770" s="121"/>
      <c r="X770" s="121"/>
      <c r="Y770" s="121"/>
      <c r="Z770" s="121"/>
    </row>
    <row r="771" ht="11.25" customHeight="1">
      <c r="A771" s="540" t="s">
        <v>12130</v>
      </c>
      <c r="B771" s="447" t="s">
        <v>88</v>
      </c>
      <c r="C771" s="540" t="s">
        <v>13217</v>
      </c>
      <c r="D771" s="458" t="s">
        <v>12281</v>
      </c>
      <c r="E771" s="458">
        <f t="shared" ref="E771:E773" si="92">E768*0.25</f>
        <v>3</v>
      </c>
      <c r="F771" s="541">
        <f>(39+23)/3*0.25</f>
        <v>5.166666667</v>
      </c>
      <c r="G771" s="5" t="s">
        <v>8078</v>
      </c>
      <c r="H771" s="121"/>
      <c r="I771" s="121"/>
      <c r="J771" s="121"/>
      <c r="K771" s="121"/>
      <c r="L771" s="121"/>
      <c r="M771" s="121"/>
      <c r="N771" s="121"/>
      <c r="O771" s="121"/>
      <c r="P771" s="121"/>
      <c r="Q771" s="121"/>
      <c r="R771" s="121"/>
      <c r="S771" s="121"/>
      <c r="T771" s="121"/>
      <c r="U771" s="121"/>
      <c r="V771" s="121"/>
      <c r="W771" s="121"/>
      <c r="X771" s="121"/>
      <c r="Y771" s="121"/>
      <c r="Z771" s="121"/>
    </row>
    <row r="772" ht="11.25" customHeight="1">
      <c r="A772" s="540" t="s">
        <v>12130</v>
      </c>
      <c r="B772" s="447" t="s">
        <v>88</v>
      </c>
      <c r="C772" s="540" t="s">
        <v>13217</v>
      </c>
      <c r="D772" s="458" t="s">
        <v>12281</v>
      </c>
      <c r="E772" s="458">
        <f t="shared" si="92"/>
        <v>3.25</v>
      </c>
      <c r="F772" s="541">
        <f>(45+23)/3*0.25</f>
        <v>5.666666667</v>
      </c>
      <c r="G772" s="5" t="s">
        <v>8078</v>
      </c>
      <c r="H772" s="121"/>
      <c r="I772" s="121"/>
      <c r="J772" s="121"/>
      <c r="K772" s="121"/>
      <c r="L772" s="121"/>
      <c r="M772" s="121"/>
      <c r="N772" s="121"/>
      <c r="O772" s="121"/>
      <c r="P772" s="121"/>
      <c r="Q772" s="121"/>
      <c r="R772" s="121"/>
      <c r="S772" s="121"/>
      <c r="T772" s="121"/>
      <c r="U772" s="121"/>
      <c r="V772" s="121"/>
      <c r="W772" s="121"/>
      <c r="X772" s="121"/>
      <c r="Y772" s="121"/>
      <c r="Z772" s="121"/>
    </row>
    <row r="773" ht="11.25" customHeight="1">
      <c r="A773" s="540" t="s">
        <v>12130</v>
      </c>
      <c r="B773" s="447" t="s">
        <v>88</v>
      </c>
      <c r="C773" s="540" t="s">
        <v>13217</v>
      </c>
      <c r="D773" s="458" t="s">
        <v>12281</v>
      </c>
      <c r="E773" s="458">
        <f t="shared" si="92"/>
        <v>1.416666667</v>
      </c>
      <c r="F773" s="541">
        <f>17/3*0.25</f>
        <v>1.416666667</v>
      </c>
      <c r="G773" s="5" t="s">
        <v>8078</v>
      </c>
      <c r="H773" s="121"/>
      <c r="I773" s="121"/>
      <c r="J773" s="121"/>
      <c r="K773" s="121"/>
      <c r="L773" s="121"/>
      <c r="M773" s="121"/>
      <c r="N773" s="121"/>
      <c r="O773" s="121"/>
      <c r="P773" s="121"/>
      <c r="Q773" s="121"/>
      <c r="R773" s="121"/>
      <c r="S773" s="121"/>
      <c r="T773" s="121"/>
      <c r="U773" s="121"/>
      <c r="V773" s="121"/>
      <c r="W773" s="121"/>
      <c r="X773" s="121"/>
      <c r="Y773" s="121"/>
      <c r="Z773" s="121"/>
    </row>
    <row r="774" ht="11.25" customHeight="1">
      <c r="A774" s="540" t="s">
        <v>12130</v>
      </c>
      <c r="B774" s="447" t="s">
        <v>88</v>
      </c>
      <c r="C774" s="540" t="s">
        <v>13218</v>
      </c>
      <c r="D774" s="458" t="s">
        <v>12281</v>
      </c>
      <c r="E774" s="458">
        <f t="shared" ref="E774:E776" si="93">E768*0.1</f>
        <v>1.2</v>
      </c>
      <c r="F774" s="541">
        <f>(39+23)/3*0.1</f>
        <v>2.066666667</v>
      </c>
      <c r="G774" s="5" t="s">
        <v>8078</v>
      </c>
      <c r="H774" s="121"/>
      <c r="I774" s="121"/>
      <c r="J774" s="121"/>
      <c r="K774" s="121"/>
      <c r="L774" s="121"/>
      <c r="M774" s="121"/>
      <c r="N774" s="121"/>
      <c r="O774" s="121"/>
      <c r="P774" s="121"/>
      <c r="Q774" s="121"/>
      <c r="R774" s="121"/>
      <c r="S774" s="121"/>
      <c r="T774" s="121"/>
      <c r="U774" s="121"/>
      <c r="V774" s="121"/>
      <c r="W774" s="121"/>
      <c r="X774" s="121"/>
      <c r="Y774" s="121"/>
      <c r="Z774" s="121"/>
    </row>
    <row r="775" ht="11.25" customHeight="1">
      <c r="A775" s="540" t="s">
        <v>12130</v>
      </c>
      <c r="B775" s="447" t="s">
        <v>88</v>
      </c>
      <c r="C775" s="540" t="s">
        <v>13218</v>
      </c>
      <c r="D775" s="458" t="s">
        <v>12281</v>
      </c>
      <c r="E775" s="458">
        <f t="shared" si="93"/>
        <v>1.3</v>
      </c>
      <c r="F775" s="541">
        <f>(45+23)/3*0.1</f>
        <v>2.266666667</v>
      </c>
      <c r="G775" s="5" t="s">
        <v>8078</v>
      </c>
      <c r="H775" s="121"/>
      <c r="I775" s="121"/>
      <c r="J775" s="121"/>
      <c r="K775" s="121"/>
      <c r="L775" s="121"/>
      <c r="M775" s="121"/>
      <c r="N775" s="121"/>
      <c r="O775" s="121"/>
      <c r="P775" s="121"/>
      <c r="Q775" s="121"/>
      <c r="R775" s="121"/>
      <c r="S775" s="121"/>
      <c r="T775" s="121"/>
      <c r="U775" s="121"/>
      <c r="V775" s="121"/>
      <c r="W775" s="121"/>
      <c r="X775" s="121"/>
      <c r="Y775" s="121"/>
      <c r="Z775" s="121"/>
    </row>
    <row r="776" ht="11.25" customHeight="1">
      <c r="A776" s="540" t="s">
        <v>12130</v>
      </c>
      <c r="B776" s="447" t="s">
        <v>88</v>
      </c>
      <c r="C776" s="540" t="s">
        <v>13218</v>
      </c>
      <c r="D776" s="458" t="s">
        <v>12281</v>
      </c>
      <c r="E776" s="458">
        <f t="shared" si="93"/>
        <v>0.5666666667</v>
      </c>
      <c r="F776" s="541">
        <f>17/3*0.1</f>
        <v>0.5666666667</v>
      </c>
      <c r="G776" s="5" t="s">
        <v>8078</v>
      </c>
      <c r="H776" s="121"/>
      <c r="I776" s="121"/>
      <c r="J776" s="121"/>
      <c r="K776" s="121"/>
      <c r="L776" s="121"/>
      <c r="M776" s="121"/>
      <c r="N776" s="121"/>
      <c r="O776" s="121"/>
      <c r="P776" s="121"/>
      <c r="Q776" s="121"/>
      <c r="R776" s="121"/>
      <c r="S776" s="121"/>
      <c r="T776" s="121"/>
      <c r="U776" s="121"/>
      <c r="V776" s="121"/>
      <c r="W776" s="121"/>
      <c r="X776" s="121"/>
      <c r="Y776" s="121"/>
      <c r="Z776" s="121"/>
    </row>
    <row r="777" ht="11.25" customHeight="1">
      <c r="A777" s="540" t="s">
        <v>12130</v>
      </c>
      <c r="B777" s="447" t="s">
        <v>88</v>
      </c>
      <c r="C777" s="540" t="s">
        <v>13219</v>
      </c>
      <c r="D777" s="458" t="s">
        <v>12361</v>
      </c>
      <c r="E777" s="458">
        <f t="shared" ref="E777:F777" si="94">37/3*2</f>
        <v>24.66666667</v>
      </c>
      <c r="F777" s="541">
        <f t="shared" si="94"/>
        <v>24.66666667</v>
      </c>
      <c r="G777" s="5" t="s">
        <v>8078</v>
      </c>
      <c r="H777" s="121"/>
      <c r="I777" s="121"/>
      <c r="J777" s="121"/>
      <c r="K777" s="121"/>
      <c r="L777" s="121"/>
      <c r="M777" s="121"/>
      <c r="N777" s="121"/>
      <c r="O777" s="121"/>
      <c r="P777" s="121"/>
      <c r="Q777" s="121"/>
      <c r="R777" s="121"/>
      <c r="S777" s="121"/>
      <c r="T777" s="121"/>
      <c r="U777" s="121"/>
      <c r="V777" s="121"/>
      <c r="W777" s="121"/>
      <c r="X777" s="121"/>
      <c r="Y777" s="121"/>
      <c r="Z777" s="121"/>
    </row>
    <row r="778" ht="11.25" customHeight="1">
      <c r="A778" s="540" t="s">
        <v>12130</v>
      </c>
      <c r="B778" s="447" t="s">
        <v>88</v>
      </c>
      <c r="C778" s="540" t="s">
        <v>13220</v>
      </c>
      <c r="D778" s="458" t="s">
        <v>13221</v>
      </c>
      <c r="E778" s="458">
        <f t="shared" ref="E778:F778" si="95">(24)/3*3</f>
        <v>24</v>
      </c>
      <c r="F778" s="541">
        <f t="shared" si="95"/>
        <v>24</v>
      </c>
      <c r="G778" s="5" t="s">
        <v>8078</v>
      </c>
      <c r="H778" s="121"/>
      <c r="I778" s="121"/>
      <c r="J778" s="121"/>
      <c r="K778" s="121"/>
      <c r="L778" s="121"/>
      <c r="M778" s="121"/>
      <c r="N778" s="121"/>
      <c r="O778" s="121"/>
      <c r="P778" s="121"/>
      <c r="Q778" s="121"/>
      <c r="R778" s="121"/>
      <c r="S778" s="121"/>
      <c r="T778" s="121"/>
      <c r="U778" s="121"/>
      <c r="V778" s="121"/>
      <c r="W778" s="121"/>
      <c r="X778" s="121"/>
      <c r="Y778" s="121"/>
      <c r="Z778" s="121"/>
    </row>
    <row r="779" ht="11.25" customHeight="1">
      <c r="A779" s="542" t="s">
        <v>11439</v>
      </c>
      <c r="B779" s="466" t="s">
        <v>88</v>
      </c>
      <c r="C779" s="540" t="s">
        <v>13222</v>
      </c>
      <c r="D779" s="543" t="s">
        <v>12281</v>
      </c>
      <c r="E779" s="543" t="s">
        <v>13223</v>
      </c>
      <c r="F779" s="544">
        <f>19/3</f>
        <v>6.333333333</v>
      </c>
      <c r="G779" s="5" t="s">
        <v>1222</v>
      </c>
      <c r="H779" s="121"/>
      <c r="I779" s="121"/>
      <c r="J779" s="121"/>
      <c r="K779" s="121"/>
      <c r="L779" s="121"/>
      <c r="M779" s="121"/>
      <c r="N779" s="121"/>
      <c r="O779" s="121"/>
      <c r="P779" s="121"/>
      <c r="Q779" s="121"/>
      <c r="R779" s="121"/>
      <c r="S779" s="121"/>
      <c r="T779" s="121"/>
      <c r="U779" s="121"/>
      <c r="V779" s="121"/>
      <c r="W779" s="121"/>
      <c r="X779" s="121"/>
      <c r="Y779" s="121"/>
      <c r="Z779" s="121"/>
    </row>
    <row r="780" ht="11.25" customHeight="1">
      <c r="A780" s="542" t="s">
        <v>11439</v>
      </c>
      <c r="B780" s="466" t="s">
        <v>88</v>
      </c>
      <c r="C780" s="540" t="s">
        <v>13224</v>
      </c>
      <c r="D780" s="543" t="s">
        <v>12314</v>
      </c>
      <c r="E780" s="543" t="s">
        <v>13225</v>
      </c>
      <c r="F780" s="544">
        <f>30/3*0.5</f>
        <v>5</v>
      </c>
      <c r="G780" s="5" t="s">
        <v>1222</v>
      </c>
      <c r="H780" s="121"/>
      <c r="I780" s="121"/>
      <c r="J780" s="121"/>
      <c r="K780" s="121"/>
      <c r="L780" s="121"/>
      <c r="M780" s="121"/>
      <c r="N780" s="121"/>
      <c r="O780" s="121"/>
      <c r="P780" s="121"/>
      <c r="Q780" s="121"/>
      <c r="R780" s="121"/>
      <c r="S780" s="121"/>
      <c r="T780" s="121"/>
      <c r="U780" s="121"/>
      <c r="V780" s="121"/>
      <c r="W780" s="121"/>
      <c r="X780" s="121"/>
      <c r="Y780" s="121"/>
      <c r="Z780" s="121"/>
    </row>
    <row r="781" ht="11.25" customHeight="1">
      <c r="A781" s="542" t="s">
        <v>11439</v>
      </c>
      <c r="B781" s="466" t="s">
        <v>88</v>
      </c>
      <c r="C781" s="540" t="s">
        <v>13226</v>
      </c>
      <c r="D781" s="543" t="s">
        <v>12281</v>
      </c>
      <c r="E781" s="543" t="s">
        <v>12754</v>
      </c>
      <c r="F781" s="544">
        <f>14/3</f>
        <v>4.666666667</v>
      </c>
      <c r="G781" s="5" t="s">
        <v>1222</v>
      </c>
      <c r="H781" s="121"/>
      <c r="I781" s="121"/>
      <c r="J781" s="121"/>
      <c r="K781" s="121"/>
      <c r="L781" s="121"/>
      <c r="M781" s="121"/>
      <c r="N781" s="121"/>
      <c r="O781" s="121"/>
      <c r="P781" s="121"/>
      <c r="Q781" s="121"/>
      <c r="R781" s="121"/>
      <c r="S781" s="121"/>
      <c r="T781" s="121"/>
      <c r="U781" s="121"/>
      <c r="V781" s="121"/>
      <c r="W781" s="121"/>
      <c r="X781" s="121"/>
      <c r="Y781" s="121"/>
      <c r="Z781" s="121"/>
    </row>
    <row r="782" ht="11.25" customHeight="1">
      <c r="A782" s="542"/>
      <c r="B782" s="466"/>
      <c r="C782" s="540" t="s">
        <v>13227</v>
      </c>
      <c r="D782" s="543" t="s">
        <v>12281</v>
      </c>
      <c r="E782" s="543" t="s">
        <v>13228</v>
      </c>
      <c r="F782" s="544">
        <f>(5/3)</f>
        <v>1.666666667</v>
      </c>
      <c r="G782" s="5" t="s">
        <v>1222</v>
      </c>
      <c r="H782" s="121"/>
      <c r="I782" s="121"/>
      <c r="J782" s="121"/>
      <c r="K782" s="121"/>
      <c r="L782" s="121"/>
      <c r="M782" s="121"/>
      <c r="N782" s="121"/>
      <c r="O782" s="121"/>
      <c r="P782" s="121"/>
      <c r="Q782" s="121"/>
      <c r="R782" s="121"/>
      <c r="S782" s="121"/>
      <c r="T782" s="121"/>
      <c r="U782" s="121"/>
      <c r="V782" s="121"/>
      <c r="W782" s="121"/>
      <c r="X782" s="121"/>
      <c r="Y782" s="121"/>
      <c r="Z782" s="121"/>
    </row>
    <row r="783" ht="11.25" customHeight="1">
      <c r="A783" s="542" t="s">
        <v>11439</v>
      </c>
      <c r="B783" s="466" t="s">
        <v>88</v>
      </c>
      <c r="C783" s="540" t="s">
        <v>13229</v>
      </c>
      <c r="D783" s="543" t="s">
        <v>12314</v>
      </c>
      <c r="E783" s="543" t="s">
        <v>13230</v>
      </c>
      <c r="F783" s="544">
        <f>26/3*0.5</f>
        <v>4.333333333</v>
      </c>
      <c r="G783" s="5" t="s">
        <v>1222</v>
      </c>
      <c r="H783" s="121"/>
      <c r="I783" s="121"/>
      <c r="J783" s="121"/>
      <c r="K783" s="121"/>
      <c r="L783" s="121"/>
      <c r="M783" s="121"/>
      <c r="N783" s="121"/>
      <c r="O783" s="121"/>
      <c r="P783" s="121"/>
      <c r="Q783" s="121"/>
      <c r="R783" s="121"/>
      <c r="S783" s="121"/>
      <c r="T783" s="121"/>
      <c r="U783" s="121"/>
      <c r="V783" s="121"/>
      <c r="W783" s="121"/>
      <c r="X783" s="121"/>
      <c r="Y783" s="121"/>
      <c r="Z783" s="121"/>
    </row>
    <row r="784" ht="11.25" customHeight="1">
      <c r="A784" s="542"/>
      <c r="B784" s="466"/>
      <c r="C784" s="540" t="s">
        <v>13231</v>
      </c>
      <c r="D784" s="543" t="s">
        <v>12314</v>
      </c>
      <c r="E784" s="543" t="s">
        <v>13232</v>
      </c>
      <c r="F784" s="544">
        <f>(3/3)*0.5</f>
        <v>0.5</v>
      </c>
      <c r="G784" s="5" t="s">
        <v>1222</v>
      </c>
      <c r="H784" s="121"/>
      <c r="I784" s="121"/>
      <c r="J784" s="121"/>
      <c r="K784" s="121"/>
      <c r="L784" s="121"/>
      <c r="M784" s="121"/>
      <c r="N784" s="121"/>
      <c r="O784" s="121"/>
      <c r="P784" s="121"/>
      <c r="Q784" s="121"/>
      <c r="R784" s="121"/>
      <c r="S784" s="121"/>
      <c r="T784" s="121"/>
      <c r="U784" s="121"/>
      <c r="V784" s="121"/>
      <c r="W784" s="121"/>
      <c r="X784" s="121"/>
      <c r="Y784" s="121"/>
      <c r="Z784" s="121"/>
    </row>
    <row r="785" ht="11.25" customHeight="1">
      <c r="A785" s="542" t="s">
        <v>11439</v>
      </c>
      <c r="B785" s="466" t="s">
        <v>88</v>
      </c>
      <c r="C785" s="540" t="s">
        <v>13233</v>
      </c>
      <c r="D785" s="543" t="s">
        <v>12281</v>
      </c>
      <c r="E785" s="543" t="s">
        <v>13223</v>
      </c>
      <c r="F785" s="544">
        <f>19/3</f>
        <v>6.333333333</v>
      </c>
      <c r="G785" s="5" t="s">
        <v>1222</v>
      </c>
      <c r="H785" s="121"/>
      <c r="I785" s="121"/>
      <c r="J785" s="121"/>
      <c r="K785" s="121"/>
      <c r="L785" s="121"/>
      <c r="M785" s="121"/>
      <c r="N785" s="121"/>
      <c r="O785" s="121"/>
      <c r="P785" s="121"/>
      <c r="Q785" s="121"/>
      <c r="R785" s="121"/>
      <c r="S785" s="121"/>
      <c r="T785" s="121"/>
      <c r="U785" s="121"/>
      <c r="V785" s="121"/>
      <c r="W785" s="121"/>
      <c r="X785" s="121"/>
      <c r="Y785" s="121"/>
      <c r="Z785" s="121"/>
    </row>
    <row r="786" ht="11.25" customHeight="1">
      <c r="A786" s="542"/>
      <c r="B786" s="466"/>
      <c r="C786" s="540" t="s">
        <v>13234</v>
      </c>
      <c r="D786" s="543" t="s">
        <v>12314</v>
      </c>
      <c r="E786" s="543" t="s">
        <v>13230</v>
      </c>
      <c r="F786" s="544">
        <f>26/3*0.5</f>
        <v>4.333333333</v>
      </c>
      <c r="G786" s="5" t="s">
        <v>1222</v>
      </c>
      <c r="H786" s="121"/>
      <c r="I786" s="121"/>
      <c r="J786" s="121"/>
      <c r="K786" s="121"/>
      <c r="L786" s="121"/>
      <c r="M786" s="121"/>
      <c r="N786" s="121"/>
      <c r="O786" s="121"/>
      <c r="P786" s="121"/>
      <c r="Q786" s="121"/>
      <c r="R786" s="121"/>
      <c r="S786" s="121"/>
      <c r="T786" s="121"/>
      <c r="U786" s="121"/>
      <c r="V786" s="121"/>
      <c r="W786" s="121"/>
      <c r="X786" s="121"/>
      <c r="Y786" s="121"/>
      <c r="Z786" s="121"/>
    </row>
    <row r="787" ht="11.25" customHeight="1">
      <c r="A787" s="542" t="s">
        <v>11439</v>
      </c>
      <c r="B787" s="466" t="s">
        <v>88</v>
      </c>
      <c r="C787" s="540" t="s">
        <v>13235</v>
      </c>
      <c r="D787" s="543" t="s">
        <v>12314</v>
      </c>
      <c r="E787" s="543" t="s">
        <v>13236</v>
      </c>
      <c r="F787" s="544">
        <f>(17/3)*0.5</f>
        <v>2.833333333</v>
      </c>
      <c r="G787" s="5" t="s">
        <v>1222</v>
      </c>
      <c r="H787" s="121"/>
      <c r="I787" s="121"/>
      <c r="J787" s="121"/>
      <c r="K787" s="121"/>
      <c r="L787" s="121"/>
      <c r="M787" s="121"/>
      <c r="N787" s="121"/>
      <c r="O787" s="121"/>
      <c r="P787" s="121"/>
      <c r="Q787" s="121"/>
      <c r="R787" s="121"/>
      <c r="S787" s="121"/>
      <c r="T787" s="121"/>
      <c r="U787" s="121"/>
      <c r="V787" s="121"/>
      <c r="W787" s="121"/>
      <c r="X787" s="121"/>
      <c r="Y787" s="121"/>
      <c r="Z787" s="121"/>
    </row>
    <row r="788" ht="11.25" customHeight="1">
      <c r="A788" s="540" t="s">
        <v>11439</v>
      </c>
      <c r="B788" s="447" t="s">
        <v>88</v>
      </c>
      <c r="C788" s="540" t="s">
        <v>13237</v>
      </c>
      <c r="D788" s="458" t="s">
        <v>13238</v>
      </c>
      <c r="E788" s="458" t="s">
        <v>13239</v>
      </c>
      <c r="F788" s="541">
        <f>59/3*2</f>
        <v>39.33333333</v>
      </c>
      <c r="G788" s="5" t="s">
        <v>1222</v>
      </c>
      <c r="H788" s="121"/>
      <c r="I788" s="121"/>
      <c r="J788" s="121"/>
      <c r="K788" s="121"/>
      <c r="L788" s="121"/>
      <c r="M788" s="121"/>
      <c r="N788" s="121"/>
      <c r="O788" s="121"/>
      <c r="P788" s="121"/>
      <c r="Q788" s="121"/>
      <c r="R788" s="121"/>
      <c r="S788" s="121"/>
      <c r="T788" s="121"/>
      <c r="U788" s="121"/>
      <c r="V788" s="121"/>
      <c r="W788" s="121"/>
      <c r="X788" s="121"/>
      <c r="Y788" s="121"/>
      <c r="Z788" s="121"/>
    </row>
    <row r="789" ht="11.25" customHeight="1">
      <c r="A789" s="540" t="s">
        <v>11439</v>
      </c>
      <c r="B789" s="447" t="s">
        <v>88</v>
      </c>
      <c r="C789" s="540" t="s">
        <v>13240</v>
      </c>
      <c r="D789" s="458" t="s">
        <v>13238</v>
      </c>
      <c r="E789" s="458" t="s">
        <v>13241</v>
      </c>
      <c r="F789" s="541">
        <f>96/3*2</f>
        <v>64</v>
      </c>
      <c r="G789" s="5" t="s">
        <v>1222</v>
      </c>
      <c r="H789" s="121"/>
      <c r="I789" s="121"/>
      <c r="J789" s="121"/>
      <c r="K789" s="121"/>
      <c r="L789" s="121"/>
      <c r="M789" s="121"/>
      <c r="N789" s="121"/>
      <c r="O789" s="121"/>
      <c r="P789" s="121"/>
      <c r="Q789" s="121"/>
      <c r="R789" s="121"/>
      <c r="S789" s="121"/>
      <c r="T789" s="121"/>
      <c r="U789" s="121"/>
      <c r="V789" s="121"/>
      <c r="W789" s="121"/>
      <c r="X789" s="121"/>
      <c r="Y789" s="121"/>
      <c r="Z789" s="121"/>
    </row>
    <row r="790" ht="11.25" customHeight="1">
      <c r="A790" s="540" t="s">
        <v>10437</v>
      </c>
      <c r="B790" s="447" t="s">
        <v>88</v>
      </c>
      <c r="C790" s="540" t="s">
        <v>13242</v>
      </c>
      <c r="D790" s="458" t="s">
        <v>12281</v>
      </c>
      <c r="E790" s="458" t="s">
        <v>13243</v>
      </c>
      <c r="F790" s="541">
        <f>60/3</f>
        <v>20</v>
      </c>
      <c r="G790" s="5" t="s">
        <v>1235</v>
      </c>
      <c r="H790" s="121"/>
      <c r="I790" s="121"/>
      <c r="J790" s="121"/>
      <c r="K790" s="121"/>
      <c r="L790" s="121"/>
      <c r="M790" s="121"/>
      <c r="N790" s="121"/>
      <c r="O790" s="121"/>
      <c r="P790" s="121"/>
      <c r="Q790" s="121"/>
      <c r="R790" s="121"/>
      <c r="S790" s="121"/>
      <c r="T790" s="121"/>
      <c r="U790" s="121"/>
      <c r="V790" s="121"/>
      <c r="W790" s="121"/>
      <c r="X790" s="121"/>
      <c r="Y790" s="121"/>
      <c r="Z790" s="121"/>
    </row>
    <row r="791" ht="11.25" customHeight="1">
      <c r="A791" s="540" t="s">
        <v>10437</v>
      </c>
      <c r="B791" s="447" t="s">
        <v>88</v>
      </c>
      <c r="C791" s="540" t="s">
        <v>13244</v>
      </c>
      <c r="D791" s="458" t="s">
        <v>12281</v>
      </c>
      <c r="E791" s="458" t="s">
        <v>13245</v>
      </c>
      <c r="F791" s="541">
        <v>8.0</v>
      </c>
      <c r="G791" s="5" t="s">
        <v>1235</v>
      </c>
      <c r="H791" s="121"/>
      <c r="I791" s="121"/>
      <c r="J791" s="121"/>
      <c r="K791" s="121"/>
      <c r="L791" s="121"/>
      <c r="M791" s="121"/>
      <c r="N791" s="121"/>
      <c r="O791" s="121"/>
      <c r="P791" s="121"/>
      <c r="Q791" s="121"/>
      <c r="R791" s="121"/>
      <c r="S791" s="121"/>
      <c r="T791" s="121"/>
      <c r="U791" s="121"/>
      <c r="V791" s="121"/>
      <c r="W791" s="121"/>
      <c r="X791" s="121"/>
      <c r="Y791" s="121"/>
      <c r="Z791" s="121"/>
    </row>
    <row r="792" ht="11.25" customHeight="1">
      <c r="A792" s="540" t="s">
        <v>10437</v>
      </c>
      <c r="B792" s="447" t="s">
        <v>88</v>
      </c>
      <c r="C792" s="540" t="s">
        <v>13246</v>
      </c>
      <c r="D792" s="458" t="s">
        <v>12281</v>
      </c>
      <c r="E792" s="458" t="s">
        <v>13245</v>
      </c>
      <c r="F792" s="541">
        <v>8.0</v>
      </c>
      <c r="G792" s="5" t="s">
        <v>1235</v>
      </c>
      <c r="H792" s="121"/>
      <c r="I792" s="121"/>
      <c r="J792" s="121"/>
      <c r="K792" s="121"/>
      <c r="L792" s="121"/>
      <c r="M792" s="121"/>
      <c r="N792" s="121"/>
      <c r="O792" s="121"/>
      <c r="P792" s="121"/>
      <c r="Q792" s="121"/>
      <c r="R792" s="121"/>
      <c r="S792" s="121"/>
      <c r="T792" s="121"/>
      <c r="U792" s="121"/>
      <c r="V792" s="121"/>
      <c r="W792" s="121"/>
      <c r="X792" s="121"/>
      <c r="Y792" s="121"/>
      <c r="Z792" s="121"/>
    </row>
    <row r="793" ht="11.25" customHeight="1">
      <c r="A793" s="540" t="s">
        <v>10437</v>
      </c>
      <c r="B793" s="447" t="s">
        <v>88</v>
      </c>
      <c r="C793" s="540" t="s">
        <v>13247</v>
      </c>
      <c r="D793" s="458" t="s">
        <v>12281</v>
      </c>
      <c r="E793" s="458" t="s">
        <v>13248</v>
      </c>
      <c r="F793" s="541"/>
      <c r="G793" s="5" t="s">
        <v>1235</v>
      </c>
      <c r="H793" s="121"/>
      <c r="I793" s="121"/>
      <c r="J793" s="121"/>
      <c r="K793" s="121"/>
      <c r="L793" s="121"/>
      <c r="M793" s="121"/>
      <c r="N793" s="121"/>
      <c r="O793" s="121"/>
      <c r="P793" s="121"/>
      <c r="Q793" s="121"/>
      <c r="R793" s="121"/>
      <c r="S793" s="121"/>
      <c r="T793" s="121"/>
      <c r="U793" s="121"/>
      <c r="V793" s="121"/>
      <c r="W793" s="121"/>
      <c r="X793" s="121"/>
      <c r="Y793" s="121"/>
      <c r="Z793" s="121"/>
    </row>
    <row r="794" ht="11.25" customHeight="1">
      <c r="A794" s="540" t="s">
        <v>10437</v>
      </c>
      <c r="B794" s="447" t="s">
        <v>88</v>
      </c>
      <c r="C794" s="540" t="s">
        <v>13249</v>
      </c>
      <c r="D794" s="458" t="s">
        <v>12281</v>
      </c>
      <c r="E794" s="458" t="s">
        <v>13250</v>
      </c>
      <c r="F794" s="541">
        <f>(5)/3*3</f>
        <v>5</v>
      </c>
      <c r="G794" s="5" t="s">
        <v>1235</v>
      </c>
      <c r="H794" s="121"/>
      <c r="I794" s="121"/>
      <c r="J794" s="121"/>
      <c r="K794" s="121"/>
      <c r="L794" s="121"/>
      <c r="M794" s="121"/>
      <c r="N794" s="121"/>
      <c r="O794" s="121"/>
      <c r="P794" s="121"/>
      <c r="Q794" s="121"/>
      <c r="R794" s="121"/>
      <c r="S794" s="121"/>
      <c r="T794" s="121"/>
      <c r="U794" s="121"/>
      <c r="V794" s="121"/>
      <c r="W794" s="121"/>
      <c r="X794" s="121"/>
      <c r="Y794" s="121"/>
      <c r="Z794" s="121"/>
    </row>
    <row r="795" ht="11.25" customHeight="1">
      <c r="A795" s="540" t="s">
        <v>10437</v>
      </c>
      <c r="B795" s="447" t="s">
        <v>88</v>
      </c>
      <c r="C795" s="540" t="s">
        <v>13251</v>
      </c>
      <c r="D795" s="458" t="s">
        <v>12281</v>
      </c>
      <c r="E795" s="458" t="s">
        <v>13252</v>
      </c>
      <c r="F795" s="541">
        <v>20.0</v>
      </c>
      <c r="G795" s="5" t="s">
        <v>1235</v>
      </c>
      <c r="H795" s="121"/>
      <c r="I795" s="121"/>
      <c r="J795" s="121"/>
      <c r="K795" s="121"/>
      <c r="L795" s="121"/>
      <c r="M795" s="121"/>
      <c r="N795" s="121"/>
      <c r="O795" s="121"/>
      <c r="P795" s="121"/>
      <c r="Q795" s="121"/>
      <c r="R795" s="121"/>
      <c r="S795" s="121"/>
      <c r="T795" s="121"/>
      <c r="U795" s="121"/>
      <c r="V795" s="121"/>
      <c r="W795" s="121"/>
      <c r="X795" s="121"/>
      <c r="Y795" s="121"/>
      <c r="Z795" s="121"/>
    </row>
    <row r="796" ht="11.25" customHeight="1">
      <c r="A796" s="540" t="s">
        <v>12134</v>
      </c>
      <c r="B796" s="447" t="s">
        <v>1075</v>
      </c>
      <c r="C796" s="540" t="s">
        <v>13253</v>
      </c>
      <c r="D796" s="458" t="s">
        <v>12281</v>
      </c>
      <c r="E796" s="458" t="s">
        <v>13254</v>
      </c>
      <c r="F796" s="541">
        <v>28.0</v>
      </c>
      <c r="G796" s="5" t="s">
        <v>5106</v>
      </c>
      <c r="H796" s="121"/>
      <c r="I796" s="121"/>
      <c r="J796" s="121"/>
      <c r="K796" s="121"/>
      <c r="L796" s="121"/>
      <c r="M796" s="121"/>
      <c r="N796" s="121"/>
      <c r="O796" s="121"/>
      <c r="P796" s="121"/>
      <c r="Q796" s="121"/>
      <c r="R796" s="121"/>
      <c r="S796" s="121"/>
      <c r="T796" s="121"/>
      <c r="U796" s="121"/>
      <c r="V796" s="121"/>
      <c r="W796" s="121"/>
      <c r="X796" s="121"/>
      <c r="Y796" s="121"/>
      <c r="Z796" s="121"/>
    </row>
    <row r="797" ht="11.25" customHeight="1">
      <c r="A797" s="540" t="s">
        <v>12134</v>
      </c>
      <c r="B797" s="447" t="s">
        <v>1075</v>
      </c>
      <c r="C797" s="540" t="s">
        <v>13255</v>
      </c>
      <c r="D797" s="458" t="s">
        <v>12281</v>
      </c>
      <c r="E797" s="458" t="s">
        <v>13256</v>
      </c>
      <c r="F797" s="541">
        <v>14.66</v>
      </c>
      <c r="G797" s="5" t="s">
        <v>5106</v>
      </c>
      <c r="H797" s="121"/>
      <c r="I797" s="121"/>
      <c r="J797" s="121"/>
      <c r="K797" s="121"/>
      <c r="L797" s="121"/>
      <c r="M797" s="121"/>
      <c r="N797" s="121"/>
      <c r="O797" s="121"/>
      <c r="P797" s="121"/>
      <c r="Q797" s="121"/>
      <c r="R797" s="121"/>
      <c r="S797" s="121"/>
      <c r="T797" s="121"/>
      <c r="U797" s="121"/>
      <c r="V797" s="121"/>
      <c r="W797" s="121"/>
      <c r="X797" s="121"/>
      <c r="Y797" s="121"/>
      <c r="Z797" s="121"/>
    </row>
    <row r="798" ht="11.25" customHeight="1">
      <c r="A798" s="540" t="s">
        <v>12134</v>
      </c>
      <c r="B798" s="447" t="s">
        <v>1075</v>
      </c>
      <c r="C798" s="540" t="s">
        <v>13257</v>
      </c>
      <c r="D798" s="458" t="s">
        <v>12281</v>
      </c>
      <c r="E798" s="458" t="s">
        <v>13256</v>
      </c>
      <c r="F798" s="541">
        <v>14.66</v>
      </c>
      <c r="G798" s="5" t="s">
        <v>5106</v>
      </c>
      <c r="H798" s="121"/>
      <c r="I798" s="121"/>
      <c r="J798" s="121"/>
      <c r="K798" s="121"/>
      <c r="L798" s="121"/>
      <c r="M798" s="121"/>
      <c r="N798" s="121"/>
      <c r="O798" s="121"/>
      <c r="P798" s="121"/>
      <c r="Q798" s="121"/>
      <c r="R798" s="121"/>
      <c r="S798" s="121"/>
      <c r="T798" s="121"/>
      <c r="U798" s="121"/>
      <c r="V798" s="121"/>
      <c r="W798" s="121"/>
      <c r="X798" s="121"/>
      <c r="Y798" s="121"/>
      <c r="Z798" s="121"/>
    </row>
    <row r="799" ht="11.25" customHeight="1">
      <c r="A799" s="540" t="s">
        <v>12134</v>
      </c>
      <c r="B799" s="447" t="s">
        <v>1075</v>
      </c>
      <c r="C799" s="540" t="s">
        <v>13258</v>
      </c>
      <c r="D799" s="458" t="s">
        <v>12281</v>
      </c>
      <c r="E799" s="458" t="s">
        <v>13256</v>
      </c>
      <c r="F799" s="541">
        <v>14.66</v>
      </c>
      <c r="G799" s="5" t="s">
        <v>5106</v>
      </c>
      <c r="H799" s="121"/>
      <c r="I799" s="121"/>
      <c r="J799" s="121"/>
      <c r="K799" s="121"/>
      <c r="L799" s="121"/>
      <c r="M799" s="121"/>
      <c r="N799" s="121"/>
      <c r="O799" s="121"/>
      <c r="P799" s="121"/>
      <c r="Q799" s="121"/>
      <c r="R799" s="121"/>
      <c r="S799" s="121"/>
      <c r="T799" s="121"/>
      <c r="U799" s="121"/>
      <c r="V799" s="121"/>
      <c r="W799" s="121"/>
      <c r="X799" s="121"/>
      <c r="Y799" s="121"/>
      <c r="Z799" s="121"/>
    </row>
    <row r="800" ht="11.25" customHeight="1">
      <c r="A800" s="540" t="s">
        <v>12134</v>
      </c>
      <c r="B800" s="447" t="s">
        <v>1075</v>
      </c>
      <c r="C800" s="540" t="s">
        <v>13259</v>
      </c>
      <c r="D800" s="458" t="s">
        <v>12281</v>
      </c>
      <c r="E800" s="458" t="s">
        <v>13256</v>
      </c>
      <c r="F800" s="541">
        <v>14.66</v>
      </c>
      <c r="G800" s="5" t="s">
        <v>5106</v>
      </c>
      <c r="H800" s="121"/>
      <c r="I800" s="121"/>
      <c r="J800" s="121"/>
      <c r="K800" s="121"/>
      <c r="L800" s="121"/>
      <c r="M800" s="121"/>
      <c r="N800" s="121"/>
      <c r="O800" s="121"/>
      <c r="P800" s="121"/>
      <c r="Q800" s="121"/>
      <c r="R800" s="121"/>
      <c r="S800" s="121"/>
      <c r="T800" s="121"/>
      <c r="U800" s="121"/>
      <c r="V800" s="121"/>
      <c r="W800" s="121"/>
      <c r="X800" s="121"/>
      <c r="Y800" s="121"/>
      <c r="Z800" s="121"/>
    </row>
    <row r="801" ht="11.25" customHeight="1">
      <c r="A801" s="540" t="s">
        <v>12134</v>
      </c>
      <c r="B801" s="447" t="s">
        <v>1075</v>
      </c>
      <c r="C801" s="540" t="s">
        <v>13260</v>
      </c>
      <c r="D801" s="458" t="s">
        <v>12281</v>
      </c>
      <c r="E801" s="458" t="s">
        <v>13254</v>
      </c>
      <c r="F801" s="541">
        <v>28.0</v>
      </c>
      <c r="G801" s="5" t="s">
        <v>5106</v>
      </c>
      <c r="H801" s="121"/>
      <c r="I801" s="121"/>
      <c r="J801" s="121"/>
      <c r="K801" s="121"/>
      <c r="L801" s="121"/>
      <c r="M801" s="121"/>
      <c r="N801" s="121"/>
      <c r="O801" s="121"/>
      <c r="P801" s="121"/>
      <c r="Q801" s="121"/>
      <c r="R801" s="121"/>
      <c r="S801" s="121"/>
      <c r="T801" s="121"/>
      <c r="U801" s="121"/>
      <c r="V801" s="121"/>
      <c r="W801" s="121"/>
      <c r="X801" s="121"/>
      <c r="Y801" s="121"/>
      <c r="Z801" s="121"/>
    </row>
    <row r="802" ht="11.25" customHeight="1">
      <c r="A802" s="540" t="s">
        <v>12134</v>
      </c>
      <c r="B802" s="447" t="s">
        <v>1075</v>
      </c>
      <c r="C802" s="540" t="s">
        <v>13261</v>
      </c>
      <c r="D802" s="458" t="s">
        <v>12281</v>
      </c>
      <c r="E802" s="458" t="s">
        <v>13256</v>
      </c>
      <c r="F802" s="541">
        <v>14.66</v>
      </c>
      <c r="G802" s="5" t="s">
        <v>5106</v>
      </c>
      <c r="H802" s="121"/>
      <c r="I802" s="121"/>
      <c r="J802" s="121"/>
      <c r="K802" s="121"/>
      <c r="L802" s="121"/>
      <c r="M802" s="121"/>
      <c r="N802" s="121"/>
      <c r="O802" s="121"/>
      <c r="P802" s="121"/>
      <c r="Q802" s="121"/>
      <c r="R802" s="121"/>
      <c r="S802" s="121"/>
      <c r="T802" s="121"/>
      <c r="U802" s="121"/>
      <c r="V802" s="121"/>
      <c r="W802" s="121"/>
      <c r="X802" s="121"/>
      <c r="Y802" s="121"/>
      <c r="Z802" s="121"/>
    </row>
    <row r="803" ht="11.25" customHeight="1">
      <c r="A803" s="540" t="s">
        <v>12134</v>
      </c>
      <c r="B803" s="447" t="s">
        <v>1075</v>
      </c>
      <c r="C803" s="540" t="s">
        <v>13262</v>
      </c>
      <c r="D803" s="458" t="s">
        <v>12281</v>
      </c>
      <c r="E803" s="458" t="s">
        <v>13256</v>
      </c>
      <c r="F803" s="541">
        <v>14.66</v>
      </c>
      <c r="G803" s="5" t="s">
        <v>5106</v>
      </c>
      <c r="H803" s="121"/>
      <c r="I803" s="121"/>
      <c r="J803" s="121"/>
      <c r="K803" s="121"/>
      <c r="L803" s="121"/>
      <c r="M803" s="121"/>
      <c r="N803" s="121"/>
      <c r="O803" s="121"/>
      <c r="P803" s="121"/>
      <c r="Q803" s="121"/>
      <c r="R803" s="121"/>
      <c r="S803" s="121"/>
      <c r="T803" s="121"/>
      <c r="U803" s="121"/>
      <c r="V803" s="121"/>
      <c r="W803" s="121"/>
      <c r="X803" s="121"/>
      <c r="Y803" s="121"/>
      <c r="Z803" s="121"/>
    </row>
    <row r="804" ht="11.25" customHeight="1">
      <c r="A804" s="540" t="s">
        <v>12134</v>
      </c>
      <c r="B804" s="447" t="s">
        <v>1496</v>
      </c>
      <c r="C804" s="540" t="s">
        <v>13263</v>
      </c>
      <c r="D804" s="458" t="s">
        <v>12281</v>
      </c>
      <c r="E804" s="458" t="s">
        <v>13256</v>
      </c>
      <c r="F804" s="541">
        <v>14.66</v>
      </c>
      <c r="G804" s="5" t="s">
        <v>5106</v>
      </c>
      <c r="H804" s="121"/>
      <c r="I804" s="121"/>
      <c r="J804" s="121"/>
      <c r="K804" s="121"/>
      <c r="L804" s="121"/>
      <c r="M804" s="121"/>
      <c r="N804" s="121"/>
      <c r="O804" s="121"/>
      <c r="P804" s="121"/>
      <c r="Q804" s="121"/>
      <c r="R804" s="121"/>
      <c r="S804" s="121"/>
      <c r="T804" s="121"/>
      <c r="U804" s="121"/>
      <c r="V804" s="121"/>
      <c r="W804" s="121"/>
      <c r="X804" s="121"/>
      <c r="Y804" s="121"/>
      <c r="Z804" s="121"/>
    </row>
    <row r="805" ht="11.25" customHeight="1">
      <c r="A805" s="540" t="s">
        <v>12134</v>
      </c>
      <c r="B805" s="447" t="s">
        <v>1075</v>
      </c>
      <c r="C805" s="540" t="s">
        <v>13264</v>
      </c>
      <c r="D805" s="458" t="s">
        <v>13265</v>
      </c>
      <c r="E805" s="458" t="s">
        <v>13266</v>
      </c>
      <c r="F805" s="541">
        <v>2.0</v>
      </c>
      <c r="G805" s="5" t="s">
        <v>5106</v>
      </c>
      <c r="H805" s="121"/>
      <c r="I805" s="121"/>
      <c r="J805" s="121"/>
      <c r="K805" s="121"/>
      <c r="L805" s="121"/>
      <c r="M805" s="121"/>
      <c r="N805" s="121"/>
      <c r="O805" s="121"/>
      <c r="P805" s="121"/>
      <c r="Q805" s="121"/>
      <c r="R805" s="121"/>
      <c r="S805" s="121"/>
      <c r="T805" s="121"/>
      <c r="U805" s="121"/>
      <c r="V805" s="121"/>
      <c r="W805" s="121"/>
      <c r="X805" s="121"/>
      <c r="Y805" s="121"/>
      <c r="Z805" s="121"/>
    </row>
    <row r="806" ht="11.25" customHeight="1">
      <c r="A806" s="540" t="s">
        <v>12134</v>
      </c>
      <c r="B806" s="447" t="s">
        <v>1075</v>
      </c>
      <c r="C806" s="540" t="s">
        <v>13267</v>
      </c>
      <c r="D806" s="458" t="s">
        <v>13265</v>
      </c>
      <c r="E806" s="458" t="s">
        <v>13268</v>
      </c>
      <c r="F806" s="541">
        <v>10.66</v>
      </c>
      <c r="G806" s="5" t="s">
        <v>5106</v>
      </c>
      <c r="H806" s="121"/>
      <c r="I806" s="121"/>
      <c r="J806" s="121"/>
      <c r="K806" s="121"/>
      <c r="L806" s="121"/>
      <c r="M806" s="121"/>
      <c r="N806" s="121"/>
      <c r="O806" s="121"/>
      <c r="P806" s="121"/>
      <c r="Q806" s="121"/>
      <c r="R806" s="121"/>
      <c r="S806" s="121"/>
      <c r="T806" s="121"/>
      <c r="U806" s="121"/>
      <c r="V806" s="121"/>
      <c r="W806" s="121"/>
      <c r="X806" s="121"/>
      <c r="Y806" s="121"/>
      <c r="Z806" s="121"/>
    </row>
    <row r="807" ht="11.25" customHeight="1">
      <c r="A807" s="540" t="s">
        <v>1260</v>
      </c>
      <c r="B807" s="447" t="s">
        <v>1075</v>
      </c>
      <c r="C807" s="540" t="s">
        <v>13269</v>
      </c>
      <c r="D807" s="458" t="s">
        <v>12223</v>
      </c>
      <c r="E807" s="458" t="s">
        <v>12613</v>
      </c>
      <c r="F807" s="541">
        <v>17.0</v>
      </c>
      <c r="G807" s="5" t="s">
        <v>1260</v>
      </c>
      <c r="H807" s="121"/>
      <c r="I807" s="121"/>
      <c r="J807" s="121"/>
      <c r="K807" s="121"/>
      <c r="L807" s="121"/>
      <c r="M807" s="121"/>
      <c r="N807" s="121"/>
      <c r="O807" s="121"/>
      <c r="P807" s="121"/>
      <c r="Q807" s="121"/>
      <c r="R807" s="121"/>
      <c r="S807" s="121"/>
      <c r="T807" s="121"/>
      <c r="U807" s="121"/>
      <c r="V807" s="121"/>
      <c r="W807" s="121"/>
      <c r="X807" s="121"/>
      <c r="Y807" s="121"/>
      <c r="Z807" s="121"/>
    </row>
    <row r="808" ht="11.25" customHeight="1">
      <c r="A808" s="540" t="s">
        <v>1260</v>
      </c>
      <c r="B808" s="447" t="s">
        <v>1075</v>
      </c>
      <c r="C808" s="540" t="s">
        <v>13270</v>
      </c>
      <c r="D808" s="458" t="s">
        <v>12223</v>
      </c>
      <c r="E808" s="458" t="s">
        <v>12613</v>
      </c>
      <c r="F808" s="541">
        <v>17.0</v>
      </c>
      <c r="G808" s="5" t="s">
        <v>1260</v>
      </c>
      <c r="H808" s="121"/>
      <c r="I808" s="121"/>
      <c r="J808" s="121"/>
      <c r="K808" s="121"/>
      <c r="L808" s="121"/>
      <c r="M808" s="121"/>
      <c r="N808" s="121"/>
      <c r="O808" s="121"/>
      <c r="P808" s="121"/>
      <c r="Q808" s="121"/>
      <c r="R808" s="121"/>
      <c r="S808" s="121"/>
      <c r="T808" s="121"/>
      <c r="U808" s="121"/>
      <c r="V808" s="121"/>
      <c r="W808" s="121"/>
      <c r="X808" s="121"/>
      <c r="Y808" s="121"/>
      <c r="Z808" s="121"/>
    </row>
    <row r="809" ht="11.25" customHeight="1">
      <c r="A809" s="540" t="s">
        <v>1260</v>
      </c>
      <c r="B809" s="447" t="s">
        <v>1075</v>
      </c>
      <c r="C809" s="540" t="s">
        <v>13271</v>
      </c>
      <c r="D809" s="458" t="s">
        <v>12223</v>
      </c>
      <c r="E809" s="458" t="s">
        <v>12613</v>
      </c>
      <c r="F809" s="541">
        <v>4.33</v>
      </c>
      <c r="G809" s="5" t="s">
        <v>1260</v>
      </c>
      <c r="H809" s="121"/>
      <c r="I809" s="121"/>
      <c r="J809" s="121"/>
      <c r="K809" s="121"/>
      <c r="L809" s="121"/>
      <c r="M809" s="121"/>
      <c r="N809" s="121"/>
      <c r="O809" s="121"/>
      <c r="P809" s="121"/>
      <c r="Q809" s="121"/>
      <c r="R809" s="121"/>
      <c r="S809" s="121"/>
      <c r="T809" s="121"/>
      <c r="U809" s="121"/>
      <c r="V809" s="121"/>
      <c r="W809" s="121"/>
      <c r="X809" s="121"/>
      <c r="Y809" s="121"/>
      <c r="Z809" s="121"/>
    </row>
    <row r="810" ht="11.25" customHeight="1">
      <c r="A810" s="540" t="s">
        <v>1260</v>
      </c>
      <c r="B810" s="447" t="s">
        <v>1075</v>
      </c>
      <c r="C810" s="540" t="s">
        <v>13272</v>
      </c>
      <c r="D810" s="458" t="s">
        <v>12223</v>
      </c>
      <c r="E810" s="458" t="s">
        <v>12613</v>
      </c>
      <c r="F810" s="541">
        <v>10.66</v>
      </c>
      <c r="G810" s="5" t="s">
        <v>1260</v>
      </c>
      <c r="H810" s="121"/>
      <c r="I810" s="121"/>
      <c r="J810" s="121"/>
      <c r="K810" s="121"/>
      <c r="L810" s="121"/>
      <c r="M810" s="121"/>
      <c r="N810" s="121"/>
      <c r="O810" s="121"/>
      <c r="P810" s="121"/>
      <c r="Q810" s="121"/>
      <c r="R810" s="121"/>
      <c r="S810" s="121"/>
      <c r="T810" s="121"/>
      <c r="U810" s="121"/>
      <c r="V810" s="121"/>
      <c r="W810" s="121"/>
      <c r="X810" s="121"/>
      <c r="Y810" s="121"/>
      <c r="Z810" s="121"/>
    </row>
    <row r="811" ht="11.25" customHeight="1">
      <c r="A811" s="540" t="s">
        <v>1260</v>
      </c>
      <c r="B811" s="447" t="s">
        <v>1075</v>
      </c>
      <c r="C811" s="540" t="s">
        <v>13273</v>
      </c>
      <c r="D811" s="458" t="s">
        <v>12223</v>
      </c>
      <c r="E811" s="458" t="s">
        <v>12613</v>
      </c>
      <c r="F811" s="541">
        <v>15.0</v>
      </c>
      <c r="G811" s="5" t="s">
        <v>1260</v>
      </c>
      <c r="H811" s="121"/>
      <c r="I811" s="121"/>
      <c r="J811" s="121"/>
      <c r="K811" s="121"/>
      <c r="L811" s="121"/>
      <c r="M811" s="121"/>
      <c r="N811" s="121"/>
      <c r="O811" s="121"/>
      <c r="P811" s="121"/>
      <c r="Q811" s="121"/>
      <c r="R811" s="121"/>
      <c r="S811" s="121"/>
      <c r="T811" s="121"/>
      <c r="U811" s="121"/>
      <c r="V811" s="121"/>
      <c r="W811" s="121"/>
      <c r="X811" s="121"/>
      <c r="Y811" s="121"/>
      <c r="Z811" s="121"/>
    </row>
    <row r="812" ht="11.25" customHeight="1">
      <c r="A812" s="540" t="s">
        <v>1260</v>
      </c>
      <c r="B812" s="447" t="s">
        <v>1075</v>
      </c>
      <c r="C812" s="540" t="s">
        <v>13274</v>
      </c>
      <c r="D812" s="458" t="s">
        <v>12223</v>
      </c>
      <c r="E812" s="458" t="s">
        <v>12613</v>
      </c>
      <c r="F812" s="541">
        <v>15.0</v>
      </c>
      <c r="G812" s="5" t="s">
        <v>1260</v>
      </c>
      <c r="H812" s="121"/>
      <c r="I812" s="121"/>
      <c r="J812" s="121"/>
      <c r="K812" s="121"/>
      <c r="L812" s="121"/>
      <c r="M812" s="121"/>
      <c r="N812" s="121"/>
      <c r="O812" s="121"/>
      <c r="P812" s="121"/>
      <c r="Q812" s="121"/>
      <c r="R812" s="121"/>
      <c r="S812" s="121"/>
      <c r="T812" s="121"/>
      <c r="U812" s="121"/>
      <c r="V812" s="121"/>
      <c r="W812" s="121"/>
      <c r="X812" s="121"/>
      <c r="Y812" s="121"/>
      <c r="Z812" s="121"/>
    </row>
    <row r="813" ht="11.25" customHeight="1">
      <c r="A813" s="540" t="s">
        <v>1260</v>
      </c>
      <c r="B813" s="447" t="s">
        <v>1075</v>
      </c>
      <c r="C813" s="540" t="s">
        <v>13275</v>
      </c>
      <c r="D813" s="458" t="s">
        <v>13276</v>
      </c>
      <c r="E813" s="458" t="s">
        <v>13277</v>
      </c>
      <c r="F813" s="541">
        <v>15.33</v>
      </c>
      <c r="G813" s="5" t="s">
        <v>1260</v>
      </c>
      <c r="H813" s="121"/>
      <c r="I813" s="121"/>
      <c r="J813" s="121"/>
      <c r="K813" s="121"/>
      <c r="L813" s="121"/>
      <c r="M813" s="121"/>
      <c r="N813" s="121"/>
      <c r="O813" s="121"/>
      <c r="P813" s="121"/>
      <c r="Q813" s="121"/>
      <c r="R813" s="121"/>
      <c r="S813" s="121"/>
      <c r="T813" s="121"/>
      <c r="U813" s="121"/>
      <c r="V813" s="121"/>
      <c r="W813" s="121"/>
      <c r="X813" s="121"/>
      <c r="Y813" s="121"/>
      <c r="Z813" s="121"/>
    </row>
    <row r="814" ht="11.25" customHeight="1">
      <c r="A814" s="540" t="s">
        <v>1260</v>
      </c>
      <c r="B814" s="447" t="s">
        <v>1075</v>
      </c>
      <c r="C814" s="540" t="s">
        <v>13278</v>
      </c>
      <c r="D814" s="458" t="s">
        <v>13279</v>
      </c>
      <c r="E814" s="458" t="s">
        <v>13280</v>
      </c>
      <c r="F814" s="541">
        <v>24.0</v>
      </c>
      <c r="G814" s="5" t="s">
        <v>1260</v>
      </c>
      <c r="H814" s="121"/>
      <c r="I814" s="121"/>
      <c r="J814" s="121"/>
      <c r="K814" s="121"/>
      <c r="L814" s="121"/>
      <c r="M814" s="121"/>
      <c r="N814" s="121"/>
      <c r="O814" s="121"/>
      <c r="P814" s="121"/>
      <c r="Q814" s="121"/>
      <c r="R814" s="121"/>
      <c r="S814" s="121"/>
      <c r="T814" s="121"/>
      <c r="U814" s="121"/>
      <c r="V814" s="121"/>
      <c r="W814" s="121"/>
      <c r="X814" s="121"/>
      <c r="Y814" s="121"/>
      <c r="Z814" s="121"/>
    </row>
    <row r="815" ht="11.25" customHeight="1">
      <c r="A815" s="540" t="s">
        <v>13281</v>
      </c>
      <c r="B815" s="447" t="s">
        <v>135</v>
      </c>
      <c r="C815" s="540" t="s">
        <v>13282</v>
      </c>
      <c r="D815" s="447" t="s">
        <v>13283</v>
      </c>
      <c r="E815" s="447">
        <v>74.0</v>
      </c>
      <c r="F815" s="541">
        <v>74.0</v>
      </c>
      <c r="G815" s="447" t="s">
        <v>134</v>
      </c>
      <c r="H815" s="121"/>
      <c r="I815" s="121"/>
      <c r="J815" s="121"/>
      <c r="K815" s="121"/>
      <c r="L815" s="121"/>
      <c r="M815" s="121"/>
      <c r="N815" s="121"/>
      <c r="O815" s="121"/>
      <c r="P815" s="121"/>
      <c r="Q815" s="121"/>
      <c r="R815" s="121"/>
      <c r="S815" s="121"/>
      <c r="T815" s="121"/>
      <c r="U815" s="121"/>
      <c r="V815" s="121"/>
      <c r="W815" s="121"/>
      <c r="X815" s="121"/>
      <c r="Y815" s="121"/>
      <c r="Z815" s="121"/>
    </row>
    <row r="816" ht="11.25" customHeight="1">
      <c r="A816" s="540" t="s">
        <v>13284</v>
      </c>
      <c r="B816" s="447" t="s">
        <v>135</v>
      </c>
      <c r="C816" s="540" t="s">
        <v>13285</v>
      </c>
      <c r="D816" s="447" t="s">
        <v>13283</v>
      </c>
      <c r="E816" s="447">
        <v>74.0</v>
      </c>
      <c r="F816" s="541">
        <v>74.0</v>
      </c>
      <c r="G816" s="447" t="s">
        <v>134</v>
      </c>
      <c r="H816" s="121"/>
      <c r="I816" s="121"/>
      <c r="J816" s="121"/>
      <c r="K816" s="121"/>
      <c r="L816" s="121"/>
      <c r="M816" s="121"/>
      <c r="N816" s="121"/>
      <c r="O816" s="121"/>
      <c r="P816" s="121"/>
      <c r="Q816" s="121"/>
      <c r="R816" s="121"/>
      <c r="S816" s="121"/>
      <c r="T816" s="121"/>
      <c r="U816" s="121"/>
      <c r="V816" s="121"/>
      <c r="W816" s="121"/>
      <c r="X816" s="121"/>
      <c r="Y816" s="121"/>
      <c r="Z816" s="121"/>
    </row>
    <row r="817" ht="11.25" customHeight="1">
      <c r="A817" s="540" t="s">
        <v>13281</v>
      </c>
      <c r="B817" s="447" t="s">
        <v>135</v>
      </c>
      <c r="C817" s="540" t="s">
        <v>13286</v>
      </c>
      <c r="D817" s="447" t="s">
        <v>13283</v>
      </c>
      <c r="E817" s="447">
        <v>19.0</v>
      </c>
      <c r="F817" s="541">
        <v>19.0</v>
      </c>
      <c r="G817" s="447" t="s">
        <v>134</v>
      </c>
      <c r="H817" s="121"/>
      <c r="I817" s="121"/>
      <c r="J817" s="121"/>
      <c r="K817" s="121"/>
      <c r="L817" s="121"/>
      <c r="M817" s="121"/>
      <c r="N817" s="121"/>
      <c r="O817" s="121"/>
      <c r="P817" s="121"/>
      <c r="Q817" s="121"/>
      <c r="R817" s="121"/>
      <c r="S817" s="121"/>
      <c r="T817" s="121"/>
      <c r="U817" s="121"/>
      <c r="V817" s="121"/>
      <c r="W817" s="121"/>
      <c r="X817" s="121"/>
      <c r="Y817" s="121"/>
      <c r="Z817" s="121"/>
    </row>
    <row r="818" ht="11.25" customHeight="1">
      <c r="A818" s="540" t="s">
        <v>13281</v>
      </c>
      <c r="B818" s="447" t="s">
        <v>135</v>
      </c>
      <c r="C818" s="540" t="s">
        <v>13287</v>
      </c>
      <c r="D818" s="447" t="s">
        <v>13283</v>
      </c>
      <c r="E818" s="447">
        <v>8.0</v>
      </c>
      <c r="F818" s="541">
        <v>8.0</v>
      </c>
      <c r="G818" s="447" t="s">
        <v>134</v>
      </c>
      <c r="H818" s="121"/>
      <c r="I818" s="121"/>
      <c r="J818" s="121"/>
      <c r="K818" s="121"/>
      <c r="L818" s="121"/>
      <c r="M818" s="121"/>
      <c r="N818" s="121"/>
      <c r="O818" s="121"/>
      <c r="P818" s="121"/>
      <c r="Q818" s="121"/>
      <c r="R818" s="121"/>
      <c r="S818" s="121"/>
      <c r="T818" s="121"/>
      <c r="U818" s="121"/>
      <c r="V818" s="121"/>
      <c r="W818" s="121"/>
      <c r="X818" s="121"/>
      <c r="Y818" s="121"/>
      <c r="Z818" s="121"/>
    </row>
    <row r="819" ht="11.25" customHeight="1">
      <c r="A819" s="540" t="s">
        <v>13281</v>
      </c>
      <c r="B819" s="447" t="s">
        <v>135</v>
      </c>
      <c r="C819" s="540" t="s">
        <v>13288</v>
      </c>
      <c r="D819" s="447" t="s">
        <v>13283</v>
      </c>
      <c r="E819" s="447">
        <v>9.0</v>
      </c>
      <c r="F819" s="541">
        <v>9.0</v>
      </c>
      <c r="G819" s="447" t="s">
        <v>134</v>
      </c>
      <c r="H819" s="121"/>
      <c r="I819" s="121"/>
      <c r="J819" s="121"/>
      <c r="K819" s="121"/>
      <c r="L819" s="121"/>
      <c r="M819" s="121"/>
      <c r="N819" s="121"/>
      <c r="O819" s="121"/>
      <c r="P819" s="121"/>
      <c r="Q819" s="121"/>
      <c r="R819" s="121"/>
      <c r="S819" s="121"/>
      <c r="T819" s="121"/>
      <c r="U819" s="121"/>
      <c r="V819" s="121"/>
      <c r="W819" s="121"/>
      <c r="X819" s="121"/>
      <c r="Y819" s="121"/>
      <c r="Z819" s="121"/>
    </row>
    <row r="820" ht="11.25" customHeight="1">
      <c r="A820" s="540" t="s">
        <v>12141</v>
      </c>
      <c r="B820" s="447" t="s">
        <v>135</v>
      </c>
      <c r="C820" s="540" t="s">
        <v>13289</v>
      </c>
      <c r="D820" s="447" t="s">
        <v>12230</v>
      </c>
      <c r="E820" s="447">
        <v>43.0</v>
      </c>
      <c r="F820" s="541">
        <v>43.0</v>
      </c>
      <c r="G820" s="447" t="s">
        <v>137</v>
      </c>
      <c r="H820" s="121"/>
      <c r="I820" s="121"/>
      <c r="J820" s="121"/>
      <c r="K820" s="121"/>
      <c r="L820" s="121"/>
      <c r="M820" s="121"/>
      <c r="N820" s="121"/>
      <c r="O820" s="121"/>
      <c r="P820" s="121"/>
      <c r="Q820" s="121"/>
      <c r="R820" s="121"/>
      <c r="S820" s="121"/>
      <c r="T820" s="121"/>
      <c r="U820" s="121"/>
      <c r="V820" s="121"/>
      <c r="W820" s="121"/>
      <c r="X820" s="121"/>
      <c r="Y820" s="121"/>
      <c r="Z820" s="121"/>
    </row>
    <row r="821" ht="11.25" customHeight="1">
      <c r="A821" s="540" t="s">
        <v>12141</v>
      </c>
      <c r="B821" s="447" t="s">
        <v>135</v>
      </c>
      <c r="C821" s="540" t="s">
        <v>13290</v>
      </c>
      <c r="D821" s="447" t="s">
        <v>12230</v>
      </c>
      <c r="E821" s="447">
        <v>43.0</v>
      </c>
      <c r="F821" s="541">
        <v>43.0</v>
      </c>
      <c r="G821" s="447" t="s">
        <v>137</v>
      </c>
      <c r="H821" s="121"/>
      <c r="I821" s="121"/>
      <c r="J821" s="121"/>
      <c r="K821" s="121"/>
      <c r="L821" s="121"/>
      <c r="M821" s="121"/>
      <c r="N821" s="121"/>
      <c r="O821" s="121"/>
      <c r="P821" s="121"/>
      <c r="Q821" s="121"/>
      <c r="R821" s="121"/>
      <c r="S821" s="121"/>
      <c r="T821" s="121"/>
      <c r="U821" s="121"/>
      <c r="V821" s="121"/>
      <c r="W821" s="121"/>
      <c r="X821" s="121"/>
      <c r="Y821" s="121"/>
      <c r="Z821" s="121"/>
    </row>
    <row r="822" ht="11.25" customHeight="1">
      <c r="A822" s="540" t="s">
        <v>12141</v>
      </c>
      <c r="B822" s="447" t="s">
        <v>135</v>
      </c>
      <c r="C822" s="540" t="s">
        <v>13291</v>
      </c>
      <c r="D822" s="447" t="s">
        <v>12230</v>
      </c>
      <c r="E822" s="447">
        <v>11.0</v>
      </c>
      <c r="F822" s="541">
        <v>11.0</v>
      </c>
      <c r="G822" s="447" t="s">
        <v>137</v>
      </c>
      <c r="H822" s="121"/>
      <c r="I822" s="121"/>
      <c r="J822" s="121"/>
      <c r="K822" s="121"/>
      <c r="L822" s="121"/>
      <c r="M822" s="121"/>
      <c r="N822" s="121"/>
      <c r="O822" s="121"/>
      <c r="P822" s="121"/>
      <c r="Q822" s="121"/>
      <c r="R822" s="121"/>
      <c r="S822" s="121"/>
      <c r="T822" s="121"/>
      <c r="U822" s="121"/>
      <c r="V822" s="121"/>
      <c r="W822" s="121"/>
      <c r="X822" s="121"/>
      <c r="Y822" s="121"/>
      <c r="Z822" s="121"/>
    </row>
    <row r="823" ht="11.25" customHeight="1">
      <c r="A823" s="540" t="s">
        <v>12141</v>
      </c>
      <c r="B823" s="447" t="s">
        <v>135</v>
      </c>
      <c r="C823" s="540" t="s">
        <v>13292</v>
      </c>
      <c r="D823" s="447" t="s">
        <v>12230</v>
      </c>
      <c r="E823" s="447">
        <v>5.0</v>
      </c>
      <c r="F823" s="541">
        <v>5.0</v>
      </c>
      <c r="G823" s="447" t="s">
        <v>137</v>
      </c>
      <c r="H823" s="121"/>
      <c r="I823" s="121"/>
      <c r="J823" s="121"/>
      <c r="K823" s="121"/>
      <c r="L823" s="121"/>
      <c r="M823" s="121"/>
      <c r="N823" s="121"/>
      <c r="O823" s="121"/>
      <c r="P823" s="121"/>
      <c r="Q823" s="121"/>
      <c r="R823" s="121"/>
      <c r="S823" s="121"/>
      <c r="T823" s="121"/>
      <c r="U823" s="121"/>
      <c r="V823" s="121"/>
      <c r="W823" s="121"/>
      <c r="X823" s="121"/>
      <c r="Y823" s="121"/>
      <c r="Z823" s="121"/>
    </row>
    <row r="824" ht="11.25" customHeight="1">
      <c r="A824" s="540" t="s">
        <v>12141</v>
      </c>
      <c r="B824" s="447" t="s">
        <v>135</v>
      </c>
      <c r="C824" s="540" t="s">
        <v>13293</v>
      </c>
      <c r="D824" s="447" t="s">
        <v>12230</v>
      </c>
      <c r="E824" s="447">
        <v>7.0</v>
      </c>
      <c r="F824" s="541">
        <v>7.0</v>
      </c>
      <c r="G824" s="447" t="s">
        <v>137</v>
      </c>
      <c r="H824" s="121"/>
      <c r="I824" s="121"/>
      <c r="J824" s="121"/>
      <c r="K824" s="121"/>
      <c r="L824" s="121"/>
      <c r="M824" s="121"/>
      <c r="N824" s="121"/>
      <c r="O824" s="121"/>
      <c r="P824" s="121"/>
      <c r="Q824" s="121"/>
      <c r="R824" s="121"/>
      <c r="S824" s="121"/>
      <c r="T824" s="121"/>
      <c r="U824" s="121"/>
      <c r="V824" s="121"/>
      <c r="W824" s="121"/>
      <c r="X824" s="121"/>
      <c r="Y824" s="121"/>
      <c r="Z824" s="121"/>
    </row>
    <row r="825" ht="11.25" customHeight="1">
      <c r="A825" s="540" t="s">
        <v>138</v>
      </c>
      <c r="B825" s="447" t="s">
        <v>135</v>
      </c>
      <c r="C825" s="540" t="s">
        <v>13294</v>
      </c>
      <c r="D825" s="447" t="s">
        <v>12281</v>
      </c>
      <c r="E825" s="447">
        <v>6.333333333333333</v>
      </c>
      <c r="F825" s="541">
        <v>6.333333333333333</v>
      </c>
      <c r="G825" s="447" t="s">
        <v>138</v>
      </c>
      <c r="H825" s="121"/>
      <c r="I825" s="121"/>
      <c r="J825" s="121"/>
      <c r="K825" s="121"/>
      <c r="L825" s="121"/>
      <c r="M825" s="121"/>
      <c r="N825" s="121"/>
      <c r="O825" s="121"/>
      <c r="P825" s="121"/>
      <c r="Q825" s="121"/>
      <c r="R825" s="121"/>
      <c r="S825" s="121"/>
      <c r="T825" s="121"/>
      <c r="U825" s="121"/>
      <c r="V825" s="121"/>
      <c r="W825" s="121"/>
      <c r="X825" s="121"/>
      <c r="Y825" s="121"/>
      <c r="Z825" s="121"/>
    </row>
    <row r="826" ht="11.25" customHeight="1">
      <c r="A826" s="540" t="s">
        <v>138</v>
      </c>
      <c r="B826" s="447" t="s">
        <v>135</v>
      </c>
      <c r="C826" s="540" t="s">
        <v>13295</v>
      </c>
      <c r="D826" s="447" t="s">
        <v>12281</v>
      </c>
      <c r="E826" s="447">
        <v>6.333333333333333</v>
      </c>
      <c r="F826" s="541">
        <v>6.333333333333333</v>
      </c>
      <c r="G826" s="447" t="s">
        <v>138</v>
      </c>
      <c r="H826" s="121"/>
      <c r="I826" s="121"/>
      <c r="J826" s="121"/>
      <c r="K826" s="121"/>
      <c r="L826" s="121"/>
      <c r="M826" s="121"/>
      <c r="N826" s="121"/>
      <c r="O826" s="121"/>
      <c r="P826" s="121"/>
      <c r="Q826" s="121"/>
      <c r="R826" s="121"/>
      <c r="S826" s="121"/>
      <c r="T826" s="121"/>
      <c r="U826" s="121"/>
      <c r="V826" s="121"/>
      <c r="W826" s="121"/>
      <c r="X826" s="121"/>
      <c r="Y826" s="121"/>
      <c r="Z826" s="121"/>
    </row>
    <row r="827" ht="11.25" customHeight="1">
      <c r="A827" s="540" t="s">
        <v>138</v>
      </c>
      <c r="B827" s="447" t="s">
        <v>135</v>
      </c>
      <c r="C827" s="540" t="s">
        <v>13295</v>
      </c>
      <c r="D827" s="447" t="s">
        <v>12281</v>
      </c>
      <c r="E827" s="447">
        <f>19/3</f>
        <v>6.333333333</v>
      </c>
      <c r="F827" s="541">
        <f>E827</f>
        <v>6.333333333</v>
      </c>
      <c r="G827" s="447" t="s">
        <v>138</v>
      </c>
      <c r="H827" s="121"/>
      <c r="I827" s="121"/>
      <c r="J827" s="121"/>
      <c r="K827" s="121"/>
      <c r="L827" s="121"/>
      <c r="M827" s="121"/>
      <c r="N827" s="121"/>
      <c r="O827" s="121"/>
      <c r="P827" s="121"/>
      <c r="Q827" s="121"/>
      <c r="R827" s="121"/>
      <c r="S827" s="121"/>
      <c r="T827" s="121"/>
      <c r="U827" s="121"/>
      <c r="V827" s="121"/>
      <c r="W827" s="121"/>
      <c r="X827" s="121"/>
      <c r="Y827" s="121"/>
      <c r="Z827" s="121"/>
    </row>
    <row r="828" ht="11.25" customHeight="1">
      <c r="A828" s="540" t="s">
        <v>138</v>
      </c>
      <c r="B828" s="447" t="s">
        <v>135</v>
      </c>
      <c r="C828" s="540" t="s">
        <v>13296</v>
      </c>
      <c r="D828" s="447" t="s">
        <v>12281</v>
      </c>
      <c r="E828" s="447">
        <v>12.33333333333333</v>
      </c>
      <c r="F828" s="541">
        <v>12.33333333333333</v>
      </c>
      <c r="G828" s="447" t="s">
        <v>138</v>
      </c>
      <c r="H828" s="121"/>
      <c r="I828" s="121"/>
      <c r="J828" s="121"/>
      <c r="K828" s="121"/>
      <c r="L828" s="121"/>
      <c r="M828" s="121"/>
      <c r="N828" s="121"/>
      <c r="O828" s="121"/>
      <c r="P828" s="121"/>
      <c r="Q828" s="121"/>
      <c r="R828" s="121"/>
      <c r="S828" s="121"/>
      <c r="T828" s="121"/>
      <c r="U828" s="121"/>
      <c r="V828" s="121"/>
      <c r="W828" s="121"/>
      <c r="X828" s="121"/>
      <c r="Y828" s="121"/>
      <c r="Z828" s="121"/>
    </row>
    <row r="829" ht="11.25" customHeight="1">
      <c r="A829" s="540" t="s">
        <v>138</v>
      </c>
      <c r="B829" s="447" t="s">
        <v>135</v>
      </c>
      <c r="C829" s="540" t="s">
        <v>13297</v>
      </c>
      <c r="D829" s="447" t="s">
        <v>12281</v>
      </c>
      <c r="E829" s="447">
        <v>12.33333333333333</v>
      </c>
      <c r="F829" s="541">
        <v>12.33333333333333</v>
      </c>
      <c r="G829" s="447" t="s">
        <v>138</v>
      </c>
      <c r="H829" s="121"/>
      <c r="I829" s="121"/>
      <c r="J829" s="121"/>
      <c r="K829" s="121"/>
      <c r="L829" s="121"/>
      <c r="M829" s="121"/>
      <c r="N829" s="121"/>
      <c r="O829" s="121"/>
      <c r="P829" s="121"/>
      <c r="Q829" s="121"/>
      <c r="R829" s="121"/>
      <c r="S829" s="121"/>
      <c r="T829" s="121"/>
      <c r="U829" s="121"/>
      <c r="V829" s="121"/>
      <c r="W829" s="121"/>
      <c r="X829" s="121"/>
      <c r="Y829" s="121"/>
      <c r="Z829" s="121"/>
    </row>
    <row r="830" ht="11.25" customHeight="1">
      <c r="A830" s="540" t="s">
        <v>138</v>
      </c>
      <c r="B830" s="447" t="s">
        <v>135</v>
      </c>
      <c r="C830" s="540" t="s">
        <v>13298</v>
      </c>
      <c r="D830" s="447" t="s">
        <v>12281</v>
      </c>
      <c r="E830" s="447">
        <v>3.083333333333333</v>
      </c>
      <c r="F830" s="541">
        <v>3.083333333333333</v>
      </c>
      <c r="G830" s="447" t="s">
        <v>138</v>
      </c>
      <c r="H830" s="121"/>
      <c r="I830" s="121"/>
      <c r="J830" s="121"/>
      <c r="K830" s="121"/>
      <c r="L830" s="121"/>
      <c r="M830" s="121"/>
      <c r="N830" s="121"/>
      <c r="O830" s="121"/>
      <c r="P830" s="121"/>
      <c r="Q830" s="121"/>
      <c r="R830" s="121"/>
      <c r="S830" s="121"/>
      <c r="T830" s="121"/>
      <c r="U830" s="121"/>
      <c r="V830" s="121"/>
      <c r="W830" s="121"/>
      <c r="X830" s="121"/>
      <c r="Y830" s="121"/>
      <c r="Z830" s="121"/>
    </row>
    <row r="831" ht="11.25" customHeight="1">
      <c r="A831" s="540" t="s">
        <v>138</v>
      </c>
      <c r="B831" s="447" t="s">
        <v>135</v>
      </c>
      <c r="C831" s="540" t="s">
        <v>13299</v>
      </c>
      <c r="D831" s="447" t="s">
        <v>12281</v>
      </c>
      <c r="E831" s="447">
        <v>14.33333333333333</v>
      </c>
      <c r="F831" s="541">
        <v>14.33333333333333</v>
      </c>
      <c r="G831" s="447" t="s">
        <v>138</v>
      </c>
      <c r="H831" s="121"/>
      <c r="I831" s="121"/>
      <c r="J831" s="121"/>
      <c r="K831" s="121"/>
      <c r="L831" s="121"/>
      <c r="M831" s="121"/>
      <c r="N831" s="121"/>
      <c r="O831" s="121"/>
      <c r="P831" s="121"/>
      <c r="Q831" s="121"/>
      <c r="R831" s="121"/>
      <c r="S831" s="121"/>
      <c r="T831" s="121"/>
      <c r="U831" s="121"/>
      <c r="V831" s="121"/>
      <c r="W831" s="121"/>
      <c r="X831" s="121"/>
      <c r="Y831" s="121"/>
      <c r="Z831" s="121"/>
    </row>
    <row r="832" ht="11.25" customHeight="1">
      <c r="A832" s="540" t="s">
        <v>138</v>
      </c>
      <c r="B832" s="447" t="s">
        <v>135</v>
      </c>
      <c r="C832" s="540" t="s">
        <v>13300</v>
      </c>
      <c r="D832" s="447" t="s">
        <v>12281</v>
      </c>
      <c r="E832" s="447">
        <v>4.666666666666667</v>
      </c>
      <c r="F832" s="541">
        <v>4.666666666666667</v>
      </c>
      <c r="G832" s="447" t="s">
        <v>138</v>
      </c>
      <c r="H832" s="121"/>
      <c r="I832" s="121"/>
      <c r="J832" s="121"/>
      <c r="K832" s="121"/>
      <c r="L832" s="121"/>
      <c r="M832" s="121"/>
      <c r="N832" s="121"/>
      <c r="O832" s="121"/>
      <c r="P832" s="121"/>
      <c r="Q832" s="121"/>
      <c r="R832" s="121"/>
      <c r="S832" s="121"/>
      <c r="T832" s="121"/>
      <c r="U832" s="121"/>
      <c r="V832" s="121"/>
      <c r="W832" s="121"/>
      <c r="X832" s="121"/>
      <c r="Y832" s="121"/>
      <c r="Z832" s="121"/>
    </row>
    <row r="833" ht="11.25" customHeight="1">
      <c r="A833" s="540" t="s">
        <v>138</v>
      </c>
      <c r="B833" s="447" t="s">
        <v>135</v>
      </c>
      <c r="C833" s="540" t="s">
        <v>13301</v>
      </c>
      <c r="D833" s="447" t="s">
        <v>12281</v>
      </c>
      <c r="E833" s="447">
        <v>4.666666666666667</v>
      </c>
      <c r="F833" s="541">
        <v>4.666666666666667</v>
      </c>
      <c r="G833" s="447" t="s">
        <v>138</v>
      </c>
      <c r="H833" s="121"/>
      <c r="I833" s="121"/>
      <c r="J833" s="121"/>
      <c r="K833" s="121"/>
      <c r="L833" s="121"/>
      <c r="M833" s="121"/>
      <c r="N833" s="121"/>
      <c r="O833" s="121"/>
      <c r="P833" s="121"/>
      <c r="Q833" s="121"/>
      <c r="R833" s="121"/>
      <c r="S833" s="121"/>
      <c r="T833" s="121"/>
      <c r="U833" s="121"/>
      <c r="V833" s="121"/>
      <c r="W833" s="121"/>
      <c r="X833" s="121"/>
      <c r="Y833" s="121"/>
      <c r="Z833" s="121"/>
    </row>
    <row r="834" ht="11.25" customHeight="1">
      <c r="A834" s="540" t="s">
        <v>138</v>
      </c>
      <c r="B834" s="447" t="s">
        <v>135</v>
      </c>
      <c r="C834" s="540" t="s">
        <v>13302</v>
      </c>
      <c r="D834" s="447" t="s">
        <v>12281</v>
      </c>
      <c r="E834" s="447">
        <v>4.666666666666667</v>
      </c>
      <c r="F834" s="541">
        <v>6.300000000000001</v>
      </c>
      <c r="G834" s="447" t="s">
        <v>138</v>
      </c>
      <c r="H834" s="121"/>
      <c r="I834" s="121"/>
      <c r="J834" s="121"/>
      <c r="K834" s="121"/>
      <c r="L834" s="121"/>
      <c r="M834" s="121"/>
      <c r="N834" s="121"/>
      <c r="O834" s="121"/>
      <c r="P834" s="121"/>
      <c r="Q834" s="121"/>
      <c r="R834" s="121"/>
      <c r="S834" s="121"/>
      <c r="T834" s="121"/>
      <c r="U834" s="121"/>
      <c r="V834" s="121"/>
      <c r="W834" s="121"/>
      <c r="X834" s="121"/>
      <c r="Y834" s="121"/>
      <c r="Z834" s="121"/>
    </row>
    <row r="835" ht="11.25" customHeight="1">
      <c r="A835" s="540" t="s">
        <v>138</v>
      </c>
      <c r="B835" s="447" t="s">
        <v>135</v>
      </c>
      <c r="C835" s="540" t="s">
        <v>13303</v>
      </c>
      <c r="D835" s="447" t="s">
        <v>12281</v>
      </c>
      <c r="E835" s="447">
        <v>9.0</v>
      </c>
      <c r="F835" s="541">
        <v>9.0</v>
      </c>
      <c r="G835" s="447" t="s">
        <v>138</v>
      </c>
      <c r="H835" s="121"/>
      <c r="I835" s="121"/>
      <c r="J835" s="121"/>
      <c r="K835" s="121"/>
      <c r="L835" s="121"/>
      <c r="M835" s="121"/>
      <c r="N835" s="121"/>
      <c r="O835" s="121"/>
      <c r="P835" s="121"/>
      <c r="Q835" s="121"/>
      <c r="R835" s="121"/>
      <c r="S835" s="121"/>
      <c r="T835" s="121"/>
      <c r="U835" s="121"/>
      <c r="V835" s="121"/>
      <c r="W835" s="121"/>
      <c r="X835" s="121"/>
      <c r="Y835" s="121"/>
      <c r="Z835" s="121"/>
    </row>
    <row r="836" ht="11.25" customHeight="1">
      <c r="A836" s="540" t="s">
        <v>138</v>
      </c>
      <c r="B836" s="447" t="s">
        <v>135</v>
      </c>
      <c r="C836" s="540" t="s">
        <v>13304</v>
      </c>
      <c r="D836" s="447" t="s">
        <v>12281</v>
      </c>
      <c r="E836" s="447">
        <v>9.0</v>
      </c>
      <c r="F836" s="541">
        <v>9.0</v>
      </c>
      <c r="G836" s="447" t="s">
        <v>138</v>
      </c>
      <c r="H836" s="121"/>
      <c r="I836" s="121"/>
      <c r="J836" s="121"/>
      <c r="K836" s="121"/>
      <c r="L836" s="121"/>
      <c r="M836" s="121"/>
      <c r="N836" s="121"/>
      <c r="O836" s="121"/>
      <c r="P836" s="121"/>
      <c r="Q836" s="121"/>
      <c r="R836" s="121"/>
      <c r="S836" s="121"/>
      <c r="T836" s="121"/>
      <c r="U836" s="121"/>
      <c r="V836" s="121"/>
      <c r="W836" s="121"/>
      <c r="X836" s="121"/>
      <c r="Y836" s="121"/>
      <c r="Z836" s="121"/>
    </row>
    <row r="837" ht="11.25" customHeight="1">
      <c r="A837" s="540" t="s">
        <v>138</v>
      </c>
      <c r="B837" s="447" t="s">
        <v>135</v>
      </c>
      <c r="C837" s="540" t="s">
        <v>13305</v>
      </c>
      <c r="D837" s="447" t="s">
        <v>11252</v>
      </c>
      <c r="E837" s="447">
        <v>4.333333333333333</v>
      </c>
      <c r="F837" s="541">
        <v>8.67</v>
      </c>
      <c r="G837" s="447" t="s">
        <v>138</v>
      </c>
      <c r="H837" s="121"/>
      <c r="I837" s="121"/>
      <c r="J837" s="121"/>
      <c r="K837" s="121"/>
      <c r="L837" s="121"/>
      <c r="M837" s="121"/>
      <c r="N837" s="121"/>
      <c r="O837" s="121"/>
      <c r="P837" s="121"/>
      <c r="Q837" s="121"/>
      <c r="R837" s="121"/>
      <c r="S837" s="121"/>
      <c r="T837" s="121"/>
      <c r="U837" s="121"/>
      <c r="V837" s="121"/>
      <c r="W837" s="121"/>
      <c r="X837" s="121"/>
      <c r="Y837" s="121"/>
      <c r="Z837" s="121"/>
    </row>
    <row r="838" ht="11.25" customHeight="1">
      <c r="A838" s="168" t="s">
        <v>10609</v>
      </c>
      <c r="B838" s="194" t="s">
        <v>135</v>
      </c>
      <c r="C838" s="168" t="s">
        <v>13306</v>
      </c>
      <c r="D838" s="194" t="s">
        <v>12223</v>
      </c>
      <c r="E838" s="194">
        <v>14.67</v>
      </c>
      <c r="F838" s="545">
        <v>14.67</v>
      </c>
      <c r="G838" s="241" t="s">
        <v>139</v>
      </c>
      <c r="H838" s="121"/>
      <c r="I838" s="121"/>
      <c r="J838" s="121"/>
      <c r="K838" s="121"/>
      <c r="L838" s="121"/>
      <c r="M838" s="121"/>
      <c r="N838" s="121"/>
      <c r="O838" s="121"/>
      <c r="P838" s="121"/>
      <c r="Q838" s="121"/>
      <c r="R838" s="121"/>
      <c r="S838" s="121"/>
      <c r="T838" s="121"/>
      <c r="U838" s="121"/>
      <c r="V838" s="121"/>
      <c r="W838" s="121"/>
      <c r="X838" s="121"/>
      <c r="Y838" s="121"/>
      <c r="Z838" s="121"/>
    </row>
    <row r="839" ht="11.25" customHeight="1">
      <c r="A839" s="168" t="s">
        <v>10609</v>
      </c>
      <c r="B839" s="194" t="s">
        <v>135</v>
      </c>
      <c r="C839" s="168" t="s">
        <v>13307</v>
      </c>
      <c r="D839" s="194" t="s">
        <v>12223</v>
      </c>
      <c r="E839" s="194">
        <v>14.67</v>
      </c>
      <c r="F839" s="545">
        <v>14.67</v>
      </c>
      <c r="G839" s="241" t="s">
        <v>139</v>
      </c>
      <c r="H839" s="121"/>
      <c r="I839" s="121"/>
      <c r="J839" s="121"/>
      <c r="K839" s="121"/>
      <c r="L839" s="121"/>
      <c r="M839" s="121"/>
      <c r="N839" s="121"/>
      <c r="O839" s="121"/>
      <c r="P839" s="121"/>
      <c r="Q839" s="121"/>
      <c r="R839" s="121"/>
      <c r="S839" s="121"/>
      <c r="T839" s="121"/>
      <c r="U839" s="121"/>
      <c r="V839" s="121"/>
      <c r="W839" s="121"/>
      <c r="X839" s="121"/>
      <c r="Y839" s="121"/>
      <c r="Z839" s="121"/>
    </row>
    <row r="840" ht="11.25" customHeight="1">
      <c r="A840" s="168" t="s">
        <v>10609</v>
      </c>
      <c r="B840" s="194" t="s">
        <v>135</v>
      </c>
      <c r="C840" s="168" t="s">
        <v>13308</v>
      </c>
      <c r="D840" s="194" t="s">
        <v>12223</v>
      </c>
      <c r="E840" s="194">
        <v>14.67</v>
      </c>
      <c r="F840" s="545">
        <v>14.67</v>
      </c>
      <c r="G840" s="241" t="s">
        <v>139</v>
      </c>
      <c r="H840" s="121"/>
      <c r="I840" s="121"/>
      <c r="J840" s="121"/>
      <c r="K840" s="121"/>
      <c r="L840" s="121"/>
      <c r="M840" s="121"/>
      <c r="N840" s="121"/>
      <c r="O840" s="121"/>
      <c r="P840" s="121"/>
      <c r="Q840" s="121"/>
      <c r="R840" s="121"/>
      <c r="S840" s="121"/>
      <c r="T840" s="121"/>
      <c r="U840" s="121"/>
      <c r="V840" s="121"/>
      <c r="W840" s="121"/>
      <c r="X840" s="121"/>
      <c r="Y840" s="121"/>
      <c r="Z840" s="121"/>
    </row>
    <row r="841" ht="11.25" customHeight="1">
      <c r="A841" s="168" t="s">
        <v>10609</v>
      </c>
      <c r="B841" s="194" t="s">
        <v>135</v>
      </c>
      <c r="C841" s="168" t="s">
        <v>13309</v>
      </c>
      <c r="D841" s="194" t="s">
        <v>12223</v>
      </c>
      <c r="E841" s="194">
        <v>14.67</v>
      </c>
      <c r="F841" s="545">
        <v>14.67</v>
      </c>
      <c r="G841" s="241" t="s">
        <v>139</v>
      </c>
      <c r="H841" s="121"/>
      <c r="I841" s="121"/>
      <c r="J841" s="121"/>
      <c r="K841" s="121"/>
      <c r="L841" s="121"/>
      <c r="M841" s="121"/>
      <c r="N841" s="121"/>
      <c r="O841" s="121"/>
      <c r="P841" s="121"/>
      <c r="Q841" s="121"/>
      <c r="R841" s="121"/>
      <c r="S841" s="121"/>
      <c r="T841" s="121"/>
      <c r="U841" s="121"/>
      <c r="V841" s="121"/>
      <c r="W841" s="121"/>
      <c r="X841" s="121"/>
      <c r="Y841" s="121"/>
      <c r="Z841" s="121"/>
    </row>
    <row r="842" ht="11.25" customHeight="1">
      <c r="A842" s="168" t="s">
        <v>10609</v>
      </c>
      <c r="B842" s="194" t="s">
        <v>135</v>
      </c>
      <c r="C842" s="168" t="s">
        <v>13310</v>
      </c>
      <c r="D842" s="194" t="s">
        <v>12223</v>
      </c>
      <c r="E842" s="194">
        <v>7.67</v>
      </c>
      <c r="F842" s="545">
        <v>7.67</v>
      </c>
      <c r="G842" s="241" t="s">
        <v>139</v>
      </c>
      <c r="H842" s="121"/>
      <c r="I842" s="121"/>
      <c r="J842" s="121"/>
      <c r="K842" s="121"/>
      <c r="L842" s="121"/>
      <c r="M842" s="121"/>
      <c r="N842" s="121"/>
      <c r="O842" s="121"/>
      <c r="P842" s="121"/>
      <c r="Q842" s="121"/>
      <c r="R842" s="121"/>
      <c r="S842" s="121"/>
      <c r="T842" s="121"/>
      <c r="U842" s="121"/>
      <c r="V842" s="121"/>
      <c r="W842" s="121"/>
      <c r="X842" s="121"/>
      <c r="Y842" s="121"/>
      <c r="Z842" s="121"/>
    </row>
    <row r="843" ht="11.25" customHeight="1">
      <c r="A843" s="168" t="s">
        <v>10609</v>
      </c>
      <c r="B843" s="194" t="s">
        <v>135</v>
      </c>
      <c r="C843" s="168" t="s">
        <v>13310</v>
      </c>
      <c r="D843" s="194" t="s">
        <v>12223</v>
      </c>
      <c r="E843" s="194">
        <v>7.67</v>
      </c>
      <c r="F843" s="545">
        <v>7.67</v>
      </c>
      <c r="G843" s="241" t="s">
        <v>139</v>
      </c>
      <c r="H843" s="121"/>
      <c r="I843" s="121"/>
      <c r="J843" s="121"/>
      <c r="K843" s="121"/>
      <c r="L843" s="121"/>
      <c r="M843" s="121"/>
      <c r="N843" s="121"/>
      <c r="O843" s="121"/>
      <c r="P843" s="121"/>
      <c r="Q843" s="121"/>
      <c r="R843" s="121"/>
      <c r="S843" s="121"/>
      <c r="T843" s="121"/>
      <c r="U843" s="121"/>
      <c r="V843" s="121"/>
      <c r="W843" s="121"/>
      <c r="X843" s="121"/>
      <c r="Y843" s="121"/>
      <c r="Z843" s="121"/>
    </row>
    <row r="844" ht="11.25" customHeight="1">
      <c r="A844" s="168" t="s">
        <v>10609</v>
      </c>
      <c r="B844" s="194" t="s">
        <v>135</v>
      </c>
      <c r="C844" s="168" t="s">
        <v>13311</v>
      </c>
      <c r="D844" s="194" t="s">
        <v>12223</v>
      </c>
      <c r="E844" s="194">
        <v>7.67</v>
      </c>
      <c r="F844" s="545">
        <v>7.67</v>
      </c>
      <c r="G844" s="241" t="s">
        <v>139</v>
      </c>
      <c r="H844" s="121"/>
      <c r="I844" s="121"/>
      <c r="J844" s="121"/>
      <c r="K844" s="121"/>
      <c r="L844" s="121"/>
      <c r="M844" s="121"/>
      <c r="N844" s="121"/>
      <c r="O844" s="121"/>
      <c r="P844" s="121"/>
      <c r="Q844" s="121"/>
      <c r="R844" s="121"/>
      <c r="S844" s="121"/>
      <c r="T844" s="121"/>
      <c r="U844" s="121"/>
      <c r="V844" s="121"/>
      <c r="W844" s="121"/>
      <c r="X844" s="121"/>
      <c r="Y844" s="121"/>
      <c r="Z844" s="121"/>
    </row>
    <row r="845" ht="11.25" customHeight="1">
      <c r="A845" s="168" t="s">
        <v>10609</v>
      </c>
      <c r="B845" s="194" t="s">
        <v>135</v>
      </c>
      <c r="C845" s="168" t="s">
        <v>13312</v>
      </c>
      <c r="D845" s="194" t="s">
        <v>12223</v>
      </c>
      <c r="E845" s="194">
        <v>7.67</v>
      </c>
      <c r="F845" s="545">
        <v>7.67</v>
      </c>
      <c r="G845" s="241" t="s">
        <v>139</v>
      </c>
      <c r="H845" s="121"/>
      <c r="I845" s="121"/>
      <c r="J845" s="121"/>
      <c r="K845" s="121"/>
      <c r="L845" s="121"/>
      <c r="M845" s="121"/>
      <c r="N845" s="121"/>
      <c r="O845" s="121"/>
      <c r="P845" s="121"/>
      <c r="Q845" s="121"/>
      <c r="R845" s="121"/>
      <c r="S845" s="121"/>
      <c r="T845" s="121"/>
      <c r="U845" s="121"/>
      <c r="V845" s="121"/>
      <c r="W845" s="121"/>
      <c r="X845" s="121"/>
      <c r="Y845" s="121"/>
      <c r="Z845" s="121"/>
    </row>
    <row r="846" ht="11.25" customHeight="1">
      <c r="A846" s="168" t="s">
        <v>10609</v>
      </c>
      <c r="B846" s="194" t="s">
        <v>135</v>
      </c>
      <c r="C846" s="168" t="s">
        <v>13313</v>
      </c>
      <c r="D846" s="194" t="s">
        <v>12223</v>
      </c>
      <c r="E846" s="194">
        <v>7.67</v>
      </c>
      <c r="F846" s="545">
        <v>7.67</v>
      </c>
      <c r="G846" s="241" t="s">
        <v>139</v>
      </c>
      <c r="H846" s="121"/>
      <c r="I846" s="121"/>
      <c r="J846" s="121"/>
      <c r="K846" s="121"/>
      <c r="L846" s="121"/>
      <c r="M846" s="121"/>
      <c r="N846" s="121"/>
      <c r="O846" s="121"/>
      <c r="P846" s="121"/>
      <c r="Q846" s="121"/>
      <c r="R846" s="121"/>
      <c r="S846" s="121"/>
      <c r="T846" s="121"/>
      <c r="U846" s="121"/>
      <c r="V846" s="121"/>
      <c r="W846" s="121"/>
      <c r="X846" s="121"/>
      <c r="Y846" s="121"/>
      <c r="Z846" s="121"/>
    </row>
    <row r="847" ht="11.25" customHeight="1">
      <c r="A847" s="168" t="s">
        <v>10609</v>
      </c>
      <c r="B847" s="194" t="s">
        <v>135</v>
      </c>
      <c r="C847" s="168" t="s">
        <v>13314</v>
      </c>
      <c r="D847" s="194" t="s">
        <v>12223</v>
      </c>
      <c r="E847" s="194">
        <v>8.33</v>
      </c>
      <c r="F847" s="545">
        <v>8.33</v>
      </c>
      <c r="G847" s="241" t="s">
        <v>139</v>
      </c>
      <c r="H847" s="121"/>
      <c r="I847" s="121"/>
      <c r="J847" s="121"/>
      <c r="K847" s="121"/>
      <c r="L847" s="121"/>
      <c r="M847" s="121"/>
      <c r="N847" s="121"/>
      <c r="O847" s="121"/>
      <c r="P847" s="121"/>
      <c r="Q847" s="121"/>
      <c r="R847" s="121"/>
      <c r="S847" s="121"/>
      <c r="T847" s="121"/>
      <c r="U847" s="121"/>
      <c r="V847" s="121"/>
      <c r="W847" s="121"/>
      <c r="X847" s="121"/>
      <c r="Y847" s="121"/>
      <c r="Z847" s="121"/>
    </row>
    <row r="848" ht="11.25" customHeight="1">
      <c r="A848" s="168" t="s">
        <v>10609</v>
      </c>
      <c r="B848" s="194" t="s">
        <v>135</v>
      </c>
      <c r="C848" s="168" t="s">
        <v>13315</v>
      </c>
      <c r="D848" s="194" t="s">
        <v>12223</v>
      </c>
      <c r="E848" s="194">
        <v>8.33</v>
      </c>
      <c r="F848" s="545">
        <v>8.33</v>
      </c>
      <c r="G848" s="241" t="s">
        <v>139</v>
      </c>
      <c r="H848" s="121"/>
      <c r="I848" s="121"/>
      <c r="J848" s="121"/>
      <c r="K848" s="121"/>
      <c r="L848" s="121"/>
      <c r="M848" s="121"/>
      <c r="N848" s="121"/>
      <c r="O848" s="121"/>
      <c r="P848" s="121"/>
      <c r="Q848" s="121"/>
      <c r="R848" s="121"/>
      <c r="S848" s="121"/>
      <c r="T848" s="121"/>
      <c r="U848" s="121"/>
      <c r="V848" s="121"/>
      <c r="W848" s="121"/>
      <c r="X848" s="121"/>
      <c r="Y848" s="121"/>
      <c r="Z848" s="121"/>
    </row>
    <row r="849" ht="11.25" customHeight="1">
      <c r="A849" s="168" t="s">
        <v>10609</v>
      </c>
      <c r="B849" s="194" t="s">
        <v>135</v>
      </c>
      <c r="C849" s="168" t="s">
        <v>13316</v>
      </c>
      <c r="D849" s="194" t="s">
        <v>12223</v>
      </c>
      <c r="E849" s="194">
        <v>20.0</v>
      </c>
      <c r="F849" s="545">
        <v>20.0</v>
      </c>
      <c r="G849" s="241" t="s">
        <v>139</v>
      </c>
      <c r="H849" s="121"/>
      <c r="I849" s="121"/>
      <c r="J849" s="121"/>
      <c r="K849" s="121"/>
      <c r="L849" s="121"/>
      <c r="M849" s="121"/>
      <c r="N849" s="121"/>
      <c r="O849" s="121"/>
      <c r="P849" s="121"/>
      <c r="Q849" s="121"/>
      <c r="R849" s="121"/>
      <c r="S849" s="121"/>
      <c r="T849" s="121"/>
      <c r="U849" s="121"/>
      <c r="V849" s="121"/>
      <c r="W849" s="121"/>
      <c r="X849" s="121"/>
      <c r="Y849" s="121"/>
      <c r="Z849" s="121"/>
    </row>
    <row r="850" ht="11.25" customHeight="1">
      <c r="A850" s="168" t="s">
        <v>10609</v>
      </c>
      <c r="B850" s="194" t="s">
        <v>135</v>
      </c>
      <c r="C850" s="168" t="s">
        <v>13317</v>
      </c>
      <c r="D850" s="194" t="s">
        <v>12223</v>
      </c>
      <c r="E850" s="194">
        <v>20.0</v>
      </c>
      <c r="F850" s="545">
        <v>20.0</v>
      </c>
      <c r="G850" s="241" t="s">
        <v>139</v>
      </c>
      <c r="H850" s="121"/>
      <c r="I850" s="121"/>
      <c r="J850" s="121"/>
      <c r="K850" s="121"/>
      <c r="L850" s="121"/>
      <c r="M850" s="121"/>
      <c r="N850" s="121"/>
      <c r="O850" s="121"/>
      <c r="P850" s="121"/>
      <c r="Q850" s="121"/>
      <c r="R850" s="121"/>
      <c r="S850" s="121"/>
      <c r="T850" s="121"/>
      <c r="U850" s="121"/>
      <c r="V850" s="121"/>
      <c r="W850" s="121"/>
      <c r="X850" s="121"/>
      <c r="Y850" s="121"/>
      <c r="Z850" s="121"/>
    </row>
    <row r="851" ht="11.25" customHeight="1">
      <c r="A851" s="168" t="s">
        <v>10609</v>
      </c>
      <c r="B851" s="194" t="s">
        <v>135</v>
      </c>
      <c r="C851" s="168" t="s">
        <v>13318</v>
      </c>
      <c r="D851" s="194" t="s">
        <v>12223</v>
      </c>
      <c r="E851" s="194">
        <v>8.67</v>
      </c>
      <c r="F851" s="545">
        <v>8.67</v>
      </c>
      <c r="G851" s="241" t="s">
        <v>139</v>
      </c>
      <c r="H851" s="121"/>
      <c r="I851" s="121"/>
      <c r="J851" s="121"/>
      <c r="K851" s="121"/>
      <c r="L851" s="121"/>
      <c r="M851" s="121"/>
      <c r="N851" s="121"/>
      <c r="O851" s="121"/>
      <c r="P851" s="121"/>
      <c r="Q851" s="121"/>
      <c r="R851" s="121"/>
      <c r="S851" s="121"/>
      <c r="T851" s="121"/>
      <c r="U851" s="121"/>
      <c r="V851" s="121"/>
      <c r="W851" s="121"/>
      <c r="X851" s="121"/>
      <c r="Y851" s="121"/>
      <c r="Z851" s="121"/>
    </row>
    <row r="852" ht="11.25" customHeight="1">
      <c r="A852" s="168" t="s">
        <v>10609</v>
      </c>
      <c r="B852" s="194" t="s">
        <v>135</v>
      </c>
      <c r="C852" s="168" t="s">
        <v>13319</v>
      </c>
      <c r="D852" s="194" t="s">
        <v>12223</v>
      </c>
      <c r="E852" s="194">
        <v>22.67</v>
      </c>
      <c r="F852" s="545">
        <v>22.67</v>
      </c>
      <c r="G852" s="241" t="s">
        <v>139</v>
      </c>
      <c r="H852" s="121"/>
      <c r="I852" s="121"/>
      <c r="J852" s="121"/>
      <c r="K852" s="121"/>
      <c r="L852" s="121"/>
      <c r="M852" s="121"/>
      <c r="N852" s="121"/>
      <c r="O852" s="121"/>
      <c r="P852" s="121"/>
      <c r="Q852" s="121"/>
      <c r="R852" s="121"/>
      <c r="S852" s="121"/>
      <c r="T852" s="121"/>
      <c r="U852" s="121"/>
      <c r="V852" s="121"/>
      <c r="W852" s="121"/>
      <c r="X852" s="121"/>
      <c r="Y852" s="121"/>
      <c r="Z852" s="121"/>
    </row>
    <row r="853" ht="11.25" customHeight="1">
      <c r="A853" s="168" t="s">
        <v>10609</v>
      </c>
      <c r="B853" s="194" t="s">
        <v>135</v>
      </c>
      <c r="C853" s="168" t="s">
        <v>13320</v>
      </c>
      <c r="D853" s="194" t="s">
        <v>12223</v>
      </c>
      <c r="E853" s="194">
        <v>12.67</v>
      </c>
      <c r="F853" s="545">
        <v>12.67</v>
      </c>
      <c r="G853" s="241" t="s">
        <v>139</v>
      </c>
      <c r="H853" s="121"/>
      <c r="I853" s="121"/>
      <c r="J853" s="121"/>
      <c r="K853" s="121"/>
      <c r="L853" s="121"/>
      <c r="M853" s="121"/>
      <c r="N853" s="121"/>
      <c r="O853" s="121"/>
      <c r="P853" s="121"/>
      <c r="Q853" s="121"/>
      <c r="R853" s="121"/>
      <c r="S853" s="121"/>
      <c r="T853" s="121"/>
      <c r="U853" s="121"/>
      <c r="V853" s="121"/>
      <c r="W853" s="121"/>
      <c r="X853" s="121"/>
      <c r="Y853" s="121"/>
      <c r="Z853" s="121"/>
    </row>
    <row r="854" ht="11.25" customHeight="1">
      <c r="A854" s="168" t="s">
        <v>10609</v>
      </c>
      <c r="B854" s="194" t="s">
        <v>135</v>
      </c>
      <c r="C854" s="168" t="s">
        <v>13321</v>
      </c>
      <c r="D854" s="194" t="s">
        <v>12223</v>
      </c>
      <c r="E854" s="194">
        <v>12.67</v>
      </c>
      <c r="F854" s="545">
        <v>12.67</v>
      </c>
      <c r="G854" s="241" t="s">
        <v>139</v>
      </c>
      <c r="H854" s="121"/>
      <c r="I854" s="121"/>
      <c r="J854" s="121"/>
      <c r="K854" s="121"/>
      <c r="L854" s="121"/>
      <c r="M854" s="121"/>
      <c r="N854" s="121"/>
      <c r="O854" s="121"/>
      <c r="P854" s="121"/>
      <c r="Q854" s="121"/>
      <c r="R854" s="121"/>
      <c r="S854" s="121"/>
      <c r="T854" s="121"/>
      <c r="U854" s="121"/>
      <c r="V854" s="121"/>
      <c r="W854" s="121"/>
      <c r="X854" s="121"/>
      <c r="Y854" s="121"/>
      <c r="Z854" s="121"/>
    </row>
    <row r="855" ht="11.25" customHeight="1">
      <c r="A855" s="168" t="s">
        <v>10609</v>
      </c>
      <c r="B855" s="194" t="s">
        <v>135</v>
      </c>
      <c r="C855" s="168" t="s">
        <v>13322</v>
      </c>
      <c r="D855" s="194" t="s">
        <v>12223</v>
      </c>
      <c r="E855" s="194">
        <v>9.0</v>
      </c>
      <c r="F855" s="545">
        <v>9.0</v>
      </c>
      <c r="G855" s="241" t="s">
        <v>139</v>
      </c>
      <c r="H855" s="121"/>
      <c r="I855" s="121"/>
      <c r="J855" s="121"/>
      <c r="K855" s="121"/>
      <c r="L855" s="121"/>
      <c r="M855" s="121"/>
      <c r="N855" s="121"/>
      <c r="O855" s="121"/>
      <c r="P855" s="121"/>
      <c r="Q855" s="121"/>
      <c r="R855" s="121"/>
      <c r="S855" s="121"/>
      <c r="T855" s="121"/>
      <c r="U855" s="121"/>
      <c r="V855" s="121"/>
      <c r="W855" s="121"/>
      <c r="X855" s="121"/>
      <c r="Y855" s="121"/>
      <c r="Z855" s="121"/>
    </row>
    <row r="856" ht="11.25" customHeight="1">
      <c r="A856" s="168" t="s">
        <v>140</v>
      </c>
      <c r="B856" s="194" t="s">
        <v>13323</v>
      </c>
      <c r="C856" s="168" t="s">
        <v>13324</v>
      </c>
      <c r="D856" s="194" t="s">
        <v>12223</v>
      </c>
      <c r="E856" s="194">
        <v>10.66666666666667</v>
      </c>
      <c r="F856" s="545">
        <v>10.66666666666667</v>
      </c>
      <c r="G856" s="241" t="s">
        <v>140</v>
      </c>
      <c r="H856" s="121"/>
      <c r="I856" s="121"/>
      <c r="J856" s="121"/>
      <c r="K856" s="121"/>
      <c r="L856" s="121"/>
      <c r="M856" s="121"/>
      <c r="N856" s="121"/>
      <c r="O856" s="121"/>
      <c r="P856" s="121"/>
      <c r="Q856" s="121"/>
      <c r="R856" s="121"/>
      <c r="S856" s="121"/>
      <c r="T856" s="121"/>
      <c r="U856" s="121"/>
      <c r="V856" s="121"/>
      <c r="W856" s="121"/>
      <c r="X856" s="121"/>
      <c r="Y856" s="121"/>
      <c r="Z856" s="121"/>
    </row>
    <row r="857" ht="11.25" customHeight="1">
      <c r="A857" s="168" t="s">
        <v>140</v>
      </c>
      <c r="B857" s="194" t="s">
        <v>13323</v>
      </c>
      <c r="C857" s="168" t="s">
        <v>13325</v>
      </c>
      <c r="D857" s="194" t="s">
        <v>12223</v>
      </c>
      <c r="E857" s="194">
        <v>10.66666666666667</v>
      </c>
      <c r="F857" s="545">
        <v>10.66666666666667</v>
      </c>
      <c r="G857" s="241" t="s">
        <v>140</v>
      </c>
      <c r="H857" s="121"/>
      <c r="I857" s="121"/>
      <c r="J857" s="121"/>
      <c r="K857" s="121"/>
      <c r="L857" s="121"/>
      <c r="M857" s="121"/>
      <c r="N857" s="121"/>
      <c r="O857" s="121"/>
      <c r="P857" s="121"/>
      <c r="Q857" s="121"/>
      <c r="R857" s="121"/>
      <c r="S857" s="121"/>
      <c r="T857" s="121"/>
      <c r="U857" s="121"/>
      <c r="V857" s="121"/>
      <c r="W857" s="121"/>
      <c r="X857" s="121"/>
      <c r="Y857" s="121"/>
      <c r="Z857" s="121"/>
    </row>
    <row r="858" ht="11.25" customHeight="1">
      <c r="A858" s="168" t="s">
        <v>140</v>
      </c>
      <c r="B858" s="194" t="s">
        <v>13323</v>
      </c>
      <c r="C858" s="168" t="s">
        <v>13326</v>
      </c>
      <c r="D858" s="194" t="s">
        <v>12223</v>
      </c>
      <c r="E858" s="194">
        <v>2.666666666666667</v>
      </c>
      <c r="F858" s="545">
        <v>2.666666666666667</v>
      </c>
      <c r="G858" s="241" t="s">
        <v>140</v>
      </c>
      <c r="H858" s="121"/>
      <c r="I858" s="121"/>
      <c r="J858" s="121"/>
      <c r="K858" s="121"/>
      <c r="L858" s="121"/>
      <c r="M858" s="121"/>
      <c r="N858" s="121"/>
      <c r="O858" s="121"/>
      <c r="P858" s="121"/>
      <c r="Q858" s="121"/>
      <c r="R858" s="121"/>
      <c r="S858" s="121"/>
      <c r="T858" s="121"/>
      <c r="U858" s="121"/>
      <c r="V858" s="121"/>
      <c r="W858" s="121"/>
      <c r="X858" s="121"/>
      <c r="Y858" s="121"/>
      <c r="Z858" s="121"/>
    </row>
    <row r="859" ht="11.25" customHeight="1">
      <c r="A859" s="168" t="s">
        <v>140</v>
      </c>
      <c r="B859" s="194" t="s">
        <v>13323</v>
      </c>
      <c r="C859" s="168" t="s">
        <v>13327</v>
      </c>
      <c r="D859" s="194" t="s">
        <v>12223</v>
      </c>
      <c r="E859" s="194">
        <v>8.666666666666666</v>
      </c>
      <c r="F859" s="545">
        <v>8.666666666666666</v>
      </c>
      <c r="G859" s="241" t="s">
        <v>140</v>
      </c>
      <c r="H859" s="121"/>
      <c r="I859" s="121"/>
      <c r="J859" s="121"/>
      <c r="K859" s="121"/>
      <c r="L859" s="121"/>
      <c r="M859" s="121"/>
      <c r="N859" s="121"/>
      <c r="O859" s="121"/>
      <c r="P859" s="121"/>
      <c r="Q859" s="121"/>
      <c r="R859" s="121"/>
      <c r="S859" s="121"/>
      <c r="T859" s="121"/>
      <c r="U859" s="121"/>
      <c r="V859" s="121"/>
      <c r="W859" s="121"/>
      <c r="X859" s="121"/>
      <c r="Y859" s="121"/>
      <c r="Z859" s="121"/>
    </row>
    <row r="860" ht="11.25" customHeight="1">
      <c r="A860" s="168" t="s">
        <v>140</v>
      </c>
      <c r="B860" s="194" t="s">
        <v>13323</v>
      </c>
      <c r="C860" s="168" t="s">
        <v>13328</v>
      </c>
      <c r="D860" s="194" t="s">
        <v>12223</v>
      </c>
      <c r="E860" s="194">
        <v>8.666666666666666</v>
      </c>
      <c r="F860" s="545">
        <v>8.666666666666666</v>
      </c>
      <c r="G860" s="241" t="s">
        <v>140</v>
      </c>
      <c r="H860" s="121"/>
      <c r="I860" s="121"/>
      <c r="J860" s="121"/>
      <c r="K860" s="121"/>
      <c r="L860" s="121"/>
      <c r="M860" s="121"/>
      <c r="N860" s="121"/>
      <c r="O860" s="121"/>
      <c r="P860" s="121"/>
      <c r="Q860" s="121"/>
      <c r="R860" s="121"/>
      <c r="S860" s="121"/>
      <c r="T860" s="121"/>
      <c r="U860" s="121"/>
      <c r="V860" s="121"/>
      <c r="W860" s="121"/>
      <c r="X860" s="121"/>
      <c r="Y860" s="121"/>
      <c r="Z860" s="121"/>
    </row>
    <row r="861" ht="11.25" customHeight="1">
      <c r="A861" s="168" t="s">
        <v>140</v>
      </c>
      <c r="B861" s="194" t="s">
        <v>13323</v>
      </c>
      <c r="C861" s="168" t="s">
        <v>13329</v>
      </c>
      <c r="D861" s="194" t="s">
        <v>12223</v>
      </c>
      <c r="E861" s="194">
        <v>2.166666666666667</v>
      </c>
      <c r="F861" s="545">
        <v>2.166666666666667</v>
      </c>
      <c r="G861" s="241" t="s">
        <v>140</v>
      </c>
      <c r="H861" s="121"/>
      <c r="I861" s="121"/>
      <c r="J861" s="121"/>
      <c r="K861" s="121"/>
      <c r="L861" s="121"/>
      <c r="M861" s="121"/>
      <c r="N861" s="121"/>
      <c r="O861" s="121"/>
      <c r="P861" s="121"/>
      <c r="Q861" s="121"/>
      <c r="R861" s="121"/>
      <c r="S861" s="121"/>
      <c r="T861" s="121"/>
      <c r="U861" s="121"/>
      <c r="V861" s="121"/>
      <c r="W861" s="121"/>
      <c r="X861" s="121"/>
      <c r="Y861" s="121"/>
      <c r="Z861" s="121"/>
    </row>
    <row r="862" ht="11.25" customHeight="1">
      <c r="A862" s="168" t="s">
        <v>140</v>
      </c>
      <c r="B862" s="194" t="s">
        <v>13323</v>
      </c>
      <c r="C862" s="168" t="s">
        <v>13330</v>
      </c>
      <c r="D862" s="194" t="s">
        <v>12223</v>
      </c>
      <c r="E862" s="194">
        <v>6.0</v>
      </c>
      <c r="F862" s="545">
        <v>6.0</v>
      </c>
      <c r="G862" s="241" t="s">
        <v>140</v>
      </c>
      <c r="H862" s="121"/>
      <c r="I862" s="121"/>
      <c r="J862" s="121"/>
      <c r="K862" s="121"/>
      <c r="L862" s="121"/>
      <c r="M862" s="121"/>
      <c r="N862" s="121"/>
      <c r="O862" s="121"/>
      <c r="P862" s="121"/>
      <c r="Q862" s="121"/>
      <c r="R862" s="121"/>
      <c r="S862" s="121"/>
      <c r="T862" s="121"/>
      <c r="U862" s="121"/>
      <c r="V862" s="121"/>
      <c r="W862" s="121"/>
      <c r="X862" s="121"/>
      <c r="Y862" s="121"/>
      <c r="Z862" s="121"/>
    </row>
    <row r="863" ht="11.25" customHeight="1">
      <c r="A863" s="168" t="s">
        <v>140</v>
      </c>
      <c r="B863" s="194" t="s">
        <v>13323</v>
      </c>
      <c r="C863" s="168" t="s">
        <v>13331</v>
      </c>
      <c r="D863" s="194" t="s">
        <v>12223</v>
      </c>
      <c r="E863" s="194">
        <v>6.0</v>
      </c>
      <c r="F863" s="545">
        <v>6.0</v>
      </c>
      <c r="G863" s="241" t="s">
        <v>140</v>
      </c>
      <c r="H863" s="121"/>
      <c r="I863" s="121"/>
      <c r="J863" s="121"/>
      <c r="K863" s="121"/>
      <c r="L863" s="121"/>
      <c r="M863" s="121"/>
      <c r="N863" s="121"/>
      <c r="O863" s="121"/>
      <c r="P863" s="121"/>
      <c r="Q863" s="121"/>
      <c r="R863" s="121"/>
      <c r="S863" s="121"/>
      <c r="T863" s="121"/>
      <c r="U863" s="121"/>
      <c r="V863" s="121"/>
      <c r="W863" s="121"/>
      <c r="X863" s="121"/>
      <c r="Y863" s="121"/>
      <c r="Z863" s="121"/>
    </row>
    <row r="864" ht="11.25" customHeight="1">
      <c r="A864" s="168" t="s">
        <v>140</v>
      </c>
      <c r="B864" s="194" t="s">
        <v>13323</v>
      </c>
      <c r="C864" s="168" t="s">
        <v>13332</v>
      </c>
      <c r="D864" s="194" t="s">
        <v>12223</v>
      </c>
      <c r="E864" s="194">
        <v>1.5</v>
      </c>
      <c r="F864" s="545">
        <v>1.5</v>
      </c>
      <c r="G864" s="241" t="s">
        <v>140</v>
      </c>
      <c r="H864" s="121"/>
      <c r="I864" s="121"/>
      <c r="J864" s="121"/>
      <c r="K864" s="121"/>
      <c r="L864" s="121"/>
      <c r="M864" s="121"/>
      <c r="N864" s="121"/>
      <c r="O864" s="121"/>
      <c r="P864" s="121"/>
      <c r="Q864" s="121"/>
      <c r="R864" s="121"/>
      <c r="S864" s="121"/>
      <c r="T864" s="121"/>
      <c r="U864" s="121"/>
      <c r="V864" s="121"/>
      <c r="W864" s="121"/>
      <c r="X864" s="121"/>
      <c r="Y864" s="121"/>
      <c r="Z864" s="121"/>
    </row>
    <row r="865" ht="11.25" customHeight="1">
      <c r="A865" s="168" t="s">
        <v>140</v>
      </c>
      <c r="B865" s="194" t="s">
        <v>13323</v>
      </c>
      <c r="C865" s="168" t="s">
        <v>13333</v>
      </c>
      <c r="D865" s="194" t="s">
        <v>12223</v>
      </c>
      <c r="E865" s="194">
        <v>10.66666666666667</v>
      </c>
      <c r="F865" s="545">
        <v>10.66666666666667</v>
      </c>
      <c r="G865" s="241" t="s">
        <v>140</v>
      </c>
      <c r="H865" s="121"/>
      <c r="I865" s="121"/>
      <c r="J865" s="121"/>
      <c r="K865" s="121"/>
      <c r="L865" s="121"/>
      <c r="M865" s="121"/>
      <c r="N865" s="121"/>
      <c r="O865" s="121"/>
      <c r="P865" s="121"/>
      <c r="Q865" s="121"/>
      <c r="R865" s="121"/>
      <c r="S865" s="121"/>
      <c r="T865" s="121"/>
      <c r="U865" s="121"/>
      <c r="V865" s="121"/>
      <c r="W865" s="121"/>
      <c r="X865" s="121"/>
      <c r="Y865" s="121"/>
      <c r="Z865" s="121"/>
    </row>
    <row r="866" ht="11.25" customHeight="1">
      <c r="A866" s="168" t="s">
        <v>140</v>
      </c>
      <c r="B866" s="194" t="s">
        <v>13323</v>
      </c>
      <c r="C866" s="168" t="s">
        <v>13334</v>
      </c>
      <c r="D866" s="194" t="s">
        <v>12223</v>
      </c>
      <c r="E866" s="194">
        <v>10.66666666666667</v>
      </c>
      <c r="F866" s="545">
        <v>10.66666666666667</v>
      </c>
      <c r="G866" s="241" t="s">
        <v>140</v>
      </c>
      <c r="H866" s="121"/>
      <c r="I866" s="121"/>
      <c r="J866" s="121"/>
      <c r="K866" s="121"/>
      <c r="L866" s="121"/>
      <c r="M866" s="121"/>
      <c r="N866" s="121"/>
      <c r="O866" s="121"/>
      <c r="P866" s="121"/>
      <c r="Q866" s="121"/>
      <c r="R866" s="121"/>
      <c r="S866" s="121"/>
      <c r="T866" s="121"/>
      <c r="U866" s="121"/>
      <c r="V866" s="121"/>
      <c r="W866" s="121"/>
      <c r="X866" s="121"/>
      <c r="Y866" s="121"/>
      <c r="Z866" s="121"/>
    </row>
    <row r="867" ht="11.25" customHeight="1">
      <c r="A867" s="168" t="s">
        <v>140</v>
      </c>
      <c r="B867" s="194" t="s">
        <v>13323</v>
      </c>
      <c r="C867" s="168" t="s">
        <v>13335</v>
      </c>
      <c r="D867" s="194" t="s">
        <v>12223</v>
      </c>
      <c r="E867" s="194">
        <v>2.666666666666667</v>
      </c>
      <c r="F867" s="545">
        <v>2.666666666666667</v>
      </c>
      <c r="G867" s="241" t="s">
        <v>140</v>
      </c>
      <c r="H867" s="121"/>
      <c r="I867" s="121"/>
      <c r="J867" s="121"/>
      <c r="K867" s="121"/>
      <c r="L867" s="121"/>
      <c r="M867" s="121"/>
      <c r="N867" s="121"/>
      <c r="O867" s="121"/>
      <c r="P867" s="121"/>
      <c r="Q867" s="121"/>
      <c r="R867" s="121"/>
      <c r="S867" s="121"/>
      <c r="T867" s="121"/>
      <c r="U867" s="121"/>
      <c r="V867" s="121"/>
      <c r="W867" s="121"/>
      <c r="X867" s="121"/>
      <c r="Y867" s="121"/>
      <c r="Z867" s="121"/>
    </row>
    <row r="868" ht="11.25" customHeight="1">
      <c r="A868" s="168" t="s">
        <v>140</v>
      </c>
      <c r="B868" s="194" t="s">
        <v>13323</v>
      </c>
      <c r="C868" s="168" t="s">
        <v>13336</v>
      </c>
      <c r="D868" s="194" t="s">
        <v>12223</v>
      </c>
      <c r="E868" s="194">
        <v>3.666666666666667</v>
      </c>
      <c r="F868" s="545">
        <v>3.666666666666667</v>
      </c>
      <c r="G868" s="241" t="s">
        <v>140</v>
      </c>
      <c r="H868" s="121"/>
      <c r="I868" s="121"/>
      <c r="J868" s="121"/>
      <c r="K868" s="121"/>
      <c r="L868" s="121"/>
      <c r="M868" s="121"/>
      <c r="N868" s="121"/>
      <c r="O868" s="121"/>
      <c r="P868" s="121"/>
      <c r="Q868" s="121"/>
      <c r="R868" s="121"/>
      <c r="S868" s="121"/>
      <c r="T868" s="121"/>
      <c r="U868" s="121"/>
      <c r="V868" s="121"/>
      <c r="W868" s="121"/>
      <c r="X868" s="121"/>
      <c r="Y868" s="121"/>
      <c r="Z868" s="121"/>
    </row>
    <row r="869" ht="11.25" customHeight="1">
      <c r="A869" s="168" t="s">
        <v>140</v>
      </c>
      <c r="B869" s="194" t="s">
        <v>13323</v>
      </c>
      <c r="C869" s="168" t="s">
        <v>13337</v>
      </c>
      <c r="D869" s="194" t="s">
        <v>12223</v>
      </c>
      <c r="E869" s="194">
        <v>18.66666666666667</v>
      </c>
      <c r="F869" s="545">
        <v>18.66666666666667</v>
      </c>
      <c r="G869" s="241" t="s">
        <v>140</v>
      </c>
      <c r="H869" s="121"/>
      <c r="I869" s="121"/>
      <c r="J869" s="121"/>
      <c r="K869" s="121"/>
      <c r="L869" s="121"/>
      <c r="M869" s="121"/>
      <c r="N869" s="121"/>
      <c r="O869" s="121"/>
      <c r="P869" s="121"/>
      <c r="Q869" s="121"/>
      <c r="R869" s="121"/>
      <c r="S869" s="121"/>
      <c r="T869" s="121"/>
      <c r="U869" s="121"/>
      <c r="V869" s="121"/>
      <c r="W869" s="121"/>
      <c r="X869" s="121"/>
      <c r="Y869" s="121"/>
      <c r="Z869" s="121"/>
    </row>
    <row r="870" ht="11.25" customHeight="1">
      <c r="A870" s="168" t="s">
        <v>140</v>
      </c>
      <c r="B870" s="194" t="s">
        <v>13323</v>
      </c>
      <c r="C870" s="168" t="s">
        <v>13338</v>
      </c>
      <c r="D870" s="194" t="s">
        <v>12223</v>
      </c>
      <c r="E870" s="194">
        <v>1.333333333333333</v>
      </c>
      <c r="F870" s="545">
        <v>1.333333333333333</v>
      </c>
      <c r="G870" s="241" t="s">
        <v>140</v>
      </c>
      <c r="H870" s="121"/>
      <c r="I870" s="121"/>
      <c r="J870" s="121"/>
      <c r="K870" s="121"/>
      <c r="L870" s="121"/>
      <c r="M870" s="121"/>
      <c r="N870" s="121"/>
      <c r="O870" s="121"/>
      <c r="P870" s="121"/>
      <c r="Q870" s="121"/>
      <c r="R870" s="121"/>
      <c r="S870" s="121"/>
      <c r="T870" s="121"/>
      <c r="U870" s="121"/>
      <c r="V870" s="121"/>
      <c r="W870" s="121"/>
      <c r="X870" s="121"/>
      <c r="Y870" s="121"/>
      <c r="Z870" s="121"/>
    </row>
    <row r="871" ht="11.25" customHeight="1">
      <c r="A871" s="168" t="s">
        <v>140</v>
      </c>
      <c r="B871" s="194" t="s">
        <v>13323</v>
      </c>
      <c r="C871" s="168" t="s">
        <v>13339</v>
      </c>
      <c r="D871" s="194" t="s">
        <v>12223</v>
      </c>
      <c r="E871" s="194">
        <v>15.33333333333333</v>
      </c>
      <c r="F871" s="545">
        <v>15.33333333333333</v>
      </c>
      <c r="G871" s="241" t="s">
        <v>140</v>
      </c>
      <c r="H871" s="121"/>
      <c r="I871" s="121"/>
      <c r="J871" s="121"/>
      <c r="K871" s="121"/>
      <c r="L871" s="121"/>
      <c r="M871" s="121"/>
      <c r="N871" s="121"/>
      <c r="O871" s="121"/>
      <c r="P871" s="121"/>
      <c r="Q871" s="121"/>
      <c r="R871" s="121"/>
      <c r="S871" s="121"/>
      <c r="T871" s="121"/>
      <c r="U871" s="121"/>
      <c r="V871" s="121"/>
      <c r="W871" s="121"/>
      <c r="X871" s="121"/>
      <c r="Y871" s="121"/>
      <c r="Z871" s="121"/>
    </row>
    <row r="872" ht="11.25" customHeight="1">
      <c r="A872" s="168" t="s">
        <v>140</v>
      </c>
      <c r="B872" s="194" t="s">
        <v>13323</v>
      </c>
      <c r="C872" s="168" t="s">
        <v>13340</v>
      </c>
      <c r="D872" s="194" t="s">
        <v>12223</v>
      </c>
      <c r="E872" s="194">
        <v>0.6666666666666666</v>
      </c>
      <c r="F872" s="545">
        <v>0.6666666666666666</v>
      </c>
      <c r="G872" s="241" t="s">
        <v>140</v>
      </c>
      <c r="H872" s="121"/>
      <c r="I872" s="121"/>
      <c r="J872" s="121"/>
      <c r="K872" s="121"/>
      <c r="L872" s="121"/>
      <c r="M872" s="121"/>
      <c r="N872" s="121"/>
      <c r="O872" s="121"/>
      <c r="P872" s="121"/>
      <c r="Q872" s="121"/>
      <c r="R872" s="121"/>
      <c r="S872" s="121"/>
      <c r="T872" s="121"/>
      <c r="U872" s="121"/>
      <c r="V872" s="121"/>
      <c r="W872" s="121"/>
      <c r="X872" s="121"/>
      <c r="Y872" s="121"/>
      <c r="Z872" s="121"/>
    </row>
    <row r="873" ht="11.25" customHeight="1">
      <c r="A873" s="168" t="s">
        <v>140</v>
      </c>
      <c r="B873" s="194" t="s">
        <v>13323</v>
      </c>
      <c r="C873" s="168" t="s">
        <v>13341</v>
      </c>
      <c r="D873" s="194" t="s">
        <v>12223</v>
      </c>
      <c r="E873" s="194">
        <v>14.0</v>
      </c>
      <c r="F873" s="545">
        <v>14.0</v>
      </c>
      <c r="G873" s="241" t="s">
        <v>140</v>
      </c>
      <c r="H873" s="121"/>
      <c r="I873" s="121"/>
      <c r="J873" s="121"/>
      <c r="K873" s="121"/>
      <c r="L873" s="121"/>
      <c r="M873" s="121"/>
      <c r="N873" s="121"/>
      <c r="O873" s="121"/>
      <c r="P873" s="121"/>
      <c r="Q873" s="121"/>
      <c r="R873" s="121"/>
      <c r="S873" s="121"/>
      <c r="T873" s="121"/>
      <c r="U873" s="121"/>
      <c r="V873" s="121"/>
      <c r="W873" s="121"/>
      <c r="X873" s="121"/>
      <c r="Y873" s="121"/>
      <c r="Z873" s="121"/>
    </row>
    <row r="874" ht="11.25" customHeight="1">
      <c r="A874" s="168" t="s">
        <v>140</v>
      </c>
      <c r="B874" s="194" t="s">
        <v>13323</v>
      </c>
      <c r="C874" s="168" t="s">
        <v>13342</v>
      </c>
      <c r="D874" s="194" t="s">
        <v>12223</v>
      </c>
      <c r="E874" s="194">
        <v>5.0</v>
      </c>
      <c r="F874" s="545">
        <v>5.0</v>
      </c>
      <c r="G874" s="241" t="s">
        <v>140</v>
      </c>
      <c r="H874" s="121"/>
      <c r="I874" s="121"/>
      <c r="J874" s="121"/>
      <c r="K874" s="121"/>
      <c r="L874" s="121"/>
      <c r="M874" s="121"/>
      <c r="N874" s="121"/>
      <c r="O874" s="121"/>
      <c r="P874" s="121"/>
      <c r="Q874" s="121"/>
      <c r="R874" s="121"/>
      <c r="S874" s="121"/>
      <c r="T874" s="121"/>
      <c r="U874" s="121"/>
      <c r="V874" s="121"/>
      <c r="W874" s="121"/>
      <c r="X874" s="121"/>
      <c r="Y874" s="121"/>
      <c r="Z874" s="121"/>
    </row>
    <row r="875" ht="11.25" customHeight="1">
      <c r="A875" s="168" t="s">
        <v>140</v>
      </c>
      <c r="B875" s="194" t="s">
        <v>13323</v>
      </c>
      <c r="C875" s="168" t="s">
        <v>13343</v>
      </c>
      <c r="D875" s="194" t="s">
        <v>12223</v>
      </c>
      <c r="E875" s="194">
        <v>19.0</v>
      </c>
      <c r="F875" s="545">
        <v>19.0</v>
      </c>
      <c r="G875" s="241" t="s">
        <v>140</v>
      </c>
      <c r="H875" s="121"/>
      <c r="I875" s="121"/>
      <c r="J875" s="121"/>
      <c r="K875" s="121"/>
      <c r="L875" s="121"/>
      <c r="M875" s="121"/>
      <c r="N875" s="121"/>
      <c r="O875" s="121"/>
      <c r="P875" s="121"/>
      <c r="Q875" s="121"/>
      <c r="R875" s="121"/>
      <c r="S875" s="121"/>
      <c r="T875" s="121"/>
      <c r="U875" s="121"/>
      <c r="V875" s="121"/>
      <c r="W875" s="121"/>
      <c r="X875" s="121"/>
      <c r="Y875" s="121"/>
      <c r="Z875" s="121"/>
    </row>
    <row r="876" ht="11.25" customHeight="1">
      <c r="A876" s="168" t="s">
        <v>140</v>
      </c>
      <c r="B876" s="194" t="s">
        <v>13323</v>
      </c>
      <c r="C876" s="168" t="s">
        <v>13344</v>
      </c>
      <c r="D876" s="194" t="s">
        <v>12223</v>
      </c>
      <c r="E876" s="194">
        <v>48.66666666666666</v>
      </c>
      <c r="F876" s="545">
        <v>48.66666666666666</v>
      </c>
      <c r="G876" s="241" t="s">
        <v>140</v>
      </c>
      <c r="H876" s="121"/>
      <c r="I876" s="121"/>
      <c r="J876" s="121"/>
      <c r="K876" s="121"/>
      <c r="L876" s="121"/>
      <c r="M876" s="121"/>
      <c r="N876" s="121"/>
      <c r="O876" s="121"/>
      <c r="P876" s="121"/>
      <c r="Q876" s="121"/>
      <c r="R876" s="121"/>
      <c r="S876" s="121"/>
      <c r="T876" s="121"/>
      <c r="U876" s="121"/>
      <c r="V876" s="121"/>
      <c r="W876" s="121"/>
      <c r="X876" s="121"/>
      <c r="Y876" s="121"/>
      <c r="Z876" s="121"/>
    </row>
    <row r="877" ht="11.25" customHeight="1">
      <c r="A877" s="168" t="s">
        <v>12019</v>
      </c>
      <c r="B877" s="194" t="s">
        <v>135</v>
      </c>
      <c r="C877" s="168" t="s">
        <v>13345</v>
      </c>
      <c r="D877" s="194" t="s">
        <v>12223</v>
      </c>
      <c r="E877" s="194">
        <v>12.33333333333333</v>
      </c>
      <c r="F877" s="545">
        <v>12.33333333333333</v>
      </c>
      <c r="G877" s="241" t="s">
        <v>141</v>
      </c>
      <c r="H877" s="121"/>
      <c r="I877" s="121"/>
      <c r="J877" s="121"/>
      <c r="K877" s="121"/>
      <c r="L877" s="121"/>
      <c r="M877" s="121"/>
      <c r="N877" s="121"/>
      <c r="O877" s="121"/>
      <c r="P877" s="121"/>
      <c r="Q877" s="121"/>
      <c r="R877" s="121"/>
      <c r="S877" s="121"/>
      <c r="T877" s="121"/>
      <c r="U877" s="121"/>
      <c r="V877" s="121"/>
      <c r="W877" s="121"/>
      <c r="X877" s="121"/>
      <c r="Y877" s="121"/>
      <c r="Z877" s="121"/>
    </row>
    <row r="878" ht="11.25" customHeight="1">
      <c r="A878" s="168" t="s">
        <v>12019</v>
      </c>
      <c r="B878" s="194" t="s">
        <v>135</v>
      </c>
      <c r="C878" s="168" t="s">
        <v>13346</v>
      </c>
      <c r="D878" s="194" t="s">
        <v>12223</v>
      </c>
      <c r="E878" s="194">
        <v>4.666666666666667</v>
      </c>
      <c r="F878" s="545">
        <v>4.666666666666667</v>
      </c>
      <c r="G878" s="241" t="s">
        <v>141</v>
      </c>
      <c r="H878" s="121"/>
      <c r="I878" s="121"/>
      <c r="J878" s="121"/>
      <c r="K878" s="121"/>
      <c r="L878" s="121"/>
      <c r="M878" s="121"/>
      <c r="N878" s="121"/>
      <c r="O878" s="121"/>
      <c r="P878" s="121"/>
      <c r="Q878" s="121"/>
      <c r="R878" s="121"/>
      <c r="S878" s="121"/>
      <c r="T878" s="121"/>
      <c r="U878" s="121"/>
      <c r="V878" s="121"/>
      <c r="W878" s="121"/>
      <c r="X878" s="121"/>
      <c r="Y878" s="121"/>
      <c r="Z878" s="121"/>
    </row>
    <row r="879" ht="11.25" customHeight="1">
      <c r="A879" s="168" t="s">
        <v>12019</v>
      </c>
      <c r="B879" s="194" t="s">
        <v>135</v>
      </c>
      <c r="C879" s="168" t="s">
        <v>13347</v>
      </c>
      <c r="D879" s="194" t="s">
        <v>12223</v>
      </c>
      <c r="E879" s="194">
        <v>2.666666666666667</v>
      </c>
      <c r="F879" s="545">
        <v>2.666666666666667</v>
      </c>
      <c r="G879" s="241" t="s">
        <v>141</v>
      </c>
      <c r="H879" s="121"/>
      <c r="I879" s="121"/>
      <c r="J879" s="121"/>
      <c r="K879" s="121"/>
      <c r="L879" s="121"/>
      <c r="M879" s="121"/>
      <c r="N879" s="121"/>
      <c r="O879" s="121"/>
      <c r="P879" s="121"/>
      <c r="Q879" s="121"/>
      <c r="R879" s="121"/>
      <c r="S879" s="121"/>
      <c r="T879" s="121"/>
      <c r="U879" s="121"/>
      <c r="V879" s="121"/>
      <c r="W879" s="121"/>
      <c r="X879" s="121"/>
      <c r="Y879" s="121"/>
      <c r="Z879" s="121"/>
    </row>
    <row r="880" ht="11.25" customHeight="1">
      <c r="A880" s="168" t="s">
        <v>12019</v>
      </c>
      <c r="B880" s="194" t="s">
        <v>135</v>
      </c>
      <c r="C880" s="168" t="s">
        <v>13348</v>
      </c>
      <c r="D880" s="194" t="s">
        <v>12223</v>
      </c>
      <c r="E880" s="194">
        <v>10.0</v>
      </c>
      <c r="F880" s="545">
        <v>10.0</v>
      </c>
      <c r="G880" s="241" t="s">
        <v>141</v>
      </c>
      <c r="H880" s="121"/>
      <c r="I880" s="121"/>
      <c r="J880" s="121"/>
      <c r="K880" s="121"/>
      <c r="L880" s="121"/>
      <c r="M880" s="121"/>
      <c r="N880" s="121"/>
      <c r="O880" s="121"/>
      <c r="P880" s="121"/>
      <c r="Q880" s="121"/>
      <c r="R880" s="121"/>
      <c r="S880" s="121"/>
      <c r="T880" s="121"/>
      <c r="U880" s="121"/>
      <c r="V880" s="121"/>
      <c r="W880" s="121"/>
      <c r="X880" s="121"/>
      <c r="Y880" s="121"/>
      <c r="Z880" s="121"/>
    </row>
    <row r="881" ht="11.25" customHeight="1">
      <c r="A881" s="168" t="s">
        <v>12019</v>
      </c>
      <c r="B881" s="194" t="s">
        <v>135</v>
      </c>
      <c r="C881" s="168" t="s">
        <v>13349</v>
      </c>
      <c r="D881" s="194" t="s">
        <v>12223</v>
      </c>
      <c r="E881" s="194">
        <v>12.33333333333333</v>
      </c>
      <c r="F881" s="545">
        <v>12.33333333333333</v>
      </c>
      <c r="G881" s="241" t="s">
        <v>141</v>
      </c>
      <c r="H881" s="121"/>
      <c r="I881" s="121"/>
      <c r="J881" s="121"/>
      <c r="K881" s="121"/>
      <c r="L881" s="121"/>
      <c r="M881" s="121"/>
      <c r="N881" s="121"/>
      <c r="O881" s="121"/>
      <c r="P881" s="121"/>
      <c r="Q881" s="121"/>
      <c r="R881" s="121"/>
      <c r="S881" s="121"/>
      <c r="T881" s="121"/>
      <c r="U881" s="121"/>
      <c r="V881" s="121"/>
      <c r="W881" s="121"/>
      <c r="X881" s="121"/>
      <c r="Y881" s="121"/>
      <c r="Z881" s="121"/>
    </row>
    <row r="882" ht="11.25" customHeight="1">
      <c r="A882" s="168" t="s">
        <v>12019</v>
      </c>
      <c r="B882" s="194" t="s">
        <v>135</v>
      </c>
      <c r="C882" s="168" t="s">
        <v>13350</v>
      </c>
      <c r="D882" s="194" t="s">
        <v>12223</v>
      </c>
      <c r="E882" s="194">
        <v>4.666666666666667</v>
      </c>
      <c r="F882" s="545">
        <v>4.666666666666667</v>
      </c>
      <c r="G882" s="241" t="s">
        <v>141</v>
      </c>
      <c r="H882" s="121"/>
      <c r="I882" s="121"/>
      <c r="J882" s="121"/>
      <c r="K882" s="121"/>
      <c r="L882" s="121"/>
      <c r="M882" s="121"/>
      <c r="N882" s="121"/>
      <c r="O882" s="121"/>
      <c r="P882" s="121"/>
      <c r="Q882" s="121"/>
      <c r="R882" s="121"/>
      <c r="S882" s="121"/>
      <c r="T882" s="121"/>
      <c r="U882" s="121"/>
      <c r="V882" s="121"/>
      <c r="W882" s="121"/>
      <c r="X882" s="121"/>
      <c r="Y882" s="121"/>
      <c r="Z882" s="121"/>
    </row>
    <row r="883" ht="11.25" customHeight="1">
      <c r="A883" s="168" t="s">
        <v>12019</v>
      </c>
      <c r="B883" s="194" t="s">
        <v>135</v>
      </c>
      <c r="C883" s="168" t="s">
        <v>13351</v>
      </c>
      <c r="D883" s="194" t="s">
        <v>12223</v>
      </c>
      <c r="E883" s="194">
        <v>4.25</v>
      </c>
      <c r="F883" s="545">
        <v>4.25</v>
      </c>
      <c r="G883" s="241" t="s">
        <v>141</v>
      </c>
      <c r="H883" s="121"/>
      <c r="I883" s="121"/>
      <c r="J883" s="121"/>
      <c r="K883" s="121"/>
      <c r="L883" s="121"/>
      <c r="M883" s="121"/>
      <c r="N883" s="121"/>
      <c r="O883" s="121"/>
      <c r="P883" s="121"/>
      <c r="Q883" s="121"/>
      <c r="R883" s="121"/>
      <c r="S883" s="121"/>
      <c r="T883" s="121"/>
      <c r="U883" s="121"/>
      <c r="V883" s="121"/>
      <c r="W883" s="121"/>
      <c r="X883" s="121"/>
      <c r="Y883" s="121"/>
      <c r="Z883" s="121"/>
    </row>
    <row r="884" ht="11.25" customHeight="1">
      <c r="A884" s="168" t="s">
        <v>12019</v>
      </c>
      <c r="B884" s="194" t="s">
        <v>135</v>
      </c>
      <c r="C884" s="168" t="s">
        <v>13352</v>
      </c>
      <c r="D884" s="194" t="s">
        <v>12223</v>
      </c>
      <c r="E884" s="194">
        <v>0.6666666666666666</v>
      </c>
      <c r="F884" s="545">
        <v>0.6666666666666666</v>
      </c>
      <c r="G884" s="241" t="s">
        <v>141</v>
      </c>
      <c r="H884" s="121"/>
      <c r="I884" s="121"/>
      <c r="J884" s="121"/>
      <c r="K884" s="121"/>
      <c r="L884" s="121"/>
      <c r="M884" s="121"/>
      <c r="N884" s="121"/>
      <c r="O884" s="121"/>
      <c r="P884" s="121"/>
      <c r="Q884" s="121"/>
      <c r="R884" s="121"/>
      <c r="S884" s="121"/>
      <c r="T884" s="121"/>
      <c r="U884" s="121"/>
      <c r="V884" s="121"/>
      <c r="W884" s="121"/>
      <c r="X884" s="121"/>
      <c r="Y884" s="121"/>
      <c r="Z884" s="121"/>
    </row>
    <row r="885" ht="11.25" customHeight="1">
      <c r="A885" s="168" t="s">
        <v>12019</v>
      </c>
      <c r="B885" s="194" t="s">
        <v>135</v>
      </c>
      <c r="C885" s="168" t="s">
        <v>13353</v>
      </c>
      <c r="D885" s="194" t="s">
        <v>12223</v>
      </c>
      <c r="E885" s="194">
        <v>2.5</v>
      </c>
      <c r="F885" s="545">
        <v>2.5</v>
      </c>
      <c r="G885" s="241" t="s">
        <v>141</v>
      </c>
      <c r="H885" s="121"/>
      <c r="I885" s="121"/>
      <c r="J885" s="121"/>
      <c r="K885" s="121"/>
      <c r="L885" s="121"/>
      <c r="M885" s="121"/>
      <c r="N885" s="121"/>
      <c r="O885" s="121"/>
      <c r="P885" s="121"/>
      <c r="Q885" s="121"/>
      <c r="R885" s="121"/>
      <c r="S885" s="121"/>
      <c r="T885" s="121"/>
      <c r="U885" s="121"/>
      <c r="V885" s="121"/>
      <c r="W885" s="121"/>
      <c r="X885" s="121"/>
      <c r="Y885" s="121"/>
      <c r="Z885" s="121"/>
    </row>
    <row r="886" ht="11.25" customHeight="1">
      <c r="A886" s="168" t="s">
        <v>12019</v>
      </c>
      <c r="B886" s="194" t="s">
        <v>135</v>
      </c>
      <c r="C886" s="168" t="s">
        <v>13354</v>
      </c>
      <c r="D886" s="194" t="s">
        <v>12223</v>
      </c>
      <c r="E886" s="194">
        <v>4.25</v>
      </c>
      <c r="F886" s="545">
        <v>4.25</v>
      </c>
      <c r="G886" s="241" t="s">
        <v>141</v>
      </c>
      <c r="H886" s="121"/>
      <c r="I886" s="121"/>
      <c r="J886" s="121"/>
      <c r="K886" s="121"/>
      <c r="L886" s="121"/>
      <c r="M886" s="121"/>
      <c r="N886" s="121"/>
      <c r="O886" s="121"/>
      <c r="P886" s="121"/>
      <c r="Q886" s="121"/>
      <c r="R886" s="121"/>
      <c r="S886" s="121"/>
      <c r="T886" s="121"/>
      <c r="U886" s="121"/>
      <c r="V886" s="121"/>
      <c r="W886" s="121"/>
      <c r="X886" s="121"/>
      <c r="Y886" s="121"/>
      <c r="Z886" s="121"/>
    </row>
    <row r="887" ht="11.25" customHeight="1">
      <c r="A887" s="168" t="s">
        <v>12019</v>
      </c>
      <c r="B887" s="194" t="s">
        <v>135</v>
      </c>
      <c r="C887" s="168" t="s">
        <v>13355</v>
      </c>
      <c r="D887" s="194" t="s">
        <v>12223</v>
      </c>
      <c r="E887" s="194">
        <v>1.7</v>
      </c>
      <c r="F887" s="545">
        <v>1.7</v>
      </c>
      <c r="G887" s="241" t="s">
        <v>141</v>
      </c>
      <c r="H887" s="121"/>
      <c r="I887" s="121"/>
      <c r="J887" s="121"/>
      <c r="K887" s="121"/>
      <c r="L887" s="121"/>
      <c r="M887" s="121"/>
      <c r="N887" s="121"/>
      <c r="O887" s="121"/>
      <c r="P887" s="121"/>
      <c r="Q887" s="121"/>
      <c r="R887" s="121"/>
      <c r="S887" s="121"/>
      <c r="T887" s="121"/>
      <c r="U887" s="121"/>
      <c r="V887" s="121"/>
      <c r="W887" s="121"/>
      <c r="X887" s="121"/>
      <c r="Y887" s="121"/>
      <c r="Z887" s="121"/>
    </row>
    <row r="888" ht="11.25" customHeight="1">
      <c r="A888" s="168" t="s">
        <v>12019</v>
      </c>
      <c r="B888" s="194" t="s">
        <v>135</v>
      </c>
      <c r="C888" s="168" t="s">
        <v>13356</v>
      </c>
      <c r="D888" s="194" t="s">
        <v>12223</v>
      </c>
      <c r="E888" s="194">
        <v>0.2666666666666667</v>
      </c>
      <c r="F888" s="545">
        <v>0.2666666666666667</v>
      </c>
      <c r="G888" s="241" t="s">
        <v>141</v>
      </c>
      <c r="H888" s="121"/>
      <c r="I888" s="121"/>
      <c r="J888" s="121"/>
      <c r="K888" s="121"/>
      <c r="L888" s="121"/>
      <c r="M888" s="121"/>
      <c r="N888" s="121"/>
      <c r="O888" s="121"/>
      <c r="P888" s="121"/>
      <c r="Q888" s="121"/>
      <c r="R888" s="121"/>
      <c r="S888" s="121"/>
      <c r="T888" s="121"/>
      <c r="U888" s="121"/>
      <c r="V888" s="121"/>
      <c r="W888" s="121"/>
      <c r="X888" s="121"/>
      <c r="Y888" s="121"/>
      <c r="Z888" s="121"/>
    </row>
    <row r="889" ht="11.25" customHeight="1">
      <c r="A889" s="168" t="s">
        <v>12019</v>
      </c>
      <c r="B889" s="194" t="s">
        <v>135</v>
      </c>
      <c r="C889" s="168" t="s">
        <v>13357</v>
      </c>
      <c r="D889" s="194" t="s">
        <v>12223</v>
      </c>
      <c r="E889" s="194">
        <v>1.0</v>
      </c>
      <c r="F889" s="545">
        <v>1.0</v>
      </c>
      <c r="G889" s="241" t="s">
        <v>141</v>
      </c>
      <c r="H889" s="121"/>
      <c r="I889" s="121"/>
      <c r="J889" s="121"/>
      <c r="K889" s="121"/>
      <c r="L889" s="121"/>
      <c r="M889" s="121"/>
      <c r="N889" s="121"/>
      <c r="O889" s="121"/>
      <c r="P889" s="121"/>
      <c r="Q889" s="121"/>
      <c r="R889" s="121"/>
      <c r="S889" s="121"/>
      <c r="T889" s="121"/>
      <c r="U889" s="121"/>
      <c r="V889" s="121"/>
      <c r="W889" s="121"/>
      <c r="X889" s="121"/>
      <c r="Y889" s="121"/>
      <c r="Z889" s="121"/>
    </row>
    <row r="890" ht="11.25" customHeight="1">
      <c r="A890" s="168" t="s">
        <v>12019</v>
      </c>
      <c r="B890" s="194" t="s">
        <v>135</v>
      </c>
      <c r="C890" s="168" t="s">
        <v>13358</v>
      </c>
      <c r="D890" s="194" t="s">
        <v>12223</v>
      </c>
      <c r="E890" s="194">
        <v>1.866666666666667</v>
      </c>
      <c r="F890" s="545">
        <v>1.866666666666667</v>
      </c>
      <c r="G890" s="241" t="s">
        <v>141</v>
      </c>
      <c r="H890" s="121"/>
      <c r="I890" s="121"/>
      <c r="J890" s="121"/>
      <c r="K890" s="121"/>
      <c r="L890" s="121"/>
      <c r="M890" s="121"/>
      <c r="N890" s="121"/>
      <c r="O890" s="121"/>
      <c r="P890" s="121"/>
      <c r="Q890" s="121"/>
      <c r="R890" s="121"/>
      <c r="S890" s="121"/>
      <c r="T890" s="121"/>
      <c r="U890" s="121"/>
      <c r="V890" s="121"/>
      <c r="W890" s="121"/>
      <c r="X890" s="121"/>
      <c r="Y890" s="121"/>
      <c r="Z890" s="121"/>
    </row>
    <row r="891" ht="11.25" customHeight="1">
      <c r="A891" s="168" t="s">
        <v>12019</v>
      </c>
      <c r="B891" s="194" t="s">
        <v>135</v>
      </c>
      <c r="C891" s="168" t="s">
        <v>13359</v>
      </c>
      <c r="D891" s="194" t="s">
        <v>12223</v>
      </c>
      <c r="E891" s="194">
        <v>8.0</v>
      </c>
      <c r="F891" s="545">
        <v>8.0</v>
      </c>
      <c r="G891" s="241" t="s">
        <v>141</v>
      </c>
      <c r="H891" s="121"/>
      <c r="I891" s="121"/>
      <c r="J891" s="121"/>
      <c r="K891" s="121"/>
      <c r="L891" s="121"/>
      <c r="M891" s="121"/>
      <c r="N891" s="121"/>
      <c r="O891" s="121"/>
      <c r="P891" s="121"/>
      <c r="Q891" s="121"/>
      <c r="R891" s="121"/>
      <c r="S891" s="121"/>
      <c r="T891" s="121"/>
      <c r="U891" s="121"/>
      <c r="V891" s="121"/>
      <c r="W891" s="121"/>
      <c r="X891" s="121"/>
      <c r="Y891" s="121"/>
      <c r="Z891" s="121"/>
    </row>
    <row r="892" ht="11.25" customHeight="1">
      <c r="A892" s="168" t="s">
        <v>12019</v>
      </c>
      <c r="B892" s="194" t="s">
        <v>135</v>
      </c>
      <c r="C892" s="168" t="s">
        <v>13360</v>
      </c>
      <c r="D892" s="194" t="s">
        <v>12223</v>
      </c>
      <c r="E892" s="194">
        <v>8.666666666666666</v>
      </c>
      <c r="F892" s="545">
        <v>8.666666666666666</v>
      </c>
      <c r="G892" s="241" t="s">
        <v>141</v>
      </c>
      <c r="H892" s="121"/>
      <c r="I892" s="121"/>
      <c r="J892" s="121"/>
      <c r="K892" s="121"/>
      <c r="L892" s="121"/>
      <c r="M892" s="121"/>
      <c r="N892" s="121"/>
      <c r="O892" s="121"/>
      <c r="P892" s="121"/>
      <c r="Q892" s="121"/>
      <c r="R892" s="121"/>
      <c r="S892" s="121"/>
      <c r="T892" s="121"/>
      <c r="U892" s="121"/>
      <c r="V892" s="121"/>
      <c r="W892" s="121"/>
      <c r="X892" s="121"/>
      <c r="Y892" s="121"/>
      <c r="Z892" s="121"/>
    </row>
    <row r="893" ht="11.25" customHeight="1">
      <c r="A893" s="168" t="s">
        <v>12019</v>
      </c>
      <c r="B893" s="194" t="s">
        <v>135</v>
      </c>
      <c r="C893" s="168" t="s">
        <v>13361</v>
      </c>
      <c r="D893" s="194" t="s">
        <v>12223</v>
      </c>
      <c r="E893" s="194">
        <v>10.0</v>
      </c>
      <c r="F893" s="545">
        <v>10.0</v>
      </c>
      <c r="G893" s="241" t="s">
        <v>141</v>
      </c>
      <c r="H893" s="121"/>
      <c r="I893" s="121"/>
      <c r="J893" s="121"/>
      <c r="K893" s="121"/>
      <c r="L893" s="121"/>
      <c r="M893" s="121"/>
      <c r="N893" s="121"/>
      <c r="O893" s="121"/>
      <c r="P893" s="121"/>
      <c r="Q893" s="121"/>
      <c r="R893" s="121"/>
      <c r="S893" s="121"/>
      <c r="T893" s="121"/>
      <c r="U893" s="121"/>
      <c r="V893" s="121"/>
      <c r="W893" s="121"/>
      <c r="X893" s="121"/>
      <c r="Y893" s="121"/>
      <c r="Z893" s="121"/>
    </row>
    <row r="894" ht="11.25" customHeight="1">
      <c r="A894" s="540" t="s">
        <v>10708</v>
      </c>
      <c r="B894" s="447" t="s">
        <v>13323</v>
      </c>
      <c r="C894" s="540" t="s">
        <v>13362</v>
      </c>
      <c r="D894" s="194" t="s">
        <v>12281</v>
      </c>
      <c r="E894" s="194">
        <f>25/3</f>
        <v>8.333333333</v>
      </c>
      <c r="F894" s="545">
        <f>E894</f>
        <v>8.333333333</v>
      </c>
      <c r="G894" s="241" t="s">
        <v>142</v>
      </c>
      <c r="H894" s="121"/>
      <c r="I894" s="121"/>
      <c r="J894" s="121"/>
      <c r="K894" s="121"/>
      <c r="L894" s="121"/>
      <c r="M894" s="121"/>
      <c r="N894" s="121"/>
      <c r="O894" s="121"/>
      <c r="P894" s="121"/>
      <c r="Q894" s="121"/>
      <c r="R894" s="121"/>
      <c r="S894" s="121"/>
      <c r="T894" s="121"/>
      <c r="U894" s="121"/>
      <c r="V894" s="121"/>
      <c r="W894" s="121"/>
      <c r="X894" s="121"/>
      <c r="Y894" s="121"/>
      <c r="Z894" s="121"/>
    </row>
    <row r="895" ht="11.25" customHeight="1">
      <c r="A895" s="168" t="s">
        <v>10708</v>
      </c>
      <c r="B895" s="194" t="s">
        <v>13323</v>
      </c>
      <c r="C895" s="168" t="s">
        <v>13363</v>
      </c>
      <c r="D895" s="194" t="s">
        <v>12281</v>
      </c>
      <c r="E895" s="194">
        <v>8.333333333333334</v>
      </c>
      <c r="F895" s="545">
        <v>8.333333333333334</v>
      </c>
      <c r="G895" s="241" t="s">
        <v>142</v>
      </c>
      <c r="H895" s="121"/>
      <c r="I895" s="121"/>
      <c r="J895" s="121"/>
      <c r="K895" s="121"/>
      <c r="L895" s="121"/>
      <c r="M895" s="121"/>
      <c r="N895" s="121"/>
      <c r="O895" s="121"/>
      <c r="P895" s="121"/>
      <c r="Q895" s="121"/>
      <c r="R895" s="121"/>
      <c r="S895" s="121"/>
      <c r="T895" s="121"/>
      <c r="U895" s="121"/>
      <c r="V895" s="121"/>
      <c r="W895" s="121"/>
      <c r="X895" s="121"/>
      <c r="Y895" s="121"/>
      <c r="Z895" s="121"/>
    </row>
    <row r="896" ht="11.25" customHeight="1">
      <c r="A896" s="168" t="s">
        <v>10708</v>
      </c>
      <c r="B896" s="194" t="s">
        <v>13323</v>
      </c>
      <c r="C896" s="168" t="s">
        <v>13364</v>
      </c>
      <c r="D896" s="194" t="s">
        <v>12281</v>
      </c>
      <c r="E896" s="194">
        <v>24.66666666666667</v>
      </c>
      <c r="F896" s="545">
        <v>24.66666666666667</v>
      </c>
      <c r="G896" s="241" t="s">
        <v>142</v>
      </c>
      <c r="H896" s="121"/>
      <c r="I896" s="121"/>
      <c r="J896" s="121"/>
      <c r="K896" s="121"/>
      <c r="L896" s="121"/>
      <c r="M896" s="121"/>
      <c r="N896" s="121"/>
      <c r="O896" s="121"/>
      <c r="P896" s="121"/>
      <c r="Q896" s="121"/>
      <c r="R896" s="121"/>
      <c r="S896" s="121"/>
      <c r="T896" s="121"/>
      <c r="U896" s="121"/>
      <c r="V896" s="121"/>
      <c r="W896" s="121"/>
      <c r="X896" s="121"/>
      <c r="Y896" s="121"/>
      <c r="Z896" s="121"/>
    </row>
    <row r="897" ht="11.25" customHeight="1">
      <c r="A897" s="168" t="s">
        <v>10708</v>
      </c>
      <c r="B897" s="194" t="s">
        <v>13323</v>
      </c>
      <c r="C897" s="168" t="s">
        <v>13365</v>
      </c>
      <c r="D897" s="194" t="s">
        <v>12281</v>
      </c>
      <c r="E897" s="194">
        <v>8.333333333333334</v>
      </c>
      <c r="F897" s="545">
        <v>8.333333333333334</v>
      </c>
      <c r="G897" s="241" t="s">
        <v>142</v>
      </c>
      <c r="H897" s="121"/>
      <c r="I897" s="121"/>
      <c r="J897" s="121"/>
      <c r="K897" s="121"/>
      <c r="L897" s="121"/>
      <c r="M897" s="121"/>
      <c r="N897" s="121"/>
      <c r="O897" s="121"/>
      <c r="P897" s="121"/>
      <c r="Q897" s="121"/>
      <c r="R897" s="121"/>
      <c r="S897" s="121"/>
      <c r="T897" s="121"/>
      <c r="U897" s="121"/>
      <c r="V897" s="121"/>
      <c r="W897" s="121"/>
      <c r="X897" s="121"/>
      <c r="Y897" s="121"/>
      <c r="Z897" s="121"/>
    </row>
    <row r="898" ht="11.25" customHeight="1">
      <c r="A898" s="168" t="s">
        <v>10708</v>
      </c>
      <c r="B898" s="194" t="s">
        <v>13323</v>
      </c>
      <c r="C898" s="168" t="s">
        <v>13366</v>
      </c>
      <c r="D898" s="194" t="s">
        <v>12281</v>
      </c>
      <c r="E898" s="194">
        <v>1.666666666666667</v>
      </c>
      <c r="F898" s="545">
        <v>1.666666666666667</v>
      </c>
      <c r="G898" s="241" t="s">
        <v>142</v>
      </c>
      <c r="H898" s="121"/>
      <c r="I898" s="121"/>
      <c r="J898" s="121"/>
      <c r="K898" s="121"/>
      <c r="L898" s="121"/>
      <c r="M898" s="121"/>
      <c r="N898" s="121"/>
      <c r="O898" s="121"/>
      <c r="P898" s="121"/>
      <c r="Q898" s="121"/>
      <c r="R898" s="121"/>
      <c r="S898" s="121"/>
      <c r="T898" s="121"/>
      <c r="U898" s="121"/>
      <c r="V898" s="121"/>
      <c r="W898" s="121"/>
      <c r="X898" s="121"/>
      <c r="Y898" s="121"/>
      <c r="Z898" s="121"/>
    </row>
    <row r="899" ht="11.25" customHeight="1">
      <c r="A899" s="168" t="s">
        <v>10708</v>
      </c>
      <c r="B899" s="194" t="s">
        <v>13323</v>
      </c>
      <c r="C899" s="168" t="s">
        <v>13364</v>
      </c>
      <c r="D899" s="194" t="s">
        <v>12281</v>
      </c>
      <c r="E899" s="194">
        <v>24.66666666666667</v>
      </c>
      <c r="F899" s="545">
        <v>24.66666666666667</v>
      </c>
      <c r="G899" s="241" t="s">
        <v>142</v>
      </c>
      <c r="H899" s="121"/>
      <c r="I899" s="121"/>
      <c r="J899" s="121"/>
      <c r="K899" s="121"/>
      <c r="L899" s="121"/>
      <c r="M899" s="121"/>
      <c r="N899" s="121"/>
      <c r="O899" s="121"/>
      <c r="P899" s="121"/>
      <c r="Q899" s="121"/>
      <c r="R899" s="121"/>
      <c r="S899" s="121"/>
      <c r="T899" s="121"/>
      <c r="U899" s="121"/>
      <c r="V899" s="121"/>
      <c r="W899" s="121"/>
      <c r="X899" s="121"/>
      <c r="Y899" s="121"/>
      <c r="Z899" s="121"/>
    </row>
    <row r="900" ht="11.25" customHeight="1">
      <c r="A900" s="168" t="s">
        <v>10708</v>
      </c>
      <c r="B900" s="194" t="s">
        <v>135</v>
      </c>
      <c r="C900" s="168" t="s">
        <v>13367</v>
      </c>
      <c r="D900" s="194" t="s">
        <v>12223</v>
      </c>
      <c r="E900" s="194">
        <v>22.0</v>
      </c>
      <c r="F900" s="545">
        <v>22.0</v>
      </c>
      <c r="G900" s="241" t="s">
        <v>142</v>
      </c>
      <c r="H900" s="121"/>
      <c r="I900" s="121"/>
      <c r="J900" s="121"/>
      <c r="K900" s="121"/>
      <c r="L900" s="121"/>
      <c r="M900" s="121"/>
      <c r="N900" s="121"/>
      <c r="O900" s="121"/>
      <c r="P900" s="121"/>
      <c r="Q900" s="121"/>
      <c r="R900" s="121"/>
      <c r="S900" s="121"/>
      <c r="T900" s="121"/>
      <c r="U900" s="121"/>
      <c r="V900" s="121"/>
      <c r="W900" s="121"/>
      <c r="X900" s="121"/>
      <c r="Y900" s="121"/>
      <c r="Z900" s="121"/>
    </row>
    <row r="901" ht="11.25" customHeight="1">
      <c r="A901" s="168" t="s">
        <v>10708</v>
      </c>
      <c r="B901" s="194" t="s">
        <v>13323</v>
      </c>
      <c r="C901" s="168" t="s">
        <v>13368</v>
      </c>
      <c r="D901" s="194" t="s">
        <v>12223</v>
      </c>
      <c r="E901" s="194">
        <v>10.0</v>
      </c>
      <c r="F901" s="545">
        <v>10.0</v>
      </c>
      <c r="G901" s="241" t="s">
        <v>142</v>
      </c>
      <c r="H901" s="121"/>
      <c r="I901" s="121"/>
      <c r="J901" s="121"/>
      <c r="K901" s="121"/>
      <c r="L901" s="121"/>
      <c r="M901" s="121"/>
      <c r="N901" s="121"/>
      <c r="O901" s="121"/>
      <c r="P901" s="121"/>
      <c r="Q901" s="121"/>
      <c r="R901" s="121"/>
      <c r="S901" s="121"/>
      <c r="T901" s="121"/>
      <c r="U901" s="121"/>
      <c r="V901" s="121"/>
      <c r="W901" s="121"/>
      <c r="X901" s="121"/>
      <c r="Y901" s="121"/>
      <c r="Z901" s="121"/>
    </row>
    <row r="902" ht="11.25" customHeight="1">
      <c r="A902" s="168" t="s">
        <v>10708</v>
      </c>
      <c r="B902" s="194" t="s">
        <v>135</v>
      </c>
      <c r="C902" s="168" t="s">
        <v>13369</v>
      </c>
      <c r="D902" s="194" t="s">
        <v>12223</v>
      </c>
      <c r="E902" s="194">
        <v>19.0</v>
      </c>
      <c r="F902" s="545">
        <v>19.0</v>
      </c>
      <c r="G902" s="241" t="s">
        <v>142</v>
      </c>
      <c r="H902" s="121"/>
      <c r="I902" s="121"/>
      <c r="J902" s="121"/>
      <c r="K902" s="121"/>
      <c r="L902" s="121"/>
      <c r="M902" s="121"/>
      <c r="N902" s="121"/>
      <c r="O902" s="121"/>
      <c r="P902" s="121"/>
      <c r="Q902" s="121"/>
      <c r="R902" s="121"/>
      <c r="S902" s="121"/>
      <c r="T902" s="121"/>
      <c r="U902" s="121"/>
      <c r="V902" s="121"/>
      <c r="W902" s="121"/>
      <c r="X902" s="121"/>
      <c r="Y902" s="121"/>
      <c r="Z902" s="121"/>
    </row>
    <row r="903" ht="11.25" customHeight="1">
      <c r="A903" s="168" t="s">
        <v>10708</v>
      </c>
      <c r="B903" s="194" t="s">
        <v>135</v>
      </c>
      <c r="C903" s="168" t="s">
        <v>13370</v>
      </c>
      <c r="D903" s="194" t="s">
        <v>12223</v>
      </c>
      <c r="E903" s="194">
        <v>19.0</v>
      </c>
      <c r="F903" s="545">
        <v>19.0</v>
      </c>
      <c r="G903" s="241" t="s">
        <v>142</v>
      </c>
      <c r="H903" s="121"/>
      <c r="I903" s="121"/>
      <c r="J903" s="121"/>
      <c r="K903" s="121"/>
      <c r="L903" s="121"/>
      <c r="M903" s="121"/>
      <c r="N903" s="121"/>
      <c r="O903" s="121"/>
      <c r="P903" s="121"/>
      <c r="Q903" s="121"/>
      <c r="R903" s="121"/>
      <c r="S903" s="121"/>
      <c r="T903" s="121"/>
      <c r="U903" s="121"/>
      <c r="V903" s="121"/>
      <c r="W903" s="121"/>
      <c r="X903" s="121"/>
      <c r="Y903" s="121"/>
      <c r="Z903" s="121"/>
    </row>
    <row r="904" ht="11.25" customHeight="1">
      <c r="A904" s="168" t="s">
        <v>10708</v>
      </c>
      <c r="B904" s="194" t="s">
        <v>13323</v>
      </c>
      <c r="C904" s="168" t="s">
        <v>13371</v>
      </c>
      <c r="D904" s="194" t="s">
        <v>12223</v>
      </c>
      <c r="E904" s="194">
        <v>29.33333333333333</v>
      </c>
      <c r="F904" s="545">
        <v>29.33333333333333</v>
      </c>
      <c r="G904" s="241" t="s">
        <v>142</v>
      </c>
      <c r="H904" s="121"/>
      <c r="I904" s="121"/>
      <c r="J904" s="121"/>
      <c r="K904" s="121"/>
      <c r="L904" s="121"/>
      <c r="M904" s="121"/>
      <c r="N904" s="121"/>
      <c r="O904" s="121"/>
      <c r="P904" s="121"/>
      <c r="Q904" s="121"/>
      <c r="R904" s="121"/>
      <c r="S904" s="121"/>
      <c r="T904" s="121"/>
      <c r="U904" s="121"/>
      <c r="V904" s="121"/>
      <c r="W904" s="121"/>
      <c r="X904" s="121"/>
      <c r="Y904" s="121"/>
      <c r="Z904" s="121"/>
    </row>
    <row r="905" ht="11.25" customHeight="1">
      <c r="A905" s="168" t="s">
        <v>10708</v>
      </c>
      <c r="B905" s="194" t="s">
        <v>135</v>
      </c>
      <c r="C905" s="168" t="s">
        <v>13372</v>
      </c>
      <c r="D905" s="194" t="s">
        <v>12223</v>
      </c>
      <c r="E905" s="194">
        <v>8.0</v>
      </c>
      <c r="F905" s="545">
        <v>8.0</v>
      </c>
      <c r="G905" s="241" t="s">
        <v>142</v>
      </c>
      <c r="H905" s="121"/>
      <c r="I905" s="121"/>
      <c r="J905" s="121"/>
      <c r="K905" s="121"/>
      <c r="L905" s="121"/>
      <c r="M905" s="121"/>
      <c r="N905" s="121"/>
      <c r="O905" s="121"/>
      <c r="P905" s="121"/>
      <c r="Q905" s="121"/>
      <c r="R905" s="121"/>
      <c r="S905" s="121"/>
      <c r="T905" s="121"/>
      <c r="U905" s="121"/>
      <c r="V905" s="121"/>
      <c r="W905" s="121"/>
      <c r="X905" s="121"/>
      <c r="Y905" s="121"/>
      <c r="Z905" s="121"/>
    </row>
    <row r="906" ht="11.25" customHeight="1">
      <c r="A906" s="168" t="s">
        <v>143</v>
      </c>
      <c r="B906" s="194" t="s">
        <v>13323</v>
      </c>
      <c r="C906" s="168" t="s">
        <v>13373</v>
      </c>
      <c r="D906" s="194" t="s">
        <v>12223</v>
      </c>
      <c r="E906" s="194">
        <f>13/3*2.35</f>
        <v>10.18333333</v>
      </c>
      <c r="F906" s="545">
        <f>E906</f>
        <v>10.18333333</v>
      </c>
      <c r="G906" s="241" t="s">
        <v>143</v>
      </c>
      <c r="H906" s="121"/>
      <c r="I906" s="121"/>
      <c r="J906" s="121"/>
      <c r="K906" s="121"/>
      <c r="L906" s="121"/>
      <c r="M906" s="121"/>
      <c r="N906" s="121"/>
      <c r="O906" s="121"/>
      <c r="P906" s="121"/>
      <c r="Q906" s="121"/>
      <c r="R906" s="121"/>
      <c r="S906" s="121"/>
      <c r="T906" s="121"/>
      <c r="U906" s="121"/>
      <c r="V906" s="121"/>
      <c r="W906" s="121"/>
      <c r="X906" s="121"/>
      <c r="Y906" s="121"/>
      <c r="Z906" s="121"/>
    </row>
    <row r="907" ht="11.25" customHeight="1">
      <c r="A907" s="168" t="s">
        <v>143</v>
      </c>
      <c r="B907" s="194" t="s">
        <v>13323</v>
      </c>
      <c r="C907" s="168" t="s">
        <v>13374</v>
      </c>
      <c r="D907" s="194" t="s">
        <v>12223</v>
      </c>
      <c r="E907" s="194">
        <v>18.01666666666667</v>
      </c>
      <c r="F907" s="545">
        <v>18.01666666666667</v>
      </c>
      <c r="G907" s="241" t="s">
        <v>143</v>
      </c>
      <c r="H907" s="121"/>
      <c r="I907" s="121"/>
      <c r="J907" s="121"/>
      <c r="K907" s="121"/>
      <c r="L907" s="121"/>
      <c r="M907" s="121"/>
      <c r="N907" s="121"/>
      <c r="O907" s="121"/>
      <c r="P907" s="121"/>
      <c r="Q907" s="121"/>
      <c r="R907" s="121"/>
      <c r="S907" s="121"/>
      <c r="T907" s="121"/>
      <c r="U907" s="121"/>
      <c r="V907" s="121"/>
      <c r="W907" s="121"/>
      <c r="X907" s="121"/>
      <c r="Y907" s="121"/>
      <c r="Z907" s="121"/>
    </row>
    <row r="908" ht="11.25" customHeight="1">
      <c r="A908" s="168" t="s">
        <v>143</v>
      </c>
      <c r="B908" s="194" t="s">
        <v>13323</v>
      </c>
      <c r="C908" s="168" t="s">
        <v>13375</v>
      </c>
      <c r="D908" s="194" t="s">
        <v>12223</v>
      </c>
      <c r="E908" s="194">
        <v>25.06666666666667</v>
      </c>
      <c r="F908" s="545">
        <v>25.06666666666667</v>
      </c>
      <c r="G908" s="241" t="s">
        <v>143</v>
      </c>
      <c r="H908" s="121"/>
      <c r="I908" s="121"/>
      <c r="J908" s="121"/>
      <c r="K908" s="121"/>
      <c r="L908" s="121"/>
      <c r="M908" s="121"/>
      <c r="N908" s="121"/>
      <c r="O908" s="121"/>
      <c r="P908" s="121"/>
      <c r="Q908" s="121"/>
      <c r="R908" s="121"/>
      <c r="S908" s="121"/>
      <c r="T908" s="121"/>
      <c r="U908" s="121"/>
      <c r="V908" s="121"/>
      <c r="W908" s="121"/>
      <c r="X908" s="121"/>
      <c r="Y908" s="121"/>
      <c r="Z908" s="121"/>
    </row>
    <row r="909" ht="11.25" customHeight="1">
      <c r="A909" s="168" t="s">
        <v>143</v>
      </c>
      <c r="B909" s="194" t="s">
        <v>13323</v>
      </c>
      <c r="C909" s="168" t="s">
        <v>13376</v>
      </c>
      <c r="D909" s="194" t="s">
        <v>12223</v>
      </c>
      <c r="E909" s="194">
        <v>8.333333333333334</v>
      </c>
      <c r="F909" s="545">
        <v>8.333333333333334</v>
      </c>
      <c r="G909" s="241" t="s">
        <v>143</v>
      </c>
      <c r="H909" s="121"/>
      <c r="I909" s="121"/>
      <c r="J909" s="121"/>
      <c r="K909" s="121"/>
      <c r="L909" s="121"/>
      <c r="M909" s="121"/>
      <c r="N909" s="121"/>
      <c r="O909" s="121"/>
      <c r="P909" s="121"/>
      <c r="Q909" s="121"/>
      <c r="R909" s="121"/>
      <c r="S909" s="121"/>
      <c r="T909" s="121"/>
      <c r="U909" s="121"/>
      <c r="V909" s="121"/>
      <c r="W909" s="121"/>
      <c r="X909" s="121"/>
      <c r="Y909" s="121"/>
      <c r="Z909" s="121"/>
    </row>
    <row r="910" ht="11.25" customHeight="1">
      <c r="A910" s="168" t="s">
        <v>143</v>
      </c>
      <c r="B910" s="194" t="s">
        <v>13323</v>
      </c>
      <c r="C910" s="168" t="s">
        <v>13377</v>
      </c>
      <c r="D910" s="194" t="s">
        <v>12223</v>
      </c>
      <c r="E910" s="194">
        <v>8.333333333333334</v>
      </c>
      <c r="F910" s="545">
        <v>8.333333333333334</v>
      </c>
      <c r="G910" s="241" t="s">
        <v>143</v>
      </c>
      <c r="H910" s="121"/>
      <c r="I910" s="121"/>
      <c r="J910" s="121"/>
      <c r="K910" s="121"/>
      <c r="L910" s="121"/>
      <c r="M910" s="121"/>
      <c r="N910" s="121"/>
      <c r="O910" s="121"/>
      <c r="P910" s="121"/>
      <c r="Q910" s="121"/>
      <c r="R910" s="121"/>
      <c r="S910" s="121"/>
      <c r="T910" s="121"/>
      <c r="U910" s="121"/>
      <c r="V910" s="121"/>
      <c r="W910" s="121"/>
      <c r="X910" s="121"/>
      <c r="Y910" s="121"/>
      <c r="Z910" s="121"/>
    </row>
    <row r="911" ht="11.25" customHeight="1">
      <c r="A911" s="168" t="s">
        <v>143</v>
      </c>
      <c r="B911" s="194" t="s">
        <v>13323</v>
      </c>
      <c r="C911" s="168" t="s">
        <v>13378</v>
      </c>
      <c r="D911" s="194" t="s">
        <v>12223</v>
      </c>
      <c r="E911" s="194">
        <v>29.33333333333333</v>
      </c>
      <c r="F911" s="545">
        <v>29.33333333333333</v>
      </c>
      <c r="G911" s="241" t="s">
        <v>143</v>
      </c>
      <c r="H911" s="121"/>
      <c r="I911" s="121"/>
      <c r="J911" s="121"/>
      <c r="K911" s="121"/>
      <c r="L911" s="121"/>
      <c r="M911" s="121"/>
      <c r="N911" s="121"/>
      <c r="O911" s="121"/>
      <c r="P911" s="121"/>
      <c r="Q911" s="121"/>
      <c r="R911" s="121"/>
      <c r="S911" s="121"/>
      <c r="T911" s="121"/>
      <c r="U911" s="121"/>
      <c r="V911" s="121"/>
      <c r="W911" s="121"/>
      <c r="X911" s="121"/>
      <c r="Y911" s="121"/>
      <c r="Z911" s="121"/>
    </row>
    <row r="912" ht="11.25" customHeight="1">
      <c r="A912" s="168" t="s">
        <v>143</v>
      </c>
      <c r="B912" s="194" t="s">
        <v>13323</v>
      </c>
      <c r="C912" s="168" t="s">
        <v>13379</v>
      </c>
      <c r="D912" s="194" t="s">
        <v>12223</v>
      </c>
      <c r="E912" s="194">
        <v>8.666666666666666</v>
      </c>
      <c r="F912" s="545">
        <v>8.66</v>
      </c>
      <c r="G912" s="241" t="s">
        <v>143</v>
      </c>
      <c r="H912" s="121"/>
      <c r="I912" s="121"/>
      <c r="J912" s="121"/>
      <c r="K912" s="121"/>
      <c r="L912" s="121"/>
      <c r="M912" s="121"/>
      <c r="N912" s="121"/>
      <c r="O912" s="121"/>
      <c r="P912" s="121"/>
      <c r="Q912" s="121"/>
      <c r="R912" s="121"/>
      <c r="S912" s="121"/>
      <c r="T912" s="121"/>
      <c r="U912" s="121"/>
      <c r="V912" s="121"/>
      <c r="W912" s="121"/>
      <c r="X912" s="121"/>
      <c r="Y912" s="121"/>
      <c r="Z912" s="121"/>
    </row>
    <row r="913" ht="11.25" customHeight="1">
      <c r="A913" s="168" t="s">
        <v>143</v>
      </c>
      <c r="B913" s="194" t="s">
        <v>13323</v>
      </c>
      <c r="C913" s="168" t="s">
        <v>13380</v>
      </c>
      <c r="D913" s="194" t="s">
        <v>12223</v>
      </c>
      <c r="E913" s="194">
        <v>10.0</v>
      </c>
      <c r="F913" s="545">
        <v>10.0</v>
      </c>
      <c r="G913" s="241" t="s">
        <v>143</v>
      </c>
      <c r="H913" s="121"/>
      <c r="I913" s="121"/>
      <c r="J913" s="121"/>
      <c r="K913" s="121"/>
      <c r="L913" s="121"/>
      <c r="M913" s="121"/>
      <c r="N913" s="121"/>
      <c r="O913" s="121"/>
      <c r="P913" s="121"/>
      <c r="Q913" s="121"/>
      <c r="R913" s="121"/>
      <c r="S913" s="121"/>
      <c r="T913" s="121"/>
      <c r="U913" s="121"/>
      <c r="V913" s="121"/>
      <c r="W913" s="121"/>
      <c r="X913" s="121"/>
      <c r="Y913" s="121"/>
      <c r="Z913" s="121"/>
    </row>
    <row r="914" ht="11.25" customHeight="1">
      <c r="A914" s="168" t="s">
        <v>143</v>
      </c>
      <c r="B914" s="194" t="s">
        <v>13323</v>
      </c>
      <c r="C914" s="168" t="s">
        <v>13381</v>
      </c>
      <c r="D914" s="194" t="s">
        <v>12223</v>
      </c>
      <c r="E914" s="194">
        <v>19.0</v>
      </c>
      <c r="F914" s="545">
        <v>19.0</v>
      </c>
      <c r="G914" s="241" t="s">
        <v>143</v>
      </c>
      <c r="H914" s="121"/>
      <c r="I914" s="121"/>
      <c r="J914" s="121"/>
      <c r="K914" s="121"/>
      <c r="L914" s="121"/>
      <c r="M914" s="121"/>
      <c r="N914" s="121"/>
      <c r="O914" s="121"/>
      <c r="P914" s="121"/>
      <c r="Q914" s="121"/>
      <c r="R914" s="121"/>
      <c r="S914" s="121"/>
      <c r="T914" s="121"/>
      <c r="U914" s="121"/>
      <c r="V914" s="121"/>
      <c r="W914" s="121"/>
      <c r="X914" s="121"/>
      <c r="Y914" s="121"/>
      <c r="Z914" s="121"/>
    </row>
    <row r="915" ht="11.25" customHeight="1">
      <c r="A915" s="168" t="s">
        <v>143</v>
      </c>
      <c r="B915" s="194" t="s">
        <v>13323</v>
      </c>
      <c r="C915" s="168" t="s">
        <v>13382</v>
      </c>
      <c r="D915" s="194" t="s">
        <v>13383</v>
      </c>
      <c r="E915" s="194">
        <v>22.0</v>
      </c>
      <c r="F915" s="545">
        <v>22.0</v>
      </c>
      <c r="G915" s="241" t="s">
        <v>143</v>
      </c>
      <c r="H915" s="121"/>
      <c r="I915" s="121"/>
      <c r="J915" s="121"/>
      <c r="K915" s="121"/>
      <c r="L915" s="121"/>
      <c r="M915" s="121"/>
      <c r="N915" s="121"/>
      <c r="O915" s="121"/>
      <c r="P915" s="121"/>
      <c r="Q915" s="121"/>
      <c r="R915" s="121"/>
      <c r="S915" s="121"/>
      <c r="T915" s="121"/>
      <c r="U915" s="121"/>
      <c r="V915" s="121"/>
      <c r="W915" s="121"/>
      <c r="X915" s="121"/>
      <c r="Y915" s="121"/>
      <c r="Z915" s="121"/>
    </row>
    <row r="916" ht="11.25" customHeight="1">
      <c r="A916" s="168" t="s">
        <v>143</v>
      </c>
      <c r="B916" s="194" t="s">
        <v>13323</v>
      </c>
      <c r="C916" s="168" t="s">
        <v>13384</v>
      </c>
      <c r="D916" s="194" t="s">
        <v>13383</v>
      </c>
      <c r="E916" s="194">
        <v>20.0</v>
      </c>
      <c r="F916" s="545">
        <v>20.0</v>
      </c>
      <c r="G916" s="241" t="s">
        <v>143</v>
      </c>
      <c r="H916" s="121"/>
      <c r="I916" s="121"/>
      <c r="J916" s="121"/>
      <c r="K916" s="121"/>
      <c r="L916" s="121"/>
      <c r="M916" s="121"/>
      <c r="N916" s="121"/>
      <c r="O916" s="121"/>
      <c r="P916" s="121"/>
      <c r="Q916" s="121"/>
      <c r="R916" s="121"/>
      <c r="S916" s="121"/>
      <c r="T916" s="121"/>
      <c r="U916" s="121"/>
      <c r="V916" s="121"/>
      <c r="W916" s="121"/>
      <c r="X916" s="121"/>
      <c r="Y916" s="121"/>
      <c r="Z916" s="121"/>
    </row>
    <row r="917" ht="11.25" customHeight="1">
      <c r="A917" s="179" t="s">
        <v>13385</v>
      </c>
      <c r="B917" s="241" t="s">
        <v>13323</v>
      </c>
      <c r="C917" s="179" t="s">
        <v>13386</v>
      </c>
      <c r="D917" s="241" t="s">
        <v>12223</v>
      </c>
      <c r="E917" s="256">
        <v>10.9</v>
      </c>
      <c r="F917" s="256">
        <v>10.9</v>
      </c>
      <c r="G917" s="241" t="s">
        <v>13385</v>
      </c>
      <c r="H917" s="121"/>
      <c r="I917" s="121"/>
      <c r="J917" s="121"/>
      <c r="K917" s="121"/>
      <c r="L917" s="121"/>
      <c r="M917" s="121"/>
      <c r="N917" s="121"/>
      <c r="O917" s="121"/>
      <c r="P917" s="121"/>
      <c r="Q917" s="121"/>
      <c r="R917" s="121"/>
      <c r="S917" s="121"/>
      <c r="T917" s="121"/>
      <c r="U917" s="121"/>
      <c r="V917" s="121"/>
      <c r="W917" s="121"/>
      <c r="X917" s="121"/>
      <c r="Y917" s="121"/>
      <c r="Z917" s="121"/>
    </row>
    <row r="918" ht="11.25" customHeight="1">
      <c r="A918" s="179" t="s">
        <v>13385</v>
      </c>
      <c r="B918" s="241" t="s">
        <v>13323</v>
      </c>
      <c r="C918" s="179" t="s">
        <v>13387</v>
      </c>
      <c r="D918" s="241" t="s">
        <v>12223</v>
      </c>
      <c r="E918" s="256">
        <v>10.9</v>
      </c>
      <c r="F918" s="256">
        <v>10.9</v>
      </c>
      <c r="G918" s="241" t="s">
        <v>13385</v>
      </c>
      <c r="H918" s="121"/>
      <c r="I918" s="121"/>
      <c r="J918" s="121"/>
      <c r="K918" s="121"/>
      <c r="L918" s="121"/>
      <c r="M918" s="121"/>
      <c r="N918" s="121"/>
      <c r="O918" s="121"/>
      <c r="P918" s="121"/>
      <c r="Q918" s="121"/>
      <c r="R918" s="121"/>
      <c r="S918" s="121"/>
      <c r="T918" s="121"/>
      <c r="U918" s="121"/>
      <c r="V918" s="121"/>
      <c r="W918" s="121"/>
      <c r="X918" s="121"/>
      <c r="Y918" s="121"/>
      <c r="Z918" s="121"/>
    </row>
    <row r="919" ht="11.25" customHeight="1">
      <c r="A919" s="179" t="s">
        <v>13385</v>
      </c>
      <c r="B919" s="241" t="s">
        <v>13323</v>
      </c>
      <c r="C919" s="179" t="s">
        <v>13388</v>
      </c>
      <c r="D919" s="241" t="s">
        <v>12223</v>
      </c>
      <c r="E919" s="256">
        <v>18.8</v>
      </c>
      <c r="F919" s="256">
        <v>18.8</v>
      </c>
      <c r="G919" s="241" t="s">
        <v>13385</v>
      </c>
      <c r="H919" s="121"/>
      <c r="I919" s="121"/>
      <c r="J919" s="121"/>
      <c r="K919" s="121"/>
      <c r="L919" s="121"/>
      <c r="M919" s="121"/>
      <c r="N919" s="121"/>
      <c r="O919" s="121"/>
      <c r="P919" s="121"/>
      <c r="Q919" s="121"/>
      <c r="R919" s="121"/>
      <c r="S919" s="121"/>
      <c r="T919" s="121"/>
      <c r="U919" s="121"/>
      <c r="V919" s="121"/>
      <c r="W919" s="121"/>
      <c r="X919" s="121"/>
      <c r="Y919" s="121"/>
      <c r="Z919" s="121"/>
    </row>
    <row r="920" ht="11.25" customHeight="1">
      <c r="A920" s="179" t="s">
        <v>13385</v>
      </c>
      <c r="B920" s="241" t="s">
        <v>13323</v>
      </c>
      <c r="C920" s="179" t="s">
        <v>13389</v>
      </c>
      <c r="D920" s="241" t="s">
        <v>12223</v>
      </c>
      <c r="E920" s="256">
        <v>10.98</v>
      </c>
      <c r="F920" s="256">
        <v>10.98</v>
      </c>
      <c r="G920" s="241" t="s">
        <v>13385</v>
      </c>
      <c r="H920" s="121"/>
      <c r="I920" s="121"/>
      <c r="J920" s="121"/>
      <c r="K920" s="121"/>
      <c r="L920" s="121"/>
      <c r="M920" s="121"/>
      <c r="N920" s="121"/>
      <c r="O920" s="121"/>
      <c r="P920" s="121"/>
      <c r="Q920" s="121"/>
      <c r="R920" s="121"/>
      <c r="S920" s="121"/>
      <c r="T920" s="121"/>
      <c r="U920" s="121"/>
      <c r="V920" s="121"/>
      <c r="W920" s="121"/>
      <c r="X920" s="121"/>
      <c r="Y920" s="121"/>
      <c r="Z920" s="121"/>
    </row>
    <row r="921" ht="11.25" customHeight="1">
      <c r="A921" s="179" t="s">
        <v>13385</v>
      </c>
      <c r="B921" s="241" t="s">
        <v>13323</v>
      </c>
      <c r="C921" s="179" t="s">
        <v>13390</v>
      </c>
      <c r="D921" s="241" t="s">
        <v>12223</v>
      </c>
      <c r="E921" s="256">
        <v>28.98</v>
      </c>
      <c r="F921" s="256">
        <v>28.983333333333334</v>
      </c>
      <c r="G921" s="241" t="s">
        <v>13385</v>
      </c>
      <c r="H921" s="121"/>
      <c r="I921" s="121"/>
      <c r="J921" s="121"/>
      <c r="K921" s="121"/>
      <c r="L921" s="121"/>
      <c r="M921" s="121"/>
      <c r="N921" s="121"/>
      <c r="O921" s="121"/>
      <c r="P921" s="121"/>
      <c r="Q921" s="121"/>
      <c r="R921" s="121"/>
      <c r="S921" s="121"/>
      <c r="T921" s="121"/>
      <c r="U921" s="121"/>
      <c r="V921" s="121"/>
      <c r="W921" s="121"/>
      <c r="X921" s="121"/>
      <c r="Y921" s="121"/>
      <c r="Z921" s="121"/>
    </row>
    <row r="922" ht="11.25" customHeight="1">
      <c r="A922" s="179" t="s">
        <v>13385</v>
      </c>
      <c r="B922" s="241" t="s">
        <v>13323</v>
      </c>
      <c r="C922" s="179" t="s">
        <v>13391</v>
      </c>
      <c r="D922" s="241" t="s">
        <v>12474</v>
      </c>
      <c r="E922" s="256">
        <v>6.0</v>
      </c>
      <c r="F922" s="256">
        <v>6.0</v>
      </c>
      <c r="G922" s="241" t="s">
        <v>13385</v>
      </c>
      <c r="H922" s="121"/>
      <c r="I922" s="121"/>
      <c r="J922" s="121"/>
      <c r="K922" s="121"/>
      <c r="L922" s="121"/>
      <c r="M922" s="121"/>
      <c r="N922" s="121"/>
      <c r="O922" s="121"/>
      <c r="P922" s="121"/>
      <c r="Q922" s="121"/>
      <c r="R922" s="121"/>
      <c r="S922" s="121"/>
      <c r="T922" s="121"/>
      <c r="U922" s="121"/>
      <c r="V922" s="121"/>
      <c r="W922" s="121"/>
      <c r="X922" s="121"/>
      <c r="Y922" s="121"/>
      <c r="Z922" s="121"/>
    </row>
    <row r="923" ht="11.25" customHeight="1">
      <c r="A923" s="179" t="s">
        <v>13385</v>
      </c>
      <c r="B923" s="241" t="s">
        <v>13323</v>
      </c>
      <c r="C923" s="179" t="s">
        <v>13392</v>
      </c>
      <c r="D923" s="241" t="s">
        <v>12223</v>
      </c>
      <c r="E923" s="256">
        <v>29.33</v>
      </c>
      <c r="F923" s="256">
        <f>29.33+0.00183333333552582</f>
        <v>29.33183333</v>
      </c>
      <c r="G923" s="241" t="s">
        <v>13385</v>
      </c>
      <c r="H923" s="121"/>
      <c r="I923" s="121"/>
      <c r="J923" s="121"/>
      <c r="K923" s="121"/>
      <c r="L923" s="121"/>
      <c r="M923" s="121"/>
      <c r="N923" s="121"/>
      <c r="O923" s="121"/>
      <c r="P923" s="121"/>
      <c r="Q923" s="121"/>
      <c r="R923" s="121"/>
      <c r="S923" s="121"/>
      <c r="T923" s="121"/>
      <c r="U923" s="121"/>
      <c r="V923" s="121"/>
      <c r="W923" s="121"/>
      <c r="X923" s="121"/>
      <c r="Y923" s="121"/>
      <c r="Z923" s="121"/>
    </row>
    <row r="924" ht="11.25" customHeight="1">
      <c r="A924" s="179" t="s">
        <v>13385</v>
      </c>
      <c r="B924" s="241" t="s">
        <v>13323</v>
      </c>
      <c r="C924" s="179" t="s">
        <v>13393</v>
      </c>
      <c r="D924" s="241" t="s">
        <v>12223</v>
      </c>
      <c r="E924" s="256">
        <v>20.0</v>
      </c>
      <c r="F924" s="256">
        <v>20.0</v>
      </c>
      <c r="G924" s="241" t="s">
        <v>13385</v>
      </c>
      <c r="H924" s="121"/>
      <c r="I924" s="121"/>
      <c r="J924" s="121"/>
      <c r="K924" s="121"/>
      <c r="L924" s="121"/>
      <c r="M924" s="121"/>
      <c r="N924" s="121"/>
      <c r="O924" s="121"/>
      <c r="P924" s="121"/>
      <c r="Q924" s="121"/>
      <c r="R924" s="121"/>
      <c r="S924" s="121"/>
      <c r="T924" s="121"/>
      <c r="U924" s="121"/>
      <c r="V924" s="121"/>
      <c r="W924" s="121"/>
      <c r="X924" s="121"/>
      <c r="Y924" s="121"/>
      <c r="Z924" s="121"/>
    </row>
    <row r="925" ht="11.25" customHeight="1">
      <c r="A925" s="179" t="s">
        <v>13385</v>
      </c>
      <c r="B925" s="241" t="s">
        <v>13323</v>
      </c>
      <c r="C925" s="179" t="s">
        <v>13394</v>
      </c>
      <c r="D925" s="241" t="s">
        <v>12223</v>
      </c>
      <c r="E925" s="256">
        <v>10.0</v>
      </c>
      <c r="F925" s="256">
        <v>10.0</v>
      </c>
      <c r="G925" s="241" t="s">
        <v>13385</v>
      </c>
      <c r="H925" s="121"/>
      <c r="I925" s="121"/>
      <c r="J925" s="121"/>
      <c r="K925" s="121"/>
      <c r="L925" s="121"/>
      <c r="M925" s="121"/>
      <c r="N925" s="121"/>
      <c r="O925" s="121"/>
      <c r="P925" s="121"/>
      <c r="Q925" s="121"/>
      <c r="R925" s="121"/>
      <c r="S925" s="121"/>
      <c r="T925" s="121"/>
      <c r="U925" s="121"/>
      <c r="V925" s="121"/>
      <c r="W925" s="121"/>
      <c r="X925" s="121"/>
      <c r="Y925" s="121"/>
      <c r="Z925" s="121"/>
    </row>
    <row r="926" ht="11.25" customHeight="1">
      <c r="A926" s="179" t="s">
        <v>13385</v>
      </c>
      <c r="B926" s="241" t="s">
        <v>13323</v>
      </c>
      <c r="C926" s="179" t="s">
        <v>13395</v>
      </c>
      <c r="D926" s="241" t="s">
        <v>12223</v>
      </c>
      <c r="E926" s="256">
        <v>3.33</v>
      </c>
      <c r="F926" s="256">
        <v>3.33</v>
      </c>
      <c r="G926" s="241" t="s">
        <v>13385</v>
      </c>
      <c r="H926" s="121"/>
      <c r="I926" s="121"/>
      <c r="J926" s="121"/>
      <c r="K926" s="121"/>
      <c r="L926" s="121"/>
      <c r="M926" s="121"/>
      <c r="N926" s="121"/>
      <c r="O926" s="121"/>
      <c r="P926" s="121"/>
      <c r="Q926" s="121"/>
      <c r="R926" s="121"/>
      <c r="S926" s="121"/>
      <c r="T926" s="121"/>
      <c r="U926" s="121"/>
      <c r="V926" s="121"/>
      <c r="W926" s="121"/>
      <c r="X926" s="121"/>
      <c r="Y926" s="121"/>
      <c r="Z926" s="121"/>
    </row>
    <row r="927" ht="11.25" customHeight="1">
      <c r="A927" s="179" t="s">
        <v>13385</v>
      </c>
      <c r="B927" s="241" t="s">
        <v>13323</v>
      </c>
      <c r="C927" s="179" t="s">
        <v>13396</v>
      </c>
      <c r="D927" s="241" t="s">
        <v>12223</v>
      </c>
      <c r="E927" s="256">
        <v>8.66</v>
      </c>
      <c r="F927" s="256">
        <v>8.6</v>
      </c>
      <c r="G927" s="241" t="s">
        <v>13385</v>
      </c>
      <c r="H927" s="121"/>
      <c r="I927" s="121"/>
      <c r="J927" s="121"/>
      <c r="K927" s="121"/>
      <c r="L927" s="121"/>
      <c r="M927" s="121"/>
      <c r="N927" s="121"/>
      <c r="O927" s="121"/>
      <c r="P927" s="121"/>
      <c r="Q927" s="121"/>
      <c r="R927" s="121"/>
      <c r="S927" s="121"/>
      <c r="T927" s="121"/>
      <c r="U927" s="121"/>
      <c r="V927" s="121"/>
      <c r="W927" s="121"/>
      <c r="X927" s="121"/>
      <c r="Y927" s="121"/>
      <c r="Z927" s="121"/>
    </row>
    <row r="928" ht="11.25" customHeight="1">
      <c r="A928" s="179" t="s">
        <v>13385</v>
      </c>
      <c r="B928" s="241" t="s">
        <v>13323</v>
      </c>
      <c r="C928" s="179" t="s">
        <v>13397</v>
      </c>
      <c r="D928" s="241" t="s">
        <v>12223</v>
      </c>
      <c r="E928" s="256">
        <v>22.0</v>
      </c>
      <c r="F928" s="256">
        <v>22.0</v>
      </c>
      <c r="G928" s="241" t="s">
        <v>13385</v>
      </c>
      <c r="H928" s="121"/>
      <c r="I928" s="121"/>
      <c r="J928" s="121"/>
      <c r="K928" s="121"/>
      <c r="L928" s="121"/>
      <c r="M928" s="121"/>
      <c r="N928" s="121"/>
      <c r="O928" s="121"/>
      <c r="P928" s="121"/>
      <c r="Q928" s="121"/>
      <c r="R928" s="121"/>
      <c r="S928" s="121"/>
      <c r="T928" s="121"/>
      <c r="U928" s="121"/>
      <c r="V928" s="121"/>
      <c r="W928" s="121"/>
      <c r="X928" s="121"/>
      <c r="Y928" s="121"/>
      <c r="Z928" s="121"/>
    </row>
    <row r="929" ht="11.25" customHeight="1">
      <c r="A929" s="168" t="s">
        <v>11683</v>
      </c>
      <c r="B929" s="194" t="s">
        <v>1496</v>
      </c>
      <c r="C929" s="168" t="s">
        <v>13398</v>
      </c>
      <c r="D929" s="194" t="s">
        <v>12223</v>
      </c>
      <c r="E929" s="194" t="s">
        <v>12613</v>
      </c>
      <c r="F929" s="545">
        <v>3.33</v>
      </c>
      <c r="G929" s="241" t="s">
        <v>146</v>
      </c>
      <c r="H929" s="121"/>
      <c r="I929" s="121"/>
      <c r="J929" s="121"/>
      <c r="K929" s="121"/>
      <c r="L929" s="121"/>
      <c r="M929" s="121"/>
      <c r="N929" s="121"/>
      <c r="O929" s="121"/>
      <c r="P929" s="121"/>
      <c r="Q929" s="121"/>
      <c r="R929" s="121"/>
      <c r="S929" s="121"/>
      <c r="T929" s="121"/>
      <c r="U929" s="121"/>
      <c r="V929" s="121"/>
      <c r="W929" s="121"/>
      <c r="X929" s="121"/>
      <c r="Y929" s="121"/>
      <c r="Z929" s="121"/>
    </row>
    <row r="930" ht="11.25" customHeight="1">
      <c r="A930" s="168" t="s">
        <v>11683</v>
      </c>
      <c r="B930" s="194" t="s">
        <v>1496</v>
      </c>
      <c r="C930" s="168" t="s">
        <v>13399</v>
      </c>
      <c r="D930" s="194" t="s">
        <v>12223</v>
      </c>
      <c r="E930" s="194" t="s">
        <v>12613</v>
      </c>
      <c r="F930" s="545">
        <v>3.33</v>
      </c>
      <c r="G930" s="241" t="s">
        <v>146</v>
      </c>
      <c r="H930" s="121"/>
      <c r="I930" s="121"/>
      <c r="J930" s="121"/>
      <c r="K930" s="121"/>
      <c r="L930" s="121"/>
      <c r="M930" s="121"/>
      <c r="N930" s="121"/>
      <c r="O930" s="121"/>
      <c r="P930" s="121"/>
      <c r="Q930" s="121"/>
      <c r="R930" s="121"/>
      <c r="S930" s="121"/>
      <c r="T930" s="121"/>
      <c r="U930" s="121"/>
      <c r="V930" s="121"/>
      <c r="W930" s="121"/>
      <c r="X930" s="121"/>
      <c r="Y930" s="121"/>
      <c r="Z930" s="121"/>
    </row>
    <row r="931" ht="11.25" customHeight="1">
      <c r="A931" s="168" t="s">
        <v>11683</v>
      </c>
      <c r="B931" s="194" t="s">
        <v>1496</v>
      </c>
      <c r="C931" s="168" t="s">
        <v>13400</v>
      </c>
      <c r="D931" s="194" t="s">
        <v>12223</v>
      </c>
      <c r="E931" s="194" t="s">
        <v>12613</v>
      </c>
      <c r="F931" s="545">
        <v>3.33</v>
      </c>
      <c r="G931" s="241" t="s">
        <v>146</v>
      </c>
      <c r="H931" s="121"/>
      <c r="I931" s="121"/>
      <c r="J931" s="121"/>
      <c r="K931" s="121"/>
      <c r="L931" s="121"/>
      <c r="M931" s="121"/>
      <c r="N931" s="121"/>
      <c r="O931" s="121"/>
      <c r="P931" s="121"/>
      <c r="Q931" s="121"/>
      <c r="R931" s="121"/>
      <c r="S931" s="121"/>
      <c r="T931" s="121"/>
      <c r="U931" s="121"/>
      <c r="V931" s="121"/>
      <c r="W931" s="121"/>
      <c r="X931" s="121"/>
      <c r="Y931" s="121"/>
      <c r="Z931" s="121"/>
    </row>
    <row r="932" ht="11.25" customHeight="1">
      <c r="A932" s="168" t="s">
        <v>11683</v>
      </c>
      <c r="B932" s="194" t="s">
        <v>1496</v>
      </c>
      <c r="C932" s="168" t="s">
        <v>13401</v>
      </c>
      <c r="D932" s="194" t="s">
        <v>12223</v>
      </c>
      <c r="E932" s="194" t="s">
        <v>12613</v>
      </c>
      <c r="F932" s="545">
        <v>3.33</v>
      </c>
      <c r="G932" s="241" t="s">
        <v>146</v>
      </c>
      <c r="H932" s="121"/>
      <c r="I932" s="121"/>
      <c r="J932" s="121"/>
      <c r="K932" s="121"/>
      <c r="L932" s="121"/>
      <c r="M932" s="121"/>
      <c r="N932" s="121"/>
      <c r="O932" s="121"/>
      <c r="P932" s="121"/>
      <c r="Q932" s="121"/>
      <c r="R932" s="121"/>
      <c r="S932" s="121"/>
      <c r="T932" s="121"/>
      <c r="U932" s="121"/>
      <c r="V932" s="121"/>
      <c r="W932" s="121"/>
      <c r="X932" s="121"/>
      <c r="Y932" s="121"/>
      <c r="Z932" s="121"/>
    </row>
    <row r="933" ht="11.25" customHeight="1">
      <c r="A933" s="168" t="s">
        <v>11683</v>
      </c>
      <c r="B933" s="194" t="s">
        <v>1496</v>
      </c>
      <c r="C933" s="168" t="s">
        <v>13402</v>
      </c>
      <c r="D933" s="194" t="s">
        <v>12223</v>
      </c>
      <c r="E933" s="194" t="s">
        <v>12613</v>
      </c>
      <c r="F933" s="545">
        <v>3.33</v>
      </c>
      <c r="G933" s="241" t="s">
        <v>146</v>
      </c>
      <c r="H933" s="121"/>
      <c r="I933" s="121"/>
      <c r="J933" s="121"/>
      <c r="K933" s="121"/>
      <c r="L933" s="121"/>
      <c r="M933" s="121"/>
      <c r="N933" s="121"/>
      <c r="O933" s="121"/>
      <c r="P933" s="121"/>
      <c r="Q933" s="121"/>
      <c r="R933" s="121"/>
      <c r="S933" s="121"/>
      <c r="T933" s="121"/>
      <c r="U933" s="121"/>
      <c r="V933" s="121"/>
      <c r="W933" s="121"/>
      <c r="X933" s="121"/>
      <c r="Y933" s="121"/>
      <c r="Z933" s="121"/>
    </row>
    <row r="934" ht="11.25" customHeight="1">
      <c r="A934" s="168" t="s">
        <v>11683</v>
      </c>
      <c r="B934" s="194" t="s">
        <v>1496</v>
      </c>
      <c r="C934" s="168" t="s">
        <v>13403</v>
      </c>
      <c r="D934" s="194" t="s">
        <v>12223</v>
      </c>
      <c r="E934" s="194" t="s">
        <v>12613</v>
      </c>
      <c r="F934" s="545">
        <v>3.33</v>
      </c>
      <c r="G934" s="241" t="s">
        <v>146</v>
      </c>
      <c r="H934" s="121"/>
      <c r="I934" s="121"/>
      <c r="J934" s="121"/>
      <c r="K934" s="121"/>
      <c r="L934" s="121"/>
      <c r="M934" s="121"/>
      <c r="N934" s="121"/>
      <c r="O934" s="121"/>
      <c r="P934" s="121"/>
      <c r="Q934" s="121"/>
      <c r="R934" s="121"/>
      <c r="S934" s="121"/>
      <c r="T934" s="121"/>
      <c r="U934" s="121"/>
      <c r="V934" s="121"/>
      <c r="W934" s="121"/>
      <c r="X934" s="121"/>
      <c r="Y934" s="121"/>
      <c r="Z934" s="121"/>
    </row>
    <row r="935" ht="11.25" customHeight="1">
      <c r="A935" s="168" t="s">
        <v>11683</v>
      </c>
      <c r="B935" s="194" t="s">
        <v>1496</v>
      </c>
      <c r="C935" s="168" t="s">
        <v>13404</v>
      </c>
      <c r="D935" s="194" t="s">
        <v>12223</v>
      </c>
      <c r="E935" s="194" t="s">
        <v>12613</v>
      </c>
      <c r="F935" s="545">
        <v>7.67</v>
      </c>
      <c r="G935" s="241" t="s">
        <v>146</v>
      </c>
      <c r="H935" s="121"/>
      <c r="I935" s="121"/>
      <c r="J935" s="121"/>
      <c r="K935" s="121"/>
      <c r="L935" s="121"/>
      <c r="M935" s="121"/>
      <c r="N935" s="121"/>
      <c r="O935" s="121"/>
      <c r="P935" s="121"/>
      <c r="Q935" s="121"/>
      <c r="R935" s="121"/>
      <c r="S935" s="121"/>
      <c r="T935" s="121"/>
      <c r="U935" s="121"/>
      <c r="V935" s="121"/>
      <c r="W935" s="121"/>
      <c r="X935" s="121"/>
      <c r="Y935" s="121"/>
      <c r="Z935" s="121"/>
    </row>
    <row r="936" ht="11.25" customHeight="1">
      <c r="A936" s="168" t="s">
        <v>11683</v>
      </c>
      <c r="B936" s="194" t="s">
        <v>1496</v>
      </c>
      <c r="C936" s="168" t="s">
        <v>13405</v>
      </c>
      <c r="D936" s="194" t="s">
        <v>12223</v>
      </c>
      <c r="E936" s="194" t="s">
        <v>12613</v>
      </c>
      <c r="F936" s="545">
        <v>7.67</v>
      </c>
      <c r="G936" s="241" t="s">
        <v>146</v>
      </c>
      <c r="H936" s="121"/>
      <c r="I936" s="121"/>
      <c r="J936" s="121"/>
      <c r="K936" s="121"/>
      <c r="L936" s="121"/>
      <c r="M936" s="121"/>
      <c r="N936" s="121"/>
      <c r="O936" s="121"/>
      <c r="P936" s="121"/>
      <c r="Q936" s="121"/>
      <c r="R936" s="121"/>
      <c r="S936" s="121"/>
      <c r="T936" s="121"/>
      <c r="U936" s="121"/>
      <c r="V936" s="121"/>
      <c r="W936" s="121"/>
      <c r="X936" s="121"/>
      <c r="Y936" s="121"/>
      <c r="Z936" s="121"/>
    </row>
    <row r="937" ht="11.25" customHeight="1">
      <c r="A937" s="168" t="s">
        <v>11683</v>
      </c>
      <c r="B937" s="194" t="s">
        <v>1496</v>
      </c>
      <c r="C937" s="168" t="s">
        <v>13406</v>
      </c>
      <c r="D937" s="194" t="s">
        <v>12223</v>
      </c>
      <c r="E937" s="194" t="s">
        <v>13407</v>
      </c>
      <c r="F937" s="545">
        <v>7.67</v>
      </c>
      <c r="G937" s="241" t="s">
        <v>146</v>
      </c>
      <c r="H937" s="121"/>
      <c r="I937" s="121"/>
      <c r="J937" s="121"/>
      <c r="K937" s="121"/>
      <c r="L937" s="121"/>
      <c r="M937" s="121"/>
      <c r="N937" s="121"/>
      <c r="O937" s="121"/>
      <c r="P937" s="121"/>
      <c r="Q937" s="121"/>
      <c r="R937" s="121"/>
      <c r="S937" s="121"/>
      <c r="T937" s="121"/>
      <c r="U937" s="121"/>
      <c r="V937" s="121"/>
      <c r="W937" s="121"/>
      <c r="X937" s="121"/>
      <c r="Y937" s="121"/>
      <c r="Z937" s="121"/>
    </row>
    <row r="938" ht="11.25" customHeight="1">
      <c r="A938" s="168" t="s">
        <v>11683</v>
      </c>
      <c r="B938" s="194" t="s">
        <v>1496</v>
      </c>
      <c r="C938" s="168" t="s">
        <v>13408</v>
      </c>
      <c r="D938" s="194" t="s">
        <v>12223</v>
      </c>
      <c r="E938" s="194" t="s">
        <v>12613</v>
      </c>
      <c r="F938" s="545">
        <v>5.0</v>
      </c>
      <c r="G938" s="241" t="s">
        <v>146</v>
      </c>
      <c r="H938" s="121"/>
      <c r="I938" s="121"/>
      <c r="J938" s="121"/>
      <c r="K938" s="121"/>
      <c r="L938" s="121"/>
      <c r="M938" s="121"/>
      <c r="N938" s="121"/>
      <c r="O938" s="121"/>
      <c r="P938" s="121"/>
      <c r="Q938" s="121"/>
      <c r="R938" s="121"/>
      <c r="S938" s="121"/>
      <c r="T938" s="121"/>
      <c r="U938" s="121"/>
      <c r="V938" s="121"/>
      <c r="W938" s="121"/>
      <c r="X938" s="121"/>
      <c r="Y938" s="121"/>
      <c r="Z938" s="121"/>
    </row>
    <row r="939" ht="11.25" customHeight="1">
      <c r="A939" s="168" t="s">
        <v>11683</v>
      </c>
      <c r="B939" s="194" t="s">
        <v>1496</v>
      </c>
      <c r="C939" s="168" t="s">
        <v>13409</v>
      </c>
      <c r="D939" s="194" t="s">
        <v>12223</v>
      </c>
      <c r="E939" s="194" t="s">
        <v>12613</v>
      </c>
      <c r="F939" s="545">
        <v>5.0</v>
      </c>
      <c r="G939" s="241" t="s">
        <v>146</v>
      </c>
      <c r="H939" s="121"/>
      <c r="I939" s="121"/>
      <c r="J939" s="121"/>
      <c r="K939" s="121"/>
      <c r="L939" s="121"/>
      <c r="M939" s="121"/>
      <c r="N939" s="121"/>
      <c r="O939" s="121"/>
      <c r="P939" s="121"/>
      <c r="Q939" s="121"/>
      <c r="R939" s="121"/>
      <c r="S939" s="121"/>
      <c r="T939" s="121"/>
      <c r="U939" s="121"/>
      <c r="V939" s="121"/>
      <c r="W939" s="121"/>
      <c r="X939" s="121"/>
      <c r="Y939" s="121"/>
      <c r="Z939" s="121"/>
    </row>
    <row r="940" ht="11.25" customHeight="1">
      <c r="A940" s="168" t="s">
        <v>11683</v>
      </c>
      <c r="B940" s="194" t="s">
        <v>1496</v>
      </c>
      <c r="C940" s="168" t="s">
        <v>13410</v>
      </c>
      <c r="D940" s="194" t="s">
        <v>12223</v>
      </c>
      <c r="E940" s="194" t="s">
        <v>12613</v>
      </c>
      <c r="F940" s="545">
        <v>10.0</v>
      </c>
      <c r="G940" s="241" t="s">
        <v>146</v>
      </c>
      <c r="H940" s="121"/>
      <c r="I940" s="121"/>
      <c r="J940" s="121"/>
      <c r="K940" s="121"/>
      <c r="L940" s="121"/>
      <c r="M940" s="121"/>
      <c r="N940" s="121"/>
      <c r="O940" s="121"/>
      <c r="P940" s="121"/>
      <c r="Q940" s="121"/>
      <c r="R940" s="121"/>
      <c r="S940" s="121"/>
      <c r="T940" s="121"/>
      <c r="U940" s="121"/>
      <c r="V940" s="121"/>
      <c r="W940" s="121"/>
      <c r="X940" s="121"/>
      <c r="Y940" s="121"/>
      <c r="Z940" s="121"/>
    </row>
    <row r="941" ht="11.25" customHeight="1">
      <c r="A941" s="168" t="s">
        <v>11683</v>
      </c>
      <c r="B941" s="194" t="s">
        <v>1496</v>
      </c>
      <c r="C941" s="168" t="s">
        <v>13411</v>
      </c>
      <c r="D941" s="194" t="s">
        <v>12223</v>
      </c>
      <c r="E941" s="194" t="s">
        <v>13407</v>
      </c>
      <c r="F941" s="545">
        <v>10.0</v>
      </c>
      <c r="G941" s="241" t="s">
        <v>146</v>
      </c>
      <c r="H941" s="121"/>
      <c r="I941" s="121"/>
      <c r="J941" s="121"/>
      <c r="K941" s="121"/>
      <c r="L941" s="121"/>
      <c r="M941" s="121"/>
      <c r="N941" s="121"/>
      <c r="O941" s="121"/>
      <c r="P941" s="121"/>
      <c r="Q941" s="121"/>
      <c r="R941" s="121"/>
      <c r="S941" s="121"/>
      <c r="T941" s="121"/>
      <c r="U941" s="121"/>
      <c r="V941" s="121"/>
      <c r="W941" s="121"/>
      <c r="X941" s="121"/>
      <c r="Y941" s="121"/>
      <c r="Z941" s="121"/>
    </row>
    <row r="942" ht="11.25" customHeight="1">
      <c r="A942" s="168" t="s">
        <v>11683</v>
      </c>
      <c r="B942" s="194" t="s">
        <v>1496</v>
      </c>
      <c r="C942" s="168" t="s">
        <v>13412</v>
      </c>
      <c r="D942" s="194" t="s">
        <v>12223</v>
      </c>
      <c r="E942" s="194" t="s">
        <v>13407</v>
      </c>
      <c r="F942" s="545">
        <v>10.0</v>
      </c>
      <c r="G942" s="241" t="s">
        <v>146</v>
      </c>
      <c r="H942" s="121"/>
      <c r="I942" s="121"/>
      <c r="J942" s="121"/>
      <c r="K942" s="121"/>
      <c r="L942" s="121"/>
      <c r="M942" s="121"/>
      <c r="N942" s="121"/>
      <c r="O942" s="121"/>
      <c r="P942" s="121"/>
      <c r="Q942" s="121"/>
      <c r="R942" s="121"/>
      <c r="S942" s="121"/>
      <c r="T942" s="121"/>
      <c r="U942" s="121"/>
      <c r="V942" s="121"/>
      <c r="W942" s="121"/>
      <c r="X942" s="121"/>
      <c r="Y942" s="121"/>
      <c r="Z942" s="121"/>
    </row>
    <row r="943" ht="11.25" customHeight="1">
      <c r="A943" s="168" t="s">
        <v>11683</v>
      </c>
      <c r="B943" s="194" t="s">
        <v>135</v>
      </c>
      <c r="C943" s="168" t="s">
        <v>13413</v>
      </c>
      <c r="D943" s="194" t="s">
        <v>12223</v>
      </c>
      <c r="E943" s="194" t="s">
        <v>13414</v>
      </c>
      <c r="F943" s="545">
        <v>10.67</v>
      </c>
      <c r="G943" s="241" t="s">
        <v>146</v>
      </c>
      <c r="H943" s="121"/>
      <c r="I943" s="121"/>
      <c r="J943" s="121"/>
      <c r="K943" s="121"/>
      <c r="L943" s="121"/>
      <c r="M943" s="121"/>
      <c r="N943" s="121"/>
      <c r="O943" s="121"/>
      <c r="P943" s="121"/>
      <c r="Q943" s="121"/>
      <c r="R943" s="121"/>
      <c r="S943" s="121"/>
      <c r="T943" s="121"/>
      <c r="U943" s="121"/>
      <c r="V943" s="121"/>
      <c r="W943" s="121"/>
      <c r="X943" s="121"/>
      <c r="Y943" s="121"/>
      <c r="Z943" s="121"/>
    </row>
    <row r="944" ht="11.25" customHeight="1">
      <c r="A944" s="168" t="s">
        <v>11683</v>
      </c>
      <c r="B944" s="194" t="s">
        <v>135</v>
      </c>
      <c r="C944" s="168" t="s">
        <v>13415</v>
      </c>
      <c r="D944" s="194" t="s">
        <v>12223</v>
      </c>
      <c r="E944" s="194" t="s">
        <v>13414</v>
      </c>
      <c r="F944" s="545">
        <v>4.0</v>
      </c>
      <c r="G944" s="241" t="s">
        <v>146</v>
      </c>
      <c r="H944" s="121"/>
      <c r="I944" s="121"/>
      <c r="J944" s="121"/>
      <c r="K944" s="121"/>
      <c r="L944" s="121"/>
      <c r="M944" s="121"/>
      <c r="N944" s="121"/>
      <c r="O944" s="121"/>
      <c r="P944" s="121"/>
      <c r="Q944" s="121"/>
      <c r="R944" s="121"/>
      <c r="S944" s="121"/>
      <c r="T944" s="121"/>
      <c r="U944" s="121"/>
      <c r="V944" s="121"/>
      <c r="W944" s="121"/>
      <c r="X944" s="121"/>
      <c r="Y944" s="121"/>
      <c r="Z944" s="121"/>
    </row>
    <row r="945" ht="11.25" customHeight="1">
      <c r="A945" s="168" t="s">
        <v>11685</v>
      </c>
      <c r="B945" s="194" t="s">
        <v>135</v>
      </c>
      <c r="C945" s="168" t="s">
        <v>13416</v>
      </c>
      <c r="D945" s="194" t="s">
        <v>12223</v>
      </c>
      <c r="E945" s="194">
        <v>3.33</v>
      </c>
      <c r="F945" s="545">
        <v>3.33</v>
      </c>
      <c r="G945" s="241" t="s">
        <v>147</v>
      </c>
      <c r="H945" s="121"/>
      <c r="I945" s="121"/>
      <c r="J945" s="121"/>
      <c r="K945" s="121"/>
      <c r="L945" s="121"/>
      <c r="M945" s="121"/>
      <c r="N945" s="121"/>
      <c r="O945" s="121"/>
      <c r="P945" s="121"/>
      <c r="Q945" s="121"/>
      <c r="R945" s="121"/>
      <c r="S945" s="121"/>
      <c r="T945" s="121"/>
      <c r="U945" s="121"/>
      <c r="V945" s="121"/>
      <c r="W945" s="121"/>
      <c r="X945" s="121"/>
      <c r="Y945" s="121"/>
      <c r="Z945" s="121"/>
    </row>
    <row r="946" ht="11.25" customHeight="1">
      <c r="A946" s="168" t="s">
        <v>11685</v>
      </c>
      <c r="B946" s="194" t="s">
        <v>135</v>
      </c>
      <c r="C946" s="168" t="s">
        <v>13417</v>
      </c>
      <c r="D946" s="194" t="s">
        <v>12223</v>
      </c>
      <c r="E946" s="194">
        <v>3.33</v>
      </c>
      <c r="F946" s="545">
        <v>3.33</v>
      </c>
      <c r="G946" s="241" t="s">
        <v>147</v>
      </c>
      <c r="H946" s="121"/>
      <c r="I946" s="121"/>
      <c r="J946" s="121"/>
      <c r="K946" s="121"/>
      <c r="L946" s="121"/>
      <c r="M946" s="121"/>
      <c r="N946" s="121"/>
      <c r="O946" s="121"/>
      <c r="P946" s="121"/>
      <c r="Q946" s="121"/>
      <c r="R946" s="121"/>
      <c r="S946" s="121"/>
      <c r="T946" s="121"/>
      <c r="U946" s="121"/>
      <c r="V946" s="121"/>
      <c r="W946" s="121"/>
      <c r="X946" s="121"/>
      <c r="Y946" s="121"/>
      <c r="Z946" s="121"/>
    </row>
    <row r="947" ht="11.25" customHeight="1">
      <c r="A947" s="168" t="s">
        <v>11685</v>
      </c>
      <c r="B947" s="194" t="s">
        <v>135</v>
      </c>
      <c r="C947" s="168" t="s">
        <v>13418</v>
      </c>
      <c r="D947" s="194" t="s">
        <v>12223</v>
      </c>
      <c r="E947" s="194">
        <v>0.83</v>
      </c>
      <c r="F947" s="545">
        <v>0.83</v>
      </c>
      <c r="G947" s="241" t="s">
        <v>147</v>
      </c>
      <c r="H947" s="121"/>
      <c r="I947" s="121"/>
      <c r="J947" s="121"/>
      <c r="K947" s="121"/>
      <c r="L947" s="121"/>
      <c r="M947" s="121"/>
      <c r="N947" s="121"/>
      <c r="O947" s="121"/>
      <c r="P947" s="121"/>
      <c r="Q947" s="121"/>
      <c r="R947" s="121"/>
      <c r="S947" s="121"/>
      <c r="T947" s="121"/>
      <c r="U947" s="121"/>
      <c r="V947" s="121"/>
      <c r="W947" s="121"/>
      <c r="X947" s="121"/>
      <c r="Y947" s="121"/>
      <c r="Z947" s="121"/>
    </row>
    <row r="948" ht="11.25" customHeight="1">
      <c r="A948" s="168" t="s">
        <v>11685</v>
      </c>
      <c r="B948" s="194" t="s">
        <v>135</v>
      </c>
      <c r="C948" s="168" t="s">
        <v>13419</v>
      </c>
      <c r="D948" s="194" t="s">
        <v>12223</v>
      </c>
      <c r="E948" s="194">
        <v>0.33</v>
      </c>
      <c r="F948" s="545">
        <v>0.33</v>
      </c>
      <c r="G948" s="241" t="s">
        <v>147</v>
      </c>
      <c r="H948" s="121"/>
      <c r="I948" s="121"/>
      <c r="J948" s="121"/>
      <c r="K948" s="121"/>
      <c r="L948" s="121"/>
      <c r="M948" s="121"/>
      <c r="N948" s="121"/>
      <c r="O948" s="121"/>
      <c r="P948" s="121"/>
      <c r="Q948" s="121"/>
      <c r="R948" s="121"/>
      <c r="S948" s="121"/>
      <c r="T948" s="121"/>
      <c r="U948" s="121"/>
      <c r="V948" s="121"/>
      <c r="W948" s="121"/>
      <c r="X948" s="121"/>
      <c r="Y948" s="121"/>
      <c r="Z948" s="121"/>
    </row>
    <row r="949" ht="11.25" customHeight="1">
      <c r="A949" s="168" t="s">
        <v>11685</v>
      </c>
      <c r="B949" s="194" t="s">
        <v>135</v>
      </c>
      <c r="C949" s="168" t="s">
        <v>13420</v>
      </c>
      <c r="D949" s="194" t="s">
        <v>12223</v>
      </c>
      <c r="E949" s="194">
        <v>3.0</v>
      </c>
      <c r="F949" s="545">
        <v>3.0</v>
      </c>
      <c r="G949" s="241" t="s">
        <v>147</v>
      </c>
      <c r="H949" s="121"/>
      <c r="I949" s="121"/>
      <c r="J949" s="121"/>
      <c r="K949" s="121"/>
      <c r="L949" s="121"/>
      <c r="M949" s="121"/>
      <c r="N949" s="121"/>
      <c r="O949" s="121"/>
      <c r="P949" s="121"/>
      <c r="Q949" s="121"/>
      <c r="R949" s="121"/>
      <c r="S949" s="121"/>
      <c r="T949" s="121"/>
      <c r="U949" s="121"/>
      <c r="V949" s="121"/>
      <c r="W949" s="121"/>
      <c r="X949" s="121"/>
      <c r="Y949" s="121"/>
      <c r="Z949" s="121"/>
    </row>
    <row r="950" ht="11.25" customHeight="1">
      <c r="A950" s="168" t="s">
        <v>11685</v>
      </c>
      <c r="B950" s="194" t="s">
        <v>135</v>
      </c>
      <c r="C950" s="168" t="s">
        <v>13421</v>
      </c>
      <c r="D950" s="194" t="s">
        <v>12223</v>
      </c>
      <c r="E950" s="194">
        <v>3.0</v>
      </c>
      <c r="F950" s="545">
        <v>3.0</v>
      </c>
      <c r="G950" s="241" t="s">
        <v>147</v>
      </c>
      <c r="H950" s="121"/>
      <c r="I950" s="121"/>
      <c r="J950" s="121"/>
      <c r="K950" s="121"/>
      <c r="L950" s="121"/>
      <c r="M950" s="121"/>
      <c r="N950" s="121"/>
      <c r="O950" s="121"/>
      <c r="P950" s="121"/>
      <c r="Q950" s="121"/>
      <c r="R950" s="121"/>
      <c r="S950" s="121"/>
      <c r="T950" s="121"/>
      <c r="U950" s="121"/>
      <c r="V950" s="121"/>
      <c r="W950" s="121"/>
      <c r="X950" s="121"/>
      <c r="Y950" s="121"/>
      <c r="Z950" s="121"/>
    </row>
    <row r="951" ht="11.25" customHeight="1">
      <c r="A951" s="168" t="s">
        <v>11685</v>
      </c>
      <c r="B951" s="194" t="s">
        <v>135</v>
      </c>
      <c r="C951" s="168" t="s">
        <v>13422</v>
      </c>
      <c r="D951" s="194" t="s">
        <v>12223</v>
      </c>
      <c r="E951" s="194">
        <v>0.75</v>
      </c>
      <c r="F951" s="545">
        <v>0.75</v>
      </c>
      <c r="G951" s="241" t="s">
        <v>147</v>
      </c>
      <c r="H951" s="121"/>
      <c r="I951" s="121"/>
      <c r="J951" s="121"/>
      <c r="K951" s="121"/>
      <c r="L951" s="121"/>
      <c r="M951" s="121"/>
      <c r="N951" s="121"/>
      <c r="O951" s="121"/>
      <c r="P951" s="121"/>
      <c r="Q951" s="121"/>
      <c r="R951" s="121"/>
      <c r="S951" s="121"/>
      <c r="T951" s="121"/>
      <c r="U951" s="121"/>
      <c r="V951" s="121"/>
      <c r="W951" s="121"/>
      <c r="X951" s="121"/>
      <c r="Y951" s="121"/>
      <c r="Z951" s="121"/>
    </row>
    <row r="952" ht="11.25" customHeight="1">
      <c r="A952" s="168" t="s">
        <v>11685</v>
      </c>
      <c r="B952" s="194" t="s">
        <v>135</v>
      </c>
      <c r="C952" s="168" t="s">
        <v>13423</v>
      </c>
      <c r="D952" s="194" t="s">
        <v>12223</v>
      </c>
      <c r="E952" s="194">
        <v>0.3</v>
      </c>
      <c r="F952" s="545">
        <v>0.3</v>
      </c>
      <c r="G952" s="241" t="s">
        <v>147</v>
      </c>
      <c r="H952" s="121"/>
      <c r="I952" s="121"/>
      <c r="J952" s="121"/>
      <c r="K952" s="121"/>
      <c r="L952" s="121"/>
      <c r="M952" s="121"/>
      <c r="N952" s="121"/>
      <c r="O952" s="121"/>
      <c r="P952" s="121"/>
      <c r="Q952" s="121"/>
      <c r="R952" s="121"/>
      <c r="S952" s="121"/>
      <c r="T952" s="121"/>
      <c r="U952" s="121"/>
      <c r="V952" s="121"/>
      <c r="W952" s="121"/>
      <c r="X952" s="121"/>
      <c r="Y952" s="121"/>
      <c r="Z952" s="121"/>
    </row>
    <row r="953" ht="11.25" customHeight="1">
      <c r="A953" s="168" t="s">
        <v>11685</v>
      </c>
      <c r="B953" s="194" t="s">
        <v>135</v>
      </c>
      <c r="C953" s="168" t="s">
        <v>13424</v>
      </c>
      <c r="D953" s="194" t="s">
        <v>12223</v>
      </c>
      <c r="E953" s="194">
        <v>3.0</v>
      </c>
      <c r="F953" s="545">
        <v>3.0</v>
      </c>
      <c r="G953" s="241" t="s">
        <v>147</v>
      </c>
      <c r="H953" s="121"/>
      <c r="I953" s="121"/>
      <c r="J953" s="121"/>
      <c r="K953" s="121"/>
      <c r="L953" s="121"/>
      <c r="M953" s="121"/>
      <c r="N953" s="121"/>
      <c r="O953" s="121"/>
      <c r="P953" s="121"/>
      <c r="Q953" s="121"/>
      <c r="R953" s="121"/>
      <c r="S953" s="121"/>
      <c r="T953" s="121"/>
      <c r="U953" s="121"/>
      <c r="V953" s="121"/>
      <c r="W953" s="121"/>
      <c r="X953" s="121"/>
      <c r="Y953" s="121"/>
      <c r="Z953" s="121"/>
    </row>
    <row r="954" ht="11.25" customHeight="1">
      <c r="A954" s="168" t="s">
        <v>11685</v>
      </c>
      <c r="B954" s="194" t="s">
        <v>135</v>
      </c>
      <c r="C954" s="168" t="s">
        <v>13425</v>
      </c>
      <c r="D954" s="194" t="s">
        <v>12223</v>
      </c>
      <c r="E954" s="194">
        <v>3.0</v>
      </c>
      <c r="F954" s="545">
        <v>3.0</v>
      </c>
      <c r="G954" s="241" t="s">
        <v>147</v>
      </c>
      <c r="H954" s="121"/>
      <c r="I954" s="121"/>
      <c r="J954" s="121"/>
      <c r="K954" s="121"/>
      <c r="L954" s="121"/>
      <c r="M954" s="121"/>
      <c r="N954" s="121"/>
      <c r="O954" s="121"/>
      <c r="P954" s="121"/>
      <c r="Q954" s="121"/>
      <c r="R954" s="121"/>
      <c r="S954" s="121"/>
      <c r="T954" s="121"/>
      <c r="U954" s="121"/>
      <c r="V954" s="121"/>
      <c r="W954" s="121"/>
      <c r="X954" s="121"/>
      <c r="Y954" s="121"/>
      <c r="Z954" s="121"/>
    </row>
    <row r="955" ht="11.25" customHeight="1">
      <c r="A955" s="168" t="s">
        <v>11685</v>
      </c>
      <c r="B955" s="194" t="s">
        <v>135</v>
      </c>
      <c r="C955" s="168" t="s">
        <v>13426</v>
      </c>
      <c r="D955" s="194" t="s">
        <v>12223</v>
      </c>
      <c r="E955" s="194">
        <v>0.75</v>
      </c>
      <c r="F955" s="545">
        <v>0.75</v>
      </c>
      <c r="G955" s="241" t="s">
        <v>147</v>
      </c>
      <c r="H955" s="121"/>
      <c r="I955" s="121"/>
      <c r="J955" s="121"/>
      <c r="K955" s="121"/>
      <c r="L955" s="121"/>
      <c r="M955" s="121"/>
      <c r="N955" s="121"/>
      <c r="O955" s="121"/>
      <c r="P955" s="121"/>
      <c r="Q955" s="121"/>
      <c r="R955" s="121"/>
      <c r="S955" s="121"/>
      <c r="T955" s="121"/>
      <c r="U955" s="121"/>
      <c r="V955" s="121"/>
      <c r="W955" s="121"/>
      <c r="X955" s="121"/>
      <c r="Y955" s="121"/>
      <c r="Z955" s="121"/>
    </row>
    <row r="956" ht="11.25" customHeight="1">
      <c r="A956" s="168" t="s">
        <v>11685</v>
      </c>
      <c r="B956" s="194" t="s">
        <v>135</v>
      </c>
      <c r="C956" s="168" t="s">
        <v>13427</v>
      </c>
      <c r="D956" s="194" t="s">
        <v>12223</v>
      </c>
      <c r="E956" s="194">
        <v>0.3</v>
      </c>
      <c r="F956" s="545">
        <v>0.3</v>
      </c>
      <c r="G956" s="241" t="s">
        <v>147</v>
      </c>
      <c r="H956" s="121"/>
      <c r="I956" s="121"/>
      <c r="J956" s="121"/>
      <c r="K956" s="121"/>
      <c r="L956" s="121"/>
      <c r="M956" s="121"/>
      <c r="N956" s="121"/>
      <c r="O956" s="121"/>
      <c r="P956" s="121"/>
      <c r="Q956" s="121"/>
      <c r="R956" s="121"/>
      <c r="S956" s="121"/>
      <c r="T956" s="121"/>
      <c r="U956" s="121"/>
      <c r="V956" s="121"/>
      <c r="W956" s="121"/>
      <c r="X956" s="121"/>
      <c r="Y956" s="121"/>
      <c r="Z956" s="121"/>
    </row>
    <row r="957" ht="11.25" customHeight="1">
      <c r="A957" s="168" t="s">
        <v>11685</v>
      </c>
      <c r="B957" s="194" t="s">
        <v>135</v>
      </c>
      <c r="C957" s="168" t="s">
        <v>13428</v>
      </c>
      <c r="D957" s="194" t="s">
        <v>12223</v>
      </c>
      <c r="E957" s="194">
        <v>7.0</v>
      </c>
      <c r="F957" s="545">
        <v>7.0</v>
      </c>
      <c r="G957" s="241" t="s">
        <v>147</v>
      </c>
      <c r="H957" s="121"/>
      <c r="I957" s="121"/>
      <c r="J957" s="121"/>
      <c r="K957" s="121"/>
      <c r="L957" s="121"/>
      <c r="M957" s="121"/>
      <c r="N957" s="121"/>
      <c r="O957" s="121"/>
      <c r="P957" s="121"/>
      <c r="Q957" s="121"/>
      <c r="R957" s="121"/>
      <c r="S957" s="121"/>
      <c r="T957" s="121"/>
      <c r="U957" s="121"/>
      <c r="V957" s="121"/>
      <c r="W957" s="121"/>
      <c r="X957" s="121"/>
      <c r="Y957" s="121"/>
      <c r="Z957" s="121"/>
    </row>
    <row r="958" ht="11.25" customHeight="1">
      <c r="A958" s="168" t="s">
        <v>11685</v>
      </c>
      <c r="B958" s="194" t="s">
        <v>135</v>
      </c>
      <c r="C958" s="168" t="s">
        <v>13429</v>
      </c>
      <c r="D958" s="194" t="s">
        <v>12474</v>
      </c>
      <c r="E958" s="194">
        <v>3.5</v>
      </c>
      <c r="F958" s="545">
        <v>3.5</v>
      </c>
      <c r="G958" s="241" t="s">
        <v>147</v>
      </c>
      <c r="H958" s="121"/>
      <c r="I958" s="121"/>
      <c r="J958" s="121"/>
      <c r="K958" s="121"/>
      <c r="L958" s="121"/>
      <c r="M958" s="121"/>
      <c r="N958" s="121"/>
      <c r="O958" s="121"/>
      <c r="P958" s="121"/>
      <c r="Q958" s="121"/>
      <c r="R958" s="121"/>
      <c r="S958" s="121"/>
      <c r="T958" s="121"/>
      <c r="U958" s="121"/>
      <c r="V958" s="121"/>
      <c r="W958" s="121"/>
      <c r="X958" s="121"/>
      <c r="Y958" s="121"/>
      <c r="Z958" s="121"/>
    </row>
    <row r="959" ht="11.25" customHeight="1">
      <c r="A959" s="168" t="s">
        <v>11685</v>
      </c>
      <c r="B959" s="194" t="s">
        <v>135</v>
      </c>
      <c r="C959" s="168" t="s">
        <v>13430</v>
      </c>
      <c r="D959" s="194" t="s">
        <v>12223</v>
      </c>
      <c r="E959" s="194">
        <v>3.33</v>
      </c>
      <c r="F959" s="545">
        <v>3.33</v>
      </c>
      <c r="G959" s="241" t="s">
        <v>147</v>
      </c>
      <c r="H959" s="121"/>
      <c r="I959" s="121"/>
      <c r="J959" s="121"/>
      <c r="K959" s="121"/>
      <c r="L959" s="121"/>
      <c r="M959" s="121"/>
      <c r="N959" s="121"/>
      <c r="O959" s="121"/>
      <c r="P959" s="121"/>
      <c r="Q959" s="121"/>
      <c r="R959" s="121"/>
      <c r="S959" s="121"/>
      <c r="T959" s="121"/>
      <c r="U959" s="121"/>
      <c r="V959" s="121"/>
      <c r="W959" s="121"/>
      <c r="X959" s="121"/>
      <c r="Y959" s="121"/>
      <c r="Z959" s="121"/>
    </row>
    <row r="960" ht="11.25" customHeight="1">
      <c r="A960" s="168" t="s">
        <v>11685</v>
      </c>
      <c r="B960" s="194" t="s">
        <v>135</v>
      </c>
      <c r="C960" s="168" t="s">
        <v>13431</v>
      </c>
      <c r="D960" s="194" t="s">
        <v>12223</v>
      </c>
      <c r="E960" s="194">
        <v>3.33</v>
      </c>
      <c r="F960" s="545">
        <v>3.33</v>
      </c>
      <c r="G960" s="241" t="s">
        <v>147</v>
      </c>
      <c r="H960" s="121"/>
      <c r="I960" s="121"/>
      <c r="J960" s="121"/>
      <c r="K960" s="121"/>
      <c r="L960" s="121"/>
      <c r="M960" s="121"/>
      <c r="N960" s="121"/>
      <c r="O960" s="121"/>
      <c r="P960" s="121"/>
      <c r="Q960" s="121"/>
      <c r="R960" s="121"/>
      <c r="S960" s="121"/>
      <c r="T960" s="121"/>
      <c r="U960" s="121"/>
      <c r="V960" s="121"/>
      <c r="W960" s="121"/>
      <c r="X960" s="121"/>
      <c r="Y960" s="121"/>
      <c r="Z960" s="121"/>
    </row>
    <row r="961" ht="11.25" customHeight="1">
      <c r="A961" s="168" t="s">
        <v>11685</v>
      </c>
      <c r="B961" s="194" t="s">
        <v>135</v>
      </c>
      <c r="C961" s="168" t="s">
        <v>13432</v>
      </c>
      <c r="D961" s="194" t="s">
        <v>12223</v>
      </c>
      <c r="E961" s="194">
        <v>0.83</v>
      </c>
      <c r="F961" s="545">
        <v>0.83</v>
      </c>
      <c r="G961" s="241" t="s">
        <v>147</v>
      </c>
      <c r="H961" s="121"/>
      <c r="I961" s="121"/>
      <c r="J961" s="121"/>
      <c r="K961" s="121"/>
      <c r="L961" s="121"/>
      <c r="M961" s="121"/>
      <c r="N961" s="121"/>
      <c r="O961" s="121"/>
      <c r="P961" s="121"/>
      <c r="Q961" s="121"/>
      <c r="R961" s="121"/>
      <c r="S961" s="121"/>
      <c r="T961" s="121"/>
      <c r="U961" s="121"/>
      <c r="V961" s="121"/>
      <c r="W961" s="121"/>
      <c r="X961" s="121"/>
      <c r="Y961" s="121"/>
      <c r="Z961" s="121"/>
    </row>
    <row r="962" ht="11.25" customHeight="1">
      <c r="A962" s="168" t="s">
        <v>11685</v>
      </c>
      <c r="B962" s="194" t="s">
        <v>135</v>
      </c>
      <c r="C962" s="168" t="s">
        <v>13433</v>
      </c>
      <c r="D962" s="194" t="s">
        <v>12223</v>
      </c>
      <c r="E962" s="194">
        <v>0.33</v>
      </c>
      <c r="F962" s="545">
        <v>0.33</v>
      </c>
      <c r="G962" s="241" t="s">
        <v>147</v>
      </c>
      <c r="H962" s="121"/>
      <c r="I962" s="121"/>
      <c r="J962" s="121"/>
      <c r="K962" s="121"/>
      <c r="L962" s="121"/>
      <c r="M962" s="121"/>
      <c r="N962" s="121"/>
      <c r="O962" s="121"/>
      <c r="P962" s="121"/>
      <c r="Q962" s="121"/>
      <c r="R962" s="121"/>
      <c r="S962" s="121"/>
      <c r="T962" s="121"/>
      <c r="U962" s="121"/>
      <c r="V962" s="121"/>
      <c r="W962" s="121"/>
      <c r="X962" s="121"/>
      <c r="Y962" s="121"/>
      <c r="Z962" s="121"/>
    </row>
    <row r="963" ht="11.25" customHeight="1">
      <c r="A963" s="168" t="s">
        <v>11685</v>
      </c>
      <c r="B963" s="194" t="s">
        <v>135</v>
      </c>
      <c r="C963" s="168" t="s">
        <v>13434</v>
      </c>
      <c r="D963" s="194" t="s">
        <v>12223</v>
      </c>
      <c r="E963" s="194">
        <v>3.33</v>
      </c>
      <c r="F963" s="545">
        <v>3.33</v>
      </c>
      <c r="G963" s="241" t="s">
        <v>147</v>
      </c>
      <c r="H963" s="121"/>
      <c r="I963" s="121"/>
      <c r="J963" s="121"/>
      <c r="K963" s="121"/>
      <c r="L963" s="121"/>
      <c r="M963" s="121"/>
      <c r="N963" s="121"/>
      <c r="O963" s="121"/>
      <c r="P963" s="121"/>
      <c r="Q963" s="121"/>
      <c r="R963" s="121"/>
      <c r="S963" s="121"/>
      <c r="T963" s="121"/>
      <c r="U963" s="121"/>
      <c r="V963" s="121"/>
      <c r="W963" s="121"/>
      <c r="X963" s="121"/>
      <c r="Y963" s="121"/>
      <c r="Z963" s="121"/>
    </row>
    <row r="964" ht="11.25" customHeight="1">
      <c r="A964" s="168" t="s">
        <v>11685</v>
      </c>
      <c r="B964" s="194" t="s">
        <v>135</v>
      </c>
      <c r="C964" s="168" t="s">
        <v>13435</v>
      </c>
      <c r="D964" s="194" t="s">
        <v>12223</v>
      </c>
      <c r="E964" s="194">
        <v>4.67</v>
      </c>
      <c r="F964" s="545">
        <v>4.67</v>
      </c>
      <c r="G964" s="241" t="s">
        <v>147</v>
      </c>
      <c r="H964" s="121"/>
      <c r="I964" s="121"/>
      <c r="J964" s="121"/>
      <c r="K964" s="121"/>
      <c r="L964" s="121"/>
      <c r="M964" s="121"/>
      <c r="N964" s="121"/>
      <c r="O964" s="121"/>
      <c r="P964" s="121"/>
      <c r="Q964" s="121"/>
      <c r="R964" s="121"/>
      <c r="S964" s="121"/>
      <c r="T964" s="121"/>
      <c r="U964" s="121"/>
      <c r="V964" s="121"/>
      <c r="W964" s="121"/>
      <c r="X964" s="121"/>
      <c r="Y964" s="121"/>
      <c r="Z964" s="121"/>
    </row>
    <row r="965" ht="11.25" customHeight="1">
      <c r="A965" s="168" t="s">
        <v>11685</v>
      </c>
      <c r="B965" s="194" t="s">
        <v>135</v>
      </c>
      <c r="C965" s="168" t="s">
        <v>13436</v>
      </c>
      <c r="D965" s="194" t="s">
        <v>13437</v>
      </c>
      <c r="E965" s="194">
        <v>13.33</v>
      </c>
      <c r="F965" s="545">
        <v>13.33</v>
      </c>
      <c r="G965" s="241" t="s">
        <v>147</v>
      </c>
      <c r="H965" s="121"/>
      <c r="I965" s="121"/>
      <c r="J965" s="121"/>
      <c r="K965" s="121"/>
      <c r="L965" s="121"/>
      <c r="M965" s="121"/>
      <c r="N965" s="121"/>
      <c r="O965" s="121"/>
      <c r="P965" s="121"/>
      <c r="Q965" s="121"/>
      <c r="R965" s="121"/>
      <c r="S965" s="121"/>
      <c r="T965" s="121"/>
      <c r="U965" s="121"/>
      <c r="V965" s="121"/>
      <c r="W965" s="121"/>
      <c r="X965" s="121"/>
      <c r="Y965" s="121"/>
      <c r="Z965" s="121"/>
    </row>
    <row r="966" ht="11.25" customHeight="1">
      <c r="A966" s="168" t="s">
        <v>11685</v>
      </c>
      <c r="B966" s="194" t="s">
        <v>135</v>
      </c>
      <c r="C966" s="168" t="s">
        <v>13438</v>
      </c>
      <c r="D966" s="194" t="s">
        <v>13437</v>
      </c>
      <c r="E966" s="194">
        <v>1.33</v>
      </c>
      <c r="F966" s="545">
        <v>1.33</v>
      </c>
      <c r="G966" s="241" t="s">
        <v>147</v>
      </c>
      <c r="H966" s="121"/>
      <c r="I966" s="121"/>
      <c r="J966" s="121"/>
      <c r="K966" s="121"/>
      <c r="L966" s="121"/>
      <c r="M966" s="121"/>
      <c r="N966" s="121"/>
      <c r="O966" s="121"/>
      <c r="P966" s="121"/>
      <c r="Q966" s="121"/>
      <c r="R966" s="121"/>
      <c r="S966" s="121"/>
      <c r="T966" s="121"/>
      <c r="U966" s="121"/>
      <c r="V966" s="121"/>
      <c r="W966" s="121"/>
      <c r="X966" s="121"/>
      <c r="Y966" s="121"/>
      <c r="Z966" s="121"/>
    </row>
    <row r="967" ht="11.25" customHeight="1">
      <c r="A967" s="540" t="s">
        <v>13439</v>
      </c>
      <c r="B967" s="447" t="s">
        <v>13323</v>
      </c>
      <c r="C967" s="540" t="s">
        <v>13440</v>
      </c>
      <c r="D967" s="458" t="s">
        <v>12281</v>
      </c>
      <c r="E967" s="459">
        <f>26/3</f>
        <v>8.666666667</v>
      </c>
      <c r="F967" s="541">
        <f t="shared" ref="F967:F982" si="96">E967</f>
        <v>8.666666667</v>
      </c>
      <c r="G967" s="447" t="s">
        <v>13439</v>
      </c>
      <c r="H967" s="121"/>
      <c r="I967" s="121"/>
      <c r="J967" s="121"/>
      <c r="K967" s="121"/>
      <c r="L967" s="121"/>
      <c r="M967" s="121"/>
      <c r="N967" s="121"/>
      <c r="O967" s="121"/>
      <c r="P967" s="121"/>
      <c r="Q967" s="121"/>
      <c r="R967" s="121"/>
      <c r="S967" s="121"/>
      <c r="T967" s="121"/>
      <c r="U967" s="121"/>
      <c r="V967" s="121"/>
      <c r="W967" s="121"/>
      <c r="X967" s="121"/>
      <c r="Y967" s="121"/>
      <c r="Z967" s="121"/>
    </row>
    <row r="968" ht="11.25" customHeight="1">
      <c r="A968" s="540" t="s">
        <v>13439</v>
      </c>
      <c r="B968" s="447" t="s">
        <v>13323</v>
      </c>
      <c r="C968" s="540" t="s">
        <v>13441</v>
      </c>
      <c r="D968" s="458" t="s">
        <v>12281</v>
      </c>
      <c r="E968" s="459">
        <f>18/3</f>
        <v>6</v>
      </c>
      <c r="F968" s="541">
        <f t="shared" si="96"/>
        <v>6</v>
      </c>
      <c r="G968" s="447" t="s">
        <v>13439</v>
      </c>
      <c r="H968" s="121"/>
      <c r="I968" s="121"/>
      <c r="J968" s="121"/>
      <c r="K968" s="121"/>
      <c r="L968" s="121"/>
      <c r="M968" s="121"/>
      <c r="N968" s="121"/>
      <c r="O968" s="121"/>
      <c r="P968" s="121"/>
      <c r="Q968" s="121"/>
      <c r="R968" s="121"/>
      <c r="S968" s="121"/>
      <c r="T968" s="121"/>
      <c r="U968" s="121"/>
      <c r="V968" s="121"/>
      <c r="W968" s="121"/>
      <c r="X968" s="121"/>
      <c r="Y968" s="121"/>
      <c r="Z968" s="121"/>
    </row>
    <row r="969" ht="11.25" customHeight="1">
      <c r="A969" s="540" t="s">
        <v>13439</v>
      </c>
      <c r="B969" s="447" t="s">
        <v>13323</v>
      </c>
      <c r="C969" s="540" t="s">
        <v>13442</v>
      </c>
      <c r="D969" s="458" t="s">
        <v>12281</v>
      </c>
      <c r="E969" s="459">
        <f>14/3</f>
        <v>4.666666667</v>
      </c>
      <c r="F969" s="541">
        <f t="shared" si="96"/>
        <v>4.666666667</v>
      </c>
      <c r="G969" s="447" t="s">
        <v>13439</v>
      </c>
      <c r="H969" s="121"/>
      <c r="I969" s="121"/>
      <c r="J969" s="121"/>
      <c r="K969" s="121"/>
      <c r="L969" s="121"/>
      <c r="M969" s="121"/>
      <c r="N969" s="121"/>
      <c r="O969" s="121"/>
      <c r="P969" s="121"/>
      <c r="Q969" s="121"/>
      <c r="R969" s="121"/>
      <c r="S969" s="121"/>
      <c r="T969" s="121"/>
      <c r="U969" s="121"/>
      <c r="V969" s="121"/>
      <c r="W969" s="121"/>
      <c r="X969" s="121"/>
      <c r="Y969" s="121"/>
      <c r="Z969" s="121"/>
    </row>
    <row r="970" ht="11.25" customHeight="1">
      <c r="A970" s="540" t="s">
        <v>13439</v>
      </c>
      <c r="B970" s="447" t="s">
        <v>13323</v>
      </c>
      <c r="C970" s="540" t="s">
        <v>13443</v>
      </c>
      <c r="D970" s="458" t="s">
        <v>12281</v>
      </c>
      <c r="E970" s="459">
        <f>24/3</f>
        <v>8</v>
      </c>
      <c r="F970" s="541">
        <f t="shared" si="96"/>
        <v>8</v>
      </c>
      <c r="G970" s="447" t="s">
        <v>13439</v>
      </c>
      <c r="H970" s="121"/>
      <c r="I970" s="121"/>
      <c r="J970" s="121"/>
      <c r="K970" s="121"/>
      <c r="L970" s="121"/>
      <c r="M970" s="121"/>
      <c r="N970" s="121"/>
      <c r="O970" s="121"/>
      <c r="P970" s="121"/>
      <c r="Q970" s="121"/>
      <c r="R970" s="121"/>
      <c r="S970" s="121"/>
      <c r="T970" s="121"/>
      <c r="U970" s="121"/>
      <c r="V970" s="121"/>
      <c r="W970" s="121"/>
      <c r="X970" s="121"/>
      <c r="Y970" s="121"/>
      <c r="Z970" s="121"/>
    </row>
    <row r="971" ht="11.25" customHeight="1">
      <c r="A971" s="540" t="s">
        <v>13439</v>
      </c>
      <c r="B971" s="447" t="s">
        <v>13323</v>
      </c>
      <c r="C971" s="540" t="s">
        <v>13444</v>
      </c>
      <c r="D971" s="458" t="s">
        <v>12281</v>
      </c>
      <c r="E971" s="459">
        <f>26/3</f>
        <v>8.666666667</v>
      </c>
      <c r="F971" s="541">
        <f t="shared" si="96"/>
        <v>8.666666667</v>
      </c>
      <c r="G971" s="447" t="s">
        <v>13439</v>
      </c>
      <c r="H971" s="121"/>
      <c r="I971" s="121"/>
      <c r="J971" s="121"/>
      <c r="K971" s="121"/>
      <c r="L971" s="121"/>
      <c r="M971" s="121"/>
      <c r="N971" s="121"/>
      <c r="O971" s="121"/>
      <c r="P971" s="121"/>
      <c r="Q971" s="121"/>
      <c r="R971" s="121"/>
      <c r="S971" s="121"/>
      <c r="T971" s="121"/>
      <c r="U971" s="121"/>
      <c r="V971" s="121"/>
      <c r="W971" s="121"/>
      <c r="X971" s="121"/>
      <c r="Y971" s="121"/>
      <c r="Z971" s="121"/>
    </row>
    <row r="972" ht="11.25" customHeight="1">
      <c r="A972" s="540" t="s">
        <v>13439</v>
      </c>
      <c r="B972" s="447" t="s">
        <v>13323</v>
      </c>
      <c r="C972" s="540" t="s">
        <v>13445</v>
      </c>
      <c r="D972" s="458" t="s">
        <v>12281</v>
      </c>
      <c r="E972" s="459">
        <f t="shared" ref="E972:E973" si="97">18/3</f>
        <v>6</v>
      </c>
      <c r="F972" s="541">
        <f t="shared" si="96"/>
        <v>6</v>
      </c>
      <c r="G972" s="447" t="s">
        <v>13439</v>
      </c>
      <c r="H972" s="121"/>
      <c r="I972" s="121"/>
      <c r="J972" s="121"/>
      <c r="K972" s="121"/>
      <c r="L972" s="121"/>
      <c r="M972" s="121"/>
      <c r="N972" s="121"/>
      <c r="O972" s="121"/>
      <c r="P972" s="121"/>
      <c r="Q972" s="121"/>
      <c r="R972" s="121"/>
      <c r="S972" s="121"/>
      <c r="T972" s="121"/>
      <c r="U972" s="121"/>
      <c r="V972" s="121"/>
      <c r="W972" s="121"/>
      <c r="X972" s="121"/>
      <c r="Y972" s="121"/>
      <c r="Z972" s="121"/>
    </row>
    <row r="973" ht="11.25" customHeight="1">
      <c r="A973" s="540" t="s">
        <v>13439</v>
      </c>
      <c r="B973" s="447" t="s">
        <v>13323</v>
      </c>
      <c r="C973" s="540" t="s">
        <v>13446</v>
      </c>
      <c r="D973" s="458" t="s">
        <v>12281</v>
      </c>
      <c r="E973" s="459">
        <f t="shared" si="97"/>
        <v>6</v>
      </c>
      <c r="F973" s="541">
        <f t="shared" si="96"/>
        <v>6</v>
      </c>
      <c r="G973" s="447" t="s">
        <v>13439</v>
      </c>
      <c r="H973" s="121"/>
      <c r="I973" s="121"/>
      <c r="J973" s="121"/>
      <c r="K973" s="121"/>
      <c r="L973" s="121"/>
      <c r="M973" s="121"/>
      <c r="N973" s="121"/>
      <c r="O973" s="121"/>
      <c r="P973" s="121"/>
      <c r="Q973" s="121"/>
      <c r="R973" s="121"/>
      <c r="S973" s="121"/>
      <c r="T973" s="121"/>
      <c r="U973" s="121"/>
      <c r="V973" s="121"/>
      <c r="W973" s="121"/>
      <c r="X973" s="121"/>
      <c r="Y973" s="121"/>
      <c r="Z973" s="121"/>
    </row>
    <row r="974" ht="11.25" customHeight="1">
      <c r="A974" s="540" t="s">
        <v>13439</v>
      </c>
      <c r="B974" s="447" t="s">
        <v>13323</v>
      </c>
      <c r="C974" s="540" t="s">
        <v>13447</v>
      </c>
      <c r="D974" s="458" t="s">
        <v>12281</v>
      </c>
      <c r="E974" s="459">
        <f>26/3</f>
        <v>8.666666667</v>
      </c>
      <c r="F974" s="541">
        <f t="shared" si="96"/>
        <v>8.666666667</v>
      </c>
      <c r="G974" s="447" t="s">
        <v>13439</v>
      </c>
      <c r="H974" s="121"/>
      <c r="I974" s="121"/>
      <c r="J974" s="121"/>
      <c r="K974" s="121"/>
      <c r="L974" s="121"/>
      <c r="M974" s="121"/>
      <c r="N974" s="121"/>
      <c r="O974" s="121"/>
      <c r="P974" s="121"/>
      <c r="Q974" s="121"/>
      <c r="R974" s="121"/>
      <c r="S974" s="121"/>
      <c r="T974" s="121"/>
      <c r="U974" s="121"/>
      <c r="V974" s="121"/>
      <c r="W974" s="121"/>
      <c r="X974" s="121"/>
      <c r="Y974" s="121"/>
      <c r="Z974" s="121"/>
    </row>
    <row r="975" ht="11.25" customHeight="1">
      <c r="A975" s="540" t="s">
        <v>13439</v>
      </c>
      <c r="B975" s="447" t="s">
        <v>13323</v>
      </c>
      <c r="C975" s="540" t="s">
        <v>13448</v>
      </c>
      <c r="D975" s="458" t="s">
        <v>12281</v>
      </c>
      <c r="E975" s="459">
        <f>18/3</f>
        <v>6</v>
      </c>
      <c r="F975" s="541">
        <f t="shared" si="96"/>
        <v>6</v>
      </c>
      <c r="G975" s="447" t="s">
        <v>13439</v>
      </c>
      <c r="H975" s="121"/>
      <c r="I975" s="121"/>
      <c r="J975" s="121"/>
      <c r="K975" s="121"/>
      <c r="L975" s="121"/>
      <c r="M975" s="121"/>
      <c r="N975" s="121"/>
      <c r="O975" s="121"/>
      <c r="P975" s="121"/>
      <c r="Q975" s="121"/>
      <c r="R975" s="121"/>
      <c r="S975" s="121"/>
      <c r="T975" s="121"/>
      <c r="U975" s="121"/>
      <c r="V975" s="121"/>
      <c r="W975" s="121"/>
      <c r="X975" s="121"/>
      <c r="Y975" s="121"/>
      <c r="Z975" s="121"/>
    </row>
    <row r="976" ht="11.25" customHeight="1">
      <c r="A976" s="540" t="s">
        <v>13439</v>
      </c>
      <c r="B976" s="447" t="s">
        <v>13323</v>
      </c>
      <c r="C976" s="540" t="s">
        <v>13449</v>
      </c>
      <c r="D976" s="458" t="s">
        <v>12281</v>
      </c>
      <c r="E976" s="459">
        <f>14/3</f>
        <v>4.666666667</v>
      </c>
      <c r="F976" s="541">
        <f t="shared" si="96"/>
        <v>4.666666667</v>
      </c>
      <c r="G976" s="447" t="s">
        <v>13439</v>
      </c>
      <c r="H976" s="121"/>
      <c r="I976" s="121"/>
      <c r="J976" s="121"/>
      <c r="K976" s="121"/>
      <c r="L976" s="121"/>
      <c r="M976" s="121"/>
      <c r="N976" s="121"/>
      <c r="O976" s="121"/>
      <c r="P976" s="121"/>
      <c r="Q976" s="121"/>
      <c r="R976" s="121"/>
      <c r="S976" s="121"/>
      <c r="T976" s="121"/>
      <c r="U976" s="121"/>
      <c r="V976" s="121"/>
      <c r="W976" s="121"/>
      <c r="X976" s="121"/>
      <c r="Y976" s="121"/>
      <c r="Z976" s="121"/>
    </row>
    <row r="977" ht="11.25" customHeight="1">
      <c r="A977" s="540" t="s">
        <v>13439</v>
      </c>
      <c r="B977" s="447" t="s">
        <v>13323</v>
      </c>
      <c r="C977" s="540" t="s">
        <v>13450</v>
      </c>
      <c r="D977" s="458" t="s">
        <v>12281</v>
      </c>
      <c r="E977" s="459">
        <f>24/3</f>
        <v>8</v>
      </c>
      <c r="F977" s="541">
        <f t="shared" si="96"/>
        <v>8</v>
      </c>
      <c r="G977" s="447" t="s">
        <v>13439</v>
      </c>
      <c r="H977" s="121"/>
      <c r="I977" s="121"/>
      <c r="J977" s="121"/>
      <c r="K977" s="121"/>
      <c r="L977" s="121"/>
      <c r="M977" s="121"/>
      <c r="N977" s="121"/>
      <c r="O977" s="121"/>
      <c r="P977" s="121"/>
      <c r="Q977" s="121"/>
      <c r="R977" s="121"/>
      <c r="S977" s="121"/>
      <c r="T977" s="121"/>
      <c r="U977" s="121"/>
      <c r="V977" s="121"/>
      <c r="W977" s="121"/>
      <c r="X977" s="121"/>
      <c r="Y977" s="121"/>
      <c r="Z977" s="121"/>
    </row>
    <row r="978" ht="11.25" customHeight="1">
      <c r="A978" s="540" t="s">
        <v>13439</v>
      </c>
      <c r="B978" s="447" t="s">
        <v>13323</v>
      </c>
      <c r="C978" s="540" t="s">
        <v>13451</v>
      </c>
      <c r="D978" s="458" t="s">
        <v>12281</v>
      </c>
      <c r="E978" s="459">
        <f>26/3</f>
        <v>8.666666667</v>
      </c>
      <c r="F978" s="541">
        <f t="shared" si="96"/>
        <v>8.666666667</v>
      </c>
      <c r="G978" s="447" t="s">
        <v>13439</v>
      </c>
      <c r="H978" s="121"/>
      <c r="I978" s="121"/>
      <c r="J978" s="121"/>
      <c r="K978" s="121"/>
      <c r="L978" s="121"/>
      <c r="M978" s="121"/>
      <c r="N978" s="121"/>
      <c r="O978" s="121"/>
      <c r="P978" s="121"/>
      <c r="Q978" s="121"/>
      <c r="R978" s="121"/>
      <c r="S978" s="121"/>
      <c r="T978" s="121"/>
      <c r="U978" s="121"/>
      <c r="V978" s="121"/>
      <c r="W978" s="121"/>
      <c r="X978" s="121"/>
      <c r="Y978" s="121"/>
      <c r="Z978" s="121"/>
    </row>
    <row r="979" ht="11.25" customHeight="1">
      <c r="A979" s="540" t="s">
        <v>13439</v>
      </c>
      <c r="B979" s="447" t="s">
        <v>13323</v>
      </c>
      <c r="C979" s="540" t="s">
        <v>13452</v>
      </c>
      <c r="D979" s="458" t="s">
        <v>12281</v>
      </c>
      <c r="E979" s="459">
        <f t="shared" ref="E979:E980" si="98">18/3</f>
        <v>6</v>
      </c>
      <c r="F979" s="541">
        <f t="shared" si="96"/>
        <v>6</v>
      </c>
      <c r="G979" s="447" t="s">
        <v>13439</v>
      </c>
      <c r="H979" s="121"/>
      <c r="I979" s="121"/>
      <c r="J979" s="121"/>
      <c r="K979" s="121"/>
      <c r="L979" s="121"/>
      <c r="M979" s="121"/>
      <c r="N979" s="121"/>
      <c r="O979" s="121"/>
      <c r="P979" s="121"/>
      <c r="Q979" s="121"/>
      <c r="R979" s="121"/>
      <c r="S979" s="121"/>
      <c r="T979" s="121"/>
      <c r="U979" s="121"/>
      <c r="V979" s="121"/>
      <c r="W979" s="121"/>
      <c r="X979" s="121"/>
      <c r="Y979" s="121"/>
      <c r="Z979" s="121"/>
    </row>
    <row r="980" ht="11.25" customHeight="1">
      <c r="A980" s="540" t="s">
        <v>13439</v>
      </c>
      <c r="B980" s="447" t="s">
        <v>13323</v>
      </c>
      <c r="C980" s="540" t="s">
        <v>13453</v>
      </c>
      <c r="D980" s="458" t="s">
        <v>12281</v>
      </c>
      <c r="E980" s="459">
        <f t="shared" si="98"/>
        <v>6</v>
      </c>
      <c r="F980" s="541">
        <f t="shared" si="96"/>
        <v>6</v>
      </c>
      <c r="G980" s="447" t="s">
        <v>13439</v>
      </c>
      <c r="H980" s="121"/>
      <c r="I980" s="121"/>
      <c r="J980" s="121"/>
      <c r="K980" s="121"/>
      <c r="L980" s="121"/>
      <c r="M980" s="121"/>
      <c r="N980" s="121"/>
      <c r="O980" s="121"/>
      <c r="P980" s="121"/>
      <c r="Q980" s="121"/>
      <c r="R980" s="121"/>
      <c r="S980" s="121"/>
      <c r="T980" s="121"/>
      <c r="U980" s="121"/>
      <c r="V980" s="121"/>
      <c r="W980" s="121"/>
      <c r="X980" s="121"/>
      <c r="Y980" s="121"/>
      <c r="Z980" s="121"/>
    </row>
    <row r="981" ht="11.25" customHeight="1">
      <c r="A981" s="540" t="s">
        <v>13439</v>
      </c>
      <c r="B981" s="447" t="s">
        <v>13323</v>
      </c>
      <c r="C981" s="540" t="s">
        <v>13378</v>
      </c>
      <c r="D981" s="458" t="s">
        <v>12223</v>
      </c>
      <c r="E981" s="459">
        <f>44/3*2</f>
        <v>29.33333333</v>
      </c>
      <c r="F981" s="541">
        <f t="shared" si="96"/>
        <v>29.33333333</v>
      </c>
      <c r="G981" s="447" t="s">
        <v>13439</v>
      </c>
      <c r="H981" s="121"/>
      <c r="I981" s="121"/>
      <c r="J981" s="121"/>
      <c r="K981" s="121"/>
      <c r="L981" s="121"/>
      <c r="M981" s="121"/>
      <c r="N981" s="121"/>
      <c r="O981" s="121"/>
      <c r="P981" s="121"/>
      <c r="Q981" s="121"/>
      <c r="R981" s="121"/>
      <c r="S981" s="121"/>
      <c r="T981" s="121"/>
      <c r="U981" s="121"/>
      <c r="V981" s="121"/>
      <c r="W981" s="121"/>
      <c r="X981" s="121"/>
      <c r="Y981" s="121"/>
      <c r="Z981" s="121"/>
    </row>
    <row r="982" ht="11.25" customHeight="1">
      <c r="A982" s="540" t="s">
        <v>13439</v>
      </c>
      <c r="B982" s="447" t="s">
        <v>13323</v>
      </c>
      <c r="C982" s="540" t="s">
        <v>13380</v>
      </c>
      <c r="D982" s="458" t="s">
        <v>12223</v>
      </c>
      <c r="E982" s="459">
        <f>15/3*2</f>
        <v>10</v>
      </c>
      <c r="F982" s="541">
        <f t="shared" si="96"/>
        <v>10</v>
      </c>
      <c r="G982" s="447" t="s">
        <v>13439</v>
      </c>
      <c r="H982" s="121"/>
      <c r="I982" s="121"/>
      <c r="J982" s="121"/>
      <c r="K982" s="121"/>
      <c r="L982" s="121"/>
      <c r="M982" s="121"/>
      <c r="N982" s="121"/>
      <c r="O982" s="121"/>
      <c r="P982" s="121"/>
      <c r="Q982" s="121"/>
      <c r="R982" s="121"/>
      <c r="S982" s="121"/>
      <c r="T982" s="121"/>
      <c r="U982" s="121"/>
      <c r="V982" s="121"/>
      <c r="W982" s="121"/>
      <c r="X982" s="121"/>
      <c r="Y982" s="121"/>
      <c r="Z982" s="121"/>
    </row>
    <row r="983" ht="11.25" customHeight="1">
      <c r="A983" s="540" t="s">
        <v>13439</v>
      </c>
      <c r="B983" s="447" t="s">
        <v>13323</v>
      </c>
      <c r="C983" s="540" t="s">
        <v>13381</v>
      </c>
      <c r="D983" s="458" t="s">
        <v>12223</v>
      </c>
      <c r="E983" s="459">
        <f>19/3*3</f>
        <v>19</v>
      </c>
      <c r="F983" s="541">
        <v>19.0</v>
      </c>
      <c r="G983" s="447" t="s">
        <v>13439</v>
      </c>
      <c r="H983" s="121"/>
      <c r="I983" s="121"/>
      <c r="J983" s="121"/>
      <c r="K983" s="121"/>
      <c r="L983" s="121"/>
      <c r="M983" s="121"/>
      <c r="N983" s="121"/>
      <c r="O983" s="121"/>
      <c r="P983" s="121"/>
      <c r="Q983" s="121"/>
      <c r="R983" s="121"/>
      <c r="S983" s="121"/>
      <c r="T983" s="121"/>
      <c r="U983" s="121"/>
      <c r="V983" s="121"/>
      <c r="W983" s="121"/>
      <c r="X983" s="121"/>
      <c r="Y983" s="121"/>
      <c r="Z983" s="121"/>
    </row>
    <row r="984" ht="11.25" customHeight="1">
      <c r="A984" s="540" t="s">
        <v>13439</v>
      </c>
      <c r="B984" s="447" t="s">
        <v>13323</v>
      </c>
      <c r="C984" s="540" t="s">
        <v>13382</v>
      </c>
      <c r="D984" s="458" t="s">
        <v>12223</v>
      </c>
      <c r="E984" s="459">
        <f>22/3*3</f>
        <v>22</v>
      </c>
      <c r="F984" s="541">
        <f t="shared" ref="F984:F986" si="99">E984</f>
        <v>22</v>
      </c>
      <c r="G984" s="447" t="s">
        <v>13439</v>
      </c>
      <c r="H984" s="121"/>
      <c r="I984" s="121"/>
      <c r="J984" s="121"/>
      <c r="K984" s="121"/>
      <c r="L984" s="121"/>
      <c r="M984" s="121"/>
      <c r="N984" s="121"/>
      <c r="O984" s="121"/>
      <c r="P984" s="121"/>
      <c r="Q984" s="121"/>
      <c r="R984" s="121"/>
      <c r="S984" s="121"/>
      <c r="T984" s="121"/>
      <c r="U984" s="121"/>
      <c r="V984" s="121"/>
      <c r="W984" s="121"/>
      <c r="X984" s="121"/>
      <c r="Y984" s="121"/>
      <c r="Z984" s="121"/>
    </row>
    <row r="985" ht="11.25" customHeight="1">
      <c r="A985" s="540" t="s">
        <v>13439</v>
      </c>
      <c r="B985" s="447" t="s">
        <v>13323</v>
      </c>
      <c r="C985" s="540" t="s">
        <v>13384</v>
      </c>
      <c r="D985" s="458" t="s">
        <v>12223</v>
      </c>
      <c r="E985" s="458">
        <f>30/3*2</f>
        <v>20</v>
      </c>
      <c r="F985" s="541">
        <f t="shared" si="99"/>
        <v>20</v>
      </c>
      <c r="G985" s="447" t="s">
        <v>13439</v>
      </c>
      <c r="H985" s="121"/>
      <c r="I985" s="121"/>
      <c r="J985" s="121"/>
      <c r="K985" s="121"/>
      <c r="L985" s="121"/>
      <c r="M985" s="121"/>
      <c r="N985" s="121"/>
      <c r="O985" s="121"/>
      <c r="P985" s="121"/>
      <c r="Q985" s="121"/>
      <c r="R985" s="121"/>
      <c r="S985" s="121"/>
      <c r="T985" s="121"/>
      <c r="U985" s="121"/>
      <c r="V985" s="121"/>
      <c r="W985" s="121"/>
      <c r="X985" s="121"/>
      <c r="Y985" s="121"/>
      <c r="Z985" s="121"/>
    </row>
    <row r="986" ht="11.25" customHeight="1">
      <c r="A986" s="540" t="s">
        <v>13439</v>
      </c>
      <c r="B986" s="447" t="s">
        <v>135</v>
      </c>
      <c r="C986" s="540" t="s">
        <v>13454</v>
      </c>
      <c r="D986" s="458" t="s">
        <v>12223</v>
      </c>
      <c r="E986" s="459">
        <f>5/3*2</f>
        <v>3.333333333</v>
      </c>
      <c r="F986" s="541">
        <f t="shared" si="99"/>
        <v>3.333333333</v>
      </c>
      <c r="G986" s="447" t="s">
        <v>13439</v>
      </c>
      <c r="H986" s="121"/>
      <c r="I986" s="121"/>
      <c r="J986" s="121"/>
      <c r="K986" s="121"/>
      <c r="L986" s="121"/>
      <c r="M986" s="121"/>
      <c r="N986" s="121"/>
      <c r="O986" s="121"/>
      <c r="P986" s="121"/>
      <c r="Q986" s="121"/>
      <c r="R986" s="121"/>
      <c r="S986" s="121"/>
      <c r="T986" s="121"/>
      <c r="U986" s="121"/>
      <c r="V986" s="121"/>
      <c r="W986" s="121"/>
      <c r="X986" s="121"/>
      <c r="Y986" s="121"/>
      <c r="Z986" s="121"/>
    </row>
    <row r="987" ht="11.25" customHeight="1">
      <c r="A987" s="168" t="s">
        <v>149</v>
      </c>
      <c r="B987" s="194" t="s">
        <v>135</v>
      </c>
      <c r="C987" s="168" t="s">
        <v>13455</v>
      </c>
      <c r="D987" s="194" t="s">
        <v>12281</v>
      </c>
      <c r="E987" s="194" t="s">
        <v>13456</v>
      </c>
      <c r="F987" s="545">
        <v>21.34</v>
      </c>
      <c r="G987" s="241" t="s">
        <v>149</v>
      </c>
      <c r="H987" s="121"/>
      <c r="I987" s="121"/>
      <c r="J987" s="121"/>
      <c r="K987" s="121"/>
      <c r="L987" s="121"/>
      <c r="M987" s="121"/>
      <c r="N987" s="121"/>
      <c r="O987" s="121"/>
      <c r="P987" s="121"/>
      <c r="Q987" s="121"/>
      <c r="R987" s="121"/>
      <c r="S987" s="121"/>
      <c r="T987" s="121"/>
      <c r="U987" s="121"/>
      <c r="V987" s="121"/>
      <c r="W987" s="121"/>
      <c r="X987" s="121"/>
      <c r="Y987" s="121"/>
      <c r="Z987" s="121"/>
    </row>
    <row r="988" ht="11.25" customHeight="1">
      <c r="A988" s="168" t="s">
        <v>149</v>
      </c>
      <c r="B988" s="194" t="s">
        <v>135</v>
      </c>
      <c r="C988" s="168" t="s">
        <v>13457</v>
      </c>
      <c r="D988" s="194" t="s">
        <v>12281</v>
      </c>
      <c r="E988" s="194" t="s">
        <v>13458</v>
      </c>
      <c r="F988" s="545">
        <v>8.68</v>
      </c>
      <c r="G988" s="241" t="s">
        <v>149</v>
      </c>
      <c r="H988" s="121"/>
      <c r="I988" s="121"/>
      <c r="J988" s="121"/>
      <c r="K988" s="121"/>
      <c r="L988" s="121"/>
      <c r="M988" s="121"/>
      <c r="N988" s="121"/>
      <c r="O988" s="121"/>
      <c r="P988" s="121"/>
      <c r="Q988" s="121"/>
      <c r="R988" s="121"/>
      <c r="S988" s="121"/>
      <c r="T988" s="121"/>
      <c r="U988" s="121"/>
      <c r="V988" s="121"/>
      <c r="W988" s="121"/>
      <c r="X988" s="121"/>
      <c r="Y988" s="121"/>
      <c r="Z988" s="121"/>
    </row>
    <row r="989" ht="11.25" customHeight="1">
      <c r="A989" s="168" t="s">
        <v>149</v>
      </c>
      <c r="B989" s="194" t="s">
        <v>135</v>
      </c>
      <c r="C989" s="168" t="s">
        <v>13459</v>
      </c>
      <c r="D989" s="194" t="s">
        <v>12281</v>
      </c>
      <c r="E989" s="194" t="s">
        <v>13460</v>
      </c>
      <c r="F989" s="545">
        <v>17.34</v>
      </c>
      <c r="G989" s="241" t="s">
        <v>149</v>
      </c>
      <c r="H989" s="121"/>
      <c r="I989" s="121"/>
      <c r="J989" s="121"/>
      <c r="K989" s="121"/>
      <c r="L989" s="121"/>
      <c r="M989" s="121"/>
      <c r="N989" s="121"/>
      <c r="O989" s="121"/>
      <c r="P989" s="121"/>
      <c r="Q989" s="121"/>
      <c r="R989" s="121"/>
      <c r="S989" s="121"/>
      <c r="T989" s="121"/>
      <c r="U989" s="121"/>
      <c r="V989" s="121"/>
      <c r="W989" s="121"/>
      <c r="X989" s="121"/>
      <c r="Y989" s="121"/>
      <c r="Z989" s="121"/>
    </row>
    <row r="990" ht="11.25" customHeight="1">
      <c r="A990" s="168" t="s">
        <v>149</v>
      </c>
      <c r="B990" s="194" t="s">
        <v>135</v>
      </c>
      <c r="C990" s="168" t="s">
        <v>13461</v>
      </c>
      <c r="D990" s="194" t="s">
        <v>12281</v>
      </c>
      <c r="E990" s="194" t="s">
        <v>13462</v>
      </c>
      <c r="F990" s="545">
        <v>12.0</v>
      </c>
      <c r="G990" s="241" t="s">
        <v>149</v>
      </c>
      <c r="H990" s="121"/>
      <c r="I990" s="121"/>
      <c r="J990" s="121"/>
      <c r="K990" s="121"/>
      <c r="L990" s="121"/>
      <c r="M990" s="121"/>
      <c r="N990" s="121"/>
      <c r="O990" s="121"/>
      <c r="P990" s="121"/>
      <c r="Q990" s="121"/>
      <c r="R990" s="121"/>
      <c r="S990" s="121"/>
      <c r="T990" s="121"/>
      <c r="U990" s="121"/>
      <c r="V990" s="121"/>
      <c r="W990" s="121"/>
      <c r="X990" s="121"/>
      <c r="Y990" s="121"/>
      <c r="Z990" s="121"/>
    </row>
    <row r="991" ht="11.25" customHeight="1">
      <c r="A991" s="168" t="s">
        <v>149</v>
      </c>
      <c r="B991" s="194" t="s">
        <v>135</v>
      </c>
      <c r="C991" s="168" t="s">
        <v>13463</v>
      </c>
      <c r="D991" s="194" t="s">
        <v>12281</v>
      </c>
      <c r="E991" s="194" t="s">
        <v>13464</v>
      </c>
      <c r="F991" s="545">
        <v>10.0</v>
      </c>
      <c r="G991" s="241" t="s">
        <v>149</v>
      </c>
      <c r="H991" s="121"/>
      <c r="I991" s="121"/>
      <c r="J991" s="121"/>
      <c r="K991" s="121"/>
      <c r="L991" s="121"/>
      <c r="M991" s="121"/>
      <c r="N991" s="121"/>
      <c r="O991" s="121"/>
      <c r="P991" s="121"/>
      <c r="Q991" s="121"/>
      <c r="R991" s="121"/>
      <c r="S991" s="121"/>
      <c r="T991" s="121"/>
      <c r="U991" s="121"/>
      <c r="V991" s="121"/>
      <c r="W991" s="121"/>
      <c r="X991" s="121"/>
      <c r="Y991" s="121"/>
      <c r="Z991" s="121"/>
    </row>
    <row r="992" ht="11.25" customHeight="1">
      <c r="A992" s="168" t="s">
        <v>149</v>
      </c>
      <c r="B992" s="194" t="s">
        <v>135</v>
      </c>
      <c r="C992" s="168" t="s">
        <v>13465</v>
      </c>
      <c r="D992" s="194" t="s">
        <v>12281</v>
      </c>
      <c r="E992" s="194" t="s">
        <v>13466</v>
      </c>
      <c r="F992" s="545">
        <v>16.62</v>
      </c>
      <c r="G992" s="241" t="s">
        <v>149</v>
      </c>
      <c r="H992" s="121"/>
      <c r="I992" s="121"/>
      <c r="J992" s="121"/>
      <c r="K992" s="121"/>
      <c r="L992" s="121"/>
      <c r="M992" s="121"/>
      <c r="N992" s="121"/>
      <c r="O992" s="121"/>
      <c r="P992" s="121"/>
      <c r="Q992" s="121"/>
      <c r="R992" s="121"/>
      <c r="S992" s="121"/>
      <c r="T992" s="121"/>
      <c r="U992" s="121"/>
      <c r="V992" s="121"/>
      <c r="W992" s="121"/>
      <c r="X992" s="121"/>
      <c r="Y992" s="121"/>
      <c r="Z992" s="121"/>
    </row>
    <row r="993" ht="11.25" customHeight="1">
      <c r="A993" s="168" t="s">
        <v>149</v>
      </c>
      <c r="B993" s="194" t="s">
        <v>135</v>
      </c>
      <c r="C993" s="168" t="s">
        <v>13467</v>
      </c>
      <c r="D993" s="194" t="s">
        <v>12281</v>
      </c>
      <c r="E993" s="194" t="s">
        <v>13468</v>
      </c>
      <c r="F993" s="545">
        <v>3.73</v>
      </c>
      <c r="G993" s="241" t="s">
        <v>149</v>
      </c>
      <c r="H993" s="121"/>
      <c r="I993" s="121"/>
      <c r="J993" s="121"/>
      <c r="K993" s="121"/>
      <c r="L993" s="121"/>
      <c r="M993" s="121"/>
      <c r="N993" s="121"/>
      <c r="O993" s="121"/>
      <c r="P993" s="121"/>
      <c r="Q993" s="121"/>
      <c r="R993" s="121"/>
      <c r="S993" s="121"/>
      <c r="T993" s="121"/>
      <c r="U993" s="121"/>
      <c r="V993" s="121"/>
      <c r="W993" s="121"/>
      <c r="X993" s="121"/>
      <c r="Y993" s="121"/>
      <c r="Z993" s="121"/>
    </row>
    <row r="994" ht="11.25" customHeight="1">
      <c r="A994" s="168" t="s">
        <v>149</v>
      </c>
      <c r="B994" s="194" t="s">
        <v>135</v>
      </c>
      <c r="C994" s="168" t="s">
        <v>13469</v>
      </c>
      <c r="D994" s="194" t="s">
        <v>12281</v>
      </c>
      <c r="E994" s="194" t="s">
        <v>13470</v>
      </c>
      <c r="F994" s="545">
        <v>1.85</v>
      </c>
      <c r="G994" s="241" t="s">
        <v>149</v>
      </c>
      <c r="H994" s="121"/>
      <c r="I994" s="121"/>
      <c r="J994" s="121"/>
      <c r="K994" s="121"/>
      <c r="L994" s="121"/>
      <c r="M994" s="121"/>
      <c r="N994" s="121"/>
      <c r="O994" s="121"/>
      <c r="P994" s="121"/>
      <c r="Q994" s="121"/>
      <c r="R994" s="121"/>
      <c r="S994" s="121"/>
      <c r="T994" s="121"/>
      <c r="U994" s="121"/>
      <c r="V994" s="121"/>
      <c r="W994" s="121"/>
      <c r="X994" s="121"/>
      <c r="Y994" s="121"/>
      <c r="Z994" s="121"/>
    </row>
    <row r="995" ht="11.25" customHeight="1">
      <c r="A995" s="168" t="s">
        <v>149</v>
      </c>
      <c r="B995" s="194" t="s">
        <v>135</v>
      </c>
      <c r="C995" s="168" t="s">
        <v>13471</v>
      </c>
      <c r="D995" s="194" t="s">
        <v>12281</v>
      </c>
      <c r="E995" s="194" t="s">
        <v>13472</v>
      </c>
      <c r="F995" s="545">
        <v>2.7</v>
      </c>
      <c r="G995" s="241" t="s">
        <v>149</v>
      </c>
      <c r="H995" s="121"/>
      <c r="I995" s="121"/>
      <c r="J995" s="121"/>
      <c r="K995" s="121"/>
      <c r="L995" s="121"/>
      <c r="M995" s="121"/>
      <c r="N995" s="121"/>
      <c r="O995" s="121"/>
      <c r="P995" s="121"/>
      <c r="Q995" s="121"/>
      <c r="R995" s="121"/>
      <c r="S995" s="121"/>
      <c r="T995" s="121"/>
      <c r="U995" s="121"/>
      <c r="V995" s="121"/>
      <c r="W995" s="121"/>
      <c r="X995" s="121"/>
      <c r="Y995" s="121"/>
      <c r="Z995" s="121"/>
    </row>
    <row r="996" ht="11.25" customHeight="1">
      <c r="A996" s="168" t="s">
        <v>149</v>
      </c>
      <c r="B996" s="194" t="s">
        <v>135</v>
      </c>
      <c r="C996" s="168" t="s">
        <v>13473</v>
      </c>
      <c r="D996" s="194" t="s">
        <v>12281</v>
      </c>
      <c r="E996" s="194" t="s">
        <v>13474</v>
      </c>
      <c r="F996" s="545">
        <v>2.1</v>
      </c>
      <c r="G996" s="241" t="s">
        <v>149</v>
      </c>
      <c r="H996" s="121"/>
      <c r="I996" s="121"/>
      <c r="J996" s="121"/>
      <c r="K996" s="121"/>
      <c r="L996" s="121"/>
      <c r="M996" s="121"/>
      <c r="N996" s="121"/>
      <c r="O996" s="121"/>
      <c r="P996" s="121"/>
      <c r="Q996" s="121"/>
      <c r="R996" s="121"/>
      <c r="S996" s="121"/>
      <c r="T996" s="121"/>
      <c r="U996" s="121"/>
      <c r="V996" s="121"/>
      <c r="W996" s="121"/>
      <c r="X996" s="121"/>
      <c r="Y996" s="121"/>
      <c r="Z996" s="121"/>
    </row>
    <row r="997" ht="11.25" customHeight="1">
      <c r="A997" s="168" t="s">
        <v>149</v>
      </c>
      <c r="B997" s="194" t="s">
        <v>135</v>
      </c>
      <c r="C997" s="168" t="s">
        <v>13475</v>
      </c>
      <c r="D997" s="194" t="s">
        <v>12281</v>
      </c>
      <c r="E997" s="194" t="s">
        <v>13476</v>
      </c>
      <c r="F997" s="545">
        <v>1.75</v>
      </c>
      <c r="G997" s="241" t="s">
        <v>149</v>
      </c>
      <c r="H997" s="121"/>
      <c r="I997" s="121"/>
      <c r="J997" s="121"/>
      <c r="K997" s="121"/>
      <c r="L997" s="121"/>
      <c r="M997" s="121"/>
      <c r="N997" s="121"/>
      <c r="O997" s="121"/>
      <c r="P997" s="121"/>
      <c r="Q997" s="121"/>
      <c r="R997" s="121"/>
      <c r="S997" s="121"/>
      <c r="T997" s="121"/>
      <c r="U997" s="121"/>
      <c r="V997" s="121"/>
      <c r="W997" s="121"/>
      <c r="X997" s="121"/>
      <c r="Y997" s="121"/>
      <c r="Z997" s="121"/>
    </row>
    <row r="998" ht="11.25" customHeight="1">
      <c r="A998" s="168" t="s">
        <v>149</v>
      </c>
      <c r="B998" s="194" t="s">
        <v>135</v>
      </c>
      <c r="C998" s="168" t="s">
        <v>13477</v>
      </c>
      <c r="D998" s="194" t="s">
        <v>12281</v>
      </c>
      <c r="E998" s="194" t="s">
        <v>13478</v>
      </c>
      <c r="F998" s="545">
        <v>2.92</v>
      </c>
      <c r="G998" s="241" t="s">
        <v>149</v>
      </c>
      <c r="H998" s="121"/>
      <c r="I998" s="121"/>
      <c r="J998" s="121"/>
      <c r="K998" s="121"/>
      <c r="L998" s="121"/>
      <c r="M998" s="121"/>
      <c r="N998" s="121"/>
      <c r="O998" s="121"/>
      <c r="P998" s="121"/>
      <c r="Q998" s="121"/>
      <c r="R998" s="121"/>
      <c r="S998" s="121"/>
      <c r="T998" s="121"/>
      <c r="U998" s="121"/>
      <c r="V998" s="121"/>
      <c r="W998" s="121"/>
      <c r="X998" s="121"/>
      <c r="Y998" s="121"/>
      <c r="Z998" s="121"/>
    </row>
    <row r="999" ht="11.25" customHeight="1">
      <c r="A999" s="168" t="s">
        <v>149</v>
      </c>
      <c r="B999" s="194" t="s">
        <v>135</v>
      </c>
      <c r="C999" s="168" t="s">
        <v>13479</v>
      </c>
      <c r="D999" s="194" t="s">
        <v>13480</v>
      </c>
      <c r="E999" s="194" t="s">
        <v>13481</v>
      </c>
      <c r="F999" s="545">
        <v>8.67</v>
      </c>
      <c r="G999" s="241" t="s">
        <v>149</v>
      </c>
      <c r="H999" s="121"/>
      <c r="I999" s="121"/>
      <c r="J999" s="121"/>
      <c r="K999" s="121"/>
      <c r="L999" s="121"/>
      <c r="M999" s="121"/>
      <c r="N999" s="121"/>
      <c r="O999" s="121"/>
      <c r="P999" s="121"/>
      <c r="Q999" s="121"/>
      <c r="R999" s="121"/>
      <c r="S999" s="121"/>
      <c r="T999" s="121"/>
      <c r="U999" s="121"/>
      <c r="V999" s="121"/>
      <c r="W999" s="121"/>
      <c r="X999" s="121"/>
      <c r="Y999" s="121"/>
      <c r="Z999" s="121"/>
    </row>
    <row r="1000" ht="11.25" customHeight="1">
      <c r="A1000" s="168" t="s">
        <v>149</v>
      </c>
      <c r="B1000" s="194" t="s">
        <v>135</v>
      </c>
      <c r="C1000" s="168" t="s">
        <v>13482</v>
      </c>
      <c r="D1000" s="194" t="s">
        <v>13483</v>
      </c>
      <c r="E1000" s="194" t="s">
        <v>13484</v>
      </c>
      <c r="F1000" s="545">
        <v>9.34</v>
      </c>
      <c r="G1000" s="241" t="s">
        <v>149</v>
      </c>
      <c r="H1000" s="121"/>
      <c r="I1000" s="121"/>
      <c r="J1000" s="121"/>
      <c r="K1000" s="121"/>
      <c r="L1000" s="121"/>
      <c r="M1000" s="121"/>
      <c r="N1000" s="121"/>
      <c r="O1000" s="121"/>
      <c r="P1000" s="121"/>
      <c r="Q1000" s="121"/>
      <c r="R1000" s="121"/>
      <c r="S1000" s="121"/>
      <c r="T1000" s="121"/>
      <c r="U1000" s="121"/>
      <c r="V1000" s="121"/>
      <c r="W1000" s="121"/>
      <c r="X1000" s="121"/>
      <c r="Y1000" s="121"/>
      <c r="Z1000" s="121"/>
    </row>
    <row r="1001" ht="11.25" customHeight="1">
      <c r="A1001" s="168" t="s">
        <v>149</v>
      </c>
      <c r="B1001" s="194" t="s">
        <v>135</v>
      </c>
      <c r="C1001" s="168" t="s">
        <v>13485</v>
      </c>
      <c r="D1001" s="194" t="s">
        <v>13483</v>
      </c>
      <c r="E1001" s="194" t="s">
        <v>13486</v>
      </c>
      <c r="F1001" s="545">
        <v>18.67</v>
      </c>
      <c r="G1001" s="241" t="s">
        <v>149</v>
      </c>
      <c r="H1001" s="121"/>
      <c r="I1001" s="121"/>
      <c r="J1001" s="121"/>
      <c r="K1001" s="121"/>
      <c r="L1001" s="121"/>
      <c r="M1001" s="121"/>
      <c r="N1001" s="121"/>
      <c r="O1001" s="121"/>
      <c r="P1001" s="121"/>
      <c r="Q1001" s="121"/>
      <c r="R1001" s="121"/>
      <c r="S1001" s="121"/>
      <c r="T1001" s="121"/>
      <c r="U1001" s="121"/>
      <c r="V1001" s="121"/>
      <c r="W1001" s="121"/>
      <c r="X1001" s="121"/>
      <c r="Y1001" s="121"/>
      <c r="Z1001" s="121"/>
    </row>
    <row r="1002" ht="11.25" customHeight="1">
      <c r="A1002" s="168" t="s">
        <v>149</v>
      </c>
      <c r="B1002" s="194" t="s">
        <v>135</v>
      </c>
      <c r="C1002" s="168" t="s">
        <v>13487</v>
      </c>
      <c r="D1002" s="194" t="s">
        <v>12361</v>
      </c>
      <c r="E1002" s="194" t="s">
        <v>13488</v>
      </c>
      <c r="F1002" s="545">
        <v>55.34</v>
      </c>
      <c r="G1002" s="241" t="s">
        <v>149</v>
      </c>
      <c r="H1002" s="121"/>
      <c r="I1002" s="121"/>
      <c r="J1002" s="121"/>
      <c r="K1002" s="121"/>
      <c r="L1002" s="121"/>
      <c r="M1002" s="121"/>
      <c r="N1002" s="121"/>
      <c r="O1002" s="121"/>
      <c r="P1002" s="121"/>
      <c r="Q1002" s="121"/>
      <c r="R1002" s="121"/>
      <c r="S1002" s="121"/>
      <c r="T1002" s="121"/>
      <c r="U1002" s="121"/>
      <c r="V1002" s="121"/>
      <c r="W1002" s="121"/>
      <c r="X1002" s="121"/>
      <c r="Y1002" s="121"/>
      <c r="Z1002" s="121"/>
    </row>
    <row r="1003" ht="11.25" customHeight="1">
      <c r="A1003" s="168" t="s">
        <v>150</v>
      </c>
      <c r="B1003" s="194" t="s">
        <v>135</v>
      </c>
      <c r="C1003" s="168" t="s">
        <v>13489</v>
      </c>
      <c r="D1003" s="194" t="s">
        <v>12223</v>
      </c>
      <c r="E1003" s="194">
        <v>9.666666666666666</v>
      </c>
      <c r="F1003" s="545">
        <v>9.67</v>
      </c>
      <c r="G1003" s="241" t="s">
        <v>150</v>
      </c>
      <c r="H1003" s="121"/>
      <c r="I1003" s="121"/>
      <c r="J1003" s="121"/>
      <c r="K1003" s="121"/>
      <c r="L1003" s="121"/>
      <c r="M1003" s="121"/>
      <c r="N1003" s="121"/>
      <c r="O1003" s="121"/>
      <c r="P1003" s="121"/>
      <c r="Q1003" s="121"/>
      <c r="R1003" s="121"/>
      <c r="S1003" s="121"/>
      <c r="T1003" s="121"/>
      <c r="U1003" s="121"/>
      <c r="V1003" s="121"/>
      <c r="W1003" s="121"/>
      <c r="X1003" s="121"/>
      <c r="Y1003" s="121"/>
      <c r="Z1003" s="121"/>
    </row>
    <row r="1004" ht="11.25" customHeight="1">
      <c r="A1004" s="168" t="s">
        <v>150</v>
      </c>
      <c r="B1004" s="194" t="s">
        <v>135</v>
      </c>
      <c r="C1004" s="168" t="s">
        <v>13490</v>
      </c>
      <c r="D1004" s="194" t="s">
        <v>12223</v>
      </c>
      <c r="E1004" s="194">
        <v>9.666666666666666</v>
      </c>
      <c r="F1004" s="545">
        <v>9.67</v>
      </c>
      <c r="G1004" s="241" t="s">
        <v>150</v>
      </c>
      <c r="H1004" s="121"/>
      <c r="I1004" s="121"/>
      <c r="J1004" s="121"/>
      <c r="K1004" s="121"/>
      <c r="L1004" s="121"/>
      <c r="M1004" s="121"/>
      <c r="N1004" s="121"/>
      <c r="O1004" s="121"/>
      <c r="P1004" s="121"/>
      <c r="Q1004" s="121"/>
      <c r="R1004" s="121"/>
      <c r="S1004" s="121"/>
      <c r="T1004" s="121"/>
      <c r="U1004" s="121"/>
      <c r="V1004" s="121"/>
      <c r="W1004" s="121"/>
      <c r="X1004" s="121"/>
      <c r="Y1004" s="121"/>
      <c r="Z1004" s="121"/>
    </row>
    <row r="1005" ht="11.25" customHeight="1">
      <c r="A1005" s="168" t="s">
        <v>150</v>
      </c>
      <c r="B1005" s="194" t="s">
        <v>135</v>
      </c>
      <c r="C1005" s="168" t="s">
        <v>13491</v>
      </c>
      <c r="D1005" s="194" t="s">
        <v>12223</v>
      </c>
      <c r="E1005" s="194">
        <v>9.666666666666666</v>
      </c>
      <c r="F1005" s="545">
        <v>9.67</v>
      </c>
      <c r="G1005" s="241" t="s">
        <v>150</v>
      </c>
      <c r="H1005" s="121"/>
      <c r="I1005" s="121"/>
      <c r="J1005" s="121"/>
      <c r="K1005" s="121"/>
      <c r="L1005" s="121"/>
      <c r="M1005" s="121"/>
      <c r="N1005" s="121"/>
      <c r="O1005" s="121"/>
      <c r="P1005" s="121"/>
      <c r="Q1005" s="121"/>
      <c r="R1005" s="121"/>
      <c r="S1005" s="121"/>
      <c r="T1005" s="121"/>
      <c r="U1005" s="121"/>
      <c r="V1005" s="121"/>
      <c r="W1005" s="121"/>
      <c r="X1005" s="121"/>
      <c r="Y1005" s="121"/>
      <c r="Z1005" s="121"/>
    </row>
    <row r="1006" ht="11.25" customHeight="1">
      <c r="A1006" s="168" t="s">
        <v>150</v>
      </c>
      <c r="B1006" s="194" t="s">
        <v>135</v>
      </c>
      <c r="C1006" s="168" t="s">
        <v>13492</v>
      </c>
      <c r="D1006" s="194" t="s">
        <v>12223</v>
      </c>
      <c r="E1006" s="194">
        <v>2.666666666666667</v>
      </c>
      <c r="F1006" s="545">
        <v>2.67</v>
      </c>
      <c r="G1006" s="241" t="s">
        <v>150</v>
      </c>
      <c r="H1006" s="121"/>
      <c r="I1006" s="121"/>
      <c r="J1006" s="121"/>
      <c r="K1006" s="121"/>
      <c r="L1006" s="121"/>
      <c r="M1006" s="121"/>
      <c r="N1006" s="121"/>
      <c r="O1006" s="121"/>
      <c r="P1006" s="121"/>
      <c r="Q1006" s="121"/>
      <c r="R1006" s="121"/>
      <c r="S1006" s="121"/>
      <c r="T1006" s="121"/>
      <c r="U1006" s="121"/>
      <c r="V1006" s="121"/>
      <c r="W1006" s="121"/>
      <c r="X1006" s="121"/>
      <c r="Y1006" s="121"/>
      <c r="Z1006" s="121"/>
    </row>
    <row r="1007" ht="11.25" customHeight="1">
      <c r="A1007" s="168" t="s">
        <v>150</v>
      </c>
      <c r="B1007" s="194" t="s">
        <v>135</v>
      </c>
      <c r="C1007" s="168" t="s">
        <v>13493</v>
      </c>
      <c r="D1007" s="194" t="s">
        <v>12223</v>
      </c>
      <c r="E1007" s="194">
        <v>2.666666666666667</v>
      </c>
      <c r="F1007" s="545">
        <v>2.67</v>
      </c>
      <c r="G1007" s="241" t="s">
        <v>150</v>
      </c>
      <c r="H1007" s="121"/>
      <c r="I1007" s="121"/>
      <c r="J1007" s="121"/>
      <c r="K1007" s="121"/>
      <c r="L1007" s="121"/>
      <c r="M1007" s="121"/>
      <c r="N1007" s="121"/>
      <c r="O1007" s="121"/>
      <c r="P1007" s="121"/>
      <c r="Q1007" s="121"/>
      <c r="R1007" s="121"/>
      <c r="S1007" s="121"/>
      <c r="T1007" s="121"/>
      <c r="U1007" s="121"/>
      <c r="V1007" s="121"/>
      <c r="W1007" s="121"/>
      <c r="X1007" s="121"/>
      <c r="Y1007" s="121"/>
      <c r="Z1007" s="121"/>
    </row>
    <row r="1008" ht="11.25" customHeight="1">
      <c r="A1008" s="168" t="s">
        <v>150</v>
      </c>
      <c r="B1008" s="194" t="s">
        <v>135</v>
      </c>
      <c r="C1008" s="168" t="s">
        <v>13494</v>
      </c>
      <c r="D1008" s="194" t="s">
        <v>12223</v>
      </c>
      <c r="E1008" s="194">
        <v>2.666666666666667</v>
      </c>
      <c r="F1008" s="545">
        <v>2.67</v>
      </c>
      <c r="G1008" s="241" t="s">
        <v>150</v>
      </c>
      <c r="H1008" s="121"/>
      <c r="I1008" s="121"/>
      <c r="J1008" s="121"/>
      <c r="K1008" s="121"/>
      <c r="L1008" s="121"/>
      <c r="M1008" s="121"/>
      <c r="N1008" s="121"/>
      <c r="O1008" s="121"/>
      <c r="P1008" s="121"/>
      <c r="Q1008" s="121"/>
      <c r="R1008" s="121"/>
      <c r="S1008" s="121"/>
      <c r="T1008" s="121"/>
      <c r="U1008" s="121"/>
      <c r="V1008" s="121"/>
      <c r="W1008" s="121"/>
      <c r="X1008" s="121"/>
      <c r="Y1008" s="121"/>
      <c r="Z1008" s="121"/>
    </row>
    <row r="1009" ht="11.25" customHeight="1">
      <c r="A1009" s="168" t="s">
        <v>150</v>
      </c>
      <c r="B1009" s="194" t="s">
        <v>135</v>
      </c>
      <c r="C1009" s="168" t="s">
        <v>13495</v>
      </c>
      <c r="D1009" s="194" t="s">
        <v>12223</v>
      </c>
      <c r="E1009" s="194">
        <v>13.0</v>
      </c>
      <c r="F1009" s="545">
        <v>13.0</v>
      </c>
      <c r="G1009" s="241" t="s">
        <v>150</v>
      </c>
      <c r="H1009" s="121"/>
      <c r="I1009" s="121"/>
      <c r="J1009" s="121"/>
      <c r="K1009" s="121"/>
      <c r="L1009" s="121"/>
      <c r="M1009" s="121"/>
      <c r="N1009" s="121"/>
      <c r="O1009" s="121"/>
      <c r="P1009" s="121"/>
      <c r="Q1009" s="121"/>
      <c r="R1009" s="121"/>
      <c r="S1009" s="121"/>
      <c r="T1009" s="121"/>
      <c r="U1009" s="121"/>
      <c r="V1009" s="121"/>
      <c r="W1009" s="121"/>
      <c r="X1009" s="121"/>
      <c r="Y1009" s="121"/>
      <c r="Z1009" s="121"/>
    </row>
    <row r="1010" ht="11.25" customHeight="1">
      <c r="A1010" s="168" t="s">
        <v>150</v>
      </c>
      <c r="B1010" s="194" t="s">
        <v>135</v>
      </c>
      <c r="C1010" s="168" t="s">
        <v>13496</v>
      </c>
      <c r="D1010" s="194" t="s">
        <v>12223</v>
      </c>
      <c r="E1010" s="194">
        <v>13.0</v>
      </c>
      <c r="F1010" s="545">
        <v>13.0</v>
      </c>
      <c r="G1010" s="241" t="s">
        <v>150</v>
      </c>
      <c r="H1010" s="121"/>
      <c r="I1010" s="121"/>
      <c r="J1010" s="121"/>
      <c r="K1010" s="121"/>
      <c r="L1010" s="121"/>
      <c r="M1010" s="121"/>
      <c r="N1010" s="121"/>
      <c r="O1010" s="121"/>
      <c r="P1010" s="121"/>
      <c r="Q1010" s="121"/>
      <c r="R1010" s="121"/>
      <c r="S1010" s="121"/>
      <c r="T1010" s="121"/>
      <c r="U1010" s="121"/>
      <c r="V1010" s="121"/>
      <c r="W1010" s="121"/>
      <c r="X1010" s="121"/>
      <c r="Y1010" s="121"/>
      <c r="Z1010" s="121"/>
    </row>
    <row r="1011" ht="11.25" customHeight="1">
      <c r="A1011" s="168" t="s">
        <v>150</v>
      </c>
      <c r="B1011" s="194" t="s">
        <v>135</v>
      </c>
      <c r="C1011" s="168" t="s">
        <v>13497</v>
      </c>
      <c r="D1011" s="194" t="s">
        <v>12223</v>
      </c>
      <c r="E1011" s="194">
        <v>13.0</v>
      </c>
      <c r="F1011" s="545">
        <v>13.0</v>
      </c>
      <c r="G1011" s="241" t="s">
        <v>150</v>
      </c>
      <c r="H1011" s="121"/>
      <c r="I1011" s="121"/>
      <c r="J1011" s="121"/>
      <c r="K1011" s="121"/>
      <c r="L1011" s="121"/>
      <c r="M1011" s="121"/>
      <c r="N1011" s="121"/>
      <c r="O1011" s="121"/>
      <c r="P1011" s="121"/>
      <c r="Q1011" s="121"/>
      <c r="R1011" s="121"/>
      <c r="S1011" s="121"/>
      <c r="T1011" s="121"/>
      <c r="U1011" s="121"/>
      <c r="V1011" s="121"/>
      <c r="W1011" s="121"/>
      <c r="X1011" s="121"/>
      <c r="Y1011" s="121"/>
      <c r="Z1011" s="121"/>
    </row>
    <row r="1012" ht="11.25" customHeight="1">
      <c r="A1012" s="168" t="s">
        <v>150</v>
      </c>
      <c r="B1012" s="194" t="s">
        <v>135</v>
      </c>
      <c r="C1012" s="168" t="s">
        <v>13498</v>
      </c>
      <c r="D1012" s="194" t="s">
        <v>12223</v>
      </c>
      <c r="E1012" s="194">
        <v>2.0</v>
      </c>
      <c r="F1012" s="545">
        <v>2.0</v>
      </c>
      <c r="G1012" s="241" t="s">
        <v>150</v>
      </c>
      <c r="H1012" s="121"/>
      <c r="I1012" s="121"/>
      <c r="J1012" s="121"/>
      <c r="K1012" s="121"/>
      <c r="L1012" s="121"/>
      <c r="M1012" s="121"/>
      <c r="N1012" s="121"/>
      <c r="O1012" s="121"/>
      <c r="P1012" s="121"/>
      <c r="Q1012" s="121"/>
      <c r="R1012" s="121"/>
      <c r="S1012" s="121"/>
      <c r="T1012" s="121"/>
      <c r="U1012" s="121"/>
      <c r="V1012" s="121"/>
      <c r="W1012" s="121"/>
      <c r="X1012" s="121"/>
      <c r="Y1012" s="121"/>
      <c r="Z1012" s="121"/>
    </row>
    <row r="1013" ht="11.25" customHeight="1">
      <c r="A1013" s="168" t="s">
        <v>150</v>
      </c>
      <c r="B1013" s="194" t="s">
        <v>135</v>
      </c>
      <c r="C1013" s="168" t="s">
        <v>13499</v>
      </c>
      <c r="D1013" s="194" t="s">
        <v>12223</v>
      </c>
      <c r="E1013" s="194">
        <v>2.0</v>
      </c>
      <c r="F1013" s="545">
        <v>2.0</v>
      </c>
      <c r="G1013" s="241" t="s">
        <v>150</v>
      </c>
      <c r="H1013" s="121"/>
      <c r="I1013" s="121"/>
      <c r="J1013" s="121"/>
      <c r="K1013" s="121"/>
      <c r="L1013" s="121"/>
      <c r="M1013" s="121"/>
      <c r="N1013" s="121"/>
      <c r="O1013" s="121"/>
      <c r="P1013" s="121"/>
      <c r="Q1013" s="121"/>
      <c r="R1013" s="121"/>
      <c r="S1013" s="121"/>
      <c r="T1013" s="121"/>
      <c r="U1013" s="121"/>
      <c r="V1013" s="121"/>
      <c r="W1013" s="121"/>
      <c r="X1013" s="121"/>
      <c r="Y1013" s="121"/>
      <c r="Z1013" s="121"/>
    </row>
    <row r="1014" ht="11.25" customHeight="1">
      <c r="A1014" s="168" t="s">
        <v>150</v>
      </c>
      <c r="B1014" s="194" t="s">
        <v>135</v>
      </c>
      <c r="C1014" s="168" t="s">
        <v>13500</v>
      </c>
      <c r="D1014" s="194" t="s">
        <v>12223</v>
      </c>
      <c r="E1014" s="194">
        <v>2.0</v>
      </c>
      <c r="F1014" s="545">
        <v>2.0</v>
      </c>
      <c r="G1014" s="241" t="s">
        <v>150</v>
      </c>
      <c r="H1014" s="121"/>
      <c r="I1014" s="121"/>
      <c r="J1014" s="121"/>
      <c r="K1014" s="121"/>
      <c r="L1014" s="121"/>
      <c r="M1014" s="121"/>
      <c r="N1014" s="121"/>
      <c r="O1014" s="121"/>
      <c r="P1014" s="121"/>
      <c r="Q1014" s="121"/>
      <c r="R1014" s="121"/>
      <c r="S1014" s="121"/>
      <c r="T1014" s="121"/>
      <c r="U1014" s="121"/>
      <c r="V1014" s="121"/>
      <c r="W1014" s="121"/>
      <c r="X1014" s="121"/>
      <c r="Y1014" s="121"/>
      <c r="Z1014" s="121"/>
    </row>
    <row r="1015" ht="11.25" customHeight="1">
      <c r="A1015" s="168" t="s">
        <v>150</v>
      </c>
      <c r="B1015" s="194" t="s">
        <v>135</v>
      </c>
      <c r="C1015" s="168" t="s">
        <v>13501</v>
      </c>
      <c r="D1015" s="194" t="s">
        <v>12223</v>
      </c>
      <c r="E1015" s="194">
        <v>10.0</v>
      </c>
      <c r="F1015" s="545">
        <v>10.0</v>
      </c>
      <c r="G1015" s="241" t="s">
        <v>150</v>
      </c>
      <c r="H1015" s="121"/>
      <c r="I1015" s="121"/>
      <c r="J1015" s="121"/>
      <c r="K1015" s="121"/>
      <c r="L1015" s="121"/>
      <c r="M1015" s="121"/>
      <c r="N1015" s="121"/>
      <c r="O1015" s="121"/>
      <c r="P1015" s="121"/>
      <c r="Q1015" s="121"/>
      <c r="R1015" s="121"/>
      <c r="S1015" s="121"/>
      <c r="T1015" s="121"/>
      <c r="U1015" s="121"/>
      <c r="V1015" s="121"/>
      <c r="W1015" s="121"/>
      <c r="X1015" s="121"/>
      <c r="Y1015" s="121"/>
      <c r="Z1015" s="121"/>
    </row>
    <row r="1016" ht="11.25" customHeight="1">
      <c r="A1016" s="168" t="s">
        <v>150</v>
      </c>
      <c r="B1016" s="194" t="s">
        <v>135</v>
      </c>
      <c r="C1016" s="168" t="s">
        <v>13502</v>
      </c>
      <c r="D1016" s="194" t="s">
        <v>12223</v>
      </c>
      <c r="E1016" s="194">
        <v>10.0</v>
      </c>
      <c r="F1016" s="545">
        <v>10.0</v>
      </c>
      <c r="G1016" s="241" t="s">
        <v>150</v>
      </c>
      <c r="H1016" s="121"/>
      <c r="I1016" s="121"/>
      <c r="J1016" s="121"/>
      <c r="K1016" s="121"/>
      <c r="L1016" s="121"/>
      <c r="M1016" s="121"/>
      <c r="N1016" s="121"/>
      <c r="O1016" s="121"/>
      <c r="P1016" s="121"/>
      <c r="Q1016" s="121"/>
      <c r="R1016" s="121"/>
      <c r="S1016" s="121"/>
      <c r="T1016" s="121"/>
      <c r="U1016" s="121"/>
      <c r="V1016" s="121"/>
      <c r="W1016" s="121"/>
      <c r="X1016" s="121"/>
      <c r="Y1016" s="121"/>
      <c r="Z1016" s="121"/>
    </row>
    <row r="1017" ht="11.25" customHeight="1">
      <c r="A1017" s="168" t="s">
        <v>150</v>
      </c>
      <c r="B1017" s="194" t="s">
        <v>135</v>
      </c>
      <c r="C1017" s="168" t="s">
        <v>13503</v>
      </c>
      <c r="D1017" s="194" t="s">
        <v>12223</v>
      </c>
      <c r="E1017" s="194">
        <v>10.0</v>
      </c>
      <c r="F1017" s="545">
        <v>10.0</v>
      </c>
      <c r="G1017" s="241" t="s">
        <v>150</v>
      </c>
      <c r="H1017" s="121"/>
      <c r="I1017" s="121"/>
      <c r="J1017" s="121"/>
      <c r="K1017" s="121"/>
      <c r="L1017" s="121"/>
      <c r="M1017" s="121"/>
      <c r="N1017" s="121"/>
      <c r="O1017" s="121"/>
      <c r="P1017" s="121"/>
      <c r="Q1017" s="121"/>
      <c r="R1017" s="121"/>
      <c r="S1017" s="121"/>
      <c r="T1017" s="121"/>
      <c r="U1017" s="121"/>
      <c r="V1017" s="121"/>
      <c r="W1017" s="121"/>
      <c r="X1017" s="121"/>
      <c r="Y1017" s="121"/>
      <c r="Z1017" s="121"/>
    </row>
    <row r="1018" ht="11.25" customHeight="1">
      <c r="A1018" s="168" t="s">
        <v>150</v>
      </c>
      <c r="B1018" s="194" t="s">
        <v>135</v>
      </c>
      <c r="C1018" s="168" t="s">
        <v>13504</v>
      </c>
      <c r="D1018" s="194" t="s">
        <v>12223</v>
      </c>
      <c r="E1018" s="194">
        <v>4.0</v>
      </c>
      <c r="F1018" s="545">
        <v>4.0</v>
      </c>
      <c r="G1018" s="241" t="s">
        <v>150</v>
      </c>
      <c r="H1018" s="121"/>
      <c r="I1018" s="121"/>
      <c r="J1018" s="121"/>
      <c r="K1018" s="121"/>
      <c r="L1018" s="121"/>
      <c r="M1018" s="121"/>
      <c r="N1018" s="121"/>
      <c r="O1018" s="121"/>
      <c r="P1018" s="121"/>
      <c r="Q1018" s="121"/>
      <c r="R1018" s="121"/>
      <c r="S1018" s="121"/>
      <c r="T1018" s="121"/>
      <c r="U1018" s="121"/>
      <c r="V1018" s="121"/>
      <c r="W1018" s="121"/>
      <c r="X1018" s="121"/>
      <c r="Y1018" s="121"/>
      <c r="Z1018" s="121"/>
    </row>
    <row r="1019" ht="11.25" customHeight="1">
      <c r="A1019" s="168" t="s">
        <v>150</v>
      </c>
      <c r="B1019" s="194" t="s">
        <v>135</v>
      </c>
      <c r="C1019" s="168" t="s">
        <v>13505</v>
      </c>
      <c r="D1019" s="194" t="s">
        <v>12223</v>
      </c>
      <c r="E1019" s="194">
        <v>4.0</v>
      </c>
      <c r="F1019" s="545">
        <v>4.0</v>
      </c>
      <c r="G1019" s="241" t="s">
        <v>150</v>
      </c>
      <c r="H1019" s="121"/>
      <c r="I1019" s="121"/>
      <c r="J1019" s="121"/>
      <c r="K1019" s="121"/>
      <c r="L1019" s="121"/>
      <c r="M1019" s="121"/>
      <c r="N1019" s="121"/>
      <c r="O1019" s="121"/>
      <c r="P1019" s="121"/>
      <c r="Q1019" s="121"/>
      <c r="R1019" s="121"/>
      <c r="S1019" s="121"/>
      <c r="T1019" s="121"/>
      <c r="U1019" s="121"/>
      <c r="V1019" s="121"/>
      <c r="W1019" s="121"/>
      <c r="X1019" s="121"/>
      <c r="Y1019" s="121"/>
      <c r="Z1019" s="121"/>
    </row>
    <row r="1020" ht="11.25" customHeight="1">
      <c r="A1020" s="168" t="s">
        <v>150</v>
      </c>
      <c r="B1020" s="194" t="s">
        <v>135</v>
      </c>
      <c r="C1020" s="168" t="s">
        <v>13506</v>
      </c>
      <c r="D1020" s="194" t="s">
        <v>12223</v>
      </c>
      <c r="E1020" s="194">
        <v>4.0</v>
      </c>
      <c r="F1020" s="545">
        <v>4.0</v>
      </c>
      <c r="G1020" s="241" t="s">
        <v>150</v>
      </c>
      <c r="H1020" s="121"/>
      <c r="I1020" s="121"/>
      <c r="J1020" s="121"/>
      <c r="K1020" s="121"/>
      <c r="L1020" s="121"/>
      <c r="M1020" s="121"/>
      <c r="N1020" s="121"/>
      <c r="O1020" s="121"/>
      <c r="P1020" s="121"/>
      <c r="Q1020" s="121"/>
      <c r="R1020" s="121"/>
      <c r="S1020" s="121"/>
      <c r="T1020" s="121"/>
      <c r="U1020" s="121"/>
      <c r="V1020" s="121"/>
      <c r="W1020" s="121"/>
      <c r="X1020" s="121"/>
      <c r="Y1020" s="121"/>
      <c r="Z1020" s="121"/>
    </row>
    <row r="1021" ht="11.25" customHeight="1">
      <c r="A1021" s="168" t="s">
        <v>150</v>
      </c>
      <c r="B1021" s="194" t="s">
        <v>135</v>
      </c>
      <c r="C1021" s="168" t="s">
        <v>13507</v>
      </c>
      <c r="D1021" s="194" t="s">
        <v>12223</v>
      </c>
      <c r="E1021" s="194">
        <v>29.33333333333333</v>
      </c>
      <c r="F1021" s="545">
        <v>29.33333333333333</v>
      </c>
      <c r="G1021" s="241" t="s">
        <v>150</v>
      </c>
      <c r="H1021" s="121"/>
      <c r="I1021" s="121"/>
      <c r="J1021" s="121"/>
      <c r="K1021" s="121"/>
      <c r="L1021" s="121"/>
      <c r="M1021" s="121"/>
      <c r="N1021" s="121"/>
      <c r="O1021" s="121"/>
      <c r="P1021" s="121"/>
      <c r="Q1021" s="121"/>
      <c r="R1021" s="121"/>
      <c r="S1021" s="121"/>
      <c r="T1021" s="121"/>
      <c r="U1021" s="121"/>
      <c r="V1021" s="121"/>
      <c r="W1021" s="121"/>
      <c r="X1021" s="121"/>
      <c r="Y1021" s="121"/>
      <c r="Z1021" s="121"/>
    </row>
    <row r="1022" ht="11.25" customHeight="1">
      <c r="A1022" s="168" t="s">
        <v>150</v>
      </c>
      <c r="B1022" s="194" t="s">
        <v>135</v>
      </c>
      <c r="C1022" s="168" t="s">
        <v>13359</v>
      </c>
      <c r="D1022" s="194" t="s">
        <v>12223</v>
      </c>
      <c r="E1022" s="194">
        <v>8.0</v>
      </c>
      <c r="F1022" s="545">
        <v>8.0</v>
      </c>
      <c r="G1022" s="241" t="s">
        <v>150</v>
      </c>
      <c r="H1022" s="121"/>
      <c r="I1022" s="121"/>
      <c r="J1022" s="121"/>
      <c r="K1022" s="121"/>
      <c r="L1022" s="121"/>
      <c r="M1022" s="121"/>
      <c r="N1022" s="121"/>
      <c r="O1022" s="121"/>
      <c r="P1022" s="121"/>
      <c r="Q1022" s="121"/>
      <c r="R1022" s="121"/>
      <c r="S1022" s="121"/>
      <c r="T1022" s="121"/>
      <c r="U1022" s="121"/>
      <c r="V1022" s="121"/>
      <c r="W1022" s="121"/>
      <c r="X1022" s="121"/>
      <c r="Y1022" s="121"/>
      <c r="Z1022" s="121"/>
    </row>
    <row r="1023" ht="11.25" customHeight="1">
      <c r="A1023" s="168" t="s">
        <v>150</v>
      </c>
      <c r="B1023" s="194" t="s">
        <v>135</v>
      </c>
      <c r="C1023" s="168" t="s">
        <v>13508</v>
      </c>
      <c r="D1023" s="194" t="s">
        <v>12223</v>
      </c>
      <c r="E1023" s="194">
        <v>23.33333333333333</v>
      </c>
      <c r="F1023" s="545">
        <v>23.33333333333333</v>
      </c>
      <c r="G1023" s="241" t="s">
        <v>150</v>
      </c>
      <c r="H1023" s="121"/>
      <c r="I1023" s="121"/>
      <c r="J1023" s="121"/>
      <c r="K1023" s="121"/>
      <c r="L1023" s="121"/>
      <c r="M1023" s="121"/>
      <c r="N1023" s="121"/>
      <c r="O1023" s="121"/>
      <c r="P1023" s="121"/>
      <c r="Q1023" s="121"/>
      <c r="R1023" s="121"/>
      <c r="S1023" s="121"/>
      <c r="T1023" s="121"/>
      <c r="U1023" s="121"/>
      <c r="V1023" s="121"/>
      <c r="W1023" s="121"/>
      <c r="X1023" s="121"/>
      <c r="Y1023" s="121"/>
      <c r="Z1023" s="121"/>
    </row>
    <row r="1024" ht="11.25" customHeight="1">
      <c r="A1024" s="168" t="s">
        <v>13509</v>
      </c>
      <c r="B1024" s="194" t="s">
        <v>135</v>
      </c>
      <c r="C1024" s="168" t="s">
        <v>13510</v>
      </c>
      <c r="D1024" s="194" t="s">
        <v>12223</v>
      </c>
      <c r="E1024" s="194">
        <v>2.333333333333333</v>
      </c>
      <c r="F1024" s="545">
        <v>2.333333333333333</v>
      </c>
      <c r="G1024" s="241" t="s">
        <v>151</v>
      </c>
      <c r="H1024" s="121"/>
      <c r="I1024" s="121"/>
      <c r="J1024" s="121"/>
      <c r="K1024" s="121"/>
      <c r="L1024" s="121"/>
      <c r="M1024" s="121"/>
      <c r="N1024" s="121"/>
      <c r="O1024" s="121"/>
      <c r="P1024" s="121"/>
      <c r="Q1024" s="121"/>
      <c r="R1024" s="121"/>
      <c r="S1024" s="121"/>
      <c r="T1024" s="121"/>
      <c r="U1024" s="121"/>
      <c r="V1024" s="121"/>
      <c r="W1024" s="121"/>
      <c r="X1024" s="121"/>
      <c r="Y1024" s="121"/>
      <c r="Z1024" s="121"/>
    </row>
    <row r="1025" ht="11.25" customHeight="1">
      <c r="A1025" s="168" t="s">
        <v>13509</v>
      </c>
      <c r="B1025" s="194" t="s">
        <v>135</v>
      </c>
      <c r="C1025" s="168" t="s">
        <v>13511</v>
      </c>
      <c r="D1025" s="194" t="s">
        <v>12223</v>
      </c>
      <c r="E1025" s="194">
        <v>2.333333333333333</v>
      </c>
      <c r="F1025" s="545">
        <v>2.333333333333333</v>
      </c>
      <c r="G1025" s="241" t="s">
        <v>151</v>
      </c>
      <c r="H1025" s="121"/>
      <c r="I1025" s="121"/>
      <c r="J1025" s="121"/>
      <c r="K1025" s="121"/>
      <c r="L1025" s="121"/>
      <c r="M1025" s="121"/>
      <c r="N1025" s="121"/>
      <c r="O1025" s="121"/>
      <c r="P1025" s="121"/>
      <c r="Q1025" s="121"/>
      <c r="R1025" s="121"/>
      <c r="S1025" s="121"/>
      <c r="T1025" s="121"/>
      <c r="U1025" s="121"/>
      <c r="V1025" s="121"/>
      <c r="W1025" s="121"/>
      <c r="X1025" s="121"/>
      <c r="Y1025" s="121"/>
      <c r="Z1025" s="121"/>
    </row>
    <row r="1026" ht="11.25" customHeight="1">
      <c r="A1026" s="168" t="s">
        <v>13509</v>
      </c>
      <c r="B1026" s="194" t="s">
        <v>135</v>
      </c>
      <c r="C1026" s="168" t="s">
        <v>13512</v>
      </c>
      <c r="D1026" s="194" t="s">
        <v>12223</v>
      </c>
      <c r="E1026" s="194">
        <v>3.333333333333333</v>
      </c>
      <c r="F1026" s="545">
        <v>3.333333333333333</v>
      </c>
      <c r="G1026" s="241" t="s">
        <v>151</v>
      </c>
      <c r="H1026" s="121"/>
      <c r="I1026" s="121"/>
      <c r="J1026" s="121"/>
      <c r="K1026" s="121"/>
      <c r="L1026" s="121"/>
      <c r="M1026" s="121"/>
      <c r="N1026" s="121"/>
      <c r="O1026" s="121"/>
      <c r="P1026" s="121"/>
      <c r="Q1026" s="121"/>
      <c r="R1026" s="121"/>
      <c r="S1026" s="121"/>
      <c r="T1026" s="121"/>
      <c r="U1026" s="121"/>
      <c r="V1026" s="121"/>
      <c r="W1026" s="121"/>
      <c r="X1026" s="121"/>
      <c r="Y1026" s="121"/>
      <c r="Z1026" s="121"/>
    </row>
    <row r="1027" ht="11.25" customHeight="1">
      <c r="A1027" s="168" t="s">
        <v>13509</v>
      </c>
      <c r="B1027" s="194" t="s">
        <v>135</v>
      </c>
      <c r="C1027" s="168" t="s">
        <v>13513</v>
      </c>
      <c r="D1027" s="194" t="s">
        <v>12223</v>
      </c>
      <c r="E1027" s="194">
        <v>3.333333333333333</v>
      </c>
      <c r="F1027" s="545">
        <v>3.333333333333333</v>
      </c>
      <c r="G1027" s="241" t="s">
        <v>151</v>
      </c>
      <c r="H1027" s="121"/>
      <c r="I1027" s="121"/>
      <c r="J1027" s="121"/>
      <c r="K1027" s="121"/>
      <c r="L1027" s="121"/>
      <c r="M1027" s="121"/>
      <c r="N1027" s="121"/>
      <c r="O1027" s="121"/>
      <c r="P1027" s="121"/>
      <c r="Q1027" s="121"/>
      <c r="R1027" s="121"/>
      <c r="S1027" s="121"/>
      <c r="T1027" s="121"/>
      <c r="U1027" s="121"/>
      <c r="V1027" s="121"/>
      <c r="W1027" s="121"/>
      <c r="X1027" s="121"/>
      <c r="Y1027" s="121"/>
      <c r="Z1027" s="121"/>
    </row>
    <row r="1028" ht="11.25" customHeight="1">
      <c r="A1028" s="168" t="s">
        <v>13509</v>
      </c>
      <c r="B1028" s="194" t="s">
        <v>135</v>
      </c>
      <c r="C1028" s="168" t="s">
        <v>13514</v>
      </c>
      <c r="D1028" s="194" t="s">
        <v>12223</v>
      </c>
      <c r="E1028" s="194">
        <v>3.333333333333333</v>
      </c>
      <c r="F1028" s="545">
        <v>3.333333333333333</v>
      </c>
      <c r="G1028" s="241" t="s">
        <v>151</v>
      </c>
      <c r="H1028" s="121"/>
      <c r="I1028" s="121"/>
      <c r="J1028" s="121"/>
      <c r="K1028" s="121"/>
      <c r="L1028" s="121"/>
      <c r="M1028" s="121"/>
      <c r="N1028" s="121"/>
      <c r="O1028" s="121"/>
      <c r="P1028" s="121"/>
      <c r="Q1028" s="121"/>
      <c r="R1028" s="121"/>
      <c r="S1028" s="121"/>
      <c r="T1028" s="121"/>
      <c r="U1028" s="121"/>
      <c r="V1028" s="121"/>
      <c r="W1028" s="121"/>
      <c r="X1028" s="121"/>
      <c r="Y1028" s="121"/>
      <c r="Z1028" s="121"/>
    </row>
    <row r="1029" ht="11.25" customHeight="1">
      <c r="A1029" s="168" t="s">
        <v>13509</v>
      </c>
      <c r="B1029" s="194" t="s">
        <v>135</v>
      </c>
      <c r="C1029" s="168" t="s">
        <v>13515</v>
      </c>
      <c r="D1029" s="194" t="s">
        <v>12223</v>
      </c>
      <c r="E1029" s="194">
        <v>3.333333333333333</v>
      </c>
      <c r="F1029" s="545">
        <v>3.333333333333333</v>
      </c>
      <c r="G1029" s="241" t="s">
        <v>151</v>
      </c>
      <c r="H1029" s="121"/>
      <c r="I1029" s="121"/>
      <c r="J1029" s="121"/>
      <c r="K1029" s="121"/>
      <c r="L1029" s="121"/>
      <c r="M1029" s="121"/>
      <c r="N1029" s="121"/>
      <c r="O1029" s="121"/>
      <c r="P1029" s="121"/>
      <c r="Q1029" s="121"/>
      <c r="R1029" s="121"/>
      <c r="S1029" s="121"/>
      <c r="T1029" s="121"/>
      <c r="U1029" s="121"/>
      <c r="V1029" s="121"/>
      <c r="W1029" s="121"/>
      <c r="X1029" s="121"/>
      <c r="Y1029" s="121"/>
      <c r="Z1029" s="121"/>
    </row>
    <row r="1030" ht="11.25" customHeight="1">
      <c r="A1030" s="168" t="s">
        <v>13509</v>
      </c>
      <c r="B1030" s="194" t="s">
        <v>135</v>
      </c>
      <c r="C1030" s="168" t="s">
        <v>13516</v>
      </c>
      <c r="D1030" s="194" t="s">
        <v>12223</v>
      </c>
      <c r="E1030" s="194">
        <v>2.333333333333333</v>
      </c>
      <c r="F1030" s="545">
        <v>2.333333333333333</v>
      </c>
      <c r="G1030" s="241" t="s">
        <v>151</v>
      </c>
      <c r="H1030" s="121"/>
      <c r="I1030" s="121"/>
      <c r="J1030" s="121"/>
      <c r="K1030" s="121"/>
      <c r="L1030" s="121"/>
      <c r="M1030" s="121"/>
      <c r="N1030" s="121"/>
      <c r="O1030" s="121"/>
      <c r="P1030" s="121"/>
      <c r="Q1030" s="121"/>
      <c r="R1030" s="121"/>
      <c r="S1030" s="121"/>
      <c r="T1030" s="121"/>
      <c r="U1030" s="121"/>
      <c r="V1030" s="121"/>
      <c r="W1030" s="121"/>
      <c r="X1030" s="121"/>
      <c r="Y1030" s="121"/>
      <c r="Z1030" s="121"/>
    </row>
    <row r="1031" ht="11.25" customHeight="1">
      <c r="A1031" s="168" t="s">
        <v>13509</v>
      </c>
      <c r="B1031" s="194" t="s">
        <v>135</v>
      </c>
      <c r="C1031" s="168" t="s">
        <v>13517</v>
      </c>
      <c r="D1031" s="194" t="s">
        <v>12223</v>
      </c>
      <c r="E1031" s="194">
        <v>2.333333333333333</v>
      </c>
      <c r="F1031" s="545">
        <v>2.333333333333333</v>
      </c>
      <c r="G1031" s="241" t="s">
        <v>151</v>
      </c>
      <c r="H1031" s="121"/>
      <c r="I1031" s="121"/>
      <c r="J1031" s="121"/>
      <c r="K1031" s="121"/>
      <c r="L1031" s="121"/>
      <c r="M1031" s="121"/>
      <c r="N1031" s="121"/>
      <c r="O1031" s="121"/>
      <c r="P1031" s="121"/>
      <c r="Q1031" s="121"/>
      <c r="R1031" s="121"/>
      <c r="S1031" s="121"/>
      <c r="T1031" s="121"/>
      <c r="U1031" s="121"/>
      <c r="V1031" s="121"/>
      <c r="W1031" s="121"/>
      <c r="X1031" s="121"/>
      <c r="Y1031" s="121"/>
      <c r="Z1031" s="121"/>
    </row>
    <row r="1032" ht="11.25" customHeight="1">
      <c r="A1032" s="168" t="s">
        <v>13509</v>
      </c>
      <c r="B1032" s="194" t="s">
        <v>135</v>
      </c>
      <c r="C1032" s="168" t="s">
        <v>13518</v>
      </c>
      <c r="D1032" s="194" t="s">
        <v>12223</v>
      </c>
      <c r="E1032" s="194">
        <v>0.8333333333333334</v>
      </c>
      <c r="F1032" s="545">
        <v>0.8333333333333334</v>
      </c>
      <c r="G1032" s="241" t="s">
        <v>151</v>
      </c>
      <c r="H1032" s="121"/>
      <c r="I1032" s="121"/>
      <c r="J1032" s="121"/>
      <c r="K1032" s="121"/>
      <c r="L1032" s="121"/>
      <c r="M1032" s="121"/>
      <c r="N1032" s="121"/>
      <c r="O1032" s="121"/>
      <c r="P1032" s="121"/>
      <c r="Q1032" s="121"/>
      <c r="R1032" s="121"/>
      <c r="S1032" s="121"/>
      <c r="T1032" s="121"/>
      <c r="U1032" s="121"/>
      <c r="V1032" s="121"/>
      <c r="W1032" s="121"/>
      <c r="X1032" s="121"/>
      <c r="Y1032" s="121"/>
      <c r="Z1032" s="121"/>
    </row>
    <row r="1033" ht="11.25" customHeight="1">
      <c r="A1033" s="168" t="s">
        <v>13509</v>
      </c>
      <c r="B1033" s="194" t="s">
        <v>135</v>
      </c>
      <c r="C1033" s="168" t="s">
        <v>13519</v>
      </c>
      <c r="D1033" s="194" t="s">
        <v>12223</v>
      </c>
      <c r="E1033" s="194">
        <v>1.666666666666667</v>
      </c>
      <c r="F1033" s="545">
        <v>1.666666666666667</v>
      </c>
      <c r="G1033" s="241" t="s">
        <v>151</v>
      </c>
      <c r="H1033" s="121"/>
      <c r="I1033" s="121"/>
      <c r="J1033" s="121"/>
      <c r="K1033" s="121"/>
      <c r="L1033" s="121"/>
      <c r="M1033" s="121"/>
      <c r="N1033" s="121"/>
      <c r="O1033" s="121"/>
      <c r="P1033" s="121"/>
      <c r="Q1033" s="121"/>
      <c r="R1033" s="121"/>
      <c r="S1033" s="121"/>
      <c r="T1033" s="121"/>
      <c r="U1033" s="121"/>
      <c r="V1033" s="121"/>
      <c r="W1033" s="121"/>
      <c r="X1033" s="121"/>
      <c r="Y1033" s="121"/>
      <c r="Z1033" s="121"/>
    </row>
    <row r="1034" ht="11.25" customHeight="1">
      <c r="A1034" s="168" t="s">
        <v>13509</v>
      </c>
      <c r="B1034" s="194" t="s">
        <v>135</v>
      </c>
      <c r="C1034" s="168" t="s">
        <v>13520</v>
      </c>
      <c r="D1034" s="194" t="s">
        <v>12223</v>
      </c>
      <c r="E1034" s="194">
        <v>0.5833333333333334</v>
      </c>
      <c r="F1034" s="545">
        <v>0.5833333333333334</v>
      </c>
      <c r="G1034" s="241" t="s">
        <v>151</v>
      </c>
      <c r="H1034" s="121"/>
      <c r="I1034" s="121"/>
      <c r="J1034" s="121"/>
      <c r="K1034" s="121"/>
      <c r="L1034" s="121"/>
      <c r="M1034" s="121"/>
      <c r="N1034" s="121"/>
      <c r="O1034" s="121"/>
      <c r="P1034" s="121"/>
      <c r="Q1034" s="121"/>
      <c r="R1034" s="121"/>
      <c r="S1034" s="121"/>
      <c r="T1034" s="121"/>
      <c r="U1034" s="121"/>
      <c r="V1034" s="121"/>
      <c r="W1034" s="121"/>
      <c r="X1034" s="121"/>
      <c r="Y1034" s="121"/>
      <c r="Z1034" s="121"/>
    </row>
    <row r="1035" ht="11.25" customHeight="1">
      <c r="A1035" s="168" t="s">
        <v>13509</v>
      </c>
      <c r="B1035" s="194" t="s">
        <v>135</v>
      </c>
      <c r="C1035" s="168" t="s">
        <v>13521</v>
      </c>
      <c r="D1035" s="194" t="s">
        <v>12223</v>
      </c>
      <c r="E1035" s="194">
        <v>0.5833333333333334</v>
      </c>
      <c r="F1035" s="545">
        <v>0.5833333333333334</v>
      </c>
      <c r="G1035" s="241" t="s">
        <v>151</v>
      </c>
      <c r="H1035" s="121"/>
      <c r="I1035" s="121"/>
      <c r="J1035" s="121"/>
      <c r="K1035" s="121"/>
      <c r="L1035" s="121"/>
      <c r="M1035" s="121"/>
      <c r="N1035" s="121"/>
      <c r="O1035" s="121"/>
      <c r="P1035" s="121"/>
      <c r="Q1035" s="121"/>
      <c r="R1035" s="121"/>
      <c r="S1035" s="121"/>
      <c r="T1035" s="121"/>
      <c r="U1035" s="121"/>
      <c r="V1035" s="121"/>
      <c r="W1035" s="121"/>
      <c r="X1035" s="121"/>
      <c r="Y1035" s="121"/>
      <c r="Z1035" s="121"/>
    </row>
    <row r="1036" ht="11.25" customHeight="1">
      <c r="A1036" s="168" t="s">
        <v>13509</v>
      </c>
      <c r="B1036" s="194" t="s">
        <v>135</v>
      </c>
      <c r="C1036" s="168" t="s">
        <v>13522</v>
      </c>
      <c r="D1036" s="194" t="s">
        <v>12223</v>
      </c>
      <c r="E1036" s="194">
        <v>0.3333333333333333</v>
      </c>
      <c r="F1036" s="545">
        <v>0.3333333333333333</v>
      </c>
      <c r="G1036" s="241" t="s">
        <v>151</v>
      </c>
      <c r="H1036" s="121"/>
      <c r="I1036" s="121"/>
      <c r="J1036" s="121"/>
      <c r="K1036" s="121"/>
      <c r="L1036" s="121"/>
      <c r="M1036" s="121"/>
      <c r="N1036" s="121"/>
      <c r="O1036" s="121"/>
      <c r="P1036" s="121"/>
      <c r="Q1036" s="121"/>
      <c r="R1036" s="121"/>
      <c r="S1036" s="121"/>
      <c r="T1036" s="121"/>
      <c r="U1036" s="121"/>
      <c r="V1036" s="121"/>
      <c r="W1036" s="121"/>
      <c r="X1036" s="121"/>
      <c r="Y1036" s="121"/>
      <c r="Z1036" s="121"/>
    </row>
    <row r="1037" ht="11.25" customHeight="1">
      <c r="A1037" s="168" t="s">
        <v>13509</v>
      </c>
      <c r="B1037" s="194" t="s">
        <v>135</v>
      </c>
      <c r="C1037" s="168" t="s">
        <v>13523</v>
      </c>
      <c r="D1037" s="194" t="s">
        <v>12223</v>
      </c>
      <c r="E1037" s="194">
        <v>0.6666666666666666</v>
      </c>
      <c r="F1037" s="545">
        <v>0.6666666666666666</v>
      </c>
      <c r="G1037" s="241" t="s">
        <v>151</v>
      </c>
      <c r="H1037" s="121"/>
      <c r="I1037" s="121"/>
      <c r="J1037" s="121"/>
      <c r="K1037" s="121"/>
      <c r="L1037" s="121"/>
      <c r="M1037" s="121"/>
      <c r="N1037" s="121"/>
      <c r="O1037" s="121"/>
      <c r="P1037" s="121"/>
      <c r="Q1037" s="121"/>
      <c r="R1037" s="121"/>
      <c r="S1037" s="121"/>
      <c r="T1037" s="121"/>
      <c r="U1037" s="121"/>
      <c r="V1037" s="121"/>
      <c r="W1037" s="121"/>
      <c r="X1037" s="121"/>
      <c r="Y1037" s="121"/>
      <c r="Z1037" s="121"/>
    </row>
    <row r="1038" ht="11.25" customHeight="1">
      <c r="A1038" s="168" t="s">
        <v>13509</v>
      </c>
      <c r="B1038" s="194" t="s">
        <v>135</v>
      </c>
      <c r="C1038" s="168" t="s">
        <v>13524</v>
      </c>
      <c r="D1038" s="194" t="s">
        <v>12223</v>
      </c>
      <c r="E1038" s="194">
        <v>0.2333333333333333</v>
      </c>
      <c r="F1038" s="545">
        <v>0.2333333333333333</v>
      </c>
      <c r="G1038" s="241" t="s">
        <v>151</v>
      </c>
      <c r="H1038" s="121"/>
      <c r="I1038" s="121"/>
      <c r="J1038" s="121"/>
      <c r="K1038" s="121"/>
      <c r="L1038" s="121"/>
      <c r="M1038" s="121"/>
      <c r="N1038" s="121"/>
      <c r="O1038" s="121"/>
      <c r="P1038" s="121"/>
      <c r="Q1038" s="121"/>
      <c r="R1038" s="121"/>
      <c r="S1038" s="121"/>
      <c r="T1038" s="121"/>
      <c r="U1038" s="121"/>
      <c r="V1038" s="121"/>
      <c r="W1038" s="121"/>
      <c r="X1038" s="121"/>
      <c r="Y1038" s="121"/>
      <c r="Z1038" s="121"/>
    </row>
    <row r="1039" ht="11.25" customHeight="1">
      <c r="A1039" s="168" t="s">
        <v>13509</v>
      </c>
      <c r="B1039" s="194" t="s">
        <v>135</v>
      </c>
      <c r="C1039" s="168" t="s">
        <v>13525</v>
      </c>
      <c r="D1039" s="194" t="s">
        <v>12223</v>
      </c>
      <c r="E1039" s="194">
        <v>0.2333333333333333</v>
      </c>
      <c r="F1039" s="545">
        <v>0.2333333333333333</v>
      </c>
      <c r="G1039" s="241" t="s">
        <v>151</v>
      </c>
      <c r="H1039" s="121"/>
      <c r="I1039" s="121"/>
      <c r="J1039" s="121"/>
      <c r="K1039" s="121"/>
      <c r="L1039" s="121"/>
      <c r="M1039" s="121"/>
      <c r="N1039" s="121"/>
      <c r="O1039" s="121"/>
      <c r="P1039" s="121"/>
      <c r="Q1039" s="121"/>
      <c r="R1039" s="121"/>
      <c r="S1039" s="121"/>
      <c r="T1039" s="121"/>
      <c r="U1039" s="121"/>
      <c r="V1039" s="121"/>
      <c r="W1039" s="121"/>
      <c r="X1039" s="121"/>
      <c r="Y1039" s="121"/>
      <c r="Z1039" s="121"/>
    </row>
    <row r="1040" ht="11.25" customHeight="1">
      <c r="A1040" s="168" t="s">
        <v>13509</v>
      </c>
      <c r="B1040" s="194" t="s">
        <v>135</v>
      </c>
      <c r="C1040" s="168" t="s">
        <v>13526</v>
      </c>
      <c r="D1040" s="194" t="s">
        <v>12223</v>
      </c>
      <c r="E1040" s="194">
        <v>5.333333333333333</v>
      </c>
      <c r="F1040" s="545">
        <v>5.333333333333333</v>
      </c>
      <c r="G1040" s="241" t="s">
        <v>151</v>
      </c>
      <c r="H1040" s="121"/>
      <c r="I1040" s="121"/>
      <c r="J1040" s="121"/>
      <c r="K1040" s="121"/>
      <c r="L1040" s="121"/>
      <c r="M1040" s="121"/>
      <c r="N1040" s="121"/>
      <c r="O1040" s="121"/>
      <c r="P1040" s="121"/>
      <c r="Q1040" s="121"/>
      <c r="R1040" s="121"/>
      <c r="S1040" s="121"/>
      <c r="T1040" s="121"/>
      <c r="U1040" s="121"/>
      <c r="V1040" s="121"/>
      <c r="W1040" s="121"/>
      <c r="X1040" s="121"/>
      <c r="Y1040" s="121"/>
      <c r="Z1040" s="121"/>
    </row>
    <row r="1041" ht="11.25" customHeight="1">
      <c r="A1041" s="168" t="s">
        <v>13509</v>
      </c>
      <c r="B1041" s="194" t="s">
        <v>135</v>
      </c>
      <c r="C1041" s="168" t="s">
        <v>13527</v>
      </c>
      <c r="D1041" s="194" t="s">
        <v>12223</v>
      </c>
      <c r="E1041" s="194">
        <v>13.33333333333333</v>
      </c>
      <c r="F1041" s="545">
        <v>13.33333333333333</v>
      </c>
      <c r="G1041" s="241" t="s">
        <v>151</v>
      </c>
      <c r="H1041" s="121"/>
      <c r="I1041" s="121"/>
      <c r="J1041" s="121"/>
      <c r="K1041" s="121"/>
      <c r="L1041" s="121"/>
      <c r="M1041" s="121"/>
      <c r="N1041" s="121"/>
      <c r="O1041" s="121"/>
      <c r="P1041" s="121"/>
      <c r="Q1041" s="121"/>
      <c r="R1041" s="121"/>
      <c r="S1041" s="121"/>
      <c r="T1041" s="121"/>
      <c r="U1041" s="121"/>
      <c r="V1041" s="121"/>
      <c r="W1041" s="121"/>
      <c r="X1041" s="121"/>
      <c r="Y1041" s="121"/>
      <c r="Z1041" s="121"/>
    </row>
    <row r="1042" ht="11.25" customHeight="1">
      <c r="A1042" s="168" t="s">
        <v>13509</v>
      </c>
      <c r="B1042" s="194" t="s">
        <v>135</v>
      </c>
      <c r="C1042" s="168" t="s">
        <v>13528</v>
      </c>
      <c r="D1042" s="194" t="s">
        <v>12223</v>
      </c>
      <c r="E1042" s="194">
        <v>1.333333333333333</v>
      </c>
      <c r="F1042" s="545">
        <v>1.333333333333333</v>
      </c>
      <c r="G1042" s="241" t="s">
        <v>151</v>
      </c>
      <c r="H1042" s="121"/>
      <c r="I1042" s="121"/>
      <c r="J1042" s="121"/>
      <c r="K1042" s="121"/>
      <c r="L1042" s="121"/>
      <c r="M1042" s="121"/>
      <c r="N1042" s="121"/>
      <c r="O1042" s="121"/>
      <c r="P1042" s="121"/>
      <c r="Q1042" s="121"/>
      <c r="R1042" s="121"/>
      <c r="S1042" s="121"/>
      <c r="T1042" s="121"/>
      <c r="U1042" s="121"/>
      <c r="V1042" s="121"/>
      <c r="W1042" s="121"/>
      <c r="X1042" s="121"/>
      <c r="Y1042" s="121"/>
      <c r="Z1042" s="121"/>
    </row>
    <row r="1043" ht="11.25" customHeight="1">
      <c r="A1043" s="168" t="s">
        <v>10998</v>
      </c>
      <c r="B1043" s="194" t="s">
        <v>135</v>
      </c>
      <c r="C1043" s="168" t="s">
        <v>13529</v>
      </c>
      <c r="D1043" s="194" t="s">
        <v>12223</v>
      </c>
      <c r="E1043" s="194">
        <v>26.33333333333333</v>
      </c>
      <c r="F1043" s="545">
        <v>26.33333333333333</v>
      </c>
      <c r="G1043" s="241" t="s">
        <v>153</v>
      </c>
      <c r="H1043" s="121"/>
      <c r="I1043" s="121"/>
      <c r="J1043" s="121"/>
      <c r="K1043" s="121"/>
      <c r="L1043" s="121"/>
      <c r="M1043" s="121"/>
      <c r="N1043" s="121"/>
      <c r="O1043" s="121"/>
      <c r="P1043" s="121"/>
      <c r="Q1043" s="121"/>
      <c r="R1043" s="121"/>
      <c r="S1043" s="121"/>
      <c r="T1043" s="121"/>
      <c r="U1043" s="121"/>
      <c r="V1043" s="121"/>
      <c r="W1043" s="121"/>
      <c r="X1043" s="121"/>
      <c r="Y1043" s="121"/>
      <c r="Z1043" s="121"/>
    </row>
    <row r="1044" ht="11.25" customHeight="1">
      <c r="A1044" s="168" t="s">
        <v>10998</v>
      </c>
      <c r="B1044" s="194" t="s">
        <v>135</v>
      </c>
      <c r="C1044" s="168" t="s">
        <v>13530</v>
      </c>
      <c r="D1044" s="194" t="s">
        <v>12223</v>
      </c>
      <c r="E1044" s="194">
        <v>26.33333333333333</v>
      </c>
      <c r="F1044" s="545">
        <v>26.33333333333333</v>
      </c>
      <c r="G1044" s="241" t="s">
        <v>153</v>
      </c>
      <c r="H1044" s="121"/>
      <c r="I1044" s="121"/>
      <c r="J1044" s="121"/>
      <c r="K1044" s="121"/>
      <c r="L1044" s="121"/>
      <c r="M1044" s="121"/>
      <c r="N1044" s="121"/>
      <c r="O1044" s="121"/>
      <c r="P1044" s="121"/>
      <c r="Q1044" s="121"/>
      <c r="R1044" s="121"/>
      <c r="S1044" s="121"/>
      <c r="T1044" s="121"/>
      <c r="U1044" s="121"/>
      <c r="V1044" s="121"/>
      <c r="W1044" s="121"/>
      <c r="X1044" s="121"/>
      <c r="Y1044" s="121"/>
      <c r="Z1044" s="121"/>
    </row>
    <row r="1045" ht="11.25" customHeight="1">
      <c r="A1045" s="168" t="s">
        <v>10998</v>
      </c>
      <c r="B1045" s="194" t="s">
        <v>135</v>
      </c>
      <c r="C1045" s="168" t="s">
        <v>13531</v>
      </c>
      <c r="D1045" s="194" t="s">
        <v>12223</v>
      </c>
      <c r="E1045" s="194">
        <v>6.583333333333333</v>
      </c>
      <c r="F1045" s="545">
        <v>6.583333333333333</v>
      </c>
      <c r="G1045" s="241" t="s">
        <v>153</v>
      </c>
      <c r="H1045" s="121"/>
      <c r="I1045" s="121"/>
      <c r="J1045" s="121"/>
      <c r="K1045" s="121"/>
      <c r="L1045" s="121"/>
      <c r="M1045" s="121"/>
      <c r="N1045" s="121"/>
      <c r="O1045" s="121"/>
      <c r="P1045" s="121"/>
      <c r="Q1045" s="121"/>
      <c r="R1045" s="121"/>
      <c r="S1045" s="121"/>
      <c r="T1045" s="121"/>
      <c r="U1045" s="121"/>
      <c r="V1045" s="121"/>
      <c r="W1045" s="121"/>
      <c r="X1045" s="121"/>
      <c r="Y1045" s="121"/>
      <c r="Z1045" s="121"/>
    </row>
    <row r="1046" ht="11.25" customHeight="1">
      <c r="A1046" s="168" t="s">
        <v>10998</v>
      </c>
      <c r="B1046" s="194" t="s">
        <v>135</v>
      </c>
      <c r="C1046" s="168" t="s">
        <v>13532</v>
      </c>
      <c r="D1046" s="194" t="s">
        <v>12223</v>
      </c>
      <c r="E1046" s="194">
        <v>2.633333333333333</v>
      </c>
      <c r="F1046" s="545">
        <v>2.633333333333333</v>
      </c>
      <c r="G1046" s="241" t="s">
        <v>153</v>
      </c>
      <c r="H1046" s="121"/>
      <c r="I1046" s="121"/>
      <c r="J1046" s="121"/>
      <c r="K1046" s="121"/>
      <c r="L1046" s="121"/>
      <c r="M1046" s="121"/>
      <c r="N1046" s="121"/>
      <c r="O1046" s="121"/>
      <c r="P1046" s="121"/>
      <c r="Q1046" s="121"/>
      <c r="R1046" s="121"/>
      <c r="S1046" s="121"/>
      <c r="T1046" s="121"/>
      <c r="U1046" s="121"/>
      <c r="V1046" s="121"/>
      <c r="W1046" s="121"/>
      <c r="X1046" s="121"/>
      <c r="Y1046" s="121"/>
      <c r="Z1046" s="121"/>
    </row>
    <row r="1047" ht="11.25" customHeight="1">
      <c r="A1047" s="168" t="s">
        <v>10998</v>
      </c>
      <c r="B1047" s="194" t="s">
        <v>135</v>
      </c>
      <c r="C1047" s="168" t="s">
        <v>13533</v>
      </c>
      <c r="D1047" s="194" t="s">
        <v>12223</v>
      </c>
      <c r="E1047" s="194">
        <v>26.33333333333333</v>
      </c>
      <c r="F1047" s="545">
        <v>26.33333333333333</v>
      </c>
      <c r="G1047" s="241" t="s">
        <v>153</v>
      </c>
      <c r="H1047" s="121"/>
      <c r="I1047" s="121"/>
      <c r="J1047" s="121"/>
      <c r="K1047" s="121"/>
      <c r="L1047" s="121"/>
      <c r="M1047" s="121"/>
      <c r="N1047" s="121"/>
      <c r="O1047" s="121"/>
      <c r="P1047" s="121"/>
      <c r="Q1047" s="121"/>
      <c r="R1047" s="121"/>
      <c r="S1047" s="121"/>
      <c r="T1047" s="121"/>
      <c r="U1047" s="121"/>
      <c r="V1047" s="121"/>
      <c r="W1047" s="121"/>
      <c r="X1047" s="121"/>
      <c r="Y1047" s="121"/>
      <c r="Z1047" s="121"/>
    </row>
    <row r="1048" ht="11.25" customHeight="1">
      <c r="A1048" s="168" t="s">
        <v>10998</v>
      </c>
      <c r="B1048" s="194" t="s">
        <v>135</v>
      </c>
      <c r="C1048" s="168" t="s">
        <v>13534</v>
      </c>
      <c r="D1048" s="194" t="s">
        <v>12223</v>
      </c>
      <c r="E1048" s="194">
        <v>26.33333333333333</v>
      </c>
      <c r="F1048" s="545">
        <v>26.33333333333333</v>
      </c>
      <c r="G1048" s="241" t="s">
        <v>153</v>
      </c>
      <c r="H1048" s="121"/>
      <c r="I1048" s="121"/>
      <c r="J1048" s="121"/>
      <c r="K1048" s="121"/>
      <c r="L1048" s="121"/>
      <c r="M1048" s="121"/>
      <c r="N1048" s="121"/>
      <c r="O1048" s="121"/>
      <c r="P1048" s="121"/>
      <c r="Q1048" s="121"/>
      <c r="R1048" s="121"/>
      <c r="S1048" s="121"/>
      <c r="T1048" s="121"/>
      <c r="U1048" s="121"/>
      <c r="V1048" s="121"/>
      <c r="W1048" s="121"/>
      <c r="X1048" s="121"/>
      <c r="Y1048" s="121"/>
      <c r="Z1048" s="121"/>
    </row>
    <row r="1049" ht="11.25" customHeight="1">
      <c r="A1049" s="168" t="s">
        <v>10998</v>
      </c>
      <c r="B1049" s="194" t="s">
        <v>135</v>
      </c>
      <c r="C1049" s="168" t="s">
        <v>13535</v>
      </c>
      <c r="D1049" s="194" t="s">
        <v>12223</v>
      </c>
      <c r="E1049" s="194">
        <v>6.583333333333333</v>
      </c>
      <c r="F1049" s="545">
        <v>6.583333333333333</v>
      </c>
      <c r="G1049" s="241" t="s">
        <v>153</v>
      </c>
      <c r="H1049" s="121"/>
      <c r="I1049" s="121"/>
      <c r="J1049" s="121"/>
      <c r="K1049" s="121"/>
      <c r="L1049" s="121"/>
      <c r="M1049" s="121"/>
      <c r="N1049" s="121"/>
      <c r="O1049" s="121"/>
      <c r="P1049" s="121"/>
      <c r="Q1049" s="121"/>
      <c r="R1049" s="121"/>
      <c r="S1049" s="121"/>
      <c r="T1049" s="121"/>
      <c r="U1049" s="121"/>
      <c r="V1049" s="121"/>
      <c r="W1049" s="121"/>
      <c r="X1049" s="121"/>
      <c r="Y1049" s="121"/>
      <c r="Z1049" s="121"/>
    </row>
    <row r="1050" ht="11.25" customHeight="1">
      <c r="A1050" s="547" t="s">
        <v>10998</v>
      </c>
      <c r="B1050" s="5" t="s">
        <v>135</v>
      </c>
      <c r="C1050" s="547" t="s">
        <v>13536</v>
      </c>
      <c r="D1050" s="5" t="s">
        <v>12223</v>
      </c>
      <c r="E1050" s="5">
        <v>2.633333333333333</v>
      </c>
      <c r="F1050" s="548">
        <v>2.633333333333333</v>
      </c>
      <c r="G1050" s="5" t="s">
        <v>153</v>
      </c>
      <c r="H1050" s="121"/>
      <c r="I1050" s="121"/>
      <c r="J1050" s="121"/>
      <c r="K1050" s="121"/>
      <c r="L1050" s="121"/>
      <c r="M1050" s="121"/>
      <c r="N1050" s="121"/>
      <c r="O1050" s="121"/>
      <c r="P1050" s="121"/>
      <c r="Q1050" s="121"/>
      <c r="R1050" s="121"/>
      <c r="S1050" s="121"/>
      <c r="T1050" s="121"/>
      <c r="U1050" s="121"/>
      <c r="V1050" s="121"/>
      <c r="W1050" s="121"/>
      <c r="X1050" s="121"/>
      <c r="Y1050" s="121"/>
      <c r="Z1050" s="121"/>
    </row>
    <row r="1051" ht="11.25" customHeight="1">
      <c r="A1051" s="547" t="s">
        <v>10998</v>
      </c>
      <c r="B1051" s="5" t="s">
        <v>135</v>
      </c>
      <c r="C1051" s="547" t="s">
        <v>13537</v>
      </c>
      <c r="D1051" s="5" t="s">
        <v>12223</v>
      </c>
      <c r="E1051" s="5">
        <v>9.0</v>
      </c>
      <c r="F1051" s="548">
        <v>9.0</v>
      </c>
      <c r="G1051" s="5" t="s">
        <v>153</v>
      </c>
      <c r="H1051" s="121"/>
      <c r="I1051" s="121"/>
      <c r="J1051" s="121"/>
      <c r="K1051" s="121"/>
      <c r="L1051" s="121"/>
      <c r="M1051" s="121"/>
      <c r="N1051" s="121"/>
      <c r="O1051" s="121"/>
      <c r="P1051" s="121"/>
      <c r="Q1051" s="121"/>
      <c r="R1051" s="121"/>
      <c r="S1051" s="121"/>
      <c r="T1051" s="121"/>
      <c r="U1051" s="121"/>
      <c r="V1051" s="121"/>
      <c r="W1051" s="121"/>
      <c r="X1051" s="121"/>
      <c r="Y1051" s="121"/>
      <c r="Z1051" s="121"/>
    </row>
    <row r="1052" ht="11.25" customHeight="1">
      <c r="A1052" s="547" t="s">
        <v>10998</v>
      </c>
      <c r="B1052" s="5" t="s">
        <v>135</v>
      </c>
      <c r="C1052" s="547" t="s">
        <v>13538</v>
      </c>
      <c r="D1052" s="5" t="s">
        <v>12223</v>
      </c>
      <c r="E1052" s="5">
        <v>9.0</v>
      </c>
      <c r="F1052" s="548">
        <v>9.0</v>
      </c>
      <c r="G1052" s="5" t="s">
        <v>153</v>
      </c>
      <c r="H1052" s="121"/>
      <c r="I1052" s="121"/>
      <c r="J1052" s="121"/>
      <c r="K1052" s="121"/>
      <c r="L1052" s="121"/>
      <c r="M1052" s="121"/>
      <c r="N1052" s="121"/>
      <c r="O1052" s="121"/>
      <c r="P1052" s="121"/>
      <c r="Q1052" s="121"/>
      <c r="R1052" s="121"/>
      <c r="S1052" s="121"/>
      <c r="T1052" s="121"/>
      <c r="U1052" s="121"/>
      <c r="V1052" s="121"/>
      <c r="W1052" s="121"/>
      <c r="X1052" s="121"/>
      <c r="Y1052" s="121"/>
      <c r="Z1052" s="121"/>
    </row>
    <row r="1053" ht="11.25" customHeight="1">
      <c r="A1053" s="547" t="s">
        <v>10998</v>
      </c>
      <c r="B1053" s="5" t="s">
        <v>135</v>
      </c>
      <c r="C1053" s="547" t="s">
        <v>13539</v>
      </c>
      <c r="D1053" s="5" t="s">
        <v>12223</v>
      </c>
      <c r="E1053" s="5">
        <v>2.25</v>
      </c>
      <c r="F1053" s="548">
        <v>2.25</v>
      </c>
      <c r="G1053" s="5" t="s">
        <v>153</v>
      </c>
      <c r="H1053" s="121"/>
      <c r="I1053" s="121"/>
      <c r="J1053" s="121"/>
      <c r="K1053" s="121"/>
      <c r="L1053" s="121"/>
      <c r="M1053" s="121"/>
      <c r="N1053" s="121"/>
      <c r="O1053" s="121"/>
      <c r="P1053" s="121"/>
      <c r="Q1053" s="121"/>
      <c r="R1053" s="121"/>
      <c r="S1053" s="121"/>
      <c r="T1053" s="121"/>
      <c r="U1053" s="121"/>
      <c r="V1053" s="121"/>
      <c r="W1053" s="121"/>
      <c r="X1053" s="121"/>
      <c r="Y1053" s="121"/>
      <c r="Z1053" s="121"/>
    </row>
    <row r="1054" ht="11.25" customHeight="1">
      <c r="A1054" s="547" t="s">
        <v>10998</v>
      </c>
      <c r="B1054" s="5" t="s">
        <v>135</v>
      </c>
      <c r="C1054" s="547" t="s">
        <v>13540</v>
      </c>
      <c r="D1054" s="5" t="s">
        <v>12223</v>
      </c>
      <c r="E1054" s="5">
        <v>0.9</v>
      </c>
      <c r="F1054" s="548">
        <v>0.9</v>
      </c>
      <c r="G1054" s="5" t="s">
        <v>153</v>
      </c>
      <c r="H1054" s="121"/>
      <c r="I1054" s="121"/>
      <c r="J1054" s="121"/>
      <c r="K1054" s="121"/>
      <c r="L1054" s="121"/>
      <c r="M1054" s="121"/>
      <c r="N1054" s="121"/>
      <c r="O1054" s="121"/>
      <c r="P1054" s="121"/>
      <c r="Q1054" s="121"/>
      <c r="R1054" s="121"/>
      <c r="S1054" s="121"/>
      <c r="T1054" s="121"/>
      <c r="U1054" s="121"/>
      <c r="V1054" s="121"/>
      <c r="W1054" s="121"/>
      <c r="X1054" s="121"/>
      <c r="Y1054" s="121"/>
      <c r="Z1054" s="121"/>
    </row>
    <row r="1055" ht="11.25" customHeight="1">
      <c r="A1055" s="547" t="s">
        <v>10998</v>
      </c>
      <c r="B1055" s="5" t="s">
        <v>135</v>
      </c>
      <c r="C1055" s="547" t="s">
        <v>13541</v>
      </c>
      <c r="D1055" s="5" t="s">
        <v>12223</v>
      </c>
      <c r="E1055" s="5">
        <v>14.66666666666667</v>
      </c>
      <c r="F1055" s="548">
        <v>14.67</v>
      </c>
      <c r="G1055" s="5" t="s">
        <v>153</v>
      </c>
      <c r="H1055" s="121"/>
      <c r="I1055" s="121"/>
      <c r="J1055" s="121"/>
      <c r="K1055" s="121"/>
      <c r="L1055" s="121"/>
      <c r="M1055" s="121"/>
      <c r="N1055" s="121"/>
      <c r="O1055" s="121"/>
      <c r="P1055" s="121"/>
      <c r="Q1055" s="121"/>
      <c r="R1055" s="121"/>
      <c r="S1055" s="121"/>
      <c r="T1055" s="121"/>
      <c r="U1055" s="121"/>
      <c r="V1055" s="121"/>
      <c r="W1055" s="121"/>
      <c r="X1055" s="121"/>
      <c r="Y1055" s="121"/>
      <c r="Z1055" s="121"/>
    </row>
    <row r="1056" ht="11.25" customHeight="1">
      <c r="A1056" s="547" t="s">
        <v>10998</v>
      </c>
      <c r="B1056" s="5" t="s">
        <v>135</v>
      </c>
      <c r="C1056" s="547" t="s">
        <v>13542</v>
      </c>
      <c r="D1056" s="5" t="s">
        <v>12223</v>
      </c>
      <c r="E1056" s="5">
        <v>14.66666666666667</v>
      </c>
      <c r="F1056" s="548">
        <v>14.67</v>
      </c>
      <c r="G1056" s="5" t="s">
        <v>153</v>
      </c>
      <c r="H1056" s="121"/>
      <c r="I1056" s="121"/>
      <c r="J1056" s="121"/>
      <c r="K1056" s="121"/>
      <c r="L1056" s="121"/>
      <c r="M1056" s="121"/>
      <c r="N1056" s="121"/>
      <c r="O1056" s="121"/>
      <c r="P1056" s="121"/>
      <c r="Q1056" s="121"/>
      <c r="R1056" s="121"/>
      <c r="S1056" s="121"/>
      <c r="T1056" s="121"/>
      <c r="U1056" s="121"/>
      <c r="V1056" s="121"/>
      <c r="W1056" s="121"/>
      <c r="X1056" s="121"/>
      <c r="Y1056" s="121"/>
      <c r="Z1056" s="121"/>
    </row>
    <row r="1057" ht="11.25" customHeight="1">
      <c r="A1057" s="547" t="s">
        <v>10998</v>
      </c>
      <c r="B1057" s="5" t="s">
        <v>135</v>
      </c>
      <c r="C1057" s="547" t="s">
        <v>13543</v>
      </c>
      <c r="D1057" s="5" t="s">
        <v>12223</v>
      </c>
      <c r="E1057" s="5">
        <v>3.666666666666667</v>
      </c>
      <c r="F1057" s="548">
        <v>3.67</v>
      </c>
      <c r="G1057" s="5" t="s">
        <v>153</v>
      </c>
      <c r="H1057" s="121"/>
      <c r="I1057" s="121"/>
      <c r="J1057" s="121"/>
      <c r="K1057" s="121"/>
      <c r="L1057" s="121"/>
      <c r="M1057" s="121"/>
      <c r="N1057" s="121"/>
      <c r="O1057" s="121"/>
      <c r="P1057" s="121"/>
      <c r="Q1057" s="121"/>
      <c r="R1057" s="121"/>
      <c r="S1057" s="121"/>
      <c r="T1057" s="121"/>
      <c r="U1057" s="121"/>
      <c r="V1057" s="121"/>
      <c r="W1057" s="121"/>
      <c r="X1057" s="121"/>
      <c r="Y1057" s="121"/>
      <c r="Z1057" s="121"/>
    </row>
    <row r="1058" ht="11.25" customHeight="1">
      <c r="A1058" s="547" t="s">
        <v>10998</v>
      </c>
      <c r="B1058" s="5" t="s">
        <v>135</v>
      </c>
      <c r="C1058" s="547" t="s">
        <v>13544</v>
      </c>
      <c r="D1058" s="5" t="s">
        <v>12223</v>
      </c>
      <c r="E1058" s="5">
        <v>1.466666666666667</v>
      </c>
      <c r="F1058" s="548">
        <v>1.46666666666667</v>
      </c>
      <c r="G1058" s="5" t="s">
        <v>153</v>
      </c>
      <c r="H1058" s="121"/>
      <c r="I1058" s="121"/>
      <c r="J1058" s="121"/>
      <c r="K1058" s="121"/>
      <c r="L1058" s="121"/>
      <c r="M1058" s="121"/>
      <c r="N1058" s="121"/>
      <c r="O1058" s="121"/>
      <c r="P1058" s="121"/>
      <c r="Q1058" s="121"/>
      <c r="R1058" s="121"/>
      <c r="S1058" s="121"/>
      <c r="T1058" s="121"/>
      <c r="U1058" s="121"/>
      <c r="V1058" s="121"/>
      <c r="W1058" s="121"/>
      <c r="X1058" s="121"/>
      <c r="Y1058" s="121"/>
      <c r="Z1058" s="121"/>
    </row>
    <row r="1059" ht="11.25" customHeight="1">
      <c r="A1059" s="547" t="s">
        <v>10998</v>
      </c>
      <c r="B1059" s="5" t="s">
        <v>135</v>
      </c>
      <c r="C1059" s="547" t="s">
        <v>13545</v>
      </c>
      <c r="D1059" s="5" t="s">
        <v>12223</v>
      </c>
      <c r="E1059" s="5">
        <v>5.666666666666667</v>
      </c>
      <c r="F1059" s="548">
        <v>5.666666666666667</v>
      </c>
      <c r="G1059" s="5" t="s">
        <v>153</v>
      </c>
      <c r="H1059" s="121"/>
      <c r="I1059" s="121"/>
      <c r="J1059" s="121"/>
      <c r="K1059" s="121"/>
      <c r="L1059" s="121"/>
      <c r="M1059" s="121"/>
      <c r="N1059" s="121"/>
      <c r="O1059" s="121"/>
      <c r="P1059" s="121"/>
      <c r="Q1059" s="121"/>
      <c r="R1059" s="121"/>
      <c r="S1059" s="121"/>
      <c r="T1059" s="121"/>
      <c r="U1059" s="121"/>
      <c r="V1059" s="121"/>
      <c r="W1059" s="121"/>
      <c r="X1059" s="121"/>
      <c r="Y1059" s="121"/>
      <c r="Z1059" s="121"/>
    </row>
    <row r="1060" ht="11.25" customHeight="1">
      <c r="A1060" s="547" t="s">
        <v>10998</v>
      </c>
      <c r="B1060" s="5" t="s">
        <v>135</v>
      </c>
      <c r="C1060" s="547" t="s">
        <v>13546</v>
      </c>
      <c r="D1060" s="5" t="s">
        <v>12223</v>
      </c>
      <c r="E1060" s="5">
        <v>5.666666666666667</v>
      </c>
      <c r="F1060" s="548">
        <v>5.666666666666667</v>
      </c>
      <c r="G1060" s="5" t="s">
        <v>153</v>
      </c>
      <c r="H1060" s="121"/>
      <c r="I1060" s="121"/>
      <c r="J1060" s="121"/>
      <c r="K1060" s="121"/>
      <c r="L1060" s="121"/>
      <c r="M1060" s="121"/>
      <c r="N1060" s="121"/>
      <c r="O1060" s="121"/>
      <c r="P1060" s="121"/>
      <c r="Q1060" s="121"/>
      <c r="R1060" s="121"/>
      <c r="S1060" s="121"/>
      <c r="T1060" s="121"/>
      <c r="U1060" s="121"/>
      <c r="V1060" s="121"/>
      <c r="W1060" s="121"/>
      <c r="X1060" s="121"/>
      <c r="Y1060" s="121"/>
      <c r="Z1060" s="121"/>
    </row>
    <row r="1061" ht="11.25" customHeight="1">
      <c r="A1061" s="547" t="s">
        <v>10998</v>
      </c>
      <c r="B1061" s="5" t="s">
        <v>135</v>
      </c>
      <c r="C1061" s="547" t="s">
        <v>13547</v>
      </c>
      <c r="D1061" s="5" t="s">
        <v>12223</v>
      </c>
      <c r="E1061" s="5">
        <v>1.416666666666667</v>
      </c>
      <c r="F1061" s="548">
        <v>1.416666666666667</v>
      </c>
      <c r="G1061" s="5" t="s">
        <v>153</v>
      </c>
      <c r="H1061" s="121"/>
      <c r="I1061" s="121"/>
      <c r="J1061" s="121"/>
      <c r="K1061" s="121"/>
      <c r="L1061" s="121"/>
      <c r="M1061" s="121"/>
      <c r="N1061" s="121"/>
      <c r="O1061" s="121"/>
      <c r="P1061" s="121"/>
      <c r="Q1061" s="121"/>
      <c r="R1061" s="121"/>
      <c r="S1061" s="121"/>
      <c r="T1061" s="121"/>
      <c r="U1061" s="121"/>
      <c r="V1061" s="121"/>
      <c r="W1061" s="121"/>
      <c r="X1061" s="121"/>
      <c r="Y1061" s="121"/>
      <c r="Z1061" s="121"/>
    </row>
    <row r="1062" ht="11.25" customHeight="1">
      <c r="A1062" s="547" t="s">
        <v>10998</v>
      </c>
      <c r="B1062" s="5" t="s">
        <v>135</v>
      </c>
      <c r="C1062" s="547" t="s">
        <v>13548</v>
      </c>
      <c r="D1062" s="5" t="s">
        <v>12223</v>
      </c>
      <c r="E1062" s="5">
        <v>0.5666666666666668</v>
      </c>
      <c r="F1062" s="548">
        <v>0.5666666666666668</v>
      </c>
      <c r="G1062" s="5" t="s">
        <v>153</v>
      </c>
      <c r="H1062" s="121"/>
      <c r="I1062" s="121"/>
      <c r="J1062" s="121"/>
      <c r="K1062" s="121"/>
      <c r="L1062" s="121"/>
      <c r="M1062" s="121"/>
      <c r="N1062" s="121"/>
      <c r="O1062" s="121"/>
      <c r="P1062" s="121"/>
      <c r="Q1062" s="121"/>
      <c r="R1062" s="121"/>
      <c r="S1062" s="121"/>
      <c r="T1062" s="121"/>
      <c r="U1062" s="121"/>
      <c r="V1062" s="121"/>
      <c r="W1062" s="121"/>
      <c r="X1062" s="121"/>
      <c r="Y1062" s="121"/>
      <c r="Z1062" s="121"/>
    </row>
    <row r="1063" ht="11.25" customHeight="1">
      <c r="A1063" s="547" t="s">
        <v>10998</v>
      </c>
      <c r="B1063" s="5" t="s">
        <v>135</v>
      </c>
      <c r="C1063" s="547" t="s">
        <v>13549</v>
      </c>
      <c r="D1063" s="5" t="s">
        <v>12223</v>
      </c>
      <c r="E1063" s="5">
        <v>9.666666666666666</v>
      </c>
      <c r="F1063" s="548">
        <v>9.666666666666666</v>
      </c>
      <c r="G1063" s="5" t="s">
        <v>153</v>
      </c>
      <c r="H1063" s="121"/>
      <c r="I1063" s="121"/>
      <c r="J1063" s="121"/>
      <c r="K1063" s="121"/>
      <c r="L1063" s="121"/>
      <c r="M1063" s="121"/>
      <c r="N1063" s="121"/>
      <c r="O1063" s="121"/>
      <c r="P1063" s="121"/>
      <c r="Q1063" s="121"/>
      <c r="R1063" s="121"/>
      <c r="S1063" s="121"/>
      <c r="T1063" s="121"/>
      <c r="U1063" s="121"/>
      <c r="V1063" s="121"/>
      <c r="W1063" s="121"/>
      <c r="X1063" s="121"/>
      <c r="Y1063" s="121"/>
      <c r="Z1063" s="121"/>
    </row>
    <row r="1064" ht="11.25" customHeight="1">
      <c r="A1064" s="547" t="s">
        <v>10998</v>
      </c>
      <c r="B1064" s="5" t="s">
        <v>135</v>
      </c>
      <c r="C1064" s="547" t="s">
        <v>13550</v>
      </c>
      <c r="D1064" s="5" t="s">
        <v>12223</v>
      </c>
      <c r="E1064" s="5">
        <v>9.666666666666666</v>
      </c>
      <c r="F1064" s="548">
        <v>9.666666666666666</v>
      </c>
      <c r="G1064" s="5" t="s">
        <v>153</v>
      </c>
      <c r="H1064" s="121"/>
      <c r="I1064" s="121"/>
      <c r="J1064" s="121"/>
      <c r="K1064" s="121"/>
      <c r="L1064" s="121"/>
      <c r="M1064" s="121"/>
      <c r="N1064" s="121"/>
      <c r="O1064" s="121"/>
      <c r="P1064" s="121"/>
      <c r="Q1064" s="121"/>
      <c r="R1064" s="121"/>
      <c r="S1064" s="121"/>
      <c r="T1064" s="121"/>
      <c r="U1064" s="121"/>
      <c r="V1064" s="121"/>
      <c r="W1064" s="121"/>
      <c r="X1064" s="121"/>
      <c r="Y1064" s="121"/>
      <c r="Z1064" s="121"/>
    </row>
    <row r="1065" ht="11.25" customHeight="1">
      <c r="A1065" s="547" t="s">
        <v>10998</v>
      </c>
      <c r="B1065" s="5" t="s">
        <v>135</v>
      </c>
      <c r="C1065" s="547" t="s">
        <v>13551</v>
      </c>
      <c r="D1065" s="5" t="s">
        <v>12223</v>
      </c>
      <c r="E1065" s="5">
        <v>2.416666666666667</v>
      </c>
      <c r="F1065" s="548">
        <v>2.416666666666667</v>
      </c>
      <c r="G1065" s="5" t="s">
        <v>153</v>
      </c>
      <c r="H1065" s="121"/>
      <c r="I1065" s="121"/>
      <c r="J1065" s="121"/>
      <c r="K1065" s="121"/>
      <c r="L1065" s="121"/>
      <c r="M1065" s="121"/>
      <c r="N1065" s="121"/>
      <c r="O1065" s="121"/>
      <c r="P1065" s="121"/>
      <c r="Q1065" s="121"/>
      <c r="R1065" s="121"/>
      <c r="S1065" s="121"/>
      <c r="T1065" s="121"/>
      <c r="U1065" s="121"/>
      <c r="V1065" s="121"/>
      <c r="W1065" s="121"/>
      <c r="X1065" s="121"/>
      <c r="Y1065" s="121"/>
      <c r="Z1065" s="121"/>
    </row>
    <row r="1066" ht="11.25" customHeight="1">
      <c r="A1066" s="547" t="s">
        <v>10998</v>
      </c>
      <c r="B1066" s="5" t="s">
        <v>135</v>
      </c>
      <c r="C1066" s="547" t="s">
        <v>13552</v>
      </c>
      <c r="D1066" s="5" t="s">
        <v>12223</v>
      </c>
      <c r="E1066" s="5">
        <v>0.9666666666666668</v>
      </c>
      <c r="F1066" s="548">
        <v>0.9666666666666668</v>
      </c>
      <c r="G1066" s="5" t="s">
        <v>153</v>
      </c>
      <c r="H1066" s="121"/>
      <c r="I1066" s="121"/>
      <c r="J1066" s="121"/>
      <c r="K1066" s="121"/>
      <c r="L1066" s="121"/>
      <c r="M1066" s="121"/>
      <c r="N1066" s="121"/>
      <c r="O1066" s="121"/>
      <c r="P1066" s="121"/>
      <c r="Q1066" s="121"/>
      <c r="R1066" s="121"/>
      <c r="S1066" s="121"/>
      <c r="T1066" s="121"/>
      <c r="U1066" s="121"/>
      <c r="V1066" s="121"/>
      <c r="W1066" s="121"/>
      <c r="X1066" s="121"/>
      <c r="Y1066" s="121"/>
      <c r="Z1066" s="121"/>
    </row>
    <row r="1067" ht="11.25" customHeight="1">
      <c r="A1067" s="547" t="s">
        <v>10998</v>
      </c>
      <c r="B1067" s="5" t="s">
        <v>135</v>
      </c>
      <c r="C1067" s="547" t="s">
        <v>13553</v>
      </c>
      <c r="D1067" s="5" t="s">
        <v>11161</v>
      </c>
      <c r="E1067" s="5">
        <v>116.6666666666667</v>
      </c>
      <c r="F1067" s="548">
        <v>116.6666666666667</v>
      </c>
      <c r="G1067" s="5" t="s">
        <v>153</v>
      </c>
      <c r="H1067" s="121"/>
      <c r="I1067" s="121"/>
      <c r="J1067" s="121"/>
      <c r="K1067" s="121"/>
      <c r="L1067" s="121"/>
      <c r="M1067" s="121"/>
      <c r="N1067" s="121"/>
      <c r="O1067" s="121"/>
      <c r="P1067" s="121"/>
      <c r="Q1067" s="121"/>
      <c r="R1067" s="121"/>
      <c r="S1067" s="121"/>
      <c r="T1067" s="121"/>
      <c r="U1067" s="121"/>
      <c r="V1067" s="121"/>
      <c r="W1067" s="121"/>
      <c r="X1067" s="121"/>
      <c r="Y1067" s="121"/>
      <c r="Z1067" s="121"/>
    </row>
    <row r="1068" ht="11.25" customHeight="1">
      <c r="A1068" s="547" t="s">
        <v>11691</v>
      </c>
      <c r="B1068" s="5" t="s">
        <v>135</v>
      </c>
      <c r="C1068" s="547" t="s">
        <v>13554</v>
      </c>
      <c r="D1068" s="5" t="s">
        <v>12223</v>
      </c>
      <c r="E1068" s="5">
        <v>2.33</v>
      </c>
      <c r="F1068" s="548">
        <v>2.33</v>
      </c>
      <c r="G1068" s="5" t="s">
        <v>154</v>
      </c>
      <c r="H1068" s="121"/>
      <c r="I1068" s="121"/>
      <c r="J1068" s="121"/>
      <c r="K1068" s="121"/>
      <c r="L1068" s="121"/>
      <c r="M1068" s="121"/>
      <c r="N1068" s="121"/>
      <c r="O1068" s="121"/>
      <c r="P1068" s="121"/>
      <c r="Q1068" s="121"/>
      <c r="R1068" s="121"/>
      <c r="S1068" s="121"/>
      <c r="T1068" s="121"/>
      <c r="U1068" s="121"/>
      <c r="V1068" s="121"/>
      <c r="W1068" s="121"/>
      <c r="X1068" s="121"/>
      <c r="Y1068" s="121"/>
      <c r="Z1068" s="121"/>
    </row>
    <row r="1069" ht="11.25" customHeight="1">
      <c r="A1069" s="547" t="s">
        <v>11691</v>
      </c>
      <c r="B1069" s="5" t="s">
        <v>135</v>
      </c>
      <c r="C1069" s="547" t="s">
        <v>13555</v>
      </c>
      <c r="D1069" s="5" t="s">
        <v>12223</v>
      </c>
      <c r="E1069" s="5">
        <v>2.33</v>
      </c>
      <c r="F1069" s="548">
        <v>2.33</v>
      </c>
      <c r="G1069" s="5" t="s">
        <v>154</v>
      </c>
      <c r="H1069" s="121"/>
      <c r="I1069" s="121"/>
      <c r="J1069" s="121"/>
      <c r="K1069" s="121"/>
      <c r="L1069" s="121"/>
      <c r="M1069" s="121"/>
      <c r="N1069" s="121"/>
      <c r="O1069" s="121"/>
      <c r="P1069" s="121"/>
      <c r="Q1069" s="121"/>
      <c r="R1069" s="121"/>
      <c r="S1069" s="121"/>
      <c r="T1069" s="121"/>
      <c r="U1069" s="121"/>
      <c r="V1069" s="121"/>
      <c r="W1069" s="121"/>
      <c r="X1069" s="121"/>
      <c r="Y1069" s="121"/>
      <c r="Z1069" s="121"/>
    </row>
    <row r="1070" ht="11.25" customHeight="1">
      <c r="A1070" s="547" t="s">
        <v>11691</v>
      </c>
      <c r="B1070" s="5" t="s">
        <v>135</v>
      </c>
      <c r="C1070" s="547" t="s">
        <v>13556</v>
      </c>
      <c r="D1070" s="5" t="s">
        <v>12223</v>
      </c>
      <c r="E1070" s="5">
        <v>2.33</v>
      </c>
      <c r="F1070" s="548">
        <v>0.58</v>
      </c>
      <c r="G1070" s="5" t="s">
        <v>154</v>
      </c>
      <c r="H1070" s="121"/>
      <c r="I1070" s="121"/>
      <c r="J1070" s="121"/>
      <c r="K1070" s="121"/>
      <c r="L1070" s="121"/>
      <c r="M1070" s="121"/>
      <c r="N1070" s="121"/>
      <c r="O1070" s="121"/>
      <c r="P1070" s="121"/>
      <c r="Q1070" s="121"/>
      <c r="R1070" s="121"/>
      <c r="S1070" s="121"/>
      <c r="T1070" s="121"/>
      <c r="U1070" s="121"/>
      <c r="V1070" s="121"/>
      <c r="W1070" s="121"/>
      <c r="X1070" s="121"/>
      <c r="Y1070" s="121"/>
      <c r="Z1070" s="121"/>
    </row>
    <row r="1071" ht="11.25" customHeight="1">
      <c r="A1071" s="547" t="s">
        <v>11691</v>
      </c>
      <c r="B1071" s="5" t="s">
        <v>135</v>
      </c>
      <c r="C1071" s="547" t="s">
        <v>13557</v>
      </c>
      <c r="D1071" s="5" t="s">
        <v>12223</v>
      </c>
      <c r="E1071" s="5">
        <v>3.33</v>
      </c>
      <c r="F1071" s="548">
        <v>3.33</v>
      </c>
      <c r="G1071" s="5" t="s">
        <v>154</v>
      </c>
      <c r="H1071" s="121"/>
      <c r="I1071" s="121"/>
      <c r="J1071" s="121"/>
      <c r="K1071" s="121"/>
      <c r="L1071" s="121"/>
      <c r="M1071" s="121"/>
      <c r="N1071" s="121"/>
      <c r="O1071" s="121"/>
      <c r="P1071" s="121"/>
      <c r="Q1071" s="121"/>
      <c r="R1071" s="121"/>
      <c r="S1071" s="121"/>
      <c r="T1071" s="121"/>
      <c r="U1071" s="121"/>
      <c r="V1071" s="121"/>
      <c r="W1071" s="121"/>
      <c r="X1071" s="121"/>
      <c r="Y1071" s="121"/>
      <c r="Z1071" s="121"/>
    </row>
    <row r="1072" ht="11.25" customHeight="1">
      <c r="A1072" s="547" t="s">
        <v>11691</v>
      </c>
      <c r="B1072" s="5" t="s">
        <v>135</v>
      </c>
      <c r="C1072" s="547" t="s">
        <v>13558</v>
      </c>
      <c r="D1072" s="5" t="s">
        <v>12223</v>
      </c>
      <c r="E1072" s="5">
        <v>3.33</v>
      </c>
      <c r="F1072" s="548">
        <v>3.33</v>
      </c>
      <c r="G1072" s="5" t="s">
        <v>154</v>
      </c>
      <c r="H1072" s="121"/>
      <c r="I1072" s="121"/>
      <c r="J1072" s="121"/>
      <c r="K1072" s="121"/>
      <c r="L1072" s="121"/>
      <c r="M1072" s="121"/>
      <c r="N1072" s="121"/>
      <c r="O1072" s="121"/>
      <c r="P1072" s="121"/>
      <c r="Q1072" s="121"/>
      <c r="R1072" s="121"/>
      <c r="S1072" s="121"/>
      <c r="T1072" s="121"/>
      <c r="U1072" s="121"/>
      <c r="V1072" s="121"/>
      <c r="W1072" s="121"/>
      <c r="X1072" s="121"/>
      <c r="Y1072" s="121"/>
      <c r="Z1072" s="121"/>
    </row>
    <row r="1073" ht="11.25" customHeight="1">
      <c r="A1073" s="547" t="s">
        <v>11691</v>
      </c>
      <c r="B1073" s="5" t="s">
        <v>135</v>
      </c>
      <c r="C1073" s="547" t="s">
        <v>13559</v>
      </c>
      <c r="D1073" s="5" t="s">
        <v>12223</v>
      </c>
      <c r="E1073" s="5">
        <v>3.33</v>
      </c>
      <c r="F1073" s="548">
        <v>0.8325</v>
      </c>
      <c r="G1073" s="5" t="s">
        <v>154</v>
      </c>
      <c r="H1073" s="121"/>
      <c r="I1073" s="121"/>
      <c r="J1073" s="121"/>
      <c r="K1073" s="121"/>
      <c r="L1073" s="121"/>
      <c r="M1073" s="121"/>
      <c r="N1073" s="121"/>
      <c r="O1073" s="121"/>
      <c r="P1073" s="121"/>
      <c r="Q1073" s="121"/>
      <c r="R1073" s="121"/>
      <c r="S1073" s="121"/>
      <c r="T1073" s="121"/>
      <c r="U1073" s="121"/>
      <c r="V1073" s="121"/>
      <c r="W1073" s="121"/>
      <c r="X1073" s="121"/>
      <c r="Y1073" s="121"/>
      <c r="Z1073" s="121"/>
    </row>
    <row r="1074" ht="11.25" customHeight="1">
      <c r="A1074" s="547" t="s">
        <v>11691</v>
      </c>
      <c r="B1074" s="5" t="s">
        <v>135</v>
      </c>
      <c r="C1074" s="547" t="s">
        <v>13560</v>
      </c>
      <c r="D1074" s="5" t="s">
        <v>12223</v>
      </c>
      <c r="E1074" s="5">
        <v>3.33</v>
      </c>
      <c r="F1074" s="548">
        <v>3.33</v>
      </c>
      <c r="G1074" s="5" t="s">
        <v>154</v>
      </c>
      <c r="H1074" s="121"/>
      <c r="I1074" s="121"/>
      <c r="J1074" s="121"/>
      <c r="K1074" s="121"/>
      <c r="L1074" s="121"/>
      <c r="M1074" s="121"/>
      <c r="N1074" s="121"/>
      <c r="O1074" s="121"/>
      <c r="P1074" s="121"/>
      <c r="Q1074" s="121"/>
      <c r="R1074" s="121"/>
      <c r="S1074" s="121"/>
      <c r="T1074" s="121"/>
      <c r="U1074" s="121"/>
      <c r="V1074" s="121"/>
      <c r="W1074" s="121"/>
      <c r="X1074" s="121"/>
      <c r="Y1074" s="121"/>
      <c r="Z1074" s="121"/>
    </row>
    <row r="1075" ht="11.25" customHeight="1">
      <c r="A1075" s="547" t="s">
        <v>11691</v>
      </c>
      <c r="B1075" s="5" t="s">
        <v>135</v>
      </c>
      <c r="C1075" s="547" t="s">
        <v>13561</v>
      </c>
      <c r="D1075" s="5" t="s">
        <v>12223</v>
      </c>
      <c r="E1075" s="5">
        <v>6.66</v>
      </c>
      <c r="F1075" s="548">
        <v>6.66</v>
      </c>
      <c r="G1075" s="5" t="s">
        <v>154</v>
      </c>
      <c r="H1075" s="121"/>
      <c r="I1075" s="121"/>
      <c r="J1075" s="121"/>
      <c r="K1075" s="121"/>
      <c r="L1075" s="121"/>
      <c r="M1075" s="121"/>
      <c r="N1075" s="121"/>
      <c r="O1075" s="121"/>
      <c r="P1075" s="121"/>
      <c r="Q1075" s="121"/>
      <c r="R1075" s="121"/>
      <c r="S1075" s="121"/>
      <c r="T1075" s="121"/>
      <c r="U1075" s="121"/>
      <c r="V1075" s="121"/>
      <c r="W1075" s="121"/>
      <c r="X1075" s="121"/>
      <c r="Y1075" s="121"/>
      <c r="Z1075" s="121"/>
    </row>
    <row r="1076" ht="11.25" customHeight="1">
      <c r="A1076" s="547" t="s">
        <v>11691</v>
      </c>
      <c r="B1076" s="5" t="s">
        <v>135</v>
      </c>
      <c r="C1076" s="547" t="s">
        <v>13562</v>
      </c>
      <c r="D1076" s="5" t="s">
        <v>12223</v>
      </c>
      <c r="E1076" s="5">
        <v>6.66</v>
      </c>
      <c r="F1076" s="548">
        <v>6.66</v>
      </c>
      <c r="G1076" s="5" t="s">
        <v>154</v>
      </c>
      <c r="H1076" s="121"/>
      <c r="I1076" s="121"/>
      <c r="J1076" s="121"/>
      <c r="K1076" s="121"/>
      <c r="L1076" s="121"/>
      <c r="M1076" s="121"/>
      <c r="N1076" s="121"/>
      <c r="O1076" s="121"/>
      <c r="P1076" s="121"/>
      <c r="Q1076" s="121"/>
      <c r="R1076" s="121"/>
      <c r="S1076" s="121"/>
      <c r="T1076" s="121"/>
      <c r="U1076" s="121"/>
      <c r="V1076" s="121"/>
      <c r="W1076" s="121"/>
      <c r="X1076" s="121"/>
      <c r="Y1076" s="121"/>
      <c r="Z1076" s="121"/>
    </row>
    <row r="1077" ht="11.25" customHeight="1">
      <c r="A1077" s="547" t="s">
        <v>11691</v>
      </c>
      <c r="B1077" s="5" t="s">
        <v>135</v>
      </c>
      <c r="C1077" s="547" t="s">
        <v>13563</v>
      </c>
      <c r="D1077" s="5" t="s">
        <v>12223</v>
      </c>
      <c r="E1077" s="5">
        <v>6.66</v>
      </c>
      <c r="F1077" s="548">
        <v>1.665</v>
      </c>
      <c r="G1077" s="5" t="s">
        <v>154</v>
      </c>
      <c r="H1077" s="121"/>
      <c r="I1077" s="121"/>
      <c r="J1077" s="121"/>
      <c r="K1077" s="121"/>
      <c r="L1077" s="121"/>
      <c r="M1077" s="121"/>
      <c r="N1077" s="121"/>
      <c r="O1077" s="121"/>
      <c r="P1077" s="121"/>
      <c r="Q1077" s="121"/>
      <c r="R1077" s="121"/>
      <c r="S1077" s="121"/>
      <c r="T1077" s="121"/>
      <c r="U1077" s="121"/>
      <c r="V1077" s="121"/>
      <c r="W1077" s="121"/>
      <c r="X1077" s="121"/>
      <c r="Y1077" s="121"/>
      <c r="Z1077" s="121"/>
    </row>
    <row r="1078" ht="11.25" customHeight="1">
      <c r="A1078" s="547" t="s">
        <v>11691</v>
      </c>
      <c r="B1078" s="5" t="s">
        <v>135</v>
      </c>
      <c r="C1078" s="547" t="s">
        <v>13564</v>
      </c>
      <c r="D1078" s="5" t="s">
        <v>12223</v>
      </c>
      <c r="E1078" s="5">
        <v>3.33</v>
      </c>
      <c r="F1078" s="548">
        <v>3.33</v>
      </c>
      <c r="G1078" s="5" t="s">
        <v>154</v>
      </c>
      <c r="H1078" s="121"/>
      <c r="I1078" s="121"/>
      <c r="J1078" s="121"/>
      <c r="K1078" s="121"/>
      <c r="L1078" s="121"/>
      <c r="M1078" s="121"/>
      <c r="N1078" s="121"/>
      <c r="O1078" s="121"/>
      <c r="P1078" s="121"/>
      <c r="Q1078" s="121"/>
      <c r="R1078" s="121"/>
      <c r="S1078" s="121"/>
      <c r="T1078" s="121"/>
      <c r="U1078" s="121"/>
      <c r="V1078" s="121"/>
      <c r="W1078" s="121"/>
      <c r="X1078" s="121"/>
      <c r="Y1078" s="121"/>
      <c r="Z1078" s="121"/>
    </row>
    <row r="1079" ht="11.25" customHeight="1">
      <c r="A1079" s="547" t="s">
        <v>11691</v>
      </c>
      <c r="B1079" s="5" t="s">
        <v>135</v>
      </c>
      <c r="C1079" s="547" t="s">
        <v>13565</v>
      </c>
      <c r="D1079" s="5" t="s">
        <v>12223</v>
      </c>
      <c r="E1079" s="5">
        <v>3.33</v>
      </c>
      <c r="F1079" s="548">
        <v>3.33</v>
      </c>
      <c r="G1079" s="5" t="s">
        <v>154</v>
      </c>
      <c r="H1079" s="121"/>
      <c r="I1079" s="121"/>
      <c r="J1079" s="121"/>
      <c r="K1079" s="121"/>
      <c r="L1079" s="121"/>
      <c r="M1079" s="121"/>
      <c r="N1079" s="121"/>
      <c r="O1079" s="121"/>
      <c r="P1079" s="121"/>
      <c r="Q1079" s="121"/>
      <c r="R1079" s="121"/>
      <c r="S1079" s="121"/>
      <c r="T1079" s="121"/>
      <c r="U1079" s="121"/>
      <c r="V1079" s="121"/>
      <c r="W1079" s="121"/>
      <c r="X1079" s="121"/>
      <c r="Y1079" s="121"/>
      <c r="Z1079" s="121"/>
    </row>
    <row r="1080" ht="11.25" customHeight="1">
      <c r="A1080" s="547" t="s">
        <v>11691</v>
      </c>
      <c r="B1080" s="5" t="s">
        <v>135</v>
      </c>
      <c r="C1080" s="547" t="s">
        <v>13566</v>
      </c>
      <c r="D1080" s="5" t="s">
        <v>12223</v>
      </c>
      <c r="E1080" s="5">
        <v>3.33</v>
      </c>
      <c r="F1080" s="548">
        <v>3.33</v>
      </c>
      <c r="G1080" s="5" t="s">
        <v>154</v>
      </c>
      <c r="H1080" s="121"/>
      <c r="I1080" s="121"/>
      <c r="J1080" s="121"/>
      <c r="K1080" s="121"/>
      <c r="L1080" s="121"/>
      <c r="M1080" s="121"/>
      <c r="N1080" s="121"/>
      <c r="O1080" s="121"/>
      <c r="P1080" s="121"/>
      <c r="Q1080" s="121"/>
      <c r="R1080" s="121"/>
      <c r="S1080" s="121"/>
      <c r="T1080" s="121"/>
      <c r="U1080" s="121"/>
      <c r="V1080" s="121"/>
      <c r="W1080" s="121"/>
      <c r="X1080" s="121"/>
      <c r="Y1080" s="121"/>
      <c r="Z1080" s="121"/>
    </row>
    <row r="1081" ht="11.25" customHeight="1">
      <c r="A1081" s="547" t="s">
        <v>11691</v>
      </c>
      <c r="B1081" s="5" t="s">
        <v>135</v>
      </c>
      <c r="C1081" s="547" t="s">
        <v>13567</v>
      </c>
      <c r="D1081" s="5" t="s">
        <v>12223</v>
      </c>
      <c r="E1081" s="5">
        <v>3.33</v>
      </c>
      <c r="F1081" s="548">
        <v>0.8325</v>
      </c>
      <c r="G1081" s="5" t="s">
        <v>154</v>
      </c>
      <c r="H1081" s="121"/>
      <c r="I1081" s="121"/>
      <c r="J1081" s="121"/>
      <c r="K1081" s="121"/>
      <c r="L1081" s="121"/>
      <c r="M1081" s="121"/>
      <c r="N1081" s="121"/>
      <c r="O1081" s="121"/>
      <c r="P1081" s="121"/>
      <c r="Q1081" s="121"/>
      <c r="R1081" s="121"/>
      <c r="S1081" s="121"/>
      <c r="T1081" s="121"/>
      <c r="U1081" s="121"/>
      <c r="V1081" s="121"/>
      <c r="W1081" s="121"/>
      <c r="X1081" s="121"/>
      <c r="Y1081" s="121"/>
      <c r="Z1081" s="121"/>
    </row>
    <row r="1082" ht="11.25" customHeight="1">
      <c r="A1082" s="547" t="s">
        <v>11691</v>
      </c>
      <c r="B1082" s="5" t="s">
        <v>135</v>
      </c>
      <c r="C1082" s="547" t="s">
        <v>13568</v>
      </c>
      <c r="D1082" s="5" t="s">
        <v>12223</v>
      </c>
      <c r="E1082" s="5">
        <v>3.33</v>
      </c>
      <c r="F1082" s="548">
        <v>3.33</v>
      </c>
      <c r="G1082" s="5" t="s">
        <v>154</v>
      </c>
      <c r="H1082" s="121"/>
      <c r="I1082" s="121"/>
      <c r="J1082" s="121"/>
      <c r="K1082" s="121"/>
      <c r="L1082" s="121"/>
      <c r="M1082" s="121"/>
      <c r="N1082" s="121"/>
      <c r="O1082" s="121"/>
      <c r="P1082" s="121"/>
      <c r="Q1082" s="121"/>
      <c r="R1082" s="121"/>
      <c r="S1082" s="121"/>
      <c r="T1082" s="121"/>
      <c r="U1082" s="121"/>
      <c r="V1082" s="121"/>
      <c r="W1082" s="121"/>
      <c r="X1082" s="121"/>
      <c r="Y1082" s="121"/>
      <c r="Z1082" s="121"/>
    </row>
    <row r="1083" ht="11.25" customHeight="1">
      <c r="A1083" s="547" t="s">
        <v>11691</v>
      </c>
      <c r="B1083" s="5" t="s">
        <v>135</v>
      </c>
      <c r="C1083" s="547" t="s">
        <v>13569</v>
      </c>
      <c r="D1083" s="5" t="s">
        <v>12223</v>
      </c>
      <c r="E1083" s="5">
        <v>2.33</v>
      </c>
      <c r="F1083" s="548">
        <v>2.33</v>
      </c>
      <c r="G1083" s="5" t="s">
        <v>154</v>
      </c>
      <c r="H1083" s="121"/>
      <c r="I1083" s="121"/>
      <c r="J1083" s="121"/>
      <c r="K1083" s="121"/>
      <c r="L1083" s="121"/>
      <c r="M1083" s="121"/>
      <c r="N1083" s="121"/>
      <c r="O1083" s="121"/>
      <c r="P1083" s="121"/>
      <c r="Q1083" s="121"/>
      <c r="R1083" s="121"/>
      <c r="S1083" s="121"/>
      <c r="T1083" s="121"/>
      <c r="U1083" s="121"/>
      <c r="V1083" s="121"/>
      <c r="W1083" s="121"/>
      <c r="X1083" s="121"/>
      <c r="Y1083" s="121"/>
      <c r="Z1083" s="121"/>
    </row>
    <row r="1084" ht="11.25" customHeight="1">
      <c r="A1084" s="547" t="s">
        <v>11691</v>
      </c>
      <c r="B1084" s="5" t="s">
        <v>135</v>
      </c>
      <c r="C1084" s="547" t="s">
        <v>13570</v>
      </c>
      <c r="D1084" s="5" t="s">
        <v>12223</v>
      </c>
      <c r="E1084" s="5">
        <v>2.33</v>
      </c>
      <c r="F1084" s="548">
        <v>2.33</v>
      </c>
      <c r="G1084" s="5" t="s">
        <v>154</v>
      </c>
      <c r="H1084" s="121"/>
      <c r="I1084" s="121"/>
      <c r="J1084" s="121"/>
      <c r="K1084" s="121"/>
      <c r="L1084" s="121"/>
      <c r="M1084" s="121"/>
      <c r="N1084" s="121"/>
      <c r="O1084" s="121"/>
      <c r="P1084" s="121"/>
      <c r="Q1084" s="121"/>
      <c r="R1084" s="121"/>
      <c r="S1084" s="121"/>
      <c r="T1084" s="121"/>
      <c r="U1084" s="121"/>
      <c r="V1084" s="121"/>
      <c r="W1084" s="121"/>
      <c r="X1084" s="121"/>
      <c r="Y1084" s="121"/>
      <c r="Z1084" s="121"/>
    </row>
    <row r="1085" ht="11.25" customHeight="1">
      <c r="A1085" s="547" t="s">
        <v>11691</v>
      </c>
      <c r="B1085" s="5" t="s">
        <v>135</v>
      </c>
      <c r="C1085" s="547" t="s">
        <v>13571</v>
      </c>
      <c r="D1085" s="5" t="s">
        <v>12223</v>
      </c>
      <c r="E1085" s="5">
        <v>2.33</v>
      </c>
      <c r="F1085" s="548">
        <v>0.5825</v>
      </c>
      <c r="G1085" s="5" t="s">
        <v>154</v>
      </c>
      <c r="H1085" s="121"/>
      <c r="I1085" s="121"/>
      <c r="J1085" s="121"/>
      <c r="K1085" s="121"/>
      <c r="L1085" s="121"/>
      <c r="M1085" s="121"/>
      <c r="N1085" s="121"/>
      <c r="O1085" s="121"/>
      <c r="P1085" s="121"/>
      <c r="Q1085" s="121"/>
      <c r="R1085" s="121"/>
      <c r="S1085" s="121"/>
      <c r="T1085" s="121"/>
      <c r="U1085" s="121"/>
      <c r="V1085" s="121"/>
      <c r="W1085" s="121"/>
      <c r="X1085" s="121"/>
      <c r="Y1085" s="121"/>
      <c r="Z1085" s="121"/>
    </row>
    <row r="1086" ht="11.25" customHeight="1">
      <c r="A1086" s="547" t="s">
        <v>11691</v>
      </c>
      <c r="B1086" s="5" t="s">
        <v>135</v>
      </c>
      <c r="C1086" s="547" t="s">
        <v>13572</v>
      </c>
      <c r="D1086" s="5" t="s">
        <v>12223</v>
      </c>
      <c r="E1086" s="5">
        <v>2.33</v>
      </c>
      <c r="F1086" s="548">
        <v>4.66</v>
      </c>
      <c r="G1086" s="5" t="s">
        <v>154</v>
      </c>
      <c r="H1086" s="121"/>
      <c r="I1086" s="121"/>
      <c r="J1086" s="121"/>
      <c r="K1086" s="121"/>
      <c r="L1086" s="121"/>
      <c r="M1086" s="121"/>
      <c r="N1086" s="121"/>
      <c r="O1086" s="121"/>
      <c r="P1086" s="121"/>
      <c r="Q1086" s="121"/>
      <c r="R1086" s="121"/>
      <c r="S1086" s="121"/>
      <c r="T1086" s="121"/>
      <c r="U1086" s="121"/>
      <c r="V1086" s="121"/>
      <c r="W1086" s="121"/>
      <c r="X1086" s="121"/>
      <c r="Y1086" s="121"/>
      <c r="Z1086" s="121"/>
    </row>
    <row r="1087" ht="11.25" customHeight="1">
      <c r="A1087" s="540" t="s">
        <v>155</v>
      </c>
      <c r="B1087" s="447" t="s">
        <v>155</v>
      </c>
      <c r="C1087" s="540" t="s">
        <v>13573</v>
      </c>
      <c r="D1087" s="458" t="s">
        <v>12223</v>
      </c>
      <c r="E1087" s="459">
        <v>0.92</v>
      </c>
      <c r="F1087" s="541">
        <v>0.92</v>
      </c>
      <c r="G1087" s="447" t="s">
        <v>155</v>
      </c>
      <c r="H1087" s="121"/>
      <c r="I1087" s="121"/>
      <c r="J1087" s="121"/>
      <c r="K1087" s="121"/>
      <c r="L1087" s="121"/>
      <c r="M1087" s="121"/>
      <c r="N1087" s="121"/>
      <c r="O1087" s="121"/>
      <c r="P1087" s="121"/>
      <c r="Q1087" s="121"/>
      <c r="R1087" s="121"/>
      <c r="S1087" s="121"/>
      <c r="T1087" s="121"/>
      <c r="U1087" s="121"/>
      <c r="V1087" s="121"/>
      <c r="W1087" s="121"/>
      <c r="X1087" s="121"/>
      <c r="Y1087" s="121"/>
      <c r="Z1087" s="121"/>
    </row>
    <row r="1088" ht="11.25" customHeight="1">
      <c r="A1088" s="547" t="s">
        <v>12150</v>
      </c>
      <c r="B1088" s="5" t="s">
        <v>135</v>
      </c>
      <c r="C1088" s="547" t="s">
        <v>13574</v>
      </c>
      <c r="D1088" s="5" t="s">
        <v>12223</v>
      </c>
      <c r="E1088" s="5">
        <v>3.33</v>
      </c>
      <c r="F1088" s="548">
        <v>3.33</v>
      </c>
      <c r="G1088" s="5" t="s">
        <v>156</v>
      </c>
      <c r="H1088" s="121"/>
      <c r="I1088" s="121"/>
      <c r="J1088" s="121"/>
      <c r="K1088" s="121"/>
      <c r="L1088" s="121"/>
      <c r="M1088" s="121"/>
      <c r="N1088" s="121"/>
      <c r="O1088" s="121"/>
      <c r="P1088" s="121"/>
      <c r="Q1088" s="121"/>
      <c r="R1088" s="121"/>
      <c r="S1088" s="121"/>
      <c r="T1088" s="121"/>
      <c r="U1088" s="121"/>
      <c r="V1088" s="121"/>
      <c r="W1088" s="121"/>
      <c r="X1088" s="121"/>
      <c r="Y1088" s="121"/>
      <c r="Z1088" s="121"/>
    </row>
    <row r="1089" ht="11.25" customHeight="1">
      <c r="A1089" s="547" t="s">
        <v>12150</v>
      </c>
      <c r="B1089" s="5" t="s">
        <v>135</v>
      </c>
      <c r="C1089" s="547" t="s">
        <v>13575</v>
      </c>
      <c r="D1089" s="5" t="s">
        <v>12223</v>
      </c>
      <c r="E1089" s="5">
        <v>3.33</v>
      </c>
      <c r="F1089" s="548">
        <v>3.33</v>
      </c>
      <c r="G1089" s="5" t="s">
        <v>156</v>
      </c>
      <c r="H1089" s="121"/>
      <c r="I1089" s="121"/>
      <c r="J1089" s="121"/>
      <c r="K1089" s="121"/>
      <c r="L1089" s="121"/>
      <c r="M1089" s="121"/>
      <c r="N1089" s="121"/>
      <c r="O1089" s="121"/>
      <c r="P1089" s="121"/>
      <c r="Q1089" s="121"/>
      <c r="R1089" s="121"/>
      <c r="S1089" s="121"/>
      <c r="T1089" s="121"/>
      <c r="U1089" s="121"/>
      <c r="V1089" s="121"/>
      <c r="W1089" s="121"/>
      <c r="X1089" s="121"/>
      <c r="Y1089" s="121"/>
      <c r="Z1089" s="121"/>
    </row>
    <row r="1090" ht="11.25" customHeight="1">
      <c r="A1090" s="547" t="s">
        <v>12150</v>
      </c>
      <c r="B1090" s="5" t="s">
        <v>135</v>
      </c>
      <c r="C1090" s="547" t="s">
        <v>13576</v>
      </c>
      <c r="D1090" s="5" t="s">
        <v>12223</v>
      </c>
      <c r="E1090" s="5">
        <v>0.83</v>
      </c>
      <c r="F1090" s="548">
        <v>0.83</v>
      </c>
      <c r="G1090" s="5" t="s">
        <v>156</v>
      </c>
      <c r="H1090" s="121"/>
      <c r="I1090" s="121"/>
      <c r="J1090" s="121"/>
      <c r="K1090" s="121"/>
      <c r="L1090" s="121"/>
      <c r="M1090" s="121"/>
      <c r="N1090" s="121"/>
      <c r="O1090" s="121"/>
      <c r="P1090" s="121"/>
      <c r="Q1090" s="121"/>
      <c r="R1090" s="121"/>
      <c r="S1090" s="121"/>
      <c r="T1090" s="121"/>
      <c r="U1090" s="121"/>
      <c r="V1090" s="121"/>
      <c r="W1090" s="121"/>
      <c r="X1090" s="121"/>
      <c r="Y1090" s="121"/>
      <c r="Z1090" s="121"/>
    </row>
    <row r="1091" ht="11.25" customHeight="1">
      <c r="A1091" s="547" t="s">
        <v>12150</v>
      </c>
      <c r="B1091" s="5" t="s">
        <v>135</v>
      </c>
      <c r="C1091" s="547" t="s">
        <v>13577</v>
      </c>
      <c r="D1091" s="5" t="s">
        <v>12223</v>
      </c>
      <c r="E1091" s="5">
        <v>0.33</v>
      </c>
      <c r="F1091" s="548">
        <v>0.33</v>
      </c>
      <c r="G1091" s="5" t="s">
        <v>156</v>
      </c>
      <c r="H1091" s="121"/>
      <c r="I1091" s="121"/>
      <c r="J1091" s="121"/>
      <c r="K1091" s="121"/>
      <c r="L1091" s="121"/>
      <c r="M1091" s="121"/>
      <c r="N1091" s="121"/>
      <c r="O1091" s="121"/>
      <c r="P1091" s="121"/>
      <c r="Q1091" s="121"/>
      <c r="R1091" s="121"/>
      <c r="S1091" s="121"/>
      <c r="T1091" s="121"/>
      <c r="U1091" s="121"/>
      <c r="V1091" s="121"/>
      <c r="W1091" s="121"/>
      <c r="X1091" s="121"/>
      <c r="Y1091" s="121"/>
      <c r="Z1091" s="121"/>
    </row>
    <row r="1092" ht="11.25" customHeight="1">
      <c r="A1092" s="547" t="s">
        <v>12150</v>
      </c>
      <c r="B1092" s="5" t="s">
        <v>135</v>
      </c>
      <c r="C1092" s="547" t="s">
        <v>13578</v>
      </c>
      <c r="D1092" s="5" t="s">
        <v>12223</v>
      </c>
      <c r="E1092" s="5">
        <v>4.67</v>
      </c>
      <c r="F1092" s="548">
        <v>4.67</v>
      </c>
      <c r="G1092" s="5" t="s">
        <v>156</v>
      </c>
      <c r="H1092" s="121"/>
      <c r="I1092" s="121"/>
      <c r="J1092" s="121"/>
      <c r="K1092" s="121"/>
      <c r="L1092" s="121"/>
      <c r="M1092" s="121"/>
      <c r="N1092" s="121"/>
      <c r="O1092" s="121"/>
      <c r="P1092" s="121"/>
      <c r="Q1092" s="121"/>
      <c r="R1092" s="121"/>
      <c r="S1092" s="121"/>
      <c r="T1092" s="121"/>
      <c r="U1092" s="121"/>
      <c r="V1092" s="121"/>
      <c r="W1092" s="121"/>
      <c r="X1092" s="121"/>
      <c r="Y1092" s="121"/>
      <c r="Z1092" s="121"/>
    </row>
    <row r="1093" ht="11.25" customHeight="1">
      <c r="A1093" s="547" t="s">
        <v>12150</v>
      </c>
      <c r="B1093" s="5" t="s">
        <v>135</v>
      </c>
      <c r="C1093" s="547" t="s">
        <v>13579</v>
      </c>
      <c r="D1093" s="5" t="s">
        <v>12223</v>
      </c>
      <c r="E1093" s="5">
        <v>4.67</v>
      </c>
      <c r="F1093" s="548">
        <v>4.67</v>
      </c>
      <c r="G1093" s="5" t="s">
        <v>156</v>
      </c>
      <c r="H1093" s="121"/>
      <c r="I1093" s="121"/>
      <c r="J1093" s="121"/>
      <c r="K1093" s="121"/>
      <c r="L1093" s="121"/>
      <c r="M1093" s="121"/>
      <c r="N1093" s="121"/>
      <c r="O1093" s="121"/>
      <c r="P1093" s="121"/>
      <c r="Q1093" s="121"/>
      <c r="R1093" s="121"/>
      <c r="S1093" s="121"/>
      <c r="T1093" s="121"/>
      <c r="U1093" s="121"/>
      <c r="V1093" s="121"/>
      <c r="W1093" s="121"/>
      <c r="X1093" s="121"/>
      <c r="Y1093" s="121"/>
      <c r="Z1093" s="121"/>
    </row>
    <row r="1094" ht="11.25" customHeight="1">
      <c r="A1094" s="547" t="s">
        <v>12150</v>
      </c>
      <c r="B1094" s="5" t="s">
        <v>135</v>
      </c>
      <c r="C1094" s="547" t="s">
        <v>13580</v>
      </c>
      <c r="D1094" s="5" t="s">
        <v>12223</v>
      </c>
      <c r="E1094" s="5">
        <v>1.17</v>
      </c>
      <c r="F1094" s="548">
        <v>1.17</v>
      </c>
      <c r="G1094" s="5" t="s">
        <v>156</v>
      </c>
      <c r="H1094" s="121"/>
      <c r="I1094" s="121"/>
      <c r="J1094" s="121"/>
      <c r="K1094" s="121"/>
      <c r="L1094" s="121"/>
      <c r="M1094" s="121"/>
      <c r="N1094" s="121"/>
      <c r="O1094" s="121"/>
      <c r="P1094" s="121"/>
      <c r="Q1094" s="121"/>
      <c r="R1094" s="121"/>
      <c r="S1094" s="121"/>
      <c r="T1094" s="121"/>
      <c r="U1094" s="121"/>
      <c r="V1094" s="121"/>
      <c r="W1094" s="121"/>
      <c r="X1094" s="121"/>
      <c r="Y1094" s="121"/>
      <c r="Z1094" s="121"/>
    </row>
    <row r="1095" ht="11.25" customHeight="1">
      <c r="A1095" s="547" t="s">
        <v>12150</v>
      </c>
      <c r="B1095" s="5" t="s">
        <v>135</v>
      </c>
      <c r="C1095" s="547" t="s">
        <v>13581</v>
      </c>
      <c r="D1095" s="5" t="s">
        <v>12223</v>
      </c>
      <c r="E1095" s="5">
        <v>0.47</v>
      </c>
      <c r="F1095" s="548">
        <v>0.47</v>
      </c>
      <c r="G1095" s="5" t="s">
        <v>156</v>
      </c>
      <c r="H1095" s="121"/>
      <c r="I1095" s="121"/>
      <c r="J1095" s="121"/>
      <c r="K1095" s="121"/>
      <c r="L1095" s="121"/>
      <c r="M1095" s="121"/>
      <c r="N1095" s="121"/>
      <c r="O1095" s="121"/>
      <c r="P1095" s="121"/>
      <c r="Q1095" s="121"/>
      <c r="R1095" s="121"/>
      <c r="S1095" s="121"/>
      <c r="T1095" s="121"/>
      <c r="U1095" s="121"/>
      <c r="V1095" s="121"/>
      <c r="W1095" s="121"/>
      <c r="X1095" s="121"/>
      <c r="Y1095" s="121"/>
      <c r="Z1095" s="121"/>
    </row>
    <row r="1096" ht="11.25" customHeight="1">
      <c r="A1096" s="547" t="s">
        <v>12150</v>
      </c>
      <c r="B1096" s="5" t="s">
        <v>135</v>
      </c>
      <c r="C1096" s="547" t="s">
        <v>13582</v>
      </c>
      <c r="D1096" s="5" t="s">
        <v>12223</v>
      </c>
      <c r="E1096" s="5">
        <v>4.67</v>
      </c>
      <c r="F1096" s="548">
        <v>4.67</v>
      </c>
      <c r="G1096" s="5" t="s">
        <v>156</v>
      </c>
      <c r="H1096" s="121"/>
      <c r="I1096" s="121"/>
      <c r="J1096" s="121"/>
      <c r="K1096" s="121"/>
      <c r="L1096" s="121"/>
      <c r="M1096" s="121"/>
      <c r="N1096" s="121"/>
      <c r="O1096" s="121"/>
      <c r="P1096" s="121"/>
      <c r="Q1096" s="121"/>
      <c r="R1096" s="121"/>
      <c r="S1096" s="121"/>
      <c r="T1096" s="121"/>
      <c r="U1096" s="121"/>
      <c r="V1096" s="121"/>
      <c r="W1096" s="121"/>
      <c r="X1096" s="121"/>
      <c r="Y1096" s="121"/>
      <c r="Z1096" s="121"/>
    </row>
    <row r="1097" ht="11.25" customHeight="1">
      <c r="A1097" s="547" t="s">
        <v>12150</v>
      </c>
      <c r="B1097" s="5" t="s">
        <v>135</v>
      </c>
      <c r="C1097" s="547" t="s">
        <v>13583</v>
      </c>
      <c r="D1097" s="5" t="s">
        <v>12223</v>
      </c>
      <c r="E1097" s="5">
        <v>6.67</v>
      </c>
      <c r="F1097" s="548">
        <v>6.67</v>
      </c>
      <c r="G1097" s="5" t="s">
        <v>156</v>
      </c>
      <c r="H1097" s="121"/>
      <c r="I1097" s="121"/>
      <c r="J1097" s="121"/>
      <c r="K1097" s="121"/>
      <c r="L1097" s="121"/>
      <c r="M1097" s="121"/>
      <c r="N1097" s="121"/>
      <c r="O1097" s="121"/>
      <c r="P1097" s="121"/>
      <c r="Q1097" s="121"/>
      <c r="R1097" s="121"/>
      <c r="S1097" s="121"/>
      <c r="T1097" s="121"/>
      <c r="U1097" s="121"/>
      <c r="V1097" s="121"/>
      <c r="W1097" s="121"/>
      <c r="X1097" s="121"/>
      <c r="Y1097" s="121"/>
      <c r="Z1097" s="121"/>
    </row>
    <row r="1098" ht="11.25" customHeight="1">
      <c r="A1098" s="547" t="s">
        <v>12150</v>
      </c>
      <c r="B1098" s="5" t="s">
        <v>135</v>
      </c>
      <c r="C1098" s="547" t="s">
        <v>13584</v>
      </c>
      <c r="D1098" s="5" t="s">
        <v>12223</v>
      </c>
      <c r="E1098" s="5">
        <v>6.67</v>
      </c>
      <c r="F1098" s="548">
        <v>6.67</v>
      </c>
      <c r="G1098" s="5" t="s">
        <v>156</v>
      </c>
      <c r="H1098" s="121"/>
      <c r="I1098" s="121"/>
      <c r="J1098" s="121"/>
      <c r="K1098" s="121"/>
      <c r="L1098" s="121"/>
      <c r="M1098" s="121"/>
      <c r="N1098" s="121"/>
      <c r="O1098" s="121"/>
      <c r="P1098" s="121"/>
      <c r="Q1098" s="121"/>
      <c r="R1098" s="121"/>
      <c r="S1098" s="121"/>
      <c r="T1098" s="121"/>
      <c r="U1098" s="121"/>
      <c r="V1098" s="121"/>
      <c r="W1098" s="121"/>
      <c r="X1098" s="121"/>
      <c r="Y1098" s="121"/>
      <c r="Z1098" s="121"/>
    </row>
    <row r="1099" ht="11.25" customHeight="1">
      <c r="A1099" s="547" t="s">
        <v>12150</v>
      </c>
      <c r="B1099" s="5" t="s">
        <v>135</v>
      </c>
      <c r="C1099" s="547" t="s">
        <v>13585</v>
      </c>
      <c r="D1099" s="5" t="s">
        <v>12223</v>
      </c>
      <c r="E1099" s="5">
        <v>1.67</v>
      </c>
      <c r="F1099" s="548">
        <v>1.67</v>
      </c>
      <c r="G1099" s="5" t="s">
        <v>156</v>
      </c>
      <c r="H1099" s="121"/>
      <c r="I1099" s="121"/>
      <c r="J1099" s="121"/>
      <c r="K1099" s="121"/>
      <c r="L1099" s="121"/>
      <c r="M1099" s="121"/>
      <c r="N1099" s="121"/>
      <c r="O1099" s="121"/>
      <c r="P1099" s="121"/>
      <c r="Q1099" s="121"/>
      <c r="R1099" s="121"/>
      <c r="S1099" s="121"/>
      <c r="T1099" s="121"/>
      <c r="U1099" s="121"/>
      <c r="V1099" s="121"/>
      <c r="W1099" s="121"/>
      <c r="X1099" s="121"/>
      <c r="Y1099" s="121"/>
      <c r="Z1099" s="121"/>
    </row>
    <row r="1100" ht="11.25" customHeight="1">
      <c r="A1100" s="547" t="s">
        <v>12150</v>
      </c>
      <c r="B1100" s="5" t="s">
        <v>135</v>
      </c>
      <c r="C1100" s="547" t="s">
        <v>13586</v>
      </c>
      <c r="D1100" s="5" t="s">
        <v>12223</v>
      </c>
      <c r="E1100" s="5">
        <v>0.67</v>
      </c>
      <c r="F1100" s="548">
        <v>0.67</v>
      </c>
      <c r="G1100" s="5" t="s">
        <v>156</v>
      </c>
      <c r="H1100" s="121"/>
      <c r="I1100" s="121"/>
      <c r="J1100" s="121"/>
      <c r="K1100" s="121"/>
      <c r="L1100" s="121"/>
      <c r="M1100" s="121"/>
      <c r="N1100" s="121"/>
      <c r="O1100" s="121"/>
      <c r="P1100" s="121"/>
      <c r="Q1100" s="121"/>
      <c r="R1100" s="121"/>
      <c r="S1100" s="121"/>
      <c r="T1100" s="121"/>
      <c r="U1100" s="121"/>
      <c r="V1100" s="121"/>
      <c r="W1100" s="121"/>
      <c r="X1100" s="121"/>
      <c r="Y1100" s="121"/>
      <c r="Z1100" s="121"/>
    </row>
    <row r="1101" ht="11.25" customHeight="1">
      <c r="A1101" s="547" t="s">
        <v>12150</v>
      </c>
      <c r="B1101" s="5" t="s">
        <v>135</v>
      </c>
      <c r="C1101" s="547" t="s">
        <v>13587</v>
      </c>
      <c r="D1101" s="5" t="s">
        <v>12223</v>
      </c>
      <c r="E1101" s="5">
        <v>6.67</v>
      </c>
      <c r="F1101" s="548">
        <v>6.67</v>
      </c>
      <c r="G1101" s="5" t="s">
        <v>156</v>
      </c>
      <c r="H1101" s="121"/>
      <c r="I1101" s="121"/>
      <c r="J1101" s="121"/>
      <c r="K1101" s="121"/>
      <c r="L1101" s="121"/>
      <c r="M1101" s="121"/>
      <c r="N1101" s="121"/>
      <c r="O1101" s="121"/>
      <c r="P1101" s="121"/>
      <c r="Q1101" s="121"/>
      <c r="R1101" s="121"/>
      <c r="S1101" s="121"/>
      <c r="T1101" s="121"/>
      <c r="U1101" s="121"/>
      <c r="V1101" s="121"/>
      <c r="W1101" s="121"/>
      <c r="X1101" s="121"/>
      <c r="Y1101" s="121"/>
      <c r="Z1101" s="121"/>
    </row>
    <row r="1102" ht="11.25" customHeight="1">
      <c r="A1102" s="547" t="s">
        <v>12150</v>
      </c>
      <c r="B1102" s="5" t="s">
        <v>135</v>
      </c>
      <c r="C1102" s="547" t="s">
        <v>13588</v>
      </c>
      <c r="D1102" s="5" t="s">
        <v>12223</v>
      </c>
      <c r="E1102" s="5">
        <v>3.33</v>
      </c>
      <c r="F1102" s="548">
        <v>3.33</v>
      </c>
      <c r="G1102" s="5" t="s">
        <v>156</v>
      </c>
      <c r="H1102" s="121"/>
      <c r="I1102" s="121"/>
      <c r="J1102" s="121"/>
      <c r="K1102" s="121"/>
      <c r="L1102" s="121"/>
      <c r="M1102" s="121"/>
      <c r="N1102" s="121"/>
      <c r="O1102" s="121"/>
      <c r="P1102" s="121"/>
      <c r="Q1102" s="121"/>
      <c r="R1102" s="121"/>
      <c r="S1102" s="121"/>
      <c r="T1102" s="121"/>
      <c r="U1102" s="121"/>
      <c r="V1102" s="121"/>
      <c r="W1102" s="121"/>
      <c r="X1102" s="121"/>
      <c r="Y1102" s="121"/>
      <c r="Z1102" s="121"/>
    </row>
    <row r="1103" ht="11.25" customHeight="1">
      <c r="A1103" s="547" t="s">
        <v>12150</v>
      </c>
      <c r="B1103" s="5" t="s">
        <v>135</v>
      </c>
      <c r="C1103" s="547" t="s">
        <v>13589</v>
      </c>
      <c r="D1103" s="5" t="s">
        <v>12223</v>
      </c>
      <c r="E1103" s="5">
        <v>3.33</v>
      </c>
      <c r="F1103" s="548">
        <v>3.33</v>
      </c>
      <c r="G1103" s="5" t="s">
        <v>156</v>
      </c>
      <c r="H1103" s="121"/>
      <c r="I1103" s="121"/>
      <c r="J1103" s="121"/>
      <c r="K1103" s="121"/>
      <c r="L1103" s="121"/>
      <c r="M1103" s="121"/>
      <c r="N1103" s="121"/>
      <c r="O1103" s="121"/>
      <c r="P1103" s="121"/>
      <c r="Q1103" s="121"/>
      <c r="R1103" s="121"/>
      <c r="S1103" s="121"/>
      <c r="T1103" s="121"/>
      <c r="U1103" s="121"/>
      <c r="V1103" s="121"/>
      <c r="W1103" s="121"/>
      <c r="X1103" s="121"/>
      <c r="Y1103" s="121"/>
      <c r="Z1103" s="121"/>
    </row>
    <row r="1104" ht="11.25" customHeight="1">
      <c r="A1104" s="547" t="s">
        <v>12150</v>
      </c>
      <c r="B1104" s="5" t="s">
        <v>135</v>
      </c>
      <c r="C1104" s="547" t="s">
        <v>13590</v>
      </c>
      <c r="D1104" s="5" t="s">
        <v>12223</v>
      </c>
      <c r="E1104" s="5">
        <v>3.33</v>
      </c>
      <c r="F1104" s="548">
        <v>3.33</v>
      </c>
      <c r="G1104" s="5" t="s">
        <v>156</v>
      </c>
      <c r="H1104" s="121"/>
      <c r="I1104" s="121"/>
      <c r="J1104" s="121"/>
      <c r="K1104" s="121"/>
      <c r="L1104" s="121"/>
      <c r="M1104" s="121"/>
      <c r="N1104" s="121"/>
      <c r="O1104" s="121"/>
      <c r="P1104" s="121"/>
      <c r="Q1104" s="121"/>
      <c r="R1104" s="121"/>
      <c r="S1104" s="121"/>
      <c r="T1104" s="121"/>
      <c r="U1104" s="121"/>
      <c r="V1104" s="121"/>
      <c r="W1104" s="121"/>
      <c r="X1104" s="121"/>
      <c r="Y1104" s="121"/>
      <c r="Z1104" s="121"/>
    </row>
    <row r="1105" ht="11.25" customHeight="1">
      <c r="A1105" s="547" t="s">
        <v>12150</v>
      </c>
      <c r="B1105" s="5" t="s">
        <v>135</v>
      </c>
      <c r="C1105" s="547" t="s">
        <v>13591</v>
      </c>
      <c r="D1105" s="5" t="s">
        <v>12223</v>
      </c>
      <c r="E1105" s="5">
        <v>0.83</v>
      </c>
      <c r="F1105" s="548">
        <v>0.83</v>
      </c>
      <c r="G1105" s="5" t="s">
        <v>156</v>
      </c>
      <c r="H1105" s="121"/>
      <c r="I1105" s="121"/>
      <c r="J1105" s="121"/>
      <c r="K1105" s="121"/>
      <c r="L1105" s="121"/>
      <c r="M1105" s="121"/>
      <c r="N1105" s="121"/>
      <c r="O1105" s="121"/>
      <c r="P1105" s="121"/>
      <c r="Q1105" s="121"/>
      <c r="R1105" s="121"/>
      <c r="S1105" s="121"/>
      <c r="T1105" s="121"/>
      <c r="U1105" s="121"/>
      <c r="V1105" s="121"/>
      <c r="W1105" s="121"/>
      <c r="X1105" s="121"/>
      <c r="Y1105" s="121"/>
      <c r="Z1105" s="121"/>
    </row>
    <row r="1106" ht="11.25" customHeight="1">
      <c r="A1106" s="547" t="s">
        <v>12150</v>
      </c>
      <c r="B1106" s="5" t="s">
        <v>135</v>
      </c>
      <c r="C1106" s="547" t="s">
        <v>13592</v>
      </c>
      <c r="D1106" s="5" t="s">
        <v>12223</v>
      </c>
      <c r="E1106" s="5">
        <v>0.33</v>
      </c>
      <c r="F1106" s="548">
        <v>0.33</v>
      </c>
      <c r="G1106" s="5" t="s">
        <v>156</v>
      </c>
      <c r="H1106" s="121"/>
      <c r="I1106" s="121"/>
      <c r="J1106" s="121"/>
      <c r="K1106" s="121"/>
      <c r="L1106" s="121"/>
      <c r="M1106" s="121"/>
      <c r="N1106" s="121"/>
      <c r="O1106" s="121"/>
      <c r="P1106" s="121"/>
      <c r="Q1106" s="121"/>
      <c r="R1106" s="121"/>
      <c r="S1106" s="121"/>
      <c r="T1106" s="121"/>
      <c r="U1106" s="121"/>
      <c r="V1106" s="121"/>
      <c r="W1106" s="121"/>
      <c r="X1106" s="121"/>
      <c r="Y1106" s="121"/>
      <c r="Z1106" s="121"/>
    </row>
    <row r="1107" ht="11.25" customHeight="1">
      <c r="A1107" s="547" t="s">
        <v>12150</v>
      </c>
      <c r="B1107" s="5" t="s">
        <v>135</v>
      </c>
      <c r="C1107" s="547" t="s">
        <v>13593</v>
      </c>
      <c r="D1107" s="5" t="s">
        <v>12223</v>
      </c>
      <c r="E1107" s="5">
        <v>3.33</v>
      </c>
      <c r="F1107" s="548">
        <v>3.33</v>
      </c>
      <c r="G1107" s="5" t="s">
        <v>156</v>
      </c>
      <c r="H1107" s="121"/>
      <c r="I1107" s="121"/>
      <c r="J1107" s="121"/>
      <c r="K1107" s="121"/>
      <c r="L1107" s="121"/>
      <c r="M1107" s="121"/>
      <c r="N1107" s="121"/>
      <c r="O1107" s="121"/>
      <c r="P1107" s="121"/>
      <c r="Q1107" s="121"/>
      <c r="R1107" s="121"/>
      <c r="S1107" s="121"/>
      <c r="T1107" s="121"/>
      <c r="U1107" s="121"/>
      <c r="V1107" s="121"/>
      <c r="W1107" s="121"/>
      <c r="X1107" s="121"/>
      <c r="Y1107" s="121"/>
      <c r="Z1107" s="121"/>
    </row>
    <row r="1108" ht="11.25" customHeight="1">
      <c r="A1108" s="547" t="s">
        <v>12150</v>
      </c>
      <c r="B1108" s="5" t="s">
        <v>135</v>
      </c>
      <c r="C1108" s="547" t="s">
        <v>13594</v>
      </c>
      <c r="D1108" s="5" t="s">
        <v>12223</v>
      </c>
      <c r="E1108" s="5">
        <v>3.33</v>
      </c>
      <c r="F1108" s="548">
        <v>3.33</v>
      </c>
      <c r="G1108" s="5" t="s">
        <v>156</v>
      </c>
      <c r="H1108" s="121"/>
      <c r="I1108" s="121"/>
      <c r="J1108" s="121"/>
      <c r="K1108" s="121"/>
      <c r="L1108" s="121"/>
      <c r="M1108" s="121"/>
      <c r="N1108" s="121"/>
      <c r="O1108" s="121"/>
      <c r="P1108" s="121"/>
      <c r="Q1108" s="121"/>
      <c r="R1108" s="121"/>
      <c r="S1108" s="121"/>
      <c r="T1108" s="121"/>
      <c r="U1108" s="121"/>
      <c r="V1108" s="121"/>
      <c r="W1108" s="121"/>
      <c r="X1108" s="121"/>
      <c r="Y1108" s="121"/>
      <c r="Z1108" s="121"/>
    </row>
    <row r="1109" ht="11.25" customHeight="1">
      <c r="A1109" s="547" t="s">
        <v>12150</v>
      </c>
      <c r="B1109" s="5" t="s">
        <v>135</v>
      </c>
      <c r="C1109" s="547" t="s">
        <v>13595</v>
      </c>
      <c r="D1109" s="5" t="s">
        <v>12223</v>
      </c>
      <c r="E1109" s="5">
        <v>4.67</v>
      </c>
      <c r="F1109" s="548">
        <v>4.67</v>
      </c>
      <c r="G1109" s="5" t="s">
        <v>156</v>
      </c>
      <c r="H1109" s="121"/>
      <c r="I1109" s="121"/>
      <c r="J1109" s="121"/>
      <c r="K1109" s="121"/>
      <c r="L1109" s="121"/>
      <c r="M1109" s="121"/>
      <c r="N1109" s="121"/>
      <c r="O1109" s="121"/>
      <c r="P1109" s="121"/>
      <c r="Q1109" s="121"/>
      <c r="R1109" s="121"/>
      <c r="S1109" s="121"/>
      <c r="T1109" s="121"/>
      <c r="U1109" s="121"/>
      <c r="V1109" s="121"/>
      <c r="W1109" s="121"/>
      <c r="X1109" s="121"/>
      <c r="Y1109" s="121"/>
      <c r="Z1109" s="121"/>
    </row>
    <row r="1110" ht="11.25" customHeight="1">
      <c r="A1110" s="547" t="s">
        <v>12150</v>
      </c>
      <c r="B1110" s="5" t="s">
        <v>135</v>
      </c>
      <c r="C1110" s="547" t="s">
        <v>13596</v>
      </c>
      <c r="D1110" s="5" t="s">
        <v>12223</v>
      </c>
      <c r="E1110" s="5">
        <v>3.33</v>
      </c>
      <c r="F1110" s="548">
        <v>3.33</v>
      </c>
      <c r="G1110" s="5" t="s">
        <v>156</v>
      </c>
      <c r="H1110" s="121"/>
      <c r="I1110" s="121"/>
      <c r="J1110" s="121"/>
      <c r="K1110" s="121"/>
      <c r="L1110" s="121"/>
      <c r="M1110" s="121"/>
      <c r="N1110" s="121"/>
      <c r="O1110" s="121"/>
      <c r="P1110" s="121"/>
      <c r="Q1110" s="121"/>
      <c r="R1110" s="121"/>
      <c r="S1110" s="121"/>
      <c r="T1110" s="121"/>
      <c r="U1110" s="121"/>
      <c r="V1110" s="121"/>
      <c r="W1110" s="121"/>
      <c r="X1110" s="121"/>
      <c r="Y1110" s="121"/>
      <c r="Z1110" s="121"/>
    </row>
    <row r="1111" ht="11.25" customHeight="1">
      <c r="A1111" s="547" t="s">
        <v>12150</v>
      </c>
      <c r="B1111" s="5" t="s">
        <v>135</v>
      </c>
      <c r="C1111" s="547" t="s">
        <v>13597</v>
      </c>
      <c r="D1111" s="5" t="s">
        <v>12223</v>
      </c>
      <c r="E1111" s="5">
        <v>3.33</v>
      </c>
      <c r="F1111" s="548">
        <v>3.33</v>
      </c>
      <c r="G1111" s="5" t="s">
        <v>156</v>
      </c>
      <c r="H1111" s="121"/>
      <c r="I1111" s="121"/>
      <c r="J1111" s="121"/>
      <c r="K1111" s="121"/>
      <c r="L1111" s="121"/>
      <c r="M1111" s="121"/>
      <c r="N1111" s="121"/>
      <c r="O1111" s="121"/>
      <c r="P1111" s="121"/>
      <c r="Q1111" s="121"/>
      <c r="R1111" s="121"/>
      <c r="S1111" s="121"/>
      <c r="T1111" s="121"/>
      <c r="U1111" s="121"/>
      <c r="V1111" s="121"/>
      <c r="W1111" s="121"/>
      <c r="X1111" s="121"/>
      <c r="Y1111" s="121"/>
      <c r="Z1111" s="121"/>
    </row>
    <row r="1112" ht="11.25" customHeight="1">
      <c r="A1112" s="547" t="s">
        <v>12150</v>
      </c>
      <c r="B1112" s="5" t="s">
        <v>135</v>
      </c>
      <c r="C1112" s="547" t="s">
        <v>13598</v>
      </c>
      <c r="D1112" s="5" t="s">
        <v>12223</v>
      </c>
      <c r="E1112" s="5">
        <v>0.83</v>
      </c>
      <c r="F1112" s="548">
        <v>0.83</v>
      </c>
      <c r="G1112" s="5" t="s">
        <v>156</v>
      </c>
      <c r="H1112" s="121"/>
      <c r="I1112" s="121"/>
      <c r="J1112" s="121"/>
      <c r="K1112" s="121"/>
      <c r="L1112" s="121"/>
      <c r="M1112" s="121"/>
      <c r="N1112" s="121"/>
      <c r="O1112" s="121"/>
      <c r="P1112" s="121"/>
      <c r="Q1112" s="121"/>
      <c r="R1112" s="121"/>
      <c r="S1112" s="121"/>
      <c r="T1112" s="121"/>
      <c r="U1112" s="121"/>
      <c r="V1112" s="121"/>
      <c r="W1112" s="121"/>
      <c r="X1112" s="121"/>
      <c r="Y1112" s="121"/>
      <c r="Z1112" s="121"/>
    </row>
    <row r="1113" ht="11.25" customHeight="1">
      <c r="A1113" s="547" t="s">
        <v>12150</v>
      </c>
      <c r="B1113" s="5" t="s">
        <v>135</v>
      </c>
      <c r="C1113" s="547" t="s">
        <v>13599</v>
      </c>
      <c r="D1113" s="5" t="s">
        <v>12223</v>
      </c>
      <c r="E1113" s="5">
        <v>0.33</v>
      </c>
      <c r="F1113" s="548">
        <v>0.33</v>
      </c>
      <c r="G1113" s="5" t="s">
        <v>156</v>
      </c>
      <c r="H1113" s="121"/>
      <c r="I1113" s="121"/>
      <c r="J1113" s="121"/>
      <c r="K1113" s="121"/>
      <c r="L1113" s="121"/>
      <c r="M1113" s="121"/>
      <c r="N1113" s="121"/>
      <c r="O1113" s="121"/>
      <c r="P1113" s="121"/>
      <c r="Q1113" s="121"/>
      <c r="R1113" s="121"/>
      <c r="S1113" s="121"/>
      <c r="T1113" s="121"/>
      <c r="U1113" s="121"/>
      <c r="V1113" s="121"/>
      <c r="W1113" s="121"/>
      <c r="X1113" s="121"/>
      <c r="Y1113" s="121"/>
      <c r="Z1113" s="121"/>
    </row>
    <row r="1114" ht="11.25" customHeight="1">
      <c r="A1114" s="547" t="s">
        <v>12150</v>
      </c>
      <c r="B1114" s="5" t="s">
        <v>135</v>
      </c>
      <c r="C1114" s="547" t="s">
        <v>13600</v>
      </c>
      <c r="D1114" s="5" t="s">
        <v>12223</v>
      </c>
      <c r="E1114" s="5" t="s">
        <v>13601</v>
      </c>
      <c r="F1114" s="548">
        <v>1.33</v>
      </c>
      <c r="G1114" s="5" t="s">
        <v>156</v>
      </c>
      <c r="H1114" s="121"/>
      <c r="I1114" s="121"/>
      <c r="J1114" s="121"/>
      <c r="K1114" s="121"/>
      <c r="L1114" s="121"/>
      <c r="M1114" s="121"/>
      <c r="N1114" s="121"/>
      <c r="O1114" s="121"/>
      <c r="P1114" s="121"/>
      <c r="Q1114" s="121"/>
      <c r="R1114" s="121"/>
      <c r="S1114" s="121"/>
      <c r="T1114" s="121"/>
      <c r="U1114" s="121"/>
      <c r="V1114" s="121"/>
      <c r="W1114" s="121"/>
      <c r="X1114" s="121"/>
      <c r="Y1114" s="121"/>
      <c r="Z1114" s="121"/>
    </row>
    <row r="1115" ht="11.25" customHeight="1">
      <c r="A1115" s="547" t="s">
        <v>12150</v>
      </c>
      <c r="B1115" s="5" t="s">
        <v>135</v>
      </c>
      <c r="C1115" s="547" t="s">
        <v>13602</v>
      </c>
      <c r="D1115" s="5" t="s">
        <v>12223</v>
      </c>
      <c r="E1115" s="5" t="s">
        <v>13603</v>
      </c>
      <c r="F1115" s="548">
        <v>4.67</v>
      </c>
      <c r="G1115" s="5" t="s">
        <v>156</v>
      </c>
      <c r="H1115" s="121"/>
      <c r="I1115" s="121"/>
      <c r="J1115" s="121"/>
      <c r="K1115" s="121"/>
      <c r="L1115" s="121"/>
      <c r="M1115" s="121"/>
      <c r="N1115" s="121"/>
      <c r="O1115" s="121"/>
      <c r="P1115" s="121"/>
      <c r="Q1115" s="121"/>
      <c r="R1115" s="121"/>
      <c r="S1115" s="121"/>
      <c r="T1115" s="121"/>
      <c r="U1115" s="121"/>
      <c r="V1115" s="121"/>
      <c r="W1115" s="121"/>
      <c r="X1115" s="121"/>
      <c r="Y1115" s="121"/>
      <c r="Z1115" s="121"/>
    </row>
    <row r="1116" ht="11.25" customHeight="1">
      <c r="A1116" s="547" t="s">
        <v>12150</v>
      </c>
      <c r="B1116" s="5" t="s">
        <v>135</v>
      </c>
      <c r="C1116" s="547" t="s">
        <v>13604</v>
      </c>
      <c r="D1116" s="5" t="s">
        <v>12223</v>
      </c>
      <c r="E1116" s="5" t="s">
        <v>13605</v>
      </c>
      <c r="F1116" s="548">
        <v>13.33</v>
      </c>
      <c r="G1116" s="5" t="s">
        <v>156</v>
      </c>
      <c r="H1116" s="121"/>
      <c r="I1116" s="121"/>
      <c r="J1116" s="121"/>
      <c r="K1116" s="121"/>
      <c r="L1116" s="121"/>
      <c r="M1116" s="121"/>
      <c r="N1116" s="121"/>
      <c r="O1116" s="121"/>
      <c r="P1116" s="121"/>
      <c r="Q1116" s="121"/>
      <c r="R1116" s="121"/>
      <c r="S1116" s="121"/>
      <c r="T1116" s="121"/>
      <c r="U1116" s="121"/>
      <c r="V1116" s="121"/>
      <c r="W1116" s="121"/>
      <c r="X1116" s="121"/>
      <c r="Y1116" s="121"/>
      <c r="Z1116" s="121"/>
    </row>
    <row r="1117" ht="11.25" customHeight="1">
      <c r="A1117" s="547" t="s">
        <v>11835</v>
      </c>
      <c r="B1117" s="5" t="s">
        <v>135</v>
      </c>
      <c r="C1117" s="547" t="s">
        <v>13606</v>
      </c>
      <c r="D1117" s="5" t="s">
        <v>12223</v>
      </c>
      <c r="E1117" s="5">
        <v>4.67</v>
      </c>
      <c r="F1117" s="548">
        <v>4.67</v>
      </c>
      <c r="G1117" s="5" t="s">
        <v>157</v>
      </c>
      <c r="H1117" s="121"/>
      <c r="I1117" s="121"/>
      <c r="J1117" s="121"/>
      <c r="K1117" s="121"/>
      <c r="L1117" s="121"/>
      <c r="M1117" s="121"/>
      <c r="N1117" s="121"/>
      <c r="O1117" s="121"/>
      <c r="P1117" s="121"/>
      <c r="Q1117" s="121"/>
      <c r="R1117" s="121"/>
      <c r="S1117" s="121"/>
      <c r="T1117" s="121"/>
      <c r="U1117" s="121"/>
      <c r="V1117" s="121"/>
      <c r="W1117" s="121"/>
      <c r="X1117" s="121"/>
      <c r="Y1117" s="121"/>
      <c r="Z1117" s="121"/>
    </row>
    <row r="1118" ht="11.25" customHeight="1">
      <c r="A1118" s="547" t="s">
        <v>11835</v>
      </c>
      <c r="B1118" s="5" t="s">
        <v>135</v>
      </c>
      <c r="C1118" s="547" t="s">
        <v>13607</v>
      </c>
      <c r="D1118" s="5" t="s">
        <v>12223</v>
      </c>
      <c r="E1118" s="5">
        <v>6.33</v>
      </c>
      <c r="F1118" s="548">
        <v>6.33</v>
      </c>
      <c r="G1118" s="5" t="s">
        <v>157</v>
      </c>
      <c r="H1118" s="121"/>
      <c r="I1118" s="121"/>
      <c r="J1118" s="121"/>
      <c r="K1118" s="121"/>
      <c r="L1118" s="121"/>
      <c r="M1118" s="121"/>
      <c r="N1118" s="121"/>
      <c r="O1118" s="121"/>
      <c r="P1118" s="121"/>
      <c r="Q1118" s="121"/>
      <c r="R1118" s="121"/>
      <c r="S1118" s="121"/>
      <c r="T1118" s="121"/>
      <c r="U1118" s="121"/>
      <c r="V1118" s="121"/>
      <c r="W1118" s="121"/>
      <c r="X1118" s="121"/>
      <c r="Y1118" s="121"/>
      <c r="Z1118" s="121"/>
    </row>
    <row r="1119" ht="11.25" customHeight="1">
      <c r="A1119" s="547" t="s">
        <v>11835</v>
      </c>
      <c r="B1119" s="5" t="s">
        <v>135</v>
      </c>
      <c r="C1119" s="547" t="s">
        <v>13608</v>
      </c>
      <c r="D1119" s="5" t="s">
        <v>12223</v>
      </c>
      <c r="E1119" s="5">
        <v>14.67</v>
      </c>
      <c r="F1119" s="548">
        <v>14.67</v>
      </c>
      <c r="G1119" s="5" t="s">
        <v>157</v>
      </c>
      <c r="H1119" s="121"/>
      <c r="I1119" s="121"/>
      <c r="J1119" s="121"/>
      <c r="K1119" s="121"/>
      <c r="L1119" s="121"/>
      <c r="M1119" s="121"/>
      <c r="N1119" s="121"/>
      <c r="O1119" s="121"/>
      <c r="P1119" s="121"/>
      <c r="Q1119" s="121"/>
      <c r="R1119" s="121"/>
      <c r="S1119" s="121"/>
      <c r="T1119" s="121"/>
      <c r="U1119" s="121"/>
      <c r="V1119" s="121"/>
      <c r="W1119" s="121"/>
      <c r="X1119" s="121"/>
      <c r="Y1119" s="121"/>
      <c r="Z1119" s="121"/>
    </row>
    <row r="1120" ht="11.25" customHeight="1">
      <c r="A1120" s="547" t="s">
        <v>11835</v>
      </c>
      <c r="B1120" s="5" t="s">
        <v>135</v>
      </c>
      <c r="C1120" s="547" t="s">
        <v>13609</v>
      </c>
      <c r="D1120" s="5" t="s">
        <v>12223</v>
      </c>
      <c r="E1120" s="5">
        <v>9.0</v>
      </c>
      <c r="F1120" s="548">
        <v>9.0</v>
      </c>
      <c r="G1120" s="5" t="s">
        <v>157</v>
      </c>
      <c r="H1120" s="121"/>
      <c r="I1120" s="121"/>
      <c r="J1120" s="121"/>
      <c r="K1120" s="121"/>
      <c r="L1120" s="121"/>
      <c r="M1120" s="121"/>
      <c r="N1120" s="121"/>
      <c r="O1120" s="121"/>
      <c r="P1120" s="121"/>
      <c r="Q1120" s="121"/>
      <c r="R1120" s="121"/>
      <c r="S1120" s="121"/>
      <c r="T1120" s="121"/>
      <c r="U1120" s="121"/>
      <c r="V1120" s="121"/>
      <c r="W1120" s="121"/>
      <c r="X1120" s="121"/>
      <c r="Y1120" s="121"/>
      <c r="Z1120" s="121"/>
    </row>
    <row r="1121" ht="11.25" customHeight="1">
      <c r="A1121" s="547" t="s">
        <v>11835</v>
      </c>
      <c r="B1121" s="5" t="s">
        <v>135</v>
      </c>
      <c r="C1121" s="547" t="s">
        <v>13610</v>
      </c>
      <c r="D1121" s="5" t="s">
        <v>12223</v>
      </c>
      <c r="E1121" s="5">
        <v>4.67</v>
      </c>
      <c r="F1121" s="548">
        <v>4.67</v>
      </c>
      <c r="G1121" s="5" t="s">
        <v>157</v>
      </c>
      <c r="H1121" s="121"/>
      <c r="I1121" s="121"/>
      <c r="J1121" s="121"/>
      <c r="K1121" s="121"/>
      <c r="L1121" s="121"/>
      <c r="M1121" s="121"/>
      <c r="N1121" s="121"/>
      <c r="O1121" s="121"/>
      <c r="P1121" s="121"/>
      <c r="Q1121" s="121"/>
      <c r="R1121" s="121"/>
      <c r="S1121" s="121"/>
      <c r="T1121" s="121"/>
      <c r="U1121" s="121"/>
      <c r="V1121" s="121"/>
      <c r="W1121" s="121"/>
      <c r="X1121" s="121"/>
      <c r="Y1121" s="121"/>
      <c r="Z1121" s="121"/>
    </row>
    <row r="1122" ht="11.25" customHeight="1">
      <c r="A1122" s="547" t="s">
        <v>11835</v>
      </c>
      <c r="B1122" s="5" t="s">
        <v>135</v>
      </c>
      <c r="C1122" s="547" t="s">
        <v>13611</v>
      </c>
      <c r="D1122" s="5" t="s">
        <v>12223</v>
      </c>
      <c r="E1122" s="5">
        <v>4.67</v>
      </c>
      <c r="F1122" s="548">
        <v>4.67</v>
      </c>
      <c r="G1122" s="5" t="s">
        <v>157</v>
      </c>
      <c r="H1122" s="121"/>
      <c r="I1122" s="121"/>
      <c r="J1122" s="121"/>
      <c r="K1122" s="121"/>
      <c r="L1122" s="121"/>
      <c r="M1122" s="121"/>
      <c r="N1122" s="121"/>
      <c r="O1122" s="121"/>
      <c r="P1122" s="121"/>
      <c r="Q1122" s="121"/>
      <c r="R1122" s="121"/>
      <c r="S1122" s="121"/>
      <c r="T1122" s="121"/>
      <c r="U1122" s="121"/>
      <c r="V1122" s="121"/>
      <c r="W1122" s="121"/>
      <c r="X1122" s="121"/>
      <c r="Y1122" s="121"/>
      <c r="Z1122" s="121"/>
    </row>
    <row r="1123" ht="11.25" customHeight="1">
      <c r="A1123" s="547" t="s">
        <v>11835</v>
      </c>
      <c r="B1123" s="5" t="s">
        <v>135</v>
      </c>
      <c r="C1123" s="547" t="s">
        <v>13612</v>
      </c>
      <c r="D1123" s="5" t="s">
        <v>12223</v>
      </c>
      <c r="E1123" s="5">
        <v>26.0</v>
      </c>
      <c r="F1123" s="548">
        <v>26.0</v>
      </c>
      <c r="G1123" s="5" t="s">
        <v>157</v>
      </c>
      <c r="H1123" s="121"/>
      <c r="I1123" s="121"/>
      <c r="J1123" s="121"/>
      <c r="K1123" s="121"/>
      <c r="L1123" s="121"/>
      <c r="M1123" s="121"/>
      <c r="N1123" s="121"/>
      <c r="O1123" s="121"/>
      <c r="P1123" s="121"/>
      <c r="Q1123" s="121"/>
      <c r="R1123" s="121"/>
      <c r="S1123" s="121"/>
      <c r="T1123" s="121"/>
      <c r="U1123" s="121"/>
      <c r="V1123" s="121"/>
      <c r="W1123" s="121"/>
      <c r="X1123" s="121"/>
      <c r="Y1123" s="121"/>
      <c r="Z1123" s="121"/>
    </row>
    <row r="1124" ht="11.25" customHeight="1">
      <c r="A1124" s="547" t="s">
        <v>11835</v>
      </c>
      <c r="B1124" s="5" t="s">
        <v>135</v>
      </c>
      <c r="C1124" s="547" t="s">
        <v>13613</v>
      </c>
      <c r="D1124" s="5" t="s">
        <v>12223</v>
      </c>
      <c r="E1124" s="5">
        <v>10.0</v>
      </c>
      <c r="F1124" s="548">
        <v>10.0</v>
      </c>
      <c r="G1124" s="5" t="s">
        <v>157</v>
      </c>
      <c r="H1124" s="121"/>
      <c r="I1124" s="121"/>
      <c r="J1124" s="121"/>
      <c r="K1124" s="121"/>
      <c r="L1124" s="121"/>
      <c r="M1124" s="121"/>
      <c r="N1124" s="121"/>
      <c r="O1124" s="121"/>
      <c r="P1124" s="121"/>
      <c r="Q1124" s="121"/>
      <c r="R1124" s="121"/>
      <c r="S1124" s="121"/>
      <c r="T1124" s="121"/>
      <c r="U1124" s="121"/>
      <c r="V1124" s="121"/>
      <c r="W1124" s="121"/>
      <c r="X1124" s="121"/>
      <c r="Y1124" s="121"/>
      <c r="Z1124" s="121"/>
    </row>
    <row r="1125" ht="11.25" customHeight="1">
      <c r="A1125" s="547" t="s">
        <v>11835</v>
      </c>
      <c r="B1125" s="5" t="s">
        <v>135</v>
      </c>
      <c r="C1125" s="547" t="s">
        <v>13614</v>
      </c>
      <c r="D1125" s="5" t="s">
        <v>12223</v>
      </c>
      <c r="E1125" s="5">
        <v>4.67</v>
      </c>
      <c r="F1125" s="548">
        <v>4.67</v>
      </c>
      <c r="G1125" s="5" t="s">
        <v>157</v>
      </c>
      <c r="H1125" s="121"/>
      <c r="I1125" s="121"/>
      <c r="J1125" s="121"/>
      <c r="K1125" s="121"/>
      <c r="L1125" s="121"/>
      <c r="M1125" s="121"/>
      <c r="N1125" s="121"/>
      <c r="O1125" s="121"/>
      <c r="P1125" s="121"/>
      <c r="Q1125" s="121"/>
      <c r="R1125" s="121"/>
      <c r="S1125" s="121"/>
      <c r="T1125" s="121"/>
      <c r="U1125" s="121"/>
      <c r="V1125" s="121"/>
      <c r="W1125" s="121"/>
      <c r="X1125" s="121"/>
      <c r="Y1125" s="121"/>
      <c r="Z1125" s="121"/>
    </row>
    <row r="1126" ht="11.25" customHeight="1">
      <c r="A1126" s="547" t="s">
        <v>11835</v>
      </c>
      <c r="B1126" s="5" t="s">
        <v>135</v>
      </c>
      <c r="C1126" s="547" t="s">
        <v>13615</v>
      </c>
      <c r="D1126" s="5" t="s">
        <v>12223</v>
      </c>
      <c r="E1126" s="5">
        <v>4.67</v>
      </c>
      <c r="F1126" s="548">
        <v>4.67</v>
      </c>
      <c r="G1126" s="5" t="s">
        <v>157</v>
      </c>
      <c r="H1126" s="121"/>
      <c r="I1126" s="121"/>
      <c r="J1126" s="121"/>
      <c r="K1126" s="121"/>
      <c r="L1126" s="121"/>
      <c r="M1126" s="121"/>
      <c r="N1126" s="121"/>
      <c r="O1126" s="121"/>
      <c r="P1126" s="121"/>
      <c r="Q1126" s="121"/>
      <c r="R1126" s="121"/>
      <c r="S1126" s="121"/>
      <c r="T1126" s="121"/>
      <c r="U1126" s="121"/>
      <c r="V1126" s="121"/>
      <c r="W1126" s="121"/>
      <c r="X1126" s="121"/>
      <c r="Y1126" s="121"/>
      <c r="Z1126" s="121"/>
    </row>
    <row r="1127" ht="11.25" customHeight="1">
      <c r="A1127" s="547" t="s">
        <v>11835</v>
      </c>
      <c r="B1127" s="5" t="s">
        <v>135</v>
      </c>
      <c r="C1127" s="547" t="s">
        <v>13616</v>
      </c>
      <c r="D1127" s="5" t="s">
        <v>12223</v>
      </c>
      <c r="E1127" s="5">
        <v>2.33</v>
      </c>
      <c r="F1127" s="548">
        <v>2.33</v>
      </c>
      <c r="G1127" s="5" t="s">
        <v>157</v>
      </c>
      <c r="H1127" s="121"/>
      <c r="I1127" s="121"/>
      <c r="J1127" s="121"/>
      <c r="K1127" s="121"/>
      <c r="L1127" s="121"/>
      <c r="M1127" s="121"/>
      <c r="N1127" s="121"/>
      <c r="O1127" s="121"/>
      <c r="P1127" s="121"/>
      <c r="Q1127" s="121"/>
      <c r="R1127" s="121"/>
      <c r="S1127" s="121"/>
      <c r="T1127" s="121"/>
      <c r="U1127" s="121"/>
      <c r="V1127" s="121"/>
      <c r="W1127" s="121"/>
      <c r="X1127" s="121"/>
      <c r="Y1127" s="121"/>
      <c r="Z1127" s="121"/>
    </row>
    <row r="1128" ht="11.25" customHeight="1">
      <c r="A1128" s="540" t="s">
        <v>158</v>
      </c>
      <c r="B1128" s="447" t="s">
        <v>135</v>
      </c>
      <c r="C1128" s="540" t="s">
        <v>13617</v>
      </c>
      <c r="D1128" s="458" t="s">
        <v>12281</v>
      </c>
      <c r="E1128" s="458">
        <f>120*3/3</f>
        <v>120</v>
      </c>
      <c r="F1128" s="541">
        <f t="shared" ref="F1128:F1129" si="100">E1128</f>
        <v>120</v>
      </c>
      <c r="G1128" s="5"/>
      <c r="H1128" s="121"/>
      <c r="I1128" s="121"/>
      <c r="J1128" s="121"/>
      <c r="K1128" s="121"/>
      <c r="L1128" s="121"/>
      <c r="M1128" s="121"/>
      <c r="N1128" s="121"/>
      <c r="O1128" s="121"/>
      <c r="P1128" s="121"/>
      <c r="Q1128" s="121"/>
      <c r="R1128" s="121"/>
      <c r="S1128" s="121"/>
      <c r="T1128" s="121"/>
      <c r="U1128" s="121"/>
      <c r="V1128" s="121"/>
      <c r="W1128" s="121"/>
      <c r="X1128" s="121"/>
      <c r="Y1128" s="121"/>
      <c r="Z1128" s="121"/>
    </row>
    <row r="1129" ht="11.25" customHeight="1">
      <c r="A1129" s="549" t="s">
        <v>159</v>
      </c>
      <c r="B1129" s="549" t="s">
        <v>13323</v>
      </c>
      <c r="C1129" s="549" t="s">
        <v>13618</v>
      </c>
      <c r="D1129" s="550" t="s">
        <v>12223</v>
      </c>
      <c r="E1129" s="551">
        <f>29/3</f>
        <v>9.666666667</v>
      </c>
      <c r="F1129" s="551">
        <f t="shared" si="100"/>
        <v>9.666666667</v>
      </c>
      <c r="G1129" s="5" t="s">
        <v>159</v>
      </c>
      <c r="H1129" s="121"/>
      <c r="I1129" s="121"/>
      <c r="J1129" s="121"/>
      <c r="K1129" s="121"/>
      <c r="L1129" s="121"/>
      <c r="M1129" s="121"/>
      <c r="N1129" s="121"/>
      <c r="O1129" s="121"/>
      <c r="P1129" s="121"/>
      <c r="Q1129" s="121"/>
      <c r="R1129" s="121"/>
      <c r="S1129" s="121"/>
      <c r="T1129" s="121"/>
      <c r="U1129" s="121"/>
      <c r="V1129" s="121"/>
      <c r="W1129" s="121"/>
      <c r="X1129" s="121"/>
      <c r="Y1129" s="121"/>
      <c r="Z1129" s="121"/>
    </row>
    <row r="1130" ht="11.25" customHeight="1">
      <c r="A1130" s="547" t="s">
        <v>159</v>
      </c>
      <c r="B1130" s="5" t="s">
        <v>13323</v>
      </c>
      <c r="C1130" s="547" t="s">
        <v>13619</v>
      </c>
      <c r="D1130" s="5" t="s">
        <v>12223</v>
      </c>
      <c r="E1130" s="5">
        <v>7.666666666666667</v>
      </c>
      <c r="F1130" s="548">
        <v>7.67</v>
      </c>
      <c r="G1130" s="5" t="s">
        <v>159</v>
      </c>
      <c r="H1130" s="121"/>
      <c r="I1130" s="121"/>
      <c r="J1130" s="121"/>
      <c r="K1130" s="121"/>
      <c r="L1130" s="121"/>
      <c r="M1130" s="121"/>
      <c r="N1130" s="121"/>
      <c r="O1130" s="121"/>
      <c r="P1130" s="121"/>
      <c r="Q1130" s="121"/>
      <c r="R1130" s="121"/>
      <c r="S1130" s="121"/>
      <c r="T1130" s="121"/>
      <c r="U1130" s="121"/>
      <c r="V1130" s="121"/>
      <c r="W1130" s="121"/>
      <c r="X1130" s="121"/>
      <c r="Y1130" s="121"/>
      <c r="Z1130" s="121"/>
    </row>
    <row r="1131" ht="11.25" customHeight="1">
      <c r="A1131" s="547" t="s">
        <v>159</v>
      </c>
      <c r="B1131" s="5" t="s">
        <v>13323</v>
      </c>
      <c r="C1131" s="547" t="s">
        <v>13620</v>
      </c>
      <c r="D1131" s="5" t="s">
        <v>12223</v>
      </c>
      <c r="E1131" s="5">
        <v>3.666666666666667</v>
      </c>
      <c r="F1131" s="548">
        <v>3.67</v>
      </c>
      <c r="G1131" s="5" t="s">
        <v>159</v>
      </c>
      <c r="H1131" s="121"/>
      <c r="I1131" s="121"/>
      <c r="J1131" s="121"/>
      <c r="K1131" s="121"/>
      <c r="L1131" s="121"/>
      <c r="M1131" s="121"/>
      <c r="N1131" s="121"/>
      <c r="O1131" s="121"/>
      <c r="P1131" s="121"/>
      <c r="Q1131" s="121"/>
      <c r="R1131" s="121"/>
      <c r="S1131" s="121"/>
      <c r="T1131" s="121"/>
      <c r="U1131" s="121"/>
      <c r="V1131" s="121"/>
      <c r="W1131" s="121"/>
      <c r="X1131" s="121"/>
      <c r="Y1131" s="121"/>
      <c r="Z1131" s="121"/>
    </row>
    <row r="1132" ht="11.25" customHeight="1">
      <c r="A1132" s="547" t="s">
        <v>159</v>
      </c>
      <c r="B1132" s="5" t="s">
        <v>13323</v>
      </c>
      <c r="C1132" s="547" t="s">
        <v>13621</v>
      </c>
      <c r="D1132" s="5" t="s">
        <v>12223</v>
      </c>
      <c r="E1132" s="5">
        <v>9.666666666666666</v>
      </c>
      <c r="F1132" s="548">
        <v>9.67</v>
      </c>
      <c r="G1132" s="5" t="s">
        <v>159</v>
      </c>
      <c r="H1132" s="121"/>
      <c r="I1132" s="121"/>
      <c r="J1132" s="121"/>
      <c r="K1132" s="121"/>
      <c r="L1132" s="121"/>
      <c r="M1132" s="121"/>
      <c r="N1132" s="121"/>
      <c r="O1132" s="121"/>
      <c r="P1132" s="121"/>
      <c r="Q1132" s="121"/>
      <c r="R1132" s="121"/>
      <c r="S1132" s="121"/>
      <c r="T1132" s="121"/>
      <c r="U1132" s="121"/>
      <c r="V1132" s="121"/>
      <c r="W1132" s="121"/>
      <c r="X1132" s="121"/>
      <c r="Y1132" s="121"/>
      <c r="Z1132" s="121"/>
    </row>
    <row r="1133" ht="11.25" customHeight="1">
      <c r="A1133" s="547" t="s">
        <v>159</v>
      </c>
      <c r="B1133" s="5" t="s">
        <v>13323</v>
      </c>
      <c r="C1133" s="547" t="s">
        <v>13622</v>
      </c>
      <c r="D1133" s="5" t="s">
        <v>12223</v>
      </c>
      <c r="E1133" s="5">
        <v>9.666666666666666</v>
      </c>
      <c r="F1133" s="548">
        <v>9.67</v>
      </c>
      <c r="G1133" s="5" t="s">
        <v>159</v>
      </c>
      <c r="H1133" s="121"/>
      <c r="I1133" s="121"/>
      <c r="J1133" s="121"/>
      <c r="K1133" s="121"/>
      <c r="L1133" s="121"/>
      <c r="M1133" s="121"/>
      <c r="N1133" s="121"/>
      <c r="O1133" s="121"/>
      <c r="P1133" s="121"/>
      <c r="Q1133" s="121"/>
      <c r="R1133" s="121"/>
      <c r="S1133" s="121"/>
      <c r="T1133" s="121"/>
      <c r="U1133" s="121"/>
      <c r="V1133" s="121"/>
      <c r="W1133" s="121"/>
      <c r="X1133" s="121"/>
      <c r="Y1133" s="121"/>
      <c r="Z1133" s="121"/>
    </row>
    <row r="1134" ht="11.25" customHeight="1">
      <c r="A1134" s="547" t="s">
        <v>159</v>
      </c>
      <c r="B1134" s="5" t="s">
        <v>13323</v>
      </c>
      <c r="C1134" s="547" t="s">
        <v>13623</v>
      </c>
      <c r="D1134" s="5" t="s">
        <v>12474</v>
      </c>
      <c r="E1134" s="5">
        <v>8.666666666666666</v>
      </c>
      <c r="F1134" s="548">
        <v>8.67</v>
      </c>
      <c r="G1134" s="5" t="s">
        <v>159</v>
      </c>
      <c r="H1134" s="121"/>
      <c r="I1134" s="121"/>
      <c r="J1134" s="121"/>
      <c r="K1134" s="121"/>
      <c r="L1134" s="121"/>
      <c r="M1134" s="121"/>
      <c r="N1134" s="121"/>
      <c r="O1134" s="121"/>
      <c r="P1134" s="121"/>
      <c r="Q1134" s="121"/>
      <c r="R1134" s="121"/>
      <c r="S1134" s="121"/>
      <c r="T1134" s="121"/>
      <c r="U1134" s="121"/>
      <c r="V1134" s="121"/>
      <c r="W1134" s="121"/>
      <c r="X1134" s="121"/>
      <c r="Y1134" s="121"/>
      <c r="Z1134" s="121"/>
    </row>
    <row r="1135" ht="11.25" customHeight="1">
      <c r="A1135" s="547" t="s">
        <v>159</v>
      </c>
      <c r="B1135" s="5" t="s">
        <v>13323</v>
      </c>
      <c r="C1135" s="547" t="s">
        <v>13624</v>
      </c>
      <c r="D1135" s="5" t="s">
        <v>12474</v>
      </c>
      <c r="E1135" s="5">
        <v>6.0</v>
      </c>
      <c r="F1135" s="548">
        <v>6.0</v>
      </c>
      <c r="G1135" s="5" t="s">
        <v>159</v>
      </c>
      <c r="H1135" s="121"/>
      <c r="I1135" s="121"/>
      <c r="J1135" s="121"/>
      <c r="K1135" s="121"/>
      <c r="L1135" s="121"/>
      <c r="M1135" s="121"/>
      <c r="N1135" s="121"/>
      <c r="O1135" s="121"/>
      <c r="P1135" s="121"/>
      <c r="Q1135" s="121"/>
      <c r="R1135" s="121"/>
      <c r="S1135" s="121"/>
      <c r="T1135" s="121"/>
      <c r="U1135" s="121"/>
      <c r="V1135" s="121"/>
      <c r="W1135" s="121"/>
      <c r="X1135" s="121"/>
      <c r="Y1135" s="121"/>
      <c r="Z1135" s="121"/>
    </row>
    <row r="1136" ht="11.25" customHeight="1">
      <c r="A1136" s="547" t="s">
        <v>159</v>
      </c>
      <c r="B1136" s="5" t="s">
        <v>13323</v>
      </c>
      <c r="C1136" s="547" t="s">
        <v>13625</v>
      </c>
      <c r="D1136" s="5" t="s">
        <v>12223</v>
      </c>
      <c r="E1136" s="5">
        <v>7.666666666666667</v>
      </c>
      <c r="F1136" s="548">
        <v>7.67</v>
      </c>
      <c r="G1136" s="5" t="s">
        <v>159</v>
      </c>
      <c r="H1136" s="121"/>
      <c r="I1136" s="121"/>
      <c r="J1136" s="121"/>
      <c r="K1136" s="121"/>
      <c r="L1136" s="121"/>
      <c r="M1136" s="121"/>
      <c r="N1136" s="121"/>
      <c r="O1136" s="121"/>
      <c r="P1136" s="121"/>
      <c r="Q1136" s="121"/>
      <c r="R1136" s="121"/>
      <c r="S1136" s="121"/>
      <c r="T1136" s="121"/>
      <c r="U1136" s="121"/>
      <c r="V1136" s="121"/>
      <c r="W1136" s="121"/>
      <c r="X1136" s="121"/>
      <c r="Y1136" s="121"/>
      <c r="Z1136" s="121"/>
    </row>
    <row r="1137" ht="11.25" customHeight="1">
      <c r="A1137" s="547" t="s">
        <v>159</v>
      </c>
      <c r="B1137" s="5" t="s">
        <v>13323</v>
      </c>
      <c r="C1137" s="547" t="s">
        <v>13626</v>
      </c>
      <c r="D1137" s="5" t="s">
        <v>12223</v>
      </c>
      <c r="E1137" s="5">
        <v>7.666666666666667</v>
      </c>
      <c r="F1137" s="548">
        <v>7.67</v>
      </c>
      <c r="G1137" s="5" t="s">
        <v>159</v>
      </c>
      <c r="H1137" s="121"/>
      <c r="I1137" s="121"/>
      <c r="J1137" s="121"/>
      <c r="K1137" s="121"/>
      <c r="L1137" s="121"/>
      <c r="M1137" s="121"/>
      <c r="N1137" s="121"/>
      <c r="O1137" s="121"/>
      <c r="P1137" s="121"/>
      <c r="Q1137" s="121"/>
      <c r="R1137" s="121"/>
      <c r="S1137" s="121"/>
      <c r="T1137" s="121"/>
      <c r="U1137" s="121"/>
      <c r="V1137" s="121"/>
      <c r="W1137" s="121"/>
      <c r="X1137" s="121"/>
      <c r="Y1137" s="121"/>
      <c r="Z1137" s="121"/>
    </row>
    <row r="1138" ht="11.25" customHeight="1">
      <c r="A1138" s="547" t="s">
        <v>159</v>
      </c>
      <c r="B1138" s="5" t="s">
        <v>13323</v>
      </c>
      <c r="C1138" s="547" t="s">
        <v>13627</v>
      </c>
      <c r="D1138" s="5" t="s">
        <v>12223</v>
      </c>
      <c r="E1138" s="5">
        <v>5.0</v>
      </c>
      <c r="F1138" s="548">
        <v>5.0</v>
      </c>
      <c r="G1138" s="5" t="s">
        <v>159</v>
      </c>
      <c r="H1138" s="121"/>
      <c r="I1138" s="121"/>
      <c r="J1138" s="121"/>
      <c r="K1138" s="121"/>
      <c r="L1138" s="121"/>
      <c r="M1138" s="121"/>
      <c r="N1138" s="121"/>
      <c r="O1138" s="121"/>
      <c r="P1138" s="121"/>
      <c r="Q1138" s="121"/>
      <c r="R1138" s="121"/>
      <c r="S1138" s="121"/>
      <c r="T1138" s="121"/>
      <c r="U1138" s="121"/>
      <c r="V1138" s="121"/>
      <c r="W1138" s="121"/>
      <c r="X1138" s="121"/>
      <c r="Y1138" s="121"/>
      <c r="Z1138" s="121"/>
    </row>
    <row r="1139" ht="11.25" customHeight="1">
      <c r="A1139" s="547" t="s">
        <v>159</v>
      </c>
      <c r="B1139" s="5" t="s">
        <v>13323</v>
      </c>
      <c r="C1139" s="547" t="s">
        <v>13628</v>
      </c>
      <c r="D1139" s="5" t="s">
        <v>12223</v>
      </c>
      <c r="E1139" s="5">
        <v>9.666666666666666</v>
      </c>
      <c r="F1139" s="548">
        <v>9.666666666666666</v>
      </c>
      <c r="G1139" s="5" t="s">
        <v>159</v>
      </c>
      <c r="H1139" s="121"/>
      <c r="I1139" s="121"/>
      <c r="J1139" s="121"/>
      <c r="K1139" s="121"/>
      <c r="L1139" s="121"/>
      <c r="M1139" s="121"/>
      <c r="N1139" s="121"/>
      <c r="O1139" s="121"/>
      <c r="P1139" s="121"/>
      <c r="Q1139" s="121"/>
      <c r="R1139" s="121"/>
      <c r="S1139" s="121"/>
      <c r="T1139" s="121"/>
      <c r="U1139" s="121"/>
      <c r="V1139" s="121"/>
      <c r="W1139" s="121"/>
      <c r="X1139" s="121"/>
      <c r="Y1139" s="121"/>
      <c r="Z1139" s="121"/>
    </row>
    <row r="1140" ht="11.25" customHeight="1">
      <c r="A1140" s="547" t="s">
        <v>159</v>
      </c>
      <c r="B1140" s="5" t="s">
        <v>13323</v>
      </c>
      <c r="C1140" s="547" t="s">
        <v>13629</v>
      </c>
      <c r="D1140" s="5" t="s">
        <v>12474</v>
      </c>
      <c r="E1140" s="5">
        <v>8.666666666666666</v>
      </c>
      <c r="F1140" s="548">
        <v>8.666666666666666</v>
      </c>
      <c r="G1140" s="5" t="s">
        <v>159</v>
      </c>
      <c r="H1140" s="121"/>
      <c r="I1140" s="121"/>
      <c r="J1140" s="121"/>
      <c r="K1140" s="121"/>
      <c r="L1140" s="121"/>
      <c r="M1140" s="121"/>
      <c r="N1140" s="121"/>
      <c r="O1140" s="121"/>
      <c r="P1140" s="121"/>
      <c r="Q1140" s="121"/>
      <c r="R1140" s="121"/>
      <c r="S1140" s="121"/>
      <c r="T1140" s="121"/>
      <c r="U1140" s="121"/>
      <c r="V1140" s="121"/>
      <c r="W1140" s="121"/>
      <c r="X1140" s="121"/>
      <c r="Y1140" s="121"/>
      <c r="Z1140" s="121"/>
    </row>
    <row r="1141" ht="11.25" customHeight="1">
      <c r="A1141" s="547" t="s">
        <v>159</v>
      </c>
      <c r="B1141" s="5" t="s">
        <v>13323</v>
      </c>
      <c r="C1141" s="547" t="s">
        <v>13630</v>
      </c>
      <c r="D1141" s="5" t="s">
        <v>12223</v>
      </c>
      <c r="E1141" s="5">
        <v>3.666666666666667</v>
      </c>
      <c r="F1141" s="548">
        <v>3.666666666666667</v>
      </c>
      <c r="G1141" s="5" t="s">
        <v>159</v>
      </c>
      <c r="H1141" s="121"/>
      <c r="I1141" s="121"/>
      <c r="J1141" s="121"/>
      <c r="K1141" s="121"/>
      <c r="L1141" s="121"/>
      <c r="M1141" s="121"/>
      <c r="N1141" s="121"/>
      <c r="O1141" s="121"/>
      <c r="P1141" s="121"/>
      <c r="Q1141" s="121"/>
      <c r="R1141" s="121"/>
      <c r="S1141" s="121"/>
      <c r="T1141" s="121"/>
      <c r="U1141" s="121"/>
      <c r="V1141" s="121"/>
      <c r="W1141" s="121"/>
      <c r="X1141" s="121"/>
      <c r="Y1141" s="121"/>
      <c r="Z1141" s="121"/>
    </row>
    <row r="1142" ht="11.25" customHeight="1">
      <c r="A1142" s="547" t="s">
        <v>159</v>
      </c>
      <c r="B1142" s="5" t="s">
        <v>13323</v>
      </c>
      <c r="C1142" s="547" t="s">
        <v>13631</v>
      </c>
      <c r="D1142" s="5" t="s">
        <v>12474</v>
      </c>
      <c r="E1142" s="5">
        <v>6.0</v>
      </c>
      <c r="F1142" s="548">
        <v>6.0</v>
      </c>
      <c r="G1142" s="5" t="s">
        <v>159</v>
      </c>
      <c r="H1142" s="121"/>
      <c r="I1142" s="121"/>
      <c r="J1142" s="121"/>
      <c r="K1142" s="121"/>
      <c r="L1142" s="121"/>
      <c r="M1142" s="121"/>
      <c r="N1142" s="121"/>
      <c r="O1142" s="121"/>
      <c r="P1142" s="121"/>
      <c r="Q1142" s="121"/>
      <c r="R1142" s="121"/>
      <c r="S1142" s="121"/>
      <c r="T1142" s="121"/>
      <c r="U1142" s="121"/>
      <c r="V1142" s="121"/>
      <c r="W1142" s="121"/>
      <c r="X1142" s="121"/>
      <c r="Y1142" s="121"/>
      <c r="Z1142" s="121"/>
    </row>
    <row r="1143" ht="11.25" customHeight="1">
      <c r="A1143" s="547" t="s">
        <v>159</v>
      </c>
      <c r="B1143" s="5" t="s">
        <v>13323</v>
      </c>
      <c r="C1143" s="547" t="s">
        <v>13632</v>
      </c>
      <c r="D1143" s="5" t="s">
        <v>12223</v>
      </c>
      <c r="E1143" s="5">
        <v>7.666666666666667</v>
      </c>
      <c r="F1143" s="548">
        <v>7.666666666666667</v>
      </c>
      <c r="G1143" s="5" t="s">
        <v>159</v>
      </c>
      <c r="H1143" s="121"/>
      <c r="I1143" s="121"/>
      <c r="J1143" s="121"/>
      <c r="K1143" s="121"/>
      <c r="L1143" s="121"/>
      <c r="M1143" s="121"/>
      <c r="N1143" s="121"/>
      <c r="O1143" s="121"/>
      <c r="P1143" s="121"/>
      <c r="Q1143" s="121"/>
      <c r="R1143" s="121"/>
      <c r="S1143" s="121"/>
      <c r="T1143" s="121"/>
      <c r="U1143" s="121"/>
      <c r="V1143" s="121"/>
      <c r="W1143" s="121"/>
      <c r="X1143" s="121"/>
      <c r="Y1143" s="121"/>
      <c r="Z1143" s="121"/>
    </row>
    <row r="1144" ht="11.25" customHeight="1">
      <c r="A1144" s="547" t="s">
        <v>159</v>
      </c>
      <c r="B1144" s="5" t="s">
        <v>13323</v>
      </c>
      <c r="C1144" s="547" t="s">
        <v>13633</v>
      </c>
      <c r="D1144" s="5" t="s">
        <v>12223</v>
      </c>
      <c r="E1144" s="5">
        <v>7.666666666666667</v>
      </c>
      <c r="F1144" s="548">
        <v>7.666666666666667</v>
      </c>
      <c r="G1144" s="5" t="s">
        <v>159</v>
      </c>
      <c r="H1144" s="121"/>
      <c r="I1144" s="121"/>
      <c r="J1144" s="121"/>
      <c r="K1144" s="121"/>
      <c r="L1144" s="121"/>
      <c r="M1144" s="121"/>
      <c r="N1144" s="121"/>
      <c r="O1144" s="121"/>
      <c r="P1144" s="121"/>
      <c r="Q1144" s="121"/>
      <c r="R1144" s="121"/>
      <c r="S1144" s="121"/>
      <c r="T1144" s="121"/>
      <c r="U1144" s="121"/>
      <c r="V1144" s="121"/>
      <c r="W1144" s="121"/>
      <c r="X1144" s="121"/>
      <c r="Y1144" s="121"/>
      <c r="Z1144" s="121"/>
    </row>
    <row r="1145" ht="11.25" customHeight="1">
      <c r="A1145" s="547" t="s">
        <v>159</v>
      </c>
      <c r="B1145" s="5" t="s">
        <v>13323</v>
      </c>
      <c r="C1145" s="547" t="s">
        <v>13634</v>
      </c>
      <c r="D1145" s="5" t="s">
        <v>12223</v>
      </c>
      <c r="E1145" s="5">
        <v>3.383333333333333</v>
      </c>
      <c r="F1145" s="548">
        <v>3.383333333333333</v>
      </c>
      <c r="G1145" s="5" t="s">
        <v>159</v>
      </c>
      <c r="H1145" s="121"/>
      <c r="I1145" s="121"/>
      <c r="J1145" s="121"/>
      <c r="K1145" s="121"/>
      <c r="L1145" s="121"/>
      <c r="M1145" s="121"/>
      <c r="N1145" s="121"/>
      <c r="O1145" s="121"/>
      <c r="P1145" s="121"/>
      <c r="Q1145" s="121"/>
      <c r="R1145" s="121"/>
      <c r="S1145" s="121"/>
      <c r="T1145" s="121"/>
      <c r="U1145" s="121"/>
      <c r="V1145" s="121"/>
      <c r="W1145" s="121"/>
      <c r="X1145" s="121"/>
      <c r="Y1145" s="121"/>
      <c r="Z1145" s="121"/>
    </row>
    <row r="1146" ht="11.25" customHeight="1">
      <c r="A1146" s="547" t="s">
        <v>159</v>
      </c>
      <c r="B1146" s="5" t="s">
        <v>13323</v>
      </c>
      <c r="C1146" s="547" t="s">
        <v>13635</v>
      </c>
      <c r="D1146" s="5" t="s">
        <v>12223</v>
      </c>
      <c r="E1146" s="5">
        <v>2.683333333333333</v>
      </c>
      <c r="F1146" s="548">
        <v>2.683333333333333</v>
      </c>
      <c r="G1146" s="5" t="s">
        <v>159</v>
      </c>
      <c r="H1146" s="121"/>
      <c r="I1146" s="121"/>
      <c r="J1146" s="121"/>
      <c r="K1146" s="121"/>
      <c r="L1146" s="121"/>
      <c r="M1146" s="121"/>
      <c r="N1146" s="121"/>
      <c r="O1146" s="121"/>
      <c r="P1146" s="121"/>
      <c r="Q1146" s="121"/>
      <c r="R1146" s="121"/>
      <c r="S1146" s="121"/>
      <c r="T1146" s="121"/>
      <c r="U1146" s="121"/>
      <c r="V1146" s="121"/>
      <c r="W1146" s="121"/>
      <c r="X1146" s="121"/>
      <c r="Y1146" s="121"/>
      <c r="Z1146" s="121"/>
    </row>
    <row r="1147" ht="11.25" customHeight="1">
      <c r="A1147" s="547" t="s">
        <v>159</v>
      </c>
      <c r="B1147" s="5" t="s">
        <v>13323</v>
      </c>
      <c r="C1147" s="547" t="s">
        <v>13636</v>
      </c>
      <c r="D1147" s="5" t="s">
        <v>12474</v>
      </c>
      <c r="E1147" s="5">
        <v>3.033333333333333</v>
      </c>
      <c r="F1147" s="548">
        <v>3.033333333333333</v>
      </c>
      <c r="G1147" s="5" t="s">
        <v>159</v>
      </c>
      <c r="H1147" s="121"/>
      <c r="I1147" s="121"/>
      <c r="J1147" s="121"/>
      <c r="K1147" s="121"/>
      <c r="L1147" s="121"/>
      <c r="M1147" s="121"/>
      <c r="N1147" s="121"/>
      <c r="O1147" s="121"/>
      <c r="P1147" s="121"/>
      <c r="Q1147" s="121"/>
      <c r="R1147" s="121"/>
      <c r="S1147" s="121"/>
      <c r="T1147" s="121"/>
      <c r="U1147" s="121"/>
      <c r="V1147" s="121"/>
      <c r="W1147" s="121"/>
      <c r="X1147" s="121"/>
      <c r="Y1147" s="121"/>
      <c r="Z1147" s="121"/>
    </row>
    <row r="1148" ht="11.25" customHeight="1">
      <c r="A1148" s="547" t="s">
        <v>159</v>
      </c>
      <c r="B1148" s="5" t="s">
        <v>13323</v>
      </c>
      <c r="C1148" s="547" t="s">
        <v>13637</v>
      </c>
      <c r="D1148" s="5" t="s">
        <v>12223</v>
      </c>
      <c r="E1148" s="5">
        <v>1.283333333333333</v>
      </c>
      <c r="F1148" s="548">
        <v>1.283333333333333</v>
      </c>
      <c r="G1148" s="5" t="s">
        <v>159</v>
      </c>
      <c r="H1148" s="121"/>
      <c r="I1148" s="121"/>
      <c r="J1148" s="121"/>
      <c r="K1148" s="121"/>
      <c r="L1148" s="121"/>
      <c r="M1148" s="121"/>
      <c r="N1148" s="121"/>
      <c r="O1148" s="121"/>
      <c r="P1148" s="121"/>
      <c r="Q1148" s="121"/>
      <c r="R1148" s="121"/>
      <c r="S1148" s="121"/>
      <c r="T1148" s="121"/>
      <c r="U1148" s="121"/>
      <c r="V1148" s="121"/>
      <c r="W1148" s="121"/>
      <c r="X1148" s="121"/>
      <c r="Y1148" s="121"/>
      <c r="Z1148" s="121"/>
    </row>
    <row r="1149" ht="11.25" customHeight="1">
      <c r="A1149" s="547" t="s">
        <v>159</v>
      </c>
      <c r="B1149" s="5" t="s">
        <v>13323</v>
      </c>
      <c r="C1149" s="547" t="s">
        <v>13638</v>
      </c>
      <c r="D1149" s="5" t="s">
        <v>12474</v>
      </c>
      <c r="E1149" s="5">
        <v>2.1</v>
      </c>
      <c r="F1149" s="548">
        <v>2.1</v>
      </c>
      <c r="G1149" s="5" t="s">
        <v>159</v>
      </c>
      <c r="H1149" s="121"/>
      <c r="I1149" s="121"/>
      <c r="J1149" s="121"/>
      <c r="K1149" s="121"/>
      <c r="L1149" s="121"/>
      <c r="M1149" s="121"/>
      <c r="N1149" s="121"/>
      <c r="O1149" s="121"/>
      <c r="P1149" s="121"/>
      <c r="Q1149" s="121"/>
      <c r="R1149" s="121"/>
      <c r="S1149" s="121"/>
      <c r="T1149" s="121"/>
      <c r="U1149" s="121"/>
      <c r="V1149" s="121"/>
      <c r="W1149" s="121"/>
      <c r="X1149" s="121"/>
      <c r="Y1149" s="121"/>
      <c r="Z1149" s="121"/>
    </row>
    <row r="1150" ht="11.25" customHeight="1">
      <c r="A1150" s="547" t="s">
        <v>159</v>
      </c>
      <c r="B1150" s="5" t="s">
        <v>13323</v>
      </c>
      <c r="C1150" s="547" t="s">
        <v>13635</v>
      </c>
      <c r="D1150" s="5" t="s">
        <v>12223</v>
      </c>
      <c r="E1150" s="5">
        <v>2.683333333333333</v>
      </c>
      <c r="F1150" s="548">
        <v>2.683333333333333</v>
      </c>
      <c r="G1150" s="5" t="s">
        <v>159</v>
      </c>
      <c r="H1150" s="121"/>
      <c r="I1150" s="121"/>
      <c r="J1150" s="121"/>
      <c r="K1150" s="121"/>
      <c r="L1150" s="121"/>
      <c r="M1150" s="121"/>
      <c r="N1150" s="121"/>
      <c r="O1150" s="121"/>
      <c r="P1150" s="121"/>
      <c r="Q1150" s="121"/>
      <c r="R1150" s="121"/>
      <c r="S1150" s="121"/>
      <c r="T1150" s="121"/>
      <c r="U1150" s="121"/>
      <c r="V1150" s="121"/>
      <c r="W1150" s="121"/>
      <c r="X1150" s="121"/>
      <c r="Y1150" s="121"/>
      <c r="Z1150" s="121"/>
    </row>
    <row r="1151" ht="11.25" customHeight="1">
      <c r="A1151" s="547" t="s">
        <v>159</v>
      </c>
      <c r="B1151" s="5" t="s">
        <v>13323</v>
      </c>
      <c r="C1151" s="547" t="s">
        <v>13639</v>
      </c>
      <c r="D1151" s="5" t="s">
        <v>12223</v>
      </c>
      <c r="E1151" s="5">
        <v>2.683333333333333</v>
      </c>
      <c r="F1151" s="548">
        <v>2.683333333333333</v>
      </c>
      <c r="G1151" s="5" t="s">
        <v>159</v>
      </c>
      <c r="H1151" s="121"/>
      <c r="I1151" s="121"/>
      <c r="J1151" s="121"/>
      <c r="K1151" s="121"/>
      <c r="L1151" s="121"/>
      <c r="M1151" s="121"/>
      <c r="N1151" s="121"/>
      <c r="O1151" s="121"/>
      <c r="P1151" s="121"/>
      <c r="Q1151" s="121"/>
      <c r="R1151" s="121"/>
      <c r="S1151" s="121"/>
      <c r="T1151" s="121"/>
      <c r="U1151" s="121"/>
      <c r="V1151" s="121"/>
      <c r="W1151" s="121"/>
      <c r="X1151" s="121"/>
      <c r="Y1151" s="121"/>
      <c r="Z1151" s="121"/>
    </row>
    <row r="1152" ht="11.25" customHeight="1">
      <c r="A1152" s="547" t="s">
        <v>159</v>
      </c>
      <c r="B1152" s="5" t="s">
        <v>135</v>
      </c>
      <c r="C1152" s="547" t="s">
        <v>13640</v>
      </c>
      <c r="D1152" s="5" t="s">
        <v>12223</v>
      </c>
      <c r="E1152" s="5">
        <v>54.66666666666666</v>
      </c>
      <c r="F1152" s="548">
        <v>54.66666666666666</v>
      </c>
      <c r="G1152" s="5" t="s">
        <v>159</v>
      </c>
      <c r="H1152" s="121"/>
      <c r="I1152" s="121"/>
      <c r="J1152" s="121"/>
      <c r="K1152" s="121"/>
      <c r="L1152" s="121"/>
      <c r="M1152" s="121"/>
      <c r="N1152" s="121"/>
      <c r="O1152" s="121"/>
      <c r="P1152" s="121"/>
      <c r="Q1152" s="121"/>
      <c r="R1152" s="121"/>
      <c r="S1152" s="121"/>
      <c r="T1152" s="121"/>
      <c r="U1152" s="121"/>
      <c r="V1152" s="121"/>
      <c r="W1152" s="121"/>
      <c r="X1152" s="121"/>
      <c r="Y1152" s="121"/>
      <c r="Z1152" s="121"/>
    </row>
    <row r="1153" ht="11.25" customHeight="1">
      <c r="A1153" s="547" t="s">
        <v>159</v>
      </c>
      <c r="B1153" s="5" t="s">
        <v>135</v>
      </c>
      <c r="C1153" s="547" t="s">
        <v>13641</v>
      </c>
      <c r="D1153" s="5" t="s">
        <v>12223</v>
      </c>
      <c r="E1153" s="5">
        <v>32.0</v>
      </c>
      <c r="F1153" s="548">
        <v>32.0</v>
      </c>
      <c r="G1153" s="5" t="s">
        <v>159</v>
      </c>
      <c r="H1153" s="121"/>
      <c r="I1153" s="121"/>
      <c r="J1153" s="121"/>
      <c r="K1153" s="121"/>
      <c r="L1153" s="121"/>
      <c r="M1153" s="121"/>
      <c r="N1153" s="121"/>
      <c r="O1153" s="121"/>
      <c r="P1153" s="121"/>
      <c r="Q1153" s="121"/>
      <c r="R1153" s="121"/>
      <c r="S1153" s="121"/>
      <c r="T1153" s="121"/>
      <c r="U1153" s="121"/>
      <c r="V1153" s="121"/>
      <c r="W1153" s="121"/>
      <c r="X1153" s="121"/>
      <c r="Y1153" s="121"/>
      <c r="Z1153" s="121"/>
    </row>
    <row r="1154" ht="11.25" customHeight="1">
      <c r="A1154" s="547" t="s">
        <v>159</v>
      </c>
      <c r="B1154" s="5" t="s">
        <v>135</v>
      </c>
      <c r="C1154" s="547" t="s">
        <v>13318</v>
      </c>
      <c r="D1154" s="5" t="s">
        <v>12223</v>
      </c>
      <c r="E1154" s="5">
        <v>13.0</v>
      </c>
      <c r="F1154" s="548" t="s">
        <v>13642</v>
      </c>
      <c r="G1154" s="5" t="s">
        <v>159</v>
      </c>
      <c r="H1154" s="121"/>
      <c r="I1154" s="121"/>
      <c r="J1154" s="121"/>
      <c r="K1154" s="121"/>
      <c r="L1154" s="121"/>
      <c r="M1154" s="121"/>
      <c r="N1154" s="121"/>
      <c r="O1154" s="121"/>
      <c r="P1154" s="121"/>
      <c r="Q1154" s="121"/>
      <c r="R1154" s="121"/>
      <c r="S1154" s="121"/>
      <c r="T1154" s="121"/>
      <c r="U1154" s="121"/>
      <c r="V1154" s="121"/>
      <c r="W1154" s="121"/>
      <c r="X1154" s="121"/>
      <c r="Y1154" s="121"/>
      <c r="Z1154" s="121"/>
    </row>
    <row r="1155" ht="11.25" customHeight="1">
      <c r="A1155" s="547" t="s">
        <v>160</v>
      </c>
      <c r="B1155" s="5" t="s">
        <v>1496</v>
      </c>
      <c r="C1155" s="547" t="s">
        <v>13643</v>
      </c>
      <c r="D1155" s="5" t="s">
        <v>12223</v>
      </c>
      <c r="E1155" s="317" t="s">
        <v>13644</v>
      </c>
      <c r="F1155" s="409">
        <v>3.33</v>
      </c>
      <c r="G1155" s="5" t="s">
        <v>160</v>
      </c>
      <c r="H1155" s="121"/>
      <c r="I1155" s="121"/>
      <c r="J1155" s="121"/>
      <c r="K1155" s="121"/>
      <c r="L1155" s="121"/>
      <c r="M1155" s="121"/>
      <c r="N1155" s="121"/>
      <c r="O1155" s="121"/>
      <c r="P1155" s="121"/>
      <c r="Q1155" s="121"/>
      <c r="R1155" s="121"/>
      <c r="S1155" s="121"/>
      <c r="T1155" s="121"/>
      <c r="U1155" s="121"/>
      <c r="V1155" s="121"/>
      <c r="W1155" s="121"/>
      <c r="X1155" s="121"/>
      <c r="Y1155" s="121"/>
      <c r="Z1155" s="121"/>
    </row>
    <row r="1156" ht="11.25" customHeight="1">
      <c r="A1156" s="547" t="s">
        <v>160</v>
      </c>
      <c r="B1156" s="5" t="s">
        <v>1496</v>
      </c>
      <c r="C1156" s="547" t="s">
        <v>13645</v>
      </c>
      <c r="D1156" s="5" t="s">
        <v>12223</v>
      </c>
      <c r="E1156" s="317" t="s">
        <v>13644</v>
      </c>
      <c r="F1156" s="409">
        <v>3.33</v>
      </c>
      <c r="G1156" s="5" t="s">
        <v>160</v>
      </c>
      <c r="H1156" s="121"/>
      <c r="I1156" s="121"/>
      <c r="J1156" s="121"/>
      <c r="K1156" s="121"/>
      <c r="L1156" s="121"/>
      <c r="M1156" s="121"/>
      <c r="N1156" s="121"/>
      <c r="O1156" s="121"/>
      <c r="P1156" s="121"/>
      <c r="Q1156" s="121"/>
      <c r="R1156" s="121"/>
      <c r="S1156" s="121"/>
      <c r="T1156" s="121"/>
      <c r="U1156" s="121"/>
      <c r="V1156" s="121"/>
      <c r="W1156" s="121"/>
      <c r="X1156" s="121"/>
      <c r="Y1156" s="121"/>
      <c r="Z1156" s="121"/>
    </row>
    <row r="1157" ht="11.25" customHeight="1">
      <c r="A1157" s="547" t="s">
        <v>160</v>
      </c>
      <c r="B1157" s="5" t="s">
        <v>1496</v>
      </c>
      <c r="C1157" s="547" t="s">
        <v>13646</v>
      </c>
      <c r="D1157" s="5" t="s">
        <v>12223</v>
      </c>
      <c r="E1157" s="317" t="s">
        <v>13644</v>
      </c>
      <c r="F1157" s="409">
        <v>3.33</v>
      </c>
      <c r="G1157" s="5" t="s">
        <v>160</v>
      </c>
      <c r="H1157" s="121"/>
      <c r="I1157" s="121"/>
      <c r="J1157" s="121"/>
      <c r="K1157" s="121"/>
      <c r="L1157" s="121"/>
      <c r="M1157" s="121"/>
      <c r="N1157" s="121"/>
      <c r="O1157" s="121"/>
      <c r="P1157" s="121"/>
      <c r="Q1157" s="121"/>
      <c r="R1157" s="121"/>
      <c r="S1157" s="121"/>
      <c r="T1157" s="121"/>
      <c r="U1157" s="121"/>
      <c r="V1157" s="121"/>
      <c r="W1157" s="121"/>
      <c r="X1157" s="121"/>
      <c r="Y1157" s="121"/>
      <c r="Z1157" s="121"/>
    </row>
    <row r="1158" ht="11.25" customHeight="1">
      <c r="A1158" s="547" t="s">
        <v>160</v>
      </c>
      <c r="B1158" s="5" t="s">
        <v>1496</v>
      </c>
      <c r="C1158" s="547" t="s">
        <v>13647</v>
      </c>
      <c r="D1158" s="5" t="s">
        <v>12223</v>
      </c>
      <c r="E1158" s="317" t="s">
        <v>13644</v>
      </c>
      <c r="F1158" s="409">
        <v>3.33</v>
      </c>
      <c r="G1158" s="5" t="s">
        <v>160</v>
      </c>
      <c r="H1158" s="121"/>
      <c r="I1158" s="121"/>
      <c r="J1158" s="121"/>
      <c r="K1158" s="121"/>
      <c r="L1158" s="121"/>
      <c r="M1158" s="121"/>
      <c r="N1158" s="121"/>
      <c r="O1158" s="121"/>
      <c r="P1158" s="121"/>
      <c r="Q1158" s="121"/>
      <c r="R1158" s="121"/>
      <c r="S1158" s="121"/>
      <c r="T1158" s="121"/>
      <c r="U1158" s="121"/>
      <c r="V1158" s="121"/>
      <c r="W1158" s="121"/>
      <c r="X1158" s="121"/>
      <c r="Y1158" s="121"/>
      <c r="Z1158" s="121"/>
    </row>
    <row r="1159" ht="11.25" customHeight="1">
      <c r="A1159" s="547" t="s">
        <v>160</v>
      </c>
      <c r="B1159" s="5" t="s">
        <v>1496</v>
      </c>
      <c r="C1159" s="547" t="s">
        <v>13648</v>
      </c>
      <c r="D1159" s="5" t="s">
        <v>12223</v>
      </c>
      <c r="E1159" s="317" t="s">
        <v>13644</v>
      </c>
      <c r="F1159" s="409">
        <v>3.33</v>
      </c>
      <c r="G1159" s="5" t="s">
        <v>160</v>
      </c>
      <c r="H1159" s="121"/>
      <c r="I1159" s="121"/>
      <c r="J1159" s="121"/>
      <c r="K1159" s="121"/>
      <c r="L1159" s="121"/>
      <c r="M1159" s="121"/>
      <c r="N1159" s="121"/>
      <c r="O1159" s="121"/>
      <c r="P1159" s="121"/>
      <c r="Q1159" s="121"/>
      <c r="R1159" s="121"/>
      <c r="S1159" s="121"/>
      <c r="T1159" s="121"/>
      <c r="U1159" s="121"/>
      <c r="V1159" s="121"/>
      <c r="W1159" s="121"/>
      <c r="X1159" s="121"/>
      <c r="Y1159" s="121"/>
      <c r="Z1159" s="121"/>
    </row>
    <row r="1160" ht="11.25" customHeight="1">
      <c r="A1160" s="547" t="s">
        <v>160</v>
      </c>
      <c r="B1160" s="5" t="s">
        <v>1496</v>
      </c>
      <c r="C1160" s="547" t="s">
        <v>13649</v>
      </c>
      <c r="D1160" s="5" t="s">
        <v>12223</v>
      </c>
      <c r="E1160" s="317" t="s">
        <v>13644</v>
      </c>
      <c r="F1160" s="409">
        <v>3.33</v>
      </c>
      <c r="G1160" s="5" t="s">
        <v>160</v>
      </c>
      <c r="H1160" s="121"/>
      <c r="I1160" s="121"/>
      <c r="J1160" s="121"/>
      <c r="K1160" s="121"/>
      <c r="L1160" s="121"/>
      <c r="M1160" s="121"/>
      <c r="N1160" s="121"/>
      <c r="O1160" s="121"/>
      <c r="P1160" s="121"/>
      <c r="Q1160" s="121"/>
      <c r="R1160" s="121"/>
      <c r="S1160" s="121"/>
      <c r="T1160" s="121"/>
      <c r="U1160" s="121"/>
      <c r="V1160" s="121"/>
      <c r="W1160" s="121"/>
      <c r="X1160" s="121"/>
      <c r="Y1160" s="121"/>
      <c r="Z1160" s="121"/>
    </row>
    <row r="1161" ht="11.25" customHeight="1">
      <c r="A1161" s="547" t="s">
        <v>160</v>
      </c>
      <c r="B1161" s="5" t="s">
        <v>1496</v>
      </c>
      <c r="C1161" s="547" t="s">
        <v>13650</v>
      </c>
      <c r="D1161" s="5" t="s">
        <v>12223</v>
      </c>
      <c r="E1161" s="317" t="s">
        <v>13644</v>
      </c>
      <c r="F1161" s="409">
        <v>3.33</v>
      </c>
      <c r="G1161" s="5" t="s">
        <v>160</v>
      </c>
      <c r="H1161" s="121"/>
      <c r="I1161" s="121"/>
      <c r="J1161" s="121"/>
      <c r="K1161" s="121"/>
      <c r="L1161" s="121"/>
      <c r="M1161" s="121"/>
      <c r="N1161" s="121"/>
      <c r="O1161" s="121"/>
      <c r="P1161" s="121"/>
      <c r="Q1161" s="121"/>
      <c r="R1161" s="121"/>
      <c r="S1161" s="121"/>
      <c r="T1161" s="121"/>
      <c r="U1161" s="121"/>
      <c r="V1161" s="121"/>
      <c r="W1161" s="121"/>
      <c r="X1161" s="121"/>
      <c r="Y1161" s="121"/>
      <c r="Z1161" s="121"/>
    </row>
    <row r="1162" ht="11.25" customHeight="1">
      <c r="A1162" s="547" t="s">
        <v>160</v>
      </c>
      <c r="B1162" s="5" t="s">
        <v>1496</v>
      </c>
      <c r="C1162" s="547" t="s">
        <v>13651</v>
      </c>
      <c r="D1162" s="5" t="s">
        <v>12223</v>
      </c>
      <c r="E1162" s="317" t="s">
        <v>13644</v>
      </c>
      <c r="F1162" s="409">
        <v>3.33</v>
      </c>
      <c r="G1162" s="5" t="s">
        <v>160</v>
      </c>
      <c r="H1162" s="121"/>
      <c r="I1162" s="121"/>
      <c r="J1162" s="121"/>
      <c r="K1162" s="121"/>
      <c r="L1162" s="121"/>
      <c r="M1162" s="121"/>
      <c r="N1162" s="121"/>
      <c r="O1162" s="121"/>
      <c r="P1162" s="121"/>
      <c r="Q1162" s="121"/>
      <c r="R1162" s="121"/>
      <c r="S1162" s="121"/>
      <c r="T1162" s="121"/>
      <c r="U1162" s="121"/>
      <c r="V1162" s="121"/>
      <c r="W1162" s="121"/>
      <c r="X1162" s="121"/>
      <c r="Y1162" s="121"/>
      <c r="Z1162" s="121"/>
    </row>
    <row r="1163" ht="11.25" customHeight="1">
      <c r="A1163" s="547" t="s">
        <v>160</v>
      </c>
      <c r="B1163" s="5" t="s">
        <v>1496</v>
      </c>
      <c r="C1163" s="547" t="s">
        <v>13652</v>
      </c>
      <c r="D1163" s="5" t="s">
        <v>12223</v>
      </c>
      <c r="E1163" s="317" t="s">
        <v>13644</v>
      </c>
      <c r="F1163" s="409">
        <v>3.33</v>
      </c>
      <c r="G1163" s="5" t="s">
        <v>160</v>
      </c>
      <c r="H1163" s="121"/>
      <c r="I1163" s="121"/>
      <c r="J1163" s="121"/>
      <c r="K1163" s="121"/>
      <c r="L1163" s="121"/>
      <c r="M1163" s="121"/>
      <c r="N1163" s="121"/>
      <c r="O1163" s="121"/>
      <c r="P1163" s="121"/>
      <c r="Q1163" s="121"/>
      <c r="R1163" s="121"/>
      <c r="S1163" s="121"/>
      <c r="T1163" s="121"/>
      <c r="U1163" s="121"/>
      <c r="V1163" s="121"/>
      <c r="W1163" s="121"/>
      <c r="X1163" s="121"/>
      <c r="Y1163" s="121"/>
      <c r="Z1163" s="121"/>
    </row>
    <row r="1164" ht="11.25" customHeight="1">
      <c r="A1164" s="547" t="s">
        <v>160</v>
      </c>
      <c r="B1164" s="5" t="s">
        <v>1496</v>
      </c>
      <c r="C1164" s="547" t="s">
        <v>13653</v>
      </c>
      <c r="D1164" s="5" t="s">
        <v>12223</v>
      </c>
      <c r="E1164" s="317" t="s">
        <v>13654</v>
      </c>
      <c r="F1164" s="409">
        <v>6.66</v>
      </c>
      <c r="G1164" s="5" t="s">
        <v>160</v>
      </c>
      <c r="H1164" s="121"/>
      <c r="I1164" s="121"/>
      <c r="J1164" s="121"/>
      <c r="K1164" s="121"/>
      <c r="L1164" s="121"/>
      <c r="M1164" s="121"/>
      <c r="N1164" s="121"/>
      <c r="O1164" s="121"/>
      <c r="P1164" s="121"/>
      <c r="Q1164" s="121"/>
      <c r="R1164" s="121"/>
      <c r="S1164" s="121"/>
      <c r="T1164" s="121"/>
      <c r="U1164" s="121"/>
      <c r="V1164" s="121"/>
      <c r="W1164" s="121"/>
      <c r="X1164" s="121"/>
      <c r="Y1164" s="121"/>
      <c r="Z1164" s="121"/>
    </row>
    <row r="1165" ht="11.25" customHeight="1">
      <c r="A1165" s="547" t="s">
        <v>160</v>
      </c>
      <c r="B1165" s="5" t="s">
        <v>1496</v>
      </c>
      <c r="C1165" s="547" t="s">
        <v>13655</v>
      </c>
      <c r="D1165" s="5" t="s">
        <v>12223</v>
      </c>
      <c r="E1165" s="317" t="s">
        <v>13654</v>
      </c>
      <c r="F1165" s="409">
        <v>6.66</v>
      </c>
      <c r="G1165" s="5" t="s">
        <v>160</v>
      </c>
      <c r="H1165" s="121"/>
      <c r="I1165" s="121"/>
      <c r="J1165" s="121"/>
      <c r="K1165" s="121"/>
      <c r="L1165" s="121"/>
      <c r="M1165" s="121"/>
      <c r="N1165" s="121"/>
      <c r="O1165" s="121"/>
      <c r="P1165" s="121"/>
      <c r="Q1165" s="121"/>
      <c r="R1165" s="121"/>
      <c r="S1165" s="121"/>
      <c r="T1165" s="121"/>
      <c r="U1165" s="121"/>
      <c r="V1165" s="121"/>
      <c r="W1165" s="121"/>
      <c r="X1165" s="121"/>
      <c r="Y1165" s="121"/>
      <c r="Z1165" s="121"/>
    </row>
    <row r="1166" ht="11.25" customHeight="1">
      <c r="A1166" s="547" t="s">
        <v>160</v>
      </c>
      <c r="B1166" s="5" t="s">
        <v>1496</v>
      </c>
      <c r="C1166" s="547" t="s">
        <v>13656</v>
      </c>
      <c r="D1166" s="5" t="s">
        <v>12223</v>
      </c>
      <c r="E1166" s="317" t="s">
        <v>13654</v>
      </c>
      <c r="F1166" s="409">
        <v>6.66</v>
      </c>
      <c r="G1166" s="5" t="s">
        <v>160</v>
      </c>
      <c r="H1166" s="121"/>
      <c r="I1166" s="121"/>
      <c r="J1166" s="121"/>
      <c r="K1166" s="121"/>
      <c r="L1166" s="121"/>
      <c r="M1166" s="121"/>
      <c r="N1166" s="121"/>
      <c r="O1166" s="121"/>
      <c r="P1166" s="121"/>
      <c r="Q1166" s="121"/>
      <c r="R1166" s="121"/>
      <c r="S1166" s="121"/>
      <c r="T1166" s="121"/>
      <c r="U1166" s="121"/>
      <c r="V1166" s="121"/>
      <c r="W1166" s="121"/>
      <c r="X1166" s="121"/>
      <c r="Y1166" s="121"/>
      <c r="Z1166" s="121"/>
    </row>
    <row r="1167" ht="11.25" customHeight="1">
      <c r="A1167" s="547" t="s">
        <v>160</v>
      </c>
      <c r="B1167" s="5" t="s">
        <v>1496</v>
      </c>
      <c r="C1167" s="547" t="s">
        <v>13657</v>
      </c>
      <c r="D1167" s="5" t="s">
        <v>12223</v>
      </c>
      <c r="E1167" s="317" t="s">
        <v>13654</v>
      </c>
      <c r="F1167" s="409">
        <v>6.66</v>
      </c>
      <c r="G1167" s="5" t="s">
        <v>160</v>
      </c>
      <c r="H1167" s="121"/>
      <c r="I1167" s="121"/>
      <c r="J1167" s="121"/>
      <c r="K1167" s="121"/>
      <c r="L1167" s="121"/>
      <c r="M1167" s="121"/>
      <c r="N1167" s="121"/>
      <c r="O1167" s="121"/>
      <c r="P1167" s="121"/>
      <c r="Q1167" s="121"/>
      <c r="R1167" s="121"/>
      <c r="S1167" s="121"/>
      <c r="T1167" s="121"/>
      <c r="U1167" s="121"/>
      <c r="V1167" s="121"/>
      <c r="W1167" s="121"/>
      <c r="X1167" s="121"/>
      <c r="Y1167" s="121"/>
      <c r="Z1167" s="121"/>
    </row>
    <row r="1168" ht="11.25" customHeight="1">
      <c r="A1168" s="547" t="s">
        <v>12152</v>
      </c>
      <c r="B1168" s="5" t="s">
        <v>135</v>
      </c>
      <c r="C1168" s="547" t="s">
        <v>13658</v>
      </c>
      <c r="D1168" s="5" t="s">
        <v>12223</v>
      </c>
      <c r="E1168" s="5">
        <v>3.333</v>
      </c>
      <c r="F1168" s="548">
        <v>3.666666666666667</v>
      </c>
      <c r="G1168" s="5" t="s">
        <v>161</v>
      </c>
      <c r="H1168" s="121"/>
      <c r="I1168" s="121"/>
      <c r="J1168" s="121"/>
      <c r="K1168" s="121"/>
      <c r="L1168" s="121"/>
      <c r="M1168" s="121"/>
      <c r="N1168" s="121"/>
      <c r="O1168" s="121"/>
      <c r="P1168" s="121"/>
      <c r="Q1168" s="121"/>
      <c r="R1168" s="121"/>
      <c r="S1168" s="121"/>
      <c r="T1168" s="121"/>
      <c r="U1168" s="121"/>
      <c r="V1168" s="121"/>
      <c r="W1168" s="121"/>
      <c r="X1168" s="121"/>
      <c r="Y1168" s="121"/>
      <c r="Z1168" s="121"/>
    </row>
    <row r="1169" ht="11.25" customHeight="1">
      <c r="A1169" s="547" t="s">
        <v>12152</v>
      </c>
      <c r="B1169" s="5" t="s">
        <v>135</v>
      </c>
      <c r="C1169" s="547" t="s">
        <v>13659</v>
      </c>
      <c r="D1169" s="5" t="s">
        <v>12223</v>
      </c>
      <c r="E1169" s="5">
        <v>3.333</v>
      </c>
      <c r="F1169" s="548">
        <v>3.666666666666667</v>
      </c>
      <c r="G1169" s="5" t="s">
        <v>161</v>
      </c>
      <c r="H1169" s="121"/>
      <c r="I1169" s="121"/>
      <c r="J1169" s="121"/>
      <c r="K1169" s="121"/>
      <c r="L1169" s="121"/>
      <c r="M1169" s="121"/>
      <c r="N1169" s="121"/>
      <c r="O1169" s="121"/>
      <c r="P1169" s="121"/>
      <c r="Q1169" s="121"/>
      <c r="R1169" s="121"/>
      <c r="S1169" s="121"/>
      <c r="T1169" s="121"/>
      <c r="U1169" s="121"/>
      <c r="V1169" s="121"/>
      <c r="W1169" s="121"/>
      <c r="X1169" s="121"/>
      <c r="Y1169" s="121"/>
      <c r="Z1169" s="121"/>
    </row>
    <row r="1170" ht="11.25" customHeight="1">
      <c r="A1170" s="547" t="s">
        <v>12152</v>
      </c>
      <c r="B1170" s="5" t="s">
        <v>135</v>
      </c>
      <c r="C1170" s="547" t="s">
        <v>13660</v>
      </c>
      <c r="D1170" s="5" t="s">
        <v>12223</v>
      </c>
      <c r="E1170" s="5">
        <v>4.666</v>
      </c>
      <c r="F1170" s="548">
        <v>4.666</v>
      </c>
      <c r="G1170" s="5" t="s">
        <v>161</v>
      </c>
      <c r="H1170" s="121"/>
      <c r="I1170" s="121"/>
      <c r="J1170" s="121"/>
      <c r="K1170" s="121"/>
      <c r="L1170" s="121"/>
      <c r="M1170" s="121"/>
      <c r="N1170" s="121"/>
      <c r="O1170" s="121"/>
      <c r="P1170" s="121"/>
      <c r="Q1170" s="121"/>
      <c r="R1170" s="121"/>
      <c r="S1170" s="121"/>
      <c r="T1170" s="121"/>
      <c r="U1170" s="121"/>
      <c r="V1170" s="121"/>
      <c r="W1170" s="121"/>
      <c r="X1170" s="121"/>
      <c r="Y1170" s="121"/>
      <c r="Z1170" s="121"/>
    </row>
    <row r="1171" ht="11.25" customHeight="1">
      <c r="A1171" s="547" t="s">
        <v>12152</v>
      </c>
      <c r="B1171" s="5" t="s">
        <v>135</v>
      </c>
      <c r="C1171" s="547" t="s">
        <v>13661</v>
      </c>
      <c r="D1171" s="5" t="s">
        <v>12223</v>
      </c>
      <c r="E1171" s="5">
        <v>4.666</v>
      </c>
      <c r="F1171" s="548">
        <v>4.666</v>
      </c>
      <c r="G1171" s="5" t="s">
        <v>161</v>
      </c>
      <c r="H1171" s="121"/>
      <c r="I1171" s="121"/>
      <c r="J1171" s="121"/>
      <c r="K1171" s="121"/>
      <c r="L1171" s="121"/>
      <c r="M1171" s="121"/>
      <c r="N1171" s="121"/>
      <c r="O1171" s="121"/>
      <c r="P1171" s="121"/>
      <c r="Q1171" s="121"/>
      <c r="R1171" s="121"/>
      <c r="S1171" s="121"/>
      <c r="T1171" s="121"/>
      <c r="U1171" s="121"/>
      <c r="V1171" s="121"/>
      <c r="W1171" s="121"/>
      <c r="X1171" s="121"/>
      <c r="Y1171" s="121"/>
      <c r="Z1171" s="121"/>
    </row>
    <row r="1172" ht="11.25" customHeight="1">
      <c r="A1172" s="547" t="s">
        <v>12152</v>
      </c>
      <c r="B1172" s="5" t="s">
        <v>135</v>
      </c>
      <c r="C1172" s="547" t="s">
        <v>13662</v>
      </c>
      <c r="D1172" s="5" t="s">
        <v>12223</v>
      </c>
      <c r="E1172" s="5">
        <v>6.666</v>
      </c>
      <c r="F1172" s="548">
        <v>6.666</v>
      </c>
      <c r="G1172" s="5" t="s">
        <v>161</v>
      </c>
      <c r="H1172" s="121"/>
      <c r="I1172" s="121"/>
      <c r="J1172" s="121"/>
      <c r="K1172" s="121"/>
      <c r="L1172" s="121"/>
      <c r="M1172" s="121"/>
      <c r="N1172" s="121"/>
      <c r="O1172" s="121"/>
      <c r="P1172" s="121"/>
      <c r="Q1172" s="121"/>
      <c r="R1172" s="121"/>
      <c r="S1172" s="121"/>
      <c r="T1172" s="121"/>
      <c r="U1172" s="121"/>
      <c r="V1172" s="121"/>
      <c r="W1172" s="121"/>
      <c r="X1172" s="121"/>
      <c r="Y1172" s="121"/>
      <c r="Z1172" s="121"/>
    </row>
    <row r="1173" ht="11.25" customHeight="1">
      <c r="A1173" s="547" t="s">
        <v>12152</v>
      </c>
      <c r="B1173" s="5" t="s">
        <v>135</v>
      </c>
      <c r="C1173" s="547" t="s">
        <v>13663</v>
      </c>
      <c r="D1173" s="5" t="s">
        <v>12223</v>
      </c>
      <c r="E1173" s="5">
        <v>6.666</v>
      </c>
      <c r="F1173" s="548">
        <v>6.666</v>
      </c>
      <c r="G1173" s="5" t="s">
        <v>161</v>
      </c>
      <c r="H1173" s="121"/>
      <c r="I1173" s="121"/>
      <c r="J1173" s="121"/>
      <c r="K1173" s="121"/>
      <c r="L1173" s="121"/>
      <c r="M1173" s="121"/>
      <c r="N1173" s="121"/>
      <c r="O1173" s="121"/>
      <c r="P1173" s="121"/>
      <c r="Q1173" s="121"/>
      <c r="R1173" s="121"/>
      <c r="S1173" s="121"/>
      <c r="T1173" s="121"/>
      <c r="U1173" s="121"/>
      <c r="V1173" s="121"/>
      <c r="W1173" s="121"/>
      <c r="X1173" s="121"/>
      <c r="Y1173" s="121"/>
      <c r="Z1173" s="121"/>
    </row>
    <row r="1174" ht="11.25" customHeight="1">
      <c r="A1174" s="547" t="s">
        <v>11100</v>
      </c>
      <c r="B1174" s="5" t="s">
        <v>135</v>
      </c>
      <c r="C1174" s="547" t="s">
        <v>13664</v>
      </c>
      <c r="D1174" s="5" t="s">
        <v>12223</v>
      </c>
      <c r="E1174" s="5">
        <v>8.666666666666666</v>
      </c>
      <c r="F1174" s="548">
        <v>8.666666666666666</v>
      </c>
      <c r="G1174" s="5" t="s">
        <v>162</v>
      </c>
      <c r="H1174" s="121"/>
      <c r="I1174" s="121"/>
      <c r="J1174" s="121"/>
      <c r="K1174" s="121"/>
      <c r="L1174" s="121"/>
      <c r="M1174" s="121"/>
      <c r="N1174" s="121"/>
      <c r="O1174" s="121"/>
      <c r="P1174" s="121"/>
      <c r="Q1174" s="121"/>
      <c r="R1174" s="121"/>
      <c r="S1174" s="121"/>
      <c r="T1174" s="121"/>
      <c r="U1174" s="121"/>
      <c r="V1174" s="121"/>
      <c r="W1174" s="121"/>
      <c r="X1174" s="121"/>
      <c r="Y1174" s="121"/>
      <c r="Z1174" s="121"/>
    </row>
    <row r="1175" ht="11.25" customHeight="1">
      <c r="A1175" s="547" t="s">
        <v>11100</v>
      </c>
      <c r="B1175" s="5" t="s">
        <v>135</v>
      </c>
      <c r="C1175" s="547" t="s">
        <v>13665</v>
      </c>
      <c r="D1175" s="5" t="s">
        <v>12474</v>
      </c>
      <c r="E1175" s="5">
        <v>4.333333333333333</v>
      </c>
      <c r="F1175" s="548">
        <v>4.333333333333333</v>
      </c>
      <c r="G1175" s="5" t="s">
        <v>162</v>
      </c>
      <c r="H1175" s="121"/>
      <c r="I1175" s="121"/>
      <c r="J1175" s="121"/>
      <c r="K1175" s="121"/>
      <c r="L1175" s="121"/>
      <c r="M1175" s="121"/>
      <c r="N1175" s="121"/>
      <c r="O1175" s="121"/>
      <c r="P1175" s="121"/>
      <c r="Q1175" s="121"/>
      <c r="R1175" s="121"/>
      <c r="S1175" s="121"/>
      <c r="T1175" s="121"/>
      <c r="U1175" s="121"/>
      <c r="V1175" s="121"/>
      <c r="W1175" s="121"/>
      <c r="X1175" s="121"/>
      <c r="Y1175" s="121"/>
      <c r="Z1175" s="121"/>
    </row>
    <row r="1176" ht="11.25" customHeight="1">
      <c r="A1176" s="547" t="s">
        <v>11100</v>
      </c>
      <c r="B1176" s="5" t="s">
        <v>135</v>
      </c>
      <c r="C1176" s="547" t="s">
        <v>13666</v>
      </c>
      <c r="D1176" s="5" t="s">
        <v>12474</v>
      </c>
      <c r="E1176" s="5">
        <v>1.083333333333333</v>
      </c>
      <c r="F1176" s="548">
        <v>1.083333333333333</v>
      </c>
      <c r="G1176" s="5" t="s">
        <v>162</v>
      </c>
      <c r="H1176" s="121"/>
      <c r="I1176" s="121"/>
      <c r="J1176" s="121"/>
      <c r="K1176" s="121"/>
      <c r="L1176" s="121"/>
      <c r="M1176" s="121"/>
      <c r="N1176" s="121"/>
      <c r="O1176" s="121"/>
      <c r="P1176" s="121"/>
      <c r="Q1176" s="121"/>
      <c r="R1176" s="121"/>
      <c r="S1176" s="121"/>
      <c r="T1176" s="121"/>
      <c r="U1176" s="121"/>
      <c r="V1176" s="121"/>
      <c r="W1176" s="121"/>
      <c r="X1176" s="121"/>
      <c r="Y1176" s="121"/>
      <c r="Z1176" s="121"/>
    </row>
    <row r="1177" ht="11.25" customHeight="1">
      <c r="A1177" s="547" t="s">
        <v>11100</v>
      </c>
      <c r="B1177" s="5" t="s">
        <v>135</v>
      </c>
      <c r="C1177" s="547" t="s">
        <v>13667</v>
      </c>
      <c r="D1177" s="5" t="s">
        <v>12223</v>
      </c>
      <c r="E1177" s="5">
        <v>5.0</v>
      </c>
      <c r="F1177" s="548">
        <v>5.0</v>
      </c>
      <c r="G1177" s="5" t="s">
        <v>162</v>
      </c>
      <c r="H1177" s="121"/>
      <c r="I1177" s="121"/>
      <c r="J1177" s="121"/>
      <c r="K1177" s="121"/>
      <c r="L1177" s="121"/>
      <c r="M1177" s="121"/>
      <c r="N1177" s="121"/>
      <c r="O1177" s="121"/>
      <c r="P1177" s="121"/>
      <c r="Q1177" s="121"/>
      <c r="R1177" s="121"/>
      <c r="S1177" s="121"/>
      <c r="T1177" s="121"/>
      <c r="U1177" s="121"/>
      <c r="V1177" s="121"/>
      <c r="W1177" s="121"/>
      <c r="X1177" s="121"/>
      <c r="Y1177" s="121"/>
      <c r="Z1177" s="121"/>
    </row>
    <row r="1178" ht="11.25" customHeight="1">
      <c r="A1178" s="547" t="s">
        <v>11100</v>
      </c>
      <c r="B1178" s="5" t="s">
        <v>135</v>
      </c>
      <c r="C1178" s="547" t="s">
        <v>13668</v>
      </c>
      <c r="D1178" s="5" t="s">
        <v>12474</v>
      </c>
      <c r="E1178" s="5">
        <v>2.5</v>
      </c>
      <c r="F1178" s="548">
        <v>2.5</v>
      </c>
      <c r="G1178" s="5" t="s">
        <v>162</v>
      </c>
      <c r="H1178" s="121"/>
      <c r="I1178" s="121"/>
      <c r="J1178" s="121"/>
      <c r="K1178" s="121"/>
      <c r="L1178" s="121"/>
      <c r="M1178" s="121"/>
      <c r="N1178" s="121"/>
      <c r="O1178" s="121"/>
      <c r="P1178" s="121"/>
      <c r="Q1178" s="121"/>
      <c r="R1178" s="121"/>
      <c r="S1178" s="121"/>
      <c r="T1178" s="121"/>
      <c r="U1178" s="121"/>
      <c r="V1178" s="121"/>
      <c r="W1178" s="121"/>
      <c r="X1178" s="121"/>
      <c r="Y1178" s="121"/>
      <c r="Z1178" s="121"/>
    </row>
    <row r="1179" ht="11.25" customHeight="1">
      <c r="A1179" s="547" t="s">
        <v>11100</v>
      </c>
      <c r="B1179" s="5" t="s">
        <v>135</v>
      </c>
      <c r="C1179" s="547" t="s">
        <v>13669</v>
      </c>
      <c r="D1179" s="5" t="s">
        <v>12474</v>
      </c>
      <c r="E1179" s="5">
        <v>0.625</v>
      </c>
      <c r="F1179" s="548">
        <v>0.625</v>
      </c>
      <c r="G1179" s="5" t="s">
        <v>162</v>
      </c>
      <c r="H1179" s="121"/>
      <c r="I1179" s="121"/>
      <c r="J1179" s="121"/>
      <c r="K1179" s="121"/>
      <c r="L1179" s="121"/>
      <c r="M1179" s="121"/>
      <c r="N1179" s="121"/>
      <c r="O1179" s="121"/>
      <c r="P1179" s="121"/>
      <c r="Q1179" s="121"/>
      <c r="R1179" s="121"/>
      <c r="S1179" s="121"/>
      <c r="T1179" s="121"/>
      <c r="U1179" s="121"/>
      <c r="V1179" s="121"/>
      <c r="W1179" s="121"/>
      <c r="X1179" s="121"/>
      <c r="Y1179" s="121"/>
      <c r="Z1179" s="121"/>
    </row>
    <row r="1180" ht="11.25" customHeight="1">
      <c r="A1180" s="547" t="s">
        <v>11100</v>
      </c>
      <c r="B1180" s="5" t="s">
        <v>135</v>
      </c>
      <c r="C1180" s="547" t="s">
        <v>13670</v>
      </c>
      <c r="D1180" s="5" t="s">
        <v>12223</v>
      </c>
      <c r="E1180" s="5">
        <v>6.0</v>
      </c>
      <c r="F1180" s="548">
        <v>6.0</v>
      </c>
      <c r="G1180" s="5" t="s">
        <v>162</v>
      </c>
      <c r="H1180" s="121"/>
      <c r="I1180" s="121"/>
      <c r="J1180" s="121"/>
      <c r="K1180" s="121"/>
      <c r="L1180" s="121"/>
      <c r="M1180" s="121"/>
      <c r="N1180" s="121"/>
      <c r="O1180" s="121"/>
      <c r="P1180" s="121"/>
      <c r="Q1180" s="121"/>
      <c r="R1180" s="121"/>
      <c r="S1180" s="121"/>
      <c r="T1180" s="121"/>
      <c r="U1180" s="121"/>
      <c r="V1180" s="121"/>
      <c r="W1180" s="121"/>
      <c r="X1180" s="121"/>
      <c r="Y1180" s="121"/>
      <c r="Z1180" s="121"/>
    </row>
    <row r="1181" ht="11.25" customHeight="1">
      <c r="A1181" s="547" t="s">
        <v>11100</v>
      </c>
      <c r="B1181" s="5" t="s">
        <v>135</v>
      </c>
      <c r="C1181" s="547" t="s">
        <v>13671</v>
      </c>
      <c r="D1181" s="5" t="s">
        <v>12474</v>
      </c>
      <c r="E1181" s="5">
        <v>3.0</v>
      </c>
      <c r="F1181" s="548">
        <v>3.0</v>
      </c>
      <c r="G1181" s="5" t="s">
        <v>162</v>
      </c>
      <c r="H1181" s="121"/>
      <c r="I1181" s="121"/>
      <c r="J1181" s="121"/>
      <c r="K1181" s="121"/>
      <c r="L1181" s="121"/>
      <c r="M1181" s="121"/>
      <c r="N1181" s="121"/>
      <c r="O1181" s="121"/>
      <c r="P1181" s="121"/>
      <c r="Q1181" s="121"/>
      <c r="R1181" s="121"/>
      <c r="S1181" s="121"/>
      <c r="T1181" s="121"/>
      <c r="U1181" s="121"/>
      <c r="V1181" s="121"/>
      <c r="W1181" s="121"/>
      <c r="X1181" s="121"/>
      <c r="Y1181" s="121"/>
      <c r="Z1181" s="121"/>
    </row>
    <row r="1182" ht="11.25" customHeight="1">
      <c r="A1182" s="547" t="s">
        <v>11100</v>
      </c>
      <c r="B1182" s="5" t="s">
        <v>135</v>
      </c>
      <c r="C1182" s="547" t="s">
        <v>13672</v>
      </c>
      <c r="D1182" s="5" t="s">
        <v>12474</v>
      </c>
      <c r="E1182" s="5">
        <v>0.75</v>
      </c>
      <c r="F1182" s="548">
        <v>0.75</v>
      </c>
      <c r="G1182" s="5" t="s">
        <v>162</v>
      </c>
      <c r="H1182" s="121"/>
      <c r="I1182" s="121"/>
      <c r="J1182" s="121"/>
      <c r="K1182" s="121"/>
      <c r="L1182" s="121"/>
      <c r="M1182" s="121"/>
      <c r="N1182" s="121"/>
      <c r="O1182" s="121"/>
      <c r="P1182" s="121"/>
      <c r="Q1182" s="121"/>
      <c r="R1182" s="121"/>
      <c r="S1182" s="121"/>
      <c r="T1182" s="121"/>
      <c r="U1182" s="121"/>
      <c r="V1182" s="121"/>
      <c r="W1182" s="121"/>
      <c r="X1182" s="121"/>
      <c r="Y1182" s="121"/>
      <c r="Z1182" s="121"/>
    </row>
    <row r="1183" ht="11.25" customHeight="1">
      <c r="A1183" s="547" t="s">
        <v>11100</v>
      </c>
      <c r="B1183" s="5" t="s">
        <v>135</v>
      </c>
      <c r="C1183" s="547" t="s">
        <v>13673</v>
      </c>
      <c r="D1183" s="5" t="s">
        <v>12223</v>
      </c>
      <c r="E1183" s="5">
        <v>8.0</v>
      </c>
      <c r="F1183" s="548">
        <v>8.0</v>
      </c>
      <c r="G1183" s="5" t="s">
        <v>162</v>
      </c>
      <c r="H1183" s="121"/>
      <c r="I1183" s="121"/>
      <c r="J1183" s="121"/>
      <c r="K1183" s="121"/>
      <c r="L1183" s="121"/>
      <c r="M1183" s="121"/>
      <c r="N1183" s="121"/>
      <c r="O1183" s="121"/>
      <c r="P1183" s="121"/>
      <c r="Q1183" s="121"/>
      <c r="R1183" s="121"/>
      <c r="S1183" s="121"/>
      <c r="T1183" s="121"/>
      <c r="U1183" s="121"/>
      <c r="V1183" s="121"/>
      <c r="W1183" s="121"/>
      <c r="X1183" s="121"/>
      <c r="Y1183" s="121"/>
      <c r="Z1183" s="121"/>
    </row>
    <row r="1184" ht="11.25" customHeight="1">
      <c r="A1184" s="547" t="s">
        <v>11100</v>
      </c>
      <c r="B1184" s="5" t="s">
        <v>135</v>
      </c>
      <c r="C1184" s="547" t="s">
        <v>13674</v>
      </c>
      <c r="D1184" s="5" t="s">
        <v>12223</v>
      </c>
      <c r="E1184" s="5">
        <v>8.0</v>
      </c>
      <c r="F1184" s="548">
        <v>8.0</v>
      </c>
      <c r="G1184" s="5" t="s">
        <v>162</v>
      </c>
      <c r="H1184" s="121"/>
      <c r="I1184" s="121"/>
      <c r="J1184" s="121"/>
      <c r="K1184" s="121"/>
      <c r="L1184" s="121"/>
      <c r="M1184" s="121"/>
      <c r="N1184" s="121"/>
      <c r="O1184" s="121"/>
      <c r="P1184" s="121"/>
      <c r="Q1184" s="121"/>
      <c r="R1184" s="121"/>
      <c r="S1184" s="121"/>
      <c r="T1184" s="121"/>
      <c r="U1184" s="121"/>
      <c r="V1184" s="121"/>
      <c r="W1184" s="121"/>
      <c r="X1184" s="121"/>
      <c r="Y1184" s="121"/>
      <c r="Z1184" s="121"/>
    </row>
    <row r="1185" ht="11.25" customHeight="1">
      <c r="A1185" s="547" t="s">
        <v>11100</v>
      </c>
      <c r="B1185" s="5" t="s">
        <v>135</v>
      </c>
      <c r="C1185" s="547" t="s">
        <v>13675</v>
      </c>
      <c r="D1185" s="5" t="s">
        <v>12474</v>
      </c>
      <c r="E1185" s="5">
        <v>4.0</v>
      </c>
      <c r="F1185" s="548">
        <v>4.0</v>
      </c>
      <c r="G1185" s="5" t="s">
        <v>162</v>
      </c>
      <c r="H1185" s="121"/>
      <c r="I1185" s="121"/>
      <c r="J1185" s="121"/>
      <c r="K1185" s="121"/>
      <c r="L1185" s="121"/>
      <c r="M1185" s="121"/>
      <c r="N1185" s="121"/>
      <c r="O1185" s="121"/>
      <c r="P1185" s="121"/>
      <c r="Q1185" s="121"/>
      <c r="R1185" s="121"/>
      <c r="S1185" s="121"/>
      <c r="T1185" s="121"/>
      <c r="U1185" s="121"/>
      <c r="V1185" s="121"/>
      <c r="W1185" s="121"/>
      <c r="X1185" s="121"/>
      <c r="Y1185" s="121"/>
      <c r="Z1185" s="121"/>
    </row>
    <row r="1186" ht="11.25" customHeight="1">
      <c r="A1186" s="547" t="s">
        <v>11100</v>
      </c>
      <c r="B1186" s="5" t="s">
        <v>135</v>
      </c>
      <c r="C1186" s="547" t="s">
        <v>13676</v>
      </c>
      <c r="D1186" s="5" t="s">
        <v>12474</v>
      </c>
      <c r="E1186" s="5">
        <v>1.0</v>
      </c>
      <c r="F1186" s="548">
        <v>1.0</v>
      </c>
      <c r="G1186" s="5" t="s">
        <v>162</v>
      </c>
      <c r="H1186" s="121"/>
      <c r="I1186" s="121"/>
      <c r="J1186" s="121"/>
      <c r="K1186" s="121"/>
      <c r="L1186" s="121"/>
      <c r="M1186" s="121"/>
      <c r="N1186" s="121"/>
      <c r="O1186" s="121"/>
      <c r="P1186" s="121"/>
      <c r="Q1186" s="121"/>
      <c r="R1186" s="121"/>
      <c r="S1186" s="121"/>
      <c r="T1186" s="121"/>
      <c r="U1186" s="121"/>
      <c r="V1186" s="121"/>
      <c r="W1186" s="121"/>
      <c r="X1186" s="121"/>
      <c r="Y1186" s="121"/>
      <c r="Z1186" s="121"/>
    </row>
    <row r="1187" ht="11.25" customHeight="1">
      <c r="A1187" s="547" t="s">
        <v>11100</v>
      </c>
      <c r="B1187" s="5" t="s">
        <v>135</v>
      </c>
      <c r="C1187" s="547" t="s">
        <v>13677</v>
      </c>
      <c r="D1187" s="5" t="s">
        <v>12223</v>
      </c>
      <c r="E1187" s="5">
        <v>7.666666666666667</v>
      </c>
      <c r="F1187" s="548">
        <v>7.666666666666667</v>
      </c>
      <c r="G1187" s="5" t="s">
        <v>162</v>
      </c>
      <c r="H1187" s="121"/>
      <c r="I1187" s="121"/>
      <c r="J1187" s="121"/>
      <c r="K1187" s="121"/>
      <c r="L1187" s="121"/>
      <c r="M1187" s="121"/>
      <c r="N1187" s="121"/>
      <c r="O1187" s="121"/>
      <c r="P1187" s="121"/>
      <c r="Q1187" s="121"/>
      <c r="R1187" s="121"/>
      <c r="S1187" s="121"/>
      <c r="T1187" s="121"/>
      <c r="U1187" s="121"/>
      <c r="V1187" s="121"/>
      <c r="W1187" s="121"/>
      <c r="X1187" s="121"/>
      <c r="Y1187" s="121"/>
      <c r="Z1187" s="121"/>
    </row>
    <row r="1188" ht="11.25" customHeight="1">
      <c r="A1188" s="547" t="s">
        <v>11100</v>
      </c>
      <c r="B1188" s="5" t="s">
        <v>135</v>
      </c>
      <c r="C1188" s="547" t="s">
        <v>13678</v>
      </c>
      <c r="D1188" s="5" t="s">
        <v>12474</v>
      </c>
      <c r="E1188" s="5">
        <v>3.833333333333333</v>
      </c>
      <c r="F1188" s="548">
        <v>3.833333333333333</v>
      </c>
      <c r="G1188" s="5" t="s">
        <v>162</v>
      </c>
      <c r="H1188" s="121"/>
      <c r="I1188" s="121"/>
      <c r="J1188" s="121"/>
      <c r="K1188" s="121"/>
      <c r="L1188" s="121"/>
      <c r="M1188" s="121"/>
      <c r="N1188" s="121"/>
      <c r="O1188" s="121"/>
      <c r="P1188" s="121"/>
      <c r="Q1188" s="121"/>
      <c r="R1188" s="121"/>
      <c r="S1188" s="121"/>
      <c r="T1188" s="121"/>
      <c r="U1188" s="121"/>
      <c r="V1188" s="121"/>
      <c r="W1188" s="121"/>
      <c r="X1188" s="121"/>
      <c r="Y1188" s="121"/>
      <c r="Z1188" s="121"/>
    </row>
    <row r="1189" ht="11.25" customHeight="1">
      <c r="A1189" s="547" t="s">
        <v>11100</v>
      </c>
      <c r="B1189" s="5" t="s">
        <v>135</v>
      </c>
      <c r="C1189" s="547" t="s">
        <v>13679</v>
      </c>
      <c r="D1189" s="5" t="s">
        <v>12474</v>
      </c>
      <c r="E1189" s="5">
        <v>0.9583333333333334</v>
      </c>
      <c r="F1189" s="548">
        <v>0.9583333333333334</v>
      </c>
      <c r="G1189" s="5" t="s">
        <v>162</v>
      </c>
      <c r="H1189" s="121"/>
      <c r="I1189" s="121"/>
      <c r="J1189" s="121"/>
      <c r="K1189" s="121"/>
      <c r="L1189" s="121"/>
      <c r="M1189" s="121"/>
      <c r="N1189" s="121"/>
      <c r="O1189" s="121"/>
      <c r="P1189" s="121"/>
      <c r="Q1189" s="121"/>
      <c r="R1189" s="121"/>
      <c r="S1189" s="121"/>
      <c r="T1189" s="121"/>
      <c r="U1189" s="121"/>
      <c r="V1189" s="121"/>
      <c r="W1189" s="121"/>
      <c r="X1189" s="121"/>
      <c r="Y1189" s="121"/>
      <c r="Z1189" s="121"/>
    </row>
    <row r="1190" ht="11.25" customHeight="1">
      <c r="A1190" s="547" t="s">
        <v>11100</v>
      </c>
      <c r="B1190" s="5" t="s">
        <v>135</v>
      </c>
      <c r="C1190" s="547" t="s">
        <v>13680</v>
      </c>
      <c r="D1190" s="5" t="s">
        <v>12223</v>
      </c>
      <c r="E1190" s="5">
        <v>14.66666666666667</v>
      </c>
      <c r="F1190" s="548">
        <v>14.66666666666667</v>
      </c>
      <c r="G1190" s="5" t="s">
        <v>162</v>
      </c>
      <c r="H1190" s="121"/>
      <c r="I1190" s="121"/>
      <c r="J1190" s="121"/>
      <c r="K1190" s="121"/>
      <c r="L1190" s="121"/>
      <c r="M1190" s="121"/>
      <c r="N1190" s="121"/>
      <c r="O1190" s="121"/>
      <c r="P1190" s="121"/>
      <c r="Q1190" s="121"/>
      <c r="R1190" s="121"/>
      <c r="S1190" s="121"/>
      <c r="T1190" s="121"/>
      <c r="U1190" s="121"/>
      <c r="V1190" s="121"/>
      <c r="W1190" s="121"/>
      <c r="X1190" s="121"/>
      <c r="Y1190" s="121"/>
      <c r="Z1190" s="121"/>
    </row>
    <row r="1191" ht="11.25" customHeight="1">
      <c r="A1191" s="547" t="s">
        <v>11100</v>
      </c>
      <c r="B1191" s="5" t="s">
        <v>135</v>
      </c>
      <c r="C1191" s="547" t="s">
        <v>13681</v>
      </c>
      <c r="D1191" s="5" t="s">
        <v>12474</v>
      </c>
      <c r="E1191" s="5">
        <v>7.333333333333333</v>
      </c>
      <c r="F1191" s="548">
        <v>7.333333333333333</v>
      </c>
      <c r="G1191" s="5" t="s">
        <v>162</v>
      </c>
      <c r="H1191" s="121"/>
      <c r="I1191" s="121"/>
      <c r="J1191" s="121"/>
      <c r="K1191" s="121"/>
      <c r="L1191" s="121"/>
      <c r="M1191" s="121"/>
      <c r="N1191" s="121"/>
      <c r="O1191" s="121"/>
      <c r="P1191" s="121"/>
      <c r="Q1191" s="121"/>
      <c r="R1191" s="121"/>
      <c r="S1191" s="121"/>
      <c r="T1191" s="121"/>
      <c r="U1191" s="121"/>
      <c r="V1191" s="121"/>
      <c r="W1191" s="121"/>
      <c r="X1191" s="121"/>
      <c r="Y1191" s="121"/>
      <c r="Z1191" s="121"/>
    </row>
    <row r="1192" ht="11.25" customHeight="1">
      <c r="A1192" s="547" t="s">
        <v>11100</v>
      </c>
      <c r="B1192" s="5" t="s">
        <v>135</v>
      </c>
      <c r="C1192" s="547" t="s">
        <v>13682</v>
      </c>
      <c r="D1192" s="5" t="s">
        <v>12474</v>
      </c>
      <c r="E1192" s="5">
        <v>1.833333333333333</v>
      </c>
      <c r="F1192" s="548">
        <v>1.833333333333333</v>
      </c>
      <c r="G1192" s="5" t="s">
        <v>162</v>
      </c>
      <c r="H1192" s="121"/>
      <c r="I1192" s="121"/>
      <c r="J1192" s="121"/>
      <c r="K1192" s="121"/>
      <c r="L1192" s="121"/>
      <c r="M1192" s="121"/>
      <c r="N1192" s="121"/>
      <c r="O1192" s="121"/>
      <c r="P1192" s="121"/>
      <c r="Q1192" s="121"/>
      <c r="R1192" s="121"/>
      <c r="S1192" s="121"/>
      <c r="T1192" s="121"/>
      <c r="U1192" s="121"/>
      <c r="V1192" s="121"/>
      <c r="W1192" s="121"/>
      <c r="X1192" s="121"/>
      <c r="Y1192" s="121"/>
      <c r="Z1192" s="121"/>
    </row>
    <row r="1193" ht="11.25" customHeight="1">
      <c r="A1193" s="547" t="s">
        <v>11100</v>
      </c>
      <c r="B1193" s="5" t="s">
        <v>135</v>
      </c>
      <c r="C1193" s="547" t="s">
        <v>13683</v>
      </c>
      <c r="D1193" s="5" t="s">
        <v>12223</v>
      </c>
      <c r="E1193" s="5">
        <v>4.666666666666667</v>
      </c>
      <c r="F1193" s="548">
        <v>4.666666666666667</v>
      </c>
      <c r="G1193" s="5" t="s">
        <v>162</v>
      </c>
      <c r="H1193" s="121"/>
      <c r="I1193" s="121"/>
      <c r="J1193" s="121"/>
      <c r="K1193" s="121"/>
      <c r="L1193" s="121"/>
      <c r="M1193" s="121"/>
      <c r="N1193" s="121"/>
      <c r="O1193" s="121"/>
      <c r="P1193" s="121"/>
      <c r="Q1193" s="121"/>
      <c r="R1193" s="121"/>
      <c r="S1193" s="121"/>
      <c r="T1193" s="121"/>
      <c r="U1193" s="121"/>
      <c r="V1193" s="121"/>
      <c r="W1193" s="121"/>
      <c r="X1193" s="121"/>
      <c r="Y1193" s="121"/>
      <c r="Z1193" s="121"/>
    </row>
    <row r="1194" ht="11.25" customHeight="1">
      <c r="A1194" s="547" t="s">
        <v>11100</v>
      </c>
      <c r="B1194" s="5" t="s">
        <v>135</v>
      </c>
      <c r="C1194" s="547" t="s">
        <v>13684</v>
      </c>
      <c r="D1194" s="5" t="s">
        <v>12474</v>
      </c>
      <c r="E1194" s="5">
        <v>2.333333333333333</v>
      </c>
      <c r="F1194" s="548">
        <v>2.333333333333333</v>
      </c>
      <c r="G1194" s="5" t="s">
        <v>162</v>
      </c>
      <c r="H1194" s="121"/>
      <c r="I1194" s="121"/>
      <c r="J1194" s="121"/>
      <c r="K1194" s="121"/>
      <c r="L1194" s="121"/>
      <c r="M1194" s="121"/>
      <c r="N1194" s="121"/>
      <c r="O1194" s="121"/>
      <c r="P1194" s="121"/>
      <c r="Q1194" s="121"/>
      <c r="R1194" s="121"/>
      <c r="S1194" s="121"/>
      <c r="T1194" s="121"/>
      <c r="U1194" s="121"/>
      <c r="V1194" s="121"/>
      <c r="W1194" s="121"/>
      <c r="X1194" s="121"/>
      <c r="Y1194" s="121"/>
      <c r="Z1194" s="121"/>
    </row>
    <row r="1195" ht="11.25" customHeight="1">
      <c r="A1195" s="547" t="s">
        <v>11100</v>
      </c>
      <c r="B1195" s="5" t="s">
        <v>135</v>
      </c>
      <c r="C1195" s="547" t="s">
        <v>13685</v>
      </c>
      <c r="D1195" s="5" t="s">
        <v>12474</v>
      </c>
      <c r="E1195" s="5">
        <v>0.5833333333333334</v>
      </c>
      <c r="F1195" s="548">
        <v>0.5833333333333334</v>
      </c>
      <c r="G1195" s="5" t="s">
        <v>162</v>
      </c>
      <c r="H1195" s="121"/>
      <c r="I1195" s="121"/>
      <c r="J1195" s="121"/>
      <c r="K1195" s="121"/>
      <c r="L1195" s="121"/>
      <c r="M1195" s="121"/>
      <c r="N1195" s="121"/>
      <c r="O1195" s="121"/>
      <c r="P1195" s="121"/>
      <c r="Q1195" s="121"/>
      <c r="R1195" s="121"/>
      <c r="S1195" s="121"/>
      <c r="T1195" s="121"/>
      <c r="U1195" s="121"/>
      <c r="V1195" s="121"/>
      <c r="W1195" s="121"/>
      <c r="X1195" s="121"/>
      <c r="Y1195" s="121"/>
      <c r="Z1195" s="121"/>
    </row>
    <row r="1196" ht="11.25" customHeight="1">
      <c r="A1196" s="547" t="s">
        <v>11100</v>
      </c>
      <c r="B1196" s="5" t="s">
        <v>135</v>
      </c>
      <c r="C1196" s="547" t="s">
        <v>13686</v>
      </c>
      <c r="D1196" s="5" t="s">
        <v>12223</v>
      </c>
      <c r="E1196" s="5">
        <v>4.333333333333333</v>
      </c>
      <c r="F1196" s="548">
        <v>4.333333333333333</v>
      </c>
      <c r="G1196" s="5" t="s">
        <v>162</v>
      </c>
      <c r="H1196" s="121"/>
      <c r="I1196" s="121"/>
      <c r="J1196" s="121"/>
      <c r="K1196" s="121"/>
      <c r="L1196" s="121"/>
      <c r="M1196" s="121"/>
      <c r="N1196" s="121"/>
      <c r="O1196" s="121"/>
      <c r="P1196" s="121"/>
      <c r="Q1196" s="121"/>
      <c r="R1196" s="121"/>
      <c r="S1196" s="121"/>
      <c r="T1196" s="121"/>
      <c r="U1196" s="121"/>
      <c r="V1196" s="121"/>
      <c r="W1196" s="121"/>
      <c r="X1196" s="121"/>
      <c r="Y1196" s="121"/>
      <c r="Z1196" s="121"/>
    </row>
    <row r="1197" ht="11.25" customHeight="1">
      <c r="A1197" s="547" t="s">
        <v>11100</v>
      </c>
      <c r="B1197" s="5" t="s">
        <v>135</v>
      </c>
      <c r="C1197" s="547" t="s">
        <v>13687</v>
      </c>
      <c r="D1197" s="5" t="s">
        <v>12474</v>
      </c>
      <c r="E1197" s="5">
        <v>2.166666666666667</v>
      </c>
      <c r="F1197" s="548">
        <v>2.166666666666667</v>
      </c>
      <c r="G1197" s="5" t="s">
        <v>162</v>
      </c>
      <c r="H1197" s="121"/>
      <c r="I1197" s="121"/>
      <c r="J1197" s="121"/>
      <c r="K1197" s="121"/>
      <c r="L1197" s="121"/>
      <c r="M1197" s="121"/>
      <c r="N1197" s="121"/>
      <c r="O1197" s="121"/>
      <c r="P1197" s="121"/>
      <c r="Q1197" s="121"/>
      <c r="R1197" s="121"/>
      <c r="S1197" s="121"/>
      <c r="T1197" s="121"/>
      <c r="U1197" s="121"/>
      <c r="V1197" s="121"/>
      <c r="W1197" s="121"/>
      <c r="X1197" s="121"/>
      <c r="Y1197" s="121"/>
      <c r="Z1197" s="121"/>
    </row>
    <row r="1198" ht="11.25" customHeight="1">
      <c r="A1198" s="547" t="s">
        <v>11100</v>
      </c>
      <c r="B1198" s="5" t="s">
        <v>135</v>
      </c>
      <c r="C1198" s="547" t="s">
        <v>13688</v>
      </c>
      <c r="D1198" s="5" t="s">
        <v>12474</v>
      </c>
      <c r="E1198" s="5">
        <v>0.5416666666666666</v>
      </c>
      <c r="F1198" s="548">
        <v>0.5416666666666666</v>
      </c>
      <c r="G1198" s="5" t="s">
        <v>162</v>
      </c>
      <c r="H1198" s="121"/>
      <c r="I1198" s="121"/>
      <c r="J1198" s="121"/>
      <c r="K1198" s="121"/>
      <c r="L1198" s="121"/>
      <c r="M1198" s="121"/>
      <c r="N1198" s="121"/>
      <c r="O1198" s="121"/>
      <c r="P1198" s="121"/>
      <c r="Q1198" s="121"/>
      <c r="R1198" s="121"/>
      <c r="S1198" s="121"/>
      <c r="T1198" s="121"/>
      <c r="U1198" s="121"/>
      <c r="V1198" s="121"/>
      <c r="W1198" s="121"/>
      <c r="X1198" s="121"/>
      <c r="Y1198" s="121"/>
      <c r="Z1198" s="121"/>
    </row>
    <row r="1199" ht="11.25" customHeight="1">
      <c r="A1199" s="547" t="s">
        <v>11100</v>
      </c>
      <c r="B1199" s="5" t="s">
        <v>135</v>
      </c>
      <c r="C1199" s="547" t="s">
        <v>13689</v>
      </c>
      <c r="D1199" s="5" t="s">
        <v>12223</v>
      </c>
      <c r="E1199" s="5">
        <v>10.0</v>
      </c>
      <c r="F1199" s="548">
        <v>10.0</v>
      </c>
      <c r="G1199" s="5" t="s">
        <v>162</v>
      </c>
      <c r="H1199" s="121"/>
      <c r="I1199" s="121"/>
      <c r="J1199" s="121"/>
      <c r="K1199" s="121"/>
      <c r="L1199" s="121"/>
      <c r="M1199" s="121"/>
      <c r="N1199" s="121"/>
      <c r="O1199" s="121"/>
      <c r="P1199" s="121"/>
      <c r="Q1199" s="121"/>
      <c r="R1199" s="121"/>
      <c r="S1199" s="121"/>
      <c r="T1199" s="121"/>
      <c r="U1199" s="121"/>
      <c r="V1199" s="121"/>
      <c r="W1199" s="121"/>
      <c r="X1199" s="121"/>
      <c r="Y1199" s="121"/>
      <c r="Z1199" s="121"/>
    </row>
    <row r="1200" ht="11.25" customHeight="1">
      <c r="A1200" s="547" t="s">
        <v>11100</v>
      </c>
      <c r="B1200" s="5" t="s">
        <v>135</v>
      </c>
      <c r="C1200" s="547" t="s">
        <v>13690</v>
      </c>
      <c r="D1200" s="5" t="s">
        <v>12223</v>
      </c>
      <c r="E1200" s="5">
        <v>8.0</v>
      </c>
      <c r="F1200" s="548">
        <v>8.0</v>
      </c>
      <c r="G1200" s="5" t="s">
        <v>162</v>
      </c>
      <c r="H1200" s="121"/>
      <c r="I1200" s="121"/>
      <c r="J1200" s="121"/>
      <c r="K1200" s="121"/>
      <c r="L1200" s="121"/>
      <c r="M1200" s="121"/>
      <c r="N1200" s="121"/>
      <c r="O1200" s="121"/>
      <c r="P1200" s="121"/>
      <c r="Q1200" s="121"/>
      <c r="R1200" s="121"/>
      <c r="S1200" s="121"/>
      <c r="T1200" s="121"/>
      <c r="U1200" s="121"/>
      <c r="V1200" s="121"/>
      <c r="W1200" s="121"/>
      <c r="X1200" s="121"/>
      <c r="Y1200" s="121"/>
      <c r="Z1200" s="121"/>
    </row>
    <row r="1201" ht="11.25" customHeight="1">
      <c r="A1201" s="540" t="s">
        <v>12154</v>
      </c>
      <c r="B1201" s="447" t="s">
        <v>135</v>
      </c>
      <c r="C1201" s="540" t="s">
        <v>13691</v>
      </c>
      <c r="D1201" s="458" t="s">
        <v>12223</v>
      </c>
      <c r="E1201" s="459">
        <f t="shared" ref="E1201:E1202" si="101">(6/3)*0.5</f>
        <v>1</v>
      </c>
      <c r="F1201" s="541">
        <f t="shared" ref="F1201:F1226" si="102">E1201</f>
        <v>1</v>
      </c>
      <c r="G1201" s="447" t="s">
        <v>12154</v>
      </c>
      <c r="H1201" s="121"/>
      <c r="I1201" s="121"/>
      <c r="J1201" s="121"/>
      <c r="K1201" s="121"/>
      <c r="L1201" s="121"/>
      <c r="M1201" s="121"/>
      <c r="N1201" s="121"/>
      <c r="O1201" s="121"/>
      <c r="P1201" s="121"/>
      <c r="Q1201" s="121"/>
      <c r="R1201" s="121"/>
      <c r="S1201" s="121"/>
      <c r="T1201" s="121"/>
      <c r="U1201" s="121"/>
      <c r="V1201" s="121"/>
      <c r="W1201" s="121"/>
      <c r="X1201" s="121"/>
      <c r="Y1201" s="121"/>
      <c r="Z1201" s="121"/>
    </row>
    <row r="1202" ht="11.25" customHeight="1">
      <c r="A1202" s="540" t="s">
        <v>12154</v>
      </c>
      <c r="B1202" s="447" t="s">
        <v>135</v>
      </c>
      <c r="C1202" s="540" t="s">
        <v>13692</v>
      </c>
      <c r="D1202" s="458" t="s">
        <v>13693</v>
      </c>
      <c r="E1202" s="459">
        <f t="shared" si="101"/>
        <v>1</v>
      </c>
      <c r="F1202" s="541">
        <f t="shared" si="102"/>
        <v>1</v>
      </c>
      <c r="G1202" s="447" t="s">
        <v>12154</v>
      </c>
      <c r="H1202" s="121"/>
      <c r="I1202" s="121"/>
      <c r="J1202" s="121"/>
      <c r="K1202" s="121"/>
      <c r="L1202" s="121"/>
      <c r="M1202" s="121"/>
      <c r="N1202" s="121"/>
      <c r="O1202" s="121"/>
      <c r="P1202" s="121"/>
      <c r="Q1202" s="121"/>
      <c r="R1202" s="121"/>
      <c r="S1202" s="121"/>
      <c r="T1202" s="121"/>
      <c r="U1202" s="121"/>
      <c r="V1202" s="121"/>
      <c r="W1202" s="121"/>
      <c r="X1202" s="121"/>
      <c r="Y1202" s="121"/>
      <c r="Z1202" s="121"/>
    </row>
    <row r="1203" ht="11.25" customHeight="1">
      <c r="A1203" s="540" t="s">
        <v>12154</v>
      </c>
      <c r="B1203" s="447" t="s">
        <v>135</v>
      </c>
      <c r="C1203" s="540" t="s">
        <v>13694</v>
      </c>
      <c r="D1203" s="458" t="s">
        <v>12223</v>
      </c>
      <c r="E1203" s="459">
        <f>6/3</f>
        <v>2</v>
      </c>
      <c r="F1203" s="541">
        <f t="shared" si="102"/>
        <v>2</v>
      </c>
      <c r="G1203" s="447" t="s">
        <v>12154</v>
      </c>
      <c r="H1203" s="121"/>
      <c r="I1203" s="121"/>
      <c r="J1203" s="121"/>
      <c r="K1203" s="121"/>
      <c r="L1203" s="121"/>
      <c r="M1203" s="121"/>
      <c r="N1203" s="121"/>
      <c r="O1203" s="121"/>
      <c r="P1203" s="121"/>
      <c r="Q1203" s="121"/>
      <c r="R1203" s="121"/>
      <c r="S1203" s="121"/>
      <c r="T1203" s="121"/>
      <c r="U1203" s="121"/>
      <c r="V1203" s="121"/>
      <c r="W1203" s="121"/>
      <c r="X1203" s="121"/>
      <c r="Y1203" s="121"/>
      <c r="Z1203" s="121"/>
    </row>
    <row r="1204" ht="11.25" customHeight="1">
      <c r="A1204" s="540" t="s">
        <v>12154</v>
      </c>
      <c r="B1204" s="447" t="s">
        <v>135</v>
      </c>
      <c r="C1204" s="540" t="s">
        <v>13695</v>
      </c>
      <c r="D1204" s="458" t="s">
        <v>13693</v>
      </c>
      <c r="E1204" s="459">
        <f>(6/3)*0.5</f>
        <v>1</v>
      </c>
      <c r="F1204" s="541">
        <f t="shared" si="102"/>
        <v>1</v>
      </c>
      <c r="G1204" s="447" t="s">
        <v>12154</v>
      </c>
      <c r="H1204" s="121"/>
      <c r="I1204" s="121"/>
      <c r="J1204" s="121"/>
      <c r="K1204" s="121"/>
      <c r="L1204" s="121"/>
      <c r="M1204" s="121"/>
      <c r="N1204" s="121"/>
      <c r="O1204" s="121"/>
      <c r="P1204" s="121"/>
      <c r="Q1204" s="121"/>
      <c r="R1204" s="121"/>
      <c r="S1204" s="121"/>
      <c r="T1204" s="121"/>
      <c r="U1204" s="121"/>
      <c r="V1204" s="121"/>
      <c r="W1204" s="121"/>
      <c r="X1204" s="121"/>
      <c r="Y1204" s="121"/>
      <c r="Z1204" s="121"/>
    </row>
    <row r="1205" ht="11.25" customHeight="1">
      <c r="A1205" s="540" t="s">
        <v>12154</v>
      </c>
      <c r="B1205" s="447" t="s">
        <v>135</v>
      </c>
      <c r="C1205" s="540" t="s">
        <v>13696</v>
      </c>
      <c r="D1205" s="458" t="s">
        <v>12223</v>
      </c>
      <c r="E1205" s="459">
        <f>39/3</f>
        <v>13</v>
      </c>
      <c r="F1205" s="541">
        <f t="shared" si="102"/>
        <v>13</v>
      </c>
      <c r="G1205" s="447" t="s">
        <v>12154</v>
      </c>
      <c r="H1205" s="121"/>
      <c r="I1205" s="121"/>
      <c r="J1205" s="121"/>
      <c r="K1205" s="121"/>
      <c r="L1205" s="121"/>
      <c r="M1205" s="121"/>
      <c r="N1205" s="121"/>
      <c r="O1205" s="121"/>
      <c r="P1205" s="121"/>
      <c r="Q1205" s="121"/>
      <c r="R1205" s="121"/>
      <c r="S1205" s="121"/>
      <c r="T1205" s="121"/>
      <c r="U1205" s="121"/>
      <c r="V1205" s="121"/>
      <c r="W1205" s="121"/>
      <c r="X1205" s="121"/>
      <c r="Y1205" s="121"/>
      <c r="Z1205" s="121"/>
    </row>
    <row r="1206" ht="11.25" customHeight="1">
      <c r="A1206" s="540" t="s">
        <v>12154</v>
      </c>
      <c r="B1206" s="447" t="s">
        <v>135</v>
      </c>
      <c r="C1206" s="540" t="s">
        <v>13697</v>
      </c>
      <c r="D1206" s="458" t="s">
        <v>13693</v>
      </c>
      <c r="E1206" s="459">
        <f>(39/3)*0.5</f>
        <v>6.5</v>
      </c>
      <c r="F1206" s="541">
        <f t="shared" si="102"/>
        <v>6.5</v>
      </c>
      <c r="G1206" s="447" t="s">
        <v>12154</v>
      </c>
      <c r="H1206" s="121"/>
      <c r="I1206" s="121"/>
      <c r="J1206" s="121"/>
      <c r="K1206" s="121"/>
      <c r="L1206" s="121"/>
      <c r="M1206" s="121"/>
      <c r="N1206" s="121"/>
      <c r="O1206" s="121"/>
      <c r="P1206" s="121"/>
      <c r="Q1206" s="121"/>
      <c r="R1206" s="121"/>
      <c r="S1206" s="121"/>
      <c r="T1206" s="121"/>
      <c r="U1206" s="121"/>
      <c r="V1206" s="121"/>
      <c r="W1206" s="121"/>
      <c r="X1206" s="121"/>
      <c r="Y1206" s="121"/>
      <c r="Z1206" s="121"/>
    </row>
    <row r="1207" ht="11.25" customHeight="1">
      <c r="A1207" s="540" t="s">
        <v>12154</v>
      </c>
      <c r="B1207" s="447" t="s">
        <v>135</v>
      </c>
      <c r="C1207" s="540" t="s">
        <v>13698</v>
      </c>
      <c r="D1207" s="458" t="s">
        <v>12223</v>
      </c>
      <c r="E1207" s="459">
        <f>21/3</f>
        <v>7</v>
      </c>
      <c r="F1207" s="541">
        <f t="shared" si="102"/>
        <v>7</v>
      </c>
      <c r="G1207" s="447" t="s">
        <v>12154</v>
      </c>
      <c r="H1207" s="121"/>
      <c r="I1207" s="121"/>
      <c r="J1207" s="121"/>
      <c r="K1207" s="121"/>
      <c r="L1207" s="121"/>
      <c r="M1207" s="121"/>
      <c r="N1207" s="121"/>
      <c r="O1207" s="121"/>
      <c r="P1207" s="121"/>
      <c r="Q1207" s="121"/>
      <c r="R1207" s="121"/>
      <c r="S1207" s="121"/>
      <c r="T1207" s="121"/>
      <c r="U1207" s="121"/>
      <c r="V1207" s="121"/>
      <c r="W1207" s="121"/>
      <c r="X1207" s="121"/>
      <c r="Y1207" s="121"/>
      <c r="Z1207" s="121"/>
    </row>
    <row r="1208" ht="11.25" customHeight="1">
      <c r="A1208" s="540" t="s">
        <v>12154</v>
      </c>
      <c r="B1208" s="447" t="s">
        <v>135</v>
      </c>
      <c r="C1208" s="540" t="s">
        <v>13699</v>
      </c>
      <c r="D1208" s="458" t="s">
        <v>13693</v>
      </c>
      <c r="E1208" s="459">
        <f>(21/3)*0.5</f>
        <v>3.5</v>
      </c>
      <c r="F1208" s="541">
        <f t="shared" si="102"/>
        <v>3.5</v>
      </c>
      <c r="G1208" s="447" t="s">
        <v>12154</v>
      </c>
      <c r="H1208" s="121"/>
      <c r="I1208" s="121"/>
      <c r="J1208" s="121"/>
      <c r="K1208" s="121"/>
      <c r="L1208" s="121"/>
      <c r="M1208" s="121"/>
      <c r="N1208" s="121"/>
      <c r="O1208" s="121"/>
      <c r="P1208" s="121"/>
      <c r="Q1208" s="121"/>
      <c r="R1208" s="121"/>
      <c r="S1208" s="121"/>
      <c r="T1208" s="121"/>
      <c r="U1208" s="121"/>
      <c r="V1208" s="121"/>
      <c r="W1208" s="121"/>
      <c r="X1208" s="121"/>
      <c r="Y1208" s="121"/>
      <c r="Z1208" s="121"/>
    </row>
    <row r="1209" ht="11.25" customHeight="1">
      <c r="A1209" s="540" t="s">
        <v>12154</v>
      </c>
      <c r="B1209" s="447" t="s">
        <v>135</v>
      </c>
      <c r="C1209" s="540" t="s">
        <v>13700</v>
      </c>
      <c r="D1209" s="458" t="s">
        <v>12223</v>
      </c>
      <c r="E1209" s="459">
        <f>11/3</f>
        <v>3.666666667</v>
      </c>
      <c r="F1209" s="541">
        <f t="shared" si="102"/>
        <v>3.666666667</v>
      </c>
      <c r="G1209" s="447" t="s">
        <v>12154</v>
      </c>
      <c r="H1209" s="121"/>
      <c r="I1209" s="121"/>
      <c r="J1209" s="121"/>
      <c r="K1209" s="121"/>
      <c r="L1209" s="121"/>
      <c r="M1209" s="121"/>
      <c r="N1209" s="121"/>
      <c r="O1209" s="121"/>
      <c r="P1209" s="121"/>
      <c r="Q1209" s="121"/>
      <c r="R1209" s="121"/>
      <c r="S1209" s="121"/>
      <c r="T1209" s="121"/>
      <c r="U1209" s="121"/>
      <c r="V1209" s="121"/>
      <c r="W1209" s="121"/>
      <c r="X1209" s="121"/>
      <c r="Y1209" s="121"/>
      <c r="Z1209" s="121"/>
    </row>
    <row r="1210" ht="11.25" customHeight="1">
      <c r="A1210" s="540" t="s">
        <v>12154</v>
      </c>
      <c r="B1210" s="447" t="s">
        <v>135</v>
      </c>
      <c r="C1210" s="540" t="s">
        <v>13701</v>
      </c>
      <c r="D1210" s="458" t="s">
        <v>13693</v>
      </c>
      <c r="E1210" s="459">
        <f>(11/3)*0.5</f>
        <v>1.833333333</v>
      </c>
      <c r="F1210" s="541">
        <f t="shared" si="102"/>
        <v>1.833333333</v>
      </c>
      <c r="G1210" s="447" t="s">
        <v>12154</v>
      </c>
      <c r="H1210" s="121"/>
      <c r="I1210" s="121"/>
      <c r="J1210" s="121"/>
      <c r="K1210" s="121"/>
      <c r="L1210" s="121"/>
      <c r="M1210" s="121"/>
      <c r="N1210" s="121"/>
      <c r="O1210" s="121"/>
      <c r="P1210" s="121"/>
      <c r="Q1210" s="121"/>
      <c r="R1210" s="121"/>
      <c r="S1210" s="121"/>
      <c r="T1210" s="121"/>
      <c r="U1210" s="121"/>
      <c r="V1210" s="121"/>
      <c r="W1210" s="121"/>
      <c r="X1210" s="121"/>
      <c r="Y1210" s="121"/>
      <c r="Z1210" s="121"/>
    </row>
    <row r="1211" ht="11.25" customHeight="1">
      <c r="A1211" s="540" t="s">
        <v>12154</v>
      </c>
      <c r="B1211" s="447" t="s">
        <v>135</v>
      </c>
      <c r="C1211" s="540" t="s">
        <v>13702</v>
      </c>
      <c r="D1211" s="458" t="s">
        <v>12223</v>
      </c>
      <c r="E1211" s="459">
        <f>26/3</f>
        <v>8.666666667</v>
      </c>
      <c r="F1211" s="541">
        <f t="shared" si="102"/>
        <v>8.666666667</v>
      </c>
      <c r="G1211" s="447" t="s">
        <v>12154</v>
      </c>
      <c r="H1211" s="121"/>
      <c r="I1211" s="121"/>
      <c r="J1211" s="121"/>
      <c r="K1211" s="121"/>
      <c r="L1211" s="121"/>
      <c r="M1211" s="121"/>
      <c r="N1211" s="121"/>
      <c r="O1211" s="121"/>
      <c r="P1211" s="121"/>
      <c r="Q1211" s="121"/>
      <c r="R1211" s="121"/>
      <c r="S1211" s="121"/>
      <c r="T1211" s="121"/>
      <c r="U1211" s="121"/>
      <c r="V1211" s="121"/>
      <c r="W1211" s="121"/>
      <c r="X1211" s="121"/>
      <c r="Y1211" s="121"/>
      <c r="Z1211" s="121"/>
    </row>
    <row r="1212" ht="11.25" customHeight="1">
      <c r="A1212" s="540" t="s">
        <v>12154</v>
      </c>
      <c r="B1212" s="447" t="s">
        <v>135</v>
      </c>
      <c r="C1212" s="540" t="s">
        <v>13703</v>
      </c>
      <c r="D1212" s="458" t="s">
        <v>13693</v>
      </c>
      <c r="E1212" s="459">
        <f>26/3*0.5</f>
        <v>4.333333333</v>
      </c>
      <c r="F1212" s="541">
        <f t="shared" si="102"/>
        <v>4.333333333</v>
      </c>
      <c r="G1212" s="447" t="s">
        <v>12154</v>
      </c>
      <c r="H1212" s="121"/>
      <c r="I1212" s="121"/>
      <c r="J1212" s="121"/>
      <c r="K1212" s="121"/>
      <c r="L1212" s="121"/>
      <c r="M1212" s="121"/>
      <c r="N1212" s="121"/>
      <c r="O1212" s="121"/>
      <c r="P1212" s="121"/>
      <c r="Q1212" s="121"/>
      <c r="R1212" s="121"/>
      <c r="S1212" s="121"/>
      <c r="T1212" s="121"/>
      <c r="U1212" s="121"/>
      <c r="V1212" s="121"/>
      <c r="W1212" s="121"/>
      <c r="X1212" s="121"/>
      <c r="Y1212" s="121"/>
      <c r="Z1212" s="121"/>
    </row>
    <row r="1213" ht="11.25" customHeight="1">
      <c r="A1213" s="540" t="s">
        <v>12154</v>
      </c>
      <c r="B1213" s="447" t="s">
        <v>135</v>
      </c>
      <c r="C1213" s="540" t="s">
        <v>13704</v>
      </c>
      <c r="D1213" s="458" t="s">
        <v>12223</v>
      </c>
      <c r="E1213" s="459">
        <f>18/3</f>
        <v>6</v>
      </c>
      <c r="F1213" s="541">
        <f t="shared" si="102"/>
        <v>6</v>
      </c>
      <c r="G1213" s="447" t="s">
        <v>12154</v>
      </c>
      <c r="H1213" s="121"/>
      <c r="I1213" s="121"/>
      <c r="J1213" s="121"/>
      <c r="K1213" s="121"/>
      <c r="L1213" s="121"/>
      <c r="M1213" s="121"/>
      <c r="N1213" s="121"/>
      <c r="O1213" s="121"/>
      <c r="P1213" s="121"/>
      <c r="Q1213" s="121"/>
      <c r="R1213" s="121"/>
      <c r="S1213" s="121"/>
      <c r="T1213" s="121"/>
      <c r="U1213" s="121"/>
      <c r="V1213" s="121"/>
      <c r="W1213" s="121"/>
      <c r="X1213" s="121"/>
      <c r="Y1213" s="121"/>
      <c r="Z1213" s="121"/>
    </row>
    <row r="1214" ht="11.25" customHeight="1">
      <c r="A1214" s="540" t="s">
        <v>12154</v>
      </c>
      <c r="B1214" s="447" t="s">
        <v>135</v>
      </c>
      <c r="C1214" s="540" t="s">
        <v>13705</v>
      </c>
      <c r="D1214" s="458" t="s">
        <v>13693</v>
      </c>
      <c r="E1214" s="459">
        <f>(18/3)*0.5</f>
        <v>3</v>
      </c>
      <c r="F1214" s="541">
        <f t="shared" si="102"/>
        <v>3</v>
      </c>
      <c r="G1214" s="447" t="s">
        <v>12154</v>
      </c>
      <c r="H1214" s="121"/>
      <c r="I1214" s="121"/>
      <c r="J1214" s="121"/>
      <c r="K1214" s="121"/>
      <c r="L1214" s="121"/>
      <c r="M1214" s="121"/>
      <c r="N1214" s="121"/>
      <c r="O1214" s="121"/>
      <c r="P1214" s="121"/>
      <c r="Q1214" s="121"/>
      <c r="R1214" s="121"/>
      <c r="S1214" s="121"/>
      <c r="T1214" s="121"/>
      <c r="U1214" s="121"/>
      <c r="V1214" s="121"/>
      <c r="W1214" s="121"/>
      <c r="X1214" s="121"/>
      <c r="Y1214" s="121"/>
      <c r="Z1214" s="121"/>
    </row>
    <row r="1215" ht="11.25" customHeight="1">
      <c r="A1215" s="540" t="s">
        <v>12154</v>
      </c>
      <c r="B1215" s="447" t="s">
        <v>135</v>
      </c>
      <c r="C1215" s="540" t="s">
        <v>13706</v>
      </c>
      <c r="D1215" s="458" t="s">
        <v>12223</v>
      </c>
      <c r="E1215" s="459">
        <f>6/3</f>
        <v>2</v>
      </c>
      <c r="F1215" s="541">
        <f t="shared" si="102"/>
        <v>2</v>
      </c>
      <c r="G1215" s="447" t="s">
        <v>12154</v>
      </c>
      <c r="H1215" s="121"/>
      <c r="I1215" s="121"/>
      <c r="J1215" s="121"/>
      <c r="K1215" s="121"/>
      <c r="L1215" s="121"/>
      <c r="M1215" s="121"/>
      <c r="N1215" s="121"/>
      <c r="O1215" s="121"/>
      <c r="P1215" s="121"/>
      <c r="Q1215" s="121"/>
      <c r="R1215" s="121"/>
      <c r="S1215" s="121"/>
      <c r="T1215" s="121"/>
      <c r="U1215" s="121"/>
      <c r="V1215" s="121"/>
      <c r="W1215" s="121"/>
      <c r="X1215" s="121"/>
      <c r="Y1215" s="121"/>
      <c r="Z1215" s="121"/>
    </row>
    <row r="1216" ht="11.25" customHeight="1">
      <c r="A1216" s="540" t="s">
        <v>12154</v>
      </c>
      <c r="B1216" s="447" t="s">
        <v>135</v>
      </c>
      <c r="C1216" s="540" t="s">
        <v>13707</v>
      </c>
      <c r="D1216" s="458" t="s">
        <v>13693</v>
      </c>
      <c r="E1216" s="459">
        <f>(6/3)*0.5</f>
        <v>1</v>
      </c>
      <c r="F1216" s="541">
        <f t="shared" si="102"/>
        <v>1</v>
      </c>
      <c r="G1216" s="447" t="s">
        <v>12154</v>
      </c>
      <c r="H1216" s="121"/>
      <c r="I1216" s="121"/>
      <c r="J1216" s="121"/>
      <c r="K1216" s="121"/>
      <c r="L1216" s="121"/>
      <c r="M1216" s="121"/>
      <c r="N1216" s="121"/>
      <c r="O1216" s="121"/>
      <c r="P1216" s="121"/>
      <c r="Q1216" s="121"/>
      <c r="R1216" s="121"/>
      <c r="S1216" s="121"/>
      <c r="T1216" s="121"/>
      <c r="U1216" s="121"/>
      <c r="V1216" s="121"/>
      <c r="W1216" s="121"/>
      <c r="X1216" s="121"/>
      <c r="Y1216" s="121"/>
      <c r="Z1216" s="121"/>
    </row>
    <row r="1217" ht="11.25" customHeight="1">
      <c r="A1217" s="540" t="s">
        <v>12154</v>
      </c>
      <c r="B1217" s="447" t="s">
        <v>135</v>
      </c>
      <c r="C1217" s="540" t="s">
        <v>13708</v>
      </c>
      <c r="D1217" s="458" t="s">
        <v>12223</v>
      </c>
      <c r="E1217" s="459">
        <f t="shared" ref="E1217:E1218" si="103">6/3</f>
        <v>2</v>
      </c>
      <c r="F1217" s="541">
        <f t="shared" si="102"/>
        <v>2</v>
      </c>
      <c r="G1217" s="447" t="s">
        <v>12154</v>
      </c>
      <c r="H1217" s="121"/>
      <c r="I1217" s="121"/>
      <c r="J1217" s="121"/>
      <c r="K1217" s="121"/>
      <c r="L1217" s="121"/>
      <c r="M1217" s="121"/>
      <c r="N1217" s="121"/>
      <c r="O1217" s="121"/>
      <c r="P1217" s="121"/>
      <c r="Q1217" s="121"/>
      <c r="R1217" s="121"/>
      <c r="S1217" s="121"/>
      <c r="T1217" s="121"/>
      <c r="U1217" s="121"/>
      <c r="V1217" s="121"/>
      <c r="W1217" s="121"/>
      <c r="X1217" s="121"/>
      <c r="Y1217" s="121"/>
      <c r="Z1217" s="121"/>
    </row>
    <row r="1218" ht="11.25" customHeight="1">
      <c r="A1218" s="540" t="s">
        <v>12154</v>
      </c>
      <c r="B1218" s="447" t="s">
        <v>135</v>
      </c>
      <c r="C1218" s="540" t="s">
        <v>13709</v>
      </c>
      <c r="D1218" s="458" t="s">
        <v>12223</v>
      </c>
      <c r="E1218" s="459">
        <f t="shared" si="103"/>
        <v>2</v>
      </c>
      <c r="F1218" s="541">
        <f t="shared" si="102"/>
        <v>2</v>
      </c>
      <c r="G1218" s="447" t="s">
        <v>12154</v>
      </c>
      <c r="H1218" s="121"/>
      <c r="I1218" s="121"/>
      <c r="J1218" s="121"/>
      <c r="K1218" s="121"/>
      <c r="L1218" s="121"/>
      <c r="M1218" s="121"/>
      <c r="N1218" s="121"/>
      <c r="O1218" s="121"/>
      <c r="P1218" s="121"/>
      <c r="Q1218" s="121"/>
      <c r="R1218" s="121"/>
      <c r="S1218" s="121"/>
      <c r="T1218" s="121"/>
      <c r="U1218" s="121"/>
      <c r="V1218" s="121"/>
      <c r="W1218" s="121"/>
      <c r="X1218" s="121"/>
      <c r="Y1218" s="121"/>
      <c r="Z1218" s="121"/>
    </row>
    <row r="1219" ht="11.25" customHeight="1">
      <c r="A1219" s="540" t="s">
        <v>12154</v>
      </c>
      <c r="B1219" s="447" t="s">
        <v>135</v>
      </c>
      <c r="C1219" s="540" t="s">
        <v>13710</v>
      </c>
      <c r="D1219" s="458" t="s">
        <v>13693</v>
      </c>
      <c r="E1219" s="459">
        <f>(6/3)*0.5</f>
        <v>1</v>
      </c>
      <c r="F1219" s="541">
        <f t="shared" si="102"/>
        <v>1</v>
      </c>
      <c r="G1219" s="447" t="s">
        <v>12154</v>
      </c>
      <c r="H1219" s="121"/>
      <c r="I1219" s="121"/>
      <c r="J1219" s="121"/>
      <c r="K1219" s="121"/>
      <c r="L1219" s="121"/>
      <c r="M1219" s="121"/>
      <c r="N1219" s="121"/>
      <c r="O1219" s="121"/>
      <c r="P1219" s="121"/>
      <c r="Q1219" s="121"/>
      <c r="R1219" s="121"/>
      <c r="S1219" s="121"/>
      <c r="T1219" s="121"/>
      <c r="U1219" s="121"/>
      <c r="V1219" s="121"/>
      <c r="W1219" s="121"/>
      <c r="X1219" s="121"/>
      <c r="Y1219" s="121"/>
      <c r="Z1219" s="121"/>
    </row>
    <row r="1220" ht="11.25" customHeight="1">
      <c r="A1220" s="540" t="s">
        <v>12154</v>
      </c>
      <c r="B1220" s="447" t="s">
        <v>135</v>
      </c>
      <c r="C1220" s="540" t="s">
        <v>13711</v>
      </c>
      <c r="D1220" s="458" t="s">
        <v>12223</v>
      </c>
      <c r="E1220" s="459">
        <f>26/3</f>
        <v>8.666666667</v>
      </c>
      <c r="F1220" s="541">
        <f t="shared" si="102"/>
        <v>8.666666667</v>
      </c>
      <c r="G1220" s="447" t="s">
        <v>12154</v>
      </c>
      <c r="H1220" s="121"/>
      <c r="I1220" s="121"/>
      <c r="J1220" s="121"/>
      <c r="K1220" s="121"/>
      <c r="L1220" s="121"/>
      <c r="M1220" s="121"/>
      <c r="N1220" s="121"/>
      <c r="O1220" s="121"/>
      <c r="P1220" s="121"/>
      <c r="Q1220" s="121"/>
      <c r="R1220" s="121"/>
      <c r="S1220" s="121"/>
      <c r="T1220" s="121"/>
      <c r="U1220" s="121"/>
      <c r="V1220" s="121"/>
      <c r="W1220" s="121"/>
      <c r="X1220" s="121"/>
      <c r="Y1220" s="121"/>
      <c r="Z1220" s="121"/>
    </row>
    <row r="1221" ht="11.25" customHeight="1">
      <c r="A1221" s="540" t="s">
        <v>12154</v>
      </c>
      <c r="B1221" s="447" t="s">
        <v>135</v>
      </c>
      <c r="C1221" s="540" t="s">
        <v>13712</v>
      </c>
      <c r="D1221" s="458" t="s">
        <v>13693</v>
      </c>
      <c r="E1221" s="459">
        <f>26/3*0.5</f>
        <v>4.333333333</v>
      </c>
      <c r="F1221" s="541">
        <f t="shared" si="102"/>
        <v>4.333333333</v>
      </c>
      <c r="G1221" s="447" t="s">
        <v>12154</v>
      </c>
      <c r="H1221" s="121"/>
      <c r="I1221" s="121"/>
      <c r="J1221" s="121"/>
      <c r="K1221" s="121"/>
      <c r="L1221" s="121"/>
      <c r="M1221" s="121"/>
      <c r="N1221" s="121"/>
      <c r="O1221" s="121"/>
      <c r="P1221" s="121"/>
      <c r="Q1221" s="121"/>
      <c r="R1221" s="121"/>
      <c r="S1221" s="121"/>
      <c r="T1221" s="121"/>
      <c r="U1221" s="121"/>
      <c r="V1221" s="121"/>
      <c r="W1221" s="121"/>
      <c r="X1221" s="121"/>
      <c r="Y1221" s="121"/>
      <c r="Z1221" s="121"/>
    </row>
    <row r="1222" ht="11.25" customHeight="1">
      <c r="A1222" s="540" t="s">
        <v>12154</v>
      </c>
      <c r="B1222" s="447" t="s">
        <v>135</v>
      </c>
      <c r="C1222" s="540" t="s">
        <v>13713</v>
      </c>
      <c r="D1222" s="458" t="s">
        <v>12223</v>
      </c>
      <c r="E1222" s="459">
        <f>18/3</f>
        <v>6</v>
      </c>
      <c r="F1222" s="541">
        <f t="shared" si="102"/>
        <v>6</v>
      </c>
      <c r="G1222" s="447" t="s">
        <v>12154</v>
      </c>
      <c r="H1222" s="121"/>
      <c r="I1222" s="121"/>
      <c r="J1222" s="121"/>
      <c r="K1222" s="121"/>
      <c r="L1222" s="121"/>
      <c r="M1222" s="121"/>
      <c r="N1222" s="121"/>
      <c r="O1222" s="121"/>
      <c r="P1222" s="121"/>
      <c r="Q1222" s="121"/>
      <c r="R1222" s="121"/>
      <c r="S1222" s="121"/>
      <c r="T1222" s="121"/>
      <c r="U1222" s="121"/>
      <c r="V1222" s="121"/>
      <c r="W1222" s="121"/>
      <c r="X1222" s="121"/>
      <c r="Y1222" s="121"/>
      <c r="Z1222" s="121"/>
    </row>
    <row r="1223" ht="11.25" customHeight="1">
      <c r="A1223" s="540" t="s">
        <v>12154</v>
      </c>
      <c r="B1223" s="447" t="s">
        <v>135</v>
      </c>
      <c r="C1223" s="540" t="s">
        <v>13714</v>
      </c>
      <c r="D1223" s="458" t="s">
        <v>13693</v>
      </c>
      <c r="E1223" s="459">
        <f>(18/3)*0.5</f>
        <v>3</v>
      </c>
      <c r="F1223" s="541">
        <f t="shared" si="102"/>
        <v>3</v>
      </c>
      <c r="G1223" s="447" t="s">
        <v>12154</v>
      </c>
      <c r="H1223" s="121"/>
      <c r="I1223" s="121"/>
      <c r="J1223" s="121"/>
      <c r="K1223" s="121"/>
      <c r="L1223" s="121"/>
      <c r="M1223" s="121"/>
      <c r="N1223" s="121"/>
      <c r="O1223" s="121"/>
      <c r="P1223" s="121"/>
      <c r="Q1223" s="121"/>
      <c r="R1223" s="121"/>
      <c r="S1223" s="121"/>
      <c r="T1223" s="121"/>
      <c r="U1223" s="121"/>
      <c r="V1223" s="121"/>
      <c r="W1223" s="121"/>
      <c r="X1223" s="121"/>
      <c r="Y1223" s="121"/>
      <c r="Z1223" s="121"/>
    </row>
    <row r="1224" ht="11.25" customHeight="1">
      <c r="A1224" s="540" t="s">
        <v>12154</v>
      </c>
      <c r="B1224" s="447" t="s">
        <v>135</v>
      </c>
      <c r="C1224" s="540" t="s">
        <v>13715</v>
      </c>
      <c r="D1224" s="458" t="s">
        <v>12223</v>
      </c>
      <c r="E1224" s="459">
        <f>(13/3)*2</f>
        <v>8.666666667</v>
      </c>
      <c r="F1224" s="541">
        <f t="shared" si="102"/>
        <v>8.666666667</v>
      </c>
      <c r="G1224" s="447" t="s">
        <v>12154</v>
      </c>
      <c r="H1224" s="121"/>
      <c r="I1224" s="121"/>
      <c r="J1224" s="121"/>
      <c r="K1224" s="121"/>
      <c r="L1224" s="121"/>
      <c r="M1224" s="121"/>
      <c r="N1224" s="121"/>
      <c r="O1224" s="121"/>
      <c r="P1224" s="121"/>
      <c r="Q1224" s="121"/>
      <c r="R1224" s="121"/>
      <c r="S1224" s="121"/>
      <c r="T1224" s="121"/>
      <c r="U1224" s="121"/>
      <c r="V1224" s="121"/>
      <c r="W1224" s="121"/>
      <c r="X1224" s="121"/>
      <c r="Y1224" s="121"/>
      <c r="Z1224" s="121"/>
    </row>
    <row r="1225" ht="11.25" customHeight="1">
      <c r="A1225" s="540" t="s">
        <v>12154</v>
      </c>
      <c r="B1225" s="447" t="s">
        <v>135</v>
      </c>
      <c r="C1225" s="540" t="s">
        <v>13716</v>
      </c>
      <c r="D1225" s="458" t="s">
        <v>12223</v>
      </c>
      <c r="E1225" s="459">
        <f>(41/3)*2</f>
        <v>27.33333333</v>
      </c>
      <c r="F1225" s="541">
        <f t="shared" si="102"/>
        <v>27.33333333</v>
      </c>
      <c r="G1225" s="447" t="s">
        <v>12154</v>
      </c>
      <c r="H1225" s="121"/>
      <c r="I1225" s="121"/>
      <c r="J1225" s="121"/>
      <c r="K1225" s="121"/>
      <c r="L1225" s="121"/>
      <c r="M1225" s="121"/>
      <c r="N1225" s="121"/>
      <c r="O1225" s="121"/>
      <c r="P1225" s="121"/>
      <c r="Q1225" s="121"/>
      <c r="R1225" s="121"/>
      <c r="S1225" s="121"/>
      <c r="T1225" s="121"/>
      <c r="U1225" s="121"/>
      <c r="V1225" s="121"/>
      <c r="W1225" s="121"/>
      <c r="X1225" s="121"/>
      <c r="Y1225" s="121"/>
      <c r="Z1225" s="121"/>
    </row>
    <row r="1226" ht="11.25" customHeight="1">
      <c r="A1226" s="540" t="s">
        <v>12154</v>
      </c>
      <c r="B1226" s="447" t="s">
        <v>135</v>
      </c>
      <c r="C1226" s="540" t="s">
        <v>13717</v>
      </c>
      <c r="D1226" s="458" t="s">
        <v>12223</v>
      </c>
      <c r="E1226" s="459">
        <f>(21/3)*2</f>
        <v>14</v>
      </c>
      <c r="F1226" s="541">
        <f t="shared" si="102"/>
        <v>14</v>
      </c>
      <c r="G1226" s="447" t="s">
        <v>12154</v>
      </c>
      <c r="H1226" s="121"/>
      <c r="I1226" s="121"/>
      <c r="J1226" s="121"/>
      <c r="K1226" s="121"/>
      <c r="L1226" s="121"/>
      <c r="M1226" s="121"/>
      <c r="N1226" s="121"/>
      <c r="O1226" s="121"/>
      <c r="P1226" s="121"/>
      <c r="Q1226" s="121"/>
      <c r="R1226" s="121"/>
      <c r="S1226" s="121"/>
      <c r="T1226" s="121"/>
      <c r="U1226" s="121"/>
      <c r="V1226" s="121"/>
      <c r="W1226" s="121"/>
      <c r="X1226" s="121"/>
      <c r="Y1226" s="121"/>
      <c r="Z1226" s="121"/>
    </row>
    <row r="1227" ht="11.25" customHeight="1">
      <c r="A1227" s="547" t="s">
        <v>11118</v>
      </c>
      <c r="B1227" s="5" t="s">
        <v>135</v>
      </c>
      <c r="C1227" s="547" t="s">
        <v>13718</v>
      </c>
      <c r="D1227" s="5" t="s">
        <v>12223</v>
      </c>
      <c r="E1227" s="5" t="s">
        <v>13719</v>
      </c>
      <c r="F1227" s="548">
        <v>13.0</v>
      </c>
      <c r="G1227" s="5" t="s">
        <v>164</v>
      </c>
      <c r="H1227" s="121"/>
      <c r="I1227" s="121"/>
      <c r="J1227" s="121"/>
      <c r="K1227" s="121"/>
      <c r="L1227" s="121"/>
      <c r="M1227" s="121"/>
      <c r="N1227" s="121"/>
      <c r="O1227" s="121"/>
      <c r="P1227" s="121"/>
      <c r="Q1227" s="121"/>
      <c r="R1227" s="121"/>
      <c r="S1227" s="121"/>
      <c r="T1227" s="121"/>
      <c r="U1227" s="121"/>
      <c r="V1227" s="121"/>
      <c r="W1227" s="121"/>
      <c r="X1227" s="121"/>
      <c r="Y1227" s="121"/>
      <c r="Z1227" s="121"/>
    </row>
    <row r="1228" ht="11.25" customHeight="1">
      <c r="A1228" s="547" t="s">
        <v>11118</v>
      </c>
      <c r="B1228" s="5" t="s">
        <v>135</v>
      </c>
      <c r="C1228" s="547" t="s">
        <v>13720</v>
      </c>
      <c r="D1228" s="5" t="s">
        <v>12474</v>
      </c>
      <c r="E1228" s="5" t="s">
        <v>13721</v>
      </c>
      <c r="F1228" s="548">
        <v>6.5</v>
      </c>
      <c r="G1228" s="5" t="s">
        <v>164</v>
      </c>
      <c r="H1228" s="121"/>
      <c r="I1228" s="121"/>
      <c r="J1228" s="121"/>
      <c r="K1228" s="121"/>
      <c r="L1228" s="121"/>
      <c r="M1228" s="121"/>
      <c r="N1228" s="121"/>
      <c r="O1228" s="121"/>
      <c r="P1228" s="121"/>
      <c r="Q1228" s="121"/>
      <c r="R1228" s="121"/>
      <c r="S1228" s="121"/>
      <c r="T1228" s="121"/>
      <c r="U1228" s="121"/>
      <c r="V1228" s="121"/>
      <c r="W1228" s="121"/>
      <c r="X1228" s="121"/>
      <c r="Y1228" s="121"/>
      <c r="Z1228" s="121"/>
    </row>
    <row r="1229" ht="11.25" customHeight="1">
      <c r="A1229" s="547" t="s">
        <v>11118</v>
      </c>
      <c r="B1229" s="5" t="s">
        <v>135</v>
      </c>
      <c r="C1229" s="547" t="s">
        <v>13722</v>
      </c>
      <c r="D1229" s="5" t="s">
        <v>12474</v>
      </c>
      <c r="E1229" s="5" t="s">
        <v>13723</v>
      </c>
      <c r="F1229" s="548">
        <v>1.666666666666667</v>
      </c>
      <c r="G1229" s="5" t="s">
        <v>164</v>
      </c>
      <c r="H1229" s="121"/>
      <c r="I1229" s="121"/>
      <c r="J1229" s="121"/>
      <c r="K1229" s="121"/>
      <c r="L1229" s="121"/>
      <c r="M1229" s="121"/>
      <c r="N1229" s="121"/>
      <c r="O1229" s="121"/>
      <c r="P1229" s="121"/>
      <c r="Q1229" s="121"/>
      <c r="R1229" s="121"/>
      <c r="S1229" s="121"/>
      <c r="T1229" s="121"/>
      <c r="U1229" s="121"/>
      <c r="V1229" s="121"/>
      <c r="W1229" s="121"/>
      <c r="X1229" s="121"/>
      <c r="Y1229" s="121"/>
      <c r="Z1229" s="121"/>
    </row>
    <row r="1230" ht="11.25" customHeight="1">
      <c r="A1230" s="547" t="s">
        <v>11118</v>
      </c>
      <c r="B1230" s="5" t="s">
        <v>135</v>
      </c>
      <c r="C1230" s="547" t="s">
        <v>13724</v>
      </c>
      <c r="D1230" s="5" t="s">
        <v>12223</v>
      </c>
      <c r="E1230" s="5" t="s">
        <v>13719</v>
      </c>
      <c r="F1230" s="548">
        <v>13.0</v>
      </c>
      <c r="G1230" s="5" t="s">
        <v>164</v>
      </c>
      <c r="H1230" s="121"/>
      <c r="I1230" s="121"/>
      <c r="J1230" s="121"/>
      <c r="K1230" s="121"/>
      <c r="L1230" s="121"/>
      <c r="M1230" s="121"/>
      <c r="N1230" s="121"/>
      <c r="O1230" s="121"/>
      <c r="P1230" s="121"/>
      <c r="Q1230" s="121"/>
      <c r="R1230" s="121"/>
      <c r="S1230" s="121"/>
      <c r="T1230" s="121"/>
      <c r="U1230" s="121"/>
      <c r="V1230" s="121"/>
      <c r="W1230" s="121"/>
      <c r="X1230" s="121"/>
      <c r="Y1230" s="121"/>
      <c r="Z1230" s="121"/>
    </row>
    <row r="1231" ht="11.25" customHeight="1">
      <c r="A1231" s="547" t="s">
        <v>11118</v>
      </c>
      <c r="B1231" s="5" t="s">
        <v>135</v>
      </c>
      <c r="C1231" s="547" t="s">
        <v>13725</v>
      </c>
      <c r="D1231" s="5" t="s">
        <v>12474</v>
      </c>
      <c r="E1231" s="5" t="s">
        <v>13721</v>
      </c>
      <c r="F1231" s="548">
        <v>6.5</v>
      </c>
      <c r="G1231" s="5" t="s">
        <v>164</v>
      </c>
      <c r="H1231" s="121"/>
      <c r="I1231" s="121"/>
      <c r="J1231" s="121"/>
      <c r="K1231" s="121"/>
      <c r="L1231" s="121"/>
      <c r="M1231" s="121"/>
      <c r="N1231" s="121"/>
      <c r="O1231" s="121"/>
      <c r="P1231" s="121"/>
      <c r="Q1231" s="121"/>
      <c r="R1231" s="121"/>
      <c r="S1231" s="121"/>
      <c r="T1231" s="121"/>
      <c r="U1231" s="121"/>
      <c r="V1231" s="121"/>
      <c r="W1231" s="121"/>
      <c r="X1231" s="121"/>
      <c r="Y1231" s="121"/>
      <c r="Z1231" s="121"/>
    </row>
    <row r="1232" ht="11.25" customHeight="1">
      <c r="A1232" s="547" t="s">
        <v>11118</v>
      </c>
      <c r="B1232" s="5" t="s">
        <v>135</v>
      </c>
      <c r="C1232" s="547" t="s">
        <v>13726</v>
      </c>
      <c r="D1232" s="5" t="s">
        <v>12474</v>
      </c>
      <c r="E1232" s="5" t="s">
        <v>13723</v>
      </c>
      <c r="F1232" s="548">
        <v>1.666666666666667</v>
      </c>
      <c r="G1232" s="5" t="s">
        <v>164</v>
      </c>
      <c r="H1232" s="121"/>
      <c r="I1232" s="121"/>
      <c r="J1232" s="121"/>
      <c r="K1232" s="121"/>
      <c r="L1232" s="121"/>
      <c r="M1232" s="121"/>
      <c r="N1232" s="121"/>
      <c r="O1232" s="121"/>
      <c r="P1232" s="121"/>
      <c r="Q1232" s="121"/>
      <c r="R1232" s="121"/>
      <c r="S1232" s="121"/>
      <c r="T1232" s="121"/>
      <c r="U1232" s="121"/>
      <c r="V1232" s="121"/>
      <c r="W1232" s="121"/>
      <c r="X1232" s="121"/>
      <c r="Y1232" s="121"/>
      <c r="Z1232" s="121"/>
    </row>
    <row r="1233" ht="11.25" customHeight="1">
      <c r="A1233" s="547" t="s">
        <v>11118</v>
      </c>
      <c r="B1233" s="5" t="s">
        <v>135</v>
      </c>
      <c r="C1233" s="547" t="s">
        <v>13727</v>
      </c>
      <c r="D1233" s="5" t="s">
        <v>12223</v>
      </c>
      <c r="E1233" s="5" t="s">
        <v>13719</v>
      </c>
      <c r="F1233" s="548">
        <v>13.0</v>
      </c>
      <c r="G1233" s="5" t="s">
        <v>164</v>
      </c>
      <c r="H1233" s="121"/>
      <c r="I1233" s="121"/>
      <c r="J1233" s="121"/>
      <c r="K1233" s="121"/>
      <c r="L1233" s="121"/>
      <c r="M1233" s="121"/>
      <c r="N1233" s="121"/>
      <c r="O1233" s="121"/>
      <c r="P1233" s="121"/>
      <c r="Q1233" s="121"/>
      <c r="R1233" s="121"/>
      <c r="S1233" s="121"/>
      <c r="T1233" s="121"/>
      <c r="U1233" s="121"/>
      <c r="V1233" s="121"/>
      <c r="W1233" s="121"/>
      <c r="X1233" s="121"/>
      <c r="Y1233" s="121"/>
      <c r="Z1233" s="121"/>
    </row>
    <row r="1234" ht="11.25" customHeight="1">
      <c r="A1234" s="547" t="s">
        <v>11118</v>
      </c>
      <c r="B1234" s="5" t="s">
        <v>135</v>
      </c>
      <c r="C1234" s="547" t="s">
        <v>13728</v>
      </c>
      <c r="D1234" s="5" t="s">
        <v>12474</v>
      </c>
      <c r="E1234" s="5" t="s">
        <v>13721</v>
      </c>
      <c r="F1234" s="548">
        <v>6.5</v>
      </c>
      <c r="G1234" s="5" t="s">
        <v>164</v>
      </c>
      <c r="H1234" s="121"/>
      <c r="I1234" s="121"/>
      <c r="J1234" s="121"/>
      <c r="K1234" s="121"/>
      <c r="L1234" s="121"/>
      <c r="M1234" s="121"/>
      <c r="N1234" s="121"/>
      <c r="O1234" s="121"/>
      <c r="P1234" s="121"/>
      <c r="Q1234" s="121"/>
      <c r="R1234" s="121"/>
      <c r="S1234" s="121"/>
      <c r="T1234" s="121"/>
      <c r="U1234" s="121"/>
      <c r="V1234" s="121"/>
      <c r="W1234" s="121"/>
      <c r="X1234" s="121"/>
      <c r="Y1234" s="121"/>
      <c r="Z1234" s="121"/>
    </row>
    <row r="1235" ht="11.25" customHeight="1">
      <c r="A1235" s="547" t="s">
        <v>11118</v>
      </c>
      <c r="B1235" s="5" t="s">
        <v>135</v>
      </c>
      <c r="C1235" s="547" t="s">
        <v>13729</v>
      </c>
      <c r="D1235" s="5" t="s">
        <v>12474</v>
      </c>
      <c r="E1235" s="5" t="s">
        <v>13723</v>
      </c>
      <c r="F1235" s="548">
        <v>1.666666666666667</v>
      </c>
      <c r="G1235" s="5" t="s">
        <v>164</v>
      </c>
      <c r="H1235" s="121"/>
      <c r="I1235" s="121"/>
      <c r="J1235" s="121"/>
      <c r="K1235" s="121"/>
      <c r="L1235" s="121"/>
      <c r="M1235" s="121"/>
      <c r="N1235" s="121"/>
      <c r="O1235" s="121"/>
      <c r="P1235" s="121"/>
      <c r="Q1235" s="121"/>
      <c r="R1235" s="121"/>
      <c r="S1235" s="121"/>
      <c r="T1235" s="121"/>
      <c r="U1235" s="121"/>
      <c r="V1235" s="121"/>
      <c r="W1235" s="121"/>
      <c r="X1235" s="121"/>
      <c r="Y1235" s="121"/>
      <c r="Z1235" s="121"/>
    </row>
    <row r="1236" ht="11.25" customHeight="1">
      <c r="A1236" s="547" t="s">
        <v>11118</v>
      </c>
      <c r="B1236" s="5" t="s">
        <v>135</v>
      </c>
      <c r="C1236" s="547" t="s">
        <v>13730</v>
      </c>
      <c r="D1236" s="5" t="s">
        <v>12223</v>
      </c>
      <c r="E1236" s="5" t="s">
        <v>13731</v>
      </c>
      <c r="F1236" s="548">
        <v>2.0</v>
      </c>
      <c r="G1236" s="5" t="s">
        <v>164</v>
      </c>
      <c r="H1236" s="121"/>
      <c r="I1236" s="121"/>
      <c r="J1236" s="121"/>
      <c r="K1236" s="121"/>
      <c r="L1236" s="121"/>
      <c r="M1236" s="121"/>
      <c r="N1236" s="121"/>
      <c r="O1236" s="121"/>
      <c r="P1236" s="121"/>
      <c r="Q1236" s="121"/>
      <c r="R1236" s="121"/>
      <c r="S1236" s="121"/>
      <c r="T1236" s="121"/>
      <c r="U1236" s="121"/>
      <c r="V1236" s="121"/>
      <c r="W1236" s="121"/>
      <c r="X1236" s="121"/>
      <c r="Y1236" s="121"/>
      <c r="Z1236" s="121"/>
    </row>
    <row r="1237" ht="11.25" customHeight="1">
      <c r="A1237" s="547" t="s">
        <v>11118</v>
      </c>
      <c r="B1237" s="5" t="s">
        <v>135</v>
      </c>
      <c r="C1237" s="547" t="s">
        <v>13732</v>
      </c>
      <c r="D1237" s="5" t="s">
        <v>12474</v>
      </c>
      <c r="E1237" s="5" t="s">
        <v>13733</v>
      </c>
      <c r="F1237" s="548">
        <v>1.0</v>
      </c>
      <c r="G1237" s="5" t="s">
        <v>164</v>
      </c>
      <c r="H1237" s="121"/>
      <c r="I1237" s="121"/>
      <c r="J1237" s="121"/>
      <c r="K1237" s="121"/>
      <c r="L1237" s="121"/>
      <c r="M1237" s="121"/>
      <c r="N1237" s="121"/>
      <c r="O1237" s="121"/>
      <c r="P1237" s="121"/>
      <c r="Q1237" s="121"/>
      <c r="R1237" s="121"/>
      <c r="S1237" s="121"/>
      <c r="T1237" s="121"/>
      <c r="U1237" s="121"/>
      <c r="V1237" s="121"/>
      <c r="W1237" s="121"/>
      <c r="X1237" s="121"/>
      <c r="Y1237" s="121"/>
      <c r="Z1237" s="121"/>
    </row>
    <row r="1238" ht="11.25" customHeight="1">
      <c r="A1238" s="547" t="s">
        <v>11118</v>
      </c>
      <c r="B1238" s="5" t="s">
        <v>135</v>
      </c>
      <c r="C1238" s="547" t="s">
        <v>13734</v>
      </c>
      <c r="D1238" s="5" t="s">
        <v>12223</v>
      </c>
      <c r="E1238" s="5" t="s">
        <v>13735</v>
      </c>
      <c r="F1238" s="548">
        <v>7.333333333333333</v>
      </c>
      <c r="G1238" s="5" t="s">
        <v>164</v>
      </c>
      <c r="H1238" s="121"/>
      <c r="I1238" s="121"/>
      <c r="J1238" s="121"/>
      <c r="K1238" s="121"/>
      <c r="L1238" s="121"/>
      <c r="M1238" s="121"/>
      <c r="N1238" s="121"/>
      <c r="O1238" s="121"/>
      <c r="P1238" s="121"/>
      <c r="Q1238" s="121"/>
      <c r="R1238" s="121"/>
      <c r="S1238" s="121"/>
      <c r="T1238" s="121"/>
      <c r="U1238" s="121"/>
      <c r="V1238" s="121"/>
      <c r="W1238" s="121"/>
      <c r="X1238" s="121"/>
      <c r="Y1238" s="121"/>
      <c r="Z1238" s="121"/>
    </row>
    <row r="1239" ht="11.25" customHeight="1">
      <c r="A1239" s="547" t="s">
        <v>11118</v>
      </c>
      <c r="B1239" s="5" t="s">
        <v>135</v>
      </c>
      <c r="C1239" s="547" t="s">
        <v>13736</v>
      </c>
      <c r="D1239" s="5" t="s">
        <v>12474</v>
      </c>
      <c r="E1239" s="5" t="s">
        <v>13737</v>
      </c>
      <c r="F1239" s="548">
        <v>3.666666666666667</v>
      </c>
      <c r="G1239" s="5" t="s">
        <v>164</v>
      </c>
      <c r="H1239" s="121"/>
      <c r="I1239" s="121"/>
      <c r="J1239" s="121"/>
      <c r="K1239" s="121"/>
      <c r="L1239" s="121"/>
      <c r="M1239" s="121"/>
      <c r="N1239" s="121"/>
      <c r="O1239" s="121"/>
      <c r="P1239" s="121"/>
      <c r="Q1239" s="121"/>
      <c r="R1239" s="121"/>
      <c r="S1239" s="121"/>
      <c r="T1239" s="121"/>
      <c r="U1239" s="121"/>
      <c r="V1239" s="121"/>
      <c r="W1239" s="121"/>
      <c r="X1239" s="121"/>
      <c r="Y1239" s="121"/>
      <c r="Z1239" s="121"/>
    </row>
    <row r="1240" ht="11.25" customHeight="1">
      <c r="A1240" s="547" t="s">
        <v>11118</v>
      </c>
      <c r="B1240" s="5" t="s">
        <v>135</v>
      </c>
      <c r="C1240" s="547" t="s">
        <v>13738</v>
      </c>
      <c r="D1240" s="5" t="s">
        <v>12474</v>
      </c>
      <c r="E1240" s="5" t="s">
        <v>13733</v>
      </c>
      <c r="F1240" s="548">
        <v>1.0</v>
      </c>
      <c r="G1240" s="5" t="s">
        <v>164</v>
      </c>
      <c r="H1240" s="121"/>
      <c r="I1240" s="121"/>
      <c r="J1240" s="121"/>
      <c r="K1240" s="121"/>
      <c r="L1240" s="121"/>
      <c r="M1240" s="121"/>
      <c r="N1240" s="121"/>
      <c r="O1240" s="121"/>
      <c r="P1240" s="121"/>
      <c r="Q1240" s="121"/>
      <c r="R1240" s="121"/>
      <c r="S1240" s="121"/>
      <c r="T1240" s="121"/>
      <c r="U1240" s="121"/>
      <c r="V1240" s="121"/>
      <c r="W1240" s="121"/>
      <c r="X1240" s="121"/>
      <c r="Y1240" s="121"/>
      <c r="Z1240" s="121"/>
    </row>
    <row r="1241" ht="11.25" customHeight="1">
      <c r="A1241" s="547" t="s">
        <v>11118</v>
      </c>
      <c r="B1241" s="5" t="s">
        <v>135</v>
      </c>
      <c r="C1241" s="547" t="s">
        <v>13739</v>
      </c>
      <c r="D1241" s="5" t="s">
        <v>12223</v>
      </c>
      <c r="E1241" s="5" t="s">
        <v>13735</v>
      </c>
      <c r="F1241" s="548">
        <v>7.333333333333333</v>
      </c>
      <c r="G1241" s="5" t="s">
        <v>164</v>
      </c>
      <c r="H1241" s="121"/>
      <c r="I1241" s="121"/>
      <c r="J1241" s="121"/>
      <c r="K1241" s="121"/>
      <c r="L1241" s="121"/>
      <c r="M1241" s="121"/>
      <c r="N1241" s="121"/>
      <c r="O1241" s="121"/>
      <c r="P1241" s="121"/>
      <c r="Q1241" s="121"/>
      <c r="R1241" s="121"/>
      <c r="S1241" s="121"/>
      <c r="T1241" s="121"/>
      <c r="U1241" s="121"/>
      <c r="V1241" s="121"/>
      <c r="W1241" s="121"/>
      <c r="X1241" s="121"/>
      <c r="Y1241" s="121"/>
      <c r="Z1241" s="121"/>
    </row>
    <row r="1242" ht="11.25" customHeight="1">
      <c r="A1242" s="547" t="s">
        <v>11118</v>
      </c>
      <c r="B1242" s="5" t="s">
        <v>135</v>
      </c>
      <c r="C1242" s="547" t="s">
        <v>13740</v>
      </c>
      <c r="D1242" s="5" t="s">
        <v>12474</v>
      </c>
      <c r="E1242" s="5" t="s">
        <v>13737</v>
      </c>
      <c r="F1242" s="548">
        <v>3.666666666666667</v>
      </c>
      <c r="G1242" s="5" t="s">
        <v>164</v>
      </c>
      <c r="H1242" s="121"/>
      <c r="I1242" s="121"/>
      <c r="J1242" s="121"/>
      <c r="K1242" s="121"/>
      <c r="L1242" s="121"/>
      <c r="M1242" s="121"/>
      <c r="N1242" s="121"/>
      <c r="O1242" s="121"/>
      <c r="P1242" s="121"/>
      <c r="Q1242" s="121"/>
      <c r="R1242" s="121"/>
      <c r="S1242" s="121"/>
      <c r="T1242" s="121"/>
      <c r="U1242" s="121"/>
      <c r="V1242" s="121"/>
      <c r="W1242" s="121"/>
      <c r="X1242" s="121"/>
      <c r="Y1242" s="121"/>
      <c r="Z1242" s="121"/>
    </row>
    <row r="1243" ht="11.25" customHeight="1">
      <c r="A1243" s="547" t="s">
        <v>11118</v>
      </c>
      <c r="B1243" s="5" t="s">
        <v>135</v>
      </c>
      <c r="C1243" s="547" t="s">
        <v>13741</v>
      </c>
      <c r="D1243" s="5" t="s">
        <v>12474</v>
      </c>
      <c r="E1243" s="5" t="s">
        <v>13733</v>
      </c>
      <c r="F1243" s="548">
        <v>1.0</v>
      </c>
      <c r="G1243" s="5" t="s">
        <v>164</v>
      </c>
      <c r="H1243" s="121"/>
      <c r="I1243" s="121"/>
      <c r="J1243" s="121"/>
      <c r="K1243" s="121"/>
      <c r="L1243" s="121"/>
      <c r="M1243" s="121"/>
      <c r="N1243" s="121"/>
      <c r="O1243" s="121"/>
      <c r="P1243" s="121"/>
      <c r="Q1243" s="121"/>
      <c r="R1243" s="121"/>
      <c r="S1243" s="121"/>
      <c r="T1243" s="121"/>
      <c r="U1243" s="121"/>
      <c r="V1243" s="121"/>
      <c r="W1243" s="121"/>
      <c r="X1243" s="121"/>
      <c r="Y1243" s="121"/>
      <c r="Z1243" s="121"/>
    </row>
    <row r="1244" ht="11.25" customHeight="1">
      <c r="A1244" s="547" t="s">
        <v>11118</v>
      </c>
      <c r="B1244" s="5" t="s">
        <v>135</v>
      </c>
      <c r="C1244" s="547" t="s">
        <v>13742</v>
      </c>
      <c r="D1244" s="5" t="s">
        <v>12223</v>
      </c>
      <c r="E1244" s="5" t="s">
        <v>13735</v>
      </c>
      <c r="F1244" s="548">
        <v>7.333333333333333</v>
      </c>
      <c r="G1244" s="5" t="s">
        <v>164</v>
      </c>
      <c r="H1244" s="121"/>
      <c r="I1244" s="121"/>
      <c r="J1244" s="121"/>
      <c r="K1244" s="121"/>
      <c r="L1244" s="121"/>
      <c r="M1244" s="121"/>
      <c r="N1244" s="121"/>
      <c r="O1244" s="121"/>
      <c r="P1244" s="121"/>
      <c r="Q1244" s="121"/>
      <c r="R1244" s="121"/>
      <c r="S1244" s="121"/>
      <c r="T1244" s="121"/>
      <c r="U1244" s="121"/>
      <c r="V1244" s="121"/>
      <c r="W1244" s="121"/>
      <c r="X1244" s="121"/>
      <c r="Y1244" s="121"/>
      <c r="Z1244" s="121"/>
    </row>
    <row r="1245" ht="11.25" customHeight="1">
      <c r="A1245" s="547" t="s">
        <v>11118</v>
      </c>
      <c r="B1245" s="5" t="s">
        <v>135</v>
      </c>
      <c r="C1245" s="547" t="s">
        <v>13743</v>
      </c>
      <c r="D1245" s="5" t="s">
        <v>12474</v>
      </c>
      <c r="E1245" s="5" t="s">
        <v>13737</v>
      </c>
      <c r="F1245" s="548">
        <v>3.666666666666667</v>
      </c>
      <c r="G1245" s="5" t="s">
        <v>164</v>
      </c>
      <c r="H1245" s="121"/>
      <c r="I1245" s="121"/>
      <c r="J1245" s="121"/>
      <c r="K1245" s="121"/>
      <c r="L1245" s="121"/>
      <c r="M1245" s="121"/>
      <c r="N1245" s="121"/>
      <c r="O1245" s="121"/>
      <c r="P1245" s="121"/>
      <c r="Q1245" s="121"/>
      <c r="R1245" s="121"/>
      <c r="S1245" s="121"/>
      <c r="T1245" s="121"/>
      <c r="U1245" s="121"/>
      <c r="V1245" s="121"/>
      <c r="W1245" s="121"/>
      <c r="X1245" s="121"/>
      <c r="Y1245" s="121"/>
      <c r="Z1245" s="121"/>
    </row>
    <row r="1246" ht="11.25" customHeight="1">
      <c r="A1246" s="547" t="s">
        <v>11118</v>
      </c>
      <c r="B1246" s="5" t="s">
        <v>135</v>
      </c>
      <c r="C1246" s="547" t="s">
        <v>13744</v>
      </c>
      <c r="D1246" s="5" t="s">
        <v>12474</v>
      </c>
      <c r="E1246" s="5" t="s">
        <v>13733</v>
      </c>
      <c r="F1246" s="548">
        <v>1.0</v>
      </c>
      <c r="G1246" s="5" t="s">
        <v>164</v>
      </c>
      <c r="H1246" s="121"/>
      <c r="I1246" s="121"/>
      <c r="J1246" s="121"/>
      <c r="K1246" s="121"/>
      <c r="L1246" s="121"/>
      <c r="M1246" s="121"/>
      <c r="N1246" s="121"/>
      <c r="O1246" s="121"/>
      <c r="P1246" s="121"/>
      <c r="Q1246" s="121"/>
      <c r="R1246" s="121"/>
      <c r="S1246" s="121"/>
      <c r="T1246" s="121"/>
      <c r="U1246" s="121"/>
      <c r="V1246" s="121"/>
      <c r="W1246" s="121"/>
      <c r="X1246" s="121"/>
      <c r="Y1246" s="121"/>
      <c r="Z1246" s="121"/>
    </row>
    <row r="1247" ht="11.25" customHeight="1">
      <c r="A1247" s="547" t="s">
        <v>11118</v>
      </c>
      <c r="B1247" s="5" t="s">
        <v>135</v>
      </c>
      <c r="C1247" s="547" t="s">
        <v>13745</v>
      </c>
      <c r="D1247" s="5" t="s">
        <v>12223</v>
      </c>
      <c r="E1247" s="5" t="s">
        <v>13746</v>
      </c>
      <c r="F1247" s="548">
        <v>8.0</v>
      </c>
      <c r="G1247" s="5" t="s">
        <v>164</v>
      </c>
      <c r="H1247" s="121"/>
      <c r="I1247" s="121"/>
      <c r="J1247" s="121"/>
      <c r="K1247" s="121"/>
      <c r="L1247" s="121"/>
      <c r="M1247" s="121"/>
      <c r="N1247" s="121"/>
      <c r="O1247" s="121"/>
      <c r="P1247" s="121"/>
      <c r="Q1247" s="121"/>
      <c r="R1247" s="121"/>
      <c r="S1247" s="121"/>
      <c r="T1247" s="121"/>
      <c r="U1247" s="121"/>
      <c r="V1247" s="121"/>
      <c r="W1247" s="121"/>
      <c r="X1247" s="121"/>
      <c r="Y1247" s="121"/>
      <c r="Z1247" s="121"/>
    </row>
    <row r="1248" ht="11.25" customHeight="1">
      <c r="A1248" s="547" t="s">
        <v>11118</v>
      </c>
      <c r="B1248" s="5" t="s">
        <v>135</v>
      </c>
      <c r="C1248" s="547" t="s">
        <v>13747</v>
      </c>
      <c r="D1248" s="5" t="s">
        <v>12223</v>
      </c>
      <c r="E1248" s="5" t="s">
        <v>13748</v>
      </c>
      <c r="F1248" s="548">
        <v>4.0</v>
      </c>
      <c r="G1248" s="5" t="s">
        <v>164</v>
      </c>
      <c r="H1248" s="121"/>
      <c r="I1248" s="121"/>
      <c r="J1248" s="121"/>
      <c r="K1248" s="121"/>
      <c r="L1248" s="121"/>
      <c r="M1248" s="121"/>
      <c r="N1248" s="121"/>
      <c r="O1248" s="121"/>
      <c r="P1248" s="121"/>
      <c r="Q1248" s="121"/>
      <c r="R1248" s="121"/>
      <c r="S1248" s="121"/>
      <c r="T1248" s="121"/>
      <c r="U1248" s="121"/>
      <c r="V1248" s="121"/>
      <c r="W1248" s="121"/>
      <c r="X1248" s="121"/>
      <c r="Y1248" s="121"/>
      <c r="Z1248" s="121"/>
    </row>
    <row r="1249" ht="11.25" customHeight="1">
      <c r="A1249" s="547" t="s">
        <v>11118</v>
      </c>
      <c r="B1249" s="5" t="s">
        <v>135</v>
      </c>
      <c r="C1249" s="547" t="s">
        <v>13749</v>
      </c>
      <c r="D1249" s="5" t="s">
        <v>12223</v>
      </c>
      <c r="E1249" s="5" t="s">
        <v>13733</v>
      </c>
      <c r="F1249" s="548">
        <v>1.0</v>
      </c>
      <c r="G1249" s="5" t="s">
        <v>164</v>
      </c>
      <c r="H1249" s="121"/>
      <c r="I1249" s="121"/>
      <c r="J1249" s="121"/>
      <c r="K1249" s="121"/>
      <c r="L1249" s="121"/>
      <c r="M1249" s="121"/>
      <c r="N1249" s="121"/>
      <c r="O1249" s="121"/>
      <c r="P1249" s="121"/>
      <c r="Q1249" s="121"/>
      <c r="R1249" s="121"/>
      <c r="S1249" s="121"/>
      <c r="T1249" s="121"/>
      <c r="U1249" s="121"/>
      <c r="V1249" s="121"/>
      <c r="W1249" s="121"/>
      <c r="X1249" s="121"/>
      <c r="Y1249" s="121"/>
      <c r="Z1249" s="121"/>
    </row>
    <row r="1250" ht="11.25" customHeight="1">
      <c r="A1250" s="547" t="s">
        <v>11118</v>
      </c>
      <c r="B1250" s="5" t="s">
        <v>135</v>
      </c>
      <c r="C1250" s="547" t="s">
        <v>13750</v>
      </c>
      <c r="D1250" s="5" t="s">
        <v>12223</v>
      </c>
      <c r="E1250" s="5" t="s">
        <v>13746</v>
      </c>
      <c r="F1250" s="548">
        <v>8.0</v>
      </c>
      <c r="G1250" s="5" t="s">
        <v>164</v>
      </c>
      <c r="H1250" s="121"/>
      <c r="I1250" s="121"/>
      <c r="J1250" s="121"/>
      <c r="K1250" s="121"/>
      <c r="L1250" s="121"/>
      <c r="M1250" s="121"/>
      <c r="N1250" s="121"/>
      <c r="O1250" s="121"/>
      <c r="P1250" s="121"/>
      <c r="Q1250" s="121"/>
      <c r="R1250" s="121"/>
      <c r="S1250" s="121"/>
      <c r="T1250" s="121"/>
      <c r="U1250" s="121"/>
      <c r="V1250" s="121"/>
      <c r="W1250" s="121"/>
      <c r="X1250" s="121"/>
      <c r="Y1250" s="121"/>
      <c r="Z1250" s="121"/>
    </row>
    <row r="1251" ht="11.25" customHeight="1">
      <c r="A1251" s="547" t="s">
        <v>11118</v>
      </c>
      <c r="B1251" s="5" t="s">
        <v>135</v>
      </c>
      <c r="C1251" s="547" t="s">
        <v>13751</v>
      </c>
      <c r="D1251" s="5" t="s">
        <v>12223</v>
      </c>
      <c r="E1251" s="5" t="s">
        <v>13748</v>
      </c>
      <c r="F1251" s="548">
        <v>4.0</v>
      </c>
      <c r="G1251" s="5" t="s">
        <v>164</v>
      </c>
      <c r="H1251" s="121"/>
      <c r="I1251" s="121"/>
      <c r="J1251" s="121"/>
      <c r="K1251" s="121"/>
      <c r="L1251" s="121"/>
      <c r="M1251" s="121"/>
      <c r="N1251" s="121"/>
      <c r="O1251" s="121"/>
      <c r="P1251" s="121"/>
      <c r="Q1251" s="121"/>
      <c r="R1251" s="121"/>
      <c r="S1251" s="121"/>
      <c r="T1251" s="121"/>
      <c r="U1251" s="121"/>
      <c r="V1251" s="121"/>
      <c r="W1251" s="121"/>
      <c r="X1251" s="121"/>
      <c r="Y1251" s="121"/>
      <c r="Z1251" s="121"/>
    </row>
    <row r="1252" ht="11.25" customHeight="1">
      <c r="A1252" s="547" t="s">
        <v>11118</v>
      </c>
      <c r="B1252" s="5" t="s">
        <v>135</v>
      </c>
      <c r="C1252" s="547" t="s">
        <v>13752</v>
      </c>
      <c r="D1252" s="5" t="s">
        <v>12223</v>
      </c>
      <c r="E1252" s="5" t="s">
        <v>13733</v>
      </c>
      <c r="F1252" s="548">
        <v>1.0</v>
      </c>
      <c r="G1252" s="5" t="s">
        <v>164</v>
      </c>
      <c r="H1252" s="121"/>
      <c r="I1252" s="121"/>
      <c r="J1252" s="121"/>
      <c r="K1252" s="121"/>
      <c r="L1252" s="121"/>
      <c r="M1252" s="121"/>
      <c r="N1252" s="121"/>
      <c r="O1252" s="121"/>
      <c r="P1252" s="121"/>
      <c r="Q1252" s="121"/>
      <c r="R1252" s="121"/>
      <c r="S1252" s="121"/>
      <c r="T1252" s="121"/>
      <c r="U1252" s="121"/>
      <c r="V1252" s="121"/>
      <c r="W1252" s="121"/>
      <c r="X1252" s="121"/>
      <c r="Y1252" s="121"/>
      <c r="Z1252" s="121"/>
    </row>
    <row r="1253" ht="11.25" customHeight="1">
      <c r="A1253" s="547" t="s">
        <v>11118</v>
      </c>
      <c r="B1253" s="5" t="s">
        <v>135</v>
      </c>
      <c r="C1253" s="547" t="s">
        <v>13753</v>
      </c>
      <c r="D1253" s="5" t="s">
        <v>12223</v>
      </c>
      <c r="E1253" s="5" t="s">
        <v>13754</v>
      </c>
      <c r="F1253" s="548">
        <v>3.666666666666667</v>
      </c>
      <c r="G1253" s="5" t="s">
        <v>164</v>
      </c>
      <c r="H1253" s="121"/>
      <c r="I1253" s="121"/>
      <c r="J1253" s="121"/>
      <c r="K1253" s="121"/>
      <c r="L1253" s="121"/>
      <c r="M1253" s="121"/>
      <c r="N1253" s="121"/>
      <c r="O1253" s="121"/>
      <c r="P1253" s="121"/>
      <c r="Q1253" s="121"/>
      <c r="R1253" s="121"/>
      <c r="S1253" s="121"/>
      <c r="T1253" s="121"/>
      <c r="U1253" s="121"/>
      <c r="V1253" s="121"/>
      <c r="W1253" s="121"/>
      <c r="X1253" s="121"/>
      <c r="Y1253" s="121"/>
      <c r="Z1253" s="121"/>
    </row>
    <row r="1254" ht="11.25" customHeight="1">
      <c r="A1254" s="547" t="s">
        <v>11118</v>
      </c>
      <c r="B1254" s="5" t="s">
        <v>135</v>
      </c>
      <c r="C1254" s="547" t="s">
        <v>13755</v>
      </c>
      <c r="D1254" s="5" t="s">
        <v>12474</v>
      </c>
      <c r="E1254" s="5" t="s">
        <v>13756</v>
      </c>
      <c r="F1254" s="548">
        <v>1.833333333333333</v>
      </c>
      <c r="G1254" s="5" t="s">
        <v>164</v>
      </c>
      <c r="H1254" s="121"/>
      <c r="I1254" s="121"/>
      <c r="J1254" s="121"/>
      <c r="K1254" s="121"/>
      <c r="L1254" s="121"/>
      <c r="M1254" s="121"/>
      <c r="N1254" s="121"/>
      <c r="O1254" s="121"/>
      <c r="P1254" s="121"/>
      <c r="Q1254" s="121"/>
      <c r="R1254" s="121"/>
      <c r="S1254" s="121"/>
      <c r="T1254" s="121"/>
      <c r="U1254" s="121"/>
      <c r="V1254" s="121"/>
      <c r="W1254" s="121"/>
      <c r="X1254" s="121"/>
      <c r="Y1254" s="121"/>
      <c r="Z1254" s="121"/>
    </row>
    <row r="1255" ht="11.25" customHeight="1">
      <c r="A1255" s="547" t="s">
        <v>11118</v>
      </c>
      <c r="B1255" s="5" t="s">
        <v>135</v>
      </c>
      <c r="C1255" s="547" t="s">
        <v>13757</v>
      </c>
      <c r="D1255" s="5" t="s">
        <v>12223</v>
      </c>
      <c r="E1255" s="5" t="s">
        <v>13758</v>
      </c>
      <c r="F1255" s="548">
        <v>10.0</v>
      </c>
      <c r="G1255" s="5" t="s">
        <v>164</v>
      </c>
      <c r="H1255" s="121"/>
      <c r="I1255" s="121"/>
      <c r="J1255" s="121"/>
      <c r="K1255" s="121"/>
      <c r="L1255" s="121"/>
      <c r="M1255" s="121"/>
      <c r="N1255" s="121"/>
      <c r="O1255" s="121"/>
      <c r="P1255" s="121"/>
      <c r="Q1255" s="121"/>
      <c r="R1255" s="121"/>
      <c r="S1255" s="121"/>
      <c r="T1255" s="121"/>
      <c r="U1255" s="121"/>
      <c r="V1255" s="121"/>
      <c r="W1255" s="121"/>
      <c r="X1255" s="121"/>
      <c r="Y1255" s="121"/>
      <c r="Z1255" s="121"/>
    </row>
    <row r="1256" ht="11.25" customHeight="1">
      <c r="A1256" s="547" t="s">
        <v>11705</v>
      </c>
      <c r="B1256" s="5" t="s">
        <v>135</v>
      </c>
      <c r="C1256" s="547" t="s">
        <v>13759</v>
      </c>
      <c r="D1256" s="5" t="s">
        <v>12223</v>
      </c>
      <c r="E1256" s="5" t="s">
        <v>13760</v>
      </c>
      <c r="F1256" s="548">
        <v>7.666666666666667</v>
      </c>
      <c r="G1256" s="5" t="s">
        <v>165</v>
      </c>
      <c r="H1256" s="121"/>
      <c r="I1256" s="121"/>
      <c r="J1256" s="121"/>
      <c r="K1256" s="121"/>
      <c r="L1256" s="121"/>
      <c r="M1256" s="121"/>
      <c r="N1256" s="121"/>
      <c r="O1256" s="121"/>
      <c r="P1256" s="121"/>
      <c r="Q1256" s="121"/>
      <c r="R1256" s="121"/>
      <c r="S1256" s="121"/>
      <c r="T1256" s="121"/>
      <c r="U1256" s="121"/>
      <c r="V1256" s="121"/>
      <c r="W1256" s="121"/>
      <c r="X1256" s="121"/>
      <c r="Y1256" s="121"/>
      <c r="Z1256" s="121"/>
    </row>
    <row r="1257" ht="11.25" customHeight="1">
      <c r="A1257" s="547" t="s">
        <v>11705</v>
      </c>
      <c r="B1257" s="5" t="s">
        <v>135</v>
      </c>
      <c r="C1257" s="547" t="s">
        <v>13761</v>
      </c>
      <c r="D1257" s="5" t="s">
        <v>12474</v>
      </c>
      <c r="E1257" s="5" t="s">
        <v>13762</v>
      </c>
      <c r="F1257" s="548">
        <v>3.833333333333333</v>
      </c>
      <c r="G1257" s="5" t="s">
        <v>165</v>
      </c>
      <c r="H1257" s="121"/>
      <c r="I1257" s="121"/>
      <c r="J1257" s="121"/>
      <c r="K1257" s="121"/>
      <c r="L1257" s="121"/>
      <c r="M1257" s="121"/>
      <c r="N1257" s="121"/>
      <c r="O1257" s="121"/>
      <c r="P1257" s="121"/>
      <c r="Q1257" s="121"/>
      <c r="R1257" s="121"/>
      <c r="S1257" s="121"/>
      <c r="T1257" s="121"/>
      <c r="U1257" s="121"/>
      <c r="V1257" s="121"/>
      <c r="W1257" s="121"/>
      <c r="X1257" s="121"/>
      <c r="Y1257" s="121"/>
      <c r="Z1257" s="121"/>
    </row>
    <row r="1258" ht="11.25" customHeight="1">
      <c r="A1258" s="547" t="s">
        <v>11705</v>
      </c>
      <c r="B1258" s="5" t="s">
        <v>135</v>
      </c>
      <c r="C1258" s="547" t="s">
        <v>13763</v>
      </c>
      <c r="D1258" s="5" t="s">
        <v>12474</v>
      </c>
      <c r="E1258" s="5" t="s">
        <v>13733</v>
      </c>
      <c r="F1258" s="548">
        <v>1.0</v>
      </c>
      <c r="G1258" s="5" t="s">
        <v>165</v>
      </c>
      <c r="H1258" s="121"/>
      <c r="I1258" s="121"/>
      <c r="J1258" s="121"/>
      <c r="K1258" s="121"/>
      <c r="L1258" s="121"/>
      <c r="M1258" s="121"/>
      <c r="N1258" s="121"/>
      <c r="O1258" s="121"/>
      <c r="P1258" s="121"/>
      <c r="Q1258" s="121"/>
      <c r="R1258" s="121"/>
      <c r="S1258" s="121"/>
      <c r="T1258" s="121"/>
      <c r="U1258" s="121"/>
      <c r="V1258" s="121"/>
      <c r="W1258" s="121"/>
      <c r="X1258" s="121"/>
      <c r="Y1258" s="121"/>
      <c r="Z1258" s="121"/>
    </row>
    <row r="1259" ht="11.25" customHeight="1">
      <c r="A1259" s="547" t="s">
        <v>11705</v>
      </c>
      <c r="B1259" s="5" t="s">
        <v>135</v>
      </c>
      <c r="C1259" s="547" t="s">
        <v>13764</v>
      </c>
      <c r="D1259" s="5" t="s">
        <v>12223</v>
      </c>
      <c r="E1259" s="5" t="s">
        <v>13760</v>
      </c>
      <c r="F1259" s="548">
        <v>7.666666666666667</v>
      </c>
      <c r="G1259" s="5" t="s">
        <v>165</v>
      </c>
      <c r="H1259" s="121"/>
      <c r="I1259" s="121"/>
      <c r="J1259" s="121"/>
      <c r="K1259" s="121"/>
      <c r="L1259" s="121"/>
      <c r="M1259" s="121"/>
      <c r="N1259" s="121"/>
      <c r="O1259" s="121"/>
      <c r="P1259" s="121"/>
      <c r="Q1259" s="121"/>
      <c r="R1259" s="121"/>
      <c r="S1259" s="121"/>
      <c r="T1259" s="121"/>
      <c r="U1259" s="121"/>
      <c r="V1259" s="121"/>
      <c r="W1259" s="121"/>
      <c r="X1259" s="121"/>
      <c r="Y1259" s="121"/>
      <c r="Z1259" s="121"/>
    </row>
    <row r="1260" ht="11.25" customHeight="1">
      <c r="A1260" s="547" t="s">
        <v>11705</v>
      </c>
      <c r="B1260" s="5" t="s">
        <v>135</v>
      </c>
      <c r="C1260" s="547" t="s">
        <v>13765</v>
      </c>
      <c r="D1260" s="5" t="s">
        <v>12474</v>
      </c>
      <c r="E1260" s="5" t="s">
        <v>13762</v>
      </c>
      <c r="F1260" s="548">
        <v>3.833333333333333</v>
      </c>
      <c r="G1260" s="5" t="s">
        <v>165</v>
      </c>
      <c r="H1260" s="121"/>
      <c r="I1260" s="121"/>
      <c r="J1260" s="121"/>
      <c r="K1260" s="121"/>
      <c r="L1260" s="121"/>
      <c r="M1260" s="121"/>
      <c r="N1260" s="121"/>
      <c r="O1260" s="121"/>
      <c r="P1260" s="121"/>
      <c r="Q1260" s="121"/>
      <c r="R1260" s="121"/>
      <c r="S1260" s="121"/>
      <c r="T1260" s="121"/>
      <c r="U1260" s="121"/>
      <c r="V1260" s="121"/>
      <c r="W1260" s="121"/>
      <c r="X1260" s="121"/>
      <c r="Y1260" s="121"/>
      <c r="Z1260" s="121"/>
    </row>
    <row r="1261" ht="11.25" customHeight="1">
      <c r="A1261" s="547" t="s">
        <v>11705</v>
      </c>
      <c r="B1261" s="5" t="s">
        <v>135</v>
      </c>
      <c r="C1261" s="547" t="s">
        <v>13766</v>
      </c>
      <c r="D1261" s="5" t="s">
        <v>12474</v>
      </c>
      <c r="E1261" s="5" t="s">
        <v>13733</v>
      </c>
      <c r="F1261" s="548">
        <v>1.0</v>
      </c>
      <c r="G1261" s="5" t="s">
        <v>165</v>
      </c>
      <c r="H1261" s="121"/>
      <c r="I1261" s="121"/>
      <c r="J1261" s="121"/>
      <c r="K1261" s="121"/>
      <c r="L1261" s="121"/>
      <c r="M1261" s="121"/>
      <c r="N1261" s="121"/>
      <c r="O1261" s="121"/>
      <c r="P1261" s="121"/>
      <c r="Q1261" s="121"/>
      <c r="R1261" s="121"/>
      <c r="S1261" s="121"/>
      <c r="T1261" s="121"/>
      <c r="U1261" s="121"/>
      <c r="V1261" s="121"/>
      <c r="W1261" s="121"/>
      <c r="X1261" s="121"/>
      <c r="Y1261" s="121"/>
      <c r="Z1261" s="121"/>
    </row>
    <row r="1262" ht="11.25" customHeight="1">
      <c r="A1262" s="547" t="s">
        <v>11705</v>
      </c>
      <c r="B1262" s="5" t="s">
        <v>135</v>
      </c>
      <c r="C1262" s="547" t="s">
        <v>13767</v>
      </c>
      <c r="D1262" s="5" t="s">
        <v>12223</v>
      </c>
      <c r="E1262" s="5" t="s">
        <v>13768</v>
      </c>
      <c r="F1262" s="548">
        <v>4.666666666666667</v>
      </c>
      <c r="G1262" s="5" t="s">
        <v>165</v>
      </c>
      <c r="H1262" s="121"/>
      <c r="I1262" s="121"/>
      <c r="J1262" s="121"/>
      <c r="K1262" s="121"/>
      <c r="L1262" s="121"/>
      <c r="M1262" s="121"/>
      <c r="N1262" s="121"/>
      <c r="O1262" s="121"/>
      <c r="P1262" s="121"/>
      <c r="Q1262" s="121"/>
      <c r="R1262" s="121"/>
      <c r="S1262" s="121"/>
      <c r="T1262" s="121"/>
      <c r="U1262" s="121"/>
      <c r="V1262" s="121"/>
      <c r="W1262" s="121"/>
      <c r="X1262" s="121"/>
      <c r="Y1262" s="121"/>
      <c r="Z1262" s="121"/>
    </row>
    <row r="1263" ht="11.25" customHeight="1">
      <c r="A1263" s="547" t="s">
        <v>11705</v>
      </c>
      <c r="B1263" s="5" t="s">
        <v>135</v>
      </c>
      <c r="C1263" s="547" t="s">
        <v>13769</v>
      </c>
      <c r="D1263" s="5" t="s">
        <v>12474</v>
      </c>
      <c r="E1263" s="5" t="s">
        <v>13770</v>
      </c>
      <c r="F1263" s="548">
        <v>2.333333333333333</v>
      </c>
      <c r="G1263" s="5" t="s">
        <v>165</v>
      </c>
      <c r="H1263" s="121"/>
      <c r="I1263" s="121"/>
      <c r="J1263" s="121"/>
      <c r="K1263" s="121"/>
      <c r="L1263" s="121"/>
      <c r="M1263" s="121"/>
      <c r="N1263" s="121"/>
      <c r="O1263" s="121"/>
      <c r="P1263" s="121"/>
      <c r="Q1263" s="121"/>
      <c r="R1263" s="121"/>
      <c r="S1263" s="121"/>
      <c r="T1263" s="121"/>
      <c r="U1263" s="121"/>
      <c r="V1263" s="121"/>
      <c r="W1263" s="121"/>
      <c r="X1263" s="121"/>
      <c r="Y1263" s="121"/>
      <c r="Z1263" s="121"/>
    </row>
    <row r="1264" ht="11.25" customHeight="1">
      <c r="A1264" s="547" t="s">
        <v>11705</v>
      </c>
      <c r="B1264" s="5" t="s">
        <v>135</v>
      </c>
      <c r="C1264" s="547" t="s">
        <v>13771</v>
      </c>
      <c r="D1264" s="5" t="s">
        <v>12474</v>
      </c>
      <c r="E1264" s="5" t="s">
        <v>13772</v>
      </c>
      <c r="F1264" s="548">
        <v>0.6666666666666666</v>
      </c>
      <c r="G1264" s="5" t="s">
        <v>165</v>
      </c>
      <c r="H1264" s="121"/>
      <c r="I1264" s="121"/>
      <c r="J1264" s="121"/>
      <c r="K1264" s="121"/>
      <c r="L1264" s="121"/>
      <c r="M1264" s="121"/>
      <c r="N1264" s="121"/>
      <c r="O1264" s="121"/>
      <c r="P1264" s="121"/>
      <c r="Q1264" s="121"/>
      <c r="R1264" s="121"/>
      <c r="S1264" s="121"/>
      <c r="T1264" s="121"/>
      <c r="U1264" s="121"/>
      <c r="V1264" s="121"/>
      <c r="W1264" s="121"/>
      <c r="X1264" s="121"/>
      <c r="Y1264" s="121"/>
      <c r="Z1264" s="121"/>
    </row>
    <row r="1265" ht="11.25" customHeight="1">
      <c r="A1265" s="547" t="s">
        <v>11705</v>
      </c>
      <c r="B1265" s="5" t="s">
        <v>135</v>
      </c>
      <c r="C1265" s="547" t="s">
        <v>13773</v>
      </c>
      <c r="D1265" s="5" t="s">
        <v>12223</v>
      </c>
      <c r="E1265" s="5" t="s">
        <v>13768</v>
      </c>
      <c r="F1265" s="548">
        <v>4.666666666666667</v>
      </c>
      <c r="G1265" s="5" t="s">
        <v>165</v>
      </c>
      <c r="H1265" s="121"/>
      <c r="I1265" s="121"/>
      <c r="J1265" s="121"/>
      <c r="K1265" s="121"/>
      <c r="L1265" s="121"/>
      <c r="M1265" s="121"/>
      <c r="N1265" s="121"/>
      <c r="O1265" s="121"/>
      <c r="P1265" s="121"/>
      <c r="Q1265" s="121"/>
      <c r="R1265" s="121"/>
      <c r="S1265" s="121"/>
      <c r="T1265" s="121"/>
      <c r="U1265" s="121"/>
      <c r="V1265" s="121"/>
      <c r="W1265" s="121"/>
      <c r="X1265" s="121"/>
      <c r="Y1265" s="121"/>
      <c r="Z1265" s="121"/>
    </row>
    <row r="1266" ht="11.25" customHeight="1">
      <c r="A1266" s="547" t="s">
        <v>11705</v>
      </c>
      <c r="B1266" s="5" t="s">
        <v>135</v>
      </c>
      <c r="C1266" s="547" t="s">
        <v>13774</v>
      </c>
      <c r="D1266" s="5" t="s">
        <v>12474</v>
      </c>
      <c r="E1266" s="5" t="s">
        <v>13770</v>
      </c>
      <c r="F1266" s="548">
        <v>2.333333333333333</v>
      </c>
      <c r="G1266" s="5" t="s">
        <v>165</v>
      </c>
      <c r="H1266" s="121"/>
      <c r="I1266" s="121"/>
      <c r="J1266" s="121"/>
      <c r="K1266" s="121"/>
      <c r="L1266" s="121"/>
      <c r="M1266" s="121"/>
      <c r="N1266" s="121"/>
      <c r="O1266" s="121"/>
      <c r="P1266" s="121"/>
      <c r="Q1266" s="121"/>
      <c r="R1266" s="121"/>
      <c r="S1266" s="121"/>
      <c r="T1266" s="121"/>
      <c r="U1266" s="121"/>
      <c r="V1266" s="121"/>
      <c r="W1266" s="121"/>
      <c r="X1266" s="121"/>
      <c r="Y1266" s="121"/>
      <c r="Z1266" s="121"/>
    </row>
    <row r="1267" ht="11.25" customHeight="1">
      <c r="A1267" s="547" t="s">
        <v>11705</v>
      </c>
      <c r="B1267" s="5" t="s">
        <v>135</v>
      </c>
      <c r="C1267" s="547" t="s">
        <v>13775</v>
      </c>
      <c r="D1267" s="5" t="s">
        <v>12474</v>
      </c>
      <c r="E1267" s="5" t="s">
        <v>13772</v>
      </c>
      <c r="F1267" s="548">
        <v>0.6666666666666666</v>
      </c>
      <c r="G1267" s="5" t="s">
        <v>165</v>
      </c>
      <c r="H1267" s="121"/>
      <c r="I1267" s="121"/>
      <c r="J1267" s="121"/>
      <c r="K1267" s="121"/>
      <c r="L1267" s="121"/>
      <c r="M1267" s="121"/>
      <c r="N1267" s="121"/>
      <c r="O1267" s="121"/>
      <c r="P1267" s="121"/>
      <c r="Q1267" s="121"/>
      <c r="R1267" s="121"/>
      <c r="S1267" s="121"/>
      <c r="T1267" s="121"/>
      <c r="U1267" s="121"/>
      <c r="V1267" s="121"/>
      <c r="W1267" s="121"/>
      <c r="X1267" s="121"/>
      <c r="Y1267" s="121"/>
      <c r="Z1267" s="121"/>
    </row>
    <row r="1268" ht="11.25" customHeight="1">
      <c r="A1268" s="547" t="s">
        <v>11705</v>
      </c>
      <c r="B1268" s="5" t="s">
        <v>135</v>
      </c>
      <c r="C1268" s="547" t="s">
        <v>13776</v>
      </c>
      <c r="D1268" s="5" t="s">
        <v>12223</v>
      </c>
      <c r="E1268" s="5" t="s">
        <v>13777</v>
      </c>
      <c r="F1268" s="548">
        <v>4.333333333333333</v>
      </c>
      <c r="G1268" s="5" t="s">
        <v>165</v>
      </c>
      <c r="H1268" s="121"/>
      <c r="I1268" s="121"/>
      <c r="J1268" s="121"/>
      <c r="K1268" s="121"/>
      <c r="L1268" s="121"/>
      <c r="M1268" s="121"/>
      <c r="N1268" s="121"/>
      <c r="O1268" s="121"/>
      <c r="P1268" s="121"/>
      <c r="Q1268" s="121"/>
      <c r="R1268" s="121"/>
      <c r="S1268" s="121"/>
      <c r="T1268" s="121"/>
      <c r="U1268" s="121"/>
      <c r="V1268" s="121"/>
      <c r="W1268" s="121"/>
      <c r="X1268" s="121"/>
      <c r="Y1268" s="121"/>
      <c r="Z1268" s="121"/>
    </row>
    <row r="1269" ht="11.25" customHeight="1">
      <c r="A1269" s="547" t="s">
        <v>11705</v>
      </c>
      <c r="B1269" s="5" t="s">
        <v>135</v>
      </c>
      <c r="C1269" s="547" t="s">
        <v>13778</v>
      </c>
      <c r="D1269" s="5" t="s">
        <v>12474</v>
      </c>
      <c r="E1269" s="5" t="s">
        <v>13779</v>
      </c>
      <c r="F1269" s="548">
        <v>2.166666666666667</v>
      </c>
      <c r="G1269" s="5" t="s">
        <v>165</v>
      </c>
      <c r="H1269" s="121"/>
      <c r="I1269" s="121"/>
      <c r="J1269" s="121"/>
      <c r="K1269" s="121"/>
      <c r="L1269" s="121"/>
      <c r="M1269" s="121"/>
      <c r="N1269" s="121"/>
      <c r="O1269" s="121"/>
      <c r="P1269" s="121"/>
      <c r="Q1269" s="121"/>
      <c r="R1269" s="121"/>
      <c r="S1269" s="121"/>
      <c r="T1269" s="121"/>
      <c r="U1269" s="121"/>
      <c r="V1269" s="121"/>
      <c r="W1269" s="121"/>
      <c r="X1269" s="121"/>
      <c r="Y1269" s="121"/>
      <c r="Z1269" s="121"/>
    </row>
    <row r="1270" ht="11.25" customHeight="1">
      <c r="A1270" s="547" t="s">
        <v>11705</v>
      </c>
      <c r="B1270" s="5" t="s">
        <v>135</v>
      </c>
      <c r="C1270" s="547" t="s">
        <v>13780</v>
      </c>
      <c r="D1270" s="5" t="s">
        <v>12474</v>
      </c>
      <c r="E1270" s="5" t="s">
        <v>13781</v>
      </c>
      <c r="F1270" s="548">
        <v>0.5</v>
      </c>
      <c r="G1270" s="5" t="s">
        <v>165</v>
      </c>
      <c r="H1270" s="121"/>
      <c r="I1270" s="121"/>
      <c r="J1270" s="121"/>
      <c r="K1270" s="121"/>
      <c r="L1270" s="121"/>
      <c r="M1270" s="121"/>
      <c r="N1270" s="121"/>
      <c r="O1270" s="121"/>
      <c r="P1270" s="121"/>
      <c r="Q1270" s="121"/>
      <c r="R1270" s="121"/>
      <c r="S1270" s="121"/>
      <c r="T1270" s="121"/>
      <c r="U1270" s="121"/>
      <c r="V1270" s="121"/>
      <c r="W1270" s="121"/>
      <c r="X1270" s="121"/>
      <c r="Y1270" s="121"/>
      <c r="Z1270" s="121"/>
    </row>
    <row r="1271" ht="11.25" customHeight="1">
      <c r="A1271" s="547" t="s">
        <v>11705</v>
      </c>
      <c r="B1271" s="5" t="s">
        <v>135</v>
      </c>
      <c r="C1271" s="547" t="s">
        <v>13782</v>
      </c>
      <c r="D1271" s="5" t="s">
        <v>12223</v>
      </c>
      <c r="E1271" s="5" t="s">
        <v>13777</v>
      </c>
      <c r="F1271" s="548">
        <v>4.333333333333333</v>
      </c>
      <c r="G1271" s="5" t="s">
        <v>165</v>
      </c>
      <c r="H1271" s="121"/>
      <c r="I1271" s="121"/>
      <c r="J1271" s="121"/>
      <c r="K1271" s="121"/>
      <c r="L1271" s="121"/>
      <c r="M1271" s="121"/>
      <c r="N1271" s="121"/>
      <c r="O1271" s="121"/>
      <c r="P1271" s="121"/>
      <c r="Q1271" s="121"/>
      <c r="R1271" s="121"/>
      <c r="S1271" s="121"/>
      <c r="T1271" s="121"/>
      <c r="U1271" s="121"/>
      <c r="V1271" s="121"/>
      <c r="W1271" s="121"/>
      <c r="X1271" s="121"/>
      <c r="Y1271" s="121"/>
      <c r="Z1271" s="121"/>
    </row>
    <row r="1272" ht="11.25" customHeight="1">
      <c r="A1272" s="547" t="s">
        <v>11705</v>
      </c>
      <c r="B1272" s="5" t="s">
        <v>135</v>
      </c>
      <c r="C1272" s="547" t="s">
        <v>13783</v>
      </c>
      <c r="D1272" s="5" t="s">
        <v>12474</v>
      </c>
      <c r="E1272" s="5" t="s">
        <v>13779</v>
      </c>
      <c r="F1272" s="548">
        <v>2.166666666666667</v>
      </c>
      <c r="G1272" s="5" t="s">
        <v>165</v>
      </c>
      <c r="H1272" s="121"/>
      <c r="I1272" s="121"/>
      <c r="J1272" s="121"/>
      <c r="K1272" s="121"/>
      <c r="L1272" s="121"/>
      <c r="M1272" s="121"/>
      <c r="N1272" s="121"/>
      <c r="O1272" s="121"/>
      <c r="P1272" s="121"/>
      <c r="Q1272" s="121"/>
      <c r="R1272" s="121"/>
      <c r="S1272" s="121"/>
      <c r="T1272" s="121"/>
      <c r="U1272" s="121"/>
      <c r="V1272" s="121"/>
      <c r="W1272" s="121"/>
      <c r="X1272" s="121"/>
      <c r="Y1272" s="121"/>
      <c r="Z1272" s="121"/>
    </row>
    <row r="1273" ht="11.25" customHeight="1">
      <c r="A1273" s="547" t="s">
        <v>11705</v>
      </c>
      <c r="B1273" s="5" t="s">
        <v>135</v>
      </c>
      <c r="C1273" s="547" t="s">
        <v>13784</v>
      </c>
      <c r="D1273" s="5" t="s">
        <v>12474</v>
      </c>
      <c r="E1273" s="5" t="s">
        <v>13781</v>
      </c>
      <c r="F1273" s="548">
        <v>0.5</v>
      </c>
      <c r="G1273" s="5" t="s">
        <v>165</v>
      </c>
      <c r="H1273" s="121"/>
      <c r="I1273" s="121"/>
      <c r="J1273" s="121"/>
      <c r="K1273" s="121"/>
      <c r="L1273" s="121"/>
      <c r="M1273" s="121"/>
      <c r="N1273" s="121"/>
      <c r="O1273" s="121"/>
      <c r="P1273" s="121"/>
      <c r="Q1273" s="121"/>
      <c r="R1273" s="121"/>
      <c r="S1273" s="121"/>
      <c r="T1273" s="121"/>
      <c r="U1273" s="121"/>
      <c r="V1273" s="121"/>
      <c r="W1273" s="121"/>
      <c r="X1273" s="121"/>
      <c r="Y1273" s="121"/>
      <c r="Z1273" s="121"/>
    </row>
    <row r="1274" ht="11.25" customHeight="1">
      <c r="A1274" s="547" t="s">
        <v>11705</v>
      </c>
      <c r="B1274" s="5" t="s">
        <v>135</v>
      </c>
      <c r="C1274" s="547" t="s">
        <v>13785</v>
      </c>
      <c r="D1274" s="5" t="s">
        <v>12223</v>
      </c>
      <c r="E1274" s="5" t="s">
        <v>13786</v>
      </c>
      <c r="F1274" s="548">
        <v>10.66666666666667</v>
      </c>
      <c r="G1274" s="5" t="s">
        <v>165</v>
      </c>
      <c r="H1274" s="121"/>
      <c r="I1274" s="121"/>
      <c r="J1274" s="121"/>
      <c r="K1274" s="121"/>
      <c r="L1274" s="121"/>
      <c r="M1274" s="121"/>
      <c r="N1274" s="121"/>
      <c r="O1274" s="121"/>
      <c r="P1274" s="121"/>
      <c r="Q1274" s="121"/>
      <c r="R1274" s="121"/>
      <c r="S1274" s="121"/>
      <c r="T1274" s="121"/>
      <c r="U1274" s="121"/>
      <c r="V1274" s="121"/>
      <c r="W1274" s="121"/>
      <c r="X1274" s="121"/>
      <c r="Y1274" s="121"/>
      <c r="Z1274" s="121"/>
    </row>
    <row r="1275" ht="11.25" customHeight="1">
      <c r="A1275" s="547" t="s">
        <v>11705</v>
      </c>
      <c r="B1275" s="5" t="s">
        <v>135</v>
      </c>
      <c r="C1275" s="547" t="s">
        <v>13787</v>
      </c>
      <c r="D1275" s="5" t="s">
        <v>12474</v>
      </c>
      <c r="E1275" s="5" t="s">
        <v>13788</v>
      </c>
      <c r="F1275" s="548">
        <v>5.333333333333333</v>
      </c>
      <c r="G1275" s="5" t="s">
        <v>165</v>
      </c>
      <c r="H1275" s="121"/>
      <c r="I1275" s="121"/>
      <c r="J1275" s="121"/>
      <c r="K1275" s="121"/>
      <c r="L1275" s="121"/>
      <c r="M1275" s="121"/>
      <c r="N1275" s="121"/>
      <c r="O1275" s="121"/>
      <c r="P1275" s="121"/>
      <c r="Q1275" s="121"/>
      <c r="R1275" s="121"/>
      <c r="S1275" s="121"/>
      <c r="T1275" s="121"/>
      <c r="U1275" s="121"/>
      <c r="V1275" s="121"/>
      <c r="W1275" s="121"/>
      <c r="X1275" s="121"/>
      <c r="Y1275" s="121"/>
      <c r="Z1275" s="121"/>
    </row>
    <row r="1276" ht="11.25" customHeight="1">
      <c r="A1276" s="547" t="s">
        <v>11705</v>
      </c>
      <c r="B1276" s="5" t="s">
        <v>135</v>
      </c>
      <c r="C1276" s="547" t="s">
        <v>13789</v>
      </c>
      <c r="D1276" s="5" t="s">
        <v>12474</v>
      </c>
      <c r="E1276" s="5" t="s">
        <v>13790</v>
      </c>
      <c r="F1276" s="548">
        <v>1.333333333333333</v>
      </c>
      <c r="G1276" s="5" t="s">
        <v>165</v>
      </c>
      <c r="H1276" s="121"/>
      <c r="I1276" s="121"/>
      <c r="J1276" s="121"/>
      <c r="K1276" s="121"/>
      <c r="L1276" s="121"/>
      <c r="M1276" s="121"/>
      <c r="N1276" s="121"/>
      <c r="O1276" s="121"/>
      <c r="P1276" s="121"/>
      <c r="Q1276" s="121"/>
      <c r="R1276" s="121"/>
      <c r="S1276" s="121"/>
      <c r="T1276" s="121"/>
      <c r="U1276" s="121"/>
      <c r="V1276" s="121"/>
      <c r="W1276" s="121"/>
      <c r="X1276" s="121"/>
      <c r="Y1276" s="121"/>
      <c r="Z1276" s="121"/>
    </row>
    <row r="1277" ht="11.25" customHeight="1">
      <c r="A1277" s="547" t="s">
        <v>11705</v>
      </c>
      <c r="B1277" s="5" t="s">
        <v>135</v>
      </c>
      <c r="C1277" s="547" t="s">
        <v>13791</v>
      </c>
      <c r="D1277" s="5" t="s">
        <v>12223</v>
      </c>
      <c r="E1277" s="5" t="s">
        <v>13786</v>
      </c>
      <c r="F1277" s="548">
        <v>10.66666666666667</v>
      </c>
      <c r="G1277" s="5" t="s">
        <v>165</v>
      </c>
      <c r="H1277" s="121"/>
      <c r="I1277" s="121"/>
      <c r="J1277" s="121"/>
      <c r="K1277" s="121"/>
      <c r="L1277" s="121"/>
      <c r="M1277" s="121"/>
      <c r="N1277" s="121"/>
      <c r="O1277" s="121"/>
      <c r="P1277" s="121"/>
      <c r="Q1277" s="121"/>
      <c r="R1277" s="121"/>
      <c r="S1277" s="121"/>
      <c r="T1277" s="121"/>
      <c r="U1277" s="121"/>
      <c r="V1277" s="121"/>
      <c r="W1277" s="121"/>
      <c r="X1277" s="121"/>
      <c r="Y1277" s="121"/>
      <c r="Z1277" s="121"/>
    </row>
    <row r="1278" ht="11.25" customHeight="1">
      <c r="A1278" s="547" t="s">
        <v>11705</v>
      </c>
      <c r="B1278" s="5" t="s">
        <v>135</v>
      </c>
      <c r="C1278" s="547" t="s">
        <v>13792</v>
      </c>
      <c r="D1278" s="5" t="s">
        <v>12474</v>
      </c>
      <c r="E1278" s="5" t="s">
        <v>13788</v>
      </c>
      <c r="F1278" s="548">
        <v>5.333333333333333</v>
      </c>
      <c r="G1278" s="5" t="s">
        <v>165</v>
      </c>
      <c r="H1278" s="121"/>
      <c r="I1278" s="121"/>
      <c r="J1278" s="121"/>
      <c r="K1278" s="121"/>
      <c r="L1278" s="121"/>
      <c r="M1278" s="121"/>
      <c r="N1278" s="121"/>
      <c r="O1278" s="121"/>
      <c r="P1278" s="121"/>
      <c r="Q1278" s="121"/>
      <c r="R1278" s="121"/>
      <c r="S1278" s="121"/>
      <c r="T1278" s="121"/>
      <c r="U1278" s="121"/>
      <c r="V1278" s="121"/>
      <c r="W1278" s="121"/>
      <c r="X1278" s="121"/>
      <c r="Y1278" s="121"/>
      <c r="Z1278" s="121"/>
    </row>
    <row r="1279" ht="11.25" customHeight="1">
      <c r="A1279" s="547" t="s">
        <v>11705</v>
      </c>
      <c r="B1279" s="5" t="s">
        <v>135</v>
      </c>
      <c r="C1279" s="547" t="s">
        <v>13793</v>
      </c>
      <c r="D1279" s="5" t="s">
        <v>12474</v>
      </c>
      <c r="E1279" s="5" t="s">
        <v>13790</v>
      </c>
      <c r="F1279" s="548">
        <v>1.333333333333333</v>
      </c>
      <c r="G1279" s="5" t="s">
        <v>165</v>
      </c>
      <c r="H1279" s="121"/>
      <c r="I1279" s="121"/>
      <c r="J1279" s="121"/>
      <c r="K1279" s="121"/>
      <c r="L1279" s="121"/>
      <c r="M1279" s="121"/>
      <c r="N1279" s="121"/>
      <c r="O1279" s="121"/>
      <c r="P1279" s="121"/>
      <c r="Q1279" s="121"/>
      <c r="R1279" s="121"/>
      <c r="S1279" s="121"/>
      <c r="T1279" s="121"/>
      <c r="U1279" s="121"/>
      <c r="V1279" s="121"/>
      <c r="W1279" s="121"/>
      <c r="X1279" s="121"/>
      <c r="Y1279" s="121"/>
      <c r="Z1279" s="121"/>
    </row>
    <row r="1280" ht="11.25" customHeight="1">
      <c r="A1280" s="547" t="s">
        <v>11705</v>
      </c>
      <c r="B1280" s="5" t="s">
        <v>135</v>
      </c>
      <c r="C1280" s="547" t="s">
        <v>13794</v>
      </c>
      <c r="D1280" s="5" t="s">
        <v>12223</v>
      </c>
      <c r="E1280" s="5" t="s">
        <v>13786</v>
      </c>
      <c r="F1280" s="548">
        <v>10.66666666666667</v>
      </c>
      <c r="G1280" s="5" t="s">
        <v>165</v>
      </c>
      <c r="H1280" s="121"/>
      <c r="I1280" s="121"/>
      <c r="J1280" s="121"/>
      <c r="K1280" s="121"/>
      <c r="L1280" s="121"/>
      <c r="M1280" s="121"/>
      <c r="N1280" s="121"/>
      <c r="O1280" s="121"/>
      <c r="P1280" s="121"/>
      <c r="Q1280" s="121"/>
      <c r="R1280" s="121"/>
      <c r="S1280" s="121"/>
      <c r="T1280" s="121"/>
      <c r="U1280" s="121"/>
      <c r="V1280" s="121"/>
      <c r="W1280" s="121"/>
      <c r="X1280" s="121"/>
      <c r="Y1280" s="121"/>
      <c r="Z1280" s="121"/>
    </row>
    <row r="1281" ht="11.25" customHeight="1">
      <c r="A1281" s="547" t="s">
        <v>11705</v>
      </c>
      <c r="B1281" s="5" t="s">
        <v>135</v>
      </c>
      <c r="C1281" s="547" t="s">
        <v>13795</v>
      </c>
      <c r="D1281" s="5" t="s">
        <v>12474</v>
      </c>
      <c r="E1281" s="5" t="s">
        <v>13788</v>
      </c>
      <c r="F1281" s="548">
        <v>5.333333333333333</v>
      </c>
      <c r="G1281" s="5" t="s">
        <v>165</v>
      </c>
      <c r="H1281" s="121"/>
      <c r="I1281" s="121"/>
      <c r="J1281" s="121"/>
      <c r="K1281" s="121"/>
      <c r="L1281" s="121"/>
      <c r="M1281" s="121"/>
      <c r="N1281" s="121"/>
      <c r="O1281" s="121"/>
      <c r="P1281" s="121"/>
      <c r="Q1281" s="121"/>
      <c r="R1281" s="121"/>
      <c r="S1281" s="121"/>
      <c r="T1281" s="121"/>
      <c r="U1281" s="121"/>
      <c r="V1281" s="121"/>
      <c r="W1281" s="121"/>
      <c r="X1281" s="121"/>
      <c r="Y1281" s="121"/>
      <c r="Z1281" s="121"/>
    </row>
    <row r="1282" ht="11.25" customHeight="1">
      <c r="A1282" s="547" t="s">
        <v>11705</v>
      </c>
      <c r="B1282" s="5" t="s">
        <v>135</v>
      </c>
      <c r="C1282" s="547" t="s">
        <v>13796</v>
      </c>
      <c r="D1282" s="5" t="s">
        <v>12474</v>
      </c>
      <c r="E1282" s="5" t="s">
        <v>13790</v>
      </c>
      <c r="F1282" s="548">
        <v>1.333333333333333</v>
      </c>
      <c r="G1282" s="5" t="s">
        <v>165</v>
      </c>
      <c r="H1282" s="121"/>
      <c r="I1282" s="121"/>
      <c r="J1282" s="121"/>
      <c r="K1282" s="121"/>
      <c r="L1282" s="121"/>
      <c r="M1282" s="121"/>
      <c r="N1282" s="121"/>
      <c r="O1282" s="121"/>
      <c r="P1282" s="121"/>
      <c r="Q1282" s="121"/>
      <c r="R1282" s="121"/>
      <c r="S1282" s="121"/>
      <c r="T1282" s="121"/>
      <c r="U1282" s="121"/>
      <c r="V1282" s="121"/>
      <c r="W1282" s="121"/>
      <c r="X1282" s="121"/>
      <c r="Y1282" s="121"/>
      <c r="Z1282" s="121"/>
    </row>
    <row r="1283" ht="11.25" customHeight="1">
      <c r="A1283" s="547" t="s">
        <v>11705</v>
      </c>
      <c r="B1283" s="5" t="s">
        <v>135</v>
      </c>
      <c r="C1283" s="547" t="s">
        <v>13797</v>
      </c>
      <c r="D1283" s="5" t="s">
        <v>12223</v>
      </c>
      <c r="E1283" s="5" t="s">
        <v>13798</v>
      </c>
      <c r="F1283" s="548">
        <v>8.666666666666666</v>
      </c>
      <c r="G1283" s="5" t="s">
        <v>165</v>
      </c>
      <c r="H1283" s="121"/>
      <c r="I1283" s="121"/>
      <c r="J1283" s="121"/>
      <c r="K1283" s="121"/>
      <c r="L1283" s="121"/>
      <c r="M1283" s="121"/>
      <c r="N1283" s="121"/>
      <c r="O1283" s="121"/>
      <c r="P1283" s="121"/>
      <c r="Q1283" s="121"/>
      <c r="R1283" s="121"/>
      <c r="S1283" s="121"/>
      <c r="T1283" s="121"/>
      <c r="U1283" s="121"/>
      <c r="V1283" s="121"/>
      <c r="W1283" s="121"/>
      <c r="X1283" s="121"/>
      <c r="Y1283" s="121"/>
      <c r="Z1283" s="121"/>
    </row>
    <row r="1284" ht="11.25" customHeight="1">
      <c r="A1284" s="547" t="s">
        <v>11705</v>
      </c>
      <c r="B1284" s="5" t="s">
        <v>135</v>
      </c>
      <c r="C1284" s="547" t="s">
        <v>13799</v>
      </c>
      <c r="D1284" s="5" t="s">
        <v>12474</v>
      </c>
      <c r="E1284" s="5" t="s">
        <v>13800</v>
      </c>
      <c r="F1284" s="548">
        <v>4.333333333333333</v>
      </c>
      <c r="G1284" s="5" t="s">
        <v>165</v>
      </c>
      <c r="H1284" s="121"/>
      <c r="I1284" s="121"/>
      <c r="J1284" s="121"/>
      <c r="K1284" s="121"/>
      <c r="L1284" s="121"/>
      <c r="M1284" s="121"/>
      <c r="N1284" s="121"/>
      <c r="O1284" s="121"/>
      <c r="P1284" s="121"/>
      <c r="Q1284" s="121"/>
      <c r="R1284" s="121"/>
      <c r="S1284" s="121"/>
      <c r="T1284" s="121"/>
      <c r="U1284" s="121"/>
      <c r="V1284" s="121"/>
      <c r="W1284" s="121"/>
      <c r="X1284" s="121"/>
      <c r="Y1284" s="121"/>
      <c r="Z1284" s="121"/>
    </row>
    <row r="1285" ht="11.25" customHeight="1">
      <c r="A1285" s="547" t="s">
        <v>11705</v>
      </c>
      <c r="B1285" s="5" t="s">
        <v>135</v>
      </c>
      <c r="C1285" s="547" t="s">
        <v>13801</v>
      </c>
      <c r="D1285" s="5" t="s">
        <v>12474</v>
      </c>
      <c r="E1285" s="5" t="s">
        <v>13802</v>
      </c>
      <c r="F1285" s="548">
        <v>1.166666666666667</v>
      </c>
      <c r="G1285" s="5" t="s">
        <v>165</v>
      </c>
      <c r="H1285" s="121"/>
      <c r="I1285" s="121"/>
      <c r="J1285" s="121"/>
      <c r="K1285" s="121"/>
      <c r="L1285" s="121"/>
      <c r="M1285" s="121"/>
      <c r="N1285" s="121"/>
      <c r="O1285" s="121"/>
      <c r="P1285" s="121"/>
      <c r="Q1285" s="121"/>
      <c r="R1285" s="121"/>
      <c r="S1285" s="121"/>
      <c r="T1285" s="121"/>
      <c r="U1285" s="121"/>
      <c r="V1285" s="121"/>
      <c r="W1285" s="121"/>
      <c r="X1285" s="121"/>
      <c r="Y1285" s="121"/>
      <c r="Z1285" s="121"/>
    </row>
    <row r="1286" ht="11.25" customHeight="1">
      <c r="A1286" s="547" t="s">
        <v>11705</v>
      </c>
      <c r="B1286" s="5" t="s">
        <v>135</v>
      </c>
      <c r="C1286" s="547" t="s">
        <v>13803</v>
      </c>
      <c r="D1286" s="5" t="s">
        <v>12223</v>
      </c>
      <c r="E1286" s="5" t="s">
        <v>13804</v>
      </c>
      <c r="F1286" s="548">
        <v>6.0</v>
      </c>
      <c r="G1286" s="5" t="s">
        <v>165</v>
      </c>
      <c r="H1286" s="121"/>
      <c r="I1286" s="121"/>
      <c r="J1286" s="121"/>
      <c r="K1286" s="121"/>
      <c r="L1286" s="121"/>
      <c r="M1286" s="121"/>
      <c r="N1286" s="121"/>
      <c r="O1286" s="121"/>
      <c r="P1286" s="121"/>
      <c r="Q1286" s="121"/>
      <c r="R1286" s="121"/>
      <c r="S1286" s="121"/>
      <c r="T1286" s="121"/>
      <c r="U1286" s="121"/>
      <c r="V1286" s="121"/>
      <c r="W1286" s="121"/>
      <c r="X1286" s="121"/>
      <c r="Y1286" s="121"/>
      <c r="Z1286" s="121"/>
    </row>
    <row r="1287" ht="11.25" customHeight="1">
      <c r="A1287" s="547" t="s">
        <v>11705</v>
      </c>
      <c r="B1287" s="5" t="s">
        <v>135</v>
      </c>
      <c r="C1287" s="547" t="s">
        <v>13805</v>
      </c>
      <c r="D1287" s="5" t="s">
        <v>12474</v>
      </c>
      <c r="E1287" s="5" t="s">
        <v>13806</v>
      </c>
      <c r="F1287" s="548">
        <v>3.0</v>
      </c>
      <c r="G1287" s="5" t="s">
        <v>165</v>
      </c>
      <c r="H1287" s="121"/>
      <c r="I1287" s="121"/>
      <c r="J1287" s="121"/>
      <c r="K1287" s="121"/>
      <c r="L1287" s="121"/>
      <c r="M1287" s="121"/>
      <c r="N1287" s="121"/>
      <c r="O1287" s="121"/>
      <c r="P1287" s="121"/>
      <c r="Q1287" s="121"/>
      <c r="R1287" s="121"/>
      <c r="S1287" s="121"/>
      <c r="T1287" s="121"/>
      <c r="U1287" s="121"/>
      <c r="V1287" s="121"/>
      <c r="W1287" s="121"/>
      <c r="X1287" s="121"/>
      <c r="Y1287" s="121"/>
      <c r="Z1287" s="121"/>
    </row>
    <row r="1288" ht="11.25" customHeight="1">
      <c r="A1288" s="547" t="s">
        <v>11705</v>
      </c>
      <c r="B1288" s="5" t="s">
        <v>135</v>
      </c>
      <c r="C1288" s="547" t="s">
        <v>13807</v>
      </c>
      <c r="D1288" s="5" t="s">
        <v>12474</v>
      </c>
      <c r="E1288" s="5" t="s">
        <v>13808</v>
      </c>
      <c r="F1288" s="548">
        <v>0.8333333333333334</v>
      </c>
      <c r="G1288" s="5" t="s">
        <v>165</v>
      </c>
      <c r="H1288" s="121"/>
      <c r="I1288" s="121"/>
      <c r="J1288" s="121"/>
      <c r="K1288" s="121"/>
      <c r="L1288" s="121"/>
      <c r="M1288" s="121"/>
      <c r="N1288" s="121"/>
      <c r="O1288" s="121"/>
      <c r="P1288" s="121"/>
      <c r="Q1288" s="121"/>
      <c r="R1288" s="121"/>
      <c r="S1288" s="121"/>
      <c r="T1288" s="121"/>
      <c r="U1288" s="121"/>
      <c r="V1288" s="121"/>
      <c r="W1288" s="121"/>
      <c r="X1288" s="121"/>
      <c r="Y1288" s="121"/>
      <c r="Z1288" s="121"/>
    </row>
    <row r="1289" ht="11.25" customHeight="1">
      <c r="A1289" s="547" t="s">
        <v>11705</v>
      </c>
      <c r="B1289" s="5" t="s">
        <v>135</v>
      </c>
      <c r="C1289" s="547" t="s">
        <v>13809</v>
      </c>
      <c r="D1289" s="5" t="s">
        <v>12223</v>
      </c>
      <c r="E1289" s="5" t="s">
        <v>13810</v>
      </c>
      <c r="F1289" s="548">
        <v>5.0</v>
      </c>
      <c r="G1289" s="5" t="s">
        <v>165</v>
      </c>
      <c r="H1289" s="121"/>
      <c r="I1289" s="121"/>
      <c r="J1289" s="121"/>
      <c r="K1289" s="121"/>
      <c r="L1289" s="121"/>
      <c r="M1289" s="121"/>
      <c r="N1289" s="121"/>
      <c r="O1289" s="121"/>
      <c r="P1289" s="121"/>
      <c r="Q1289" s="121"/>
      <c r="R1289" s="121"/>
      <c r="S1289" s="121"/>
      <c r="T1289" s="121"/>
      <c r="U1289" s="121"/>
      <c r="V1289" s="121"/>
      <c r="W1289" s="121"/>
      <c r="X1289" s="121"/>
      <c r="Y1289" s="121"/>
      <c r="Z1289" s="121"/>
    </row>
    <row r="1290" ht="11.25" customHeight="1">
      <c r="A1290" s="547" t="s">
        <v>11705</v>
      </c>
      <c r="B1290" s="5" t="s">
        <v>135</v>
      </c>
      <c r="C1290" s="547" t="s">
        <v>13811</v>
      </c>
      <c r="D1290" s="5" t="s">
        <v>12474</v>
      </c>
      <c r="E1290" s="5" t="s">
        <v>13812</v>
      </c>
      <c r="F1290" s="548">
        <v>2.5</v>
      </c>
      <c r="G1290" s="5" t="s">
        <v>165</v>
      </c>
      <c r="H1290" s="121"/>
      <c r="I1290" s="121"/>
      <c r="J1290" s="121"/>
      <c r="K1290" s="121"/>
      <c r="L1290" s="121"/>
      <c r="M1290" s="121"/>
      <c r="N1290" s="121"/>
      <c r="O1290" s="121"/>
      <c r="P1290" s="121"/>
      <c r="Q1290" s="121"/>
      <c r="R1290" s="121"/>
      <c r="S1290" s="121"/>
      <c r="T1290" s="121"/>
      <c r="U1290" s="121"/>
      <c r="V1290" s="121"/>
      <c r="W1290" s="121"/>
      <c r="X1290" s="121"/>
      <c r="Y1290" s="121"/>
      <c r="Z1290" s="121"/>
    </row>
    <row r="1291" ht="11.25" customHeight="1">
      <c r="A1291" s="547" t="s">
        <v>11705</v>
      </c>
      <c r="B1291" s="5" t="s">
        <v>135</v>
      </c>
      <c r="C1291" s="547" t="s">
        <v>13813</v>
      </c>
      <c r="D1291" s="5" t="s">
        <v>12474</v>
      </c>
      <c r="E1291" s="5" t="s">
        <v>13772</v>
      </c>
      <c r="F1291" s="548">
        <v>0.6666666666666666</v>
      </c>
      <c r="G1291" s="5" t="s">
        <v>165</v>
      </c>
      <c r="H1291" s="121"/>
      <c r="I1291" s="121"/>
      <c r="J1291" s="121"/>
      <c r="K1291" s="121"/>
      <c r="L1291" s="121"/>
      <c r="M1291" s="121"/>
      <c r="N1291" s="121"/>
      <c r="O1291" s="121"/>
      <c r="P1291" s="121"/>
      <c r="Q1291" s="121"/>
      <c r="R1291" s="121"/>
      <c r="S1291" s="121"/>
      <c r="T1291" s="121"/>
      <c r="U1291" s="121"/>
      <c r="V1291" s="121"/>
      <c r="W1291" s="121"/>
      <c r="X1291" s="121"/>
      <c r="Y1291" s="121"/>
      <c r="Z1291" s="121"/>
    </row>
    <row r="1292" ht="11.25" customHeight="1">
      <c r="A1292" s="547" t="s">
        <v>11705</v>
      </c>
      <c r="B1292" s="5" t="s">
        <v>135</v>
      </c>
      <c r="C1292" s="547" t="s">
        <v>13814</v>
      </c>
      <c r="D1292" s="5" t="s">
        <v>12223</v>
      </c>
      <c r="E1292" s="5" t="s">
        <v>13810</v>
      </c>
      <c r="F1292" s="548">
        <v>5.0</v>
      </c>
      <c r="G1292" s="5" t="s">
        <v>165</v>
      </c>
      <c r="H1292" s="121"/>
      <c r="I1292" s="121"/>
      <c r="J1292" s="121"/>
      <c r="K1292" s="121"/>
      <c r="L1292" s="121"/>
      <c r="M1292" s="121"/>
      <c r="N1292" s="121"/>
      <c r="O1292" s="121"/>
      <c r="P1292" s="121"/>
      <c r="Q1292" s="121"/>
      <c r="R1292" s="121"/>
      <c r="S1292" s="121"/>
      <c r="T1292" s="121"/>
      <c r="U1292" s="121"/>
      <c r="V1292" s="121"/>
      <c r="W1292" s="121"/>
      <c r="X1292" s="121"/>
      <c r="Y1292" s="121"/>
      <c r="Z1292" s="121"/>
    </row>
    <row r="1293" ht="11.25" customHeight="1">
      <c r="A1293" s="547" t="s">
        <v>11705</v>
      </c>
      <c r="B1293" s="5" t="s">
        <v>135</v>
      </c>
      <c r="C1293" s="547" t="s">
        <v>13815</v>
      </c>
      <c r="D1293" s="5" t="s">
        <v>12474</v>
      </c>
      <c r="E1293" s="5" t="s">
        <v>13812</v>
      </c>
      <c r="F1293" s="548">
        <v>2.5</v>
      </c>
      <c r="G1293" s="5" t="s">
        <v>165</v>
      </c>
      <c r="H1293" s="121"/>
      <c r="I1293" s="121"/>
      <c r="J1293" s="121"/>
      <c r="K1293" s="121"/>
      <c r="L1293" s="121"/>
      <c r="M1293" s="121"/>
      <c r="N1293" s="121"/>
      <c r="O1293" s="121"/>
      <c r="P1293" s="121"/>
      <c r="Q1293" s="121"/>
      <c r="R1293" s="121"/>
      <c r="S1293" s="121"/>
      <c r="T1293" s="121"/>
      <c r="U1293" s="121"/>
      <c r="V1293" s="121"/>
      <c r="W1293" s="121"/>
      <c r="X1293" s="121"/>
      <c r="Y1293" s="121"/>
      <c r="Z1293" s="121"/>
    </row>
    <row r="1294" ht="11.25" customHeight="1">
      <c r="A1294" s="547" t="s">
        <v>11705</v>
      </c>
      <c r="B1294" s="5" t="s">
        <v>135</v>
      </c>
      <c r="C1294" s="547" t="s">
        <v>13816</v>
      </c>
      <c r="D1294" s="5" t="s">
        <v>12474</v>
      </c>
      <c r="E1294" s="5" t="s">
        <v>13772</v>
      </c>
      <c r="F1294" s="548">
        <v>0.6666666666666666</v>
      </c>
      <c r="G1294" s="5" t="s">
        <v>165</v>
      </c>
      <c r="H1294" s="121"/>
      <c r="I1294" s="121"/>
      <c r="J1294" s="121"/>
      <c r="K1294" s="121"/>
      <c r="L1294" s="121"/>
      <c r="M1294" s="121"/>
      <c r="N1294" s="121"/>
      <c r="O1294" s="121"/>
      <c r="P1294" s="121"/>
      <c r="Q1294" s="121"/>
      <c r="R1294" s="121"/>
      <c r="S1294" s="121"/>
      <c r="T1294" s="121"/>
      <c r="U1294" s="121"/>
      <c r="V1294" s="121"/>
      <c r="W1294" s="121"/>
      <c r="X1294" s="121"/>
      <c r="Y1294" s="121"/>
      <c r="Z1294" s="121"/>
    </row>
    <row r="1295" ht="11.25" customHeight="1">
      <c r="A1295" s="547" t="s">
        <v>11705</v>
      </c>
      <c r="B1295" s="5" t="s">
        <v>135</v>
      </c>
      <c r="C1295" s="547" t="s">
        <v>13817</v>
      </c>
      <c r="D1295" s="5" t="s">
        <v>12223</v>
      </c>
      <c r="E1295" s="5" t="s">
        <v>13810</v>
      </c>
      <c r="F1295" s="548">
        <v>5.0</v>
      </c>
      <c r="G1295" s="5" t="s">
        <v>165</v>
      </c>
      <c r="H1295" s="121"/>
      <c r="I1295" s="121"/>
      <c r="J1295" s="121"/>
      <c r="K1295" s="121"/>
      <c r="L1295" s="121"/>
      <c r="M1295" s="121"/>
      <c r="N1295" s="121"/>
      <c r="O1295" s="121"/>
      <c r="P1295" s="121"/>
      <c r="Q1295" s="121"/>
      <c r="R1295" s="121"/>
      <c r="S1295" s="121"/>
      <c r="T1295" s="121"/>
      <c r="U1295" s="121"/>
      <c r="V1295" s="121"/>
      <c r="W1295" s="121"/>
      <c r="X1295" s="121"/>
      <c r="Y1295" s="121"/>
      <c r="Z1295" s="121"/>
    </row>
    <row r="1296" ht="11.25" customHeight="1">
      <c r="A1296" s="547" t="s">
        <v>11705</v>
      </c>
      <c r="B1296" s="5" t="s">
        <v>135</v>
      </c>
      <c r="C1296" s="547" t="s">
        <v>13818</v>
      </c>
      <c r="D1296" s="5" t="s">
        <v>12474</v>
      </c>
      <c r="E1296" s="5" t="s">
        <v>13812</v>
      </c>
      <c r="F1296" s="548">
        <v>2.5</v>
      </c>
      <c r="G1296" s="5" t="s">
        <v>165</v>
      </c>
      <c r="H1296" s="121"/>
      <c r="I1296" s="121"/>
      <c r="J1296" s="121"/>
      <c r="K1296" s="121"/>
      <c r="L1296" s="121"/>
      <c r="M1296" s="121"/>
      <c r="N1296" s="121"/>
      <c r="O1296" s="121"/>
      <c r="P1296" s="121"/>
      <c r="Q1296" s="121"/>
      <c r="R1296" s="121"/>
      <c r="S1296" s="121"/>
      <c r="T1296" s="121"/>
      <c r="U1296" s="121"/>
      <c r="V1296" s="121"/>
      <c r="W1296" s="121"/>
      <c r="X1296" s="121"/>
      <c r="Y1296" s="121"/>
      <c r="Z1296" s="121"/>
    </row>
    <row r="1297" ht="11.25" customHeight="1">
      <c r="A1297" s="547" t="s">
        <v>11705</v>
      </c>
      <c r="B1297" s="5" t="s">
        <v>135</v>
      </c>
      <c r="C1297" s="547" t="s">
        <v>13819</v>
      </c>
      <c r="D1297" s="5" t="s">
        <v>12474</v>
      </c>
      <c r="E1297" s="5" t="s">
        <v>13772</v>
      </c>
      <c r="F1297" s="548">
        <v>0.6666666666666666</v>
      </c>
      <c r="G1297" s="5" t="s">
        <v>165</v>
      </c>
      <c r="H1297" s="121"/>
      <c r="I1297" s="121"/>
      <c r="J1297" s="121"/>
      <c r="K1297" s="121"/>
      <c r="L1297" s="121"/>
      <c r="M1297" s="121"/>
      <c r="N1297" s="121"/>
      <c r="O1297" s="121"/>
      <c r="P1297" s="121"/>
      <c r="Q1297" s="121"/>
      <c r="R1297" s="121"/>
      <c r="S1297" s="121"/>
      <c r="T1297" s="121"/>
      <c r="U1297" s="121"/>
      <c r="V1297" s="121"/>
      <c r="W1297" s="121"/>
      <c r="X1297" s="121"/>
      <c r="Y1297" s="121"/>
      <c r="Z1297" s="121"/>
    </row>
    <row r="1298" ht="11.25" customHeight="1">
      <c r="A1298" s="547" t="s">
        <v>166</v>
      </c>
      <c r="B1298" s="5" t="s">
        <v>135</v>
      </c>
      <c r="C1298" s="547" t="s">
        <v>13820</v>
      </c>
      <c r="D1298" s="5" t="s">
        <v>12223</v>
      </c>
      <c r="E1298" s="5">
        <v>8.0</v>
      </c>
      <c r="F1298" s="548">
        <v>8.0</v>
      </c>
      <c r="G1298" s="5" t="s">
        <v>166</v>
      </c>
      <c r="H1298" s="121"/>
      <c r="I1298" s="121"/>
      <c r="J1298" s="121"/>
      <c r="K1298" s="121"/>
      <c r="L1298" s="121"/>
      <c r="M1298" s="121"/>
      <c r="N1298" s="121"/>
      <c r="O1298" s="121"/>
      <c r="P1298" s="121"/>
      <c r="Q1298" s="121"/>
      <c r="R1298" s="121"/>
      <c r="S1298" s="121"/>
      <c r="T1298" s="121"/>
      <c r="U1298" s="121"/>
      <c r="V1298" s="121"/>
      <c r="W1298" s="121"/>
      <c r="X1298" s="121"/>
      <c r="Y1298" s="121"/>
      <c r="Z1298" s="121"/>
    </row>
    <row r="1299" ht="11.25" customHeight="1">
      <c r="A1299" s="547" t="s">
        <v>166</v>
      </c>
      <c r="B1299" s="5" t="s">
        <v>135</v>
      </c>
      <c r="C1299" s="547" t="s">
        <v>13821</v>
      </c>
      <c r="D1299" s="5" t="s">
        <v>12474</v>
      </c>
      <c r="E1299" s="5">
        <v>8.0</v>
      </c>
      <c r="F1299" s="548">
        <v>4.0</v>
      </c>
      <c r="G1299" s="5" t="s">
        <v>166</v>
      </c>
      <c r="H1299" s="121"/>
      <c r="I1299" s="121"/>
      <c r="J1299" s="121"/>
      <c r="K1299" s="121"/>
      <c r="L1299" s="121"/>
      <c r="M1299" s="121"/>
      <c r="N1299" s="121"/>
      <c r="O1299" s="121"/>
      <c r="P1299" s="121"/>
      <c r="Q1299" s="121"/>
      <c r="R1299" s="121"/>
      <c r="S1299" s="121"/>
      <c r="T1299" s="121"/>
      <c r="U1299" s="121"/>
      <c r="V1299" s="121"/>
      <c r="W1299" s="121"/>
      <c r="X1299" s="121"/>
      <c r="Y1299" s="121"/>
      <c r="Z1299" s="121"/>
    </row>
    <row r="1300" ht="11.25" customHeight="1">
      <c r="A1300" s="547" t="s">
        <v>166</v>
      </c>
      <c r="B1300" s="5" t="s">
        <v>135</v>
      </c>
      <c r="C1300" s="547" t="s">
        <v>13822</v>
      </c>
      <c r="D1300" s="5" t="s">
        <v>12474</v>
      </c>
      <c r="E1300" s="5">
        <v>8.0</v>
      </c>
      <c r="F1300" s="548">
        <v>1.0</v>
      </c>
      <c r="G1300" s="5" t="s">
        <v>166</v>
      </c>
      <c r="H1300" s="121"/>
      <c r="I1300" s="121"/>
      <c r="J1300" s="121"/>
      <c r="K1300" s="121"/>
      <c r="L1300" s="121"/>
      <c r="M1300" s="121"/>
      <c r="N1300" s="121"/>
      <c r="O1300" s="121"/>
      <c r="P1300" s="121"/>
      <c r="Q1300" s="121"/>
      <c r="R1300" s="121"/>
      <c r="S1300" s="121"/>
      <c r="T1300" s="121"/>
      <c r="U1300" s="121"/>
      <c r="V1300" s="121"/>
      <c r="W1300" s="121"/>
      <c r="X1300" s="121"/>
      <c r="Y1300" s="121"/>
      <c r="Z1300" s="121"/>
    </row>
    <row r="1301" ht="11.25" customHeight="1">
      <c r="A1301" s="547" t="s">
        <v>166</v>
      </c>
      <c r="B1301" s="5" t="s">
        <v>135</v>
      </c>
      <c r="C1301" s="547" t="s">
        <v>13823</v>
      </c>
      <c r="D1301" s="5" t="s">
        <v>12223</v>
      </c>
      <c r="E1301" s="5">
        <v>8.666666666666666</v>
      </c>
      <c r="F1301" s="548">
        <v>8.666666666666666</v>
      </c>
      <c r="G1301" s="5" t="s">
        <v>166</v>
      </c>
      <c r="H1301" s="121"/>
      <c r="I1301" s="121"/>
      <c r="J1301" s="121"/>
      <c r="K1301" s="121"/>
      <c r="L1301" s="121"/>
      <c r="M1301" s="121"/>
      <c r="N1301" s="121"/>
      <c r="O1301" s="121"/>
      <c r="P1301" s="121"/>
      <c r="Q1301" s="121"/>
      <c r="R1301" s="121"/>
      <c r="S1301" s="121"/>
      <c r="T1301" s="121"/>
      <c r="U1301" s="121"/>
      <c r="V1301" s="121"/>
      <c r="W1301" s="121"/>
      <c r="X1301" s="121"/>
      <c r="Y1301" s="121"/>
      <c r="Z1301" s="121"/>
    </row>
    <row r="1302" ht="11.25" customHeight="1">
      <c r="A1302" s="547" t="s">
        <v>166</v>
      </c>
      <c r="B1302" s="5" t="s">
        <v>135</v>
      </c>
      <c r="C1302" s="547" t="s">
        <v>13824</v>
      </c>
      <c r="D1302" s="5" t="s">
        <v>12474</v>
      </c>
      <c r="E1302" s="5">
        <v>8.666666666666666</v>
      </c>
      <c r="F1302" s="548">
        <v>4.333333333333333</v>
      </c>
      <c r="G1302" s="5" t="s">
        <v>166</v>
      </c>
      <c r="H1302" s="121"/>
      <c r="I1302" s="121"/>
      <c r="J1302" s="121"/>
      <c r="K1302" s="121"/>
      <c r="L1302" s="121"/>
      <c r="M1302" s="121"/>
      <c r="N1302" s="121"/>
      <c r="O1302" s="121"/>
      <c r="P1302" s="121"/>
      <c r="Q1302" s="121"/>
      <c r="R1302" s="121"/>
      <c r="S1302" s="121"/>
      <c r="T1302" s="121"/>
      <c r="U1302" s="121"/>
      <c r="V1302" s="121"/>
      <c r="W1302" s="121"/>
      <c r="X1302" s="121"/>
      <c r="Y1302" s="121"/>
      <c r="Z1302" s="121"/>
    </row>
    <row r="1303" ht="11.25" customHeight="1">
      <c r="A1303" s="547" t="s">
        <v>166</v>
      </c>
      <c r="B1303" s="5" t="s">
        <v>135</v>
      </c>
      <c r="C1303" s="547" t="s">
        <v>13825</v>
      </c>
      <c r="D1303" s="5" t="s">
        <v>12474</v>
      </c>
      <c r="E1303" s="5">
        <v>8.666666666666666</v>
      </c>
      <c r="F1303" s="548">
        <v>1.083333333333333</v>
      </c>
      <c r="G1303" s="5" t="s">
        <v>166</v>
      </c>
      <c r="H1303" s="121"/>
      <c r="I1303" s="121"/>
      <c r="J1303" s="121"/>
      <c r="K1303" s="121"/>
      <c r="L1303" s="121"/>
      <c r="M1303" s="121"/>
      <c r="N1303" s="121"/>
      <c r="O1303" s="121"/>
      <c r="P1303" s="121"/>
      <c r="Q1303" s="121"/>
      <c r="R1303" s="121"/>
      <c r="S1303" s="121"/>
      <c r="T1303" s="121"/>
      <c r="U1303" s="121"/>
      <c r="V1303" s="121"/>
      <c r="W1303" s="121"/>
      <c r="X1303" s="121"/>
      <c r="Y1303" s="121"/>
      <c r="Z1303" s="121"/>
    </row>
    <row r="1304" ht="11.25" customHeight="1">
      <c r="A1304" s="547" t="s">
        <v>166</v>
      </c>
      <c r="B1304" s="5" t="s">
        <v>135</v>
      </c>
      <c r="C1304" s="547" t="s">
        <v>13826</v>
      </c>
      <c r="D1304" s="5" t="s">
        <v>12223</v>
      </c>
      <c r="E1304" s="5">
        <v>4.333333333333333</v>
      </c>
      <c r="F1304" s="548">
        <v>4.333333333333333</v>
      </c>
      <c r="G1304" s="5" t="s">
        <v>166</v>
      </c>
      <c r="H1304" s="121"/>
      <c r="I1304" s="121"/>
      <c r="J1304" s="121"/>
      <c r="K1304" s="121"/>
      <c r="L1304" s="121"/>
      <c r="M1304" s="121"/>
      <c r="N1304" s="121"/>
      <c r="O1304" s="121"/>
      <c r="P1304" s="121"/>
      <c r="Q1304" s="121"/>
      <c r="R1304" s="121"/>
      <c r="S1304" s="121"/>
      <c r="T1304" s="121"/>
      <c r="U1304" s="121"/>
      <c r="V1304" s="121"/>
      <c r="W1304" s="121"/>
      <c r="X1304" s="121"/>
      <c r="Y1304" s="121"/>
      <c r="Z1304" s="121"/>
    </row>
    <row r="1305" ht="11.25" customHeight="1">
      <c r="A1305" s="547" t="s">
        <v>166</v>
      </c>
      <c r="B1305" s="5" t="s">
        <v>135</v>
      </c>
      <c r="C1305" s="547" t="s">
        <v>13827</v>
      </c>
      <c r="D1305" s="5" t="s">
        <v>12474</v>
      </c>
      <c r="E1305" s="5">
        <v>4.333333333333333</v>
      </c>
      <c r="F1305" s="548">
        <v>2.166666666666667</v>
      </c>
      <c r="G1305" s="5" t="s">
        <v>166</v>
      </c>
      <c r="H1305" s="121"/>
      <c r="I1305" s="121"/>
      <c r="J1305" s="121"/>
      <c r="K1305" s="121"/>
      <c r="L1305" s="121"/>
      <c r="M1305" s="121"/>
      <c r="N1305" s="121"/>
      <c r="O1305" s="121"/>
      <c r="P1305" s="121"/>
      <c r="Q1305" s="121"/>
      <c r="R1305" s="121"/>
      <c r="S1305" s="121"/>
      <c r="T1305" s="121"/>
      <c r="U1305" s="121"/>
      <c r="V1305" s="121"/>
      <c r="W1305" s="121"/>
      <c r="X1305" s="121"/>
      <c r="Y1305" s="121"/>
      <c r="Z1305" s="121"/>
    </row>
    <row r="1306" ht="11.25" customHeight="1">
      <c r="A1306" s="547" t="s">
        <v>166</v>
      </c>
      <c r="B1306" s="5" t="s">
        <v>135</v>
      </c>
      <c r="C1306" s="547" t="s">
        <v>13828</v>
      </c>
      <c r="D1306" s="5" t="s">
        <v>12474</v>
      </c>
      <c r="E1306" s="5">
        <v>4.333333333333333</v>
      </c>
      <c r="F1306" s="548">
        <v>0.5416666666666666</v>
      </c>
      <c r="G1306" s="5" t="s">
        <v>166</v>
      </c>
      <c r="H1306" s="121"/>
      <c r="I1306" s="121"/>
      <c r="J1306" s="121"/>
      <c r="K1306" s="121"/>
      <c r="L1306" s="121"/>
      <c r="M1306" s="121"/>
      <c r="N1306" s="121"/>
      <c r="O1306" s="121"/>
      <c r="P1306" s="121"/>
      <c r="Q1306" s="121"/>
      <c r="R1306" s="121"/>
      <c r="S1306" s="121"/>
      <c r="T1306" s="121"/>
      <c r="U1306" s="121"/>
      <c r="V1306" s="121"/>
      <c r="W1306" s="121"/>
      <c r="X1306" s="121"/>
      <c r="Y1306" s="121"/>
      <c r="Z1306" s="121"/>
    </row>
    <row r="1307" ht="11.25" customHeight="1">
      <c r="A1307" s="547" t="s">
        <v>166</v>
      </c>
      <c r="B1307" s="5" t="s">
        <v>135</v>
      </c>
      <c r="C1307" s="547" t="s">
        <v>13829</v>
      </c>
      <c r="D1307" s="5" t="s">
        <v>12223</v>
      </c>
      <c r="E1307" s="5">
        <v>4.333333333333333</v>
      </c>
      <c r="F1307" s="548">
        <v>4.333333333333333</v>
      </c>
      <c r="G1307" s="5" t="s">
        <v>166</v>
      </c>
      <c r="H1307" s="121"/>
      <c r="I1307" s="121"/>
      <c r="J1307" s="121"/>
      <c r="K1307" s="121"/>
      <c r="L1307" s="121"/>
      <c r="M1307" s="121"/>
      <c r="N1307" s="121"/>
      <c r="O1307" s="121"/>
      <c r="P1307" s="121"/>
      <c r="Q1307" s="121"/>
      <c r="R1307" s="121"/>
      <c r="S1307" s="121"/>
      <c r="T1307" s="121"/>
      <c r="U1307" s="121"/>
      <c r="V1307" s="121"/>
      <c r="W1307" s="121"/>
      <c r="X1307" s="121"/>
      <c r="Y1307" s="121"/>
      <c r="Z1307" s="121"/>
    </row>
    <row r="1308" ht="11.25" customHeight="1">
      <c r="A1308" s="547" t="s">
        <v>166</v>
      </c>
      <c r="B1308" s="5" t="s">
        <v>135</v>
      </c>
      <c r="C1308" s="547" t="s">
        <v>13830</v>
      </c>
      <c r="D1308" s="5" t="s">
        <v>12474</v>
      </c>
      <c r="E1308" s="5">
        <v>4.333333333333333</v>
      </c>
      <c r="F1308" s="548">
        <v>2.166666666666667</v>
      </c>
      <c r="G1308" s="5" t="s">
        <v>166</v>
      </c>
      <c r="H1308" s="121"/>
      <c r="I1308" s="121"/>
      <c r="J1308" s="121"/>
      <c r="K1308" s="121"/>
      <c r="L1308" s="121"/>
      <c r="M1308" s="121"/>
      <c r="N1308" s="121"/>
      <c r="O1308" s="121"/>
      <c r="P1308" s="121"/>
      <c r="Q1308" s="121"/>
      <c r="R1308" s="121"/>
      <c r="S1308" s="121"/>
      <c r="T1308" s="121"/>
      <c r="U1308" s="121"/>
      <c r="V1308" s="121"/>
      <c r="W1308" s="121"/>
      <c r="X1308" s="121"/>
      <c r="Y1308" s="121"/>
      <c r="Z1308" s="121"/>
    </row>
    <row r="1309" ht="11.25" customHeight="1">
      <c r="A1309" s="547" t="s">
        <v>166</v>
      </c>
      <c r="B1309" s="5" t="s">
        <v>135</v>
      </c>
      <c r="C1309" s="547" t="s">
        <v>13831</v>
      </c>
      <c r="D1309" s="5" t="s">
        <v>12474</v>
      </c>
      <c r="E1309" s="5">
        <v>4.333333333333333</v>
      </c>
      <c r="F1309" s="548">
        <v>0.5416666666666666</v>
      </c>
      <c r="G1309" s="5" t="s">
        <v>166</v>
      </c>
      <c r="H1309" s="121"/>
      <c r="I1309" s="121"/>
      <c r="J1309" s="121"/>
      <c r="K1309" s="121"/>
      <c r="L1309" s="121"/>
      <c r="M1309" s="121"/>
      <c r="N1309" s="121"/>
      <c r="O1309" s="121"/>
      <c r="P1309" s="121"/>
      <c r="Q1309" s="121"/>
      <c r="R1309" s="121"/>
      <c r="S1309" s="121"/>
      <c r="T1309" s="121"/>
      <c r="U1309" s="121"/>
      <c r="V1309" s="121"/>
      <c r="W1309" s="121"/>
      <c r="X1309" s="121"/>
      <c r="Y1309" s="121"/>
      <c r="Z1309" s="121"/>
    </row>
    <row r="1310" ht="11.25" customHeight="1">
      <c r="A1310" s="547" t="s">
        <v>166</v>
      </c>
      <c r="B1310" s="5" t="s">
        <v>135</v>
      </c>
      <c r="C1310" s="547" t="s">
        <v>13832</v>
      </c>
      <c r="D1310" s="5" t="s">
        <v>12223</v>
      </c>
      <c r="E1310" s="5">
        <v>4.666666666666667</v>
      </c>
      <c r="F1310" s="548">
        <v>4.666666666666667</v>
      </c>
      <c r="G1310" s="5" t="s">
        <v>166</v>
      </c>
      <c r="H1310" s="121"/>
      <c r="I1310" s="121"/>
      <c r="J1310" s="121"/>
      <c r="K1310" s="121"/>
      <c r="L1310" s="121"/>
      <c r="M1310" s="121"/>
      <c r="N1310" s="121"/>
      <c r="O1310" s="121"/>
      <c r="P1310" s="121"/>
      <c r="Q1310" s="121"/>
      <c r="R1310" s="121"/>
      <c r="S1310" s="121"/>
      <c r="T1310" s="121"/>
      <c r="U1310" s="121"/>
      <c r="V1310" s="121"/>
      <c r="W1310" s="121"/>
      <c r="X1310" s="121"/>
      <c r="Y1310" s="121"/>
      <c r="Z1310" s="121"/>
    </row>
    <row r="1311" ht="11.25" customHeight="1">
      <c r="A1311" s="547" t="s">
        <v>166</v>
      </c>
      <c r="B1311" s="5" t="s">
        <v>135</v>
      </c>
      <c r="C1311" s="547" t="s">
        <v>13833</v>
      </c>
      <c r="D1311" s="5" t="s">
        <v>12474</v>
      </c>
      <c r="E1311" s="5">
        <v>4.666666666666667</v>
      </c>
      <c r="F1311" s="548">
        <v>2.333333333333333</v>
      </c>
      <c r="G1311" s="5" t="s">
        <v>166</v>
      </c>
      <c r="H1311" s="121"/>
      <c r="I1311" s="121"/>
      <c r="J1311" s="121"/>
      <c r="K1311" s="121"/>
      <c r="L1311" s="121"/>
      <c r="M1311" s="121"/>
      <c r="N1311" s="121"/>
      <c r="O1311" s="121"/>
      <c r="P1311" s="121"/>
      <c r="Q1311" s="121"/>
      <c r="R1311" s="121"/>
      <c r="S1311" s="121"/>
      <c r="T1311" s="121"/>
      <c r="U1311" s="121"/>
      <c r="V1311" s="121"/>
      <c r="W1311" s="121"/>
      <c r="X1311" s="121"/>
      <c r="Y1311" s="121"/>
      <c r="Z1311" s="121"/>
    </row>
    <row r="1312" ht="11.25" customHeight="1">
      <c r="A1312" s="547" t="s">
        <v>166</v>
      </c>
      <c r="B1312" s="5" t="s">
        <v>135</v>
      </c>
      <c r="C1312" s="547" t="s">
        <v>13834</v>
      </c>
      <c r="D1312" s="5" t="s">
        <v>12474</v>
      </c>
      <c r="E1312" s="5">
        <v>4.666666666666667</v>
      </c>
      <c r="F1312" s="548">
        <v>0.5833333333333334</v>
      </c>
      <c r="G1312" s="5" t="s">
        <v>166</v>
      </c>
      <c r="H1312" s="121"/>
      <c r="I1312" s="121"/>
      <c r="J1312" s="121"/>
      <c r="K1312" s="121"/>
      <c r="L1312" s="121"/>
      <c r="M1312" s="121"/>
      <c r="N1312" s="121"/>
      <c r="O1312" s="121"/>
      <c r="P1312" s="121"/>
      <c r="Q1312" s="121"/>
      <c r="R1312" s="121"/>
      <c r="S1312" s="121"/>
      <c r="T1312" s="121"/>
      <c r="U1312" s="121"/>
      <c r="V1312" s="121"/>
      <c r="W1312" s="121"/>
      <c r="X1312" s="121"/>
      <c r="Y1312" s="121"/>
      <c r="Z1312" s="121"/>
    </row>
    <row r="1313" ht="11.25" customHeight="1">
      <c r="A1313" s="547" t="s">
        <v>166</v>
      </c>
      <c r="B1313" s="5" t="s">
        <v>135</v>
      </c>
      <c r="C1313" s="547" t="s">
        <v>13835</v>
      </c>
      <c r="D1313" s="5" t="s">
        <v>12223</v>
      </c>
      <c r="E1313" s="5">
        <v>4.666666666666667</v>
      </c>
      <c r="F1313" s="548">
        <v>4.666666666666667</v>
      </c>
      <c r="G1313" s="5" t="s">
        <v>166</v>
      </c>
      <c r="H1313" s="121"/>
      <c r="I1313" s="121"/>
      <c r="J1313" s="121"/>
      <c r="K1313" s="121"/>
      <c r="L1313" s="121"/>
      <c r="M1313" s="121"/>
      <c r="N1313" s="121"/>
      <c r="O1313" s="121"/>
      <c r="P1313" s="121"/>
      <c r="Q1313" s="121"/>
      <c r="R1313" s="121"/>
      <c r="S1313" s="121"/>
      <c r="T1313" s="121"/>
      <c r="U1313" s="121"/>
      <c r="V1313" s="121"/>
      <c r="W1313" s="121"/>
      <c r="X1313" s="121"/>
      <c r="Y1313" s="121"/>
      <c r="Z1313" s="121"/>
    </row>
    <row r="1314" ht="11.25" customHeight="1">
      <c r="A1314" s="547" t="s">
        <v>166</v>
      </c>
      <c r="B1314" s="5" t="s">
        <v>135</v>
      </c>
      <c r="C1314" s="547" t="s">
        <v>13836</v>
      </c>
      <c r="D1314" s="5" t="s">
        <v>12474</v>
      </c>
      <c r="E1314" s="5">
        <v>4.666666666666667</v>
      </c>
      <c r="F1314" s="548">
        <v>2.333333333333333</v>
      </c>
      <c r="G1314" s="5" t="s">
        <v>166</v>
      </c>
      <c r="H1314" s="121"/>
      <c r="I1314" s="121"/>
      <c r="J1314" s="121"/>
      <c r="K1314" s="121"/>
      <c r="L1314" s="121"/>
      <c r="M1314" s="121"/>
      <c r="N1314" s="121"/>
      <c r="O1314" s="121"/>
      <c r="P1314" s="121"/>
      <c r="Q1314" s="121"/>
      <c r="R1314" s="121"/>
      <c r="S1314" s="121"/>
      <c r="T1314" s="121"/>
      <c r="U1314" s="121"/>
      <c r="V1314" s="121"/>
      <c r="W1314" s="121"/>
      <c r="X1314" s="121"/>
      <c r="Y1314" s="121"/>
      <c r="Z1314" s="121"/>
    </row>
    <row r="1315" ht="11.25" customHeight="1">
      <c r="A1315" s="547" t="s">
        <v>166</v>
      </c>
      <c r="B1315" s="5" t="s">
        <v>135</v>
      </c>
      <c r="C1315" s="547" t="s">
        <v>13837</v>
      </c>
      <c r="D1315" s="5" t="s">
        <v>12474</v>
      </c>
      <c r="E1315" s="5">
        <v>4.666666666666667</v>
      </c>
      <c r="F1315" s="548">
        <v>0.5833333333333334</v>
      </c>
      <c r="G1315" s="5" t="s">
        <v>166</v>
      </c>
      <c r="H1315" s="121"/>
      <c r="I1315" s="121"/>
      <c r="J1315" s="121"/>
      <c r="K1315" s="121"/>
      <c r="L1315" s="121"/>
      <c r="M1315" s="121"/>
      <c r="N1315" s="121"/>
      <c r="O1315" s="121"/>
      <c r="P1315" s="121"/>
      <c r="Q1315" s="121"/>
      <c r="R1315" s="121"/>
      <c r="S1315" s="121"/>
      <c r="T1315" s="121"/>
      <c r="U1315" s="121"/>
      <c r="V1315" s="121"/>
      <c r="W1315" s="121"/>
      <c r="X1315" s="121"/>
      <c r="Y1315" s="121"/>
      <c r="Z1315" s="121"/>
    </row>
    <row r="1316" ht="11.25" customHeight="1">
      <c r="A1316" s="547" t="s">
        <v>166</v>
      </c>
      <c r="B1316" s="5" t="s">
        <v>135</v>
      </c>
      <c r="C1316" s="547" t="s">
        <v>13838</v>
      </c>
      <c r="D1316" s="5" t="s">
        <v>12223</v>
      </c>
      <c r="E1316" s="5">
        <v>7.666666666666667</v>
      </c>
      <c r="F1316" s="548">
        <v>7.666666666666667</v>
      </c>
      <c r="G1316" s="5" t="s">
        <v>166</v>
      </c>
      <c r="H1316" s="121"/>
      <c r="I1316" s="121"/>
      <c r="J1316" s="121"/>
      <c r="K1316" s="121"/>
      <c r="L1316" s="121"/>
      <c r="M1316" s="121"/>
      <c r="N1316" s="121"/>
      <c r="O1316" s="121"/>
      <c r="P1316" s="121"/>
      <c r="Q1316" s="121"/>
      <c r="R1316" s="121"/>
      <c r="S1316" s="121"/>
      <c r="T1316" s="121"/>
      <c r="U1316" s="121"/>
      <c r="V1316" s="121"/>
      <c r="W1316" s="121"/>
      <c r="X1316" s="121"/>
      <c r="Y1316" s="121"/>
      <c r="Z1316" s="121"/>
    </row>
    <row r="1317" ht="11.25" customHeight="1">
      <c r="A1317" s="547" t="s">
        <v>166</v>
      </c>
      <c r="B1317" s="5" t="s">
        <v>135</v>
      </c>
      <c r="C1317" s="547" t="s">
        <v>13839</v>
      </c>
      <c r="D1317" s="5" t="s">
        <v>12474</v>
      </c>
      <c r="E1317" s="5">
        <v>7.666666666666667</v>
      </c>
      <c r="F1317" s="548">
        <v>3.833333333333333</v>
      </c>
      <c r="G1317" s="5" t="s">
        <v>166</v>
      </c>
      <c r="H1317" s="121"/>
      <c r="I1317" s="121"/>
      <c r="J1317" s="121"/>
      <c r="K1317" s="121"/>
      <c r="L1317" s="121"/>
      <c r="M1317" s="121"/>
      <c r="N1317" s="121"/>
      <c r="O1317" s="121"/>
      <c r="P1317" s="121"/>
      <c r="Q1317" s="121"/>
      <c r="R1317" s="121"/>
      <c r="S1317" s="121"/>
      <c r="T1317" s="121"/>
      <c r="U1317" s="121"/>
      <c r="V1317" s="121"/>
      <c r="W1317" s="121"/>
      <c r="X1317" s="121"/>
      <c r="Y1317" s="121"/>
      <c r="Z1317" s="121"/>
    </row>
    <row r="1318" ht="11.25" customHeight="1">
      <c r="A1318" s="547" t="s">
        <v>166</v>
      </c>
      <c r="B1318" s="5" t="s">
        <v>135</v>
      </c>
      <c r="C1318" s="547" t="s">
        <v>13840</v>
      </c>
      <c r="D1318" s="5" t="s">
        <v>12474</v>
      </c>
      <c r="E1318" s="5">
        <v>7.666666666666667</v>
      </c>
      <c r="F1318" s="548">
        <v>0.9583333333333334</v>
      </c>
      <c r="G1318" s="5" t="s">
        <v>166</v>
      </c>
      <c r="H1318" s="121"/>
      <c r="I1318" s="121"/>
      <c r="J1318" s="121"/>
      <c r="K1318" s="121"/>
      <c r="L1318" s="121"/>
      <c r="M1318" s="121"/>
      <c r="N1318" s="121"/>
      <c r="O1318" s="121"/>
      <c r="P1318" s="121"/>
      <c r="Q1318" s="121"/>
      <c r="R1318" s="121"/>
      <c r="S1318" s="121"/>
      <c r="T1318" s="121"/>
      <c r="U1318" s="121"/>
      <c r="V1318" s="121"/>
      <c r="W1318" s="121"/>
      <c r="X1318" s="121"/>
      <c r="Y1318" s="121"/>
      <c r="Z1318" s="121"/>
    </row>
    <row r="1319" ht="11.25" customHeight="1">
      <c r="A1319" s="547" t="s">
        <v>166</v>
      </c>
      <c r="B1319" s="5" t="s">
        <v>135</v>
      </c>
      <c r="C1319" s="547" t="s">
        <v>13841</v>
      </c>
      <c r="D1319" s="5" t="s">
        <v>12223</v>
      </c>
      <c r="E1319" s="5">
        <v>7.666666666666667</v>
      </c>
      <c r="F1319" s="548">
        <v>7.666666666666667</v>
      </c>
      <c r="G1319" s="5" t="s">
        <v>166</v>
      </c>
      <c r="H1319" s="121"/>
      <c r="I1319" s="121"/>
      <c r="J1319" s="121"/>
      <c r="K1319" s="121"/>
      <c r="L1319" s="121"/>
      <c r="M1319" s="121"/>
      <c r="N1319" s="121"/>
      <c r="O1319" s="121"/>
      <c r="P1319" s="121"/>
      <c r="Q1319" s="121"/>
      <c r="R1319" s="121"/>
      <c r="S1319" s="121"/>
      <c r="T1319" s="121"/>
      <c r="U1319" s="121"/>
      <c r="V1319" s="121"/>
      <c r="W1319" s="121"/>
      <c r="X1319" s="121"/>
      <c r="Y1319" s="121"/>
      <c r="Z1319" s="121"/>
    </row>
    <row r="1320" ht="11.25" customHeight="1">
      <c r="A1320" s="547" t="s">
        <v>166</v>
      </c>
      <c r="B1320" s="5" t="s">
        <v>135</v>
      </c>
      <c r="C1320" s="547" t="s">
        <v>13842</v>
      </c>
      <c r="D1320" s="5" t="s">
        <v>12474</v>
      </c>
      <c r="E1320" s="5">
        <v>7.666666666666667</v>
      </c>
      <c r="F1320" s="548">
        <v>3.833333333333333</v>
      </c>
      <c r="G1320" s="5" t="s">
        <v>166</v>
      </c>
      <c r="H1320" s="121"/>
      <c r="I1320" s="121"/>
      <c r="J1320" s="121"/>
      <c r="K1320" s="121"/>
      <c r="L1320" s="121"/>
      <c r="M1320" s="121"/>
      <c r="N1320" s="121"/>
      <c r="O1320" s="121"/>
      <c r="P1320" s="121"/>
      <c r="Q1320" s="121"/>
      <c r="R1320" s="121"/>
      <c r="S1320" s="121"/>
      <c r="T1320" s="121"/>
      <c r="U1320" s="121"/>
      <c r="V1320" s="121"/>
      <c r="W1320" s="121"/>
      <c r="X1320" s="121"/>
      <c r="Y1320" s="121"/>
      <c r="Z1320" s="121"/>
    </row>
    <row r="1321" ht="11.25" customHeight="1">
      <c r="A1321" s="547" t="s">
        <v>166</v>
      </c>
      <c r="B1321" s="5" t="s">
        <v>135</v>
      </c>
      <c r="C1321" s="547" t="s">
        <v>13843</v>
      </c>
      <c r="D1321" s="5" t="s">
        <v>12474</v>
      </c>
      <c r="E1321" s="5">
        <v>7.666666666666667</v>
      </c>
      <c r="F1321" s="548">
        <v>0.9583333333333334</v>
      </c>
      <c r="G1321" s="5" t="s">
        <v>166</v>
      </c>
      <c r="H1321" s="121"/>
      <c r="I1321" s="121"/>
      <c r="J1321" s="121"/>
      <c r="K1321" s="121"/>
      <c r="L1321" s="121"/>
      <c r="M1321" s="121"/>
      <c r="N1321" s="121"/>
      <c r="O1321" s="121"/>
      <c r="P1321" s="121"/>
      <c r="Q1321" s="121"/>
      <c r="R1321" s="121"/>
      <c r="S1321" s="121"/>
      <c r="T1321" s="121"/>
      <c r="U1321" s="121"/>
      <c r="V1321" s="121"/>
      <c r="W1321" s="121"/>
      <c r="X1321" s="121"/>
      <c r="Y1321" s="121"/>
      <c r="Z1321" s="121"/>
    </row>
    <row r="1322" ht="11.25" customHeight="1">
      <c r="A1322" s="547" t="s">
        <v>166</v>
      </c>
      <c r="B1322" s="5" t="s">
        <v>135</v>
      </c>
      <c r="C1322" s="547" t="s">
        <v>13844</v>
      </c>
      <c r="D1322" s="5" t="s">
        <v>12223</v>
      </c>
      <c r="E1322" s="5">
        <v>10.66666666666667</v>
      </c>
      <c r="F1322" s="548">
        <v>10.66666666666667</v>
      </c>
      <c r="G1322" s="5" t="s">
        <v>166</v>
      </c>
      <c r="H1322" s="121"/>
      <c r="I1322" s="121"/>
      <c r="J1322" s="121"/>
      <c r="K1322" s="121"/>
      <c r="L1322" s="121"/>
      <c r="M1322" s="121"/>
      <c r="N1322" s="121"/>
      <c r="O1322" s="121"/>
      <c r="P1322" s="121"/>
      <c r="Q1322" s="121"/>
      <c r="R1322" s="121"/>
      <c r="S1322" s="121"/>
      <c r="T1322" s="121"/>
      <c r="U1322" s="121"/>
      <c r="V1322" s="121"/>
      <c r="W1322" s="121"/>
      <c r="X1322" s="121"/>
      <c r="Y1322" s="121"/>
      <c r="Z1322" s="121"/>
    </row>
    <row r="1323" ht="11.25" customHeight="1">
      <c r="A1323" s="547" t="s">
        <v>166</v>
      </c>
      <c r="B1323" s="5" t="s">
        <v>135</v>
      </c>
      <c r="C1323" s="547" t="s">
        <v>13845</v>
      </c>
      <c r="D1323" s="5" t="s">
        <v>12474</v>
      </c>
      <c r="E1323" s="5">
        <v>10.66666666666667</v>
      </c>
      <c r="F1323" s="548">
        <v>5.333333333333333</v>
      </c>
      <c r="G1323" s="5" t="s">
        <v>166</v>
      </c>
      <c r="H1323" s="121"/>
      <c r="I1323" s="121"/>
      <c r="J1323" s="121"/>
      <c r="K1323" s="121"/>
      <c r="L1323" s="121"/>
      <c r="M1323" s="121"/>
      <c r="N1323" s="121"/>
      <c r="O1323" s="121"/>
      <c r="P1323" s="121"/>
      <c r="Q1323" s="121"/>
      <c r="R1323" s="121"/>
      <c r="S1323" s="121"/>
      <c r="T1323" s="121"/>
      <c r="U1323" s="121"/>
      <c r="V1323" s="121"/>
      <c r="W1323" s="121"/>
      <c r="X1323" s="121"/>
      <c r="Y1323" s="121"/>
      <c r="Z1323" s="121"/>
    </row>
    <row r="1324" ht="11.25" customHeight="1">
      <c r="A1324" s="547" t="s">
        <v>166</v>
      </c>
      <c r="B1324" s="5" t="s">
        <v>135</v>
      </c>
      <c r="C1324" s="547" t="s">
        <v>13846</v>
      </c>
      <c r="D1324" s="5" t="s">
        <v>12474</v>
      </c>
      <c r="E1324" s="5">
        <v>10.66666666666667</v>
      </c>
      <c r="F1324" s="548">
        <v>1.333333333333333</v>
      </c>
      <c r="G1324" s="5" t="s">
        <v>166</v>
      </c>
      <c r="H1324" s="121"/>
      <c r="I1324" s="121"/>
      <c r="J1324" s="121"/>
      <c r="K1324" s="121"/>
      <c r="L1324" s="121"/>
      <c r="M1324" s="121"/>
      <c r="N1324" s="121"/>
      <c r="O1324" s="121"/>
      <c r="P1324" s="121"/>
      <c r="Q1324" s="121"/>
      <c r="R1324" s="121"/>
      <c r="S1324" s="121"/>
      <c r="T1324" s="121"/>
      <c r="U1324" s="121"/>
      <c r="V1324" s="121"/>
      <c r="W1324" s="121"/>
      <c r="X1324" s="121"/>
      <c r="Y1324" s="121"/>
      <c r="Z1324" s="121"/>
    </row>
    <row r="1325" ht="11.25" customHeight="1">
      <c r="A1325" s="547" t="s">
        <v>166</v>
      </c>
      <c r="B1325" s="5" t="s">
        <v>135</v>
      </c>
      <c r="C1325" s="547" t="s">
        <v>13847</v>
      </c>
      <c r="D1325" s="5" t="s">
        <v>12223</v>
      </c>
      <c r="E1325" s="5">
        <v>2.0</v>
      </c>
      <c r="F1325" s="548">
        <v>2.0</v>
      </c>
      <c r="G1325" s="5" t="s">
        <v>166</v>
      </c>
      <c r="H1325" s="121"/>
      <c r="I1325" s="121"/>
      <c r="J1325" s="121"/>
      <c r="K1325" s="121"/>
      <c r="L1325" s="121"/>
      <c r="M1325" s="121"/>
      <c r="N1325" s="121"/>
      <c r="O1325" s="121"/>
      <c r="P1325" s="121"/>
      <c r="Q1325" s="121"/>
      <c r="R1325" s="121"/>
      <c r="S1325" s="121"/>
      <c r="T1325" s="121"/>
      <c r="U1325" s="121"/>
      <c r="V1325" s="121"/>
      <c r="W1325" s="121"/>
      <c r="X1325" s="121"/>
      <c r="Y1325" s="121"/>
      <c r="Z1325" s="121"/>
    </row>
    <row r="1326" ht="11.25" customHeight="1">
      <c r="A1326" s="547" t="s">
        <v>166</v>
      </c>
      <c r="B1326" s="5" t="s">
        <v>135</v>
      </c>
      <c r="C1326" s="547" t="s">
        <v>13848</v>
      </c>
      <c r="D1326" s="5" t="s">
        <v>12474</v>
      </c>
      <c r="E1326" s="5">
        <v>2.0</v>
      </c>
      <c r="F1326" s="548">
        <v>1.0</v>
      </c>
      <c r="G1326" s="5" t="s">
        <v>166</v>
      </c>
      <c r="H1326" s="121"/>
      <c r="I1326" s="121"/>
      <c r="J1326" s="121"/>
      <c r="K1326" s="121"/>
      <c r="L1326" s="121"/>
      <c r="M1326" s="121"/>
      <c r="N1326" s="121"/>
      <c r="O1326" s="121"/>
      <c r="P1326" s="121"/>
      <c r="Q1326" s="121"/>
      <c r="R1326" s="121"/>
      <c r="S1326" s="121"/>
      <c r="T1326" s="121"/>
      <c r="U1326" s="121"/>
      <c r="V1326" s="121"/>
      <c r="W1326" s="121"/>
      <c r="X1326" s="121"/>
      <c r="Y1326" s="121"/>
      <c r="Z1326" s="121"/>
    </row>
    <row r="1327" ht="11.25" customHeight="1">
      <c r="A1327" s="547" t="s">
        <v>166</v>
      </c>
      <c r="B1327" s="5" t="s">
        <v>135</v>
      </c>
      <c r="C1327" s="547" t="s">
        <v>13849</v>
      </c>
      <c r="D1327" s="5" t="s">
        <v>12474</v>
      </c>
      <c r="E1327" s="5">
        <v>2.0</v>
      </c>
      <c r="F1327" s="548">
        <v>0.25</v>
      </c>
      <c r="G1327" s="5" t="s">
        <v>166</v>
      </c>
      <c r="H1327" s="121"/>
      <c r="I1327" s="121"/>
      <c r="J1327" s="121"/>
      <c r="K1327" s="121"/>
      <c r="L1327" s="121"/>
      <c r="M1327" s="121"/>
      <c r="N1327" s="121"/>
      <c r="O1327" s="121"/>
      <c r="P1327" s="121"/>
      <c r="Q1327" s="121"/>
      <c r="R1327" s="121"/>
      <c r="S1327" s="121"/>
      <c r="T1327" s="121"/>
      <c r="U1327" s="121"/>
      <c r="V1327" s="121"/>
      <c r="W1327" s="121"/>
      <c r="X1327" s="121"/>
      <c r="Y1327" s="121"/>
      <c r="Z1327" s="121"/>
    </row>
    <row r="1328" ht="11.25" customHeight="1">
      <c r="A1328" s="547" t="s">
        <v>166</v>
      </c>
      <c r="B1328" s="5" t="s">
        <v>135</v>
      </c>
      <c r="C1328" s="547" t="s">
        <v>13850</v>
      </c>
      <c r="D1328" s="5" t="s">
        <v>12223</v>
      </c>
      <c r="E1328" s="5">
        <v>4.666666666666667</v>
      </c>
      <c r="F1328" s="548">
        <v>4.666666666666667</v>
      </c>
      <c r="G1328" s="5" t="s">
        <v>166</v>
      </c>
      <c r="H1328" s="121"/>
      <c r="I1328" s="121"/>
      <c r="J1328" s="121"/>
      <c r="K1328" s="121"/>
      <c r="L1328" s="121"/>
      <c r="M1328" s="121"/>
      <c r="N1328" s="121"/>
      <c r="O1328" s="121"/>
      <c r="P1328" s="121"/>
      <c r="Q1328" s="121"/>
      <c r="R1328" s="121"/>
      <c r="S1328" s="121"/>
      <c r="T1328" s="121"/>
      <c r="U1328" s="121"/>
      <c r="V1328" s="121"/>
      <c r="W1328" s="121"/>
      <c r="X1328" s="121"/>
      <c r="Y1328" s="121"/>
      <c r="Z1328" s="121"/>
    </row>
    <row r="1329" ht="11.25" customHeight="1">
      <c r="A1329" s="547" t="s">
        <v>166</v>
      </c>
      <c r="B1329" s="5" t="s">
        <v>135</v>
      </c>
      <c r="C1329" s="547" t="s">
        <v>13851</v>
      </c>
      <c r="D1329" s="5" t="s">
        <v>12474</v>
      </c>
      <c r="E1329" s="5">
        <v>4.666666666666667</v>
      </c>
      <c r="F1329" s="548">
        <v>2.333333333333333</v>
      </c>
      <c r="G1329" s="5" t="s">
        <v>166</v>
      </c>
      <c r="H1329" s="121"/>
      <c r="I1329" s="121"/>
      <c r="J1329" s="121"/>
      <c r="K1329" s="121"/>
      <c r="L1329" s="121"/>
      <c r="M1329" s="121"/>
      <c r="N1329" s="121"/>
      <c r="O1329" s="121"/>
      <c r="P1329" s="121"/>
      <c r="Q1329" s="121"/>
      <c r="R1329" s="121"/>
      <c r="S1329" s="121"/>
      <c r="T1329" s="121"/>
      <c r="U1329" s="121"/>
      <c r="V1329" s="121"/>
      <c r="W1329" s="121"/>
      <c r="X1329" s="121"/>
      <c r="Y1329" s="121"/>
      <c r="Z1329" s="121"/>
    </row>
    <row r="1330" ht="11.25" customHeight="1">
      <c r="A1330" s="547" t="s">
        <v>166</v>
      </c>
      <c r="B1330" s="5" t="s">
        <v>135</v>
      </c>
      <c r="C1330" s="547" t="s">
        <v>13852</v>
      </c>
      <c r="D1330" s="5" t="s">
        <v>12474</v>
      </c>
      <c r="E1330" s="5">
        <v>4.666666666666667</v>
      </c>
      <c r="F1330" s="548">
        <v>0.5833333333333334</v>
      </c>
      <c r="G1330" s="5" t="s">
        <v>166</v>
      </c>
      <c r="H1330" s="121"/>
      <c r="I1330" s="121"/>
      <c r="J1330" s="121"/>
      <c r="K1330" s="121"/>
      <c r="L1330" s="121"/>
      <c r="M1330" s="121"/>
      <c r="N1330" s="121"/>
      <c r="O1330" s="121"/>
      <c r="P1330" s="121"/>
      <c r="Q1330" s="121"/>
      <c r="R1330" s="121"/>
      <c r="S1330" s="121"/>
      <c r="T1330" s="121"/>
      <c r="U1330" s="121"/>
      <c r="V1330" s="121"/>
      <c r="W1330" s="121"/>
      <c r="X1330" s="121"/>
      <c r="Y1330" s="121"/>
      <c r="Z1330" s="121"/>
    </row>
    <row r="1331" ht="11.25" customHeight="1">
      <c r="A1331" s="547" t="s">
        <v>166</v>
      </c>
      <c r="B1331" s="5" t="s">
        <v>135</v>
      </c>
      <c r="C1331" s="547" t="s">
        <v>13853</v>
      </c>
      <c r="D1331" s="5" t="s">
        <v>12223</v>
      </c>
      <c r="E1331" s="5">
        <v>7.666666666666667</v>
      </c>
      <c r="F1331" s="548">
        <v>7.666666666666667</v>
      </c>
      <c r="G1331" s="5" t="s">
        <v>166</v>
      </c>
      <c r="H1331" s="121"/>
      <c r="I1331" s="121"/>
      <c r="J1331" s="121"/>
      <c r="K1331" s="121"/>
      <c r="L1331" s="121"/>
      <c r="M1331" s="121"/>
      <c r="N1331" s="121"/>
      <c r="O1331" s="121"/>
      <c r="P1331" s="121"/>
      <c r="Q1331" s="121"/>
      <c r="R1331" s="121"/>
      <c r="S1331" s="121"/>
      <c r="T1331" s="121"/>
      <c r="U1331" s="121"/>
      <c r="V1331" s="121"/>
      <c r="W1331" s="121"/>
      <c r="X1331" s="121"/>
      <c r="Y1331" s="121"/>
      <c r="Z1331" s="121"/>
    </row>
    <row r="1332" ht="11.25" customHeight="1">
      <c r="A1332" s="547" t="s">
        <v>166</v>
      </c>
      <c r="B1332" s="5" t="s">
        <v>135</v>
      </c>
      <c r="C1332" s="547" t="s">
        <v>13854</v>
      </c>
      <c r="D1332" s="5" t="s">
        <v>12474</v>
      </c>
      <c r="E1332" s="5">
        <v>7.666666666666667</v>
      </c>
      <c r="F1332" s="548">
        <v>3.833333333333333</v>
      </c>
      <c r="G1332" s="5" t="s">
        <v>166</v>
      </c>
      <c r="H1332" s="121"/>
      <c r="I1332" s="121"/>
      <c r="J1332" s="121"/>
      <c r="K1332" s="121"/>
      <c r="L1332" s="121"/>
      <c r="M1332" s="121"/>
      <c r="N1332" s="121"/>
      <c r="O1332" s="121"/>
      <c r="P1332" s="121"/>
      <c r="Q1332" s="121"/>
      <c r="R1332" s="121"/>
      <c r="S1332" s="121"/>
      <c r="T1332" s="121"/>
      <c r="U1332" s="121"/>
      <c r="V1332" s="121"/>
      <c r="W1332" s="121"/>
      <c r="X1332" s="121"/>
      <c r="Y1332" s="121"/>
      <c r="Z1332" s="121"/>
    </row>
    <row r="1333" ht="11.25" customHeight="1">
      <c r="A1333" s="547" t="s">
        <v>166</v>
      </c>
      <c r="B1333" s="5" t="s">
        <v>135</v>
      </c>
      <c r="C1333" s="547" t="s">
        <v>13855</v>
      </c>
      <c r="D1333" s="5" t="s">
        <v>12474</v>
      </c>
      <c r="E1333" s="5">
        <v>7.666666666666667</v>
      </c>
      <c r="F1333" s="548">
        <v>0.9583333333333334</v>
      </c>
      <c r="G1333" s="5" t="s">
        <v>166</v>
      </c>
      <c r="H1333" s="121"/>
      <c r="I1333" s="121"/>
      <c r="J1333" s="121"/>
      <c r="K1333" s="121"/>
      <c r="L1333" s="121"/>
      <c r="M1333" s="121"/>
      <c r="N1333" s="121"/>
      <c r="O1333" s="121"/>
      <c r="P1333" s="121"/>
      <c r="Q1333" s="121"/>
      <c r="R1333" s="121"/>
      <c r="S1333" s="121"/>
      <c r="T1333" s="121"/>
      <c r="U1333" s="121"/>
      <c r="V1333" s="121"/>
      <c r="W1333" s="121"/>
      <c r="X1333" s="121"/>
      <c r="Y1333" s="121"/>
      <c r="Z1333" s="121"/>
    </row>
    <row r="1334" ht="11.25" customHeight="1">
      <c r="A1334" s="540" t="s">
        <v>11707</v>
      </c>
      <c r="B1334" s="447" t="s">
        <v>135</v>
      </c>
      <c r="C1334" s="540" t="s">
        <v>13856</v>
      </c>
      <c r="D1334" s="458" t="s">
        <v>12474</v>
      </c>
      <c r="E1334" s="459">
        <f>(21/3)*0.5</f>
        <v>3.5</v>
      </c>
      <c r="F1334" s="541">
        <f t="shared" ref="F1334:F1360" si="104">E1334</f>
        <v>3.5</v>
      </c>
      <c r="G1334" s="447" t="s">
        <v>11707</v>
      </c>
      <c r="H1334" s="121"/>
      <c r="I1334" s="121"/>
      <c r="J1334" s="121"/>
      <c r="K1334" s="121"/>
      <c r="L1334" s="121"/>
      <c r="M1334" s="121"/>
      <c r="N1334" s="121"/>
      <c r="O1334" s="121"/>
      <c r="P1334" s="121"/>
      <c r="Q1334" s="121"/>
      <c r="R1334" s="121"/>
      <c r="S1334" s="121"/>
      <c r="T1334" s="121"/>
      <c r="U1334" s="121"/>
      <c r="V1334" s="121"/>
      <c r="W1334" s="121"/>
      <c r="X1334" s="121"/>
      <c r="Y1334" s="121"/>
      <c r="Z1334" s="121"/>
    </row>
    <row r="1335" ht="11.25" customHeight="1">
      <c r="A1335" s="540" t="s">
        <v>11707</v>
      </c>
      <c r="B1335" s="447" t="s">
        <v>135</v>
      </c>
      <c r="C1335" s="540" t="s">
        <v>13857</v>
      </c>
      <c r="D1335" s="458" t="s">
        <v>12474</v>
      </c>
      <c r="E1335" s="459">
        <f>29/3*0.5</f>
        <v>4.833333333</v>
      </c>
      <c r="F1335" s="541">
        <f t="shared" si="104"/>
        <v>4.833333333</v>
      </c>
      <c r="G1335" s="447" t="s">
        <v>11707</v>
      </c>
      <c r="H1335" s="121"/>
      <c r="I1335" s="121"/>
      <c r="J1335" s="121"/>
      <c r="K1335" s="121"/>
      <c r="L1335" s="121"/>
      <c r="M1335" s="121"/>
      <c r="N1335" s="121"/>
      <c r="O1335" s="121"/>
      <c r="P1335" s="121"/>
      <c r="Q1335" s="121"/>
      <c r="R1335" s="121"/>
      <c r="S1335" s="121"/>
      <c r="T1335" s="121"/>
      <c r="U1335" s="121"/>
      <c r="V1335" s="121"/>
      <c r="W1335" s="121"/>
      <c r="X1335" s="121"/>
      <c r="Y1335" s="121"/>
      <c r="Z1335" s="121"/>
    </row>
    <row r="1336" ht="11.25" customHeight="1">
      <c r="A1336" s="540" t="s">
        <v>11707</v>
      </c>
      <c r="B1336" s="447" t="s">
        <v>135</v>
      </c>
      <c r="C1336" s="540" t="s">
        <v>13858</v>
      </c>
      <c r="D1336" s="458" t="s">
        <v>12474</v>
      </c>
      <c r="E1336" s="459">
        <f>14/3*0.5</f>
        <v>2.333333333</v>
      </c>
      <c r="F1336" s="541">
        <f t="shared" si="104"/>
        <v>2.333333333</v>
      </c>
      <c r="G1336" s="447" t="s">
        <v>11707</v>
      </c>
      <c r="H1336" s="121"/>
      <c r="I1336" s="121"/>
      <c r="J1336" s="121"/>
      <c r="K1336" s="121"/>
      <c r="L1336" s="121"/>
      <c r="M1336" s="121"/>
      <c r="N1336" s="121"/>
      <c r="O1336" s="121"/>
      <c r="P1336" s="121"/>
      <c r="Q1336" s="121"/>
      <c r="R1336" s="121"/>
      <c r="S1336" s="121"/>
      <c r="T1336" s="121"/>
      <c r="U1336" s="121"/>
      <c r="V1336" s="121"/>
      <c r="W1336" s="121"/>
      <c r="X1336" s="121"/>
      <c r="Y1336" s="121"/>
      <c r="Z1336" s="121"/>
    </row>
    <row r="1337" ht="11.25" customHeight="1">
      <c r="A1337" s="540" t="s">
        <v>11707</v>
      </c>
      <c r="B1337" s="447" t="s">
        <v>135</v>
      </c>
      <c r="C1337" s="540" t="s">
        <v>13859</v>
      </c>
      <c r="D1337" s="458" t="s">
        <v>12474</v>
      </c>
      <c r="E1337" s="459">
        <f>(39/3)*0.5</f>
        <v>6.5</v>
      </c>
      <c r="F1337" s="541">
        <f t="shared" si="104"/>
        <v>6.5</v>
      </c>
      <c r="G1337" s="447" t="s">
        <v>11707</v>
      </c>
      <c r="H1337" s="121"/>
      <c r="I1337" s="121"/>
      <c r="J1337" s="121"/>
      <c r="K1337" s="121"/>
      <c r="L1337" s="121"/>
      <c r="M1337" s="121"/>
      <c r="N1337" s="121"/>
      <c r="O1337" s="121"/>
      <c r="P1337" s="121"/>
      <c r="Q1337" s="121"/>
      <c r="R1337" s="121"/>
      <c r="S1337" s="121"/>
      <c r="T1337" s="121"/>
      <c r="U1337" s="121"/>
      <c r="V1337" s="121"/>
      <c r="W1337" s="121"/>
      <c r="X1337" s="121"/>
      <c r="Y1337" s="121"/>
      <c r="Z1337" s="121"/>
    </row>
    <row r="1338" ht="11.25" customHeight="1">
      <c r="A1338" s="540" t="s">
        <v>11707</v>
      </c>
      <c r="B1338" s="447" t="s">
        <v>135</v>
      </c>
      <c r="C1338" s="540" t="s">
        <v>13860</v>
      </c>
      <c r="D1338" s="458" t="s">
        <v>12474</v>
      </c>
      <c r="E1338" s="459">
        <f>12/3*0.5</f>
        <v>2</v>
      </c>
      <c r="F1338" s="541">
        <f t="shared" si="104"/>
        <v>2</v>
      </c>
      <c r="G1338" s="447" t="s">
        <v>11707</v>
      </c>
      <c r="H1338" s="121"/>
      <c r="I1338" s="121"/>
      <c r="J1338" s="121"/>
      <c r="K1338" s="121"/>
      <c r="L1338" s="121"/>
      <c r="M1338" s="121"/>
      <c r="N1338" s="121"/>
      <c r="O1338" s="121"/>
      <c r="P1338" s="121"/>
      <c r="Q1338" s="121"/>
      <c r="R1338" s="121"/>
      <c r="S1338" s="121"/>
      <c r="T1338" s="121"/>
      <c r="U1338" s="121"/>
      <c r="V1338" s="121"/>
      <c r="W1338" s="121"/>
      <c r="X1338" s="121"/>
      <c r="Y1338" s="121"/>
      <c r="Z1338" s="121"/>
    </row>
    <row r="1339" ht="11.25" customHeight="1">
      <c r="A1339" s="540" t="s">
        <v>11707</v>
      </c>
      <c r="B1339" s="447" t="s">
        <v>135</v>
      </c>
      <c r="C1339" s="540" t="s">
        <v>13861</v>
      </c>
      <c r="D1339" s="458" t="s">
        <v>12474</v>
      </c>
      <c r="E1339" s="459">
        <f>37/3*0.5</f>
        <v>6.166666667</v>
      </c>
      <c r="F1339" s="541">
        <f t="shared" si="104"/>
        <v>6.166666667</v>
      </c>
      <c r="G1339" s="447" t="s">
        <v>11707</v>
      </c>
      <c r="H1339" s="121"/>
      <c r="I1339" s="121"/>
      <c r="J1339" s="121"/>
      <c r="K1339" s="121"/>
      <c r="L1339" s="121"/>
      <c r="M1339" s="121"/>
      <c r="N1339" s="121"/>
      <c r="O1339" s="121"/>
      <c r="P1339" s="121"/>
      <c r="Q1339" s="121"/>
      <c r="R1339" s="121"/>
      <c r="S1339" s="121"/>
      <c r="T1339" s="121"/>
      <c r="U1339" s="121"/>
      <c r="V1339" s="121"/>
      <c r="W1339" s="121"/>
      <c r="X1339" s="121"/>
      <c r="Y1339" s="121"/>
      <c r="Z1339" s="121"/>
    </row>
    <row r="1340" ht="11.25" customHeight="1">
      <c r="A1340" s="540" t="s">
        <v>11707</v>
      </c>
      <c r="B1340" s="447" t="s">
        <v>135</v>
      </c>
      <c r="C1340" s="540" t="s">
        <v>13862</v>
      </c>
      <c r="D1340" s="458" t="s">
        <v>12474</v>
      </c>
      <c r="E1340" s="461">
        <f>19/3*0.5</f>
        <v>3.166666667</v>
      </c>
      <c r="F1340" s="541">
        <f t="shared" si="104"/>
        <v>3.166666667</v>
      </c>
      <c r="G1340" s="447" t="s">
        <v>11707</v>
      </c>
      <c r="H1340" s="121"/>
      <c r="I1340" s="121"/>
      <c r="J1340" s="121"/>
      <c r="K1340" s="121"/>
      <c r="L1340" s="121"/>
      <c r="M1340" s="121"/>
      <c r="N1340" s="121"/>
      <c r="O1340" s="121"/>
      <c r="P1340" s="121"/>
      <c r="Q1340" s="121"/>
      <c r="R1340" s="121"/>
      <c r="S1340" s="121"/>
      <c r="T1340" s="121"/>
      <c r="U1340" s="121"/>
      <c r="V1340" s="121"/>
      <c r="W1340" s="121"/>
      <c r="X1340" s="121"/>
      <c r="Y1340" s="121"/>
      <c r="Z1340" s="121"/>
    </row>
    <row r="1341" ht="11.25" customHeight="1">
      <c r="A1341" s="540" t="s">
        <v>11707</v>
      </c>
      <c r="B1341" s="447" t="s">
        <v>135</v>
      </c>
      <c r="C1341" s="540" t="s">
        <v>13863</v>
      </c>
      <c r="D1341" s="458" t="s">
        <v>12474</v>
      </c>
      <c r="E1341" s="459">
        <f>(6/3)*0.5</f>
        <v>1</v>
      </c>
      <c r="F1341" s="541">
        <f t="shared" si="104"/>
        <v>1</v>
      </c>
      <c r="G1341" s="447" t="s">
        <v>11707</v>
      </c>
      <c r="H1341" s="121"/>
      <c r="I1341" s="121"/>
      <c r="J1341" s="121"/>
      <c r="K1341" s="121"/>
      <c r="L1341" s="121"/>
      <c r="M1341" s="121"/>
      <c r="N1341" s="121"/>
      <c r="O1341" s="121"/>
      <c r="P1341" s="121"/>
      <c r="Q1341" s="121"/>
      <c r="R1341" s="121"/>
      <c r="S1341" s="121"/>
      <c r="T1341" s="121"/>
      <c r="U1341" s="121"/>
      <c r="V1341" s="121"/>
      <c r="W1341" s="121"/>
      <c r="X1341" s="121"/>
      <c r="Y1341" s="121"/>
      <c r="Z1341" s="121"/>
    </row>
    <row r="1342" ht="11.25" customHeight="1">
      <c r="A1342" s="540" t="s">
        <v>11707</v>
      </c>
      <c r="B1342" s="447" t="s">
        <v>135</v>
      </c>
      <c r="C1342" s="540" t="s">
        <v>13864</v>
      </c>
      <c r="D1342" s="458" t="s">
        <v>12474</v>
      </c>
      <c r="E1342" s="459">
        <f>8/3*0.5</f>
        <v>1.333333333</v>
      </c>
      <c r="F1342" s="541">
        <f t="shared" si="104"/>
        <v>1.333333333</v>
      </c>
      <c r="G1342" s="447" t="s">
        <v>11707</v>
      </c>
      <c r="H1342" s="121"/>
      <c r="I1342" s="121"/>
      <c r="J1342" s="121"/>
      <c r="K1342" s="121"/>
      <c r="L1342" s="121"/>
      <c r="M1342" s="121"/>
      <c r="N1342" s="121"/>
      <c r="O1342" s="121"/>
      <c r="P1342" s="121"/>
      <c r="Q1342" s="121"/>
      <c r="R1342" s="121"/>
      <c r="S1342" s="121"/>
      <c r="T1342" s="121"/>
      <c r="U1342" s="121"/>
      <c r="V1342" s="121"/>
      <c r="W1342" s="121"/>
      <c r="X1342" s="121"/>
      <c r="Y1342" s="121"/>
      <c r="Z1342" s="121"/>
    </row>
    <row r="1343" ht="11.25" customHeight="1">
      <c r="A1343" s="540" t="s">
        <v>11707</v>
      </c>
      <c r="B1343" s="447" t="s">
        <v>135</v>
      </c>
      <c r="C1343" s="540" t="s">
        <v>13865</v>
      </c>
      <c r="D1343" s="458" t="s">
        <v>12474</v>
      </c>
      <c r="E1343" s="459">
        <f>14/3*0.5</f>
        <v>2.333333333</v>
      </c>
      <c r="F1343" s="541">
        <f t="shared" si="104"/>
        <v>2.333333333</v>
      </c>
      <c r="G1343" s="447" t="s">
        <v>11707</v>
      </c>
      <c r="H1343" s="121"/>
      <c r="I1343" s="121"/>
      <c r="J1343" s="121"/>
      <c r="K1343" s="121"/>
      <c r="L1343" s="121"/>
      <c r="M1343" s="121"/>
      <c r="N1343" s="121"/>
      <c r="O1343" s="121"/>
      <c r="P1343" s="121"/>
      <c r="Q1343" s="121"/>
      <c r="R1343" s="121"/>
      <c r="S1343" s="121"/>
      <c r="T1343" s="121"/>
      <c r="U1343" s="121"/>
      <c r="V1343" s="121"/>
      <c r="W1343" s="121"/>
      <c r="X1343" s="121"/>
      <c r="Y1343" s="121"/>
      <c r="Z1343" s="121"/>
    </row>
    <row r="1344" ht="11.25" customHeight="1">
      <c r="A1344" s="540" t="s">
        <v>11707</v>
      </c>
      <c r="B1344" s="447" t="s">
        <v>135</v>
      </c>
      <c r="C1344" s="540" t="s">
        <v>13866</v>
      </c>
      <c r="D1344" s="458" t="s">
        <v>12474</v>
      </c>
      <c r="E1344" s="459">
        <f>37/3*0.5</f>
        <v>6.166666667</v>
      </c>
      <c r="F1344" s="541">
        <f t="shared" si="104"/>
        <v>6.166666667</v>
      </c>
      <c r="G1344" s="447" t="s">
        <v>11707</v>
      </c>
      <c r="H1344" s="121"/>
      <c r="I1344" s="121"/>
      <c r="J1344" s="121"/>
      <c r="K1344" s="121"/>
      <c r="L1344" s="121"/>
      <c r="M1344" s="121"/>
      <c r="N1344" s="121"/>
      <c r="O1344" s="121"/>
      <c r="P1344" s="121"/>
      <c r="Q1344" s="121"/>
      <c r="R1344" s="121"/>
      <c r="S1344" s="121"/>
      <c r="T1344" s="121"/>
      <c r="U1344" s="121"/>
      <c r="V1344" s="121"/>
      <c r="W1344" s="121"/>
      <c r="X1344" s="121"/>
      <c r="Y1344" s="121"/>
      <c r="Z1344" s="121"/>
    </row>
    <row r="1345" ht="11.25" customHeight="1">
      <c r="A1345" s="540" t="s">
        <v>11707</v>
      </c>
      <c r="B1345" s="447" t="s">
        <v>135</v>
      </c>
      <c r="C1345" s="540" t="s">
        <v>13867</v>
      </c>
      <c r="D1345" s="458" t="s">
        <v>12474</v>
      </c>
      <c r="E1345" s="459">
        <f t="shared" ref="E1345:E1346" si="105">(37+14)*0.25/3*0.5</f>
        <v>2.125</v>
      </c>
      <c r="F1345" s="541">
        <f t="shared" si="104"/>
        <v>2.125</v>
      </c>
      <c r="G1345" s="447" t="s">
        <v>11707</v>
      </c>
      <c r="H1345" s="121"/>
      <c r="I1345" s="121"/>
      <c r="J1345" s="121"/>
      <c r="K1345" s="121"/>
      <c r="L1345" s="121"/>
      <c r="M1345" s="121"/>
      <c r="N1345" s="121"/>
      <c r="O1345" s="121"/>
      <c r="P1345" s="121"/>
      <c r="Q1345" s="121"/>
      <c r="R1345" s="121"/>
      <c r="S1345" s="121"/>
      <c r="T1345" s="121"/>
      <c r="U1345" s="121"/>
      <c r="V1345" s="121"/>
      <c r="W1345" s="121"/>
      <c r="X1345" s="121"/>
      <c r="Y1345" s="121"/>
      <c r="Z1345" s="121"/>
    </row>
    <row r="1346" ht="11.25" customHeight="1">
      <c r="A1346" s="540" t="s">
        <v>11707</v>
      </c>
      <c r="B1346" s="447" t="s">
        <v>135</v>
      </c>
      <c r="C1346" s="540" t="s">
        <v>13868</v>
      </c>
      <c r="D1346" s="458" t="s">
        <v>12474</v>
      </c>
      <c r="E1346" s="459">
        <f t="shared" si="105"/>
        <v>2.125</v>
      </c>
      <c r="F1346" s="541">
        <f t="shared" si="104"/>
        <v>2.125</v>
      </c>
      <c r="G1346" s="447" t="s">
        <v>11707</v>
      </c>
      <c r="H1346" s="121"/>
      <c r="I1346" s="121"/>
      <c r="J1346" s="121"/>
      <c r="K1346" s="121"/>
      <c r="L1346" s="121"/>
      <c r="M1346" s="121"/>
      <c r="N1346" s="121"/>
      <c r="O1346" s="121"/>
      <c r="P1346" s="121"/>
      <c r="Q1346" s="121"/>
      <c r="R1346" s="121"/>
      <c r="S1346" s="121"/>
      <c r="T1346" s="121"/>
      <c r="U1346" s="121"/>
      <c r="V1346" s="121"/>
      <c r="W1346" s="121"/>
      <c r="X1346" s="121"/>
      <c r="Y1346" s="121"/>
      <c r="Z1346" s="121"/>
    </row>
    <row r="1347" ht="11.25" customHeight="1">
      <c r="A1347" s="540" t="s">
        <v>11707</v>
      </c>
      <c r="B1347" s="447" t="s">
        <v>135</v>
      </c>
      <c r="C1347" s="540" t="s">
        <v>13869</v>
      </c>
      <c r="D1347" s="458" t="s">
        <v>12474</v>
      </c>
      <c r="E1347" s="459">
        <f t="shared" ref="E1347:E1348" si="106">(37+14)*0.1/3*0.5</f>
        <v>0.85</v>
      </c>
      <c r="F1347" s="541">
        <f t="shared" si="104"/>
        <v>0.85</v>
      </c>
      <c r="G1347" s="447" t="s">
        <v>11707</v>
      </c>
      <c r="H1347" s="121"/>
      <c r="I1347" s="121"/>
      <c r="J1347" s="121"/>
      <c r="K1347" s="121"/>
      <c r="L1347" s="121"/>
      <c r="M1347" s="121"/>
      <c r="N1347" s="121"/>
      <c r="O1347" s="121"/>
      <c r="P1347" s="121"/>
      <c r="Q1347" s="121"/>
      <c r="R1347" s="121"/>
      <c r="S1347" s="121"/>
      <c r="T1347" s="121"/>
      <c r="U1347" s="121"/>
      <c r="V1347" s="121"/>
      <c r="W1347" s="121"/>
      <c r="X1347" s="121"/>
      <c r="Y1347" s="121"/>
      <c r="Z1347" s="121"/>
    </row>
    <row r="1348" ht="11.25" customHeight="1">
      <c r="A1348" s="540" t="s">
        <v>11707</v>
      </c>
      <c r="B1348" s="447" t="s">
        <v>135</v>
      </c>
      <c r="C1348" s="540" t="s">
        <v>13870</v>
      </c>
      <c r="D1348" s="458" t="s">
        <v>12474</v>
      </c>
      <c r="E1348" s="459">
        <f t="shared" si="106"/>
        <v>0.85</v>
      </c>
      <c r="F1348" s="541">
        <f t="shared" si="104"/>
        <v>0.85</v>
      </c>
      <c r="G1348" s="447" t="s">
        <v>11707</v>
      </c>
      <c r="H1348" s="121"/>
      <c r="I1348" s="121"/>
      <c r="J1348" s="121"/>
      <c r="K1348" s="121"/>
      <c r="L1348" s="121"/>
      <c r="M1348" s="121"/>
      <c r="N1348" s="121"/>
      <c r="O1348" s="121"/>
      <c r="P1348" s="121"/>
      <c r="Q1348" s="121"/>
      <c r="R1348" s="121"/>
      <c r="S1348" s="121"/>
      <c r="T1348" s="121"/>
      <c r="U1348" s="121"/>
      <c r="V1348" s="121"/>
      <c r="W1348" s="121"/>
      <c r="X1348" s="121"/>
      <c r="Y1348" s="121"/>
      <c r="Z1348" s="121"/>
    </row>
    <row r="1349" ht="11.25" customHeight="1">
      <c r="A1349" s="540" t="s">
        <v>11707</v>
      </c>
      <c r="B1349" s="447" t="s">
        <v>135</v>
      </c>
      <c r="C1349" s="540" t="s">
        <v>13871</v>
      </c>
      <c r="D1349" s="458" t="s">
        <v>12474</v>
      </c>
      <c r="E1349" s="461">
        <f>(39+21+29+6)*0.25/3*0.5</f>
        <v>3.958333333</v>
      </c>
      <c r="F1349" s="541">
        <f t="shared" si="104"/>
        <v>3.958333333</v>
      </c>
      <c r="G1349" s="447" t="s">
        <v>11707</v>
      </c>
      <c r="H1349" s="121"/>
      <c r="I1349" s="121"/>
      <c r="J1349" s="121"/>
      <c r="K1349" s="121"/>
      <c r="L1349" s="121"/>
      <c r="M1349" s="121"/>
      <c r="N1349" s="121"/>
      <c r="O1349" s="121"/>
      <c r="P1349" s="121"/>
      <c r="Q1349" s="121"/>
      <c r="R1349" s="121"/>
      <c r="S1349" s="121"/>
      <c r="T1349" s="121"/>
      <c r="U1349" s="121"/>
      <c r="V1349" s="121"/>
      <c r="W1349" s="121"/>
      <c r="X1349" s="121"/>
      <c r="Y1349" s="121"/>
      <c r="Z1349" s="121"/>
    </row>
    <row r="1350" ht="11.25" customHeight="1">
      <c r="A1350" s="540" t="s">
        <v>11707</v>
      </c>
      <c r="B1350" s="447" t="s">
        <v>135</v>
      </c>
      <c r="C1350" s="540" t="s">
        <v>13872</v>
      </c>
      <c r="D1350" s="458" t="s">
        <v>12474</v>
      </c>
      <c r="E1350" s="461">
        <f>(39+21+29+6)*0.1/3*0.5</f>
        <v>1.583333333</v>
      </c>
      <c r="F1350" s="541">
        <f t="shared" si="104"/>
        <v>1.583333333</v>
      </c>
      <c r="G1350" s="447" t="s">
        <v>11707</v>
      </c>
      <c r="H1350" s="121"/>
      <c r="I1350" s="121"/>
      <c r="J1350" s="121"/>
      <c r="K1350" s="121"/>
      <c r="L1350" s="121"/>
      <c r="M1350" s="121"/>
      <c r="N1350" s="121"/>
      <c r="O1350" s="121"/>
      <c r="P1350" s="121"/>
      <c r="Q1350" s="121"/>
      <c r="R1350" s="121"/>
      <c r="S1350" s="121"/>
      <c r="T1350" s="121"/>
      <c r="U1350" s="121"/>
      <c r="V1350" s="121"/>
      <c r="W1350" s="121"/>
      <c r="X1350" s="121"/>
      <c r="Y1350" s="121"/>
      <c r="Z1350" s="121"/>
    </row>
    <row r="1351" ht="11.25" customHeight="1">
      <c r="A1351" s="540" t="s">
        <v>11707</v>
      </c>
      <c r="B1351" s="447" t="s">
        <v>135</v>
      </c>
      <c r="C1351" s="540" t="s">
        <v>13873</v>
      </c>
      <c r="D1351" s="458" t="s">
        <v>12474</v>
      </c>
      <c r="E1351" s="461">
        <f>(12+19+8)*0.1/3*0.5</f>
        <v>0.65</v>
      </c>
      <c r="F1351" s="541">
        <f t="shared" si="104"/>
        <v>0.65</v>
      </c>
      <c r="G1351" s="447" t="s">
        <v>11707</v>
      </c>
      <c r="H1351" s="121"/>
      <c r="I1351" s="121"/>
      <c r="J1351" s="121"/>
      <c r="K1351" s="121"/>
      <c r="L1351" s="121"/>
      <c r="M1351" s="121"/>
      <c r="N1351" s="121"/>
      <c r="O1351" s="121"/>
      <c r="P1351" s="121"/>
      <c r="Q1351" s="121"/>
      <c r="R1351" s="121"/>
      <c r="S1351" s="121"/>
      <c r="T1351" s="121"/>
      <c r="U1351" s="121"/>
      <c r="V1351" s="121"/>
      <c r="W1351" s="121"/>
      <c r="X1351" s="121"/>
      <c r="Y1351" s="121"/>
      <c r="Z1351" s="121"/>
    </row>
    <row r="1352" ht="11.25" customHeight="1">
      <c r="A1352" s="540" t="s">
        <v>11707</v>
      </c>
      <c r="B1352" s="447" t="s">
        <v>135</v>
      </c>
      <c r="C1352" s="540" t="s">
        <v>13874</v>
      </c>
      <c r="D1352" s="458" t="s">
        <v>12474</v>
      </c>
      <c r="E1352" s="461">
        <f>(12+19+8)*0.25/3*0.5</f>
        <v>1.625</v>
      </c>
      <c r="F1352" s="541">
        <f t="shared" si="104"/>
        <v>1.625</v>
      </c>
      <c r="G1352" s="447" t="s">
        <v>11707</v>
      </c>
      <c r="H1352" s="121"/>
      <c r="I1352" s="121"/>
      <c r="J1352" s="121"/>
      <c r="K1352" s="121"/>
      <c r="L1352" s="121"/>
      <c r="M1352" s="121"/>
      <c r="N1352" s="121"/>
      <c r="O1352" s="121"/>
      <c r="P1352" s="121"/>
      <c r="Q1352" s="121"/>
      <c r="R1352" s="121"/>
      <c r="S1352" s="121"/>
      <c r="T1352" s="121"/>
      <c r="U1352" s="121"/>
      <c r="V1352" s="121"/>
      <c r="W1352" s="121"/>
      <c r="X1352" s="121"/>
      <c r="Y1352" s="121"/>
      <c r="Z1352" s="121"/>
    </row>
    <row r="1353" ht="11.25" customHeight="1">
      <c r="A1353" s="540" t="s">
        <v>11707</v>
      </c>
      <c r="B1353" s="447" t="s">
        <v>135</v>
      </c>
      <c r="C1353" s="540" t="s">
        <v>13875</v>
      </c>
      <c r="D1353" s="458" t="s">
        <v>12223</v>
      </c>
      <c r="E1353" s="461">
        <f>21/3</f>
        <v>7</v>
      </c>
      <c r="F1353" s="545">
        <f t="shared" si="104"/>
        <v>7</v>
      </c>
      <c r="G1353" s="447" t="s">
        <v>11707</v>
      </c>
      <c r="H1353" s="121"/>
      <c r="I1353" s="121"/>
      <c r="J1353" s="121"/>
      <c r="K1353" s="121"/>
      <c r="L1353" s="121"/>
      <c r="M1353" s="121"/>
      <c r="N1353" s="121"/>
      <c r="O1353" s="121"/>
      <c r="P1353" s="121"/>
      <c r="Q1353" s="121"/>
      <c r="R1353" s="121"/>
      <c r="S1353" s="121"/>
      <c r="T1353" s="121"/>
      <c r="U1353" s="121"/>
      <c r="V1353" s="121"/>
      <c r="W1353" s="121"/>
      <c r="X1353" s="121"/>
      <c r="Y1353" s="121"/>
      <c r="Z1353" s="121"/>
    </row>
    <row r="1354" ht="11.25" customHeight="1">
      <c r="A1354" s="540" t="s">
        <v>11707</v>
      </c>
      <c r="B1354" s="447" t="s">
        <v>135</v>
      </c>
      <c r="C1354" s="540" t="s">
        <v>13876</v>
      </c>
      <c r="D1354" s="458" t="s">
        <v>12223</v>
      </c>
      <c r="E1354" s="461">
        <f>29/3</f>
        <v>9.666666667</v>
      </c>
      <c r="F1354" s="545">
        <f t="shared" si="104"/>
        <v>9.666666667</v>
      </c>
      <c r="G1354" s="447" t="s">
        <v>11707</v>
      </c>
      <c r="H1354" s="121"/>
      <c r="I1354" s="121"/>
      <c r="J1354" s="121"/>
      <c r="K1354" s="121"/>
      <c r="L1354" s="121"/>
      <c r="M1354" s="121"/>
      <c r="N1354" s="121"/>
      <c r="O1354" s="121"/>
      <c r="P1354" s="121"/>
      <c r="Q1354" s="121"/>
      <c r="R1354" s="121"/>
      <c r="S1354" s="121"/>
      <c r="T1354" s="121"/>
      <c r="U1354" s="121"/>
      <c r="V1354" s="121"/>
      <c r="W1354" s="121"/>
      <c r="X1354" s="121"/>
      <c r="Y1354" s="121"/>
      <c r="Z1354" s="121"/>
    </row>
    <row r="1355" ht="11.25" customHeight="1">
      <c r="A1355" s="540" t="s">
        <v>11707</v>
      </c>
      <c r="B1355" s="447" t="s">
        <v>135</v>
      </c>
      <c r="C1355" s="540" t="s">
        <v>13877</v>
      </c>
      <c r="D1355" s="458" t="s">
        <v>12223</v>
      </c>
      <c r="E1355" s="461">
        <f>14/3</f>
        <v>4.666666667</v>
      </c>
      <c r="F1355" s="545">
        <f t="shared" si="104"/>
        <v>4.666666667</v>
      </c>
      <c r="G1355" s="447" t="s">
        <v>11707</v>
      </c>
      <c r="H1355" s="121"/>
      <c r="I1355" s="121"/>
      <c r="J1355" s="121"/>
      <c r="K1355" s="121"/>
      <c r="L1355" s="121"/>
      <c r="M1355" s="121"/>
      <c r="N1355" s="121"/>
      <c r="O1355" s="121"/>
      <c r="P1355" s="121"/>
      <c r="Q1355" s="121"/>
      <c r="R1355" s="121"/>
      <c r="S1355" s="121"/>
      <c r="T1355" s="121"/>
      <c r="U1355" s="121"/>
      <c r="V1355" s="121"/>
      <c r="W1355" s="121"/>
      <c r="X1355" s="121"/>
      <c r="Y1355" s="121"/>
      <c r="Z1355" s="121"/>
    </row>
    <row r="1356" ht="11.25" customHeight="1">
      <c r="A1356" s="540" t="s">
        <v>11707</v>
      </c>
      <c r="B1356" s="447" t="s">
        <v>135</v>
      </c>
      <c r="C1356" s="540" t="s">
        <v>13878</v>
      </c>
      <c r="D1356" s="458" t="s">
        <v>12223</v>
      </c>
      <c r="E1356" s="461">
        <f>39/3</f>
        <v>13</v>
      </c>
      <c r="F1356" s="545">
        <f t="shared" si="104"/>
        <v>13</v>
      </c>
      <c r="G1356" s="447" t="s">
        <v>11707</v>
      </c>
      <c r="H1356" s="121"/>
      <c r="I1356" s="121"/>
      <c r="J1356" s="121"/>
      <c r="K1356" s="121"/>
      <c r="L1356" s="121"/>
      <c r="M1356" s="121"/>
      <c r="N1356" s="121"/>
      <c r="O1356" s="121"/>
      <c r="P1356" s="121"/>
      <c r="Q1356" s="121"/>
      <c r="R1356" s="121"/>
      <c r="S1356" s="121"/>
      <c r="T1356" s="121"/>
      <c r="U1356" s="121"/>
      <c r="V1356" s="121"/>
      <c r="W1356" s="121"/>
      <c r="X1356" s="121"/>
      <c r="Y1356" s="121"/>
      <c r="Z1356" s="121"/>
    </row>
    <row r="1357" ht="11.25" customHeight="1">
      <c r="A1357" s="540" t="s">
        <v>11707</v>
      </c>
      <c r="B1357" s="447" t="s">
        <v>135</v>
      </c>
      <c r="C1357" s="540" t="s">
        <v>13879</v>
      </c>
      <c r="D1357" s="458" t="s">
        <v>12223</v>
      </c>
      <c r="E1357" s="461">
        <f>12/3</f>
        <v>4</v>
      </c>
      <c r="F1357" s="545">
        <f t="shared" si="104"/>
        <v>4</v>
      </c>
      <c r="G1357" s="447" t="s">
        <v>11707</v>
      </c>
      <c r="H1357" s="121"/>
      <c r="I1357" s="121"/>
      <c r="J1357" s="121"/>
      <c r="K1357" s="121"/>
      <c r="L1357" s="121"/>
      <c r="M1357" s="121"/>
      <c r="N1357" s="121"/>
      <c r="O1357" s="121"/>
      <c r="P1357" s="121"/>
      <c r="Q1357" s="121"/>
      <c r="R1357" s="121"/>
      <c r="S1357" s="121"/>
      <c r="T1357" s="121"/>
      <c r="U1357" s="121"/>
      <c r="V1357" s="121"/>
      <c r="W1357" s="121"/>
      <c r="X1357" s="121"/>
      <c r="Y1357" s="121"/>
      <c r="Z1357" s="121"/>
    </row>
    <row r="1358" ht="11.25" customHeight="1">
      <c r="A1358" s="540" t="s">
        <v>11707</v>
      </c>
      <c r="B1358" s="447" t="s">
        <v>135</v>
      </c>
      <c r="C1358" s="540" t="s">
        <v>13880</v>
      </c>
      <c r="D1358" s="458" t="s">
        <v>12223</v>
      </c>
      <c r="E1358" s="461">
        <f>37/3</f>
        <v>12.33333333</v>
      </c>
      <c r="F1358" s="545">
        <f t="shared" si="104"/>
        <v>12.33333333</v>
      </c>
      <c r="G1358" s="447" t="s">
        <v>11707</v>
      </c>
      <c r="H1358" s="121"/>
      <c r="I1358" s="121"/>
      <c r="J1358" s="121"/>
      <c r="K1358" s="121"/>
      <c r="L1358" s="121"/>
      <c r="M1358" s="121"/>
      <c r="N1358" s="121"/>
      <c r="O1358" s="121"/>
      <c r="P1358" s="121"/>
      <c r="Q1358" s="121"/>
      <c r="R1358" s="121"/>
      <c r="S1358" s="121"/>
      <c r="T1358" s="121"/>
      <c r="U1358" s="121"/>
      <c r="V1358" s="121"/>
      <c r="W1358" s="121"/>
      <c r="X1358" s="121"/>
      <c r="Y1358" s="121"/>
      <c r="Z1358" s="121"/>
    </row>
    <row r="1359" ht="11.25" customHeight="1">
      <c r="A1359" s="540" t="s">
        <v>11707</v>
      </c>
      <c r="B1359" s="447" t="s">
        <v>135</v>
      </c>
      <c r="C1359" s="540" t="s">
        <v>13881</v>
      </c>
      <c r="D1359" s="458" t="s">
        <v>12223</v>
      </c>
      <c r="E1359" s="461">
        <f>8/3</f>
        <v>2.666666667</v>
      </c>
      <c r="F1359" s="545">
        <f t="shared" si="104"/>
        <v>2.666666667</v>
      </c>
      <c r="G1359" s="447" t="s">
        <v>11707</v>
      </c>
      <c r="H1359" s="121"/>
      <c r="I1359" s="121"/>
      <c r="J1359" s="121"/>
      <c r="K1359" s="121"/>
      <c r="L1359" s="121"/>
      <c r="M1359" s="121"/>
      <c r="N1359" s="121"/>
      <c r="O1359" s="121"/>
      <c r="P1359" s="121"/>
      <c r="Q1359" s="121"/>
      <c r="R1359" s="121"/>
      <c r="S1359" s="121"/>
      <c r="T1359" s="121"/>
      <c r="U1359" s="121"/>
      <c r="V1359" s="121"/>
      <c r="W1359" s="121"/>
      <c r="X1359" s="121"/>
      <c r="Y1359" s="121"/>
      <c r="Z1359" s="121"/>
    </row>
    <row r="1360" ht="11.25" customHeight="1">
      <c r="A1360" s="540" t="s">
        <v>11707</v>
      </c>
      <c r="B1360" s="447" t="s">
        <v>135</v>
      </c>
      <c r="C1360" s="540" t="s">
        <v>13882</v>
      </c>
      <c r="D1360" s="458" t="s">
        <v>12223</v>
      </c>
      <c r="E1360" s="461">
        <f>19/3</f>
        <v>6.333333333</v>
      </c>
      <c r="F1360" s="545">
        <f t="shared" si="104"/>
        <v>6.333333333</v>
      </c>
      <c r="G1360" s="447" t="s">
        <v>11707</v>
      </c>
      <c r="H1360" s="121"/>
      <c r="I1360" s="121"/>
      <c r="J1360" s="121"/>
      <c r="K1360" s="121"/>
      <c r="L1360" s="121"/>
      <c r="M1360" s="121"/>
      <c r="N1360" s="121"/>
      <c r="O1360" s="121"/>
      <c r="P1360" s="121"/>
      <c r="Q1360" s="121"/>
      <c r="R1360" s="121"/>
      <c r="S1360" s="121"/>
      <c r="T1360" s="121"/>
      <c r="U1360" s="121"/>
      <c r="V1360" s="121"/>
      <c r="W1360" s="121"/>
      <c r="X1360" s="121"/>
      <c r="Y1360" s="121"/>
      <c r="Z1360" s="121"/>
    </row>
    <row r="1361" ht="11.25" customHeight="1">
      <c r="A1361" s="547" t="s">
        <v>169</v>
      </c>
      <c r="B1361" s="5" t="s">
        <v>135</v>
      </c>
      <c r="C1361" s="547" t="s">
        <v>13883</v>
      </c>
      <c r="D1361" s="5" t="s">
        <v>12281</v>
      </c>
      <c r="E1361" s="5" t="s">
        <v>13719</v>
      </c>
      <c r="F1361" s="548">
        <v>13.0</v>
      </c>
      <c r="G1361" s="5" t="s">
        <v>169</v>
      </c>
      <c r="H1361" s="121"/>
      <c r="I1361" s="121"/>
      <c r="J1361" s="121"/>
      <c r="K1361" s="121"/>
      <c r="L1361" s="121"/>
      <c r="M1361" s="121"/>
      <c r="N1361" s="121"/>
      <c r="O1361" s="121"/>
      <c r="P1361" s="121"/>
      <c r="Q1361" s="121"/>
      <c r="R1361" s="121"/>
      <c r="S1361" s="121"/>
      <c r="T1361" s="121"/>
      <c r="U1361" s="121"/>
      <c r="V1361" s="121"/>
      <c r="W1361" s="121"/>
      <c r="X1361" s="121"/>
      <c r="Y1361" s="121"/>
      <c r="Z1361" s="121"/>
    </row>
    <row r="1362" ht="11.25" customHeight="1">
      <c r="A1362" s="547" t="s">
        <v>169</v>
      </c>
      <c r="B1362" s="5" t="s">
        <v>135</v>
      </c>
      <c r="C1362" s="547" t="s">
        <v>13884</v>
      </c>
      <c r="D1362" s="5" t="s">
        <v>12281</v>
      </c>
      <c r="E1362" s="5" t="s">
        <v>13719</v>
      </c>
      <c r="F1362" s="548">
        <v>13.0</v>
      </c>
      <c r="G1362" s="5" t="s">
        <v>169</v>
      </c>
      <c r="H1362" s="121"/>
      <c r="I1362" s="121"/>
      <c r="J1362" s="121"/>
      <c r="K1362" s="121"/>
      <c r="L1362" s="121"/>
      <c r="M1362" s="121"/>
      <c r="N1362" s="121"/>
      <c r="O1362" s="121"/>
      <c r="P1362" s="121"/>
      <c r="Q1362" s="121"/>
      <c r="R1362" s="121"/>
      <c r="S1362" s="121"/>
      <c r="T1362" s="121"/>
      <c r="U1362" s="121"/>
      <c r="V1362" s="121"/>
      <c r="W1362" s="121"/>
      <c r="X1362" s="121"/>
      <c r="Y1362" s="121"/>
      <c r="Z1362" s="121"/>
    </row>
    <row r="1363" ht="11.25" customHeight="1">
      <c r="A1363" s="547" t="s">
        <v>169</v>
      </c>
      <c r="B1363" s="5" t="s">
        <v>135</v>
      </c>
      <c r="C1363" s="547" t="s">
        <v>13885</v>
      </c>
      <c r="D1363" s="5" t="s">
        <v>12314</v>
      </c>
      <c r="E1363" s="5" t="s">
        <v>13721</v>
      </c>
      <c r="F1363" s="548">
        <v>6.5</v>
      </c>
      <c r="G1363" s="5" t="s">
        <v>169</v>
      </c>
      <c r="H1363" s="121"/>
      <c r="I1363" s="121"/>
      <c r="J1363" s="121"/>
      <c r="K1363" s="121"/>
      <c r="L1363" s="121"/>
      <c r="M1363" s="121"/>
      <c r="N1363" s="121"/>
      <c r="O1363" s="121"/>
      <c r="P1363" s="121"/>
      <c r="Q1363" s="121"/>
      <c r="R1363" s="121"/>
      <c r="S1363" s="121"/>
      <c r="T1363" s="121"/>
      <c r="U1363" s="121"/>
      <c r="V1363" s="121"/>
      <c r="W1363" s="121"/>
      <c r="X1363" s="121"/>
      <c r="Y1363" s="121"/>
      <c r="Z1363" s="121"/>
    </row>
    <row r="1364" ht="11.25" customHeight="1">
      <c r="A1364" s="547" t="s">
        <v>169</v>
      </c>
      <c r="B1364" s="5" t="s">
        <v>135</v>
      </c>
      <c r="C1364" s="547" t="s">
        <v>13886</v>
      </c>
      <c r="D1364" s="5" t="s">
        <v>12314</v>
      </c>
      <c r="E1364" s="5" t="s">
        <v>13887</v>
      </c>
      <c r="F1364" s="548">
        <v>1.625</v>
      </c>
      <c r="G1364" s="5" t="s">
        <v>169</v>
      </c>
      <c r="H1364" s="121"/>
      <c r="I1364" s="121"/>
      <c r="J1364" s="121"/>
      <c r="K1364" s="121"/>
      <c r="L1364" s="121"/>
      <c r="M1364" s="121"/>
      <c r="N1364" s="121"/>
      <c r="O1364" s="121"/>
      <c r="P1364" s="121"/>
      <c r="Q1364" s="121"/>
      <c r="R1364" s="121"/>
      <c r="S1364" s="121"/>
      <c r="T1364" s="121"/>
      <c r="U1364" s="121"/>
      <c r="V1364" s="121"/>
      <c r="W1364" s="121"/>
      <c r="X1364" s="121"/>
      <c r="Y1364" s="121"/>
      <c r="Z1364" s="121"/>
    </row>
    <row r="1365" ht="11.25" customHeight="1">
      <c r="A1365" s="547" t="s">
        <v>169</v>
      </c>
      <c r="B1365" s="5" t="s">
        <v>135</v>
      </c>
      <c r="C1365" s="547" t="s">
        <v>13888</v>
      </c>
      <c r="D1365" s="5" t="s">
        <v>12314</v>
      </c>
      <c r="E1365" s="5" t="s">
        <v>13889</v>
      </c>
      <c r="F1365" s="548">
        <v>0.65</v>
      </c>
      <c r="G1365" s="5" t="s">
        <v>169</v>
      </c>
      <c r="H1365" s="121"/>
      <c r="I1365" s="121"/>
      <c r="J1365" s="121"/>
      <c r="K1365" s="121"/>
      <c r="L1365" s="121"/>
      <c r="M1365" s="121"/>
      <c r="N1365" s="121"/>
      <c r="O1365" s="121"/>
      <c r="P1365" s="121"/>
      <c r="Q1365" s="121"/>
      <c r="R1365" s="121"/>
      <c r="S1365" s="121"/>
      <c r="T1365" s="121"/>
      <c r="U1365" s="121"/>
      <c r="V1365" s="121"/>
      <c r="W1365" s="121"/>
      <c r="X1365" s="121"/>
      <c r="Y1365" s="121"/>
      <c r="Z1365" s="121"/>
    </row>
    <row r="1366" ht="11.25" customHeight="1">
      <c r="A1366" s="547" t="s">
        <v>169</v>
      </c>
      <c r="B1366" s="5" t="s">
        <v>135</v>
      </c>
      <c r="C1366" s="547" t="s">
        <v>13890</v>
      </c>
      <c r="D1366" s="5" t="s">
        <v>12281</v>
      </c>
      <c r="E1366" s="5" t="s">
        <v>13891</v>
      </c>
      <c r="F1366" s="548">
        <v>14.66666666666667</v>
      </c>
      <c r="G1366" s="5" t="s">
        <v>169</v>
      </c>
      <c r="H1366" s="121"/>
      <c r="I1366" s="121"/>
      <c r="J1366" s="121"/>
      <c r="K1366" s="121"/>
      <c r="L1366" s="121"/>
      <c r="M1366" s="121"/>
      <c r="N1366" s="121"/>
      <c r="O1366" s="121"/>
      <c r="P1366" s="121"/>
      <c r="Q1366" s="121"/>
      <c r="R1366" s="121"/>
      <c r="S1366" s="121"/>
      <c r="T1366" s="121"/>
      <c r="U1366" s="121"/>
      <c r="V1366" s="121"/>
      <c r="W1366" s="121"/>
      <c r="X1366" s="121"/>
      <c r="Y1366" s="121"/>
      <c r="Z1366" s="121"/>
    </row>
    <row r="1367" ht="11.25" customHeight="1">
      <c r="A1367" s="547" t="s">
        <v>169</v>
      </c>
      <c r="B1367" s="5" t="s">
        <v>135</v>
      </c>
      <c r="C1367" s="547" t="s">
        <v>13892</v>
      </c>
      <c r="D1367" s="5" t="s">
        <v>12314</v>
      </c>
      <c r="E1367" s="5" t="s">
        <v>13893</v>
      </c>
      <c r="F1367" s="548">
        <v>7.333333333333333</v>
      </c>
      <c r="G1367" s="5" t="s">
        <v>169</v>
      </c>
      <c r="H1367" s="121"/>
      <c r="I1367" s="121"/>
      <c r="J1367" s="121"/>
      <c r="K1367" s="121"/>
      <c r="L1367" s="121"/>
      <c r="M1367" s="121"/>
      <c r="N1367" s="121"/>
      <c r="O1367" s="121"/>
      <c r="P1367" s="121"/>
      <c r="Q1367" s="121"/>
      <c r="R1367" s="121"/>
      <c r="S1367" s="121"/>
      <c r="T1367" s="121"/>
      <c r="U1367" s="121"/>
      <c r="V1367" s="121"/>
      <c r="W1367" s="121"/>
      <c r="X1367" s="121"/>
      <c r="Y1367" s="121"/>
      <c r="Z1367" s="121"/>
    </row>
    <row r="1368" ht="11.25" customHeight="1">
      <c r="A1368" s="547" t="s">
        <v>169</v>
      </c>
      <c r="B1368" s="5" t="s">
        <v>135</v>
      </c>
      <c r="C1368" s="547" t="s">
        <v>13894</v>
      </c>
      <c r="D1368" s="5" t="s">
        <v>12314</v>
      </c>
      <c r="E1368" s="5" t="s">
        <v>13895</v>
      </c>
      <c r="F1368" s="548">
        <v>1.833333333333333</v>
      </c>
      <c r="G1368" s="5" t="s">
        <v>169</v>
      </c>
      <c r="H1368" s="121"/>
      <c r="I1368" s="121"/>
      <c r="J1368" s="121"/>
      <c r="K1368" s="121"/>
      <c r="L1368" s="121"/>
      <c r="M1368" s="121"/>
      <c r="N1368" s="121"/>
      <c r="O1368" s="121"/>
      <c r="P1368" s="121"/>
      <c r="Q1368" s="121"/>
      <c r="R1368" s="121"/>
      <c r="S1368" s="121"/>
      <c r="T1368" s="121"/>
      <c r="U1368" s="121"/>
      <c r="V1368" s="121"/>
      <c r="W1368" s="121"/>
      <c r="X1368" s="121"/>
      <c r="Y1368" s="121"/>
      <c r="Z1368" s="121"/>
    </row>
    <row r="1369" ht="11.25" customHeight="1">
      <c r="A1369" s="547" t="s">
        <v>169</v>
      </c>
      <c r="B1369" s="5" t="s">
        <v>135</v>
      </c>
      <c r="C1369" s="547" t="s">
        <v>13896</v>
      </c>
      <c r="D1369" s="5" t="s">
        <v>12314</v>
      </c>
      <c r="E1369" s="5" t="s">
        <v>13897</v>
      </c>
      <c r="F1369" s="548">
        <v>0.7333333333333334</v>
      </c>
      <c r="G1369" s="5" t="s">
        <v>169</v>
      </c>
      <c r="H1369" s="121"/>
      <c r="I1369" s="121"/>
      <c r="J1369" s="121"/>
      <c r="K1369" s="121"/>
      <c r="L1369" s="121"/>
      <c r="M1369" s="121"/>
      <c r="N1369" s="121"/>
      <c r="O1369" s="121"/>
      <c r="P1369" s="121"/>
      <c r="Q1369" s="121"/>
      <c r="R1369" s="121"/>
      <c r="S1369" s="121"/>
      <c r="T1369" s="121"/>
      <c r="U1369" s="121"/>
      <c r="V1369" s="121"/>
      <c r="W1369" s="121"/>
      <c r="X1369" s="121"/>
      <c r="Y1369" s="121"/>
      <c r="Z1369" s="121"/>
    </row>
    <row r="1370" ht="11.25" customHeight="1">
      <c r="A1370" s="547" t="s">
        <v>169</v>
      </c>
      <c r="B1370" s="5" t="s">
        <v>135</v>
      </c>
      <c r="C1370" s="547" t="s">
        <v>13898</v>
      </c>
      <c r="D1370" s="5" t="s">
        <v>12281</v>
      </c>
      <c r="E1370" s="5" t="s">
        <v>13899</v>
      </c>
      <c r="F1370" s="548">
        <v>7.0</v>
      </c>
      <c r="G1370" s="5" t="s">
        <v>169</v>
      </c>
      <c r="H1370" s="121"/>
      <c r="I1370" s="121"/>
      <c r="J1370" s="121"/>
      <c r="K1370" s="121"/>
      <c r="L1370" s="121"/>
      <c r="M1370" s="121"/>
      <c r="N1370" s="121"/>
      <c r="O1370" s="121"/>
      <c r="P1370" s="121"/>
      <c r="Q1370" s="121"/>
      <c r="R1370" s="121"/>
      <c r="S1370" s="121"/>
      <c r="T1370" s="121"/>
      <c r="U1370" s="121"/>
      <c r="V1370" s="121"/>
      <c r="W1370" s="121"/>
      <c r="X1370" s="121"/>
      <c r="Y1370" s="121"/>
      <c r="Z1370" s="121"/>
    </row>
    <row r="1371" ht="11.25" customHeight="1">
      <c r="A1371" s="547" t="s">
        <v>169</v>
      </c>
      <c r="B1371" s="5" t="s">
        <v>135</v>
      </c>
      <c r="C1371" s="547" t="s">
        <v>13900</v>
      </c>
      <c r="D1371" s="5" t="s">
        <v>12281</v>
      </c>
      <c r="E1371" s="5" t="s">
        <v>13899</v>
      </c>
      <c r="F1371" s="548">
        <v>7.0</v>
      </c>
      <c r="G1371" s="5" t="s">
        <v>169</v>
      </c>
      <c r="H1371" s="121"/>
      <c r="I1371" s="121"/>
      <c r="J1371" s="121"/>
      <c r="K1371" s="121"/>
      <c r="L1371" s="121"/>
      <c r="M1371" s="121"/>
      <c r="N1371" s="121"/>
      <c r="O1371" s="121"/>
      <c r="P1371" s="121"/>
      <c r="Q1371" s="121"/>
      <c r="R1371" s="121"/>
      <c r="S1371" s="121"/>
      <c r="T1371" s="121"/>
      <c r="U1371" s="121"/>
      <c r="V1371" s="121"/>
      <c r="W1371" s="121"/>
      <c r="X1371" s="121"/>
      <c r="Y1371" s="121"/>
      <c r="Z1371" s="121"/>
    </row>
    <row r="1372" ht="11.25" customHeight="1">
      <c r="A1372" s="547" t="s">
        <v>169</v>
      </c>
      <c r="B1372" s="5" t="s">
        <v>135</v>
      </c>
      <c r="C1372" s="547" t="s">
        <v>13901</v>
      </c>
      <c r="D1372" s="5" t="s">
        <v>12314</v>
      </c>
      <c r="E1372" s="5" t="s">
        <v>13902</v>
      </c>
      <c r="F1372" s="548">
        <v>6.666666666666667</v>
      </c>
      <c r="G1372" s="5" t="s">
        <v>169</v>
      </c>
      <c r="H1372" s="121"/>
      <c r="I1372" s="121"/>
      <c r="J1372" s="121"/>
      <c r="K1372" s="121"/>
      <c r="L1372" s="121"/>
      <c r="M1372" s="121"/>
      <c r="N1372" s="121"/>
      <c r="O1372" s="121"/>
      <c r="P1372" s="121"/>
      <c r="Q1372" s="121"/>
      <c r="R1372" s="121"/>
      <c r="S1372" s="121"/>
      <c r="T1372" s="121"/>
      <c r="U1372" s="121"/>
      <c r="V1372" s="121"/>
      <c r="W1372" s="121"/>
      <c r="X1372" s="121"/>
      <c r="Y1372" s="121"/>
      <c r="Z1372" s="121"/>
    </row>
    <row r="1373" ht="11.25" customHeight="1">
      <c r="A1373" s="547" t="s">
        <v>169</v>
      </c>
      <c r="B1373" s="5" t="s">
        <v>135</v>
      </c>
      <c r="C1373" s="547" t="s">
        <v>13903</v>
      </c>
      <c r="D1373" s="5" t="s">
        <v>12314</v>
      </c>
      <c r="E1373" s="5" t="s">
        <v>13904</v>
      </c>
      <c r="F1373" s="548">
        <v>1.666666666666667</v>
      </c>
      <c r="G1373" s="5" t="s">
        <v>169</v>
      </c>
      <c r="H1373" s="121"/>
      <c r="I1373" s="121"/>
      <c r="J1373" s="121"/>
      <c r="K1373" s="121"/>
      <c r="L1373" s="121"/>
      <c r="M1373" s="121"/>
      <c r="N1373" s="121"/>
      <c r="O1373" s="121"/>
      <c r="P1373" s="121"/>
      <c r="Q1373" s="121"/>
      <c r="R1373" s="121"/>
      <c r="S1373" s="121"/>
      <c r="T1373" s="121"/>
      <c r="U1373" s="121"/>
      <c r="V1373" s="121"/>
      <c r="W1373" s="121"/>
      <c r="X1373" s="121"/>
      <c r="Y1373" s="121"/>
      <c r="Z1373" s="121"/>
    </row>
    <row r="1374" ht="11.25" customHeight="1">
      <c r="A1374" s="547" t="s">
        <v>169</v>
      </c>
      <c r="B1374" s="5" t="s">
        <v>135</v>
      </c>
      <c r="C1374" s="547" t="s">
        <v>13905</v>
      </c>
      <c r="D1374" s="5" t="s">
        <v>12314</v>
      </c>
      <c r="E1374" s="5" t="s">
        <v>13906</v>
      </c>
      <c r="F1374" s="548">
        <v>0.6666666666666667</v>
      </c>
      <c r="G1374" s="5" t="s">
        <v>169</v>
      </c>
      <c r="H1374" s="121"/>
      <c r="I1374" s="121"/>
      <c r="J1374" s="121"/>
      <c r="K1374" s="121"/>
      <c r="L1374" s="121"/>
      <c r="M1374" s="121"/>
      <c r="N1374" s="121"/>
      <c r="O1374" s="121"/>
      <c r="P1374" s="121"/>
      <c r="Q1374" s="121"/>
      <c r="R1374" s="121"/>
      <c r="S1374" s="121"/>
      <c r="T1374" s="121"/>
      <c r="U1374" s="121"/>
      <c r="V1374" s="121"/>
      <c r="W1374" s="121"/>
      <c r="X1374" s="121"/>
      <c r="Y1374" s="121"/>
      <c r="Z1374" s="121"/>
    </row>
    <row r="1375" ht="11.25" customHeight="1">
      <c r="A1375" s="547" t="s">
        <v>169</v>
      </c>
      <c r="B1375" s="5" t="s">
        <v>135</v>
      </c>
      <c r="C1375" s="547" t="s">
        <v>13907</v>
      </c>
      <c r="D1375" s="5" t="s">
        <v>12281</v>
      </c>
      <c r="E1375" s="5" t="s">
        <v>13735</v>
      </c>
      <c r="F1375" s="548">
        <v>7.333333333333333</v>
      </c>
      <c r="G1375" s="5" t="s">
        <v>169</v>
      </c>
      <c r="H1375" s="121"/>
      <c r="I1375" s="121"/>
      <c r="J1375" s="121"/>
      <c r="K1375" s="121"/>
      <c r="L1375" s="121"/>
      <c r="M1375" s="121"/>
      <c r="N1375" s="121"/>
      <c r="O1375" s="121"/>
      <c r="P1375" s="121"/>
      <c r="Q1375" s="121"/>
      <c r="R1375" s="121"/>
      <c r="S1375" s="121"/>
      <c r="T1375" s="121"/>
      <c r="U1375" s="121"/>
      <c r="V1375" s="121"/>
      <c r="W1375" s="121"/>
      <c r="X1375" s="121"/>
      <c r="Y1375" s="121"/>
      <c r="Z1375" s="121"/>
    </row>
    <row r="1376" ht="11.25" customHeight="1">
      <c r="A1376" s="547" t="s">
        <v>169</v>
      </c>
      <c r="B1376" s="5" t="s">
        <v>135</v>
      </c>
      <c r="C1376" s="547" t="s">
        <v>13908</v>
      </c>
      <c r="D1376" s="5" t="s">
        <v>12314</v>
      </c>
      <c r="E1376" s="5" t="s">
        <v>13737</v>
      </c>
      <c r="F1376" s="548">
        <v>3.666666666666667</v>
      </c>
      <c r="G1376" s="5" t="s">
        <v>169</v>
      </c>
      <c r="H1376" s="121"/>
      <c r="I1376" s="121"/>
      <c r="J1376" s="121"/>
      <c r="K1376" s="121"/>
      <c r="L1376" s="121"/>
      <c r="M1376" s="121"/>
      <c r="N1376" s="121"/>
      <c r="O1376" s="121"/>
      <c r="P1376" s="121"/>
      <c r="Q1376" s="121"/>
      <c r="R1376" s="121"/>
      <c r="S1376" s="121"/>
      <c r="T1376" s="121"/>
      <c r="U1376" s="121"/>
      <c r="V1376" s="121"/>
      <c r="W1376" s="121"/>
      <c r="X1376" s="121"/>
      <c r="Y1376" s="121"/>
      <c r="Z1376" s="121"/>
    </row>
    <row r="1377" ht="11.25" customHeight="1">
      <c r="A1377" s="547" t="s">
        <v>169</v>
      </c>
      <c r="B1377" s="5" t="s">
        <v>135</v>
      </c>
      <c r="C1377" s="547" t="s">
        <v>13909</v>
      </c>
      <c r="D1377" s="5" t="s">
        <v>12314</v>
      </c>
      <c r="E1377" s="5" t="s">
        <v>13910</v>
      </c>
      <c r="F1377" s="548">
        <v>0.9166666666666666</v>
      </c>
      <c r="G1377" s="5" t="s">
        <v>169</v>
      </c>
      <c r="H1377" s="121"/>
      <c r="I1377" s="121"/>
      <c r="J1377" s="121"/>
      <c r="K1377" s="121"/>
      <c r="L1377" s="121"/>
      <c r="M1377" s="121"/>
      <c r="N1377" s="121"/>
      <c r="O1377" s="121"/>
      <c r="P1377" s="121"/>
      <c r="Q1377" s="121"/>
      <c r="R1377" s="121"/>
      <c r="S1377" s="121"/>
      <c r="T1377" s="121"/>
      <c r="U1377" s="121"/>
      <c r="V1377" s="121"/>
      <c r="W1377" s="121"/>
      <c r="X1377" s="121"/>
      <c r="Y1377" s="121"/>
      <c r="Z1377" s="121"/>
    </row>
    <row r="1378" ht="11.25" customHeight="1">
      <c r="A1378" s="547" t="s">
        <v>169</v>
      </c>
      <c r="B1378" s="5" t="s">
        <v>135</v>
      </c>
      <c r="C1378" s="547" t="s">
        <v>13911</v>
      </c>
      <c r="D1378" s="5" t="s">
        <v>12314</v>
      </c>
      <c r="E1378" s="5" t="s">
        <v>13912</v>
      </c>
      <c r="F1378" s="548">
        <v>0.3666666666666667</v>
      </c>
      <c r="G1378" s="5" t="s">
        <v>169</v>
      </c>
      <c r="H1378" s="121"/>
      <c r="I1378" s="121"/>
      <c r="J1378" s="121"/>
      <c r="K1378" s="121"/>
      <c r="L1378" s="121"/>
      <c r="M1378" s="121"/>
      <c r="N1378" s="121"/>
      <c r="O1378" s="121"/>
      <c r="P1378" s="121"/>
      <c r="Q1378" s="121"/>
      <c r="R1378" s="121"/>
      <c r="S1378" s="121"/>
      <c r="T1378" s="121"/>
      <c r="U1378" s="121"/>
      <c r="V1378" s="121"/>
      <c r="W1378" s="121"/>
      <c r="X1378" s="121"/>
      <c r="Y1378" s="121"/>
      <c r="Z1378" s="121"/>
    </row>
    <row r="1379" ht="11.25" customHeight="1">
      <c r="A1379" s="547" t="s">
        <v>169</v>
      </c>
      <c r="B1379" s="5" t="s">
        <v>135</v>
      </c>
      <c r="C1379" s="547" t="s">
        <v>13913</v>
      </c>
      <c r="D1379" s="5" t="s">
        <v>12281</v>
      </c>
      <c r="E1379" s="5" t="s">
        <v>13914</v>
      </c>
      <c r="F1379" s="548">
        <v>5.666666666666667</v>
      </c>
      <c r="G1379" s="5" t="s">
        <v>169</v>
      </c>
      <c r="H1379" s="121"/>
      <c r="I1379" s="121"/>
      <c r="J1379" s="121"/>
      <c r="K1379" s="121"/>
      <c r="L1379" s="121"/>
      <c r="M1379" s="121"/>
      <c r="N1379" s="121"/>
      <c r="O1379" s="121"/>
      <c r="P1379" s="121"/>
      <c r="Q1379" s="121"/>
      <c r="R1379" s="121"/>
      <c r="S1379" s="121"/>
      <c r="T1379" s="121"/>
      <c r="U1379" s="121"/>
      <c r="V1379" s="121"/>
      <c r="W1379" s="121"/>
      <c r="X1379" s="121"/>
      <c r="Y1379" s="121"/>
      <c r="Z1379" s="121"/>
    </row>
    <row r="1380" ht="11.25" customHeight="1">
      <c r="A1380" s="547" t="s">
        <v>169</v>
      </c>
      <c r="B1380" s="5" t="s">
        <v>135</v>
      </c>
      <c r="C1380" s="547" t="s">
        <v>13915</v>
      </c>
      <c r="D1380" s="5" t="s">
        <v>12281</v>
      </c>
      <c r="E1380" s="5" t="s">
        <v>13914</v>
      </c>
      <c r="F1380" s="548">
        <v>5.666666666666667</v>
      </c>
      <c r="G1380" s="5" t="s">
        <v>169</v>
      </c>
      <c r="H1380" s="121"/>
      <c r="I1380" s="121"/>
      <c r="J1380" s="121"/>
      <c r="K1380" s="121"/>
      <c r="L1380" s="121"/>
      <c r="M1380" s="121"/>
      <c r="N1380" s="121"/>
      <c r="O1380" s="121"/>
      <c r="P1380" s="121"/>
      <c r="Q1380" s="121"/>
      <c r="R1380" s="121"/>
      <c r="S1380" s="121"/>
      <c r="T1380" s="121"/>
      <c r="U1380" s="121"/>
      <c r="V1380" s="121"/>
      <c r="W1380" s="121"/>
      <c r="X1380" s="121"/>
      <c r="Y1380" s="121"/>
      <c r="Z1380" s="121"/>
    </row>
    <row r="1381" ht="11.25" customHeight="1">
      <c r="A1381" s="547" t="s">
        <v>169</v>
      </c>
      <c r="B1381" s="5" t="s">
        <v>135</v>
      </c>
      <c r="C1381" s="547" t="s">
        <v>13916</v>
      </c>
      <c r="D1381" s="5" t="s">
        <v>12314</v>
      </c>
      <c r="E1381" s="5" t="s">
        <v>13917</v>
      </c>
      <c r="F1381" s="548">
        <v>2.833333333333333</v>
      </c>
      <c r="G1381" s="5" t="s">
        <v>169</v>
      </c>
      <c r="H1381" s="121"/>
      <c r="I1381" s="121"/>
      <c r="J1381" s="121"/>
      <c r="K1381" s="121"/>
      <c r="L1381" s="121"/>
      <c r="M1381" s="121"/>
      <c r="N1381" s="121"/>
      <c r="O1381" s="121"/>
      <c r="P1381" s="121"/>
      <c r="Q1381" s="121"/>
      <c r="R1381" s="121"/>
      <c r="S1381" s="121"/>
      <c r="T1381" s="121"/>
      <c r="U1381" s="121"/>
      <c r="V1381" s="121"/>
      <c r="W1381" s="121"/>
      <c r="X1381" s="121"/>
      <c r="Y1381" s="121"/>
      <c r="Z1381" s="121"/>
    </row>
    <row r="1382" ht="11.25" customHeight="1">
      <c r="A1382" s="547" t="s">
        <v>169</v>
      </c>
      <c r="B1382" s="5" t="s">
        <v>135</v>
      </c>
      <c r="C1382" s="547" t="s">
        <v>13918</v>
      </c>
      <c r="D1382" s="5" t="s">
        <v>12314</v>
      </c>
      <c r="E1382" s="5" t="s">
        <v>13919</v>
      </c>
      <c r="F1382" s="548">
        <v>0.7083333333333334</v>
      </c>
      <c r="G1382" s="5" t="s">
        <v>169</v>
      </c>
      <c r="H1382" s="121"/>
      <c r="I1382" s="121"/>
      <c r="J1382" s="121"/>
      <c r="K1382" s="121"/>
      <c r="L1382" s="121"/>
      <c r="M1382" s="121"/>
      <c r="N1382" s="121"/>
      <c r="O1382" s="121"/>
      <c r="P1382" s="121"/>
      <c r="Q1382" s="121"/>
      <c r="R1382" s="121"/>
      <c r="S1382" s="121"/>
      <c r="T1382" s="121"/>
      <c r="U1382" s="121"/>
      <c r="V1382" s="121"/>
      <c r="W1382" s="121"/>
      <c r="X1382" s="121"/>
      <c r="Y1382" s="121"/>
      <c r="Z1382" s="121"/>
    </row>
    <row r="1383" ht="11.25" customHeight="1">
      <c r="A1383" s="547" t="s">
        <v>169</v>
      </c>
      <c r="B1383" s="5" t="s">
        <v>135</v>
      </c>
      <c r="C1383" s="547" t="s">
        <v>13920</v>
      </c>
      <c r="D1383" s="5" t="s">
        <v>12314</v>
      </c>
      <c r="E1383" s="5" t="s">
        <v>13921</v>
      </c>
      <c r="F1383" s="548">
        <v>0.2833333333333334</v>
      </c>
      <c r="G1383" s="5" t="s">
        <v>169</v>
      </c>
      <c r="H1383" s="121"/>
      <c r="I1383" s="121"/>
      <c r="J1383" s="121"/>
      <c r="K1383" s="121"/>
      <c r="L1383" s="121"/>
      <c r="M1383" s="121"/>
      <c r="N1383" s="121"/>
      <c r="O1383" s="121"/>
      <c r="P1383" s="121"/>
      <c r="Q1383" s="121"/>
      <c r="R1383" s="121"/>
      <c r="S1383" s="121"/>
      <c r="T1383" s="121"/>
      <c r="U1383" s="121"/>
      <c r="V1383" s="121"/>
      <c r="W1383" s="121"/>
      <c r="X1383" s="121"/>
      <c r="Y1383" s="121"/>
      <c r="Z1383" s="121"/>
    </row>
    <row r="1384" ht="11.25" customHeight="1">
      <c r="A1384" s="547" t="s">
        <v>169</v>
      </c>
      <c r="B1384" s="5" t="s">
        <v>135</v>
      </c>
      <c r="C1384" s="547" t="s">
        <v>13922</v>
      </c>
      <c r="D1384" s="5" t="s">
        <v>12281</v>
      </c>
      <c r="E1384" s="5" t="s">
        <v>13768</v>
      </c>
      <c r="F1384" s="548">
        <v>7.333333333333333</v>
      </c>
      <c r="G1384" s="5" t="s">
        <v>169</v>
      </c>
      <c r="H1384" s="121"/>
      <c r="I1384" s="121"/>
      <c r="J1384" s="121"/>
      <c r="K1384" s="121"/>
      <c r="L1384" s="121"/>
      <c r="M1384" s="121"/>
      <c r="N1384" s="121"/>
      <c r="O1384" s="121"/>
      <c r="P1384" s="121"/>
      <c r="Q1384" s="121"/>
      <c r="R1384" s="121"/>
      <c r="S1384" s="121"/>
      <c r="T1384" s="121"/>
      <c r="U1384" s="121"/>
      <c r="V1384" s="121"/>
      <c r="W1384" s="121"/>
      <c r="X1384" s="121"/>
      <c r="Y1384" s="121"/>
      <c r="Z1384" s="121"/>
    </row>
    <row r="1385" ht="11.25" customHeight="1">
      <c r="A1385" s="547" t="s">
        <v>169</v>
      </c>
      <c r="B1385" s="5" t="s">
        <v>135</v>
      </c>
      <c r="C1385" s="547" t="s">
        <v>13923</v>
      </c>
      <c r="D1385" s="5" t="s">
        <v>12281</v>
      </c>
      <c r="E1385" s="5" t="s">
        <v>13768</v>
      </c>
      <c r="F1385" s="548">
        <v>7.333333333333333</v>
      </c>
      <c r="G1385" s="5" t="s">
        <v>169</v>
      </c>
      <c r="H1385" s="121"/>
      <c r="I1385" s="121"/>
      <c r="J1385" s="121"/>
      <c r="K1385" s="121"/>
      <c r="L1385" s="121"/>
      <c r="M1385" s="121"/>
      <c r="N1385" s="121"/>
      <c r="O1385" s="121"/>
      <c r="P1385" s="121"/>
      <c r="Q1385" s="121"/>
      <c r="R1385" s="121"/>
      <c r="S1385" s="121"/>
      <c r="T1385" s="121"/>
      <c r="U1385" s="121"/>
      <c r="V1385" s="121"/>
      <c r="W1385" s="121"/>
      <c r="X1385" s="121"/>
      <c r="Y1385" s="121"/>
      <c r="Z1385" s="121"/>
    </row>
    <row r="1386" ht="11.25" customHeight="1">
      <c r="A1386" s="547" t="s">
        <v>169</v>
      </c>
      <c r="B1386" s="5" t="s">
        <v>135</v>
      </c>
      <c r="C1386" s="547" t="s">
        <v>13924</v>
      </c>
      <c r="D1386" s="5" t="s">
        <v>12314</v>
      </c>
      <c r="E1386" s="5" t="s">
        <v>13770</v>
      </c>
      <c r="F1386" s="548">
        <v>3.666666666666667</v>
      </c>
      <c r="G1386" s="5" t="s">
        <v>169</v>
      </c>
      <c r="H1386" s="121"/>
      <c r="I1386" s="121"/>
      <c r="J1386" s="121"/>
      <c r="K1386" s="121"/>
      <c r="L1386" s="121"/>
      <c r="M1386" s="121"/>
      <c r="N1386" s="121"/>
      <c r="O1386" s="121"/>
      <c r="P1386" s="121"/>
      <c r="Q1386" s="121"/>
      <c r="R1386" s="121"/>
      <c r="S1386" s="121"/>
      <c r="T1386" s="121"/>
      <c r="U1386" s="121"/>
      <c r="V1386" s="121"/>
      <c r="W1386" s="121"/>
      <c r="X1386" s="121"/>
      <c r="Y1386" s="121"/>
      <c r="Z1386" s="121"/>
    </row>
    <row r="1387" ht="11.25" customHeight="1">
      <c r="A1387" s="547" t="s">
        <v>169</v>
      </c>
      <c r="B1387" s="5" t="s">
        <v>135</v>
      </c>
      <c r="C1387" s="547" t="s">
        <v>13925</v>
      </c>
      <c r="D1387" s="5" t="s">
        <v>12314</v>
      </c>
      <c r="E1387" s="5" t="s">
        <v>13926</v>
      </c>
      <c r="F1387" s="548">
        <v>0.9166666666666666</v>
      </c>
      <c r="G1387" s="5" t="s">
        <v>169</v>
      </c>
      <c r="H1387" s="121"/>
      <c r="I1387" s="121"/>
      <c r="J1387" s="121"/>
      <c r="K1387" s="121"/>
      <c r="L1387" s="121"/>
      <c r="M1387" s="121"/>
      <c r="N1387" s="121"/>
      <c r="O1387" s="121"/>
      <c r="P1387" s="121"/>
      <c r="Q1387" s="121"/>
      <c r="R1387" s="121"/>
      <c r="S1387" s="121"/>
      <c r="T1387" s="121"/>
      <c r="U1387" s="121"/>
      <c r="V1387" s="121"/>
      <c r="W1387" s="121"/>
      <c r="X1387" s="121"/>
      <c r="Y1387" s="121"/>
      <c r="Z1387" s="121"/>
    </row>
    <row r="1388" ht="11.25" customHeight="1">
      <c r="A1388" s="547" t="s">
        <v>169</v>
      </c>
      <c r="B1388" s="5" t="s">
        <v>135</v>
      </c>
      <c r="C1388" s="547" t="s">
        <v>13927</v>
      </c>
      <c r="D1388" s="5" t="s">
        <v>12314</v>
      </c>
      <c r="E1388" s="5" t="s">
        <v>13928</v>
      </c>
      <c r="F1388" s="548">
        <v>0.3666666666666667</v>
      </c>
      <c r="G1388" s="5" t="s">
        <v>169</v>
      </c>
      <c r="H1388" s="121"/>
      <c r="I1388" s="121"/>
      <c r="J1388" s="121"/>
      <c r="K1388" s="121"/>
      <c r="L1388" s="121"/>
      <c r="M1388" s="121"/>
      <c r="N1388" s="121"/>
      <c r="O1388" s="121"/>
      <c r="P1388" s="121"/>
      <c r="Q1388" s="121"/>
      <c r="R1388" s="121"/>
      <c r="S1388" s="121"/>
      <c r="T1388" s="121"/>
      <c r="U1388" s="121"/>
      <c r="V1388" s="121"/>
      <c r="W1388" s="121"/>
      <c r="X1388" s="121"/>
      <c r="Y1388" s="121"/>
      <c r="Z1388" s="121"/>
    </row>
    <row r="1389" ht="11.25" customHeight="1">
      <c r="A1389" s="547" t="s">
        <v>169</v>
      </c>
      <c r="B1389" s="5" t="s">
        <v>135</v>
      </c>
      <c r="C1389" s="547" t="s">
        <v>13929</v>
      </c>
      <c r="D1389" s="5" t="s">
        <v>12281</v>
      </c>
      <c r="E1389" s="5" t="s">
        <v>13798</v>
      </c>
      <c r="F1389" s="548">
        <v>8.666666666666666</v>
      </c>
      <c r="G1389" s="5" t="s">
        <v>169</v>
      </c>
      <c r="H1389" s="121"/>
      <c r="I1389" s="121"/>
      <c r="J1389" s="121"/>
      <c r="K1389" s="121"/>
      <c r="L1389" s="121"/>
      <c r="M1389" s="121"/>
      <c r="N1389" s="121"/>
      <c r="O1389" s="121"/>
      <c r="P1389" s="121"/>
      <c r="Q1389" s="121"/>
      <c r="R1389" s="121"/>
      <c r="S1389" s="121"/>
      <c r="T1389" s="121"/>
      <c r="U1389" s="121"/>
      <c r="V1389" s="121"/>
      <c r="W1389" s="121"/>
      <c r="X1389" s="121"/>
      <c r="Y1389" s="121"/>
      <c r="Z1389" s="121"/>
    </row>
    <row r="1390" ht="11.25" customHeight="1">
      <c r="A1390" s="547" t="s">
        <v>169</v>
      </c>
      <c r="B1390" s="5" t="s">
        <v>135</v>
      </c>
      <c r="C1390" s="547" t="s">
        <v>13930</v>
      </c>
      <c r="D1390" s="5" t="s">
        <v>12314</v>
      </c>
      <c r="E1390" s="5" t="s">
        <v>13800</v>
      </c>
      <c r="F1390" s="548">
        <v>4.333333333333333</v>
      </c>
      <c r="G1390" s="5" t="s">
        <v>169</v>
      </c>
      <c r="H1390" s="121"/>
      <c r="I1390" s="121"/>
      <c r="J1390" s="121"/>
      <c r="K1390" s="121"/>
      <c r="L1390" s="121"/>
      <c r="M1390" s="121"/>
      <c r="N1390" s="121"/>
      <c r="O1390" s="121"/>
      <c r="P1390" s="121"/>
      <c r="Q1390" s="121"/>
      <c r="R1390" s="121"/>
      <c r="S1390" s="121"/>
      <c r="T1390" s="121"/>
      <c r="U1390" s="121"/>
      <c r="V1390" s="121"/>
      <c r="W1390" s="121"/>
      <c r="X1390" s="121"/>
      <c r="Y1390" s="121"/>
      <c r="Z1390" s="121"/>
    </row>
    <row r="1391" ht="11.25" customHeight="1">
      <c r="A1391" s="547" t="s">
        <v>169</v>
      </c>
      <c r="B1391" s="5" t="s">
        <v>135</v>
      </c>
      <c r="C1391" s="547" t="s">
        <v>13931</v>
      </c>
      <c r="D1391" s="5" t="s">
        <v>12314</v>
      </c>
      <c r="E1391" s="5" t="s">
        <v>13932</v>
      </c>
      <c r="F1391" s="548">
        <v>1.083333333333333</v>
      </c>
      <c r="G1391" s="5" t="s">
        <v>169</v>
      </c>
      <c r="H1391" s="121"/>
      <c r="I1391" s="121"/>
      <c r="J1391" s="121"/>
      <c r="K1391" s="121"/>
      <c r="L1391" s="121"/>
      <c r="M1391" s="121"/>
      <c r="N1391" s="121"/>
      <c r="O1391" s="121"/>
      <c r="P1391" s="121"/>
      <c r="Q1391" s="121"/>
      <c r="R1391" s="121"/>
      <c r="S1391" s="121"/>
      <c r="T1391" s="121"/>
      <c r="U1391" s="121"/>
      <c r="V1391" s="121"/>
      <c r="W1391" s="121"/>
      <c r="X1391" s="121"/>
      <c r="Y1391" s="121"/>
      <c r="Z1391" s="121"/>
    </row>
    <row r="1392" ht="11.25" customHeight="1">
      <c r="A1392" s="547" t="s">
        <v>169</v>
      </c>
      <c r="B1392" s="5" t="s">
        <v>135</v>
      </c>
      <c r="C1392" s="547" t="s">
        <v>13933</v>
      </c>
      <c r="D1392" s="5" t="s">
        <v>12314</v>
      </c>
      <c r="E1392" s="5" t="s">
        <v>13934</v>
      </c>
      <c r="F1392" s="548">
        <v>0.4333333333333333</v>
      </c>
      <c r="G1392" s="5" t="s">
        <v>169</v>
      </c>
      <c r="H1392" s="121"/>
      <c r="I1392" s="121"/>
      <c r="J1392" s="121"/>
      <c r="K1392" s="121"/>
      <c r="L1392" s="121"/>
      <c r="M1392" s="121"/>
      <c r="N1392" s="121"/>
      <c r="O1392" s="121"/>
      <c r="P1392" s="121"/>
      <c r="Q1392" s="121"/>
      <c r="R1392" s="121"/>
      <c r="S1392" s="121"/>
      <c r="T1392" s="121"/>
      <c r="U1392" s="121"/>
      <c r="V1392" s="121"/>
      <c r="W1392" s="121"/>
      <c r="X1392" s="121"/>
      <c r="Y1392" s="121"/>
      <c r="Z1392" s="121"/>
    </row>
    <row r="1393" ht="11.25" customHeight="1">
      <c r="A1393" s="547" t="s">
        <v>169</v>
      </c>
      <c r="B1393" s="5" t="s">
        <v>135</v>
      </c>
      <c r="C1393" s="547" t="s">
        <v>13935</v>
      </c>
      <c r="D1393" s="5" t="s">
        <v>12281</v>
      </c>
      <c r="E1393" s="5" t="s">
        <v>13936</v>
      </c>
      <c r="F1393" s="548">
        <v>6.333333333333333</v>
      </c>
      <c r="G1393" s="5" t="s">
        <v>169</v>
      </c>
      <c r="H1393" s="121"/>
      <c r="I1393" s="121"/>
      <c r="J1393" s="121"/>
      <c r="K1393" s="121"/>
      <c r="L1393" s="121"/>
      <c r="M1393" s="121"/>
      <c r="N1393" s="121"/>
      <c r="O1393" s="121"/>
      <c r="P1393" s="121"/>
      <c r="Q1393" s="121"/>
      <c r="R1393" s="121"/>
      <c r="S1393" s="121"/>
      <c r="T1393" s="121"/>
      <c r="U1393" s="121"/>
      <c r="V1393" s="121"/>
      <c r="W1393" s="121"/>
      <c r="X1393" s="121"/>
      <c r="Y1393" s="121"/>
      <c r="Z1393" s="121"/>
    </row>
    <row r="1394" ht="11.25" customHeight="1">
      <c r="A1394" s="547" t="s">
        <v>169</v>
      </c>
      <c r="B1394" s="5" t="s">
        <v>135</v>
      </c>
      <c r="C1394" s="547" t="s">
        <v>13937</v>
      </c>
      <c r="D1394" s="5" t="s">
        <v>12281</v>
      </c>
      <c r="E1394" s="5" t="s">
        <v>13936</v>
      </c>
      <c r="F1394" s="548">
        <v>6.333333333333333</v>
      </c>
      <c r="G1394" s="5" t="s">
        <v>169</v>
      </c>
      <c r="H1394" s="121"/>
      <c r="I1394" s="121"/>
      <c r="J1394" s="121"/>
      <c r="K1394" s="121"/>
      <c r="L1394" s="121"/>
      <c r="M1394" s="121"/>
      <c r="N1394" s="121"/>
      <c r="O1394" s="121"/>
      <c r="P1394" s="121"/>
      <c r="Q1394" s="121"/>
      <c r="R1394" s="121"/>
      <c r="S1394" s="121"/>
      <c r="T1394" s="121"/>
      <c r="U1394" s="121"/>
      <c r="V1394" s="121"/>
      <c r="W1394" s="121"/>
      <c r="X1394" s="121"/>
      <c r="Y1394" s="121"/>
      <c r="Z1394" s="121"/>
    </row>
    <row r="1395" ht="11.25" customHeight="1">
      <c r="A1395" s="547" t="s">
        <v>169</v>
      </c>
      <c r="B1395" s="5" t="s">
        <v>135</v>
      </c>
      <c r="C1395" s="547" t="s">
        <v>13938</v>
      </c>
      <c r="D1395" s="5" t="s">
        <v>12314</v>
      </c>
      <c r="E1395" s="5" t="s">
        <v>13939</v>
      </c>
      <c r="F1395" s="548">
        <v>3.166666666666667</v>
      </c>
      <c r="G1395" s="5" t="s">
        <v>169</v>
      </c>
      <c r="H1395" s="121"/>
      <c r="I1395" s="121"/>
      <c r="J1395" s="121"/>
      <c r="K1395" s="121"/>
      <c r="L1395" s="121"/>
      <c r="M1395" s="121"/>
      <c r="N1395" s="121"/>
      <c r="O1395" s="121"/>
      <c r="P1395" s="121"/>
      <c r="Q1395" s="121"/>
      <c r="R1395" s="121"/>
      <c r="S1395" s="121"/>
      <c r="T1395" s="121"/>
      <c r="U1395" s="121"/>
      <c r="V1395" s="121"/>
      <c r="W1395" s="121"/>
      <c r="X1395" s="121"/>
      <c r="Y1395" s="121"/>
      <c r="Z1395" s="121"/>
    </row>
    <row r="1396" ht="11.25" customHeight="1">
      <c r="A1396" s="547" t="s">
        <v>169</v>
      </c>
      <c r="B1396" s="5" t="s">
        <v>135</v>
      </c>
      <c r="C1396" s="547" t="s">
        <v>13940</v>
      </c>
      <c r="D1396" s="5" t="s">
        <v>12314</v>
      </c>
      <c r="E1396" s="5" t="s">
        <v>13941</v>
      </c>
      <c r="F1396" s="548">
        <v>0.7916666666666666</v>
      </c>
      <c r="G1396" s="5" t="s">
        <v>169</v>
      </c>
      <c r="H1396" s="121"/>
      <c r="I1396" s="121"/>
      <c r="J1396" s="121"/>
      <c r="K1396" s="121"/>
      <c r="L1396" s="121"/>
      <c r="M1396" s="121"/>
      <c r="N1396" s="121"/>
      <c r="O1396" s="121"/>
      <c r="P1396" s="121"/>
      <c r="Q1396" s="121"/>
      <c r="R1396" s="121"/>
      <c r="S1396" s="121"/>
      <c r="T1396" s="121"/>
      <c r="U1396" s="121"/>
      <c r="V1396" s="121"/>
      <c r="W1396" s="121"/>
      <c r="X1396" s="121"/>
      <c r="Y1396" s="121"/>
      <c r="Z1396" s="121"/>
    </row>
    <row r="1397" ht="11.25" customHeight="1">
      <c r="A1397" s="547" t="s">
        <v>169</v>
      </c>
      <c r="B1397" s="5" t="s">
        <v>135</v>
      </c>
      <c r="C1397" s="547" t="s">
        <v>13942</v>
      </c>
      <c r="D1397" s="5" t="s">
        <v>12314</v>
      </c>
      <c r="E1397" s="5" t="s">
        <v>13943</v>
      </c>
      <c r="F1397" s="548">
        <v>0.3166666666666667</v>
      </c>
      <c r="G1397" s="5" t="s">
        <v>169</v>
      </c>
      <c r="H1397" s="121"/>
      <c r="I1397" s="121"/>
      <c r="J1397" s="121"/>
      <c r="K1397" s="121"/>
      <c r="L1397" s="121"/>
      <c r="M1397" s="121"/>
      <c r="N1397" s="121"/>
      <c r="O1397" s="121"/>
      <c r="P1397" s="121"/>
      <c r="Q1397" s="121"/>
      <c r="R1397" s="121"/>
      <c r="S1397" s="121"/>
      <c r="T1397" s="121"/>
      <c r="U1397" s="121"/>
      <c r="V1397" s="121"/>
      <c r="W1397" s="121"/>
      <c r="X1397" s="121"/>
      <c r="Y1397" s="121"/>
      <c r="Z1397" s="121"/>
    </row>
    <row r="1398" ht="11.25" customHeight="1">
      <c r="A1398" s="547" t="s">
        <v>170</v>
      </c>
      <c r="B1398" s="5" t="s">
        <v>13323</v>
      </c>
      <c r="C1398" s="547" t="s">
        <v>13944</v>
      </c>
      <c r="D1398" s="5" t="s">
        <v>12223</v>
      </c>
      <c r="E1398" s="5" t="s">
        <v>13754</v>
      </c>
      <c r="F1398" s="548">
        <v>3.666666666666667</v>
      </c>
      <c r="G1398" s="5" t="s">
        <v>170</v>
      </c>
      <c r="H1398" s="121"/>
      <c r="I1398" s="121"/>
      <c r="J1398" s="121"/>
      <c r="K1398" s="121"/>
      <c r="L1398" s="121"/>
      <c r="M1398" s="121"/>
      <c r="N1398" s="121"/>
      <c r="O1398" s="121"/>
      <c r="P1398" s="121"/>
      <c r="Q1398" s="121"/>
      <c r="R1398" s="121"/>
      <c r="S1398" s="121"/>
      <c r="T1398" s="121"/>
      <c r="U1398" s="121"/>
      <c r="V1398" s="121"/>
      <c r="W1398" s="121"/>
      <c r="X1398" s="121"/>
      <c r="Y1398" s="121"/>
      <c r="Z1398" s="121"/>
    </row>
    <row r="1399" ht="11.25" customHeight="1">
      <c r="A1399" s="547" t="s">
        <v>170</v>
      </c>
      <c r="B1399" s="5" t="s">
        <v>13323</v>
      </c>
      <c r="C1399" s="547" t="s">
        <v>13945</v>
      </c>
      <c r="D1399" s="5" t="s">
        <v>12474</v>
      </c>
      <c r="E1399" s="5" t="s">
        <v>13946</v>
      </c>
      <c r="F1399" s="548">
        <v>2.475</v>
      </c>
      <c r="G1399" s="5" t="s">
        <v>170</v>
      </c>
      <c r="H1399" s="121"/>
      <c r="I1399" s="121"/>
      <c r="J1399" s="121"/>
      <c r="K1399" s="121"/>
      <c r="L1399" s="121"/>
      <c r="M1399" s="121"/>
      <c r="N1399" s="121"/>
      <c r="O1399" s="121"/>
      <c r="P1399" s="121"/>
      <c r="Q1399" s="121"/>
      <c r="R1399" s="121"/>
      <c r="S1399" s="121"/>
      <c r="T1399" s="121"/>
      <c r="U1399" s="121"/>
      <c r="V1399" s="121"/>
      <c r="W1399" s="121"/>
      <c r="X1399" s="121"/>
      <c r="Y1399" s="121"/>
      <c r="Z1399" s="121"/>
    </row>
    <row r="1400" ht="11.25" customHeight="1">
      <c r="A1400" s="547" t="s">
        <v>170</v>
      </c>
      <c r="B1400" s="5" t="s">
        <v>13323</v>
      </c>
      <c r="C1400" s="547" t="s">
        <v>13947</v>
      </c>
      <c r="D1400" s="5" t="s">
        <v>12223</v>
      </c>
      <c r="E1400" s="5" t="s">
        <v>13731</v>
      </c>
      <c r="F1400" s="548">
        <v>2.0</v>
      </c>
      <c r="G1400" s="5" t="s">
        <v>170</v>
      </c>
      <c r="H1400" s="121"/>
      <c r="I1400" s="121"/>
      <c r="J1400" s="121"/>
      <c r="K1400" s="121"/>
      <c r="L1400" s="121"/>
      <c r="M1400" s="121"/>
      <c r="N1400" s="121"/>
      <c r="O1400" s="121"/>
      <c r="P1400" s="121"/>
      <c r="Q1400" s="121"/>
      <c r="R1400" s="121"/>
      <c r="S1400" s="121"/>
      <c r="T1400" s="121"/>
      <c r="U1400" s="121"/>
      <c r="V1400" s="121"/>
      <c r="W1400" s="121"/>
      <c r="X1400" s="121"/>
      <c r="Y1400" s="121"/>
      <c r="Z1400" s="121"/>
    </row>
    <row r="1401" ht="11.25" customHeight="1">
      <c r="A1401" s="547" t="s">
        <v>170</v>
      </c>
      <c r="B1401" s="5" t="s">
        <v>13323</v>
      </c>
      <c r="C1401" s="547" t="s">
        <v>13948</v>
      </c>
      <c r="D1401" s="5" t="s">
        <v>12474</v>
      </c>
      <c r="E1401" s="5" t="s">
        <v>13949</v>
      </c>
      <c r="F1401" s="548">
        <v>1.35</v>
      </c>
      <c r="G1401" s="5" t="s">
        <v>170</v>
      </c>
      <c r="H1401" s="121"/>
      <c r="I1401" s="121"/>
      <c r="J1401" s="121"/>
      <c r="K1401" s="121"/>
      <c r="L1401" s="121"/>
      <c r="M1401" s="121"/>
      <c r="N1401" s="121"/>
      <c r="O1401" s="121"/>
      <c r="P1401" s="121"/>
      <c r="Q1401" s="121"/>
      <c r="R1401" s="121"/>
      <c r="S1401" s="121"/>
      <c r="T1401" s="121"/>
      <c r="U1401" s="121"/>
      <c r="V1401" s="121"/>
      <c r="W1401" s="121"/>
      <c r="X1401" s="121"/>
      <c r="Y1401" s="121"/>
      <c r="Z1401" s="121"/>
    </row>
    <row r="1402" ht="11.25" customHeight="1">
      <c r="A1402" s="547" t="s">
        <v>170</v>
      </c>
      <c r="B1402" s="5" t="s">
        <v>13323</v>
      </c>
      <c r="C1402" s="547" t="s">
        <v>13950</v>
      </c>
      <c r="D1402" s="5" t="s">
        <v>12223</v>
      </c>
      <c r="E1402" s="5" t="s">
        <v>13951</v>
      </c>
      <c r="F1402" s="548">
        <v>2.666666666666667</v>
      </c>
      <c r="G1402" s="5" t="s">
        <v>170</v>
      </c>
      <c r="H1402" s="121"/>
      <c r="I1402" s="121"/>
      <c r="J1402" s="121"/>
      <c r="K1402" s="121"/>
      <c r="L1402" s="121"/>
      <c r="M1402" s="121"/>
      <c r="N1402" s="121"/>
      <c r="O1402" s="121"/>
      <c r="P1402" s="121"/>
      <c r="Q1402" s="121"/>
      <c r="R1402" s="121"/>
      <c r="S1402" s="121"/>
      <c r="T1402" s="121"/>
      <c r="U1402" s="121"/>
      <c r="V1402" s="121"/>
      <c r="W1402" s="121"/>
      <c r="X1402" s="121"/>
      <c r="Y1402" s="121"/>
      <c r="Z1402" s="121"/>
    </row>
    <row r="1403" ht="11.25" customHeight="1">
      <c r="A1403" s="547" t="s">
        <v>170</v>
      </c>
      <c r="B1403" s="5" t="s">
        <v>13323</v>
      </c>
      <c r="C1403" s="547" t="s">
        <v>13952</v>
      </c>
      <c r="D1403" s="5" t="s">
        <v>12474</v>
      </c>
      <c r="E1403" s="5" t="s">
        <v>13953</v>
      </c>
      <c r="F1403" s="548">
        <v>1.8</v>
      </c>
      <c r="G1403" s="5" t="s">
        <v>170</v>
      </c>
      <c r="H1403" s="121"/>
      <c r="I1403" s="121"/>
      <c r="J1403" s="121"/>
      <c r="K1403" s="121"/>
      <c r="L1403" s="121"/>
      <c r="M1403" s="121"/>
      <c r="N1403" s="121"/>
      <c r="O1403" s="121"/>
      <c r="P1403" s="121"/>
      <c r="Q1403" s="121"/>
      <c r="R1403" s="121"/>
      <c r="S1403" s="121"/>
      <c r="T1403" s="121"/>
      <c r="U1403" s="121"/>
      <c r="V1403" s="121"/>
      <c r="W1403" s="121"/>
      <c r="X1403" s="121"/>
      <c r="Y1403" s="121"/>
      <c r="Z1403" s="121"/>
    </row>
    <row r="1404" ht="11.25" customHeight="1">
      <c r="A1404" s="547" t="s">
        <v>170</v>
      </c>
      <c r="B1404" s="5" t="s">
        <v>13323</v>
      </c>
      <c r="C1404" s="547" t="s">
        <v>13954</v>
      </c>
      <c r="D1404" s="5" t="s">
        <v>12223</v>
      </c>
      <c r="E1404" s="5" t="s">
        <v>13798</v>
      </c>
      <c r="F1404" s="548">
        <v>8.666666666666666</v>
      </c>
      <c r="G1404" s="5" t="s">
        <v>170</v>
      </c>
      <c r="H1404" s="121"/>
      <c r="I1404" s="121"/>
      <c r="J1404" s="121"/>
      <c r="K1404" s="121"/>
      <c r="L1404" s="121"/>
      <c r="M1404" s="121"/>
      <c r="N1404" s="121"/>
      <c r="O1404" s="121"/>
      <c r="P1404" s="121"/>
      <c r="Q1404" s="121"/>
      <c r="R1404" s="121"/>
      <c r="S1404" s="121"/>
      <c r="T1404" s="121"/>
      <c r="U1404" s="121"/>
      <c r="V1404" s="121"/>
      <c r="W1404" s="121"/>
      <c r="X1404" s="121"/>
      <c r="Y1404" s="121"/>
      <c r="Z1404" s="121"/>
    </row>
    <row r="1405" ht="11.25" customHeight="1">
      <c r="A1405" s="547" t="s">
        <v>170</v>
      </c>
      <c r="B1405" s="5" t="s">
        <v>13323</v>
      </c>
      <c r="C1405" s="547" t="s">
        <v>13955</v>
      </c>
      <c r="D1405" s="5" t="s">
        <v>12474</v>
      </c>
      <c r="E1405" s="5" t="s">
        <v>13956</v>
      </c>
      <c r="F1405" s="548">
        <v>5.85</v>
      </c>
      <c r="G1405" s="5" t="s">
        <v>170</v>
      </c>
      <c r="H1405" s="121"/>
      <c r="I1405" s="121"/>
      <c r="J1405" s="121"/>
      <c r="K1405" s="121"/>
      <c r="L1405" s="121"/>
      <c r="M1405" s="121"/>
      <c r="N1405" s="121"/>
      <c r="O1405" s="121"/>
      <c r="P1405" s="121"/>
      <c r="Q1405" s="121"/>
      <c r="R1405" s="121"/>
      <c r="S1405" s="121"/>
      <c r="T1405" s="121"/>
      <c r="U1405" s="121"/>
      <c r="V1405" s="121"/>
      <c r="W1405" s="121"/>
      <c r="X1405" s="121"/>
      <c r="Y1405" s="121"/>
      <c r="Z1405" s="121"/>
    </row>
    <row r="1406" ht="11.25" customHeight="1">
      <c r="A1406" s="547" t="s">
        <v>170</v>
      </c>
      <c r="B1406" s="5" t="s">
        <v>13323</v>
      </c>
      <c r="C1406" s="547" t="s">
        <v>13957</v>
      </c>
      <c r="D1406" s="5" t="s">
        <v>12474</v>
      </c>
      <c r="E1406" s="5" t="s">
        <v>13958</v>
      </c>
      <c r="F1406" s="548">
        <v>7.333333333333333</v>
      </c>
      <c r="G1406" s="5" t="s">
        <v>170</v>
      </c>
      <c r="H1406" s="121"/>
      <c r="I1406" s="121"/>
      <c r="J1406" s="121"/>
      <c r="K1406" s="121"/>
      <c r="L1406" s="121"/>
      <c r="M1406" s="121"/>
      <c r="N1406" s="121"/>
      <c r="O1406" s="121"/>
      <c r="P1406" s="121"/>
      <c r="Q1406" s="121"/>
      <c r="R1406" s="121"/>
      <c r="S1406" s="121"/>
      <c r="T1406" s="121"/>
      <c r="U1406" s="121"/>
      <c r="V1406" s="121"/>
      <c r="W1406" s="121"/>
      <c r="X1406" s="121"/>
      <c r="Y1406" s="121"/>
      <c r="Z1406" s="121"/>
    </row>
    <row r="1407" ht="11.25" customHeight="1">
      <c r="A1407" s="547" t="s">
        <v>170</v>
      </c>
      <c r="B1407" s="5" t="s">
        <v>13323</v>
      </c>
      <c r="C1407" s="547" t="s">
        <v>13959</v>
      </c>
      <c r="D1407" s="5" t="s">
        <v>12474</v>
      </c>
      <c r="E1407" s="5" t="s">
        <v>13960</v>
      </c>
      <c r="F1407" s="548">
        <v>6.666666666666667</v>
      </c>
      <c r="G1407" s="5" t="s">
        <v>170</v>
      </c>
      <c r="H1407" s="121"/>
      <c r="I1407" s="121"/>
      <c r="J1407" s="121"/>
      <c r="K1407" s="121"/>
      <c r="L1407" s="121"/>
      <c r="M1407" s="121"/>
      <c r="N1407" s="121"/>
      <c r="O1407" s="121"/>
      <c r="P1407" s="121"/>
      <c r="Q1407" s="121"/>
      <c r="R1407" s="121"/>
      <c r="S1407" s="121"/>
      <c r="T1407" s="121"/>
      <c r="U1407" s="121"/>
      <c r="V1407" s="121"/>
      <c r="W1407" s="121"/>
      <c r="X1407" s="121"/>
      <c r="Y1407" s="121"/>
      <c r="Z1407" s="121"/>
    </row>
    <row r="1408" ht="11.25" customHeight="1">
      <c r="A1408" s="547" t="s">
        <v>170</v>
      </c>
      <c r="B1408" s="5" t="s">
        <v>13323</v>
      </c>
      <c r="C1408" s="547" t="s">
        <v>13961</v>
      </c>
      <c r="D1408" s="5" t="s">
        <v>12474</v>
      </c>
      <c r="E1408" s="5" t="s">
        <v>13962</v>
      </c>
      <c r="F1408" s="548">
        <v>3.666666666666667</v>
      </c>
      <c r="G1408" s="5" t="s">
        <v>170</v>
      </c>
      <c r="H1408" s="121"/>
      <c r="I1408" s="121"/>
      <c r="J1408" s="121"/>
      <c r="K1408" s="121"/>
      <c r="L1408" s="121"/>
      <c r="M1408" s="121"/>
      <c r="N1408" s="121"/>
      <c r="O1408" s="121"/>
      <c r="P1408" s="121"/>
      <c r="Q1408" s="121"/>
      <c r="R1408" s="121"/>
      <c r="S1408" s="121"/>
      <c r="T1408" s="121"/>
      <c r="U1408" s="121"/>
      <c r="V1408" s="121"/>
      <c r="W1408" s="121"/>
      <c r="X1408" s="121"/>
      <c r="Y1408" s="121"/>
      <c r="Z1408" s="121"/>
    </row>
    <row r="1409" ht="11.25" customHeight="1">
      <c r="A1409" s="547" t="s">
        <v>170</v>
      </c>
      <c r="B1409" s="5" t="s">
        <v>13323</v>
      </c>
      <c r="C1409" s="547" t="s">
        <v>13963</v>
      </c>
      <c r="D1409" s="5" t="s">
        <v>12474</v>
      </c>
      <c r="E1409" s="5" t="s">
        <v>13964</v>
      </c>
      <c r="F1409" s="548">
        <v>9.5</v>
      </c>
      <c r="G1409" s="5" t="s">
        <v>170</v>
      </c>
      <c r="H1409" s="121"/>
      <c r="I1409" s="121"/>
      <c r="J1409" s="121"/>
      <c r="K1409" s="121"/>
      <c r="L1409" s="121"/>
      <c r="M1409" s="121"/>
      <c r="N1409" s="121"/>
      <c r="O1409" s="121"/>
      <c r="P1409" s="121"/>
      <c r="Q1409" s="121"/>
      <c r="R1409" s="121"/>
      <c r="S1409" s="121"/>
      <c r="T1409" s="121"/>
      <c r="U1409" s="121"/>
      <c r="V1409" s="121"/>
      <c r="W1409" s="121"/>
      <c r="X1409" s="121"/>
      <c r="Y1409" s="121"/>
      <c r="Z1409" s="121"/>
    </row>
    <row r="1410" ht="11.25" customHeight="1">
      <c r="A1410" s="547" t="s">
        <v>170</v>
      </c>
      <c r="B1410" s="5" t="s">
        <v>13323</v>
      </c>
      <c r="C1410" s="547" t="s">
        <v>13965</v>
      </c>
      <c r="D1410" s="5" t="s">
        <v>12474</v>
      </c>
      <c r="E1410" s="5" t="s">
        <v>13966</v>
      </c>
      <c r="F1410" s="548">
        <v>1.166666666666667</v>
      </c>
      <c r="G1410" s="5" t="s">
        <v>170</v>
      </c>
      <c r="H1410" s="121"/>
      <c r="I1410" s="121"/>
      <c r="J1410" s="121"/>
      <c r="K1410" s="121"/>
      <c r="L1410" s="121"/>
      <c r="M1410" s="121"/>
      <c r="N1410" s="121"/>
      <c r="O1410" s="121"/>
      <c r="P1410" s="121"/>
      <c r="Q1410" s="121"/>
      <c r="R1410" s="121"/>
      <c r="S1410" s="121"/>
      <c r="T1410" s="121"/>
      <c r="U1410" s="121"/>
      <c r="V1410" s="121"/>
      <c r="W1410" s="121"/>
      <c r="X1410" s="121"/>
      <c r="Y1410" s="121"/>
      <c r="Z1410" s="121"/>
    </row>
    <row r="1411" ht="11.25" customHeight="1">
      <c r="A1411" s="547" t="s">
        <v>170</v>
      </c>
      <c r="B1411" s="5" t="s">
        <v>13323</v>
      </c>
      <c r="C1411" s="547" t="s">
        <v>13967</v>
      </c>
      <c r="D1411" s="5" t="s">
        <v>12223</v>
      </c>
      <c r="E1411" s="5" t="s">
        <v>13968</v>
      </c>
      <c r="F1411" s="548">
        <v>10.0</v>
      </c>
      <c r="G1411" s="5" t="s">
        <v>170</v>
      </c>
      <c r="H1411" s="121"/>
      <c r="I1411" s="121"/>
      <c r="J1411" s="121"/>
      <c r="K1411" s="121"/>
      <c r="L1411" s="121"/>
      <c r="M1411" s="121"/>
      <c r="N1411" s="121"/>
      <c r="O1411" s="121"/>
      <c r="P1411" s="121"/>
      <c r="Q1411" s="121"/>
      <c r="R1411" s="121"/>
      <c r="S1411" s="121"/>
      <c r="T1411" s="121"/>
      <c r="U1411" s="121"/>
      <c r="V1411" s="121"/>
      <c r="W1411" s="121"/>
      <c r="X1411" s="121"/>
      <c r="Y1411" s="121"/>
      <c r="Z1411" s="121"/>
    </row>
    <row r="1412" ht="11.25" customHeight="1">
      <c r="A1412" s="547" t="s">
        <v>170</v>
      </c>
      <c r="B1412" s="5" t="s">
        <v>13323</v>
      </c>
      <c r="C1412" s="547" t="s">
        <v>13969</v>
      </c>
      <c r="D1412" s="5" t="s">
        <v>12474</v>
      </c>
      <c r="E1412" s="5" t="s">
        <v>13970</v>
      </c>
      <c r="F1412" s="548">
        <v>6.75</v>
      </c>
      <c r="G1412" s="5" t="s">
        <v>170</v>
      </c>
      <c r="H1412" s="121"/>
      <c r="I1412" s="121"/>
      <c r="J1412" s="121"/>
      <c r="K1412" s="121"/>
      <c r="L1412" s="121"/>
      <c r="M1412" s="121"/>
      <c r="N1412" s="121"/>
      <c r="O1412" s="121"/>
      <c r="P1412" s="121"/>
      <c r="Q1412" s="121"/>
      <c r="R1412" s="121"/>
      <c r="S1412" s="121"/>
      <c r="T1412" s="121"/>
      <c r="U1412" s="121"/>
      <c r="V1412" s="121"/>
      <c r="W1412" s="121"/>
      <c r="X1412" s="121"/>
      <c r="Y1412" s="121"/>
      <c r="Z1412" s="121"/>
    </row>
    <row r="1413" ht="11.25" customHeight="1">
      <c r="A1413" s="547" t="s">
        <v>170</v>
      </c>
      <c r="B1413" s="5" t="s">
        <v>13323</v>
      </c>
      <c r="C1413" s="547" t="s">
        <v>13971</v>
      </c>
      <c r="D1413" s="5" t="s">
        <v>12223</v>
      </c>
      <c r="E1413" s="5" t="s">
        <v>13768</v>
      </c>
      <c r="F1413" s="548">
        <v>4.666666666666667</v>
      </c>
      <c r="G1413" s="5" t="s">
        <v>170</v>
      </c>
      <c r="H1413" s="121"/>
      <c r="I1413" s="121"/>
      <c r="J1413" s="121"/>
      <c r="K1413" s="121"/>
      <c r="L1413" s="121"/>
      <c r="M1413" s="121"/>
      <c r="N1413" s="121"/>
      <c r="O1413" s="121"/>
      <c r="P1413" s="121"/>
      <c r="Q1413" s="121"/>
      <c r="R1413" s="121"/>
      <c r="S1413" s="121"/>
      <c r="T1413" s="121"/>
      <c r="U1413" s="121"/>
      <c r="V1413" s="121"/>
      <c r="W1413" s="121"/>
      <c r="X1413" s="121"/>
      <c r="Y1413" s="121"/>
      <c r="Z1413" s="121"/>
    </row>
    <row r="1414" ht="11.25" customHeight="1">
      <c r="A1414" s="547" t="s">
        <v>170</v>
      </c>
      <c r="B1414" s="5" t="s">
        <v>13323</v>
      </c>
      <c r="C1414" s="547" t="s">
        <v>13972</v>
      </c>
      <c r="D1414" s="5" t="s">
        <v>12474</v>
      </c>
      <c r="E1414" s="5" t="s">
        <v>13973</v>
      </c>
      <c r="F1414" s="548">
        <v>3.15</v>
      </c>
      <c r="G1414" s="5" t="s">
        <v>170</v>
      </c>
      <c r="H1414" s="121"/>
      <c r="I1414" s="121"/>
      <c r="J1414" s="121"/>
      <c r="K1414" s="121"/>
      <c r="L1414" s="121"/>
      <c r="M1414" s="121"/>
      <c r="N1414" s="121"/>
      <c r="O1414" s="121"/>
      <c r="P1414" s="121"/>
      <c r="Q1414" s="121"/>
      <c r="R1414" s="121"/>
      <c r="S1414" s="121"/>
      <c r="T1414" s="121"/>
      <c r="U1414" s="121"/>
      <c r="V1414" s="121"/>
      <c r="W1414" s="121"/>
      <c r="X1414" s="121"/>
      <c r="Y1414" s="121"/>
      <c r="Z1414" s="121"/>
    </row>
    <row r="1415" ht="11.25" customHeight="1">
      <c r="A1415" s="547" t="s">
        <v>170</v>
      </c>
      <c r="B1415" s="5" t="s">
        <v>13323</v>
      </c>
      <c r="C1415" s="547" t="s">
        <v>13974</v>
      </c>
      <c r="D1415" s="5" t="s">
        <v>12223</v>
      </c>
      <c r="E1415" s="5" t="s">
        <v>13760</v>
      </c>
      <c r="F1415" s="548">
        <v>7.666666666666667</v>
      </c>
      <c r="G1415" s="5" t="s">
        <v>170</v>
      </c>
      <c r="H1415" s="121"/>
      <c r="I1415" s="121"/>
      <c r="J1415" s="121"/>
      <c r="K1415" s="121"/>
      <c r="L1415" s="121"/>
      <c r="M1415" s="121"/>
      <c r="N1415" s="121"/>
      <c r="O1415" s="121"/>
      <c r="P1415" s="121"/>
      <c r="Q1415" s="121"/>
      <c r="R1415" s="121"/>
      <c r="S1415" s="121"/>
      <c r="T1415" s="121"/>
      <c r="U1415" s="121"/>
      <c r="V1415" s="121"/>
      <c r="W1415" s="121"/>
      <c r="X1415" s="121"/>
      <c r="Y1415" s="121"/>
      <c r="Z1415" s="121"/>
    </row>
    <row r="1416" ht="11.25" customHeight="1">
      <c r="A1416" s="547" t="s">
        <v>170</v>
      </c>
      <c r="B1416" s="5" t="s">
        <v>13323</v>
      </c>
      <c r="C1416" s="547" t="s">
        <v>13975</v>
      </c>
      <c r="D1416" s="5" t="s">
        <v>12474</v>
      </c>
      <c r="E1416" s="5" t="s">
        <v>13976</v>
      </c>
      <c r="F1416" s="548">
        <v>5.175000000000001</v>
      </c>
      <c r="G1416" s="5" t="s">
        <v>170</v>
      </c>
      <c r="H1416" s="121"/>
      <c r="I1416" s="121"/>
      <c r="J1416" s="121"/>
      <c r="K1416" s="121"/>
      <c r="L1416" s="121"/>
      <c r="M1416" s="121"/>
      <c r="N1416" s="121"/>
      <c r="O1416" s="121"/>
      <c r="P1416" s="121"/>
      <c r="Q1416" s="121"/>
      <c r="R1416" s="121"/>
      <c r="S1416" s="121"/>
      <c r="T1416" s="121"/>
      <c r="U1416" s="121"/>
      <c r="V1416" s="121"/>
      <c r="W1416" s="121"/>
      <c r="X1416" s="121"/>
      <c r="Y1416" s="121"/>
      <c r="Z1416" s="121"/>
    </row>
    <row r="1417" ht="11.25" customHeight="1">
      <c r="A1417" s="547" t="s">
        <v>170</v>
      </c>
      <c r="B1417" s="5" t="s">
        <v>13323</v>
      </c>
      <c r="C1417" s="547" t="s">
        <v>13977</v>
      </c>
      <c r="D1417" s="5" t="s">
        <v>12223</v>
      </c>
      <c r="E1417" s="5" t="s">
        <v>13798</v>
      </c>
      <c r="F1417" s="548">
        <v>8.666666666666666</v>
      </c>
      <c r="G1417" s="5" t="s">
        <v>170</v>
      </c>
      <c r="H1417" s="121"/>
      <c r="I1417" s="121"/>
      <c r="J1417" s="121"/>
      <c r="K1417" s="121"/>
      <c r="L1417" s="121"/>
      <c r="M1417" s="121"/>
      <c r="N1417" s="121"/>
      <c r="O1417" s="121"/>
      <c r="P1417" s="121"/>
      <c r="Q1417" s="121"/>
      <c r="R1417" s="121"/>
      <c r="S1417" s="121"/>
      <c r="T1417" s="121"/>
      <c r="U1417" s="121"/>
      <c r="V1417" s="121"/>
      <c r="W1417" s="121"/>
      <c r="X1417" s="121"/>
      <c r="Y1417" s="121"/>
      <c r="Z1417" s="121"/>
    </row>
    <row r="1418" ht="11.25" customHeight="1">
      <c r="A1418" s="547" t="s">
        <v>170</v>
      </c>
      <c r="B1418" s="5" t="s">
        <v>13323</v>
      </c>
      <c r="C1418" s="547" t="s">
        <v>13978</v>
      </c>
      <c r="D1418" s="5" t="s">
        <v>12474</v>
      </c>
      <c r="E1418" s="5" t="s">
        <v>13956</v>
      </c>
      <c r="F1418" s="548">
        <v>5.85</v>
      </c>
      <c r="G1418" s="5" t="s">
        <v>170</v>
      </c>
      <c r="H1418" s="121"/>
      <c r="I1418" s="121"/>
      <c r="J1418" s="121"/>
      <c r="K1418" s="121"/>
      <c r="L1418" s="121"/>
      <c r="M1418" s="121"/>
      <c r="N1418" s="121"/>
      <c r="O1418" s="121"/>
      <c r="P1418" s="121"/>
      <c r="Q1418" s="121"/>
      <c r="R1418" s="121"/>
      <c r="S1418" s="121"/>
      <c r="T1418" s="121"/>
      <c r="U1418" s="121"/>
      <c r="V1418" s="121"/>
      <c r="W1418" s="121"/>
      <c r="X1418" s="121"/>
      <c r="Y1418" s="121"/>
      <c r="Z1418" s="121"/>
    </row>
    <row r="1419" ht="11.25" customHeight="1">
      <c r="A1419" s="547" t="s">
        <v>170</v>
      </c>
      <c r="B1419" s="5" t="s">
        <v>13323</v>
      </c>
      <c r="C1419" s="547" t="s">
        <v>13979</v>
      </c>
      <c r="D1419" s="5" t="s">
        <v>12223</v>
      </c>
      <c r="E1419" s="5" t="s">
        <v>13768</v>
      </c>
      <c r="F1419" s="548">
        <v>4.666666666666667</v>
      </c>
      <c r="G1419" s="5" t="s">
        <v>170</v>
      </c>
      <c r="H1419" s="121"/>
      <c r="I1419" s="121"/>
      <c r="J1419" s="121"/>
      <c r="K1419" s="121"/>
      <c r="L1419" s="121"/>
      <c r="M1419" s="121"/>
      <c r="N1419" s="121"/>
      <c r="O1419" s="121"/>
      <c r="P1419" s="121"/>
      <c r="Q1419" s="121"/>
      <c r="R1419" s="121"/>
      <c r="S1419" s="121"/>
      <c r="T1419" s="121"/>
      <c r="U1419" s="121"/>
      <c r="V1419" s="121"/>
      <c r="W1419" s="121"/>
      <c r="X1419" s="121"/>
      <c r="Y1419" s="121"/>
      <c r="Z1419" s="121"/>
    </row>
    <row r="1420" ht="11.25" customHeight="1">
      <c r="A1420" s="547" t="s">
        <v>170</v>
      </c>
      <c r="B1420" s="5" t="s">
        <v>13323</v>
      </c>
      <c r="C1420" s="547" t="s">
        <v>13980</v>
      </c>
      <c r="D1420" s="5" t="s">
        <v>12474</v>
      </c>
      <c r="E1420" s="5" t="s">
        <v>13973</v>
      </c>
      <c r="F1420" s="548">
        <v>3.15</v>
      </c>
      <c r="G1420" s="5" t="s">
        <v>170</v>
      </c>
      <c r="H1420" s="121"/>
      <c r="I1420" s="121"/>
      <c r="J1420" s="121"/>
      <c r="K1420" s="121"/>
      <c r="L1420" s="121"/>
      <c r="M1420" s="121"/>
      <c r="N1420" s="121"/>
      <c r="O1420" s="121"/>
      <c r="P1420" s="121"/>
      <c r="Q1420" s="121"/>
      <c r="R1420" s="121"/>
      <c r="S1420" s="121"/>
      <c r="T1420" s="121"/>
      <c r="U1420" s="121"/>
      <c r="V1420" s="121"/>
      <c r="W1420" s="121"/>
      <c r="X1420" s="121"/>
      <c r="Y1420" s="121"/>
      <c r="Z1420" s="121"/>
    </row>
    <row r="1421" ht="11.25" customHeight="1">
      <c r="A1421" s="547" t="s">
        <v>170</v>
      </c>
      <c r="B1421" s="5" t="s">
        <v>13323</v>
      </c>
      <c r="C1421" s="547" t="s">
        <v>13981</v>
      </c>
      <c r="D1421" s="5" t="s">
        <v>12223</v>
      </c>
      <c r="E1421" s="5" t="s">
        <v>13982</v>
      </c>
      <c r="F1421" s="548">
        <v>12.0</v>
      </c>
      <c r="G1421" s="5" t="s">
        <v>170</v>
      </c>
      <c r="H1421" s="121"/>
      <c r="I1421" s="121"/>
      <c r="J1421" s="121"/>
      <c r="K1421" s="121"/>
      <c r="L1421" s="121"/>
      <c r="M1421" s="121"/>
      <c r="N1421" s="121"/>
      <c r="O1421" s="121"/>
      <c r="P1421" s="121"/>
      <c r="Q1421" s="121"/>
      <c r="R1421" s="121"/>
      <c r="S1421" s="121"/>
      <c r="T1421" s="121"/>
      <c r="U1421" s="121"/>
      <c r="V1421" s="121"/>
      <c r="W1421" s="121"/>
      <c r="X1421" s="121"/>
      <c r="Y1421" s="121"/>
      <c r="Z1421" s="121"/>
    </row>
    <row r="1422" ht="11.25" customHeight="1">
      <c r="A1422" s="547" t="s">
        <v>170</v>
      </c>
      <c r="B1422" s="5" t="s">
        <v>13323</v>
      </c>
      <c r="C1422" s="547" t="s">
        <v>13983</v>
      </c>
      <c r="D1422" s="5" t="s">
        <v>12474</v>
      </c>
      <c r="E1422" s="5" t="s">
        <v>13984</v>
      </c>
      <c r="F1422" s="548">
        <v>8.100000000000001</v>
      </c>
      <c r="G1422" s="5" t="s">
        <v>170</v>
      </c>
      <c r="H1422" s="121"/>
      <c r="I1422" s="121"/>
      <c r="J1422" s="121"/>
      <c r="K1422" s="121"/>
      <c r="L1422" s="121"/>
      <c r="M1422" s="121"/>
      <c r="N1422" s="121"/>
      <c r="O1422" s="121"/>
      <c r="P1422" s="121"/>
      <c r="Q1422" s="121"/>
      <c r="R1422" s="121"/>
      <c r="S1422" s="121"/>
      <c r="T1422" s="121"/>
      <c r="U1422" s="121"/>
      <c r="V1422" s="121"/>
      <c r="W1422" s="121"/>
      <c r="X1422" s="121"/>
      <c r="Y1422" s="121"/>
      <c r="Z1422" s="121"/>
    </row>
    <row r="1423" ht="11.25" customHeight="1">
      <c r="A1423" s="547" t="s">
        <v>171</v>
      </c>
      <c r="B1423" s="5" t="s">
        <v>135</v>
      </c>
      <c r="C1423" s="547" t="s">
        <v>13985</v>
      </c>
      <c r="D1423" s="5" t="s">
        <v>12281</v>
      </c>
      <c r="E1423" s="5" t="s">
        <v>13986</v>
      </c>
      <c r="F1423" s="548">
        <v>9.0</v>
      </c>
      <c r="G1423" s="5" t="s">
        <v>171</v>
      </c>
      <c r="H1423" s="121"/>
      <c r="I1423" s="121"/>
      <c r="J1423" s="121"/>
      <c r="K1423" s="121"/>
      <c r="L1423" s="121"/>
      <c r="M1423" s="121"/>
      <c r="N1423" s="121"/>
      <c r="O1423" s="121"/>
      <c r="P1423" s="121"/>
      <c r="Q1423" s="121"/>
      <c r="R1423" s="121"/>
      <c r="S1423" s="121"/>
      <c r="T1423" s="121"/>
      <c r="U1423" s="121"/>
      <c r="V1423" s="121"/>
      <c r="W1423" s="121"/>
      <c r="X1423" s="121"/>
      <c r="Y1423" s="121"/>
      <c r="Z1423" s="121"/>
    </row>
    <row r="1424" ht="11.25" customHeight="1">
      <c r="A1424" s="547" t="s">
        <v>171</v>
      </c>
      <c r="B1424" s="5" t="s">
        <v>135</v>
      </c>
      <c r="C1424" s="547" t="s">
        <v>13987</v>
      </c>
      <c r="D1424" s="5" t="s">
        <v>12281</v>
      </c>
      <c r="E1424" s="5" t="s">
        <v>13986</v>
      </c>
      <c r="F1424" s="548">
        <v>9.0</v>
      </c>
      <c r="G1424" s="5" t="s">
        <v>171</v>
      </c>
      <c r="H1424" s="121"/>
      <c r="I1424" s="121"/>
      <c r="J1424" s="121"/>
      <c r="K1424" s="121"/>
      <c r="L1424" s="121"/>
      <c r="M1424" s="121"/>
      <c r="N1424" s="121"/>
      <c r="O1424" s="121"/>
      <c r="P1424" s="121"/>
      <c r="Q1424" s="121"/>
      <c r="R1424" s="121"/>
      <c r="S1424" s="121"/>
      <c r="T1424" s="121"/>
      <c r="U1424" s="121"/>
      <c r="V1424" s="121"/>
      <c r="W1424" s="121"/>
      <c r="X1424" s="121"/>
      <c r="Y1424" s="121"/>
      <c r="Z1424" s="121"/>
    </row>
    <row r="1425" ht="11.25" customHeight="1">
      <c r="A1425" s="547" t="s">
        <v>171</v>
      </c>
      <c r="B1425" s="5" t="s">
        <v>135</v>
      </c>
      <c r="C1425" s="547" t="s">
        <v>13988</v>
      </c>
      <c r="D1425" s="5" t="s">
        <v>12314</v>
      </c>
      <c r="E1425" s="5" t="s">
        <v>13989</v>
      </c>
      <c r="F1425" s="548">
        <v>4.5</v>
      </c>
      <c r="G1425" s="5" t="s">
        <v>171</v>
      </c>
      <c r="H1425" s="121"/>
      <c r="I1425" s="121"/>
      <c r="J1425" s="121"/>
      <c r="K1425" s="121"/>
      <c r="L1425" s="121"/>
      <c r="M1425" s="121"/>
      <c r="N1425" s="121"/>
      <c r="O1425" s="121"/>
      <c r="P1425" s="121"/>
      <c r="Q1425" s="121"/>
      <c r="R1425" s="121"/>
      <c r="S1425" s="121"/>
      <c r="T1425" s="121"/>
      <c r="U1425" s="121"/>
      <c r="V1425" s="121"/>
      <c r="W1425" s="121"/>
      <c r="X1425" s="121"/>
      <c r="Y1425" s="121"/>
      <c r="Z1425" s="121"/>
    </row>
    <row r="1426" ht="11.25" customHeight="1">
      <c r="A1426" s="547" t="s">
        <v>171</v>
      </c>
      <c r="B1426" s="5" t="s">
        <v>135</v>
      </c>
      <c r="C1426" s="547" t="s">
        <v>13990</v>
      </c>
      <c r="D1426" s="5" t="s">
        <v>12314</v>
      </c>
      <c r="E1426" s="5" t="s">
        <v>13991</v>
      </c>
      <c r="F1426" s="548">
        <v>1.125</v>
      </c>
      <c r="G1426" s="5" t="s">
        <v>171</v>
      </c>
      <c r="H1426" s="121"/>
      <c r="I1426" s="121"/>
      <c r="J1426" s="121"/>
      <c r="K1426" s="121"/>
      <c r="L1426" s="121"/>
      <c r="M1426" s="121"/>
      <c r="N1426" s="121"/>
      <c r="O1426" s="121"/>
      <c r="P1426" s="121"/>
      <c r="Q1426" s="121"/>
      <c r="R1426" s="121"/>
      <c r="S1426" s="121"/>
      <c r="T1426" s="121"/>
      <c r="U1426" s="121"/>
      <c r="V1426" s="121"/>
      <c r="W1426" s="121"/>
      <c r="X1426" s="121"/>
      <c r="Y1426" s="121"/>
      <c r="Z1426" s="121"/>
    </row>
    <row r="1427" ht="11.25" customHeight="1">
      <c r="A1427" s="547" t="s">
        <v>171</v>
      </c>
      <c r="B1427" s="5" t="s">
        <v>135</v>
      </c>
      <c r="C1427" s="547" t="s">
        <v>13992</v>
      </c>
      <c r="D1427" s="5" t="s">
        <v>12314</v>
      </c>
      <c r="E1427" s="5" t="s">
        <v>13993</v>
      </c>
      <c r="F1427" s="548">
        <v>0.45</v>
      </c>
      <c r="G1427" s="5" t="s">
        <v>171</v>
      </c>
      <c r="H1427" s="121"/>
      <c r="I1427" s="121"/>
      <c r="J1427" s="121"/>
      <c r="K1427" s="121"/>
      <c r="L1427" s="121"/>
      <c r="M1427" s="121"/>
      <c r="N1427" s="121"/>
      <c r="O1427" s="121"/>
      <c r="P1427" s="121"/>
      <c r="Q1427" s="121"/>
      <c r="R1427" s="121"/>
      <c r="S1427" s="121"/>
      <c r="T1427" s="121"/>
      <c r="U1427" s="121"/>
      <c r="V1427" s="121"/>
      <c r="W1427" s="121"/>
      <c r="X1427" s="121"/>
      <c r="Y1427" s="121"/>
      <c r="Z1427" s="121"/>
    </row>
    <row r="1428" ht="11.25" customHeight="1">
      <c r="A1428" s="547" t="s">
        <v>171</v>
      </c>
      <c r="B1428" s="5" t="s">
        <v>135</v>
      </c>
      <c r="C1428" s="547" t="s">
        <v>13994</v>
      </c>
      <c r="D1428" s="5" t="s">
        <v>12281</v>
      </c>
      <c r="E1428" s="5" t="s">
        <v>13995</v>
      </c>
      <c r="F1428" s="548">
        <v>14.25</v>
      </c>
      <c r="G1428" s="5" t="s">
        <v>171</v>
      </c>
      <c r="H1428" s="121"/>
      <c r="I1428" s="121"/>
      <c r="J1428" s="121"/>
      <c r="K1428" s="121"/>
      <c r="L1428" s="121"/>
      <c r="M1428" s="121"/>
      <c r="N1428" s="121"/>
      <c r="O1428" s="121"/>
      <c r="P1428" s="121"/>
      <c r="Q1428" s="121"/>
      <c r="R1428" s="121"/>
      <c r="S1428" s="121"/>
      <c r="T1428" s="121"/>
      <c r="U1428" s="121"/>
      <c r="V1428" s="121"/>
      <c r="W1428" s="121"/>
      <c r="X1428" s="121"/>
      <c r="Y1428" s="121"/>
      <c r="Z1428" s="121"/>
    </row>
    <row r="1429" ht="11.25" customHeight="1">
      <c r="A1429" s="547" t="s">
        <v>171</v>
      </c>
      <c r="B1429" s="5" t="s">
        <v>135</v>
      </c>
      <c r="C1429" s="547" t="s">
        <v>13996</v>
      </c>
      <c r="D1429" s="5" t="s">
        <v>12314</v>
      </c>
      <c r="E1429" s="5" t="s">
        <v>13997</v>
      </c>
      <c r="F1429" s="548">
        <v>9.5</v>
      </c>
      <c r="G1429" s="5" t="s">
        <v>171</v>
      </c>
      <c r="H1429" s="121"/>
      <c r="I1429" s="121"/>
      <c r="J1429" s="121"/>
      <c r="K1429" s="121"/>
      <c r="L1429" s="121"/>
      <c r="M1429" s="121"/>
      <c r="N1429" s="121"/>
      <c r="O1429" s="121"/>
      <c r="P1429" s="121"/>
      <c r="Q1429" s="121"/>
      <c r="R1429" s="121"/>
      <c r="S1429" s="121"/>
      <c r="T1429" s="121"/>
      <c r="U1429" s="121"/>
      <c r="V1429" s="121"/>
      <c r="W1429" s="121"/>
      <c r="X1429" s="121"/>
      <c r="Y1429" s="121"/>
      <c r="Z1429" s="121"/>
    </row>
    <row r="1430" ht="11.25" customHeight="1">
      <c r="A1430" s="547" t="s">
        <v>171</v>
      </c>
      <c r="B1430" s="5" t="s">
        <v>135</v>
      </c>
      <c r="C1430" s="547" t="s">
        <v>13998</v>
      </c>
      <c r="D1430" s="5" t="s">
        <v>12314</v>
      </c>
      <c r="E1430" s="5" t="s">
        <v>13999</v>
      </c>
      <c r="F1430" s="548">
        <v>2.375</v>
      </c>
      <c r="G1430" s="5" t="s">
        <v>171</v>
      </c>
      <c r="H1430" s="121"/>
      <c r="I1430" s="121"/>
      <c r="J1430" s="121"/>
      <c r="K1430" s="121"/>
      <c r="L1430" s="121"/>
      <c r="M1430" s="121"/>
      <c r="N1430" s="121"/>
      <c r="O1430" s="121"/>
      <c r="P1430" s="121"/>
      <c r="Q1430" s="121"/>
      <c r="R1430" s="121"/>
      <c r="S1430" s="121"/>
      <c r="T1430" s="121"/>
      <c r="U1430" s="121"/>
      <c r="V1430" s="121"/>
      <c r="W1430" s="121"/>
      <c r="X1430" s="121"/>
      <c r="Y1430" s="121"/>
      <c r="Z1430" s="121"/>
    </row>
    <row r="1431" ht="11.25" customHeight="1">
      <c r="A1431" s="547" t="s">
        <v>171</v>
      </c>
      <c r="B1431" s="5" t="s">
        <v>135</v>
      </c>
      <c r="C1431" s="547" t="s">
        <v>14000</v>
      </c>
      <c r="D1431" s="5" t="s">
        <v>12314</v>
      </c>
      <c r="E1431" s="5" t="s">
        <v>14001</v>
      </c>
      <c r="F1431" s="548">
        <v>0.9500000000000001</v>
      </c>
      <c r="G1431" s="5" t="s">
        <v>171</v>
      </c>
      <c r="H1431" s="121"/>
      <c r="I1431" s="121"/>
      <c r="J1431" s="121"/>
      <c r="K1431" s="121"/>
      <c r="L1431" s="121"/>
      <c r="M1431" s="121"/>
      <c r="N1431" s="121"/>
      <c r="O1431" s="121"/>
      <c r="P1431" s="121"/>
      <c r="Q1431" s="121"/>
      <c r="R1431" s="121"/>
      <c r="S1431" s="121"/>
      <c r="T1431" s="121"/>
      <c r="U1431" s="121"/>
      <c r="V1431" s="121"/>
      <c r="W1431" s="121"/>
      <c r="X1431" s="121"/>
      <c r="Y1431" s="121"/>
      <c r="Z1431" s="121"/>
    </row>
    <row r="1432" ht="11.25" customHeight="1">
      <c r="A1432" s="547" t="s">
        <v>171</v>
      </c>
      <c r="B1432" s="5" t="s">
        <v>135</v>
      </c>
      <c r="C1432" s="547" t="s">
        <v>14002</v>
      </c>
      <c r="D1432" s="5" t="s">
        <v>12281</v>
      </c>
      <c r="E1432" s="5" t="s">
        <v>13768</v>
      </c>
      <c r="F1432" s="548">
        <v>4.666666666666667</v>
      </c>
      <c r="G1432" s="5" t="s">
        <v>171</v>
      </c>
      <c r="H1432" s="121"/>
      <c r="I1432" s="121"/>
      <c r="J1432" s="121"/>
      <c r="K1432" s="121"/>
      <c r="L1432" s="121"/>
      <c r="M1432" s="121"/>
      <c r="N1432" s="121"/>
      <c r="O1432" s="121"/>
      <c r="P1432" s="121"/>
      <c r="Q1432" s="121"/>
      <c r="R1432" s="121"/>
      <c r="S1432" s="121"/>
      <c r="T1432" s="121"/>
      <c r="U1432" s="121"/>
      <c r="V1432" s="121"/>
      <c r="W1432" s="121"/>
      <c r="X1432" s="121"/>
      <c r="Y1432" s="121"/>
      <c r="Z1432" s="121"/>
    </row>
    <row r="1433" ht="11.25" customHeight="1">
      <c r="A1433" s="547" t="s">
        <v>171</v>
      </c>
      <c r="B1433" s="5" t="s">
        <v>135</v>
      </c>
      <c r="C1433" s="547" t="s">
        <v>14003</v>
      </c>
      <c r="D1433" s="5" t="s">
        <v>12314</v>
      </c>
      <c r="E1433" s="5" t="s">
        <v>13770</v>
      </c>
      <c r="F1433" s="548">
        <v>2.333333333333333</v>
      </c>
      <c r="G1433" s="5" t="s">
        <v>171</v>
      </c>
      <c r="H1433" s="121"/>
      <c r="I1433" s="121"/>
      <c r="J1433" s="121"/>
      <c r="K1433" s="121"/>
      <c r="L1433" s="121"/>
      <c r="M1433" s="121"/>
      <c r="N1433" s="121"/>
      <c r="O1433" s="121"/>
      <c r="P1433" s="121"/>
      <c r="Q1433" s="121"/>
      <c r="R1433" s="121"/>
      <c r="S1433" s="121"/>
      <c r="T1433" s="121"/>
      <c r="U1433" s="121"/>
      <c r="V1433" s="121"/>
      <c r="W1433" s="121"/>
      <c r="X1433" s="121"/>
      <c r="Y1433" s="121"/>
      <c r="Z1433" s="121"/>
    </row>
    <row r="1434" ht="11.25" customHeight="1">
      <c r="A1434" s="547" t="s">
        <v>171</v>
      </c>
      <c r="B1434" s="5" t="s">
        <v>135</v>
      </c>
      <c r="C1434" s="547" t="s">
        <v>14004</v>
      </c>
      <c r="D1434" s="5" t="s">
        <v>12314</v>
      </c>
      <c r="E1434" s="5" t="s">
        <v>14005</v>
      </c>
      <c r="F1434" s="548">
        <v>0.35</v>
      </c>
      <c r="G1434" s="5" t="s">
        <v>171</v>
      </c>
      <c r="H1434" s="121"/>
      <c r="I1434" s="121"/>
      <c r="J1434" s="121"/>
      <c r="K1434" s="121"/>
      <c r="L1434" s="121"/>
      <c r="M1434" s="121"/>
      <c r="N1434" s="121"/>
      <c r="O1434" s="121"/>
      <c r="P1434" s="121"/>
      <c r="Q1434" s="121"/>
      <c r="R1434" s="121"/>
      <c r="S1434" s="121"/>
      <c r="T1434" s="121"/>
      <c r="U1434" s="121"/>
      <c r="V1434" s="121"/>
      <c r="W1434" s="121"/>
      <c r="X1434" s="121"/>
      <c r="Y1434" s="121"/>
      <c r="Z1434" s="121"/>
    </row>
    <row r="1435" ht="11.25" customHeight="1">
      <c r="A1435" s="547" t="s">
        <v>171</v>
      </c>
      <c r="B1435" s="5" t="s">
        <v>135</v>
      </c>
      <c r="C1435" s="547" t="s">
        <v>14006</v>
      </c>
      <c r="D1435" s="5" t="s">
        <v>12314</v>
      </c>
      <c r="E1435" s="5" t="s">
        <v>14007</v>
      </c>
      <c r="F1435" s="548">
        <v>0.2333333333333334</v>
      </c>
      <c r="G1435" s="5" t="s">
        <v>171</v>
      </c>
      <c r="H1435" s="121"/>
      <c r="I1435" s="121"/>
      <c r="J1435" s="121"/>
      <c r="K1435" s="121"/>
      <c r="L1435" s="121"/>
      <c r="M1435" s="121"/>
      <c r="N1435" s="121"/>
      <c r="O1435" s="121"/>
      <c r="P1435" s="121"/>
      <c r="Q1435" s="121"/>
      <c r="R1435" s="121"/>
      <c r="S1435" s="121"/>
      <c r="T1435" s="121"/>
      <c r="U1435" s="121"/>
      <c r="V1435" s="121"/>
      <c r="W1435" s="121"/>
      <c r="X1435" s="121"/>
      <c r="Y1435" s="121"/>
      <c r="Z1435" s="121"/>
    </row>
    <row r="1436" ht="11.25" customHeight="1">
      <c r="A1436" s="547" t="s">
        <v>171</v>
      </c>
      <c r="B1436" s="5" t="s">
        <v>135</v>
      </c>
      <c r="C1436" s="547" t="s">
        <v>14008</v>
      </c>
      <c r="D1436" s="5" t="s">
        <v>12281</v>
      </c>
      <c r="E1436" s="5" t="s">
        <v>14009</v>
      </c>
      <c r="F1436" s="548">
        <v>11.0</v>
      </c>
      <c r="G1436" s="5" t="s">
        <v>171</v>
      </c>
      <c r="H1436" s="121"/>
      <c r="I1436" s="121"/>
      <c r="J1436" s="121"/>
      <c r="K1436" s="121"/>
      <c r="L1436" s="121"/>
      <c r="M1436" s="121"/>
      <c r="N1436" s="121"/>
      <c r="O1436" s="121"/>
      <c r="P1436" s="121"/>
      <c r="Q1436" s="121"/>
      <c r="R1436" s="121"/>
      <c r="S1436" s="121"/>
      <c r="T1436" s="121"/>
      <c r="U1436" s="121"/>
      <c r="V1436" s="121"/>
      <c r="W1436" s="121"/>
      <c r="X1436" s="121"/>
      <c r="Y1436" s="121"/>
      <c r="Z1436" s="121"/>
    </row>
    <row r="1437" ht="11.25" customHeight="1">
      <c r="A1437" s="547" t="s">
        <v>171</v>
      </c>
      <c r="B1437" s="5" t="s">
        <v>135</v>
      </c>
      <c r="C1437" s="547" t="s">
        <v>14010</v>
      </c>
      <c r="D1437" s="5" t="s">
        <v>12314</v>
      </c>
      <c r="E1437" s="5" t="s">
        <v>13893</v>
      </c>
      <c r="F1437" s="548">
        <v>7.333333333333333</v>
      </c>
      <c r="G1437" s="5" t="s">
        <v>171</v>
      </c>
      <c r="H1437" s="121"/>
      <c r="I1437" s="121"/>
      <c r="J1437" s="121"/>
      <c r="K1437" s="121"/>
      <c r="L1437" s="121"/>
      <c r="M1437" s="121"/>
      <c r="N1437" s="121"/>
      <c r="O1437" s="121"/>
      <c r="P1437" s="121"/>
      <c r="Q1437" s="121"/>
      <c r="R1437" s="121"/>
      <c r="S1437" s="121"/>
      <c r="T1437" s="121"/>
      <c r="U1437" s="121"/>
      <c r="V1437" s="121"/>
      <c r="W1437" s="121"/>
      <c r="X1437" s="121"/>
      <c r="Y1437" s="121"/>
      <c r="Z1437" s="121"/>
    </row>
    <row r="1438" ht="11.25" customHeight="1">
      <c r="A1438" s="547" t="s">
        <v>171</v>
      </c>
      <c r="B1438" s="5" t="s">
        <v>135</v>
      </c>
      <c r="C1438" s="547" t="s">
        <v>14011</v>
      </c>
      <c r="D1438" s="5" t="s">
        <v>12314</v>
      </c>
      <c r="E1438" s="5" t="s">
        <v>14012</v>
      </c>
      <c r="F1438" s="548">
        <v>1.833333333333333</v>
      </c>
      <c r="G1438" s="5" t="s">
        <v>171</v>
      </c>
      <c r="H1438" s="121"/>
      <c r="I1438" s="121"/>
      <c r="J1438" s="121"/>
      <c r="K1438" s="121"/>
      <c r="L1438" s="121"/>
      <c r="M1438" s="121"/>
      <c r="N1438" s="121"/>
      <c r="O1438" s="121"/>
      <c r="P1438" s="121"/>
      <c r="Q1438" s="121"/>
      <c r="R1438" s="121"/>
      <c r="S1438" s="121"/>
      <c r="T1438" s="121"/>
      <c r="U1438" s="121"/>
      <c r="V1438" s="121"/>
      <c r="W1438" s="121"/>
      <c r="X1438" s="121"/>
      <c r="Y1438" s="121"/>
      <c r="Z1438" s="121"/>
    </row>
    <row r="1439" ht="11.25" customHeight="1">
      <c r="A1439" s="547" t="s">
        <v>171</v>
      </c>
      <c r="B1439" s="5" t="s">
        <v>135</v>
      </c>
      <c r="C1439" s="547" t="s">
        <v>14013</v>
      </c>
      <c r="D1439" s="5" t="s">
        <v>12314</v>
      </c>
      <c r="E1439" s="5" t="s">
        <v>14014</v>
      </c>
      <c r="F1439" s="548">
        <v>0.7333333333333334</v>
      </c>
      <c r="G1439" s="5" t="s">
        <v>171</v>
      </c>
      <c r="H1439" s="121"/>
      <c r="I1439" s="121"/>
      <c r="J1439" s="121"/>
      <c r="K1439" s="121"/>
      <c r="L1439" s="121"/>
      <c r="M1439" s="121"/>
      <c r="N1439" s="121"/>
      <c r="O1439" s="121"/>
      <c r="P1439" s="121"/>
      <c r="Q1439" s="121"/>
      <c r="R1439" s="121"/>
      <c r="S1439" s="121"/>
      <c r="T1439" s="121"/>
      <c r="U1439" s="121"/>
      <c r="V1439" s="121"/>
      <c r="W1439" s="121"/>
      <c r="X1439" s="121"/>
      <c r="Y1439" s="121"/>
      <c r="Z1439" s="121"/>
    </row>
    <row r="1440" ht="11.25" customHeight="1">
      <c r="A1440" s="547" t="s">
        <v>171</v>
      </c>
      <c r="B1440" s="5" t="s">
        <v>135</v>
      </c>
      <c r="C1440" s="547" t="s">
        <v>14015</v>
      </c>
      <c r="D1440" s="5" t="s">
        <v>12281</v>
      </c>
      <c r="E1440" s="5" t="s">
        <v>13914</v>
      </c>
      <c r="F1440" s="548">
        <v>5.666666666666667</v>
      </c>
      <c r="G1440" s="5" t="s">
        <v>171</v>
      </c>
      <c r="H1440" s="121"/>
      <c r="I1440" s="121"/>
      <c r="J1440" s="121"/>
      <c r="K1440" s="121"/>
      <c r="L1440" s="121"/>
      <c r="M1440" s="121"/>
      <c r="N1440" s="121"/>
      <c r="O1440" s="121"/>
      <c r="P1440" s="121"/>
      <c r="Q1440" s="121"/>
      <c r="R1440" s="121"/>
      <c r="S1440" s="121"/>
      <c r="T1440" s="121"/>
      <c r="U1440" s="121"/>
      <c r="V1440" s="121"/>
      <c r="W1440" s="121"/>
      <c r="X1440" s="121"/>
      <c r="Y1440" s="121"/>
      <c r="Z1440" s="121"/>
    </row>
    <row r="1441" ht="11.25" customHeight="1">
      <c r="A1441" s="547" t="s">
        <v>171</v>
      </c>
      <c r="B1441" s="5" t="s">
        <v>135</v>
      </c>
      <c r="C1441" s="547" t="s">
        <v>14016</v>
      </c>
      <c r="D1441" s="5" t="s">
        <v>12314</v>
      </c>
      <c r="E1441" s="5" t="s">
        <v>13917</v>
      </c>
      <c r="F1441" s="548">
        <v>2.833333333333333</v>
      </c>
      <c r="G1441" s="5" t="s">
        <v>171</v>
      </c>
      <c r="H1441" s="121"/>
      <c r="I1441" s="121"/>
      <c r="J1441" s="121"/>
      <c r="K1441" s="121"/>
      <c r="L1441" s="121"/>
      <c r="M1441" s="121"/>
      <c r="N1441" s="121"/>
      <c r="O1441" s="121"/>
      <c r="P1441" s="121"/>
      <c r="Q1441" s="121"/>
      <c r="R1441" s="121"/>
      <c r="S1441" s="121"/>
      <c r="T1441" s="121"/>
      <c r="U1441" s="121"/>
      <c r="V1441" s="121"/>
      <c r="W1441" s="121"/>
      <c r="X1441" s="121"/>
      <c r="Y1441" s="121"/>
      <c r="Z1441" s="121"/>
    </row>
    <row r="1442" ht="11.25" customHeight="1">
      <c r="A1442" s="547" t="s">
        <v>171</v>
      </c>
      <c r="B1442" s="5" t="s">
        <v>135</v>
      </c>
      <c r="C1442" s="547" t="s">
        <v>14017</v>
      </c>
      <c r="D1442" s="5" t="s">
        <v>12314</v>
      </c>
      <c r="E1442" s="5" t="s">
        <v>14018</v>
      </c>
      <c r="F1442" s="548">
        <v>0.425</v>
      </c>
      <c r="G1442" s="5" t="s">
        <v>171</v>
      </c>
      <c r="H1442" s="121"/>
      <c r="I1442" s="121"/>
      <c r="J1442" s="121"/>
      <c r="K1442" s="121"/>
      <c r="L1442" s="121"/>
      <c r="M1442" s="121"/>
      <c r="N1442" s="121"/>
      <c r="O1442" s="121"/>
      <c r="P1442" s="121"/>
      <c r="Q1442" s="121"/>
      <c r="R1442" s="121"/>
      <c r="S1442" s="121"/>
      <c r="T1442" s="121"/>
      <c r="U1442" s="121"/>
      <c r="V1442" s="121"/>
      <c r="W1442" s="121"/>
      <c r="X1442" s="121"/>
      <c r="Y1442" s="121"/>
      <c r="Z1442" s="121"/>
    </row>
    <row r="1443" ht="11.25" customHeight="1">
      <c r="A1443" s="547" t="s">
        <v>171</v>
      </c>
      <c r="B1443" s="5" t="s">
        <v>135</v>
      </c>
      <c r="C1443" s="547" t="s">
        <v>14019</v>
      </c>
      <c r="D1443" s="5" t="s">
        <v>12314</v>
      </c>
      <c r="E1443" s="5" t="s">
        <v>14020</v>
      </c>
      <c r="F1443" s="548">
        <v>0.2833333333333334</v>
      </c>
      <c r="G1443" s="5" t="s">
        <v>171</v>
      </c>
      <c r="H1443" s="121"/>
      <c r="I1443" s="121"/>
      <c r="J1443" s="121"/>
      <c r="K1443" s="121"/>
      <c r="L1443" s="121"/>
      <c r="M1443" s="121"/>
      <c r="N1443" s="121"/>
      <c r="O1443" s="121"/>
      <c r="P1443" s="121"/>
      <c r="Q1443" s="121"/>
      <c r="R1443" s="121"/>
      <c r="S1443" s="121"/>
      <c r="T1443" s="121"/>
      <c r="U1443" s="121"/>
      <c r="V1443" s="121"/>
      <c r="W1443" s="121"/>
      <c r="X1443" s="121"/>
      <c r="Y1443" s="121"/>
      <c r="Z1443" s="121"/>
    </row>
    <row r="1444" ht="11.25" customHeight="1">
      <c r="A1444" s="547" t="s">
        <v>171</v>
      </c>
      <c r="B1444" s="5" t="s">
        <v>135</v>
      </c>
      <c r="C1444" s="547" t="s">
        <v>14021</v>
      </c>
      <c r="D1444" s="5" t="s">
        <v>12281</v>
      </c>
      <c r="E1444" s="5" t="s">
        <v>13735</v>
      </c>
      <c r="F1444" s="548">
        <v>7.333333333333333</v>
      </c>
      <c r="G1444" s="5" t="s">
        <v>171</v>
      </c>
      <c r="H1444" s="121"/>
      <c r="I1444" s="121"/>
      <c r="J1444" s="121"/>
      <c r="K1444" s="121"/>
      <c r="L1444" s="121"/>
      <c r="M1444" s="121"/>
      <c r="N1444" s="121"/>
      <c r="O1444" s="121"/>
      <c r="P1444" s="121"/>
      <c r="Q1444" s="121"/>
      <c r="R1444" s="121"/>
      <c r="S1444" s="121"/>
      <c r="T1444" s="121"/>
      <c r="U1444" s="121"/>
      <c r="V1444" s="121"/>
      <c r="W1444" s="121"/>
      <c r="X1444" s="121"/>
      <c r="Y1444" s="121"/>
      <c r="Z1444" s="121"/>
    </row>
    <row r="1445" ht="11.25" customHeight="1">
      <c r="A1445" s="547" t="s">
        <v>171</v>
      </c>
      <c r="B1445" s="5" t="s">
        <v>135</v>
      </c>
      <c r="C1445" s="547" t="s">
        <v>14022</v>
      </c>
      <c r="D1445" s="5" t="s">
        <v>12314</v>
      </c>
      <c r="E1445" s="5" t="s">
        <v>13737</v>
      </c>
      <c r="F1445" s="548">
        <v>3.666666666666667</v>
      </c>
      <c r="G1445" s="5" t="s">
        <v>171</v>
      </c>
      <c r="H1445" s="121"/>
      <c r="I1445" s="121"/>
      <c r="J1445" s="121"/>
      <c r="K1445" s="121"/>
      <c r="L1445" s="121"/>
      <c r="M1445" s="121"/>
      <c r="N1445" s="121"/>
      <c r="O1445" s="121"/>
      <c r="P1445" s="121"/>
      <c r="Q1445" s="121"/>
      <c r="R1445" s="121"/>
      <c r="S1445" s="121"/>
      <c r="T1445" s="121"/>
      <c r="U1445" s="121"/>
      <c r="V1445" s="121"/>
      <c r="W1445" s="121"/>
      <c r="X1445" s="121"/>
      <c r="Y1445" s="121"/>
      <c r="Z1445" s="121"/>
    </row>
    <row r="1446" ht="11.25" customHeight="1">
      <c r="A1446" s="547" t="s">
        <v>171</v>
      </c>
      <c r="B1446" s="5" t="s">
        <v>135</v>
      </c>
      <c r="C1446" s="547" t="s">
        <v>14023</v>
      </c>
      <c r="D1446" s="5" t="s">
        <v>12314</v>
      </c>
      <c r="E1446" s="5" t="s">
        <v>14024</v>
      </c>
      <c r="F1446" s="548">
        <v>0.5499999999999999</v>
      </c>
      <c r="G1446" s="5" t="s">
        <v>171</v>
      </c>
      <c r="H1446" s="121"/>
      <c r="I1446" s="121"/>
      <c r="J1446" s="121"/>
      <c r="K1446" s="121"/>
      <c r="L1446" s="121"/>
      <c r="M1446" s="121"/>
      <c r="N1446" s="121"/>
      <c r="O1446" s="121"/>
      <c r="P1446" s="121"/>
      <c r="Q1446" s="121"/>
      <c r="R1446" s="121"/>
      <c r="S1446" s="121"/>
      <c r="T1446" s="121"/>
      <c r="U1446" s="121"/>
      <c r="V1446" s="121"/>
      <c r="W1446" s="121"/>
      <c r="X1446" s="121"/>
      <c r="Y1446" s="121"/>
      <c r="Z1446" s="121"/>
    </row>
    <row r="1447" ht="11.25" customHeight="1">
      <c r="A1447" s="547" t="s">
        <v>171</v>
      </c>
      <c r="B1447" s="5" t="s">
        <v>135</v>
      </c>
      <c r="C1447" s="547" t="s">
        <v>14025</v>
      </c>
      <c r="D1447" s="5" t="s">
        <v>12314</v>
      </c>
      <c r="E1447" s="5" t="s">
        <v>14026</v>
      </c>
      <c r="F1447" s="548">
        <v>0.3666666666666667</v>
      </c>
      <c r="G1447" s="5" t="s">
        <v>171</v>
      </c>
      <c r="H1447" s="121"/>
      <c r="I1447" s="121"/>
      <c r="J1447" s="121"/>
      <c r="K1447" s="121"/>
      <c r="L1447" s="121"/>
      <c r="M1447" s="121"/>
      <c r="N1447" s="121"/>
      <c r="O1447" s="121"/>
      <c r="P1447" s="121"/>
      <c r="Q1447" s="121"/>
      <c r="R1447" s="121"/>
      <c r="S1447" s="121"/>
      <c r="T1447" s="121"/>
      <c r="U1447" s="121"/>
      <c r="V1447" s="121"/>
      <c r="W1447" s="121"/>
      <c r="X1447" s="121"/>
      <c r="Y1447" s="121"/>
      <c r="Z1447" s="121"/>
    </row>
    <row r="1448" ht="11.25" customHeight="1">
      <c r="A1448" s="547" t="s">
        <v>171</v>
      </c>
      <c r="B1448" s="5" t="s">
        <v>135</v>
      </c>
      <c r="C1448" s="547" t="s">
        <v>14027</v>
      </c>
      <c r="D1448" s="5" t="s">
        <v>12281</v>
      </c>
      <c r="E1448" s="5" t="s">
        <v>14028</v>
      </c>
      <c r="F1448" s="548">
        <v>12.33333333333333</v>
      </c>
      <c r="G1448" s="5" t="s">
        <v>171</v>
      </c>
      <c r="H1448" s="121"/>
      <c r="I1448" s="121"/>
      <c r="J1448" s="121"/>
      <c r="K1448" s="121"/>
      <c r="L1448" s="121"/>
      <c r="M1448" s="121"/>
      <c r="N1448" s="121"/>
      <c r="O1448" s="121"/>
      <c r="P1448" s="121"/>
      <c r="Q1448" s="121"/>
      <c r="R1448" s="121"/>
      <c r="S1448" s="121"/>
      <c r="T1448" s="121"/>
      <c r="U1448" s="121"/>
      <c r="V1448" s="121"/>
      <c r="W1448" s="121"/>
      <c r="X1448" s="121"/>
      <c r="Y1448" s="121"/>
      <c r="Z1448" s="121"/>
    </row>
    <row r="1449" ht="11.25" customHeight="1">
      <c r="A1449" s="547" t="s">
        <v>171</v>
      </c>
      <c r="B1449" s="5" t="s">
        <v>135</v>
      </c>
      <c r="C1449" s="547" t="s">
        <v>14029</v>
      </c>
      <c r="D1449" s="5" t="s">
        <v>12281</v>
      </c>
      <c r="E1449" s="5" t="s">
        <v>14028</v>
      </c>
      <c r="F1449" s="548">
        <v>12.33333333333333</v>
      </c>
      <c r="G1449" s="5" t="s">
        <v>171</v>
      </c>
      <c r="H1449" s="121"/>
      <c r="I1449" s="121"/>
      <c r="J1449" s="121"/>
      <c r="K1449" s="121"/>
      <c r="L1449" s="121"/>
      <c r="M1449" s="121"/>
      <c r="N1449" s="121"/>
      <c r="O1449" s="121"/>
      <c r="P1449" s="121"/>
      <c r="Q1449" s="121"/>
      <c r="R1449" s="121"/>
      <c r="S1449" s="121"/>
      <c r="T1449" s="121"/>
      <c r="U1449" s="121"/>
      <c r="V1449" s="121"/>
      <c r="W1449" s="121"/>
      <c r="X1449" s="121"/>
      <c r="Y1449" s="121"/>
      <c r="Z1449" s="121"/>
    </row>
    <row r="1450" ht="11.25" customHeight="1">
      <c r="A1450" s="547" t="s">
        <v>171</v>
      </c>
      <c r="B1450" s="5" t="s">
        <v>135</v>
      </c>
      <c r="C1450" s="547" t="s">
        <v>14030</v>
      </c>
      <c r="D1450" s="5" t="s">
        <v>12314</v>
      </c>
      <c r="E1450" s="5" t="s">
        <v>14031</v>
      </c>
      <c r="F1450" s="548">
        <v>6.166666666666667</v>
      </c>
      <c r="G1450" s="5" t="s">
        <v>171</v>
      </c>
      <c r="H1450" s="121"/>
      <c r="I1450" s="121"/>
      <c r="J1450" s="121"/>
      <c r="K1450" s="121"/>
      <c r="L1450" s="121"/>
      <c r="M1450" s="121"/>
      <c r="N1450" s="121"/>
      <c r="O1450" s="121"/>
      <c r="P1450" s="121"/>
      <c r="Q1450" s="121"/>
      <c r="R1450" s="121"/>
      <c r="S1450" s="121"/>
      <c r="T1450" s="121"/>
      <c r="U1450" s="121"/>
      <c r="V1450" s="121"/>
      <c r="W1450" s="121"/>
      <c r="X1450" s="121"/>
      <c r="Y1450" s="121"/>
      <c r="Z1450" s="121"/>
    </row>
    <row r="1451" ht="11.25" customHeight="1">
      <c r="A1451" s="547" t="s">
        <v>171</v>
      </c>
      <c r="B1451" s="5" t="s">
        <v>135</v>
      </c>
      <c r="C1451" s="547" t="s">
        <v>14032</v>
      </c>
      <c r="D1451" s="5" t="s">
        <v>12314</v>
      </c>
      <c r="E1451" s="5" t="s">
        <v>14033</v>
      </c>
      <c r="F1451" s="548">
        <v>1.541666666666667</v>
      </c>
      <c r="G1451" s="5" t="s">
        <v>171</v>
      </c>
      <c r="H1451" s="121"/>
      <c r="I1451" s="121"/>
      <c r="J1451" s="121"/>
      <c r="K1451" s="121"/>
      <c r="L1451" s="121"/>
      <c r="M1451" s="121"/>
      <c r="N1451" s="121"/>
      <c r="O1451" s="121"/>
      <c r="P1451" s="121"/>
      <c r="Q1451" s="121"/>
      <c r="R1451" s="121"/>
      <c r="S1451" s="121"/>
      <c r="T1451" s="121"/>
      <c r="U1451" s="121"/>
      <c r="V1451" s="121"/>
      <c r="W1451" s="121"/>
      <c r="X1451" s="121"/>
      <c r="Y1451" s="121"/>
      <c r="Z1451" s="121"/>
    </row>
    <row r="1452" ht="11.25" customHeight="1">
      <c r="A1452" s="547" t="s">
        <v>171</v>
      </c>
      <c r="B1452" s="5" t="s">
        <v>135</v>
      </c>
      <c r="C1452" s="547" t="s">
        <v>14034</v>
      </c>
      <c r="D1452" s="5" t="s">
        <v>12314</v>
      </c>
      <c r="E1452" s="5" t="s">
        <v>14035</v>
      </c>
      <c r="F1452" s="548">
        <v>0.6166666666666667</v>
      </c>
      <c r="G1452" s="5" t="s">
        <v>171</v>
      </c>
      <c r="H1452" s="121"/>
      <c r="I1452" s="121"/>
      <c r="J1452" s="121"/>
      <c r="K1452" s="121"/>
      <c r="L1452" s="121"/>
      <c r="M1452" s="121"/>
      <c r="N1452" s="121"/>
      <c r="O1452" s="121"/>
      <c r="P1452" s="121"/>
      <c r="Q1452" s="121"/>
      <c r="R1452" s="121"/>
      <c r="S1452" s="121"/>
      <c r="T1452" s="121"/>
      <c r="U1452" s="121"/>
      <c r="V1452" s="121"/>
      <c r="W1452" s="121"/>
      <c r="X1452" s="121"/>
      <c r="Y1452" s="121"/>
      <c r="Z1452" s="121"/>
    </row>
    <row r="1453" ht="11.25" customHeight="1">
      <c r="A1453" s="515"/>
      <c r="B1453" s="515"/>
      <c r="C1453" s="515"/>
      <c r="D1453" s="378"/>
      <c r="E1453" s="378"/>
      <c r="F1453" s="493"/>
      <c r="G1453" s="506"/>
      <c r="H1453" s="121"/>
      <c r="I1453" s="121"/>
      <c r="J1453" s="121"/>
      <c r="K1453" s="121"/>
      <c r="L1453" s="121"/>
      <c r="M1453" s="121"/>
      <c r="N1453" s="121"/>
      <c r="O1453" s="121"/>
      <c r="P1453" s="121"/>
      <c r="Q1453" s="121"/>
      <c r="R1453" s="121"/>
      <c r="S1453" s="121"/>
      <c r="T1453" s="121"/>
      <c r="U1453" s="121"/>
      <c r="V1453" s="121"/>
      <c r="W1453" s="121"/>
      <c r="X1453" s="121"/>
      <c r="Y1453" s="121"/>
      <c r="Z1453" s="121"/>
    </row>
    <row r="1454" ht="11.25" customHeight="1">
      <c r="A1454" s="345"/>
      <c r="B1454" s="345"/>
      <c r="C1454" s="345"/>
      <c r="D1454" s="134"/>
      <c r="E1454" s="134"/>
      <c r="F1454" s="495"/>
      <c r="G1454" s="506"/>
      <c r="H1454" s="121"/>
      <c r="I1454" s="121"/>
      <c r="J1454" s="121"/>
      <c r="K1454" s="121"/>
      <c r="L1454" s="121"/>
      <c r="M1454" s="121"/>
      <c r="N1454" s="121"/>
      <c r="O1454" s="121"/>
      <c r="P1454" s="121"/>
      <c r="Q1454" s="121"/>
      <c r="R1454" s="121"/>
      <c r="S1454" s="121"/>
      <c r="T1454" s="121"/>
      <c r="U1454" s="121"/>
      <c r="V1454" s="121"/>
      <c r="W1454" s="121"/>
      <c r="X1454" s="121"/>
      <c r="Y1454" s="121"/>
      <c r="Z1454" s="121"/>
    </row>
    <row r="1455" ht="11.25" customHeight="1">
      <c r="A1455" s="345"/>
      <c r="B1455" s="345"/>
      <c r="C1455" s="345"/>
      <c r="D1455" s="139"/>
      <c r="E1455" s="139"/>
      <c r="F1455" s="495"/>
      <c r="G1455" s="506"/>
      <c r="H1455" s="121"/>
      <c r="I1455" s="121"/>
      <c r="J1455" s="121"/>
      <c r="K1455" s="121"/>
      <c r="L1455" s="121"/>
      <c r="M1455" s="121"/>
      <c r="N1455" s="121"/>
      <c r="O1455" s="121"/>
      <c r="P1455" s="121"/>
      <c r="Q1455" s="121"/>
      <c r="R1455" s="121"/>
      <c r="S1455" s="121"/>
      <c r="T1455" s="121"/>
      <c r="U1455" s="121"/>
      <c r="V1455" s="121"/>
      <c r="W1455" s="121"/>
      <c r="X1455" s="121"/>
      <c r="Y1455" s="121"/>
      <c r="Z1455" s="121"/>
    </row>
    <row r="1456" ht="11.25" customHeight="1">
      <c r="A1456" s="345"/>
      <c r="B1456" s="345"/>
      <c r="C1456" s="345"/>
      <c r="D1456" s="134"/>
      <c r="E1456" s="134"/>
      <c r="F1456" s="495"/>
      <c r="G1456" s="506"/>
      <c r="H1456" s="121"/>
      <c r="I1456" s="121"/>
      <c r="J1456" s="121"/>
      <c r="K1456" s="121"/>
      <c r="L1456" s="121"/>
      <c r="M1456" s="121"/>
      <c r="N1456" s="121"/>
      <c r="O1456" s="121"/>
      <c r="P1456" s="121"/>
      <c r="Q1456" s="121"/>
      <c r="R1456" s="121"/>
      <c r="S1456" s="121"/>
      <c r="T1456" s="121"/>
      <c r="U1456" s="121"/>
      <c r="V1456" s="121"/>
      <c r="W1456" s="121"/>
      <c r="X1456" s="121"/>
      <c r="Y1456" s="121"/>
      <c r="Z1456" s="121"/>
    </row>
    <row r="1457" ht="11.25" customHeight="1">
      <c r="A1457" s="345"/>
      <c r="B1457" s="345"/>
      <c r="C1457" s="345"/>
      <c r="D1457" s="134"/>
      <c r="E1457" s="134"/>
      <c r="F1457" s="495"/>
      <c r="G1457" s="506"/>
      <c r="H1457" s="121"/>
      <c r="I1457" s="121"/>
      <c r="J1457" s="121"/>
      <c r="K1457" s="121"/>
      <c r="L1457" s="121"/>
      <c r="M1457" s="121"/>
      <c r="N1457" s="121"/>
      <c r="O1457" s="121"/>
      <c r="P1457" s="121"/>
      <c r="Q1457" s="121"/>
      <c r="R1457" s="121"/>
      <c r="S1457" s="121"/>
      <c r="T1457" s="121"/>
      <c r="U1457" s="121"/>
      <c r="V1457" s="121"/>
      <c r="W1457" s="121"/>
      <c r="X1457" s="121"/>
      <c r="Y1457" s="121"/>
      <c r="Z1457" s="121"/>
    </row>
    <row r="1458" ht="11.25" customHeight="1">
      <c r="A1458" s="345"/>
      <c r="B1458" s="345"/>
      <c r="C1458" s="345"/>
      <c r="D1458" s="134"/>
      <c r="E1458" s="134"/>
      <c r="F1458" s="495"/>
      <c r="G1458" s="506"/>
      <c r="H1458" s="121"/>
      <c r="I1458" s="121"/>
      <c r="J1458" s="121"/>
      <c r="K1458" s="121"/>
      <c r="L1458" s="121"/>
      <c r="M1458" s="121"/>
      <c r="N1458" s="121"/>
      <c r="O1458" s="121"/>
      <c r="P1458" s="121"/>
      <c r="Q1458" s="121"/>
      <c r="R1458" s="121"/>
      <c r="S1458" s="121"/>
      <c r="T1458" s="121"/>
      <c r="U1458" s="121"/>
      <c r="V1458" s="121"/>
      <c r="W1458" s="121"/>
      <c r="X1458" s="121"/>
      <c r="Y1458" s="121"/>
      <c r="Z1458" s="121"/>
    </row>
    <row r="1459" ht="15.0" customHeight="1">
      <c r="A1459" s="77"/>
      <c r="B1459" s="373"/>
      <c r="C1459" s="373"/>
      <c r="D1459" s="499"/>
      <c r="E1459" s="499"/>
      <c r="F1459" s="499">
        <f>SUM(F16:F1458)</f>
        <v>13170.21259</v>
      </c>
      <c r="G1459" s="1"/>
    </row>
    <row r="1460" ht="15.0" customHeight="1">
      <c r="A1460" s="66"/>
      <c r="B1460" s="66"/>
      <c r="C1460" s="67"/>
      <c r="D1460" s="67"/>
      <c r="E1460" s="67"/>
      <c r="F1460" s="67"/>
      <c r="G1460" s="3"/>
    </row>
    <row r="1461" ht="15.0" customHeight="1">
      <c r="A1461" s="533" t="s">
        <v>1743</v>
      </c>
      <c r="B1461" s="3"/>
      <c r="C1461" s="3"/>
      <c r="D1461" s="3"/>
      <c r="E1461" s="3"/>
      <c r="F1461" s="3"/>
      <c r="G1461" s="1"/>
    </row>
    <row r="1462" ht="15.0" customHeight="1">
      <c r="A1462" s="66"/>
      <c r="B1462" s="66"/>
      <c r="C1462" s="67"/>
      <c r="D1462" s="67"/>
      <c r="E1462" s="67"/>
      <c r="F1462" s="1"/>
      <c r="G1462" s="1"/>
    </row>
    <row r="1463" ht="15.0" customHeight="1">
      <c r="A1463" s="66"/>
      <c r="B1463" s="66"/>
      <c r="C1463" s="67"/>
      <c r="D1463" s="67"/>
      <c r="E1463" s="67"/>
      <c r="F1463" s="67"/>
      <c r="G1463" s="1"/>
    </row>
    <row r="1464" ht="15.0" customHeight="1">
      <c r="A1464" s="66"/>
      <c r="B1464" s="66"/>
      <c r="C1464" s="67"/>
      <c r="D1464" s="67"/>
      <c r="E1464" s="67"/>
      <c r="F1464" s="1"/>
      <c r="G1464" s="1"/>
    </row>
    <row r="1465" ht="15.0" customHeight="1">
      <c r="A1465" s="66"/>
      <c r="B1465" s="66"/>
      <c r="C1465" s="67"/>
      <c r="D1465" s="67"/>
      <c r="E1465" s="67"/>
      <c r="F1465" s="67"/>
      <c r="G1465" s="1"/>
    </row>
    <row r="1466" ht="15.0" customHeight="1">
      <c r="A1466" s="66"/>
      <c r="B1466" s="66"/>
      <c r="C1466" s="67"/>
      <c r="D1466" s="67"/>
      <c r="E1466" s="67"/>
      <c r="F1466" s="67"/>
      <c r="G1466" s="1"/>
    </row>
    <row r="1467" ht="15.0" customHeight="1">
      <c r="A1467" s="66"/>
      <c r="B1467" s="66"/>
      <c r="C1467" s="67"/>
      <c r="D1467" s="67"/>
      <c r="E1467" s="67"/>
      <c r="F1467" s="67"/>
      <c r="G1467" s="1"/>
    </row>
    <row r="1468" ht="15.0" customHeight="1">
      <c r="A1468" s="66"/>
      <c r="B1468" s="66"/>
      <c r="C1468" s="67"/>
      <c r="D1468" s="67"/>
      <c r="E1468" s="67"/>
      <c r="F1468" s="67"/>
      <c r="G1468" s="1"/>
    </row>
    <row r="1469" ht="15.0" customHeight="1">
      <c r="A1469" s="66"/>
      <c r="B1469" s="66"/>
      <c r="C1469" s="67"/>
      <c r="D1469" s="67"/>
      <c r="E1469" s="67"/>
      <c r="F1469" s="67"/>
      <c r="G1469" s="1"/>
    </row>
    <row r="1470" ht="15.0" customHeight="1">
      <c r="A1470" s="66"/>
      <c r="B1470" s="66"/>
      <c r="C1470" s="67"/>
      <c r="D1470" s="67"/>
      <c r="E1470" s="67"/>
      <c r="F1470" s="67"/>
      <c r="G1470" s="1"/>
    </row>
    <row r="1471" ht="15.0" customHeight="1">
      <c r="A1471" s="66"/>
      <c r="B1471" s="66"/>
      <c r="C1471" s="67"/>
      <c r="D1471" s="67"/>
      <c r="E1471" s="67"/>
      <c r="F1471" s="67"/>
      <c r="G1471" s="1"/>
    </row>
    <row r="1472" ht="15.0" customHeight="1">
      <c r="A1472" s="66"/>
      <c r="B1472" s="66"/>
      <c r="C1472" s="67"/>
      <c r="D1472" s="67"/>
      <c r="E1472" s="67"/>
      <c r="F1472" s="67"/>
      <c r="G1472" s="1"/>
    </row>
    <row r="1473" ht="15.0" customHeight="1">
      <c r="A1473" s="66"/>
      <c r="B1473" s="66"/>
      <c r="C1473" s="67"/>
      <c r="D1473" s="67"/>
      <c r="E1473" s="67"/>
      <c r="F1473" s="67"/>
      <c r="G1473" s="1"/>
    </row>
    <row r="1474" ht="15.0" customHeight="1">
      <c r="A1474" s="66"/>
      <c r="B1474" s="66"/>
      <c r="C1474" s="67"/>
      <c r="D1474" s="67"/>
      <c r="E1474" s="67"/>
      <c r="F1474" s="67"/>
      <c r="G1474" s="1"/>
    </row>
    <row r="1475" ht="15.0" customHeight="1">
      <c r="A1475" s="66"/>
      <c r="B1475" s="66"/>
      <c r="C1475" s="67"/>
      <c r="D1475" s="67"/>
      <c r="E1475" s="67"/>
      <c r="F1475" s="67"/>
      <c r="G1475" s="1"/>
    </row>
    <row r="1476" ht="15.0" customHeight="1">
      <c r="A1476" s="66"/>
      <c r="B1476" s="66"/>
      <c r="C1476" s="67"/>
      <c r="D1476" s="67"/>
      <c r="E1476" s="67"/>
      <c r="F1476" s="67"/>
      <c r="G1476" s="1"/>
    </row>
    <row r="1477" ht="15.0" customHeight="1">
      <c r="A1477" s="66"/>
      <c r="B1477" s="66"/>
      <c r="C1477" s="67"/>
      <c r="D1477" s="67"/>
      <c r="E1477" s="67"/>
      <c r="F1477" s="67"/>
      <c r="G1477" s="1"/>
    </row>
    <row r="1478" ht="15.0" customHeight="1">
      <c r="A1478" s="66"/>
      <c r="B1478" s="66"/>
      <c r="C1478" s="67"/>
      <c r="D1478" s="67"/>
      <c r="E1478" s="67"/>
      <c r="F1478" s="67"/>
      <c r="G1478" s="1"/>
    </row>
    <row r="1479" ht="15.0" customHeight="1">
      <c r="A1479" s="66"/>
      <c r="B1479" s="66"/>
      <c r="C1479" s="67"/>
      <c r="D1479" s="67"/>
      <c r="E1479" s="67"/>
      <c r="F1479" s="67"/>
      <c r="G1479" s="1"/>
    </row>
    <row r="1480" ht="15.0" customHeight="1">
      <c r="A1480" s="66"/>
      <c r="B1480" s="66"/>
      <c r="C1480" s="67"/>
      <c r="D1480" s="67"/>
      <c r="E1480" s="67"/>
      <c r="F1480" s="67"/>
      <c r="G1480" s="1"/>
    </row>
    <row r="1481" ht="15.0" customHeight="1">
      <c r="A1481" s="66"/>
      <c r="B1481" s="66"/>
      <c r="C1481" s="67"/>
      <c r="D1481" s="67"/>
      <c r="E1481" s="67"/>
      <c r="F1481" s="67"/>
      <c r="G1481" s="1"/>
    </row>
    <row r="1482" ht="15.0" customHeight="1">
      <c r="A1482" s="66"/>
      <c r="B1482" s="66"/>
      <c r="C1482" s="67"/>
      <c r="D1482" s="67"/>
      <c r="E1482" s="67"/>
      <c r="F1482" s="67"/>
      <c r="G1482" s="1"/>
    </row>
    <row r="1483" ht="15.0" customHeight="1">
      <c r="A1483" s="66"/>
      <c r="B1483" s="66"/>
      <c r="C1483" s="67"/>
      <c r="D1483" s="67"/>
      <c r="E1483" s="67"/>
      <c r="F1483" s="67"/>
      <c r="G1483" s="1"/>
    </row>
    <row r="1484" ht="15.0" customHeight="1">
      <c r="A1484" s="66"/>
      <c r="B1484" s="66"/>
      <c r="C1484" s="67"/>
      <c r="D1484" s="67"/>
      <c r="E1484" s="67"/>
      <c r="F1484" s="67"/>
      <c r="G1484" s="1"/>
    </row>
    <row r="1485" ht="15.0" customHeight="1">
      <c r="A1485" s="66"/>
      <c r="B1485" s="66"/>
      <c r="C1485" s="67"/>
      <c r="D1485" s="67"/>
      <c r="E1485" s="67"/>
      <c r="F1485" s="67"/>
      <c r="G1485" s="1"/>
    </row>
    <row r="1486" ht="15.0" customHeight="1">
      <c r="A1486" s="66"/>
      <c r="B1486" s="66"/>
      <c r="C1486" s="67"/>
      <c r="D1486" s="67"/>
      <c r="E1486" s="67"/>
      <c r="F1486" s="67"/>
      <c r="G1486" s="1"/>
    </row>
    <row r="1487" ht="15.0" customHeight="1">
      <c r="A1487" s="66"/>
      <c r="B1487" s="66"/>
      <c r="C1487" s="67"/>
      <c r="D1487" s="67"/>
      <c r="E1487" s="67"/>
      <c r="F1487" s="67"/>
      <c r="G1487" s="1"/>
    </row>
    <row r="1488" ht="15.0" customHeight="1">
      <c r="A1488" s="66"/>
      <c r="B1488" s="66"/>
      <c r="C1488" s="67"/>
      <c r="D1488" s="67"/>
      <c r="E1488" s="67"/>
      <c r="F1488" s="67"/>
      <c r="G1488" s="1"/>
    </row>
    <row r="1489" ht="15.0" customHeight="1">
      <c r="A1489" s="66"/>
      <c r="B1489" s="66"/>
      <c r="C1489" s="67"/>
      <c r="D1489" s="67"/>
      <c r="E1489" s="67"/>
      <c r="F1489" s="67"/>
      <c r="G1489" s="1"/>
    </row>
    <row r="1490" ht="15.0" customHeight="1">
      <c r="A1490" s="66"/>
      <c r="B1490" s="66"/>
      <c r="C1490" s="67"/>
      <c r="D1490" s="67"/>
      <c r="E1490" s="67"/>
      <c r="F1490" s="67"/>
      <c r="G1490" s="1"/>
    </row>
    <row r="1491" ht="15.0" customHeight="1">
      <c r="A1491" s="66"/>
      <c r="B1491" s="66"/>
      <c r="C1491" s="67"/>
      <c r="D1491" s="67"/>
      <c r="E1491" s="67"/>
      <c r="F1491" s="67"/>
      <c r="G1491" s="1"/>
    </row>
    <row r="1492" ht="15.0" customHeight="1">
      <c r="A1492" s="66"/>
      <c r="B1492" s="66"/>
      <c r="C1492" s="67"/>
      <c r="D1492" s="67"/>
      <c r="E1492" s="67"/>
      <c r="F1492" s="67"/>
      <c r="G1492" s="1"/>
    </row>
    <row r="1493" ht="15.0" customHeight="1">
      <c r="A1493" s="66"/>
      <c r="B1493" s="66"/>
      <c r="C1493" s="67"/>
      <c r="D1493" s="67"/>
      <c r="E1493" s="67"/>
      <c r="F1493" s="67"/>
      <c r="G1493" s="1"/>
    </row>
    <row r="1494" ht="15.0" customHeight="1">
      <c r="A1494" s="66"/>
      <c r="B1494" s="66"/>
      <c r="C1494" s="67"/>
      <c r="D1494" s="67"/>
      <c r="E1494" s="67"/>
      <c r="F1494" s="67"/>
      <c r="G1494" s="1"/>
    </row>
    <row r="1495" ht="15.0" customHeight="1">
      <c r="A1495" s="66"/>
      <c r="B1495" s="66"/>
      <c r="C1495" s="67"/>
      <c r="D1495" s="67"/>
      <c r="E1495" s="67"/>
      <c r="F1495" s="67"/>
      <c r="G1495" s="1"/>
    </row>
    <row r="1496" ht="15.0" customHeight="1">
      <c r="A1496" s="66"/>
      <c r="B1496" s="66"/>
      <c r="C1496" s="67"/>
      <c r="D1496" s="67"/>
      <c r="E1496" s="67"/>
      <c r="F1496" s="67"/>
      <c r="G1496" s="1"/>
    </row>
    <row r="1497" ht="15.0" customHeight="1">
      <c r="A1497" s="66"/>
      <c r="B1497" s="66"/>
      <c r="C1497" s="67"/>
      <c r="D1497" s="67"/>
      <c r="E1497" s="67"/>
      <c r="F1497" s="67"/>
      <c r="G1497" s="1"/>
    </row>
    <row r="1498" ht="15.0" customHeight="1">
      <c r="A1498" s="66"/>
      <c r="B1498" s="66"/>
      <c r="C1498" s="67"/>
      <c r="D1498" s="67"/>
      <c r="E1498" s="67"/>
      <c r="F1498" s="67"/>
      <c r="G1498" s="1"/>
    </row>
    <row r="1499" ht="15.0" customHeight="1">
      <c r="A1499" s="66"/>
      <c r="B1499" s="66"/>
      <c r="C1499" s="67"/>
      <c r="D1499" s="67"/>
      <c r="E1499" s="67"/>
      <c r="F1499" s="67"/>
      <c r="G1499" s="1"/>
    </row>
    <row r="1500" ht="15.0" customHeight="1">
      <c r="A1500" s="66"/>
      <c r="B1500" s="66"/>
      <c r="C1500" s="67"/>
      <c r="D1500" s="67"/>
      <c r="E1500" s="67"/>
      <c r="F1500" s="67"/>
      <c r="G1500" s="1"/>
    </row>
    <row r="1501" ht="15.0" customHeight="1">
      <c r="A1501" s="66"/>
      <c r="B1501" s="66"/>
      <c r="C1501" s="67"/>
      <c r="D1501" s="67"/>
      <c r="E1501" s="67"/>
      <c r="F1501" s="67"/>
      <c r="G1501" s="1"/>
    </row>
    <row r="1502" ht="15.0" customHeight="1">
      <c r="A1502" s="66"/>
      <c r="B1502" s="66"/>
      <c r="C1502" s="67"/>
      <c r="D1502" s="67"/>
      <c r="E1502" s="67"/>
      <c r="F1502" s="67"/>
      <c r="G1502" s="1"/>
    </row>
    <row r="1503" ht="15.0" customHeight="1">
      <c r="A1503" s="66"/>
      <c r="B1503" s="66"/>
      <c r="C1503" s="67"/>
      <c r="D1503" s="67"/>
      <c r="E1503" s="67"/>
      <c r="F1503" s="67"/>
      <c r="G1503" s="1"/>
    </row>
    <row r="1504" ht="15.0" customHeight="1">
      <c r="A1504" s="66"/>
      <c r="B1504" s="66"/>
      <c r="C1504" s="67"/>
      <c r="D1504" s="67"/>
      <c r="E1504" s="67"/>
      <c r="F1504" s="67"/>
      <c r="G1504" s="1"/>
    </row>
    <row r="1505" ht="15.0" customHeight="1">
      <c r="A1505" s="66"/>
      <c r="B1505" s="66"/>
      <c r="C1505" s="67"/>
      <c r="D1505" s="67"/>
      <c r="E1505" s="67"/>
      <c r="F1505" s="67"/>
      <c r="G1505" s="1"/>
    </row>
    <row r="1506" ht="15.0" customHeight="1">
      <c r="A1506" s="66"/>
      <c r="B1506" s="66"/>
      <c r="C1506" s="67"/>
      <c r="D1506" s="67"/>
      <c r="E1506" s="67"/>
      <c r="F1506" s="67"/>
      <c r="G1506" s="1"/>
    </row>
    <row r="1507" ht="15.0" customHeight="1">
      <c r="A1507" s="66"/>
      <c r="B1507" s="66"/>
      <c r="C1507" s="67"/>
      <c r="D1507" s="67"/>
      <c r="E1507" s="67"/>
      <c r="F1507" s="67"/>
      <c r="G1507" s="1"/>
    </row>
    <row r="1508" ht="15.0" customHeight="1">
      <c r="A1508" s="66"/>
      <c r="B1508" s="66"/>
      <c r="C1508" s="67"/>
      <c r="D1508" s="67"/>
      <c r="E1508" s="67"/>
      <c r="F1508" s="67"/>
      <c r="G1508" s="1"/>
    </row>
    <row r="1509" ht="15.0" customHeight="1">
      <c r="A1509" s="66"/>
      <c r="B1509" s="66"/>
      <c r="C1509" s="67"/>
      <c r="D1509" s="67"/>
      <c r="E1509" s="67"/>
      <c r="F1509" s="67"/>
      <c r="G1509" s="1"/>
    </row>
    <row r="1510" ht="15.0" customHeight="1">
      <c r="A1510" s="66"/>
      <c r="B1510" s="66"/>
      <c r="C1510" s="67"/>
      <c r="D1510" s="67"/>
      <c r="E1510" s="67"/>
      <c r="F1510" s="67"/>
      <c r="G1510" s="1"/>
    </row>
    <row r="1511" ht="15.0" customHeight="1">
      <c r="A1511" s="66"/>
      <c r="B1511" s="66"/>
      <c r="C1511" s="67"/>
      <c r="D1511" s="67"/>
      <c r="E1511" s="67"/>
      <c r="F1511" s="67"/>
      <c r="G1511" s="1"/>
    </row>
    <row r="1512" ht="15.0" customHeight="1">
      <c r="A1512" s="66"/>
      <c r="B1512" s="66"/>
      <c r="C1512" s="67"/>
      <c r="D1512" s="67"/>
      <c r="E1512" s="67"/>
      <c r="F1512" s="67"/>
      <c r="G1512" s="1"/>
    </row>
    <row r="1513" ht="15.0" customHeight="1">
      <c r="A1513" s="66"/>
      <c r="B1513" s="66"/>
      <c r="C1513" s="67"/>
      <c r="D1513" s="67"/>
      <c r="E1513" s="67"/>
      <c r="F1513" s="67"/>
      <c r="G1513" s="1"/>
    </row>
    <row r="1514" ht="15.0" customHeight="1">
      <c r="A1514" s="66"/>
      <c r="B1514" s="66"/>
      <c r="C1514" s="67"/>
      <c r="D1514" s="67"/>
      <c r="E1514" s="67"/>
      <c r="F1514" s="67"/>
      <c r="G1514" s="1"/>
    </row>
    <row r="1515" ht="15.0" customHeight="1">
      <c r="A1515" s="66"/>
      <c r="B1515" s="66"/>
      <c r="C1515" s="67"/>
      <c r="D1515" s="67"/>
      <c r="E1515" s="67"/>
      <c r="F1515" s="67"/>
      <c r="G1515" s="1"/>
    </row>
    <row r="1516" ht="15.0" customHeight="1">
      <c r="A1516" s="66"/>
      <c r="B1516" s="66"/>
      <c r="C1516" s="67"/>
      <c r="D1516" s="67"/>
      <c r="E1516" s="67"/>
      <c r="F1516" s="67"/>
      <c r="G1516" s="1"/>
    </row>
    <row r="1517" ht="15.0" customHeight="1">
      <c r="A1517" s="66"/>
      <c r="B1517" s="66"/>
      <c r="C1517" s="67"/>
      <c r="D1517" s="67"/>
      <c r="E1517" s="67"/>
      <c r="F1517" s="67"/>
      <c r="G1517" s="1"/>
    </row>
    <row r="1518" ht="15.0" customHeight="1">
      <c r="A1518" s="66"/>
      <c r="B1518" s="66"/>
      <c r="C1518" s="67"/>
      <c r="D1518" s="67"/>
      <c r="E1518" s="67"/>
      <c r="F1518" s="67"/>
      <c r="G1518" s="1"/>
    </row>
    <row r="1519" ht="15.0" customHeight="1">
      <c r="A1519" s="66"/>
      <c r="B1519" s="66"/>
      <c r="C1519" s="67"/>
      <c r="D1519" s="67"/>
      <c r="E1519" s="67"/>
      <c r="F1519" s="67"/>
      <c r="G1519" s="1"/>
    </row>
    <row r="1520" ht="15.0" customHeight="1">
      <c r="A1520" s="66"/>
      <c r="B1520" s="66"/>
      <c r="C1520" s="67"/>
      <c r="D1520" s="67"/>
      <c r="E1520" s="67"/>
      <c r="F1520" s="67"/>
      <c r="G1520" s="1"/>
    </row>
    <row r="1521" ht="15.0" customHeight="1">
      <c r="A1521" s="66"/>
      <c r="B1521" s="66"/>
      <c r="C1521" s="67"/>
      <c r="D1521" s="67"/>
      <c r="E1521" s="67"/>
      <c r="F1521" s="67"/>
      <c r="G1521" s="1"/>
    </row>
    <row r="1522" ht="15.0" customHeight="1">
      <c r="A1522" s="66"/>
      <c r="B1522" s="66"/>
      <c r="C1522" s="67"/>
      <c r="D1522" s="67"/>
      <c r="E1522" s="67"/>
      <c r="F1522" s="67"/>
      <c r="G1522" s="1"/>
    </row>
    <row r="1523" ht="15.0" customHeight="1">
      <c r="A1523" s="66"/>
      <c r="B1523" s="66"/>
      <c r="C1523" s="67"/>
      <c r="D1523" s="67"/>
      <c r="E1523" s="67"/>
      <c r="F1523" s="67"/>
      <c r="G1523" s="1"/>
    </row>
    <row r="1524" ht="15.0" customHeight="1">
      <c r="A1524" s="66"/>
      <c r="B1524" s="66"/>
      <c r="C1524" s="67"/>
      <c r="D1524" s="67"/>
      <c r="E1524" s="67"/>
      <c r="F1524" s="67"/>
      <c r="G1524" s="1"/>
    </row>
    <row r="1525" ht="15.0" customHeight="1">
      <c r="A1525" s="66"/>
      <c r="B1525" s="66"/>
      <c r="C1525" s="67"/>
      <c r="D1525" s="67"/>
      <c r="E1525" s="67"/>
      <c r="F1525" s="67"/>
      <c r="G1525" s="1"/>
    </row>
    <row r="1526" ht="15.0" customHeight="1">
      <c r="A1526" s="66"/>
      <c r="B1526" s="66"/>
      <c r="C1526" s="67"/>
      <c r="D1526" s="67"/>
      <c r="E1526" s="67"/>
      <c r="F1526" s="67"/>
      <c r="G1526" s="1"/>
    </row>
    <row r="1527" ht="15.0" customHeight="1">
      <c r="A1527" s="66"/>
      <c r="B1527" s="66"/>
      <c r="C1527" s="67"/>
      <c r="D1527" s="67"/>
      <c r="E1527" s="67"/>
      <c r="F1527" s="67"/>
      <c r="G1527" s="1"/>
    </row>
    <row r="1528" ht="15.0" customHeight="1">
      <c r="A1528" s="66"/>
      <c r="B1528" s="66"/>
      <c r="C1528" s="67"/>
      <c r="D1528" s="67"/>
      <c r="E1528" s="67"/>
      <c r="F1528" s="67"/>
      <c r="G1528" s="1"/>
    </row>
    <row r="1529" ht="15.0" customHeight="1">
      <c r="A1529" s="66"/>
      <c r="B1529" s="66"/>
      <c r="C1529" s="67"/>
      <c r="D1529" s="67"/>
      <c r="E1529" s="67"/>
      <c r="F1529" s="67"/>
      <c r="G1529" s="1"/>
    </row>
    <row r="1530" ht="15.0" customHeight="1">
      <c r="A1530" s="66"/>
      <c r="B1530" s="66"/>
      <c r="C1530" s="67"/>
      <c r="D1530" s="67"/>
      <c r="E1530" s="67"/>
      <c r="F1530" s="67"/>
      <c r="G1530" s="1"/>
    </row>
    <row r="1531" ht="15.0" customHeight="1">
      <c r="A1531" s="66"/>
      <c r="B1531" s="66"/>
      <c r="C1531" s="67"/>
      <c r="D1531" s="67"/>
      <c r="E1531" s="67"/>
      <c r="F1531" s="67"/>
      <c r="G1531" s="1"/>
    </row>
    <row r="1532" ht="15.0" customHeight="1">
      <c r="A1532" s="66"/>
      <c r="B1532" s="66"/>
      <c r="C1532" s="67"/>
      <c r="D1532" s="67"/>
      <c r="E1532" s="67"/>
      <c r="F1532" s="67"/>
      <c r="G1532" s="1"/>
    </row>
    <row r="1533" ht="15.0" customHeight="1">
      <c r="A1533" s="66"/>
      <c r="B1533" s="66"/>
      <c r="C1533" s="67"/>
      <c r="D1533" s="67"/>
      <c r="E1533" s="67"/>
      <c r="F1533" s="67"/>
      <c r="G1533" s="1"/>
    </row>
    <row r="1534" ht="15.0" customHeight="1">
      <c r="A1534" s="66"/>
      <c r="B1534" s="66"/>
      <c r="C1534" s="67"/>
      <c r="D1534" s="67"/>
      <c r="E1534" s="67"/>
      <c r="F1534" s="67"/>
      <c r="G1534" s="1"/>
    </row>
    <row r="1535" ht="15.0" customHeight="1">
      <c r="A1535" s="66"/>
      <c r="B1535" s="66"/>
      <c r="C1535" s="67"/>
      <c r="D1535" s="67"/>
      <c r="E1535" s="67"/>
      <c r="F1535" s="67"/>
      <c r="G1535" s="1"/>
    </row>
    <row r="1536" ht="15.0" customHeight="1">
      <c r="A1536" s="66"/>
      <c r="B1536" s="66"/>
      <c r="C1536" s="67"/>
      <c r="D1536" s="67"/>
      <c r="E1536" s="67"/>
      <c r="F1536" s="67"/>
      <c r="G1536" s="1"/>
    </row>
    <row r="1537" ht="15.0" customHeight="1">
      <c r="A1537" s="66"/>
      <c r="B1537" s="66"/>
      <c r="C1537" s="67"/>
      <c r="D1537" s="67"/>
      <c r="E1537" s="67"/>
      <c r="F1537" s="67"/>
      <c r="G1537" s="1"/>
    </row>
    <row r="1538" ht="15.0" customHeight="1">
      <c r="A1538" s="66"/>
      <c r="B1538" s="66"/>
      <c r="C1538" s="67"/>
      <c r="D1538" s="67"/>
      <c r="E1538" s="67"/>
      <c r="F1538" s="67"/>
      <c r="G1538" s="1"/>
    </row>
    <row r="1539" ht="15.0" customHeight="1">
      <c r="A1539" s="66"/>
      <c r="B1539" s="66"/>
      <c r="C1539" s="67"/>
      <c r="D1539" s="67"/>
      <c r="E1539" s="67"/>
      <c r="F1539" s="67"/>
      <c r="G1539" s="1"/>
    </row>
    <row r="1540" ht="15.0" customHeight="1">
      <c r="A1540" s="66"/>
      <c r="B1540" s="66"/>
      <c r="C1540" s="67"/>
      <c r="D1540" s="67"/>
      <c r="E1540" s="67"/>
      <c r="F1540" s="67"/>
      <c r="G1540" s="1"/>
    </row>
    <row r="1541" ht="15.0" customHeight="1">
      <c r="A1541" s="66"/>
      <c r="B1541" s="66"/>
      <c r="C1541" s="67"/>
      <c r="D1541" s="67"/>
      <c r="E1541" s="67"/>
      <c r="F1541" s="67"/>
      <c r="G1541" s="1"/>
    </row>
    <row r="1542" ht="15.0" customHeight="1">
      <c r="A1542" s="66"/>
      <c r="B1542" s="66"/>
      <c r="C1542" s="67"/>
      <c r="D1542" s="67"/>
      <c r="E1542" s="67"/>
      <c r="F1542" s="67"/>
      <c r="G1542" s="1"/>
    </row>
    <row r="1543" ht="15.0" customHeight="1">
      <c r="A1543" s="66"/>
      <c r="B1543" s="66"/>
      <c r="C1543" s="67"/>
      <c r="D1543" s="67"/>
      <c r="E1543" s="67"/>
      <c r="F1543" s="67"/>
      <c r="G1543" s="1"/>
    </row>
    <row r="1544" ht="15.0" customHeight="1">
      <c r="A1544" s="66"/>
      <c r="B1544" s="66"/>
      <c r="C1544" s="67"/>
      <c r="D1544" s="67"/>
      <c r="E1544" s="67"/>
      <c r="F1544" s="67"/>
      <c r="G1544" s="1"/>
    </row>
    <row r="1545" ht="15.0" customHeight="1">
      <c r="A1545" s="66"/>
      <c r="B1545" s="66"/>
      <c r="C1545" s="67"/>
      <c r="D1545" s="67"/>
      <c r="E1545" s="67"/>
      <c r="F1545" s="67"/>
      <c r="G1545" s="1"/>
    </row>
    <row r="1546" ht="15.0" customHeight="1">
      <c r="A1546" s="66"/>
      <c r="B1546" s="66"/>
      <c r="C1546" s="67"/>
      <c r="D1546" s="67"/>
      <c r="E1546" s="67"/>
      <c r="F1546" s="67"/>
      <c r="G1546" s="1"/>
    </row>
    <row r="1547" ht="15.0" customHeight="1">
      <c r="A1547" s="66"/>
      <c r="B1547" s="66"/>
      <c r="C1547" s="67"/>
      <c r="D1547" s="67"/>
      <c r="E1547" s="67"/>
      <c r="F1547" s="67"/>
      <c r="G1547" s="1"/>
    </row>
    <row r="1548" ht="15.0" customHeight="1">
      <c r="A1548" s="66"/>
      <c r="B1548" s="66"/>
      <c r="C1548" s="67"/>
      <c r="D1548" s="67"/>
      <c r="E1548" s="67"/>
      <c r="F1548" s="67"/>
      <c r="G1548" s="1"/>
    </row>
    <row r="1549" ht="15.0" customHeight="1">
      <c r="A1549" s="66"/>
      <c r="B1549" s="66"/>
      <c r="C1549" s="67"/>
      <c r="D1549" s="67"/>
      <c r="E1549" s="67"/>
      <c r="F1549" s="67"/>
      <c r="G1549" s="1"/>
    </row>
    <row r="1550" ht="15.0" customHeight="1">
      <c r="A1550" s="66"/>
      <c r="B1550" s="66"/>
      <c r="C1550" s="67"/>
      <c r="D1550" s="67"/>
      <c r="E1550" s="67"/>
      <c r="F1550" s="67"/>
      <c r="G1550" s="1"/>
    </row>
    <row r="1551" ht="15.0" customHeight="1">
      <c r="A1551" s="66"/>
      <c r="B1551" s="66"/>
      <c r="C1551" s="67"/>
      <c r="D1551" s="67"/>
      <c r="E1551" s="67"/>
      <c r="F1551" s="67"/>
      <c r="G1551" s="1"/>
    </row>
    <row r="1552" ht="15.0" customHeight="1">
      <c r="A1552" s="66"/>
      <c r="B1552" s="66"/>
      <c r="C1552" s="67"/>
      <c r="D1552" s="67"/>
      <c r="E1552" s="67"/>
      <c r="F1552" s="67"/>
      <c r="G1552" s="1"/>
    </row>
    <row r="1553" ht="15.0" customHeight="1">
      <c r="A1553" s="66"/>
      <c r="B1553" s="66"/>
      <c r="C1553" s="67"/>
      <c r="D1553" s="67"/>
      <c r="E1553" s="67"/>
      <c r="F1553" s="67"/>
      <c r="G1553" s="1"/>
    </row>
    <row r="1554" ht="15.0" customHeight="1">
      <c r="A1554" s="66"/>
      <c r="B1554" s="66"/>
      <c r="C1554" s="67"/>
      <c r="D1554" s="67"/>
      <c r="E1554" s="67"/>
      <c r="F1554" s="67"/>
      <c r="G1554" s="1"/>
    </row>
    <row r="1555" ht="15.0" customHeight="1">
      <c r="A1555" s="66"/>
      <c r="B1555" s="66"/>
      <c r="C1555" s="67"/>
      <c r="D1555" s="67"/>
      <c r="E1555" s="67"/>
      <c r="F1555" s="67"/>
      <c r="G1555" s="1"/>
    </row>
    <row r="1556" ht="15.0" customHeight="1">
      <c r="A1556" s="66"/>
      <c r="B1556" s="66"/>
      <c r="C1556" s="67"/>
      <c r="D1556" s="67"/>
      <c r="E1556" s="67"/>
      <c r="F1556" s="67"/>
      <c r="G1556" s="1"/>
    </row>
    <row r="1557" ht="15.0" customHeight="1">
      <c r="A1557" s="66"/>
      <c r="B1557" s="66"/>
      <c r="C1557" s="67"/>
      <c r="D1557" s="67"/>
      <c r="E1557" s="67"/>
      <c r="F1557" s="67"/>
      <c r="G1557" s="1"/>
    </row>
    <row r="1558" ht="15.0" customHeight="1">
      <c r="A1558" s="66"/>
      <c r="B1558" s="66"/>
      <c r="C1558" s="67"/>
      <c r="D1558" s="67"/>
      <c r="E1558" s="67"/>
      <c r="F1558" s="67"/>
      <c r="G1558" s="1"/>
    </row>
    <row r="1559" ht="15.0" customHeight="1">
      <c r="A1559" s="66"/>
      <c r="B1559" s="66"/>
      <c r="C1559" s="67"/>
      <c r="D1559" s="67"/>
      <c r="E1559" s="67"/>
      <c r="F1559" s="67"/>
      <c r="G1559" s="1"/>
    </row>
    <row r="1560" ht="15.0" customHeight="1">
      <c r="A1560" s="66"/>
      <c r="B1560" s="66"/>
      <c r="C1560" s="67"/>
      <c r="D1560" s="67"/>
      <c r="E1560" s="67"/>
      <c r="F1560" s="67"/>
      <c r="G1560" s="1"/>
    </row>
    <row r="1561" ht="15.0" customHeight="1">
      <c r="A1561" s="66"/>
      <c r="B1561" s="66"/>
      <c r="C1561" s="67"/>
      <c r="D1561" s="67"/>
      <c r="E1561" s="67"/>
      <c r="F1561" s="67"/>
      <c r="G1561" s="1"/>
    </row>
    <row r="1562" ht="15.0" customHeight="1">
      <c r="A1562" s="66"/>
      <c r="B1562" s="66"/>
      <c r="C1562" s="67"/>
      <c r="D1562" s="67"/>
      <c r="E1562" s="67"/>
      <c r="F1562" s="67"/>
      <c r="G1562" s="1"/>
    </row>
    <row r="1563" ht="15.0" customHeight="1">
      <c r="A1563" s="66"/>
      <c r="B1563" s="66"/>
      <c r="C1563" s="67"/>
      <c r="D1563" s="67"/>
      <c r="E1563" s="67"/>
      <c r="F1563" s="67"/>
      <c r="G1563" s="1"/>
    </row>
    <row r="1564" ht="15.0" customHeight="1">
      <c r="A1564" s="66"/>
      <c r="B1564" s="66"/>
      <c r="C1564" s="67"/>
      <c r="D1564" s="67"/>
      <c r="E1564" s="67"/>
      <c r="F1564" s="67"/>
      <c r="G1564" s="1"/>
    </row>
    <row r="1565" ht="15.0" customHeight="1">
      <c r="A1565" s="66"/>
      <c r="B1565" s="66"/>
      <c r="C1565" s="67"/>
      <c r="D1565" s="67"/>
      <c r="E1565" s="67"/>
      <c r="F1565" s="67"/>
      <c r="G1565" s="1"/>
    </row>
    <row r="1566" ht="15.0" customHeight="1">
      <c r="A1566" s="66"/>
      <c r="B1566" s="66"/>
      <c r="C1566" s="67"/>
      <c r="D1566" s="67"/>
      <c r="E1566" s="67"/>
      <c r="F1566" s="67"/>
      <c r="G1566" s="1"/>
    </row>
    <row r="1567" ht="15.0" customHeight="1">
      <c r="A1567" s="66"/>
      <c r="B1567" s="66"/>
      <c r="C1567" s="67"/>
      <c r="D1567" s="67"/>
      <c r="E1567" s="67"/>
      <c r="F1567" s="67"/>
      <c r="G1567" s="1"/>
    </row>
    <row r="1568" ht="15.0" customHeight="1">
      <c r="A1568" s="66"/>
      <c r="B1568" s="66"/>
      <c r="C1568" s="67"/>
      <c r="D1568" s="67"/>
      <c r="E1568" s="67"/>
      <c r="F1568" s="67"/>
      <c r="G1568" s="1"/>
    </row>
    <row r="1569" ht="15.0" customHeight="1">
      <c r="A1569" s="66"/>
      <c r="B1569" s="66"/>
      <c r="C1569" s="67"/>
      <c r="D1569" s="67"/>
      <c r="E1569" s="67"/>
      <c r="F1569" s="67"/>
      <c r="G1569" s="1"/>
    </row>
    <row r="1570" ht="15.0" customHeight="1">
      <c r="A1570" s="66"/>
      <c r="B1570" s="66"/>
      <c r="C1570" s="67"/>
      <c r="D1570" s="67"/>
      <c r="E1570" s="67"/>
      <c r="F1570" s="67"/>
      <c r="G1570" s="1"/>
    </row>
    <row r="1571" ht="15.0" customHeight="1">
      <c r="A1571" s="66"/>
      <c r="B1571" s="66"/>
      <c r="C1571" s="67"/>
      <c r="D1571" s="67"/>
      <c r="E1571" s="67"/>
      <c r="F1571" s="67"/>
      <c r="G1571" s="1"/>
    </row>
    <row r="1572" ht="15.0" customHeight="1">
      <c r="A1572" s="66"/>
      <c r="B1572" s="66"/>
      <c r="C1572" s="67"/>
      <c r="D1572" s="67"/>
      <c r="E1572" s="67"/>
      <c r="F1572" s="67"/>
      <c r="G1572" s="1"/>
    </row>
    <row r="1573" ht="15.0" customHeight="1">
      <c r="A1573" s="66"/>
      <c r="B1573" s="66"/>
      <c r="C1573" s="67"/>
      <c r="D1573" s="67"/>
      <c r="E1573" s="67"/>
      <c r="F1573" s="67"/>
      <c r="G1573" s="1"/>
    </row>
    <row r="1574" ht="15.0" customHeight="1">
      <c r="A1574" s="66"/>
      <c r="B1574" s="66"/>
      <c r="C1574" s="67"/>
      <c r="D1574" s="67"/>
      <c r="E1574" s="67"/>
      <c r="F1574" s="67"/>
      <c r="G1574" s="1"/>
    </row>
    <row r="1575" ht="15.0" customHeight="1">
      <c r="A1575" s="66"/>
      <c r="B1575" s="66"/>
      <c r="C1575" s="67"/>
      <c r="D1575" s="67"/>
      <c r="E1575" s="67"/>
      <c r="F1575" s="67"/>
      <c r="G1575" s="1"/>
    </row>
    <row r="1576" ht="15.0" customHeight="1">
      <c r="A1576" s="66"/>
      <c r="B1576" s="66"/>
      <c r="C1576" s="67"/>
      <c r="D1576" s="67"/>
      <c r="E1576" s="67"/>
      <c r="F1576" s="67"/>
      <c r="G1576" s="1"/>
    </row>
    <row r="1577" ht="15.0" customHeight="1">
      <c r="A1577" s="66"/>
      <c r="B1577" s="66"/>
      <c r="C1577" s="67"/>
      <c r="D1577" s="67"/>
      <c r="E1577" s="67"/>
      <c r="F1577" s="67"/>
      <c r="G1577" s="1"/>
    </row>
    <row r="1578" ht="15.0" customHeight="1">
      <c r="A1578" s="66"/>
      <c r="B1578" s="66"/>
      <c r="C1578" s="67"/>
      <c r="D1578" s="67"/>
      <c r="E1578" s="67"/>
      <c r="F1578" s="67"/>
      <c r="G1578" s="1"/>
    </row>
    <row r="1579" ht="15.0" customHeight="1">
      <c r="A1579" s="66"/>
      <c r="B1579" s="66"/>
      <c r="C1579" s="67"/>
      <c r="D1579" s="67"/>
      <c r="E1579" s="67"/>
      <c r="F1579" s="67"/>
      <c r="G1579" s="1"/>
    </row>
    <row r="1580" ht="15.0" customHeight="1">
      <c r="A1580" s="66"/>
      <c r="B1580" s="66"/>
      <c r="C1580" s="67"/>
      <c r="D1580" s="67"/>
      <c r="E1580" s="67"/>
      <c r="F1580" s="67"/>
      <c r="G1580" s="1"/>
    </row>
    <row r="1581" ht="15.0" customHeight="1">
      <c r="A1581" s="66"/>
      <c r="B1581" s="66"/>
      <c r="C1581" s="67"/>
      <c r="D1581" s="67"/>
      <c r="E1581" s="67"/>
      <c r="F1581" s="67"/>
      <c r="G1581" s="1"/>
    </row>
    <row r="1582" ht="15.0" customHeight="1">
      <c r="A1582" s="66"/>
      <c r="B1582" s="66"/>
      <c r="C1582" s="67"/>
      <c r="D1582" s="67"/>
      <c r="E1582" s="67"/>
      <c r="F1582" s="67"/>
      <c r="G1582" s="1"/>
    </row>
    <row r="1583" ht="15.0" customHeight="1">
      <c r="A1583" s="66"/>
      <c r="B1583" s="66"/>
      <c r="C1583" s="67"/>
      <c r="D1583" s="67"/>
      <c r="E1583" s="67"/>
      <c r="F1583" s="67"/>
      <c r="G1583" s="1"/>
    </row>
    <row r="1584" ht="15.0" customHeight="1">
      <c r="A1584" s="66"/>
      <c r="B1584" s="66"/>
      <c r="C1584" s="67"/>
      <c r="D1584" s="67"/>
      <c r="E1584" s="67"/>
      <c r="F1584" s="67"/>
      <c r="G1584" s="1"/>
    </row>
    <row r="1585" ht="15.0" customHeight="1">
      <c r="A1585" s="66"/>
      <c r="B1585" s="66"/>
      <c r="C1585" s="67"/>
      <c r="D1585" s="67"/>
      <c r="E1585" s="67"/>
      <c r="F1585" s="67"/>
      <c r="G1585" s="1"/>
    </row>
    <row r="1586" ht="15.0" customHeight="1">
      <c r="A1586" s="66"/>
      <c r="B1586" s="66"/>
      <c r="C1586" s="67"/>
      <c r="D1586" s="67"/>
      <c r="E1586" s="67"/>
      <c r="F1586" s="67"/>
      <c r="G1586" s="1"/>
    </row>
    <row r="1587" ht="15.0" customHeight="1">
      <c r="A1587" s="66"/>
      <c r="B1587" s="66"/>
      <c r="C1587" s="67"/>
      <c r="D1587" s="67"/>
      <c r="E1587" s="67"/>
      <c r="F1587" s="67"/>
      <c r="G1587" s="1"/>
    </row>
    <row r="1588" ht="15.0" customHeight="1">
      <c r="A1588" s="66"/>
      <c r="B1588" s="66"/>
      <c r="C1588" s="67"/>
      <c r="D1588" s="67"/>
      <c r="E1588" s="67"/>
      <c r="F1588" s="67"/>
      <c r="G1588" s="1"/>
    </row>
    <row r="1589" ht="15.0" customHeight="1">
      <c r="A1589" s="66"/>
      <c r="B1589" s="66"/>
      <c r="C1589" s="67"/>
      <c r="D1589" s="67"/>
      <c r="E1589" s="67"/>
      <c r="F1589" s="67"/>
      <c r="G1589" s="1"/>
    </row>
    <row r="1590" ht="15.0" customHeight="1">
      <c r="A1590" s="66"/>
      <c r="B1590" s="66"/>
      <c r="C1590" s="67"/>
      <c r="D1590" s="67"/>
      <c r="E1590" s="67"/>
      <c r="F1590" s="67"/>
      <c r="G1590" s="1"/>
    </row>
    <row r="1591" ht="15.0" customHeight="1">
      <c r="A1591" s="66"/>
      <c r="B1591" s="66"/>
      <c r="C1591" s="67"/>
      <c r="D1591" s="67"/>
      <c r="E1591" s="67"/>
      <c r="F1591" s="67"/>
      <c r="G1591" s="1"/>
    </row>
    <row r="1592" ht="15.0" customHeight="1">
      <c r="A1592" s="66"/>
      <c r="B1592" s="66"/>
      <c r="C1592" s="67"/>
      <c r="D1592" s="67"/>
      <c r="E1592" s="67"/>
      <c r="F1592" s="67"/>
      <c r="G1592" s="1"/>
    </row>
    <row r="1593" ht="15.0" customHeight="1">
      <c r="A1593" s="66"/>
      <c r="B1593" s="66"/>
      <c r="C1593" s="67"/>
      <c r="D1593" s="67"/>
      <c r="E1593" s="67"/>
      <c r="F1593" s="67"/>
      <c r="G1593" s="1"/>
    </row>
    <row r="1594" ht="15.0" customHeight="1">
      <c r="A1594" s="66"/>
      <c r="B1594" s="66"/>
      <c r="C1594" s="67"/>
      <c r="D1594" s="67"/>
      <c r="E1594" s="67"/>
      <c r="F1594" s="67"/>
      <c r="G1594" s="1"/>
    </row>
    <row r="1595" ht="15.0" customHeight="1">
      <c r="A1595" s="66"/>
      <c r="B1595" s="66"/>
      <c r="C1595" s="67"/>
      <c r="D1595" s="67"/>
      <c r="E1595" s="67"/>
      <c r="F1595" s="67"/>
      <c r="G1595" s="1"/>
    </row>
    <row r="1596" ht="15.0" customHeight="1">
      <c r="A1596" s="66"/>
      <c r="B1596" s="66"/>
      <c r="C1596" s="67"/>
      <c r="D1596" s="67"/>
      <c r="E1596" s="67"/>
      <c r="F1596" s="67"/>
      <c r="G1596" s="1"/>
    </row>
    <row r="1597" ht="15.0" customHeight="1">
      <c r="A1597" s="66"/>
      <c r="B1597" s="66"/>
      <c r="C1597" s="67"/>
      <c r="D1597" s="67"/>
      <c r="E1597" s="67"/>
      <c r="F1597" s="67"/>
      <c r="G1597" s="1"/>
    </row>
    <row r="1598" ht="15.0" customHeight="1">
      <c r="A1598" s="66"/>
      <c r="B1598" s="66"/>
      <c r="C1598" s="67"/>
      <c r="D1598" s="67"/>
      <c r="E1598" s="67"/>
      <c r="F1598" s="67"/>
      <c r="G1598" s="1"/>
    </row>
    <row r="1599" ht="15.0" customHeight="1">
      <c r="A1599" s="66"/>
      <c r="B1599" s="66"/>
      <c r="C1599" s="67"/>
      <c r="D1599" s="67"/>
      <c r="E1599" s="67"/>
      <c r="F1599" s="67"/>
      <c r="G1599" s="1"/>
    </row>
    <row r="1600" ht="15.0" customHeight="1">
      <c r="A1600" s="66"/>
      <c r="B1600" s="66"/>
      <c r="C1600" s="67"/>
      <c r="D1600" s="67"/>
      <c r="E1600" s="67"/>
      <c r="F1600" s="67"/>
      <c r="G1600" s="1"/>
    </row>
    <row r="1601" ht="15.0" customHeight="1">
      <c r="A1601" s="66"/>
      <c r="B1601" s="66"/>
      <c r="C1601" s="67"/>
      <c r="D1601" s="67"/>
      <c r="E1601" s="67"/>
      <c r="F1601" s="67"/>
      <c r="G1601" s="1"/>
    </row>
    <row r="1602" ht="15.0" customHeight="1">
      <c r="A1602" s="66"/>
      <c r="B1602" s="66"/>
      <c r="C1602" s="67"/>
      <c r="D1602" s="67"/>
      <c r="E1602" s="67"/>
      <c r="F1602" s="67"/>
      <c r="G1602" s="1"/>
    </row>
    <row r="1603" ht="15.0" customHeight="1">
      <c r="A1603" s="66"/>
      <c r="B1603" s="66"/>
      <c r="C1603" s="67"/>
      <c r="D1603" s="67"/>
      <c r="E1603" s="67"/>
      <c r="F1603" s="67"/>
      <c r="G1603" s="1"/>
    </row>
    <row r="1604" ht="15.0" customHeight="1">
      <c r="A1604" s="66"/>
      <c r="B1604" s="66"/>
      <c r="C1604" s="67"/>
      <c r="D1604" s="67"/>
      <c r="E1604" s="67"/>
      <c r="F1604" s="67"/>
      <c r="G1604" s="1"/>
    </row>
    <row r="1605" ht="15.0" customHeight="1">
      <c r="A1605" s="66"/>
      <c r="B1605" s="66"/>
      <c r="C1605" s="67"/>
      <c r="D1605" s="67"/>
      <c r="E1605" s="67"/>
      <c r="F1605" s="67"/>
      <c r="G1605" s="1"/>
    </row>
    <row r="1606" ht="15.0" customHeight="1">
      <c r="A1606" s="66"/>
      <c r="B1606" s="66"/>
      <c r="C1606" s="67"/>
      <c r="D1606" s="67"/>
      <c r="E1606" s="67"/>
      <c r="F1606" s="67"/>
      <c r="G1606" s="1"/>
    </row>
    <row r="1607" ht="15.0" customHeight="1">
      <c r="A1607" s="66"/>
      <c r="B1607" s="66"/>
      <c r="C1607" s="67"/>
      <c r="D1607" s="67"/>
      <c r="E1607" s="67"/>
      <c r="F1607" s="67"/>
      <c r="G1607" s="1"/>
    </row>
    <row r="1608" ht="15.0" customHeight="1">
      <c r="A1608" s="66"/>
      <c r="B1608" s="66"/>
      <c r="C1608" s="67"/>
      <c r="D1608" s="67"/>
      <c r="E1608" s="67"/>
      <c r="F1608" s="67"/>
      <c r="G1608" s="1"/>
    </row>
    <row r="1609" ht="15.0" customHeight="1">
      <c r="A1609" s="66"/>
      <c r="B1609" s="66"/>
      <c r="C1609" s="67"/>
      <c r="D1609" s="67"/>
      <c r="E1609" s="67"/>
      <c r="F1609" s="67"/>
      <c r="G1609" s="1"/>
    </row>
    <row r="1610" ht="15.0" customHeight="1">
      <c r="A1610" s="66"/>
      <c r="B1610" s="66"/>
      <c r="C1610" s="67"/>
      <c r="D1610" s="67"/>
      <c r="E1610" s="67"/>
      <c r="F1610" s="67"/>
      <c r="G1610" s="1"/>
    </row>
    <row r="1611" ht="15.0" customHeight="1">
      <c r="A1611" s="66"/>
      <c r="B1611" s="66"/>
      <c r="C1611" s="67"/>
      <c r="D1611" s="67"/>
      <c r="E1611" s="67"/>
      <c r="F1611" s="67"/>
      <c r="G1611" s="1"/>
    </row>
    <row r="1612" ht="15.0" customHeight="1">
      <c r="A1612" s="66"/>
      <c r="B1612" s="66"/>
      <c r="C1612" s="67"/>
      <c r="D1612" s="67"/>
      <c r="E1612" s="67"/>
      <c r="F1612" s="67"/>
      <c r="G1612" s="1"/>
    </row>
    <row r="1613" ht="15.0" customHeight="1">
      <c r="A1613" s="66"/>
      <c r="B1613" s="66"/>
      <c r="C1613" s="67"/>
      <c r="D1613" s="67"/>
      <c r="E1613" s="67"/>
      <c r="F1613" s="67"/>
      <c r="G1613" s="1"/>
    </row>
    <row r="1614" ht="15.0" customHeight="1">
      <c r="A1614" s="66"/>
      <c r="B1614" s="66"/>
      <c r="C1614" s="67"/>
      <c r="D1614" s="67"/>
      <c r="E1614" s="67"/>
      <c r="F1614" s="67"/>
      <c r="G1614" s="1"/>
    </row>
    <row r="1615" ht="15.0" customHeight="1">
      <c r="A1615" s="66"/>
      <c r="B1615" s="66"/>
      <c r="C1615" s="67"/>
      <c r="D1615" s="67"/>
      <c r="E1615" s="67"/>
      <c r="F1615" s="67"/>
      <c r="G1615" s="1"/>
    </row>
    <row r="1616" ht="15.0" customHeight="1">
      <c r="A1616" s="66"/>
      <c r="B1616" s="66"/>
      <c r="C1616" s="67"/>
      <c r="D1616" s="67"/>
      <c r="E1616" s="67"/>
      <c r="F1616" s="67"/>
      <c r="G1616" s="1"/>
    </row>
    <row r="1617" ht="15.0" customHeight="1">
      <c r="A1617" s="66"/>
      <c r="B1617" s="66"/>
      <c r="C1617" s="67"/>
      <c r="D1617" s="67"/>
      <c r="E1617" s="67"/>
      <c r="F1617" s="67"/>
      <c r="G1617" s="1"/>
    </row>
    <row r="1618" ht="15.0" customHeight="1">
      <c r="A1618" s="66"/>
      <c r="B1618" s="66"/>
      <c r="C1618" s="67"/>
      <c r="D1618" s="67"/>
      <c r="E1618" s="67"/>
      <c r="F1618" s="67"/>
      <c r="G1618" s="1"/>
    </row>
    <row r="1619" ht="15.0" customHeight="1">
      <c r="A1619" s="66"/>
      <c r="B1619" s="66"/>
      <c r="C1619" s="67"/>
      <c r="D1619" s="67"/>
      <c r="E1619" s="67"/>
      <c r="F1619" s="67"/>
      <c r="G1619" s="1"/>
    </row>
    <row r="1620" ht="15.0" customHeight="1">
      <c r="A1620" s="66"/>
      <c r="B1620" s="66"/>
      <c r="C1620" s="67"/>
      <c r="D1620" s="67"/>
      <c r="E1620" s="67"/>
      <c r="F1620" s="67"/>
      <c r="G1620" s="1"/>
    </row>
    <row r="1621" ht="15.0" customHeight="1">
      <c r="A1621" s="66"/>
      <c r="B1621" s="66"/>
      <c r="C1621" s="67"/>
      <c r="D1621" s="67"/>
      <c r="E1621" s="67"/>
      <c r="F1621" s="67"/>
      <c r="G1621" s="1"/>
    </row>
    <row r="1622" ht="15.0" customHeight="1">
      <c r="A1622" s="66"/>
      <c r="B1622" s="66"/>
      <c r="C1622" s="67"/>
      <c r="D1622" s="67"/>
      <c r="E1622" s="67"/>
      <c r="F1622" s="67"/>
      <c r="G1622" s="1"/>
    </row>
    <row r="1623" ht="15.0" customHeight="1">
      <c r="A1623" s="66"/>
      <c r="B1623" s="66"/>
      <c r="C1623" s="67"/>
      <c r="D1623" s="67"/>
      <c r="E1623" s="67"/>
      <c r="F1623" s="67"/>
      <c r="G1623" s="1"/>
    </row>
    <row r="1624" ht="15.0" customHeight="1">
      <c r="A1624" s="66"/>
      <c r="B1624" s="66"/>
      <c r="C1624" s="67"/>
      <c r="D1624" s="67"/>
      <c r="E1624" s="67"/>
      <c r="F1624" s="67"/>
      <c r="G1624" s="1"/>
    </row>
    <row r="1625" ht="15.0" customHeight="1">
      <c r="A1625" s="66"/>
      <c r="B1625" s="66"/>
      <c r="C1625" s="67"/>
      <c r="D1625" s="67"/>
      <c r="E1625" s="67"/>
      <c r="F1625" s="67"/>
      <c r="G1625" s="1"/>
    </row>
    <row r="1626" ht="15.0" customHeight="1">
      <c r="A1626" s="66"/>
      <c r="B1626" s="66"/>
      <c r="C1626" s="67"/>
      <c r="D1626" s="67"/>
      <c r="E1626" s="67"/>
      <c r="F1626" s="67"/>
      <c r="G1626" s="1"/>
    </row>
    <row r="1627" ht="15.0" customHeight="1">
      <c r="A1627" s="66"/>
      <c r="B1627" s="66"/>
      <c r="C1627" s="67"/>
      <c r="D1627" s="67"/>
      <c r="E1627" s="67"/>
      <c r="F1627" s="67"/>
      <c r="G1627" s="1"/>
    </row>
    <row r="1628" ht="15.0" customHeight="1">
      <c r="A1628" s="66"/>
      <c r="B1628" s="66"/>
      <c r="C1628" s="67"/>
      <c r="D1628" s="67"/>
      <c r="E1628" s="67"/>
      <c r="F1628" s="67"/>
      <c r="G1628" s="1"/>
    </row>
    <row r="1629" ht="15.0" customHeight="1">
      <c r="A1629" s="66"/>
      <c r="B1629" s="66"/>
      <c r="C1629" s="67"/>
      <c r="D1629" s="67"/>
      <c r="E1629" s="67"/>
      <c r="F1629" s="67"/>
      <c r="G1629" s="1"/>
    </row>
    <row r="1630" ht="15.0" customHeight="1">
      <c r="A1630" s="66"/>
      <c r="B1630" s="66"/>
      <c r="C1630" s="67"/>
      <c r="D1630" s="67"/>
      <c r="E1630" s="67"/>
      <c r="F1630" s="67"/>
      <c r="G1630" s="1"/>
    </row>
    <row r="1631" ht="15.0" customHeight="1">
      <c r="A1631" s="66"/>
      <c r="B1631" s="66"/>
      <c r="C1631" s="67"/>
      <c r="D1631" s="67"/>
      <c r="E1631" s="67"/>
      <c r="F1631" s="67"/>
      <c r="G1631" s="1"/>
    </row>
    <row r="1632" ht="15.0" customHeight="1">
      <c r="A1632" s="66"/>
      <c r="B1632" s="66"/>
      <c r="C1632" s="67"/>
      <c r="D1632" s="67"/>
      <c r="E1632" s="67"/>
      <c r="F1632" s="67"/>
      <c r="G1632" s="1"/>
    </row>
    <row r="1633" ht="15.0" customHeight="1">
      <c r="A1633" s="66"/>
      <c r="B1633" s="66"/>
      <c r="C1633" s="67"/>
      <c r="D1633" s="67"/>
      <c r="E1633" s="67"/>
      <c r="F1633" s="67"/>
      <c r="G1633" s="1"/>
    </row>
    <row r="1634" ht="15.0" customHeight="1">
      <c r="A1634" s="66"/>
      <c r="B1634" s="66"/>
      <c r="C1634" s="67"/>
      <c r="D1634" s="67"/>
      <c r="E1634" s="67"/>
      <c r="F1634" s="67"/>
      <c r="G1634" s="1"/>
    </row>
    <row r="1635" ht="15.0" customHeight="1">
      <c r="A1635" s="66"/>
      <c r="B1635" s="66"/>
      <c r="C1635" s="67"/>
      <c r="D1635" s="67"/>
      <c r="E1635" s="67"/>
      <c r="F1635" s="67"/>
      <c r="G1635" s="1"/>
    </row>
    <row r="1636" ht="15.0" customHeight="1">
      <c r="A1636" s="66"/>
      <c r="B1636" s="66"/>
      <c r="C1636" s="67"/>
      <c r="D1636" s="67"/>
      <c r="E1636" s="67"/>
      <c r="F1636" s="67"/>
      <c r="G1636" s="1"/>
    </row>
    <row r="1637" ht="15.0" customHeight="1">
      <c r="A1637" s="66"/>
      <c r="B1637" s="66"/>
      <c r="C1637" s="67"/>
      <c r="D1637" s="67"/>
      <c r="E1637" s="67"/>
      <c r="F1637" s="67"/>
      <c r="G1637" s="1"/>
    </row>
    <row r="1638" ht="15.0" customHeight="1">
      <c r="A1638" s="66"/>
      <c r="B1638" s="66"/>
      <c r="C1638" s="67"/>
      <c r="D1638" s="67"/>
      <c r="E1638" s="67"/>
      <c r="F1638" s="67"/>
      <c r="G1638" s="1"/>
    </row>
    <row r="1639" ht="15.0" customHeight="1">
      <c r="A1639" s="66"/>
      <c r="B1639" s="66"/>
      <c r="C1639" s="67"/>
      <c r="D1639" s="67"/>
      <c r="E1639" s="67"/>
      <c r="F1639" s="67"/>
      <c r="G1639" s="1"/>
    </row>
    <row r="1640" ht="15.0" customHeight="1">
      <c r="A1640" s="66"/>
      <c r="B1640" s="66"/>
      <c r="C1640" s="67"/>
      <c r="D1640" s="67"/>
      <c r="E1640" s="67"/>
      <c r="F1640" s="67"/>
      <c r="G1640" s="1"/>
    </row>
    <row r="1641" ht="15.0" customHeight="1">
      <c r="A1641" s="66"/>
      <c r="B1641" s="66"/>
      <c r="C1641" s="67"/>
      <c r="D1641" s="67"/>
      <c r="E1641" s="67"/>
      <c r="F1641" s="67"/>
      <c r="G1641" s="1"/>
    </row>
    <row r="1642" ht="15.0" customHeight="1">
      <c r="A1642" s="66"/>
      <c r="B1642" s="66"/>
      <c r="C1642" s="67"/>
      <c r="D1642" s="67"/>
      <c r="E1642" s="67"/>
      <c r="F1642" s="67"/>
      <c r="G1642" s="1"/>
    </row>
    <row r="1643" ht="15.0" customHeight="1">
      <c r="A1643" s="66"/>
      <c r="B1643" s="66"/>
      <c r="C1643" s="67"/>
      <c r="D1643" s="67"/>
      <c r="E1643" s="67"/>
      <c r="F1643" s="67"/>
      <c r="G1643" s="1"/>
    </row>
    <row r="1644" ht="15.0" customHeight="1">
      <c r="A1644" s="66"/>
      <c r="B1644" s="66"/>
      <c r="C1644" s="67"/>
      <c r="D1644" s="67"/>
      <c r="E1644" s="67"/>
      <c r="F1644" s="67"/>
      <c r="G1644" s="1"/>
    </row>
    <row r="1645" ht="15.0" customHeight="1">
      <c r="A1645" s="66"/>
      <c r="B1645" s="66"/>
      <c r="C1645" s="67"/>
      <c r="D1645" s="67"/>
      <c r="E1645" s="67"/>
      <c r="F1645" s="67"/>
      <c r="G1645" s="1"/>
    </row>
    <row r="1646" ht="15.0" customHeight="1">
      <c r="A1646" s="66"/>
      <c r="B1646" s="66"/>
      <c r="C1646" s="67"/>
      <c r="D1646" s="67"/>
      <c r="E1646" s="67"/>
      <c r="F1646" s="67"/>
      <c r="G1646" s="1"/>
    </row>
    <row r="1647" ht="15.0" customHeight="1">
      <c r="A1647" s="66"/>
      <c r="B1647" s="66"/>
      <c r="C1647" s="67"/>
      <c r="D1647" s="67"/>
      <c r="E1647" s="67"/>
      <c r="F1647" s="67"/>
      <c r="G1647" s="1"/>
    </row>
    <row r="1648" ht="15.0" customHeight="1">
      <c r="A1648" s="66"/>
      <c r="B1648" s="66"/>
      <c r="C1648" s="67"/>
      <c r="D1648" s="67"/>
      <c r="E1648" s="67"/>
      <c r="F1648" s="67"/>
      <c r="G1648" s="1"/>
    </row>
    <row r="1649" ht="15.0" customHeight="1">
      <c r="A1649" s="66"/>
      <c r="B1649" s="66"/>
      <c r="C1649" s="67"/>
      <c r="D1649" s="67"/>
      <c r="E1649" s="67"/>
      <c r="F1649" s="67"/>
      <c r="G1649" s="1"/>
    </row>
    <row r="1650" ht="15.0" customHeight="1">
      <c r="A1650" s="66"/>
      <c r="B1650" s="66"/>
      <c r="C1650" s="67"/>
      <c r="D1650" s="67"/>
      <c r="E1650" s="67"/>
      <c r="F1650" s="67"/>
      <c r="G1650" s="1"/>
    </row>
    <row r="1651" ht="15.0" customHeight="1">
      <c r="A1651" s="66"/>
      <c r="B1651" s="66"/>
      <c r="C1651" s="67"/>
      <c r="D1651" s="67"/>
      <c r="E1651" s="67"/>
      <c r="F1651" s="67"/>
      <c r="G1651" s="1"/>
    </row>
    <row r="1652" ht="15.0" customHeight="1">
      <c r="A1652" s="66"/>
      <c r="B1652" s="66"/>
      <c r="C1652" s="67"/>
      <c r="D1652" s="67"/>
      <c r="E1652" s="67"/>
      <c r="F1652" s="67"/>
      <c r="G1652" s="1"/>
    </row>
    <row r="1653" ht="15.0" customHeight="1">
      <c r="A1653" s="66"/>
      <c r="B1653" s="66"/>
      <c r="C1653" s="67"/>
      <c r="D1653" s="67"/>
      <c r="E1653" s="67"/>
      <c r="F1653" s="67"/>
      <c r="G1653" s="1"/>
    </row>
    <row r="1654" ht="15.0" customHeight="1">
      <c r="A1654" s="66"/>
      <c r="B1654" s="66"/>
      <c r="C1654" s="67"/>
      <c r="D1654" s="67"/>
      <c r="E1654" s="67"/>
      <c r="F1654" s="67"/>
      <c r="G1654" s="1"/>
    </row>
    <row r="1655" ht="15.0" customHeight="1">
      <c r="A1655" s="66"/>
      <c r="B1655" s="66"/>
      <c r="C1655" s="67"/>
      <c r="D1655" s="67"/>
      <c r="E1655" s="67"/>
      <c r="F1655" s="67"/>
      <c r="G1655" s="1"/>
    </row>
    <row r="1656" ht="15.0" customHeight="1">
      <c r="A1656" s="66"/>
      <c r="B1656" s="66"/>
      <c r="C1656" s="67"/>
      <c r="D1656" s="67"/>
      <c r="E1656" s="67"/>
      <c r="F1656" s="67"/>
      <c r="G1656" s="1"/>
    </row>
    <row r="1657" ht="15.0" customHeight="1">
      <c r="A1657" s="66"/>
      <c r="B1657" s="66"/>
      <c r="C1657" s="67"/>
      <c r="D1657" s="67"/>
      <c r="E1657" s="67"/>
      <c r="F1657" s="67"/>
      <c r="G1657" s="1"/>
    </row>
    <row r="1658" ht="15.0" customHeight="1">
      <c r="A1658" s="66"/>
      <c r="B1658" s="66"/>
      <c r="C1658" s="67"/>
      <c r="D1658" s="67"/>
      <c r="E1658" s="67"/>
      <c r="F1658" s="67"/>
      <c r="G1658" s="1"/>
    </row>
    <row r="1659" ht="15.0" customHeight="1">
      <c r="A1659" s="66"/>
      <c r="B1659" s="66"/>
      <c r="C1659" s="67"/>
      <c r="D1659" s="67"/>
      <c r="E1659" s="67"/>
      <c r="F1659" s="67"/>
      <c r="G1659" s="1"/>
    </row>
    <row r="1660" ht="15.0" customHeight="1">
      <c r="A1660" s="66"/>
      <c r="B1660" s="66"/>
      <c r="C1660" s="67"/>
      <c r="D1660" s="67"/>
      <c r="E1660" s="67"/>
      <c r="F1660" s="67"/>
      <c r="G1660" s="1"/>
    </row>
    <row r="1661" ht="15.0" customHeight="1">
      <c r="A1661" s="66"/>
      <c r="B1661" s="66"/>
      <c r="C1661" s="67"/>
      <c r="D1661" s="67"/>
      <c r="E1661" s="67"/>
      <c r="F1661" s="67"/>
      <c r="G1661" s="1"/>
    </row>
  </sheetData>
  <mergeCells count="11">
    <mergeCell ref="A10:F10"/>
    <mergeCell ref="A11:F11"/>
    <mergeCell ref="A12:F12"/>
    <mergeCell ref="A13:F13"/>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66"/>
      <c r="B1" s="66"/>
      <c r="C1" s="67"/>
      <c r="D1" s="67"/>
      <c r="E1" s="67"/>
      <c r="F1" s="1"/>
      <c r="G1" s="1"/>
      <c r="H1" s="1"/>
    </row>
    <row r="2" ht="15.75" customHeight="1">
      <c r="A2" s="118" t="s">
        <v>14036</v>
      </c>
      <c r="B2" s="69"/>
      <c r="C2" s="69"/>
      <c r="D2" s="69"/>
      <c r="E2" s="70"/>
      <c r="F2" s="526"/>
      <c r="G2" s="526"/>
      <c r="H2" s="526"/>
      <c r="I2" s="15"/>
      <c r="J2" s="15"/>
      <c r="K2" s="15"/>
      <c r="L2" s="15"/>
      <c r="M2" s="15"/>
      <c r="N2" s="15"/>
      <c r="O2" s="15"/>
      <c r="P2" s="15"/>
      <c r="Q2" s="15"/>
      <c r="R2" s="15"/>
      <c r="S2" s="15"/>
      <c r="T2" s="15"/>
      <c r="U2" s="15"/>
      <c r="V2" s="15"/>
      <c r="W2" s="15"/>
      <c r="X2" s="15"/>
      <c r="Y2" s="15"/>
    </row>
    <row r="3" ht="15.75" customHeight="1">
      <c r="A3" s="173"/>
      <c r="B3" s="173"/>
      <c r="C3" s="173"/>
      <c r="D3" s="173"/>
      <c r="E3" s="527"/>
      <c r="F3" s="526"/>
      <c r="G3" s="526"/>
      <c r="H3" s="526"/>
      <c r="I3" s="15"/>
      <c r="J3" s="15"/>
      <c r="K3" s="15"/>
      <c r="L3" s="15"/>
      <c r="M3" s="15"/>
      <c r="N3" s="15"/>
      <c r="O3" s="15"/>
      <c r="P3" s="15"/>
      <c r="Q3" s="15"/>
      <c r="R3" s="15"/>
      <c r="S3" s="15"/>
      <c r="T3" s="15"/>
      <c r="U3" s="15"/>
      <c r="V3" s="15"/>
      <c r="W3" s="15"/>
      <c r="X3" s="15"/>
      <c r="Y3" s="15"/>
    </row>
    <row r="4" ht="14.25" customHeight="1">
      <c r="A4" s="144" t="s">
        <v>14037</v>
      </c>
      <c r="B4" s="69"/>
      <c r="C4" s="69"/>
      <c r="D4" s="69"/>
      <c r="E4" s="70"/>
      <c r="F4" s="526"/>
      <c r="G4" s="526"/>
      <c r="H4" s="526"/>
      <c r="I4" s="15"/>
      <c r="J4" s="15"/>
      <c r="K4" s="15"/>
      <c r="L4" s="15"/>
      <c r="M4" s="15"/>
      <c r="N4" s="15"/>
      <c r="O4" s="15"/>
      <c r="P4" s="15"/>
      <c r="Q4" s="15"/>
      <c r="R4" s="15"/>
      <c r="S4" s="15"/>
      <c r="T4" s="15"/>
      <c r="U4" s="15"/>
      <c r="V4" s="15"/>
      <c r="W4" s="15"/>
      <c r="X4" s="15"/>
      <c r="Y4" s="15"/>
    </row>
    <row r="5" ht="16.5" customHeight="1">
      <c r="A5" s="322" t="s">
        <v>14038</v>
      </c>
      <c r="B5" s="69"/>
      <c r="C5" s="69"/>
      <c r="D5" s="69"/>
      <c r="E5" s="70"/>
      <c r="F5" s="526"/>
      <c r="G5" s="526"/>
      <c r="H5" s="526"/>
      <c r="I5" s="15"/>
      <c r="J5" s="15"/>
      <c r="K5" s="15"/>
      <c r="L5" s="15"/>
      <c r="M5" s="15"/>
      <c r="N5" s="15"/>
      <c r="O5" s="15"/>
      <c r="P5" s="15"/>
      <c r="Q5" s="15"/>
      <c r="R5" s="15"/>
      <c r="S5" s="15"/>
      <c r="T5" s="15"/>
      <c r="U5" s="15"/>
      <c r="V5" s="15"/>
      <c r="W5" s="15"/>
      <c r="X5" s="15"/>
      <c r="Y5" s="15"/>
    </row>
    <row r="6" ht="62.25" customHeight="1">
      <c r="A6" s="534" t="s">
        <v>14039</v>
      </c>
      <c r="B6" s="69"/>
      <c r="C6" s="69"/>
      <c r="D6" s="69"/>
      <c r="E6" s="70"/>
      <c r="F6" s="526"/>
      <c r="G6" s="526"/>
      <c r="H6" s="526"/>
      <c r="I6" s="15"/>
      <c r="J6" s="15"/>
      <c r="K6" s="15"/>
      <c r="L6" s="15"/>
      <c r="M6" s="15"/>
      <c r="N6" s="15"/>
      <c r="O6" s="15"/>
      <c r="P6" s="15"/>
      <c r="Q6" s="15"/>
      <c r="R6" s="15"/>
      <c r="S6" s="15"/>
      <c r="T6" s="15"/>
      <c r="U6" s="15"/>
      <c r="V6" s="15"/>
      <c r="W6" s="15"/>
      <c r="X6" s="15"/>
      <c r="Y6" s="15"/>
    </row>
    <row r="7">
      <c r="A7" s="76"/>
      <c r="B7" s="76"/>
      <c r="C7" s="77"/>
      <c r="D7" s="77"/>
      <c r="E7" s="77"/>
      <c r="F7" s="76"/>
      <c r="G7" s="76"/>
      <c r="H7" s="76"/>
      <c r="I7" s="15"/>
      <c r="J7" s="15"/>
      <c r="K7" s="15"/>
      <c r="L7" s="15"/>
      <c r="M7" s="15"/>
      <c r="N7" s="15"/>
      <c r="O7" s="15"/>
      <c r="P7" s="15"/>
      <c r="Q7" s="15"/>
      <c r="R7" s="15"/>
      <c r="S7" s="15"/>
      <c r="T7" s="15"/>
      <c r="U7" s="15"/>
      <c r="V7" s="15"/>
      <c r="W7" s="15"/>
      <c r="X7" s="15"/>
      <c r="Y7" s="15"/>
    </row>
    <row r="8" ht="61.5" customHeight="1">
      <c r="A8" s="147" t="s">
        <v>7499</v>
      </c>
      <c r="B8" s="80" t="s">
        <v>8</v>
      </c>
      <c r="C8" s="147" t="s">
        <v>14040</v>
      </c>
      <c r="D8" s="147" t="s">
        <v>204</v>
      </c>
      <c r="E8" s="147" t="s">
        <v>208</v>
      </c>
      <c r="F8" s="82" t="s">
        <v>209</v>
      </c>
      <c r="I8" s="15"/>
      <c r="J8" s="15"/>
      <c r="K8" s="15"/>
      <c r="L8" s="15"/>
      <c r="M8" s="15"/>
      <c r="N8" s="15"/>
      <c r="O8" s="15"/>
      <c r="P8" s="15"/>
      <c r="Q8" s="15"/>
      <c r="R8" s="15"/>
      <c r="S8" s="15"/>
      <c r="T8" s="15"/>
      <c r="U8" s="15"/>
      <c r="V8" s="15"/>
      <c r="W8" s="15"/>
      <c r="X8" s="15"/>
      <c r="Y8" s="15"/>
    </row>
    <row r="9" ht="15.0" customHeight="1">
      <c r="A9" s="442" t="s">
        <v>1835</v>
      </c>
      <c r="B9" s="442" t="s">
        <v>52</v>
      </c>
      <c r="C9" s="442" t="s">
        <v>14041</v>
      </c>
      <c r="D9" s="552">
        <v>30.0</v>
      </c>
      <c r="E9" s="491">
        <v>30.0</v>
      </c>
      <c r="F9" s="553" t="s">
        <v>51</v>
      </c>
    </row>
    <row r="10" ht="15.0" customHeight="1">
      <c r="A10" s="442" t="s">
        <v>1835</v>
      </c>
      <c r="B10" s="442" t="s">
        <v>52</v>
      </c>
      <c r="C10" s="442" t="s">
        <v>14042</v>
      </c>
      <c r="D10" s="552">
        <v>20.0</v>
      </c>
      <c r="E10" s="491">
        <v>20.0</v>
      </c>
      <c r="F10" s="553" t="s">
        <v>51</v>
      </c>
    </row>
    <row r="11" ht="15.0" customHeight="1">
      <c r="A11" s="442" t="s">
        <v>1835</v>
      </c>
      <c r="B11" s="442" t="s">
        <v>52</v>
      </c>
      <c r="C11" s="442" t="s">
        <v>14043</v>
      </c>
      <c r="D11" s="552">
        <v>20.0</v>
      </c>
      <c r="E11" s="491">
        <v>20.0</v>
      </c>
      <c r="F11" s="553" t="s">
        <v>51</v>
      </c>
    </row>
    <row r="12" ht="15.0" customHeight="1">
      <c r="A12" s="442" t="s">
        <v>1835</v>
      </c>
      <c r="B12" s="442" t="s">
        <v>52</v>
      </c>
      <c r="C12" s="442" t="s">
        <v>14044</v>
      </c>
      <c r="D12" s="552">
        <v>20.0</v>
      </c>
      <c r="E12" s="491">
        <v>20.0</v>
      </c>
      <c r="F12" s="553" t="s">
        <v>51</v>
      </c>
    </row>
    <row r="13" ht="15.0" customHeight="1">
      <c r="A13" s="442" t="s">
        <v>1835</v>
      </c>
      <c r="B13" s="442" t="s">
        <v>52</v>
      </c>
      <c r="C13" s="442" t="s">
        <v>14045</v>
      </c>
      <c r="D13" s="552">
        <v>30.0</v>
      </c>
      <c r="E13" s="491">
        <v>30.0</v>
      </c>
      <c r="F13" s="553" t="s">
        <v>51</v>
      </c>
    </row>
    <row r="14" ht="15.0" customHeight="1">
      <c r="A14" s="442" t="s">
        <v>1835</v>
      </c>
      <c r="B14" s="442" t="s">
        <v>52</v>
      </c>
      <c r="C14" s="442" t="s">
        <v>14046</v>
      </c>
      <c r="D14" s="552">
        <v>30.0</v>
      </c>
      <c r="E14" s="491">
        <v>30.0</v>
      </c>
      <c r="F14" s="553" t="s">
        <v>51</v>
      </c>
    </row>
    <row r="15" ht="15.0" customHeight="1">
      <c r="A15" s="442" t="s">
        <v>1835</v>
      </c>
      <c r="B15" s="442" t="s">
        <v>52</v>
      </c>
      <c r="C15" s="442" t="s">
        <v>14047</v>
      </c>
      <c r="D15" s="552">
        <v>30.0</v>
      </c>
      <c r="E15" s="491">
        <v>30.0</v>
      </c>
      <c r="F15" s="553" t="s">
        <v>51</v>
      </c>
    </row>
    <row r="16" ht="15.0" customHeight="1">
      <c r="A16" s="442" t="s">
        <v>1835</v>
      </c>
      <c r="B16" s="442" t="s">
        <v>52</v>
      </c>
      <c r="C16" s="442" t="s">
        <v>14048</v>
      </c>
      <c r="D16" s="552">
        <v>30.0</v>
      </c>
      <c r="E16" s="491">
        <v>30.0</v>
      </c>
      <c r="F16" s="553" t="s">
        <v>51</v>
      </c>
    </row>
    <row r="17" ht="15.0" customHeight="1">
      <c r="A17" s="442" t="s">
        <v>1835</v>
      </c>
      <c r="B17" s="442" t="s">
        <v>52</v>
      </c>
      <c r="C17" s="442" t="s">
        <v>14049</v>
      </c>
      <c r="D17" s="552">
        <v>30.0</v>
      </c>
      <c r="E17" s="491">
        <v>30.0</v>
      </c>
      <c r="F17" s="553" t="s">
        <v>51</v>
      </c>
    </row>
    <row r="18" ht="15.0" customHeight="1">
      <c r="A18" s="442" t="s">
        <v>1855</v>
      </c>
      <c r="B18" s="442" t="s">
        <v>52</v>
      </c>
      <c r="C18" s="442" t="s">
        <v>14050</v>
      </c>
      <c r="D18" s="552">
        <v>30.0</v>
      </c>
      <c r="E18" s="491">
        <v>30.0</v>
      </c>
      <c r="F18" s="553" t="s">
        <v>57</v>
      </c>
    </row>
    <row r="19" ht="15.0" customHeight="1">
      <c r="A19" s="442" t="s">
        <v>1855</v>
      </c>
      <c r="B19" s="442" t="s">
        <v>52</v>
      </c>
      <c r="C19" s="442" t="s">
        <v>14051</v>
      </c>
      <c r="D19" s="552">
        <v>30.0</v>
      </c>
      <c r="E19" s="491">
        <v>30.0</v>
      </c>
      <c r="F19" s="553" t="s">
        <v>57</v>
      </c>
    </row>
    <row r="20" ht="15.0" customHeight="1">
      <c r="A20" s="442" t="s">
        <v>1855</v>
      </c>
      <c r="B20" s="442" t="s">
        <v>52</v>
      </c>
      <c r="C20" s="442" t="s">
        <v>14052</v>
      </c>
      <c r="D20" s="552">
        <v>30.0</v>
      </c>
      <c r="E20" s="491">
        <v>30.0</v>
      </c>
      <c r="F20" s="553" t="s">
        <v>57</v>
      </c>
    </row>
    <row r="21" ht="15.0" customHeight="1">
      <c r="A21" s="442" t="s">
        <v>1855</v>
      </c>
      <c r="B21" s="442" t="s">
        <v>52</v>
      </c>
      <c r="C21" s="442" t="s">
        <v>14053</v>
      </c>
      <c r="D21" s="552">
        <v>30.0</v>
      </c>
      <c r="E21" s="491">
        <v>30.0</v>
      </c>
      <c r="F21" s="553" t="s">
        <v>57</v>
      </c>
    </row>
    <row r="22" ht="15.0" customHeight="1">
      <c r="A22" s="442" t="s">
        <v>1855</v>
      </c>
      <c r="B22" s="442" t="s">
        <v>52</v>
      </c>
      <c r="C22" s="442" t="s">
        <v>14054</v>
      </c>
      <c r="D22" s="552">
        <v>20.0</v>
      </c>
      <c r="E22" s="491">
        <v>20.0</v>
      </c>
      <c r="F22" s="553" t="s">
        <v>57</v>
      </c>
    </row>
    <row r="23" ht="15.0" customHeight="1">
      <c r="A23" s="442" t="s">
        <v>1855</v>
      </c>
      <c r="B23" s="442" t="s">
        <v>52</v>
      </c>
      <c r="C23" s="442" t="s">
        <v>14055</v>
      </c>
      <c r="D23" s="552">
        <v>30.0</v>
      </c>
      <c r="E23" s="491">
        <v>30.0</v>
      </c>
      <c r="F23" s="553" t="s">
        <v>57</v>
      </c>
    </row>
    <row r="24" ht="15.0" customHeight="1">
      <c r="A24" s="442" t="s">
        <v>1855</v>
      </c>
      <c r="B24" s="442" t="s">
        <v>52</v>
      </c>
      <c r="C24" s="442" t="s">
        <v>14056</v>
      </c>
      <c r="D24" s="552">
        <v>20.0</v>
      </c>
      <c r="E24" s="491">
        <v>20.0</v>
      </c>
      <c r="F24" s="553" t="s">
        <v>57</v>
      </c>
    </row>
    <row r="25" ht="15.0" customHeight="1">
      <c r="A25" s="442" t="s">
        <v>1855</v>
      </c>
      <c r="B25" s="442" t="s">
        <v>52</v>
      </c>
      <c r="C25" s="442" t="s">
        <v>14057</v>
      </c>
      <c r="D25" s="552">
        <v>20.0</v>
      </c>
      <c r="E25" s="491">
        <v>20.0</v>
      </c>
      <c r="F25" s="553" t="s">
        <v>57</v>
      </c>
    </row>
    <row r="26" ht="15.0" customHeight="1">
      <c r="A26" s="442" t="s">
        <v>1855</v>
      </c>
      <c r="B26" s="442" t="s">
        <v>52</v>
      </c>
      <c r="C26" s="442" t="s">
        <v>14058</v>
      </c>
      <c r="D26" s="552">
        <v>20.0</v>
      </c>
      <c r="E26" s="491">
        <v>20.0</v>
      </c>
      <c r="F26" s="553" t="s">
        <v>57</v>
      </c>
    </row>
    <row r="27" ht="15.0" customHeight="1">
      <c r="A27" s="442" t="s">
        <v>1855</v>
      </c>
      <c r="B27" s="442" t="s">
        <v>52</v>
      </c>
      <c r="C27" s="442" t="s">
        <v>14059</v>
      </c>
      <c r="D27" s="552">
        <v>30.0</v>
      </c>
      <c r="E27" s="491">
        <v>30.0</v>
      </c>
      <c r="F27" s="553" t="s">
        <v>57</v>
      </c>
    </row>
    <row r="28" ht="15.0" customHeight="1">
      <c r="A28" s="442" t="s">
        <v>1855</v>
      </c>
      <c r="B28" s="442" t="s">
        <v>52</v>
      </c>
      <c r="C28" s="442" t="s">
        <v>14060</v>
      </c>
      <c r="D28" s="552">
        <v>20.0</v>
      </c>
      <c r="E28" s="491">
        <v>20.0</v>
      </c>
      <c r="F28" s="553" t="s">
        <v>57</v>
      </c>
    </row>
    <row r="29" ht="15.0" customHeight="1">
      <c r="A29" s="442" t="s">
        <v>1855</v>
      </c>
      <c r="B29" s="442" t="s">
        <v>52</v>
      </c>
      <c r="C29" s="442" t="s">
        <v>14061</v>
      </c>
      <c r="D29" s="552">
        <v>20.0</v>
      </c>
      <c r="E29" s="491">
        <v>20.0</v>
      </c>
      <c r="F29" s="553" t="s">
        <v>57</v>
      </c>
    </row>
    <row r="30" ht="15.0" customHeight="1">
      <c r="A30" s="442" t="s">
        <v>1855</v>
      </c>
      <c r="B30" s="442" t="s">
        <v>52</v>
      </c>
      <c r="C30" s="442" t="s">
        <v>14062</v>
      </c>
      <c r="D30" s="552">
        <v>20.0</v>
      </c>
      <c r="E30" s="491">
        <v>20.0</v>
      </c>
      <c r="F30" s="553" t="s">
        <v>57</v>
      </c>
    </row>
    <row r="31" ht="15.0" customHeight="1">
      <c r="A31" s="442" t="s">
        <v>1855</v>
      </c>
      <c r="B31" s="442" t="s">
        <v>52</v>
      </c>
      <c r="C31" s="442" t="s">
        <v>14063</v>
      </c>
      <c r="D31" s="552">
        <v>30.0</v>
      </c>
      <c r="E31" s="491">
        <v>30.0</v>
      </c>
      <c r="F31" s="553" t="s">
        <v>57</v>
      </c>
    </row>
    <row r="32" ht="15.0" customHeight="1">
      <c r="A32" s="442" t="s">
        <v>1855</v>
      </c>
      <c r="B32" s="442" t="s">
        <v>52</v>
      </c>
      <c r="C32" s="442" t="s">
        <v>14064</v>
      </c>
      <c r="D32" s="552">
        <v>20.0</v>
      </c>
      <c r="E32" s="491">
        <v>20.0</v>
      </c>
      <c r="F32" s="553" t="s">
        <v>57</v>
      </c>
    </row>
    <row r="33" ht="15.0" customHeight="1">
      <c r="A33" s="442" t="s">
        <v>1855</v>
      </c>
      <c r="B33" s="442" t="s">
        <v>52</v>
      </c>
      <c r="C33" s="442" t="s">
        <v>14065</v>
      </c>
      <c r="D33" s="552">
        <v>20.0</v>
      </c>
      <c r="E33" s="491">
        <v>20.0</v>
      </c>
      <c r="F33" s="553" t="s">
        <v>57</v>
      </c>
    </row>
    <row r="34" ht="15.0" customHeight="1">
      <c r="A34" s="442" t="s">
        <v>1855</v>
      </c>
      <c r="B34" s="442" t="s">
        <v>52</v>
      </c>
      <c r="C34" s="442" t="s">
        <v>14066</v>
      </c>
      <c r="D34" s="552">
        <v>30.0</v>
      </c>
      <c r="E34" s="491">
        <v>30.0</v>
      </c>
      <c r="F34" s="553" t="s">
        <v>57</v>
      </c>
    </row>
    <row r="35" ht="15.0" customHeight="1">
      <c r="A35" s="442" t="s">
        <v>1855</v>
      </c>
      <c r="B35" s="442" t="s">
        <v>52</v>
      </c>
      <c r="C35" s="442" t="s">
        <v>14067</v>
      </c>
      <c r="D35" s="552">
        <v>20.0</v>
      </c>
      <c r="E35" s="491">
        <v>20.0</v>
      </c>
      <c r="F35" s="553" t="s">
        <v>57</v>
      </c>
    </row>
    <row r="36" ht="15.0" customHeight="1">
      <c r="A36" s="442" t="s">
        <v>1855</v>
      </c>
      <c r="B36" s="442" t="s">
        <v>52</v>
      </c>
      <c r="C36" s="442" t="s">
        <v>14068</v>
      </c>
      <c r="D36" s="552">
        <v>20.0</v>
      </c>
      <c r="E36" s="491">
        <v>20.0</v>
      </c>
      <c r="F36" s="553" t="s">
        <v>57</v>
      </c>
    </row>
    <row r="37" ht="15.0" customHeight="1">
      <c r="A37" s="442" t="s">
        <v>11775</v>
      </c>
      <c r="B37" s="442" t="s">
        <v>52</v>
      </c>
      <c r="C37" s="442" t="s">
        <v>14069</v>
      </c>
      <c r="D37" s="552">
        <v>30.0</v>
      </c>
      <c r="E37" s="491">
        <v>30.0</v>
      </c>
      <c r="F37" s="553" t="s">
        <v>58</v>
      </c>
    </row>
    <row r="38" ht="15.0" customHeight="1">
      <c r="A38" s="442" t="s">
        <v>11775</v>
      </c>
      <c r="B38" s="442" t="s">
        <v>52</v>
      </c>
      <c r="C38" s="442" t="s">
        <v>14070</v>
      </c>
      <c r="D38" s="552">
        <v>30.0</v>
      </c>
      <c r="E38" s="491">
        <v>30.0</v>
      </c>
      <c r="F38" s="553" t="s">
        <v>58</v>
      </c>
    </row>
    <row r="39" ht="15.0" customHeight="1">
      <c r="A39" s="442" t="s">
        <v>11775</v>
      </c>
      <c r="B39" s="442" t="s">
        <v>52</v>
      </c>
      <c r="C39" s="442" t="s">
        <v>14071</v>
      </c>
      <c r="D39" s="552">
        <v>30.0</v>
      </c>
      <c r="E39" s="491">
        <v>30.0</v>
      </c>
      <c r="F39" s="553" t="s">
        <v>58</v>
      </c>
    </row>
    <row r="40" ht="15.0" customHeight="1">
      <c r="A40" s="442" t="s">
        <v>11775</v>
      </c>
      <c r="B40" s="442" t="s">
        <v>52</v>
      </c>
      <c r="C40" s="442" t="s">
        <v>14072</v>
      </c>
      <c r="D40" s="552">
        <v>20.0</v>
      </c>
      <c r="E40" s="491">
        <v>20.0</v>
      </c>
      <c r="F40" s="553" t="s">
        <v>58</v>
      </c>
    </row>
    <row r="41" ht="15.0" customHeight="1">
      <c r="A41" s="442" t="s">
        <v>11775</v>
      </c>
      <c r="B41" s="442" t="s">
        <v>52</v>
      </c>
      <c r="C41" s="442" t="s">
        <v>14073</v>
      </c>
      <c r="D41" s="552">
        <v>20.0</v>
      </c>
      <c r="E41" s="491">
        <v>20.0</v>
      </c>
      <c r="F41" s="553" t="s">
        <v>58</v>
      </c>
    </row>
    <row r="42" ht="15.0" customHeight="1">
      <c r="A42" s="442" t="s">
        <v>11780</v>
      </c>
      <c r="B42" s="442" t="s">
        <v>52</v>
      </c>
      <c r="C42" s="442" t="s">
        <v>14074</v>
      </c>
      <c r="D42" s="552">
        <v>20.0</v>
      </c>
      <c r="E42" s="491">
        <v>20.0</v>
      </c>
      <c r="F42" s="553" t="s">
        <v>60</v>
      </c>
    </row>
    <row r="43" ht="15.0" customHeight="1">
      <c r="A43" s="442" t="s">
        <v>11780</v>
      </c>
      <c r="B43" s="442" t="s">
        <v>52</v>
      </c>
      <c r="C43" s="442" t="s">
        <v>14075</v>
      </c>
      <c r="D43" s="552">
        <v>20.0</v>
      </c>
      <c r="E43" s="491">
        <v>20.0</v>
      </c>
      <c r="F43" s="553" t="s">
        <v>60</v>
      </c>
    </row>
    <row r="44" ht="15.0" customHeight="1">
      <c r="A44" s="442" t="s">
        <v>11780</v>
      </c>
      <c r="B44" s="442" t="s">
        <v>52</v>
      </c>
      <c r="C44" s="442" t="s">
        <v>14076</v>
      </c>
      <c r="D44" s="552">
        <v>20.0</v>
      </c>
      <c r="E44" s="491">
        <v>20.0</v>
      </c>
      <c r="F44" s="553" t="s">
        <v>60</v>
      </c>
    </row>
    <row r="45" ht="15.0" customHeight="1">
      <c r="A45" s="442" t="s">
        <v>11780</v>
      </c>
      <c r="B45" s="442" t="s">
        <v>52</v>
      </c>
      <c r="C45" s="442" t="s">
        <v>14077</v>
      </c>
      <c r="D45" s="552">
        <v>20.0</v>
      </c>
      <c r="E45" s="491">
        <v>20.0</v>
      </c>
      <c r="F45" s="553" t="s">
        <v>60</v>
      </c>
    </row>
    <row r="46" ht="15.0" customHeight="1">
      <c r="A46" s="442" t="s">
        <v>11246</v>
      </c>
      <c r="B46" s="442" t="s">
        <v>52</v>
      </c>
      <c r="C46" s="442" t="s">
        <v>14078</v>
      </c>
      <c r="D46" s="552">
        <v>20.0</v>
      </c>
      <c r="E46" s="491">
        <v>20.0</v>
      </c>
      <c r="F46" s="553" t="s">
        <v>61</v>
      </c>
    </row>
    <row r="47" ht="15.0" customHeight="1">
      <c r="A47" s="442" t="s">
        <v>11246</v>
      </c>
      <c r="B47" s="442" t="s">
        <v>52</v>
      </c>
      <c r="C47" s="442" t="s">
        <v>14079</v>
      </c>
      <c r="D47" s="552">
        <v>30.0</v>
      </c>
      <c r="E47" s="491">
        <v>30.0</v>
      </c>
      <c r="F47" s="553" t="s">
        <v>61</v>
      </c>
    </row>
    <row r="48" ht="15.0" customHeight="1">
      <c r="A48" s="442" t="s">
        <v>12163</v>
      </c>
      <c r="B48" s="442" t="s">
        <v>52</v>
      </c>
      <c r="C48" s="442" t="s">
        <v>14080</v>
      </c>
      <c r="D48" s="552">
        <v>20.0</v>
      </c>
      <c r="E48" s="491">
        <v>20.0</v>
      </c>
      <c r="F48" s="553" t="s">
        <v>62</v>
      </c>
    </row>
    <row r="49" ht="15.0" customHeight="1">
      <c r="A49" s="442" t="s">
        <v>12163</v>
      </c>
      <c r="B49" s="442" t="s">
        <v>52</v>
      </c>
      <c r="C49" s="442" t="s">
        <v>14081</v>
      </c>
      <c r="D49" s="552">
        <v>20.0</v>
      </c>
      <c r="E49" s="491">
        <v>20.0</v>
      </c>
      <c r="F49" s="553" t="s">
        <v>62</v>
      </c>
    </row>
    <row r="50" ht="15.0" customHeight="1">
      <c r="A50" s="442" t="s">
        <v>12163</v>
      </c>
      <c r="B50" s="442" t="s">
        <v>52</v>
      </c>
      <c r="C50" s="442" t="s">
        <v>14082</v>
      </c>
      <c r="D50" s="552">
        <v>20.0</v>
      </c>
      <c r="E50" s="491">
        <v>20.0</v>
      </c>
      <c r="F50" s="553" t="s">
        <v>62</v>
      </c>
    </row>
    <row r="51" ht="15.0" customHeight="1">
      <c r="A51" s="442" t="s">
        <v>12163</v>
      </c>
      <c r="B51" s="442" t="s">
        <v>52</v>
      </c>
      <c r="C51" s="442" t="s">
        <v>14083</v>
      </c>
      <c r="D51" s="552">
        <v>20.0</v>
      </c>
      <c r="E51" s="491">
        <v>20.0</v>
      </c>
      <c r="F51" s="553" t="s">
        <v>62</v>
      </c>
    </row>
    <row r="52" ht="15.0" customHeight="1">
      <c r="A52" s="442" t="s">
        <v>12163</v>
      </c>
      <c r="B52" s="442" t="s">
        <v>52</v>
      </c>
      <c r="C52" s="442" t="s">
        <v>14084</v>
      </c>
      <c r="D52" s="552">
        <v>20.0</v>
      </c>
      <c r="E52" s="491">
        <v>20.0</v>
      </c>
      <c r="F52" s="553" t="s">
        <v>62</v>
      </c>
    </row>
    <row r="53" ht="15.0" customHeight="1">
      <c r="A53" s="442" t="s">
        <v>12163</v>
      </c>
      <c r="B53" s="442" t="s">
        <v>52</v>
      </c>
      <c r="C53" s="442" t="s">
        <v>14085</v>
      </c>
      <c r="D53" s="552">
        <v>20.0</v>
      </c>
      <c r="E53" s="491">
        <v>20.0</v>
      </c>
      <c r="F53" s="553" t="s">
        <v>62</v>
      </c>
    </row>
    <row r="54" ht="15.0" customHeight="1">
      <c r="A54" s="442" t="s">
        <v>12163</v>
      </c>
      <c r="B54" s="442" t="s">
        <v>52</v>
      </c>
      <c r="C54" s="442" t="s">
        <v>14086</v>
      </c>
      <c r="D54" s="552">
        <v>20.0</v>
      </c>
      <c r="E54" s="491">
        <v>20.0</v>
      </c>
      <c r="F54" s="553" t="s">
        <v>62</v>
      </c>
    </row>
    <row r="55" ht="15.0" customHeight="1">
      <c r="A55" s="442" t="s">
        <v>12163</v>
      </c>
      <c r="B55" s="442" t="s">
        <v>52</v>
      </c>
      <c r="C55" s="442" t="s">
        <v>14087</v>
      </c>
      <c r="D55" s="552">
        <v>20.0</v>
      </c>
      <c r="E55" s="491">
        <v>20.0</v>
      </c>
      <c r="F55" s="553" t="s">
        <v>62</v>
      </c>
    </row>
    <row r="56" ht="15.0" customHeight="1">
      <c r="A56" s="442" t="s">
        <v>12163</v>
      </c>
      <c r="B56" s="442" t="s">
        <v>52</v>
      </c>
      <c r="C56" s="442" t="s">
        <v>14088</v>
      </c>
      <c r="D56" s="552">
        <v>20.0</v>
      </c>
      <c r="E56" s="491">
        <v>20.0</v>
      </c>
      <c r="F56" s="553" t="s">
        <v>62</v>
      </c>
    </row>
    <row r="57" ht="15.0" customHeight="1">
      <c r="A57" s="442" t="s">
        <v>12163</v>
      </c>
      <c r="B57" s="442" t="s">
        <v>52</v>
      </c>
      <c r="C57" s="442" t="s">
        <v>14089</v>
      </c>
      <c r="D57" s="552">
        <v>20.0</v>
      </c>
      <c r="E57" s="491">
        <v>20.0</v>
      </c>
      <c r="F57" s="553" t="s">
        <v>62</v>
      </c>
    </row>
    <row r="58" ht="15.0" customHeight="1">
      <c r="A58" s="442" t="s">
        <v>12163</v>
      </c>
      <c r="B58" s="442" t="s">
        <v>52</v>
      </c>
      <c r="C58" s="442" t="s">
        <v>14090</v>
      </c>
      <c r="D58" s="552">
        <v>20.0</v>
      </c>
      <c r="E58" s="491">
        <v>20.0</v>
      </c>
      <c r="F58" s="553" t="s">
        <v>62</v>
      </c>
    </row>
    <row r="59" ht="15.0" customHeight="1">
      <c r="A59" s="442" t="s">
        <v>12163</v>
      </c>
      <c r="B59" s="442" t="s">
        <v>52</v>
      </c>
      <c r="C59" s="442" t="s">
        <v>14091</v>
      </c>
      <c r="D59" s="552">
        <v>20.0</v>
      </c>
      <c r="E59" s="491">
        <v>20.0</v>
      </c>
      <c r="F59" s="553" t="s">
        <v>62</v>
      </c>
    </row>
    <row r="60" ht="15.0" customHeight="1">
      <c r="A60" s="442" t="s">
        <v>12163</v>
      </c>
      <c r="B60" s="442" t="s">
        <v>52</v>
      </c>
      <c r="C60" s="442" t="s">
        <v>14092</v>
      </c>
      <c r="D60" s="552">
        <v>30.0</v>
      </c>
      <c r="E60" s="491">
        <v>30.0</v>
      </c>
      <c r="F60" s="553" t="s">
        <v>62</v>
      </c>
    </row>
    <row r="61" ht="15.0" customHeight="1">
      <c r="A61" s="442" t="s">
        <v>12163</v>
      </c>
      <c r="B61" s="442" t="s">
        <v>52</v>
      </c>
      <c r="C61" s="442" t="s">
        <v>14093</v>
      </c>
      <c r="D61" s="552">
        <v>30.0</v>
      </c>
      <c r="E61" s="491">
        <v>30.0</v>
      </c>
      <c r="F61" s="553" t="s">
        <v>62</v>
      </c>
    </row>
    <row r="62" ht="15.0" customHeight="1">
      <c r="A62" s="442" t="s">
        <v>12163</v>
      </c>
      <c r="B62" s="442" t="s">
        <v>52</v>
      </c>
      <c r="C62" s="442" t="s">
        <v>14094</v>
      </c>
      <c r="D62" s="552">
        <v>30.0</v>
      </c>
      <c r="E62" s="491">
        <v>30.0</v>
      </c>
      <c r="F62" s="553" t="s">
        <v>62</v>
      </c>
    </row>
    <row r="63" ht="15.0" customHeight="1">
      <c r="A63" s="442" t="s">
        <v>12163</v>
      </c>
      <c r="B63" s="442" t="s">
        <v>52</v>
      </c>
      <c r="C63" s="442" t="s">
        <v>14095</v>
      </c>
      <c r="D63" s="552">
        <v>30.0</v>
      </c>
      <c r="E63" s="491">
        <v>30.0</v>
      </c>
      <c r="F63" s="553" t="s">
        <v>62</v>
      </c>
    </row>
    <row r="64" ht="15.0" customHeight="1">
      <c r="A64" s="442" t="s">
        <v>12163</v>
      </c>
      <c r="B64" s="442" t="s">
        <v>52</v>
      </c>
      <c r="C64" s="442" t="s">
        <v>14096</v>
      </c>
      <c r="D64" s="552">
        <v>30.0</v>
      </c>
      <c r="E64" s="491">
        <v>30.0</v>
      </c>
      <c r="F64" s="553" t="s">
        <v>62</v>
      </c>
    </row>
    <row r="65" ht="15.0" customHeight="1">
      <c r="A65" s="442" t="s">
        <v>10153</v>
      </c>
      <c r="B65" s="442" t="s">
        <v>52</v>
      </c>
      <c r="C65" s="442" t="s">
        <v>14097</v>
      </c>
      <c r="D65" s="552">
        <v>30.0</v>
      </c>
      <c r="E65" s="491">
        <v>30.0</v>
      </c>
      <c r="F65" s="553" t="s">
        <v>63</v>
      </c>
    </row>
    <row r="66" ht="15.0" customHeight="1">
      <c r="A66" s="442" t="s">
        <v>10153</v>
      </c>
      <c r="B66" s="442" t="s">
        <v>52</v>
      </c>
      <c r="C66" s="442" t="s">
        <v>14098</v>
      </c>
      <c r="D66" s="552">
        <v>20.0</v>
      </c>
      <c r="E66" s="491">
        <v>20.0</v>
      </c>
      <c r="F66" s="553" t="s">
        <v>63</v>
      </c>
    </row>
    <row r="67" ht="15.0" customHeight="1">
      <c r="A67" s="442" t="s">
        <v>10153</v>
      </c>
      <c r="B67" s="442" t="s">
        <v>52</v>
      </c>
      <c r="C67" s="442" t="s">
        <v>14099</v>
      </c>
      <c r="D67" s="552">
        <v>20.0</v>
      </c>
      <c r="E67" s="491">
        <v>20.0</v>
      </c>
      <c r="F67" s="553" t="s">
        <v>63</v>
      </c>
    </row>
    <row r="68" ht="15.0" customHeight="1">
      <c r="A68" s="442" t="s">
        <v>10153</v>
      </c>
      <c r="B68" s="442" t="s">
        <v>52</v>
      </c>
      <c r="C68" s="442" t="s">
        <v>14100</v>
      </c>
      <c r="D68" s="552">
        <v>20.0</v>
      </c>
      <c r="E68" s="491">
        <v>20.0</v>
      </c>
      <c r="F68" s="553" t="s">
        <v>63</v>
      </c>
    </row>
    <row r="69" ht="15.0" customHeight="1">
      <c r="A69" s="442" t="s">
        <v>10153</v>
      </c>
      <c r="B69" s="442" t="s">
        <v>52</v>
      </c>
      <c r="C69" s="442" t="s">
        <v>14101</v>
      </c>
      <c r="D69" s="552">
        <v>20.0</v>
      </c>
      <c r="E69" s="491">
        <v>20.0</v>
      </c>
      <c r="F69" s="553" t="s">
        <v>63</v>
      </c>
    </row>
    <row r="70" ht="15.0" customHeight="1">
      <c r="A70" s="442" t="s">
        <v>10153</v>
      </c>
      <c r="B70" s="442" t="s">
        <v>52</v>
      </c>
      <c r="C70" s="442" t="s">
        <v>14102</v>
      </c>
      <c r="D70" s="552">
        <v>20.0</v>
      </c>
      <c r="E70" s="491">
        <v>20.0</v>
      </c>
      <c r="F70" s="553" t="s">
        <v>63</v>
      </c>
    </row>
    <row r="71" ht="15.0" customHeight="1">
      <c r="A71" s="442" t="s">
        <v>10153</v>
      </c>
      <c r="B71" s="442" t="s">
        <v>52</v>
      </c>
      <c r="C71" s="442" t="s">
        <v>14103</v>
      </c>
      <c r="D71" s="552">
        <v>30.0</v>
      </c>
      <c r="E71" s="491">
        <v>30.0</v>
      </c>
      <c r="F71" s="553" t="s">
        <v>63</v>
      </c>
    </row>
    <row r="72" ht="15.0" customHeight="1">
      <c r="A72" s="442" t="s">
        <v>10153</v>
      </c>
      <c r="B72" s="442" t="s">
        <v>52</v>
      </c>
      <c r="C72" s="442" t="s">
        <v>14104</v>
      </c>
      <c r="D72" s="552">
        <v>30.0</v>
      </c>
      <c r="E72" s="491">
        <v>30.0</v>
      </c>
      <c r="F72" s="553" t="s">
        <v>63</v>
      </c>
    </row>
    <row r="73" ht="15.0" customHeight="1">
      <c r="A73" s="442" t="s">
        <v>10153</v>
      </c>
      <c r="B73" s="442" t="s">
        <v>52</v>
      </c>
      <c r="C73" s="442" t="s">
        <v>14105</v>
      </c>
      <c r="D73" s="552">
        <v>30.0</v>
      </c>
      <c r="E73" s="491">
        <v>30.0</v>
      </c>
      <c r="F73" s="553" t="s">
        <v>63</v>
      </c>
    </row>
    <row r="74" ht="15.0" customHeight="1">
      <c r="A74" s="442" t="s">
        <v>1850</v>
      </c>
      <c r="B74" s="442" t="s">
        <v>52</v>
      </c>
      <c r="C74" s="442" t="s">
        <v>14106</v>
      </c>
      <c r="D74" s="552">
        <v>30.0</v>
      </c>
      <c r="E74" s="491">
        <v>30.0</v>
      </c>
      <c r="F74" s="553" t="s">
        <v>64</v>
      </c>
    </row>
    <row r="75" ht="15.0" customHeight="1">
      <c r="A75" s="442" t="s">
        <v>1850</v>
      </c>
      <c r="B75" s="442" t="s">
        <v>52</v>
      </c>
      <c r="C75" s="442" t="s">
        <v>14107</v>
      </c>
      <c r="D75" s="552">
        <v>20.0</v>
      </c>
      <c r="E75" s="491">
        <v>20.0</v>
      </c>
      <c r="F75" s="553" t="s">
        <v>64</v>
      </c>
    </row>
    <row r="76" ht="15.0" customHeight="1">
      <c r="A76" s="442" t="s">
        <v>1850</v>
      </c>
      <c r="B76" s="442" t="s">
        <v>52</v>
      </c>
      <c r="C76" s="442" t="s">
        <v>14108</v>
      </c>
      <c r="D76" s="552">
        <v>20.0</v>
      </c>
      <c r="E76" s="491">
        <v>20.0</v>
      </c>
      <c r="F76" s="553" t="s">
        <v>64</v>
      </c>
    </row>
    <row r="77" ht="15.0" customHeight="1">
      <c r="A77" s="442" t="s">
        <v>1850</v>
      </c>
      <c r="B77" s="442" t="s">
        <v>52</v>
      </c>
      <c r="C77" s="442" t="s">
        <v>14109</v>
      </c>
      <c r="D77" s="552">
        <v>20.0</v>
      </c>
      <c r="E77" s="491">
        <v>20.0</v>
      </c>
      <c r="F77" s="553" t="s">
        <v>64</v>
      </c>
    </row>
    <row r="78" ht="15.0" customHeight="1">
      <c r="A78" s="442" t="s">
        <v>11792</v>
      </c>
      <c r="B78" s="442" t="s">
        <v>52</v>
      </c>
      <c r="C78" s="442" t="s">
        <v>14110</v>
      </c>
      <c r="D78" s="552">
        <v>20.0</v>
      </c>
      <c r="E78" s="491">
        <v>20.0</v>
      </c>
      <c r="F78" s="553" t="s">
        <v>66</v>
      </c>
    </row>
    <row r="79" ht="15.0" customHeight="1">
      <c r="A79" s="442" t="s">
        <v>11792</v>
      </c>
      <c r="B79" s="442" t="s">
        <v>52</v>
      </c>
      <c r="C79" s="442" t="s">
        <v>14111</v>
      </c>
      <c r="D79" s="552">
        <v>20.0</v>
      </c>
      <c r="E79" s="491">
        <v>20.0</v>
      </c>
      <c r="F79" s="553" t="s">
        <v>66</v>
      </c>
    </row>
    <row r="80" ht="15.0" customHeight="1">
      <c r="A80" s="442" t="s">
        <v>11792</v>
      </c>
      <c r="B80" s="442" t="s">
        <v>52</v>
      </c>
      <c r="C80" s="442" t="s">
        <v>14112</v>
      </c>
      <c r="D80" s="552">
        <v>20.0</v>
      </c>
      <c r="E80" s="491">
        <v>20.0</v>
      </c>
      <c r="F80" s="553" t="s">
        <v>66</v>
      </c>
    </row>
    <row r="81" ht="15.0" customHeight="1">
      <c r="A81" s="442" t="s">
        <v>11792</v>
      </c>
      <c r="B81" s="442" t="s">
        <v>52</v>
      </c>
      <c r="C81" s="442" t="s">
        <v>14113</v>
      </c>
      <c r="D81" s="552">
        <v>20.0</v>
      </c>
      <c r="E81" s="491">
        <v>20.0</v>
      </c>
      <c r="F81" s="553" t="s">
        <v>66</v>
      </c>
    </row>
    <row r="82" ht="15.0" customHeight="1">
      <c r="A82" s="442" t="s">
        <v>11792</v>
      </c>
      <c r="B82" s="442" t="s">
        <v>52</v>
      </c>
      <c r="C82" s="442" t="s">
        <v>14114</v>
      </c>
      <c r="D82" s="552">
        <v>30.0</v>
      </c>
      <c r="E82" s="491">
        <v>30.0</v>
      </c>
      <c r="F82" s="553" t="s">
        <v>66</v>
      </c>
    </row>
    <row r="83" ht="15.0" customHeight="1">
      <c r="A83" s="442" t="s">
        <v>11792</v>
      </c>
      <c r="B83" s="442" t="s">
        <v>52</v>
      </c>
      <c r="C83" s="442" t="s">
        <v>14115</v>
      </c>
      <c r="D83" s="552">
        <v>20.0</v>
      </c>
      <c r="E83" s="491">
        <v>20.0</v>
      </c>
      <c r="F83" s="553" t="s">
        <v>66</v>
      </c>
    </row>
    <row r="84" ht="15.0" customHeight="1">
      <c r="A84" s="442" t="s">
        <v>11792</v>
      </c>
      <c r="B84" s="442" t="s">
        <v>52</v>
      </c>
      <c r="C84" s="442" t="s">
        <v>14116</v>
      </c>
      <c r="D84" s="552">
        <v>20.0</v>
      </c>
      <c r="E84" s="491">
        <v>20.0</v>
      </c>
      <c r="F84" s="553" t="s">
        <v>66</v>
      </c>
    </row>
    <row r="85" ht="15.0" customHeight="1">
      <c r="A85" s="442" t="s">
        <v>11792</v>
      </c>
      <c r="B85" s="442" t="s">
        <v>52</v>
      </c>
      <c r="C85" s="442" t="s">
        <v>14117</v>
      </c>
      <c r="D85" s="552">
        <v>20.0</v>
      </c>
      <c r="E85" s="491">
        <v>20.0</v>
      </c>
      <c r="F85" s="553" t="s">
        <v>66</v>
      </c>
    </row>
    <row r="86" ht="15.0" customHeight="1">
      <c r="A86" s="442" t="s">
        <v>11792</v>
      </c>
      <c r="B86" s="442" t="s">
        <v>52</v>
      </c>
      <c r="C86" s="442" t="s">
        <v>14118</v>
      </c>
      <c r="D86" s="552">
        <v>20.0</v>
      </c>
      <c r="E86" s="491">
        <v>20.0</v>
      </c>
      <c r="F86" s="553" t="s">
        <v>66</v>
      </c>
    </row>
    <row r="87" ht="15.0" customHeight="1">
      <c r="A87" s="442" t="s">
        <v>10204</v>
      </c>
      <c r="B87" s="442" t="s">
        <v>52</v>
      </c>
      <c r="C87" s="442" t="s">
        <v>14119</v>
      </c>
      <c r="D87" s="552">
        <v>20.0</v>
      </c>
      <c r="E87" s="491">
        <v>20.0</v>
      </c>
      <c r="F87" s="553" t="s">
        <v>69</v>
      </c>
    </row>
    <row r="88" ht="15.0" customHeight="1">
      <c r="A88" s="442" t="s">
        <v>10204</v>
      </c>
      <c r="B88" s="442" t="s">
        <v>88</v>
      </c>
      <c r="C88" s="442" t="s">
        <v>14120</v>
      </c>
      <c r="D88" s="552">
        <v>20.0</v>
      </c>
      <c r="E88" s="491">
        <v>20.0</v>
      </c>
      <c r="F88" s="553" t="s">
        <v>69</v>
      </c>
    </row>
    <row r="89" ht="15.0" customHeight="1">
      <c r="A89" s="442" t="s">
        <v>10204</v>
      </c>
      <c r="B89" s="442" t="s">
        <v>135</v>
      </c>
      <c r="C89" s="442" t="s">
        <v>14121</v>
      </c>
      <c r="D89" s="552">
        <v>20.0</v>
      </c>
      <c r="E89" s="491">
        <v>20.0</v>
      </c>
      <c r="F89" s="553" t="s">
        <v>69</v>
      </c>
    </row>
    <row r="90" ht="15.0" customHeight="1">
      <c r="A90" s="442" t="s">
        <v>12062</v>
      </c>
      <c r="B90" s="442" t="s">
        <v>52</v>
      </c>
      <c r="C90" s="442" t="s">
        <v>14122</v>
      </c>
      <c r="D90" s="552">
        <v>20.0</v>
      </c>
      <c r="E90" s="491">
        <v>20.0</v>
      </c>
      <c r="F90" s="553" t="s">
        <v>70</v>
      </c>
    </row>
    <row r="91" ht="15.0" customHeight="1">
      <c r="A91" s="442" t="s">
        <v>12062</v>
      </c>
      <c r="B91" s="442" t="s">
        <v>52</v>
      </c>
      <c r="C91" s="442" t="s">
        <v>14123</v>
      </c>
      <c r="D91" s="552">
        <v>20.0</v>
      </c>
      <c r="E91" s="491">
        <v>20.0</v>
      </c>
      <c r="F91" s="553" t="s">
        <v>70</v>
      </c>
    </row>
    <row r="92" ht="15.0" customHeight="1">
      <c r="A92" s="442" t="s">
        <v>12062</v>
      </c>
      <c r="B92" s="442" t="s">
        <v>52</v>
      </c>
      <c r="C92" s="442" t="s">
        <v>14124</v>
      </c>
      <c r="D92" s="552">
        <v>20.0</v>
      </c>
      <c r="E92" s="491">
        <v>20.0</v>
      </c>
      <c r="F92" s="553" t="s">
        <v>70</v>
      </c>
    </row>
    <row r="93" ht="15.0" customHeight="1">
      <c r="A93" s="442" t="s">
        <v>12062</v>
      </c>
      <c r="B93" s="442" t="s">
        <v>52</v>
      </c>
      <c r="C93" s="442" t="s">
        <v>14125</v>
      </c>
      <c r="D93" s="552">
        <v>20.0</v>
      </c>
      <c r="E93" s="491">
        <v>20.0</v>
      </c>
      <c r="F93" s="553" t="s">
        <v>70</v>
      </c>
    </row>
    <row r="94" ht="15.0" customHeight="1">
      <c r="A94" s="442" t="s">
        <v>12062</v>
      </c>
      <c r="B94" s="442" t="s">
        <v>52</v>
      </c>
      <c r="C94" s="442" t="s">
        <v>14126</v>
      </c>
      <c r="D94" s="552">
        <v>20.0</v>
      </c>
      <c r="E94" s="491">
        <v>20.0</v>
      </c>
      <c r="F94" s="553" t="s">
        <v>70</v>
      </c>
    </row>
    <row r="95" ht="15.0" customHeight="1">
      <c r="A95" s="442" t="s">
        <v>12062</v>
      </c>
      <c r="B95" s="442" t="s">
        <v>52</v>
      </c>
      <c r="C95" s="442" t="s">
        <v>14127</v>
      </c>
      <c r="D95" s="552">
        <v>20.0</v>
      </c>
      <c r="E95" s="491">
        <v>20.0</v>
      </c>
      <c r="F95" s="553" t="s">
        <v>70</v>
      </c>
    </row>
    <row r="96" ht="15.0" customHeight="1">
      <c r="A96" s="442" t="s">
        <v>12062</v>
      </c>
      <c r="B96" s="442" t="s">
        <v>52</v>
      </c>
      <c r="C96" s="442" t="s">
        <v>14128</v>
      </c>
      <c r="D96" s="552">
        <v>20.0</v>
      </c>
      <c r="E96" s="491">
        <v>20.0</v>
      </c>
      <c r="F96" s="553" t="s">
        <v>70</v>
      </c>
    </row>
    <row r="97" ht="15.0" customHeight="1">
      <c r="A97" s="442" t="s">
        <v>12062</v>
      </c>
      <c r="B97" s="442" t="s">
        <v>52</v>
      </c>
      <c r="C97" s="442" t="s">
        <v>14129</v>
      </c>
      <c r="D97" s="552">
        <v>20.0</v>
      </c>
      <c r="E97" s="491">
        <v>20.0</v>
      </c>
      <c r="F97" s="553" t="s">
        <v>70</v>
      </c>
    </row>
    <row r="98" ht="15.0" customHeight="1">
      <c r="A98" s="442" t="s">
        <v>12062</v>
      </c>
      <c r="B98" s="442" t="s">
        <v>52</v>
      </c>
      <c r="C98" s="442" t="s">
        <v>14130</v>
      </c>
      <c r="D98" s="552">
        <v>20.0</v>
      </c>
      <c r="E98" s="491">
        <v>20.0</v>
      </c>
      <c r="F98" s="553" t="s">
        <v>70</v>
      </c>
    </row>
    <row r="99" ht="15.0" customHeight="1">
      <c r="A99" s="442" t="s">
        <v>12062</v>
      </c>
      <c r="B99" s="442" t="s">
        <v>52</v>
      </c>
      <c r="C99" s="442" t="s">
        <v>14131</v>
      </c>
      <c r="D99" s="552">
        <v>20.0</v>
      </c>
      <c r="E99" s="491">
        <v>20.0</v>
      </c>
      <c r="F99" s="553" t="s">
        <v>70</v>
      </c>
    </row>
    <row r="100" ht="15.0" customHeight="1">
      <c r="A100" s="442" t="s">
        <v>12062</v>
      </c>
      <c r="B100" s="442" t="s">
        <v>52</v>
      </c>
      <c r="C100" s="442" t="s">
        <v>14132</v>
      </c>
      <c r="D100" s="552">
        <v>20.0</v>
      </c>
      <c r="E100" s="491">
        <v>20.0</v>
      </c>
      <c r="F100" s="553" t="s">
        <v>70</v>
      </c>
    </row>
    <row r="101" ht="15.0" customHeight="1">
      <c r="A101" s="442" t="s">
        <v>12062</v>
      </c>
      <c r="B101" s="442" t="s">
        <v>52</v>
      </c>
      <c r="C101" s="442" t="s">
        <v>14133</v>
      </c>
      <c r="D101" s="552">
        <v>20.0</v>
      </c>
      <c r="E101" s="491">
        <v>20.0</v>
      </c>
      <c r="F101" s="553" t="s">
        <v>70</v>
      </c>
    </row>
    <row r="102" ht="15.0" customHeight="1">
      <c r="A102" s="442" t="s">
        <v>12062</v>
      </c>
      <c r="B102" s="442" t="s">
        <v>52</v>
      </c>
      <c r="C102" s="442" t="s">
        <v>14134</v>
      </c>
      <c r="D102" s="552">
        <v>30.0</v>
      </c>
      <c r="E102" s="491">
        <v>30.0</v>
      </c>
      <c r="F102" s="553" t="s">
        <v>70</v>
      </c>
    </row>
    <row r="103" ht="15.0" customHeight="1">
      <c r="A103" s="442" t="s">
        <v>12062</v>
      </c>
      <c r="B103" s="442" t="s">
        <v>52</v>
      </c>
      <c r="C103" s="442" t="s">
        <v>14135</v>
      </c>
      <c r="D103" s="552">
        <v>30.0</v>
      </c>
      <c r="E103" s="491">
        <v>30.0</v>
      </c>
      <c r="F103" s="553" t="s">
        <v>70</v>
      </c>
    </row>
    <row r="104" ht="15.0" customHeight="1">
      <c r="A104" s="442" t="s">
        <v>12062</v>
      </c>
      <c r="B104" s="442" t="s">
        <v>52</v>
      </c>
      <c r="C104" s="442" t="s">
        <v>14136</v>
      </c>
      <c r="D104" s="552">
        <v>30.0</v>
      </c>
      <c r="E104" s="491">
        <v>30.0</v>
      </c>
      <c r="F104" s="553" t="s">
        <v>70</v>
      </c>
    </row>
    <row r="105" ht="15.0" customHeight="1">
      <c r="A105" s="442" t="s">
        <v>12062</v>
      </c>
      <c r="B105" s="442" t="s">
        <v>52</v>
      </c>
      <c r="C105" s="442" t="s">
        <v>14137</v>
      </c>
      <c r="D105" s="552">
        <v>30.0</v>
      </c>
      <c r="E105" s="491">
        <v>30.0</v>
      </c>
      <c r="F105" s="553" t="s">
        <v>70</v>
      </c>
    </row>
    <row r="106" ht="15.0" customHeight="1">
      <c r="A106" s="442" t="s">
        <v>12062</v>
      </c>
      <c r="B106" s="442" t="s">
        <v>52</v>
      </c>
      <c r="C106" s="442" t="s">
        <v>14138</v>
      </c>
      <c r="D106" s="552">
        <v>30.0</v>
      </c>
      <c r="E106" s="491">
        <v>30.0</v>
      </c>
      <c r="F106" s="553" t="s">
        <v>70</v>
      </c>
    </row>
    <row r="107" ht="15.0" customHeight="1">
      <c r="A107" s="442" t="s">
        <v>12062</v>
      </c>
      <c r="B107" s="442" t="s">
        <v>52</v>
      </c>
      <c r="C107" s="442" t="s">
        <v>14139</v>
      </c>
      <c r="D107" s="552">
        <v>30.0</v>
      </c>
      <c r="E107" s="491">
        <v>30.0</v>
      </c>
      <c r="F107" s="553" t="s">
        <v>70</v>
      </c>
    </row>
    <row r="108" ht="15.0" customHeight="1">
      <c r="A108" s="442" t="s">
        <v>12063</v>
      </c>
      <c r="B108" s="442" t="s">
        <v>513</v>
      </c>
      <c r="C108" s="442" t="s">
        <v>14140</v>
      </c>
      <c r="D108" s="552">
        <v>20.0</v>
      </c>
      <c r="E108" s="491">
        <v>20.0</v>
      </c>
      <c r="F108" s="553" t="s">
        <v>71</v>
      </c>
    </row>
    <row r="109" ht="15.0" customHeight="1">
      <c r="A109" s="442" t="s">
        <v>12063</v>
      </c>
      <c r="B109" s="442" t="s">
        <v>513</v>
      </c>
      <c r="C109" s="442" t="s">
        <v>14141</v>
      </c>
      <c r="D109" s="552">
        <v>20.0</v>
      </c>
      <c r="E109" s="491">
        <v>20.0</v>
      </c>
      <c r="F109" s="553" t="s">
        <v>71</v>
      </c>
    </row>
    <row r="110" ht="15.0" customHeight="1">
      <c r="A110" s="442" t="s">
        <v>12063</v>
      </c>
      <c r="B110" s="442" t="s">
        <v>513</v>
      </c>
      <c r="C110" s="442" t="s">
        <v>14142</v>
      </c>
      <c r="D110" s="552">
        <v>20.0</v>
      </c>
      <c r="E110" s="491">
        <v>20.0</v>
      </c>
      <c r="F110" s="553" t="s">
        <v>71</v>
      </c>
    </row>
    <row r="111" ht="15.0" customHeight="1">
      <c r="A111" s="442" t="s">
        <v>12066</v>
      </c>
      <c r="B111" s="442" t="s">
        <v>52</v>
      </c>
      <c r="C111" s="442" t="s">
        <v>14143</v>
      </c>
      <c r="D111" s="552">
        <v>20.0</v>
      </c>
      <c r="E111" s="491">
        <v>20.0</v>
      </c>
      <c r="F111" s="553" t="s">
        <v>72</v>
      </c>
    </row>
    <row r="112" ht="15.0" customHeight="1">
      <c r="A112" s="442" t="s">
        <v>12066</v>
      </c>
      <c r="B112" s="442" t="s">
        <v>52</v>
      </c>
      <c r="C112" s="442" t="s">
        <v>14144</v>
      </c>
      <c r="D112" s="552">
        <v>30.0</v>
      </c>
      <c r="E112" s="491">
        <v>30.0</v>
      </c>
      <c r="F112" s="553" t="s">
        <v>72</v>
      </c>
    </row>
    <row r="113" ht="15.0" customHeight="1">
      <c r="A113" s="442" t="s">
        <v>12066</v>
      </c>
      <c r="B113" s="442" t="s">
        <v>52</v>
      </c>
      <c r="C113" s="442" t="s">
        <v>14145</v>
      </c>
      <c r="D113" s="552">
        <v>30.0</v>
      </c>
      <c r="E113" s="491">
        <v>30.0</v>
      </c>
      <c r="F113" s="553" t="s">
        <v>72</v>
      </c>
    </row>
    <row r="114" ht="15.0" customHeight="1">
      <c r="A114" s="442" t="s">
        <v>11273</v>
      </c>
      <c r="B114" s="442" t="s">
        <v>52</v>
      </c>
      <c r="C114" s="442" t="s">
        <v>14146</v>
      </c>
      <c r="D114" s="552">
        <v>20.0</v>
      </c>
      <c r="E114" s="491">
        <v>20.0</v>
      </c>
      <c r="F114" s="553" t="s">
        <v>73</v>
      </c>
    </row>
    <row r="115" ht="15.0" customHeight="1">
      <c r="A115" s="442" t="s">
        <v>11273</v>
      </c>
      <c r="B115" s="442" t="s">
        <v>52</v>
      </c>
      <c r="C115" s="442" t="s">
        <v>14147</v>
      </c>
      <c r="D115" s="552">
        <v>20.0</v>
      </c>
      <c r="E115" s="491">
        <v>20.0</v>
      </c>
      <c r="F115" s="553" t="s">
        <v>73</v>
      </c>
    </row>
    <row r="116" ht="15.0" customHeight="1">
      <c r="A116" s="442" t="s">
        <v>11273</v>
      </c>
      <c r="B116" s="442" t="s">
        <v>52</v>
      </c>
      <c r="C116" s="442" t="s">
        <v>14148</v>
      </c>
      <c r="D116" s="552">
        <v>20.0</v>
      </c>
      <c r="E116" s="491">
        <v>20.0</v>
      </c>
      <c r="F116" s="553" t="s">
        <v>73</v>
      </c>
    </row>
    <row r="117" ht="15.0" customHeight="1">
      <c r="A117" s="442" t="s">
        <v>11273</v>
      </c>
      <c r="B117" s="442" t="s">
        <v>52</v>
      </c>
      <c r="C117" s="442" t="s">
        <v>14149</v>
      </c>
      <c r="D117" s="552">
        <v>20.0</v>
      </c>
      <c r="E117" s="491">
        <v>20.0</v>
      </c>
      <c r="F117" s="553" t="s">
        <v>73</v>
      </c>
    </row>
    <row r="118" ht="15.0" customHeight="1">
      <c r="A118" s="442" t="s">
        <v>11279</v>
      </c>
      <c r="B118" s="442" t="s">
        <v>52</v>
      </c>
      <c r="C118" s="442" t="s">
        <v>14150</v>
      </c>
      <c r="D118" s="552">
        <v>20.0</v>
      </c>
      <c r="E118" s="491">
        <v>20.0</v>
      </c>
      <c r="F118" s="553" t="s">
        <v>74</v>
      </c>
    </row>
    <row r="119" ht="15.0" customHeight="1">
      <c r="A119" s="442" t="s">
        <v>11279</v>
      </c>
      <c r="B119" s="442" t="s">
        <v>88</v>
      </c>
      <c r="C119" s="442" t="s">
        <v>14151</v>
      </c>
      <c r="D119" s="552">
        <v>20.0</v>
      </c>
      <c r="E119" s="491">
        <v>20.0</v>
      </c>
      <c r="F119" s="553" t="s">
        <v>74</v>
      </c>
    </row>
    <row r="120" ht="15.0" customHeight="1">
      <c r="A120" s="442" t="s">
        <v>11279</v>
      </c>
      <c r="B120" s="442" t="s">
        <v>135</v>
      </c>
      <c r="C120" s="442" t="s">
        <v>14152</v>
      </c>
      <c r="D120" s="552">
        <v>30.0</v>
      </c>
      <c r="E120" s="491">
        <v>30.0</v>
      </c>
      <c r="F120" s="553" t="s">
        <v>74</v>
      </c>
    </row>
    <row r="121" ht="15.0" customHeight="1">
      <c r="A121" s="442" t="s">
        <v>11279</v>
      </c>
      <c r="B121" s="442" t="s">
        <v>7880</v>
      </c>
      <c r="C121" s="442" t="s">
        <v>14153</v>
      </c>
      <c r="D121" s="552">
        <v>30.0</v>
      </c>
      <c r="E121" s="491">
        <v>30.0</v>
      </c>
      <c r="F121" s="553" t="s">
        <v>74</v>
      </c>
    </row>
    <row r="122" ht="15.0" customHeight="1">
      <c r="A122" s="442" t="s">
        <v>12069</v>
      </c>
      <c r="B122" s="442" t="s">
        <v>52</v>
      </c>
      <c r="C122" s="442" t="s">
        <v>14154</v>
      </c>
      <c r="D122" s="552">
        <v>30.0</v>
      </c>
      <c r="E122" s="491">
        <v>30.0</v>
      </c>
      <c r="F122" s="553" t="s">
        <v>76</v>
      </c>
    </row>
    <row r="123" ht="15.0" customHeight="1">
      <c r="A123" s="442" t="s">
        <v>12070</v>
      </c>
      <c r="B123" s="442" t="s">
        <v>52</v>
      </c>
      <c r="C123" s="442" t="s">
        <v>14155</v>
      </c>
      <c r="D123" s="552">
        <v>20.0</v>
      </c>
      <c r="E123" s="491">
        <v>20.0</v>
      </c>
      <c r="F123" s="553" t="s">
        <v>77</v>
      </c>
    </row>
    <row r="124" ht="15.0" customHeight="1">
      <c r="A124" s="442" t="s">
        <v>12070</v>
      </c>
      <c r="B124" s="442" t="s">
        <v>52</v>
      </c>
      <c r="C124" s="442" t="s">
        <v>14156</v>
      </c>
      <c r="D124" s="552">
        <v>20.0</v>
      </c>
      <c r="E124" s="491">
        <v>20.0</v>
      </c>
      <c r="F124" s="553" t="s">
        <v>77</v>
      </c>
    </row>
    <row r="125" ht="15.0" customHeight="1">
      <c r="A125" s="442" t="s">
        <v>12070</v>
      </c>
      <c r="B125" s="442" t="s">
        <v>52</v>
      </c>
      <c r="C125" s="442" t="s">
        <v>14157</v>
      </c>
      <c r="D125" s="552">
        <v>20.0</v>
      </c>
      <c r="E125" s="491">
        <v>20.0</v>
      </c>
      <c r="F125" s="553" t="s">
        <v>77</v>
      </c>
    </row>
    <row r="126" ht="15.0" customHeight="1">
      <c r="A126" s="442" t="s">
        <v>12070</v>
      </c>
      <c r="B126" s="442" t="s">
        <v>52</v>
      </c>
      <c r="C126" s="442" t="s">
        <v>14158</v>
      </c>
      <c r="D126" s="552">
        <v>20.0</v>
      </c>
      <c r="E126" s="491">
        <v>20.0</v>
      </c>
      <c r="F126" s="553" t="s">
        <v>77</v>
      </c>
    </row>
    <row r="127" ht="15.0" customHeight="1">
      <c r="A127" s="442" t="s">
        <v>12070</v>
      </c>
      <c r="B127" s="442" t="s">
        <v>52</v>
      </c>
      <c r="C127" s="442" t="s">
        <v>14159</v>
      </c>
      <c r="D127" s="552">
        <v>20.0</v>
      </c>
      <c r="E127" s="491">
        <v>20.0</v>
      </c>
      <c r="F127" s="553" t="s">
        <v>77</v>
      </c>
    </row>
    <row r="128" ht="15.0" customHeight="1">
      <c r="A128" s="442" t="s">
        <v>12070</v>
      </c>
      <c r="B128" s="442" t="s">
        <v>52</v>
      </c>
      <c r="C128" s="442" t="s">
        <v>14160</v>
      </c>
      <c r="D128" s="552">
        <v>20.0</v>
      </c>
      <c r="E128" s="491">
        <v>20.0</v>
      </c>
      <c r="F128" s="553" t="s">
        <v>77</v>
      </c>
    </row>
    <row r="129" ht="15.0" customHeight="1">
      <c r="A129" s="442" t="s">
        <v>12070</v>
      </c>
      <c r="B129" s="442" t="s">
        <v>52</v>
      </c>
      <c r="C129" s="442" t="s">
        <v>14161</v>
      </c>
      <c r="D129" s="552">
        <v>20.0</v>
      </c>
      <c r="E129" s="491">
        <v>20.0</v>
      </c>
      <c r="F129" s="553" t="s">
        <v>77</v>
      </c>
    </row>
    <row r="130" ht="15.0" customHeight="1">
      <c r="A130" s="442" t="s">
        <v>12070</v>
      </c>
      <c r="B130" s="442" t="s">
        <v>52</v>
      </c>
      <c r="C130" s="442" t="s">
        <v>14162</v>
      </c>
      <c r="D130" s="552">
        <v>20.0</v>
      </c>
      <c r="E130" s="491">
        <v>20.0</v>
      </c>
      <c r="F130" s="553" t="s">
        <v>77</v>
      </c>
    </row>
    <row r="131" ht="15.0" customHeight="1">
      <c r="A131" s="442" t="s">
        <v>12070</v>
      </c>
      <c r="B131" s="442" t="s">
        <v>52</v>
      </c>
      <c r="C131" s="442" t="s">
        <v>14163</v>
      </c>
      <c r="D131" s="552">
        <v>20.0</v>
      </c>
      <c r="E131" s="491">
        <v>20.0</v>
      </c>
      <c r="F131" s="553" t="s">
        <v>77</v>
      </c>
    </row>
    <row r="132" ht="15.0" customHeight="1">
      <c r="A132" s="442" t="s">
        <v>12070</v>
      </c>
      <c r="B132" s="442" t="s">
        <v>52</v>
      </c>
      <c r="C132" s="442" t="s">
        <v>14164</v>
      </c>
      <c r="D132" s="552">
        <v>20.0</v>
      </c>
      <c r="E132" s="491">
        <v>20.0</v>
      </c>
      <c r="F132" s="553" t="s">
        <v>77</v>
      </c>
    </row>
    <row r="133" ht="15.0" customHeight="1">
      <c r="A133" s="442" t="s">
        <v>12070</v>
      </c>
      <c r="B133" s="442" t="s">
        <v>52</v>
      </c>
      <c r="C133" s="442" t="s">
        <v>14165</v>
      </c>
      <c r="D133" s="552">
        <v>20.0</v>
      </c>
      <c r="E133" s="491">
        <v>20.0</v>
      </c>
      <c r="F133" s="553" t="s">
        <v>77</v>
      </c>
    </row>
    <row r="134" ht="15.0" customHeight="1">
      <c r="A134" s="442" t="s">
        <v>12070</v>
      </c>
      <c r="B134" s="442" t="s">
        <v>52</v>
      </c>
      <c r="C134" s="442" t="s">
        <v>14166</v>
      </c>
      <c r="D134" s="552">
        <v>20.0</v>
      </c>
      <c r="E134" s="491">
        <v>20.0</v>
      </c>
      <c r="F134" s="553" t="s">
        <v>77</v>
      </c>
    </row>
    <row r="135" ht="15.0" customHeight="1">
      <c r="A135" s="442" t="s">
        <v>12070</v>
      </c>
      <c r="B135" s="442" t="s">
        <v>52</v>
      </c>
      <c r="C135" s="442" t="s">
        <v>14167</v>
      </c>
      <c r="D135" s="552">
        <v>20.0</v>
      </c>
      <c r="E135" s="491">
        <v>20.0</v>
      </c>
      <c r="F135" s="553" t="s">
        <v>77</v>
      </c>
    </row>
    <row r="136" ht="15.0" customHeight="1">
      <c r="A136" s="442" t="s">
        <v>12070</v>
      </c>
      <c r="B136" s="442" t="s">
        <v>52</v>
      </c>
      <c r="C136" s="442" t="s">
        <v>14168</v>
      </c>
      <c r="D136" s="552">
        <v>20.0</v>
      </c>
      <c r="E136" s="491">
        <v>20.0</v>
      </c>
      <c r="F136" s="553" t="s">
        <v>77</v>
      </c>
    </row>
    <row r="137" ht="15.0" customHeight="1">
      <c r="A137" s="442" t="s">
        <v>12070</v>
      </c>
      <c r="B137" s="442" t="s">
        <v>52</v>
      </c>
      <c r="C137" s="442" t="s">
        <v>14169</v>
      </c>
      <c r="D137" s="552">
        <v>20.0</v>
      </c>
      <c r="E137" s="491">
        <v>20.0</v>
      </c>
      <c r="F137" s="553" t="s">
        <v>77</v>
      </c>
    </row>
    <row r="138" ht="15.0" customHeight="1">
      <c r="A138" s="442" t="s">
        <v>12070</v>
      </c>
      <c r="B138" s="442" t="s">
        <v>52</v>
      </c>
      <c r="C138" s="442" t="s">
        <v>14170</v>
      </c>
      <c r="D138" s="552">
        <v>20.0</v>
      </c>
      <c r="E138" s="491">
        <v>20.0</v>
      </c>
      <c r="F138" s="553" t="s">
        <v>77</v>
      </c>
    </row>
    <row r="139" ht="15.0" customHeight="1">
      <c r="A139" s="442" t="s">
        <v>12070</v>
      </c>
      <c r="B139" s="442" t="s">
        <v>52</v>
      </c>
      <c r="C139" s="442" t="s">
        <v>14171</v>
      </c>
      <c r="D139" s="552">
        <v>20.0</v>
      </c>
      <c r="E139" s="491">
        <v>20.0</v>
      </c>
      <c r="F139" s="553" t="s">
        <v>77</v>
      </c>
    </row>
    <row r="140" ht="15.0" customHeight="1">
      <c r="A140" s="442" t="s">
        <v>12070</v>
      </c>
      <c r="B140" s="442" t="s">
        <v>52</v>
      </c>
      <c r="C140" s="442" t="s">
        <v>14172</v>
      </c>
      <c r="D140" s="552">
        <v>30.0</v>
      </c>
      <c r="E140" s="491">
        <v>30.0</v>
      </c>
      <c r="F140" s="553" t="s">
        <v>77</v>
      </c>
    </row>
    <row r="141" ht="15.0" customHeight="1">
      <c r="A141" s="442" t="s">
        <v>12070</v>
      </c>
      <c r="B141" s="442" t="s">
        <v>52</v>
      </c>
      <c r="C141" s="442" t="s">
        <v>14173</v>
      </c>
      <c r="D141" s="552">
        <v>30.0</v>
      </c>
      <c r="E141" s="491">
        <v>30.0</v>
      </c>
      <c r="F141" s="553" t="s">
        <v>77</v>
      </c>
    </row>
    <row r="142" ht="15.0" customHeight="1">
      <c r="A142" s="442" t="s">
        <v>12070</v>
      </c>
      <c r="B142" s="442" t="s">
        <v>52</v>
      </c>
      <c r="C142" s="442" t="s">
        <v>14174</v>
      </c>
      <c r="D142" s="552">
        <v>30.0</v>
      </c>
      <c r="E142" s="491">
        <v>30.0</v>
      </c>
      <c r="F142" s="553" t="s">
        <v>77</v>
      </c>
    </row>
    <row r="143" ht="15.0" customHeight="1">
      <c r="A143" s="442" t="s">
        <v>12070</v>
      </c>
      <c r="B143" s="442" t="s">
        <v>52</v>
      </c>
      <c r="C143" s="442" t="s">
        <v>14175</v>
      </c>
      <c r="D143" s="552">
        <v>30.0</v>
      </c>
      <c r="E143" s="491">
        <v>30.0</v>
      </c>
      <c r="F143" s="553" t="s">
        <v>77</v>
      </c>
    </row>
    <row r="144" ht="15.0" customHeight="1">
      <c r="A144" s="442" t="s">
        <v>12070</v>
      </c>
      <c r="B144" s="442" t="s">
        <v>52</v>
      </c>
      <c r="C144" s="442" t="s">
        <v>14176</v>
      </c>
      <c r="D144" s="552">
        <v>30.0</v>
      </c>
      <c r="E144" s="491">
        <v>30.0</v>
      </c>
      <c r="F144" s="553" t="s">
        <v>77</v>
      </c>
    </row>
    <row r="145" ht="15.0" customHeight="1">
      <c r="A145" s="442" t="s">
        <v>12070</v>
      </c>
      <c r="B145" s="442" t="s">
        <v>52</v>
      </c>
      <c r="C145" s="442" t="s">
        <v>14177</v>
      </c>
      <c r="D145" s="552">
        <v>30.0</v>
      </c>
      <c r="E145" s="491">
        <v>30.0</v>
      </c>
      <c r="F145" s="553" t="s">
        <v>77</v>
      </c>
    </row>
    <row r="146" ht="15.0" customHeight="1">
      <c r="A146" s="442" t="s">
        <v>12070</v>
      </c>
      <c r="B146" s="442" t="s">
        <v>52</v>
      </c>
      <c r="C146" s="442" t="s">
        <v>14178</v>
      </c>
      <c r="D146" s="552">
        <v>30.0</v>
      </c>
      <c r="E146" s="491">
        <v>30.0</v>
      </c>
      <c r="F146" s="553" t="s">
        <v>77</v>
      </c>
    </row>
    <row r="147" ht="15.0" customHeight="1">
      <c r="A147" s="442" t="s">
        <v>12070</v>
      </c>
      <c r="B147" s="442" t="s">
        <v>52</v>
      </c>
      <c r="C147" s="442" t="s">
        <v>14179</v>
      </c>
      <c r="D147" s="552">
        <v>30.0</v>
      </c>
      <c r="E147" s="491">
        <v>30.0</v>
      </c>
      <c r="F147" s="553" t="s">
        <v>77</v>
      </c>
    </row>
    <row r="148" ht="15.0" customHeight="1">
      <c r="A148" s="442" t="s">
        <v>1845</v>
      </c>
      <c r="B148" s="442" t="s">
        <v>52</v>
      </c>
      <c r="C148" s="442" t="s">
        <v>14180</v>
      </c>
      <c r="D148" s="552">
        <v>20.0</v>
      </c>
      <c r="E148" s="491">
        <v>20.0</v>
      </c>
      <c r="F148" s="553" t="s">
        <v>78</v>
      </c>
    </row>
    <row r="149" ht="15.0" customHeight="1">
      <c r="A149" s="442" t="s">
        <v>1845</v>
      </c>
      <c r="B149" s="442" t="s">
        <v>52</v>
      </c>
      <c r="C149" s="442" t="s">
        <v>14181</v>
      </c>
      <c r="D149" s="552">
        <v>20.0</v>
      </c>
      <c r="E149" s="491">
        <v>20.0</v>
      </c>
      <c r="F149" s="553" t="s">
        <v>78</v>
      </c>
    </row>
    <row r="150" ht="15.0" customHeight="1">
      <c r="A150" s="442" t="s">
        <v>1845</v>
      </c>
      <c r="B150" s="442" t="s">
        <v>52</v>
      </c>
      <c r="C150" s="442" t="s">
        <v>14182</v>
      </c>
      <c r="D150" s="552">
        <v>20.0</v>
      </c>
      <c r="E150" s="491">
        <v>20.0</v>
      </c>
      <c r="F150" s="553" t="s">
        <v>78</v>
      </c>
    </row>
    <row r="151" ht="15.0" customHeight="1">
      <c r="A151" s="442" t="s">
        <v>1845</v>
      </c>
      <c r="B151" s="442" t="s">
        <v>52</v>
      </c>
      <c r="C151" s="442" t="s">
        <v>14183</v>
      </c>
      <c r="D151" s="552">
        <v>20.0</v>
      </c>
      <c r="E151" s="491">
        <v>20.0</v>
      </c>
      <c r="F151" s="553" t="s">
        <v>78</v>
      </c>
    </row>
    <row r="152" ht="15.0" customHeight="1">
      <c r="A152" s="442" t="s">
        <v>1845</v>
      </c>
      <c r="B152" s="442" t="s">
        <v>52</v>
      </c>
      <c r="C152" s="442" t="s">
        <v>14184</v>
      </c>
      <c r="D152" s="552">
        <v>20.0</v>
      </c>
      <c r="E152" s="491">
        <v>20.0</v>
      </c>
      <c r="F152" s="553" t="s">
        <v>78</v>
      </c>
    </row>
    <row r="153" ht="15.0" customHeight="1">
      <c r="A153" s="442" t="s">
        <v>1845</v>
      </c>
      <c r="B153" s="442" t="s">
        <v>52</v>
      </c>
      <c r="C153" s="442" t="s">
        <v>14185</v>
      </c>
      <c r="D153" s="552">
        <v>20.0</v>
      </c>
      <c r="E153" s="491">
        <v>20.0</v>
      </c>
      <c r="F153" s="553" t="s">
        <v>78</v>
      </c>
    </row>
    <row r="154" ht="15.0" customHeight="1">
      <c r="A154" s="442" t="s">
        <v>1845</v>
      </c>
      <c r="B154" s="442" t="s">
        <v>52</v>
      </c>
      <c r="C154" s="442" t="s">
        <v>14186</v>
      </c>
      <c r="D154" s="552">
        <v>20.0</v>
      </c>
      <c r="E154" s="491">
        <v>20.0</v>
      </c>
      <c r="F154" s="553" t="s">
        <v>78</v>
      </c>
    </row>
    <row r="155" ht="15.0" customHeight="1">
      <c r="A155" s="442" t="s">
        <v>14187</v>
      </c>
      <c r="B155" s="442" t="s">
        <v>52</v>
      </c>
      <c r="C155" s="442" t="s">
        <v>14188</v>
      </c>
      <c r="D155" s="552">
        <v>20.0</v>
      </c>
      <c r="E155" s="491">
        <v>20.0</v>
      </c>
      <c r="F155" s="553" t="s">
        <v>79</v>
      </c>
    </row>
    <row r="156" ht="15.0" customHeight="1">
      <c r="A156" s="442" t="s">
        <v>12072</v>
      </c>
      <c r="B156" s="442" t="s">
        <v>52</v>
      </c>
      <c r="C156" s="442" t="s">
        <v>14189</v>
      </c>
      <c r="D156" s="552">
        <v>20.0</v>
      </c>
      <c r="E156" s="491">
        <v>20.0</v>
      </c>
      <c r="F156" s="553" t="s">
        <v>80</v>
      </c>
    </row>
    <row r="157" ht="15.0" customHeight="1">
      <c r="A157" s="442" t="s">
        <v>12074</v>
      </c>
      <c r="B157" s="442" t="s">
        <v>52</v>
      </c>
      <c r="C157" s="442" t="s">
        <v>14190</v>
      </c>
      <c r="D157" s="552">
        <v>20.0</v>
      </c>
      <c r="E157" s="491">
        <v>20.0</v>
      </c>
      <c r="F157" s="553" t="s">
        <v>83</v>
      </c>
    </row>
    <row r="158" ht="15.0" customHeight="1">
      <c r="A158" s="442" t="s">
        <v>12074</v>
      </c>
      <c r="B158" s="442" t="s">
        <v>52</v>
      </c>
      <c r="C158" s="442" t="s">
        <v>14191</v>
      </c>
      <c r="D158" s="552">
        <v>20.0</v>
      </c>
      <c r="E158" s="491">
        <v>20.0</v>
      </c>
      <c r="F158" s="553" t="s">
        <v>83</v>
      </c>
    </row>
    <row r="159" ht="15.0" customHeight="1">
      <c r="A159" s="442" t="s">
        <v>12074</v>
      </c>
      <c r="B159" s="442" t="s">
        <v>52</v>
      </c>
      <c r="C159" s="442" t="s">
        <v>14192</v>
      </c>
      <c r="D159" s="552">
        <v>20.0</v>
      </c>
      <c r="E159" s="491">
        <v>20.0</v>
      </c>
      <c r="F159" s="553" t="s">
        <v>83</v>
      </c>
    </row>
    <row r="160" ht="15.0" customHeight="1">
      <c r="A160" s="442" t="s">
        <v>12074</v>
      </c>
      <c r="B160" s="442" t="s">
        <v>52</v>
      </c>
      <c r="C160" s="442" t="s">
        <v>14193</v>
      </c>
      <c r="D160" s="552">
        <v>20.0</v>
      </c>
      <c r="E160" s="491">
        <v>20.0</v>
      </c>
      <c r="F160" s="553" t="s">
        <v>83</v>
      </c>
    </row>
    <row r="161" ht="15.0" customHeight="1">
      <c r="A161" s="442" t="s">
        <v>12074</v>
      </c>
      <c r="B161" s="442" t="s">
        <v>52</v>
      </c>
      <c r="C161" s="442" t="s">
        <v>14194</v>
      </c>
      <c r="D161" s="552">
        <v>20.0</v>
      </c>
      <c r="E161" s="491">
        <v>20.0</v>
      </c>
      <c r="F161" s="553" t="s">
        <v>83</v>
      </c>
    </row>
    <row r="162" ht="15.0" customHeight="1">
      <c r="A162" s="442" t="s">
        <v>12074</v>
      </c>
      <c r="B162" s="442" t="s">
        <v>52</v>
      </c>
      <c r="C162" s="442" t="s">
        <v>14195</v>
      </c>
      <c r="D162" s="552">
        <v>20.0</v>
      </c>
      <c r="E162" s="491">
        <v>20.0</v>
      </c>
      <c r="F162" s="553" t="s">
        <v>83</v>
      </c>
    </row>
    <row r="163" ht="15.0" customHeight="1">
      <c r="A163" s="442" t="s">
        <v>12074</v>
      </c>
      <c r="B163" s="442" t="s">
        <v>52</v>
      </c>
      <c r="C163" s="442" t="s">
        <v>14196</v>
      </c>
      <c r="D163" s="552">
        <v>20.0</v>
      </c>
      <c r="E163" s="491">
        <v>20.0</v>
      </c>
      <c r="F163" s="553" t="s">
        <v>83</v>
      </c>
    </row>
    <row r="164" ht="15.0" customHeight="1">
      <c r="A164" s="442" t="s">
        <v>12074</v>
      </c>
      <c r="B164" s="442" t="s">
        <v>52</v>
      </c>
      <c r="C164" s="442" t="s">
        <v>14197</v>
      </c>
      <c r="D164" s="552">
        <v>20.0</v>
      </c>
      <c r="E164" s="491">
        <v>20.0</v>
      </c>
      <c r="F164" s="553" t="s">
        <v>83</v>
      </c>
    </row>
    <row r="165" ht="15.0" customHeight="1">
      <c r="A165" s="442" t="s">
        <v>12074</v>
      </c>
      <c r="B165" s="442" t="s">
        <v>52</v>
      </c>
      <c r="C165" s="442" t="s">
        <v>14198</v>
      </c>
      <c r="D165" s="552">
        <v>20.0</v>
      </c>
      <c r="E165" s="491">
        <v>20.0</v>
      </c>
      <c r="F165" s="553" t="s">
        <v>83</v>
      </c>
    </row>
    <row r="166" ht="15.0" customHeight="1">
      <c r="A166" s="442" t="s">
        <v>12074</v>
      </c>
      <c r="B166" s="442" t="s">
        <v>52</v>
      </c>
      <c r="C166" s="442" t="s">
        <v>14199</v>
      </c>
      <c r="D166" s="552">
        <v>20.0</v>
      </c>
      <c r="E166" s="491">
        <v>20.0</v>
      </c>
      <c r="F166" s="553" t="s">
        <v>83</v>
      </c>
    </row>
    <row r="167" ht="15.0" customHeight="1">
      <c r="A167" s="442" t="s">
        <v>12074</v>
      </c>
      <c r="B167" s="442" t="s">
        <v>52</v>
      </c>
      <c r="C167" s="442" t="s">
        <v>14200</v>
      </c>
      <c r="D167" s="552">
        <v>20.0</v>
      </c>
      <c r="E167" s="491">
        <v>20.0</v>
      </c>
      <c r="F167" s="553" t="s">
        <v>83</v>
      </c>
    </row>
    <row r="168" ht="15.0" customHeight="1">
      <c r="A168" s="442" t="s">
        <v>12074</v>
      </c>
      <c r="B168" s="442" t="s">
        <v>52</v>
      </c>
      <c r="C168" s="442" t="s">
        <v>14201</v>
      </c>
      <c r="D168" s="552">
        <v>20.0</v>
      </c>
      <c r="E168" s="491">
        <v>20.0</v>
      </c>
      <c r="F168" s="553" t="s">
        <v>83</v>
      </c>
    </row>
    <row r="169" ht="15.0" customHeight="1">
      <c r="A169" s="442" t="s">
        <v>12074</v>
      </c>
      <c r="B169" s="442" t="s">
        <v>52</v>
      </c>
      <c r="C169" s="442" t="s">
        <v>14202</v>
      </c>
      <c r="D169" s="552">
        <v>20.0</v>
      </c>
      <c r="E169" s="491">
        <v>20.0</v>
      </c>
      <c r="F169" s="553" t="s">
        <v>83</v>
      </c>
    </row>
    <row r="170" ht="15.0" customHeight="1">
      <c r="A170" s="442" t="s">
        <v>12074</v>
      </c>
      <c r="B170" s="442" t="s">
        <v>52</v>
      </c>
      <c r="C170" s="442" t="s">
        <v>14203</v>
      </c>
      <c r="D170" s="552">
        <v>20.0</v>
      </c>
      <c r="E170" s="491">
        <v>20.0</v>
      </c>
      <c r="F170" s="553" t="s">
        <v>83</v>
      </c>
    </row>
    <row r="171" ht="15.0" customHeight="1">
      <c r="A171" s="442" t="s">
        <v>12074</v>
      </c>
      <c r="B171" s="442" t="s">
        <v>52</v>
      </c>
      <c r="C171" s="442" t="s">
        <v>14204</v>
      </c>
      <c r="D171" s="552">
        <v>20.0</v>
      </c>
      <c r="E171" s="491">
        <v>20.0</v>
      </c>
      <c r="F171" s="553" t="s">
        <v>83</v>
      </c>
    </row>
    <row r="172" ht="15.0" customHeight="1">
      <c r="A172" s="442" t="s">
        <v>12074</v>
      </c>
      <c r="B172" s="442" t="s">
        <v>52</v>
      </c>
      <c r="C172" s="442" t="s">
        <v>14205</v>
      </c>
      <c r="D172" s="552">
        <v>20.0</v>
      </c>
      <c r="E172" s="491">
        <v>20.0</v>
      </c>
      <c r="F172" s="553" t="s">
        <v>83</v>
      </c>
    </row>
    <row r="173" ht="15.75" customHeight="1">
      <c r="A173" s="442" t="s">
        <v>12479</v>
      </c>
      <c r="B173" s="442" t="s">
        <v>88</v>
      </c>
      <c r="C173" s="442" t="s">
        <v>14206</v>
      </c>
      <c r="D173" s="552">
        <v>30.0</v>
      </c>
      <c r="E173" s="491">
        <v>30.0</v>
      </c>
      <c r="F173" s="553" t="s">
        <v>584</v>
      </c>
    </row>
    <row r="174" ht="15.75" customHeight="1">
      <c r="A174" s="442" t="s">
        <v>12479</v>
      </c>
      <c r="B174" s="442" t="s">
        <v>88</v>
      </c>
      <c r="C174" s="442" t="s">
        <v>14207</v>
      </c>
      <c r="D174" s="552">
        <v>30.0</v>
      </c>
      <c r="E174" s="491">
        <v>30.0</v>
      </c>
      <c r="F174" s="553" t="s">
        <v>584</v>
      </c>
    </row>
    <row r="175" ht="15.75" customHeight="1">
      <c r="A175" s="442" t="s">
        <v>12479</v>
      </c>
      <c r="B175" s="442" t="s">
        <v>88</v>
      </c>
      <c r="C175" s="442" t="s">
        <v>14208</v>
      </c>
      <c r="D175" s="552">
        <v>30.0</v>
      </c>
      <c r="E175" s="491">
        <v>30.0</v>
      </c>
      <c r="F175" s="553" t="s">
        <v>584</v>
      </c>
    </row>
    <row r="176" ht="15.75" customHeight="1">
      <c r="A176" s="442" t="s">
        <v>12479</v>
      </c>
      <c r="B176" s="442" t="s">
        <v>88</v>
      </c>
      <c r="C176" s="442" t="s">
        <v>14209</v>
      </c>
      <c r="D176" s="552">
        <v>30.0</v>
      </c>
      <c r="E176" s="491">
        <v>30.0</v>
      </c>
      <c r="F176" s="553" t="s">
        <v>584</v>
      </c>
    </row>
    <row r="177" ht="15.75" customHeight="1">
      <c r="A177" s="442" t="s">
        <v>12479</v>
      </c>
      <c r="B177" s="442" t="s">
        <v>88</v>
      </c>
      <c r="C177" s="442" t="s">
        <v>14210</v>
      </c>
      <c r="D177" s="552">
        <v>30.0</v>
      </c>
      <c r="E177" s="491">
        <v>30.0</v>
      </c>
      <c r="F177" s="553" t="s">
        <v>584</v>
      </c>
    </row>
    <row r="178" ht="15.75" customHeight="1">
      <c r="A178" s="442" t="s">
        <v>12479</v>
      </c>
      <c r="B178" s="442" t="s">
        <v>88</v>
      </c>
      <c r="C178" s="442" t="s">
        <v>14211</v>
      </c>
      <c r="D178" s="552">
        <v>30.0</v>
      </c>
      <c r="E178" s="491">
        <v>30.0</v>
      </c>
      <c r="F178" s="553" t="s">
        <v>584</v>
      </c>
    </row>
    <row r="179" ht="15.75" customHeight="1">
      <c r="A179" s="442" t="s">
        <v>12479</v>
      </c>
      <c r="B179" s="442" t="s">
        <v>88</v>
      </c>
      <c r="C179" s="442" t="s">
        <v>14212</v>
      </c>
      <c r="D179" s="552">
        <v>30.0</v>
      </c>
      <c r="E179" s="491">
        <v>30.0</v>
      </c>
      <c r="F179" s="553" t="s">
        <v>584</v>
      </c>
    </row>
    <row r="180" ht="15.75" customHeight="1">
      <c r="A180" s="442" t="s">
        <v>12479</v>
      </c>
      <c r="B180" s="442" t="s">
        <v>88</v>
      </c>
      <c r="C180" s="442" t="s">
        <v>14213</v>
      </c>
      <c r="D180" s="552">
        <v>20.0</v>
      </c>
      <c r="E180" s="491">
        <v>20.0</v>
      </c>
      <c r="F180" s="553" t="s">
        <v>584</v>
      </c>
      <c r="G180" s="1"/>
      <c r="H180" s="1"/>
    </row>
    <row r="181" ht="14.25" customHeight="1">
      <c r="A181" s="442" t="s">
        <v>12479</v>
      </c>
      <c r="B181" s="442" t="s">
        <v>88</v>
      </c>
      <c r="C181" s="442" t="s">
        <v>14214</v>
      </c>
      <c r="D181" s="552">
        <v>20.0</v>
      </c>
      <c r="E181" s="491">
        <v>20.0</v>
      </c>
      <c r="F181" s="553" t="s">
        <v>584</v>
      </c>
      <c r="G181" s="3"/>
      <c r="H181" s="3"/>
      <c r="I181" s="66"/>
      <c r="J181" s="66"/>
      <c r="K181" s="66"/>
      <c r="L181" s="66"/>
      <c r="M181" s="66"/>
      <c r="N181" s="66"/>
      <c r="O181" s="66"/>
      <c r="P181" s="66"/>
      <c r="Q181" s="66"/>
      <c r="R181" s="66"/>
      <c r="S181" s="66"/>
      <c r="T181" s="66"/>
      <c r="U181" s="66"/>
      <c r="V181" s="66"/>
      <c r="W181" s="66"/>
      <c r="X181" s="66"/>
      <c r="Y181" s="66"/>
    </row>
    <row r="182" ht="15.75" customHeight="1">
      <c r="A182" s="442" t="s">
        <v>12479</v>
      </c>
      <c r="B182" s="442" t="s">
        <v>88</v>
      </c>
      <c r="C182" s="442" t="s">
        <v>14215</v>
      </c>
      <c r="D182" s="552">
        <v>20.0</v>
      </c>
      <c r="E182" s="491">
        <v>20.0</v>
      </c>
      <c r="F182" s="553" t="s">
        <v>584</v>
      </c>
      <c r="G182" s="1"/>
      <c r="H182" s="1"/>
    </row>
    <row r="183" ht="15.75" customHeight="1">
      <c r="A183" s="442" t="s">
        <v>12479</v>
      </c>
      <c r="B183" s="442" t="s">
        <v>88</v>
      </c>
      <c r="C183" s="442" t="s">
        <v>14216</v>
      </c>
      <c r="D183" s="552">
        <v>20.0</v>
      </c>
      <c r="E183" s="491">
        <v>20.0</v>
      </c>
      <c r="F183" s="553" t="s">
        <v>584</v>
      </c>
      <c r="G183" s="1"/>
      <c r="H183" s="1"/>
    </row>
    <row r="184" ht="15.75" customHeight="1">
      <c r="A184" s="442" t="s">
        <v>12479</v>
      </c>
      <c r="B184" s="442" t="s">
        <v>88</v>
      </c>
      <c r="C184" s="442" t="s">
        <v>14217</v>
      </c>
      <c r="D184" s="552">
        <v>20.0</v>
      </c>
      <c r="E184" s="491">
        <v>20.0</v>
      </c>
      <c r="F184" s="553" t="s">
        <v>584</v>
      </c>
      <c r="G184" s="1"/>
      <c r="H184" s="1"/>
    </row>
    <row r="185" ht="15.75" customHeight="1">
      <c r="A185" s="442" t="s">
        <v>12479</v>
      </c>
      <c r="B185" s="442" t="s">
        <v>88</v>
      </c>
      <c r="C185" s="442" t="s">
        <v>14218</v>
      </c>
      <c r="D185" s="552">
        <v>20.0</v>
      </c>
      <c r="E185" s="491">
        <v>20.0</v>
      </c>
      <c r="F185" s="553" t="s">
        <v>584</v>
      </c>
      <c r="G185" s="1"/>
      <c r="H185" s="1"/>
    </row>
    <row r="186" ht="15.75" customHeight="1">
      <c r="A186" s="442" t="s">
        <v>12479</v>
      </c>
      <c r="B186" s="442" t="s">
        <v>88</v>
      </c>
      <c r="C186" s="442" t="s">
        <v>14219</v>
      </c>
      <c r="D186" s="552">
        <v>20.0</v>
      </c>
      <c r="E186" s="491">
        <v>20.0</v>
      </c>
      <c r="F186" s="553" t="s">
        <v>584</v>
      </c>
      <c r="G186" s="1"/>
      <c r="H186" s="1"/>
    </row>
    <row r="187" ht="15.75" customHeight="1">
      <c r="A187" s="442" t="s">
        <v>12479</v>
      </c>
      <c r="B187" s="442" t="s">
        <v>88</v>
      </c>
      <c r="C187" s="442" t="s">
        <v>14220</v>
      </c>
      <c r="D187" s="552">
        <v>20.0</v>
      </c>
      <c r="E187" s="491">
        <v>20.0</v>
      </c>
      <c r="F187" s="553" t="s">
        <v>584</v>
      </c>
      <c r="G187" s="1"/>
      <c r="H187" s="1"/>
    </row>
    <row r="188" ht="15.75" customHeight="1">
      <c r="A188" s="442" t="s">
        <v>10231</v>
      </c>
      <c r="B188" s="442" t="s">
        <v>88</v>
      </c>
      <c r="C188" s="442" t="s">
        <v>14221</v>
      </c>
      <c r="D188" s="552">
        <v>30.0</v>
      </c>
      <c r="E188" s="491">
        <v>30.0</v>
      </c>
      <c r="F188" s="553" t="s">
        <v>594</v>
      </c>
      <c r="G188" s="1"/>
      <c r="H188" s="1"/>
    </row>
    <row r="189" ht="15.75" customHeight="1">
      <c r="A189" s="442" t="s">
        <v>10231</v>
      </c>
      <c r="B189" s="442" t="s">
        <v>88</v>
      </c>
      <c r="C189" s="442" t="s">
        <v>14222</v>
      </c>
      <c r="D189" s="552">
        <v>30.0</v>
      </c>
      <c r="E189" s="491">
        <v>30.0</v>
      </c>
      <c r="F189" s="553" t="s">
        <v>594</v>
      </c>
      <c r="G189" s="1"/>
      <c r="H189" s="1"/>
    </row>
    <row r="190" ht="15.75" customHeight="1">
      <c r="A190" s="442" t="s">
        <v>10231</v>
      </c>
      <c r="B190" s="442" t="s">
        <v>88</v>
      </c>
      <c r="C190" s="442" t="s">
        <v>14223</v>
      </c>
      <c r="D190" s="552">
        <v>30.0</v>
      </c>
      <c r="E190" s="491">
        <v>30.0</v>
      </c>
      <c r="F190" s="553" t="s">
        <v>594</v>
      </c>
      <c r="G190" s="1"/>
      <c r="H190" s="1"/>
    </row>
    <row r="191" ht="15.75" customHeight="1">
      <c r="A191" s="442" t="s">
        <v>10231</v>
      </c>
      <c r="B191" s="442" t="s">
        <v>88</v>
      </c>
      <c r="C191" s="442" t="s">
        <v>14224</v>
      </c>
      <c r="D191" s="552">
        <v>30.0</v>
      </c>
      <c r="E191" s="491">
        <v>30.0</v>
      </c>
      <c r="F191" s="553" t="s">
        <v>594</v>
      </c>
      <c r="G191" s="1"/>
      <c r="H191" s="1"/>
    </row>
    <row r="192" ht="15.75" customHeight="1">
      <c r="A192" s="442" t="s">
        <v>10231</v>
      </c>
      <c r="B192" s="442" t="s">
        <v>88</v>
      </c>
      <c r="C192" s="442" t="s">
        <v>14225</v>
      </c>
      <c r="D192" s="552">
        <v>30.0</v>
      </c>
      <c r="E192" s="491">
        <v>30.0</v>
      </c>
      <c r="F192" s="553" t="s">
        <v>594</v>
      </c>
      <c r="G192" s="1"/>
      <c r="H192" s="1"/>
    </row>
    <row r="193" ht="15.75" customHeight="1">
      <c r="A193" s="442" t="s">
        <v>10231</v>
      </c>
      <c r="B193" s="442" t="s">
        <v>88</v>
      </c>
      <c r="C193" s="442" t="s">
        <v>14226</v>
      </c>
      <c r="D193" s="552">
        <v>30.0</v>
      </c>
      <c r="E193" s="491">
        <v>30.0</v>
      </c>
      <c r="F193" s="553" t="s">
        <v>594</v>
      </c>
      <c r="G193" s="1"/>
      <c r="H193" s="1"/>
    </row>
    <row r="194" ht="15.75" customHeight="1">
      <c r="A194" s="442" t="s">
        <v>733</v>
      </c>
      <c r="B194" s="442" t="s">
        <v>88</v>
      </c>
      <c r="C194" s="442" t="s">
        <v>14227</v>
      </c>
      <c r="D194" s="552">
        <v>30.0</v>
      </c>
      <c r="E194" s="491">
        <f t="shared" ref="E194:E202" si="1">D194</f>
        <v>30</v>
      </c>
      <c r="F194" s="553" t="s">
        <v>733</v>
      </c>
      <c r="G194" s="1"/>
      <c r="H194" s="1"/>
    </row>
    <row r="195" ht="15.75" customHeight="1">
      <c r="A195" s="442" t="s">
        <v>733</v>
      </c>
      <c r="B195" s="442" t="s">
        <v>88</v>
      </c>
      <c r="C195" s="442" t="s">
        <v>14228</v>
      </c>
      <c r="D195" s="552">
        <v>30.0</v>
      </c>
      <c r="E195" s="491">
        <f t="shared" si="1"/>
        <v>30</v>
      </c>
      <c r="F195" s="553" t="s">
        <v>733</v>
      </c>
      <c r="G195" s="1"/>
      <c r="H195" s="1"/>
    </row>
    <row r="196" ht="15.75" customHeight="1">
      <c r="A196" s="442" t="s">
        <v>733</v>
      </c>
      <c r="B196" s="442" t="s">
        <v>88</v>
      </c>
      <c r="C196" s="442" t="s">
        <v>14229</v>
      </c>
      <c r="D196" s="552">
        <v>30.0</v>
      </c>
      <c r="E196" s="491">
        <f t="shared" si="1"/>
        <v>30</v>
      </c>
      <c r="F196" s="553" t="s">
        <v>733</v>
      </c>
      <c r="G196" s="1"/>
      <c r="H196" s="1"/>
    </row>
    <row r="197" ht="15.75" customHeight="1">
      <c r="A197" s="442" t="s">
        <v>733</v>
      </c>
      <c r="B197" s="442" t="s">
        <v>88</v>
      </c>
      <c r="C197" s="442" t="s">
        <v>14230</v>
      </c>
      <c r="D197" s="552">
        <v>30.0</v>
      </c>
      <c r="E197" s="491">
        <f t="shared" si="1"/>
        <v>30</v>
      </c>
      <c r="F197" s="553" t="s">
        <v>733</v>
      </c>
      <c r="G197" s="1"/>
      <c r="H197" s="1"/>
    </row>
    <row r="198" ht="15.75" customHeight="1">
      <c r="A198" s="442" t="s">
        <v>733</v>
      </c>
      <c r="B198" s="442" t="s">
        <v>88</v>
      </c>
      <c r="C198" s="442" t="s">
        <v>14231</v>
      </c>
      <c r="D198" s="552">
        <v>20.0</v>
      </c>
      <c r="E198" s="491">
        <f t="shared" si="1"/>
        <v>20</v>
      </c>
      <c r="F198" s="553" t="s">
        <v>733</v>
      </c>
      <c r="G198" s="1"/>
      <c r="H198" s="1"/>
    </row>
    <row r="199" ht="15.75" customHeight="1">
      <c r="A199" s="442" t="s">
        <v>733</v>
      </c>
      <c r="B199" s="442" t="s">
        <v>88</v>
      </c>
      <c r="C199" s="442" t="s">
        <v>14232</v>
      </c>
      <c r="D199" s="552">
        <v>20.0</v>
      </c>
      <c r="E199" s="491">
        <f t="shared" si="1"/>
        <v>20</v>
      </c>
      <c r="F199" s="553" t="s">
        <v>733</v>
      </c>
      <c r="G199" s="1"/>
      <c r="H199" s="1"/>
    </row>
    <row r="200" ht="15.75" customHeight="1">
      <c r="A200" s="442" t="s">
        <v>733</v>
      </c>
      <c r="B200" s="442" t="s">
        <v>88</v>
      </c>
      <c r="C200" s="442" t="s">
        <v>14233</v>
      </c>
      <c r="D200" s="552">
        <v>20.0</v>
      </c>
      <c r="E200" s="491">
        <f t="shared" si="1"/>
        <v>20</v>
      </c>
      <c r="F200" s="553" t="s">
        <v>733</v>
      </c>
      <c r="G200" s="1"/>
      <c r="H200" s="1"/>
    </row>
    <row r="201" ht="15.75" customHeight="1">
      <c r="A201" s="442" t="s">
        <v>733</v>
      </c>
      <c r="B201" s="442" t="s">
        <v>88</v>
      </c>
      <c r="C201" s="442" t="s">
        <v>14234</v>
      </c>
      <c r="D201" s="552">
        <v>20.0</v>
      </c>
      <c r="E201" s="491">
        <f t="shared" si="1"/>
        <v>20</v>
      </c>
      <c r="F201" s="553" t="s">
        <v>733</v>
      </c>
      <c r="G201" s="1"/>
      <c r="H201" s="1"/>
    </row>
    <row r="202" ht="15.75" customHeight="1">
      <c r="A202" s="442" t="s">
        <v>733</v>
      </c>
      <c r="B202" s="442" t="s">
        <v>88</v>
      </c>
      <c r="C202" s="442" t="s">
        <v>14235</v>
      </c>
      <c r="D202" s="552">
        <v>20.0</v>
      </c>
      <c r="E202" s="491">
        <f t="shared" si="1"/>
        <v>20</v>
      </c>
      <c r="F202" s="553" t="s">
        <v>733</v>
      </c>
      <c r="G202" s="1"/>
      <c r="H202" s="1"/>
    </row>
    <row r="203" ht="15.75" customHeight="1">
      <c r="A203" s="442" t="s">
        <v>8344</v>
      </c>
      <c r="B203" s="442" t="s">
        <v>88</v>
      </c>
      <c r="C203" s="474" t="s">
        <v>14236</v>
      </c>
      <c r="D203" s="552">
        <v>20.0</v>
      </c>
      <c r="E203" s="491">
        <v>20.0</v>
      </c>
      <c r="F203" s="553" t="s">
        <v>3852</v>
      </c>
      <c r="G203" s="1"/>
      <c r="H203" s="1"/>
    </row>
    <row r="204" ht="15.75" customHeight="1">
      <c r="A204" s="442" t="s">
        <v>8344</v>
      </c>
      <c r="B204" s="442" t="s">
        <v>88</v>
      </c>
      <c r="C204" s="474" t="s">
        <v>14237</v>
      </c>
      <c r="D204" s="552">
        <v>20.0</v>
      </c>
      <c r="E204" s="491">
        <v>10.0</v>
      </c>
      <c r="F204" s="553" t="s">
        <v>3852</v>
      </c>
      <c r="G204" s="1"/>
      <c r="H204" s="1"/>
    </row>
    <row r="205" ht="15.75" customHeight="1">
      <c r="A205" s="442" t="s">
        <v>3859</v>
      </c>
      <c r="B205" s="442" t="s">
        <v>88</v>
      </c>
      <c r="C205" s="442" t="s">
        <v>14238</v>
      </c>
      <c r="D205" s="552">
        <v>20.0</v>
      </c>
      <c r="E205" s="491">
        <v>20.0</v>
      </c>
      <c r="F205" s="553" t="s">
        <v>3859</v>
      </c>
      <c r="G205" s="1"/>
      <c r="H205" s="1"/>
    </row>
    <row r="206" ht="15.75" customHeight="1">
      <c r="A206" s="442" t="s">
        <v>3859</v>
      </c>
      <c r="B206" s="442" t="s">
        <v>88</v>
      </c>
      <c r="C206" s="442" t="s">
        <v>14239</v>
      </c>
      <c r="D206" s="552">
        <v>20.0</v>
      </c>
      <c r="E206" s="491">
        <v>20.0</v>
      </c>
      <c r="F206" s="553" t="s">
        <v>3859</v>
      </c>
      <c r="G206" s="1"/>
      <c r="H206" s="1"/>
    </row>
    <row r="207" ht="15.75" customHeight="1">
      <c r="A207" s="442" t="s">
        <v>3859</v>
      </c>
      <c r="B207" s="442" t="s">
        <v>88</v>
      </c>
      <c r="C207" s="442" t="s">
        <v>14240</v>
      </c>
      <c r="D207" s="552">
        <v>20.0</v>
      </c>
      <c r="E207" s="491">
        <v>20.0</v>
      </c>
      <c r="F207" s="553" t="s">
        <v>3859</v>
      </c>
      <c r="G207" s="1"/>
      <c r="H207" s="1"/>
    </row>
    <row r="208" ht="15.75" customHeight="1">
      <c r="A208" s="442" t="s">
        <v>14241</v>
      </c>
      <c r="B208" s="442" t="s">
        <v>88</v>
      </c>
      <c r="C208" s="442" t="s">
        <v>14242</v>
      </c>
      <c r="D208" s="552">
        <v>20.0</v>
      </c>
      <c r="E208" s="491">
        <v>10.0</v>
      </c>
      <c r="F208" s="553" t="s">
        <v>3859</v>
      </c>
      <c r="G208" s="1"/>
      <c r="H208" s="1"/>
    </row>
    <row r="209" ht="15.75" customHeight="1">
      <c r="A209" s="442" t="s">
        <v>14241</v>
      </c>
      <c r="B209" s="442" t="s">
        <v>88</v>
      </c>
      <c r="C209" s="442" t="s">
        <v>14243</v>
      </c>
      <c r="D209" s="552">
        <v>20.0</v>
      </c>
      <c r="E209" s="491">
        <v>10.0</v>
      </c>
      <c r="F209" s="553" t="s">
        <v>3859</v>
      </c>
      <c r="G209" s="1"/>
      <c r="H209" s="1"/>
    </row>
    <row r="210" ht="15.75" customHeight="1">
      <c r="A210" s="442" t="s">
        <v>3859</v>
      </c>
      <c r="B210" s="442" t="s">
        <v>88</v>
      </c>
      <c r="C210" s="442" t="s">
        <v>14244</v>
      </c>
      <c r="D210" s="552">
        <v>30.0</v>
      </c>
      <c r="E210" s="491">
        <v>30.0</v>
      </c>
      <c r="F210" s="553" t="s">
        <v>3859</v>
      </c>
      <c r="G210" s="1"/>
      <c r="H210" s="1"/>
    </row>
    <row r="211" ht="15.75" customHeight="1">
      <c r="A211" s="442" t="s">
        <v>3859</v>
      </c>
      <c r="B211" s="442" t="s">
        <v>88</v>
      </c>
      <c r="C211" s="442" t="s">
        <v>14245</v>
      </c>
      <c r="D211" s="552">
        <v>30.0</v>
      </c>
      <c r="E211" s="491">
        <v>30.0</v>
      </c>
      <c r="F211" s="553" t="s">
        <v>3859</v>
      </c>
      <c r="G211" s="1"/>
      <c r="H211" s="1"/>
    </row>
    <row r="212" ht="15.75" customHeight="1">
      <c r="A212" s="442" t="s">
        <v>3859</v>
      </c>
      <c r="B212" s="442" t="s">
        <v>88</v>
      </c>
      <c r="C212" s="442" t="s">
        <v>14246</v>
      </c>
      <c r="D212" s="552">
        <v>30.0</v>
      </c>
      <c r="E212" s="491">
        <v>30.0</v>
      </c>
      <c r="F212" s="553" t="s">
        <v>3859</v>
      </c>
      <c r="G212" s="1"/>
      <c r="H212" s="1"/>
    </row>
    <row r="213" ht="15.75" customHeight="1">
      <c r="A213" s="442" t="s">
        <v>3859</v>
      </c>
      <c r="B213" s="442" t="s">
        <v>88</v>
      </c>
      <c r="C213" s="442" t="s">
        <v>14247</v>
      </c>
      <c r="D213" s="552">
        <v>30.0</v>
      </c>
      <c r="E213" s="491">
        <v>30.0</v>
      </c>
      <c r="F213" s="553" t="s">
        <v>3859</v>
      </c>
      <c r="G213" s="1"/>
      <c r="H213" s="1"/>
    </row>
    <row r="214" ht="15.75" customHeight="1">
      <c r="A214" s="432" t="s">
        <v>14248</v>
      </c>
      <c r="B214" s="442" t="s">
        <v>88</v>
      </c>
      <c r="C214" s="442" t="s">
        <v>14249</v>
      </c>
      <c r="D214" s="552">
        <v>30.0</v>
      </c>
      <c r="E214" s="491">
        <v>15.0</v>
      </c>
      <c r="F214" s="553" t="s">
        <v>3859</v>
      </c>
      <c r="G214" s="1"/>
      <c r="H214" s="1"/>
    </row>
    <row r="215" ht="15.75" customHeight="1">
      <c r="A215" s="432" t="s">
        <v>14248</v>
      </c>
      <c r="B215" s="442" t="s">
        <v>88</v>
      </c>
      <c r="C215" s="442" t="s">
        <v>14250</v>
      </c>
      <c r="D215" s="552">
        <v>30.0</v>
      </c>
      <c r="E215" s="491">
        <v>15.0</v>
      </c>
      <c r="F215" s="553" t="s">
        <v>3859</v>
      </c>
      <c r="G215" s="1"/>
      <c r="H215" s="1"/>
    </row>
    <row r="216" ht="15.75" customHeight="1">
      <c r="A216" s="442" t="s">
        <v>3859</v>
      </c>
      <c r="B216" s="442" t="s">
        <v>88</v>
      </c>
      <c r="C216" s="442" t="s">
        <v>14251</v>
      </c>
      <c r="D216" s="552">
        <v>30.0</v>
      </c>
      <c r="E216" s="491">
        <v>30.0</v>
      </c>
      <c r="F216" s="553" t="s">
        <v>3859</v>
      </c>
      <c r="G216" s="1"/>
      <c r="H216" s="1"/>
    </row>
    <row r="217" ht="15.75" customHeight="1">
      <c r="A217" s="442" t="s">
        <v>3859</v>
      </c>
      <c r="B217" s="442" t="s">
        <v>88</v>
      </c>
      <c r="C217" s="442" t="s">
        <v>14252</v>
      </c>
      <c r="D217" s="552">
        <v>30.0</v>
      </c>
      <c r="E217" s="491">
        <v>30.0</v>
      </c>
      <c r="F217" s="553" t="s">
        <v>3859</v>
      </c>
      <c r="G217" s="1"/>
      <c r="H217" s="1"/>
    </row>
    <row r="218" ht="15.75" customHeight="1">
      <c r="A218" s="442" t="s">
        <v>3859</v>
      </c>
      <c r="B218" s="442" t="s">
        <v>88</v>
      </c>
      <c r="C218" s="442" t="s">
        <v>14253</v>
      </c>
      <c r="D218" s="552">
        <v>30.0</v>
      </c>
      <c r="E218" s="491">
        <v>30.0</v>
      </c>
      <c r="F218" s="553" t="s">
        <v>3859</v>
      </c>
      <c r="G218" s="1"/>
      <c r="H218" s="1"/>
    </row>
    <row r="219" ht="15.75" customHeight="1">
      <c r="A219" s="432" t="s">
        <v>14254</v>
      </c>
      <c r="B219" s="442" t="s">
        <v>88</v>
      </c>
      <c r="C219" s="442" t="s">
        <v>14255</v>
      </c>
      <c r="D219" s="552">
        <v>30.0</v>
      </c>
      <c r="E219" s="491">
        <v>15.0</v>
      </c>
      <c r="F219" s="553" t="s">
        <v>3859</v>
      </c>
      <c r="G219" s="1"/>
      <c r="H219" s="1"/>
    </row>
    <row r="220" ht="15.75" customHeight="1">
      <c r="A220" s="442" t="s">
        <v>12080</v>
      </c>
      <c r="B220" s="442" t="s">
        <v>12081</v>
      </c>
      <c r="C220" s="442" t="s">
        <v>14256</v>
      </c>
      <c r="D220" s="552">
        <v>20.0</v>
      </c>
      <c r="E220" s="491">
        <v>20.0</v>
      </c>
      <c r="F220" s="553" t="s">
        <v>3901</v>
      </c>
      <c r="G220" s="1"/>
      <c r="H220" s="1"/>
    </row>
    <row r="221" ht="15.75" customHeight="1">
      <c r="A221" s="442" t="s">
        <v>12080</v>
      </c>
      <c r="B221" s="442" t="s">
        <v>12081</v>
      </c>
      <c r="C221" s="442" t="s">
        <v>14257</v>
      </c>
      <c r="D221" s="552">
        <v>20.0</v>
      </c>
      <c r="E221" s="491">
        <v>20.0</v>
      </c>
      <c r="F221" s="553" t="s">
        <v>3901</v>
      </c>
      <c r="G221" s="1"/>
      <c r="H221" s="1"/>
    </row>
    <row r="222" ht="15.75" customHeight="1">
      <c r="A222" s="442" t="s">
        <v>12080</v>
      </c>
      <c r="B222" s="442" t="s">
        <v>12081</v>
      </c>
      <c r="C222" s="442" t="s">
        <v>14258</v>
      </c>
      <c r="D222" s="552">
        <v>30.0</v>
      </c>
      <c r="E222" s="491">
        <v>30.0</v>
      </c>
      <c r="F222" s="553" t="s">
        <v>3901</v>
      </c>
      <c r="G222" s="1"/>
      <c r="H222" s="1"/>
    </row>
    <row r="223" ht="15.75" customHeight="1">
      <c r="A223" s="442" t="s">
        <v>14259</v>
      </c>
      <c r="B223" s="442" t="s">
        <v>88</v>
      </c>
      <c r="C223" s="442" t="s">
        <v>14260</v>
      </c>
      <c r="D223" s="552">
        <v>30.0</v>
      </c>
      <c r="E223" s="491">
        <v>30.0</v>
      </c>
      <c r="F223" s="553" t="s">
        <v>776</v>
      </c>
      <c r="G223" s="1"/>
      <c r="H223" s="1"/>
    </row>
    <row r="224" ht="15.75" customHeight="1">
      <c r="A224" s="442" t="s">
        <v>14259</v>
      </c>
      <c r="B224" s="442" t="s">
        <v>88</v>
      </c>
      <c r="C224" s="442" t="s">
        <v>14261</v>
      </c>
      <c r="D224" s="552">
        <v>30.0</v>
      </c>
      <c r="E224" s="491">
        <v>30.0</v>
      </c>
      <c r="F224" s="553" t="s">
        <v>776</v>
      </c>
      <c r="G224" s="1"/>
      <c r="H224" s="1"/>
    </row>
    <row r="225" ht="15.75" customHeight="1">
      <c r="A225" s="442" t="s">
        <v>4027</v>
      </c>
      <c r="B225" s="442" t="s">
        <v>88</v>
      </c>
      <c r="C225" s="442" t="s">
        <v>14262</v>
      </c>
      <c r="D225" s="552">
        <v>20.0</v>
      </c>
      <c r="E225" s="491">
        <v>20.0</v>
      </c>
      <c r="F225" s="553" t="s">
        <v>4027</v>
      </c>
      <c r="G225" s="1"/>
      <c r="H225" s="1"/>
    </row>
    <row r="226" ht="15.75" customHeight="1">
      <c r="A226" s="442" t="s">
        <v>4027</v>
      </c>
      <c r="B226" s="442" t="s">
        <v>88</v>
      </c>
      <c r="C226" s="442" t="s">
        <v>14263</v>
      </c>
      <c r="D226" s="552">
        <v>20.0</v>
      </c>
      <c r="E226" s="491">
        <v>20.0</v>
      </c>
      <c r="F226" s="553" t="s">
        <v>4027</v>
      </c>
      <c r="G226" s="1"/>
      <c r="H226" s="1"/>
    </row>
    <row r="227" ht="15.75" customHeight="1">
      <c r="A227" s="442" t="s">
        <v>4027</v>
      </c>
      <c r="B227" s="442" t="s">
        <v>88</v>
      </c>
      <c r="C227" s="442" t="s">
        <v>14264</v>
      </c>
      <c r="D227" s="552">
        <v>20.0</v>
      </c>
      <c r="E227" s="491">
        <v>20.0</v>
      </c>
      <c r="F227" s="553" t="s">
        <v>4027</v>
      </c>
      <c r="G227" s="1"/>
      <c r="H227" s="1"/>
    </row>
    <row r="228" ht="15.75" customHeight="1">
      <c r="A228" s="442" t="s">
        <v>11335</v>
      </c>
      <c r="B228" s="442" t="s">
        <v>88</v>
      </c>
      <c r="C228" s="432" t="s">
        <v>14265</v>
      </c>
      <c r="D228" s="432">
        <v>20.0</v>
      </c>
      <c r="E228" s="491">
        <v>20.0</v>
      </c>
      <c r="F228" s="553" t="s">
        <v>804</v>
      </c>
      <c r="G228" s="1"/>
      <c r="H228" s="1"/>
    </row>
    <row r="229" ht="15.75" customHeight="1">
      <c r="A229" s="442" t="s">
        <v>11335</v>
      </c>
      <c r="B229" s="442" t="s">
        <v>88</v>
      </c>
      <c r="C229" s="442" t="s">
        <v>14266</v>
      </c>
      <c r="D229" s="432">
        <v>20.0</v>
      </c>
      <c r="E229" s="491">
        <v>20.0</v>
      </c>
      <c r="F229" s="553" t="s">
        <v>804</v>
      </c>
      <c r="G229" s="1"/>
      <c r="H229" s="1"/>
    </row>
    <row r="230" ht="15.75" customHeight="1">
      <c r="A230" s="442" t="s">
        <v>11335</v>
      </c>
      <c r="B230" s="442" t="s">
        <v>88</v>
      </c>
      <c r="C230" s="442" t="s">
        <v>14267</v>
      </c>
      <c r="D230" s="432">
        <v>20.0</v>
      </c>
      <c r="E230" s="491">
        <v>20.0</v>
      </c>
      <c r="F230" s="553" t="s">
        <v>804</v>
      </c>
      <c r="G230" s="1"/>
      <c r="H230" s="1"/>
    </row>
    <row r="231" ht="15.75" customHeight="1">
      <c r="A231" s="442" t="s">
        <v>14268</v>
      </c>
      <c r="B231" s="442" t="s">
        <v>1075</v>
      </c>
      <c r="C231" s="442" t="s">
        <v>14269</v>
      </c>
      <c r="D231" s="552">
        <v>20.0</v>
      </c>
      <c r="E231" s="491">
        <v>20.0</v>
      </c>
      <c r="F231" s="553" t="s">
        <v>1086</v>
      </c>
      <c r="G231" s="1"/>
      <c r="H231" s="1"/>
    </row>
    <row r="232" ht="15.75" customHeight="1">
      <c r="A232" s="442" t="s">
        <v>14268</v>
      </c>
      <c r="B232" s="442" t="s">
        <v>1075</v>
      </c>
      <c r="C232" s="442" t="s">
        <v>14270</v>
      </c>
      <c r="D232" s="552">
        <v>20.0</v>
      </c>
      <c r="E232" s="491">
        <v>20.0</v>
      </c>
      <c r="F232" s="553" t="s">
        <v>1086</v>
      </c>
      <c r="G232" s="1"/>
      <c r="H232" s="1"/>
    </row>
    <row r="233" ht="15.75" customHeight="1">
      <c r="A233" s="442" t="s">
        <v>14268</v>
      </c>
      <c r="B233" s="442" t="s">
        <v>1075</v>
      </c>
      <c r="C233" s="442" t="s">
        <v>14271</v>
      </c>
      <c r="D233" s="552">
        <v>30.0</v>
      </c>
      <c r="E233" s="491">
        <v>30.0</v>
      </c>
      <c r="F233" s="553" t="s">
        <v>1086</v>
      </c>
      <c r="G233" s="1"/>
      <c r="H233" s="1"/>
    </row>
    <row r="234" ht="15.75" customHeight="1">
      <c r="A234" s="442" t="s">
        <v>14272</v>
      </c>
      <c r="B234" s="442" t="s">
        <v>1075</v>
      </c>
      <c r="C234" s="442" t="s">
        <v>14273</v>
      </c>
      <c r="D234" s="552">
        <v>30.0</v>
      </c>
      <c r="E234" s="491">
        <v>30.0</v>
      </c>
      <c r="F234" s="553" t="s">
        <v>1086</v>
      </c>
      <c r="G234" s="1"/>
      <c r="H234" s="1"/>
    </row>
    <row r="235" ht="15.75" customHeight="1">
      <c r="A235" s="442" t="s">
        <v>14272</v>
      </c>
      <c r="B235" s="442" t="s">
        <v>1075</v>
      </c>
      <c r="C235" s="442" t="s">
        <v>14274</v>
      </c>
      <c r="D235" s="552">
        <v>30.0</v>
      </c>
      <c r="E235" s="491">
        <v>30.0</v>
      </c>
      <c r="F235" s="553" t="s">
        <v>1086</v>
      </c>
      <c r="G235" s="1"/>
      <c r="H235" s="1"/>
    </row>
    <row r="236" ht="15.75" customHeight="1">
      <c r="A236" s="442" t="s">
        <v>14275</v>
      </c>
      <c r="B236" s="442" t="s">
        <v>1075</v>
      </c>
      <c r="C236" s="442" t="s">
        <v>14276</v>
      </c>
      <c r="D236" s="552">
        <v>30.0</v>
      </c>
      <c r="E236" s="491">
        <v>15.0</v>
      </c>
      <c r="F236" s="553" t="s">
        <v>1086</v>
      </c>
      <c r="G236" s="1"/>
      <c r="H236" s="1"/>
    </row>
    <row r="237" ht="15.75" customHeight="1">
      <c r="A237" s="442" t="s">
        <v>14275</v>
      </c>
      <c r="B237" s="442" t="s">
        <v>1075</v>
      </c>
      <c r="C237" s="442" t="s">
        <v>14277</v>
      </c>
      <c r="D237" s="552">
        <v>30.0</v>
      </c>
      <c r="E237" s="491">
        <v>15.0</v>
      </c>
      <c r="F237" s="553" t="s">
        <v>1086</v>
      </c>
      <c r="G237" s="1"/>
      <c r="H237" s="1"/>
    </row>
    <row r="238" ht="15.75" customHeight="1">
      <c r="A238" s="442" t="s">
        <v>14272</v>
      </c>
      <c r="B238" s="442" t="s">
        <v>1075</v>
      </c>
      <c r="C238" s="442" t="s">
        <v>14278</v>
      </c>
      <c r="D238" s="552">
        <v>30.0</v>
      </c>
      <c r="E238" s="491">
        <v>30.0</v>
      </c>
      <c r="F238" s="553" t="s">
        <v>1086</v>
      </c>
      <c r="G238" s="1"/>
      <c r="H238" s="1"/>
    </row>
    <row r="239" ht="15.75" customHeight="1">
      <c r="A239" s="442" t="s">
        <v>14279</v>
      </c>
      <c r="B239" s="442" t="s">
        <v>1075</v>
      </c>
      <c r="C239" s="442" t="s">
        <v>14280</v>
      </c>
      <c r="D239" s="552">
        <v>20.0</v>
      </c>
      <c r="E239" s="491">
        <v>10.0</v>
      </c>
      <c r="F239" s="553" t="s">
        <v>1086</v>
      </c>
      <c r="G239" s="1"/>
      <c r="H239" s="1"/>
    </row>
    <row r="240" ht="15.75" customHeight="1">
      <c r="A240" s="442" t="s">
        <v>14279</v>
      </c>
      <c r="B240" s="442" t="s">
        <v>1075</v>
      </c>
      <c r="C240" s="442" t="s">
        <v>14281</v>
      </c>
      <c r="D240" s="552">
        <v>20.0</v>
      </c>
      <c r="E240" s="491">
        <v>10.0</v>
      </c>
      <c r="F240" s="553" t="s">
        <v>1086</v>
      </c>
      <c r="G240" s="1"/>
      <c r="H240" s="1"/>
    </row>
    <row r="241" ht="15.75" customHeight="1">
      <c r="A241" s="442" t="s">
        <v>14282</v>
      </c>
      <c r="B241" s="442" t="s">
        <v>88</v>
      </c>
      <c r="C241" s="442" t="s">
        <v>14283</v>
      </c>
      <c r="D241" s="552">
        <v>20.0</v>
      </c>
      <c r="E241" s="491">
        <f t="shared" ref="E241:E243" si="2">D241</f>
        <v>20</v>
      </c>
      <c r="F241" s="553" t="s">
        <v>7929</v>
      </c>
      <c r="G241" s="1"/>
      <c r="H241" s="1"/>
    </row>
    <row r="242" ht="15.75" customHeight="1">
      <c r="A242" s="442" t="s">
        <v>14282</v>
      </c>
      <c r="B242" s="442" t="s">
        <v>88</v>
      </c>
      <c r="C242" s="442" t="s">
        <v>14284</v>
      </c>
      <c r="D242" s="552">
        <v>20.0</v>
      </c>
      <c r="E242" s="491">
        <f t="shared" si="2"/>
        <v>20</v>
      </c>
      <c r="F242" s="553" t="s">
        <v>7929</v>
      </c>
      <c r="G242" s="1"/>
      <c r="H242" s="1"/>
    </row>
    <row r="243" ht="15.75" customHeight="1">
      <c r="A243" s="442" t="s">
        <v>14282</v>
      </c>
      <c r="B243" s="442" t="s">
        <v>88</v>
      </c>
      <c r="C243" s="442" t="s">
        <v>14285</v>
      </c>
      <c r="D243" s="552">
        <v>20.0</v>
      </c>
      <c r="E243" s="491">
        <f t="shared" si="2"/>
        <v>20</v>
      </c>
      <c r="F243" s="553" t="s">
        <v>7929</v>
      </c>
      <c r="G243" s="1"/>
      <c r="H243" s="1"/>
    </row>
    <row r="244" ht="15.75" customHeight="1">
      <c r="A244" s="442" t="s">
        <v>14286</v>
      </c>
      <c r="B244" s="442" t="s">
        <v>88</v>
      </c>
      <c r="C244" s="442" t="s">
        <v>14287</v>
      </c>
      <c r="D244" s="552">
        <v>20.0</v>
      </c>
      <c r="E244" s="491">
        <v>10.0</v>
      </c>
      <c r="F244" s="553" t="s">
        <v>7929</v>
      </c>
      <c r="G244" s="1"/>
      <c r="H244" s="1"/>
    </row>
    <row r="245" ht="15.75" customHeight="1">
      <c r="A245" s="442" t="s">
        <v>14286</v>
      </c>
      <c r="B245" s="442" t="s">
        <v>88</v>
      </c>
      <c r="C245" s="442" t="s">
        <v>14288</v>
      </c>
      <c r="D245" s="552">
        <v>20.0</v>
      </c>
      <c r="E245" s="491">
        <v>10.0</v>
      </c>
      <c r="F245" s="553" t="s">
        <v>7929</v>
      </c>
      <c r="G245" s="1"/>
      <c r="H245" s="1"/>
    </row>
    <row r="246" ht="15.75" customHeight="1">
      <c r="A246" s="442" t="s">
        <v>14286</v>
      </c>
      <c r="B246" s="442" t="s">
        <v>88</v>
      </c>
      <c r="C246" s="442" t="s">
        <v>14289</v>
      </c>
      <c r="D246" s="552">
        <v>20.0</v>
      </c>
      <c r="E246" s="491">
        <v>10.0</v>
      </c>
      <c r="F246" s="553" t="s">
        <v>7929</v>
      </c>
      <c r="G246" s="1"/>
      <c r="H246" s="1"/>
    </row>
    <row r="247" ht="15.75" customHeight="1">
      <c r="A247" s="442" t="s">
        <v>14286</v>
      </c>
      <c r="B247" s="442" t="s">
        <v>88</v>
      </c>
      <c r="C247" s="442" t="s">
        <v>14290</v>
      </c>
      <c r="D247" s="552">
        <v>20.0</v>
      </c>
      <c r="E247" s="491">
        <v>10.0</v>
      </c>
      <c r="F247" s="553" t="s">
        <v>7929</v>
      </c>
      <c r="G247" s="1"/>
      <c r="H247" s="1"/>
    </row>
    <row r="248" ht="15.75" customHeight="1">
      <c r="A248" s="442" t="s">
        <v>14282</v>
      </c>
      <c r="B248" s="442" t="s">
        <v>88</v>
      </c>
      <c r="C248" s="442" t="s">
        <v>14291</v>
      </c>
      <c r="D248" s="552">
        <v>30.0</v>
      </c>
      <c r="E248" s="491">
        <v>30.0</v>
      </c>
      <c r="F248" s="553" t="s">
        <v>7929</v>
      </c>
      <c r="G248" s="1"/>
      <c r="H248" s="1"/>
    </row>
    <row r="249" ht="15.75" customHeight="1">
      <c r="A249" s="442" t="s">
        <v>14282</v>
      </c>
      <c r="B249" s="442" t="s">
        <v>88</v>
      </c>
      <c r="C249" s="442" t="s">
        <v>14292</v>
      </c>
      <c r="D249" s="552">
        <v>30.0</v>
      </c>
      <c r="E249" s="491">
        <v>30.0</v>
      </c>
      <c r="F249" s="553" t="s">
        <v>7929</v>
      </c>
      <c r="G249" s="1"/>
      <c r="H249" s="1"/>
    </row>
    <row r="250" ht="15.75" customHeight="1">
      <c r="A250" s="442" t="s">
        <v>14282</v>
      </c>
      <c r="B250" s="442" t="s">
        <v>88</v>
      </c>
      <c r="C250" s="442" t="s">
        <v>14293</v>
      </c>
      <c r="D250" s="552">
        <v>30.0</v>
      </c>
      <c r="E250" s="491">
        <v>30.0</v>
      </c>
      <c r="F250" s="553" t="s">
        <v>7929</v>
      </c>
      <c r="G250" s="1"/>
      <c r="H250" s="1"/>
    </row>
    <row r="251" ht="15.75" customHeight="1">
      <c r="A251" s="442" t="s">
        <v>14294</v>
      </c>
      <c r="B251" s="442" t="s">
        <v>88</v>
      </c>
      <c r="C251" s="442" t="s">
        <v>14295</v>
      </c>
      <c r="D251" s="552">
        <v>20.0</v>
      </c>
      <c r="E251" s="491">
        <v>10.0</v>
      </c>
      <c r="F251" s="553" t="s">
        <v>8005</v>
      </c>
      <c r="G251" s="1"/>
      <c r="H251" s="1"/>
    </row>
    <row r="252" ht="15.75" customHeight="1">
      <c r="A252" s="442" t="s">
        <v>14296</v>
      </c>
      <c r="B252" s="442" t="s">
        <v>88</v>
      </c>
      <c r="C252" s="442" t="s">
        <v>14297</v>
      </c>
      <c r="D252" s="552">
        <v>20.0</v>
      </c>
      <c r="E252" s="491">
        <v>10.0</v>
      </c>
      <c r="F252" s="553" t="s">
        <v>8005</v>
      </c>
      <c r="G252" s="1"/>
      <c r="H252" s="1"/>
    </row>
    <row r="253" ht="15.75" customHeight="1">
      <c r="A253" s="442" t="s">
        <v>12105</v>
      </c>
      <c r="B253" s="442" t="s">
        <v>88</v>
      </c>
      <c r="C253" s="442" t="s">
        <v>14298</v>
      </c>
      <c r="D253" s="552">
        <v>20.0</v>
      </c>
      <c r="E253" s="491">
        <v>20.0</v>
      </c>
      <c r="F253" s="553" t="s">
        <v>12105</v>
      </c>
      <c r="G253" s="1"/>
      <c r="H253" s="1"/>
    </row>
    <row r="254" ht="15.75" customHeight="1">
      <c r="A254" s="442" t="s">
        <v>12105</v>
      </c>
      <c r="B254" s="442" t="s">
        <v>88</v>
      </c>
      <c r="C254" s="442" t="s">
        <v>14299</v>
      </c>
      <c r="D254" s="552">
        <v>20.0</v>
      </c>
      <c r="E254" s="491">
        <v>20.0</v>
      </c>
      <c r="F254" s="553" t="s">
        <v>12105</v>
      </c>
      <c r="G254" s="1"/>
      <c r="H254" s="1"/>
    </row>
    <row r="255" ht="15.75" customHeight="1">
      <c r="A255" s="442" t="s">
        <v>12105</v>
      </c>
      <c r="B255" s="442" t="s">
        <v>88</v>
      </c>
      <c r="C255" s="442" t="s">
        <v>14300</v>
      </c>
      <c r="D255" s="552">
        <v>20.0</v>
      </c>
      <c r="E255" s="491">
        <v>20.0</v>
      </c>
      <c r="F255" s="553" t="s">
        <v>12105</v>
      </c>
      <c r="G255" s="1"/>
      <c r="H255" s="1"/>
    </row>
    <row r="256" ht="15.75" customHeight="1">
      <c r="A256" s="442" t="s">
        <v>12105</v>
      </c>
      <c r="B256" s="442" t="s">
        <v>88</v>
      </c>
      <c r="C256" s="442" t="s">
        <v>14301</v>
      </c>
      <c r="D256" s="552">
        <v>20.0</v>
      </c>
      <c r="E256" s="491">
        <v>20.0</v>
      </c>
      <c r="F256" s="553" t="s">
        <v>12105</v>
      </c>
      <c r="G256" s="1"/>
      <c r="H256" s="1"/>
    </row>
    <row r="257" ht="15.75" customHeight="1">
      <c r="A257" s="442" t="s">
        <v>12105</v>
      </c>
      <c r="B257" s="442" t="s">
        <v>88</v>
      </c>
      <c r="C257" s="442" t="s">
        <v>14302</v>
      </c>
      <c r="D257" s="552">
        <v>20.0</v>
      </c>
      <c r="E257" s="491">
        <v>20.0</v>
      </c>
      <c r="F257" s="553" t="s">
        <v>12105</v>
      </c>
      <c r="G257" s="1"/>
      <c r="H257" s="1"/>
    </row>
    <row r="258" ht="15.75" customHeight="1">
      <c r="A258" s="442" t="s">
        <v>12108</v>
      </c>
      <c r="B258" s="442" t="s">
        <v>88</v>
      </c>
      <c r="C258" s="442" t="s">
        <v>14303</v>
      </c>
      <c r="D258" s="552">
        <v>20.0</v>
      </c>
      <c r="E258" s="491">
        <f t="shared" ref="E258:E261" si="3">D258</f>
        <v>20</v>
      </c>
      <c r="F258" s="553" t="s">
        <v>12109</v>
      </c>
      <c r="G258" s="1"/>
      <c r="H258" s="1"/>
    </row>
    <row r="259" ht="15.75" customHeight="1">
      <c r="A259" s="442" t="s">
        <v>12108</v>
      </c>
      <c r="B259" s="442" t="s">
        <v>88</v>
      </c>
      <c r="C259" s="442" t="s">
        <v>14304</v>
      </c>
      <c r="D259" s="552">
        <v>20.0</v>
      </c>
      <c r="E259" s="491">
        <f t="shared" si="3"/>
        <v>20</v>
      </c>
      <c r="F259" s="553" t="s">
        <v>12109</v>
      </c>
      <c r="G259" s="1"/>
      <c r="H259" s="1"/>
    </row>
    <row r="260" ht="15.75" customHeight="1">
      <c r="A260" s="442" t="s">
        <v>12108</v>
      </c>
      <c r="B260" s="442" t="s">
        <v>88</v>
      </c>
      <c r="C260" s="442" t="s">
        <v>14305</v>
      </c>
      <c r="D260" s="552">
        <v>20.0</v>
      </c>
      <c r="E260" s="491">
        <f t="shared" si="3"/>
        <v>20</v>
      </c>
      <c r="F260" s="553" t="s">
        <v>12109</v>
      </c>
      <c r="G260" s="1"/>
      <c r="H260" s="1"/>
    </row>
    <row r="261" ht="15.75" customHeight="1">
      <c r="A261" s="442" t="s">
        <v>12108</v>
      </c>
      <c r="B261" s="442" t="s">
        <v>88</v>
      </c>
      <c r="C261" s="442" t="s">
        <v>14306</v>
      </c>
      <c r="D261" s="552">
        <v>20.0</v>
      </c>
      <c r="E261" s="491">
        <f t="shared" si="3"/>
        <v>20</v>
      </c>
      <c r="F261" s="553" t="s">
        <v>12109</v>
      </c>
      <c r="G261" s="1"/>
      <c r="H261" s="1"/>
    </row>
    <row r="262" ht="15.75" customHeight="1">
      <c r="A262" s="442" t="s">
        <v>10305</v>
      </c>
      <c r="B262" s="487" t="s">
        <v>88</v>
      </c>
      <c r="C262" s="442" t="s">
        <v>14307</v>
      </c>
      <c r="D262" s="552">
        <v>30.0</v>
      </c>
      <c r="E262" s="491">
        <v>30.0</v>
      </c>
      <c r="F262" s="553" t="s">
        <v>1805</v>
      </c>
      <c r="G262" s="1"/>
      <c r="H262" s="1"/>
    </row>
    <row r="263" ht="15.75" customHeight="1">
      <c r="A263" s="442" t="s">
        <v>10305</v>
      </c>
      <c r="B263" s="487" t="s">
        <v>88</v>
      </c>
      <c r="C263" s="442" t="s">
        <v>14308</v>
      </c>
      <c r="D263" s="552">
        <v>20.0</v>
      </c>
      <c r="E263" s="491">
        <v>10.0</v>
      </c>
      <c r="F263" s="553" t="s">
        <v>1805</v>
      </c>
      <c r="G263" s="1"/>
      <c r="H263" s="1"/>
    </row>
    <row r="264" ht="15.75" customHeight="1">
      <c r="A264" s="442" t="s">
        <v>14309</v>
      </c>
      <c r="B264" s="442" t="s">
        <v>88</v>
      </c>
      <c r="C264" s="442" t="s">
        <v>14310</v>
      </c>
      <c r="D264" s="552">
        <v>20.0</v>
      </c>
      <c r="E264" s="491">
        <f>D264/2</f>
        <v>10</v>
      </c>
      <c r="F264" s="553" t="s">
        <v>1119</v>
      </c>
      <c r="G264" s="1"/>
      <c r="H264" s="1"/>
    </row>
    <row r="265" ht="15.75" customHeight="1">
      <c r="A265" s="442" t="s">
        <v>11377</v>
      </c>
      <c r="B265" s="442" t="s">
        <v>88</v>
      </c>
      <c r="C265" s="442" t="s">
        <v>14311</v>
      </c>
      <c r="D265" s="552">
        <v>20.0</v>
      </c>
      <c r="E265" s="491">
        <f>D265</f>
        <v>20</v>
      </c>
      <c r="F265" s="553" t="s">
        <v>1119</v>
      </c>
      <c r="G265" s="1"/>
      <c r="H265" s="1"/>
    </row>
    <row r="266" ht="15.75" customHeight="1">
      <c r="A266" s="442" t="s">
        <v>14312</v>
      </c>
      <c r="B266" s="442" t="s">
        <v>14313</v>
      </c>
      <c r="C266" s="442" t="s">
        <v>14314</v>
      </c>
      <c r="D266" s="552">
        <v>20.0</v>
      </c>
      <c r="E266" s="491">
        <f t="shared" ref="E266:E267" si="4">D266/2</f>
        <v>10</v>
      </c>
      <c r="F266" s="553" t="s">
        <v>1119</v>
      </c>
      <c r="G266" s="1"/>
      <c r="H266" s="1"/>
    </row>
    <row r="267" ht="15.75" customHeight="1">
      <c r="A267" s="442" t="s">
        <v>14315</v>
      </c>
      <c r="B267" s="442" t="s">
        <v>14313</v>
      </c>
      <c r="C267" s="442" t="s">
        <v>14316</v>
      </c>
      <c r="D267" s="552">
        <v>20.0</v>
      </c>
      <c r="E267" s="491">
        <f t="shared" si="4"/>
        <v>10</v>
      </c>
      <c r="F267" s="553" t="s">
        <v>1119</v>
      </c>
      <c r="G267" s="1"/>
      <c r="H267" s="1"/>
    </row>
    <row r="268" ht="15.75" customHeight="1">
      <c r="A268" s="442" t="s">
        <v>11377</v>
      </c>
      <c r="B268" s="442" t="s">
        <v>88</v>
      </c>
      <c r="C268" s="442" t="s">
        <v>14317</v>
      </c>
      <c r="D268" s="552">
        <v>30.0</v>
      </c>
      <c r="E268" s="491">
        <f t="shared" ref="E268:E274" si="5">D268</f>
        <v>30</v>
      </c>
      <c r="F268" s="553" t="s">
        <v>1119</v>
      </c>
      <c r="G268" s="1"/>
      <c r="H268" s="1"/>
    </row>
    <row r="269" ht="15.75" customHeight="1">
      <c r="A269" s="442" t="s">
        <v>11377</v>
      </c>
      <c r="B269" s="442" t="s">
        <v>88</v>
      </c>
      <c r="C269" s="442" t="s">
        <v>14318</v>
      </c>
      <c r="D269" s="552">
        <v>30.0</v>
      </c>
      <c r="E269" s="491">
        <f t="shared" si="5"/>
        <v>30</v>
      </c>
      <c r="F269" s="553" t="s">
        <v>1119</v>
      </c>
      <c r="G269" s="1"/>
      <c r="H269" s="1"/>
    </row>
    <row r="270" ht="15.75" customHeight="1">
      <c r="A270" s="442" t="s">
        <v>11377</v>
      </c>
      <c r="B270" s="442" t="s">
        <v>88</v>
      </c>
      <c r="C270" s="442" t="s">
        <v>14319</v>
      </c>
      <c r="D270" s="552">
        <v>30.0</v>
      </c>
      <c r="E270" s="491">
        <f t="shared" si="5"/>
        <v>30</v>
      </c>
      <c r="F270" s="553" t="s">
        <v>1119</v>
      </c>
      <c r="G270" s="1"/>
      <c r="H270" s="1"/>
    </row>
    <row r="271" ht="15.75" customHeight="1">
      <c r="A271" s="442" t="s">
        <v>11377</v>
      </c>
      <c r="B271" s="442" t="s">
        <v>88</v>
      </c>
      <c r="C271" s="442" t="s">
        <v>14320</v>
      </c>
      <c r="D271" s="552">
        <v>30.0</v>
      </c>
      <c r="E271" s="491">
        <f t="shared" si="5"/>
        <v>30</v>
      </c>
      <c r="F271" s="553" t="s">
        <v>1119</v>
      </c>
      <c r="G271" s="1"/>
      <c r="H271" s="1"/>
    </row>
    <row r="272" ht="15.75" customHeight="1">
      <c r="A272" s="442" t="s">
        <v>11377</v>
      </c>
      <c r="B272" s="442" t="s">
        <v>88</v>
      </c>
      <c r="C272" s="442" t="s">
        <v>14321</v>
      </c>
      <c r="D272" s="552">
        <v>30.0</v>
      </c>
      <c r="E272" s="491">
        <f t="shared" si="5"/>
        <v>30</v>
      </c>
      <c r="F272" s="553" t="s">
        <v>1119</v>
      </c>
      <c r="G272" s="1"/>
      <c r="H272" s="1"/>
    </row>
    <row r="273" ht="15.75" customHeight="1">
      <c r="A273" s="442" t="s">
        <v>11377</v>
      </c>
      <c r="B273" s="442" t="s">
        <v>88</v>
      </c>
      <c r="C273" s="442" t="s">
        <v>14322</v>
      </c>
      <c r="D273" s="552">
        <v>30.0</v>
      </c>
      <c r="E273" s="491">
        <f t="shared" si="5"/>
        <v>30</v>
      </c>
      <c r="F273" s="553" t="s">
        <v>1119</v>
      </c>
      <c r="G273" s="1"/>
      <c r="H273" s="1"/>
    </row>
    <row r="274" ht="15.75" customHeight="1">
      <c r="A274" s="442" t="s">
        <v>11377</v>
      </c>
      <c r="B274" s="442" t="s">
        <v>88</v>
      </c>
      <c r="C274" s="442" t="s">
        <v>14323</v>
      </c>
      <c r="D274" s="552">
        <v>30.0</v>
      </c>
      <c r="E274" s="491">
        <f t="shared" si="5"/>
        <v>30</v>
      </c>
      <c r="F274" s="553" t="s">
        <v>1119</v>
      </c>
      <c r="G274" s="1"/>
      <c r="H274" s="1"/>
    </row>
    <row r="275" ht="15.75" customHeight="1">
      <c r="A275" s="442" t="s">
        <v>14324</v>
      </c>
      <c r="B275" s="442" t="s">
        <v>14313</v>
      </c>
      <c r="C275" s="442" t="s">
        <v>14325</v>
      </c>
      <c r="D275" s="552">
        <v>20.0</v>
      </c>
      <c r="E275" s="491">
        <f t="shared" ref="E275:E276" si="6">D275/2</f>
        <v>10</v>
      </c>
      <c r="F275" s="553" t="s">
        <v>1119</v>
      </c>
      <c r="G275" s="1"/>
      <c r="H275" s="1"/>
    </row>
    <row r="276" ht="15.75" customHeight="1">
      <c r="A276" s="442" t="s">
        <v>14326</v>
      </c>
      <c r="B276" s="442" t="s">
        <v>14313</v>
      </c>
      <c r="C276" s="442" t="s">
        <v>14327</v>
      </c>
      <c r="D276" s="552">
        <v>20.0</v>
      </c>
      <c r="E276" s="491">
        <f t="shared" si="6"/>
        <v>10</v>
      </c>
      <c r="F276" s="553" t="s">
        <v>1119</v>
      </c>
      <c r="G276" s="1"/>
      <c r="H276" s="1"/>
    </row>
    <row r="277" ht="15.75" customHeight="1">
      <c r="A277" s="442" t="s">
        <v>4472</v>
      </c>
      <c r="B277" s="442" t="s">
        <v>88</v>
      </c>
      <c r="C277" s="554" t="s">
        <v>14328</v>
      </c>
      <c r="D277" s="552">
        <v>20.0</v>
      </c>
      <c r="E277" s="491">
        <v>20.0</v>
      </c>
      <c r="F277" s="553" t="s">
        <v>4472</v>
      </c>
      <c r="G277" s="1"/>
      <c r="H277" s="1"/>
    </row>
    <row r="278" ht="15.75" customHeight="1">
      <c r="A278" s="442" t="s">
        <v>4472</v>
      </c>
      <c r="B278" s="442" t="s">
        <v>88</v>
      </c>
      <c r="C278" s="554" t="s">
        <v>14329</v>
      </c>
      <c r="D278" s="552">
        <v>20.0</v>
      </c>
      <c r="E278" s="491">
        <v>20.0</v>
      </c>
      <c r="F278" s="553" t="s">
        <v>4472</v>
      </c>
      <c r="G278" s="1"/>
      <c r="H278" s="1"/>
    </row>
    <row r="279" ht="15.75" customHeight="1">
      <c r="A279" s="442" t="s">
        <v>14330</v>
      </c>
      <c r="B279" s="442" t="s">
        <v>88</v>
      </c>
      <c r="C279" s="554" t="s">
        <v>14331</v>
      </c>
      <c r="D279" s="552">
        <v>20.0</v>
      </c>
      <c r="E279" s="491">
        <v>10.0</v>
      </c>
      <c r="F279" s="553" t="s">
        <v>4472</v>
      </c>
      <c r="G279" s="1"/>
      <c r="H279" s="1"/>
    </row>
    <row r="280" ht="15.75" customHeight="1">
      <c r="A280" s="442" t="s">
        <v>4472</v>
      </c>
      <c r="B280" s="442" t="s">
        <v>88</v>
      </c>
      <c r="C280" s="554" t="s">
        <v>14332</v>
      </c>
      <c r="D280" s="552">
        <v>20.0</v>
      </c>
      <c r="E280" s="491">
        <v>20.0</v>
      </c>
      <c r="F280" s="553" t="s">
        <v>4472</v>
      </c>
      <c r="G280" s="1"/>
      <c r="H280" s="1"/>
    </row>
    <row r="281" ht="15.75" customHeight="1">
      <c r="A281" s="442" t="s">
        <v>4472</v>
      </c>
      <c r="B281" s="442" t="s">
        <v>88</v>
      </c>
      <c r="C281" s="554" t="s">
        <v>14333</v>
      </c>
      <c r="D281" s="552">
        <v>20.0</v>
      </c>
      <c r="E281" s="491">
        <v>20.0</v>
      </c>
      <c r="F281" s="553" t="s">
        <v>4472</v>
      </c>
      <c r="G281" s="1"/>
      <c r="H281" s="1"/>
    </row>
    <row r="282" ht="15.75" customHeight="1">
      <c r="A282" s="442" t="s">
        <v>14330</v>
      </c>
      <c r="B282" s="442" t="s">
        <v>88</v>
      </c>
      <c r="C282" s="554" t="s">
        <v>14334</v>
      </c>
      <c r="D282" s="552">
        <v>20.0</v>
      </c>
      <c r="E282" s="491">
        <v>10.0</v>
      </c>
      <c r="F282" s="553" t="s">
        <v>4472</v>
      </c>
      <c r="G282" s="1"/>
      <c r="H282" s="1"/>
    </row>
    <row r="283" ht="15.75" customHeight="1">
      <c r="A283" s="442" t="s">
        <v>14330</v>
      </c>
      <c r="B283" s="442" t="s">
        <v>88</v>
      </c>
      <c r="C283" s="554" t="s">
        <v>14335</v>
      </c>
      <c r="D283" s="552">
        <v>20.0</v>
      </c>
      <c r="E283" s="491">
        <v>10.0</v>
      </c>
      <c r="F283" s="553" t="s">
        <v>4472</v>
      </c>
      <c r="G283" s="1"/>
      <c r="H283" s="1"/>
    </row>
    <row r="284" ht="15.75" customHeight="1">
      <c r="A284" s="442" t="s">
        <v>14330</v>
      </c>
      <c r="B284" s="442" t="s">
        <v>88</v>
      </c>
      <c r="C284" s="554" t="s">
        <v>14336</v>
      </c>
      <c r="D284" s="552">
        <v>20.0</v>
      </c>
      <c r="E284" s="491">
        <v>10.0</v>
      </c>
      <c r="F284" s="553" t="s">
        <v>4472</v>
      </c>
      <c r="G284" s="1"/>
      <c r="H284" s="1"/>
    </row>
    <row r="285" ht="15.75" customHeight="1">
      <c r="A285" s="442" t="s">
        <v>14330</v>
      </c>
      <c r="B285" s="442" t="s">
        <v>88</v>
      </c>
      <c r="C285" s="554" t="s">
        <v>14337</v>
      </c>
      <c r="D285" s="552">
        <v>30.0</v>
      </c>
      <c r="E285" s="491">
        <v>15.0</v>
      </c>
      <c r="F285" s="553" t="s">
        <v>4472</v>
      </c>
      <c r="G285" s="1"/>
      <c r="H285" s="1"/>
    </row>
    <row r="286" ht="15.75" customHeight="1">
      <c r="A286" s="442" t="s">
        <v>14330</v>
      </c>
      <c r="B286" s="442" t="s">
        <v>88</v>
      </c>
      <c r="C286" s="554" t="s">
        <v>14338</v>
      </c>
      <c r="D286" s="552">
        <v>30.0</v>
      </c>
      <c r="E286" s="491">
        <v>15.0</v>
      </c>
      <c r="F286" s="553" t="s">
        <v>4472</v>
      </c>
      <c r="G286" s="1"/>
      <c r="H286" s="1"/>
    </row>
    <row r="287" ht="15.75" customHeight="1">
      <c r="A287" s="442" t="s">
        <v>14330</v>
      </c>
      <c r="B287" s="442" t="s">
        <v>88</v>
      </c>
      <c r="C287" s="554" t="s">
        <v>14339</v>
      </c>
      <c r="D287" s="552">
        <v>30.0</v>
      </c>
      <c r="E287" s="491">
        <v>15.0</v>
      </c>
      <c r="F287" s="553" t="s">
        <v>4472</v>
      </c>
      <c r="G287" s="1"/>
      <c r="H287" s="1"/>
    </row>
    <row r="288" ht="15.75" customHeight="1">
      <c r="A288" s="442" t="s">
        <v>14330</v>
      </c>
      <c r="B288" s="442" t="s">
        <v>88</v>
      </c>
      <c r="C288" s="554" t="s">
        <v>14340</v>
      </c>
      <c r="D288" s="552">
        <v>30.0</v>
      </c>
      <c r="E288" s="491">
        <v>15.0</v>
      </c>
      <c r="F288" s="553" t="s">
        <v>4472</v>
      </c>
      <c r="G288" s="1"/>
      <c r="H288" s="1"/>
    </row>
    <row r="289" ht="15.75" customHeight="1">
      <c r="A289" s="442" t="s">
        <v>14341</v>
      </c>
      <c r="B289" s="442" t="s">
        <v>88</v>
      </c>
      <c r="C289" s="554" t="s">
        <v>14342</v>
      </c>
      <c r="D289" s="552">
        <v>30.0</v>
      </c>
      <c r="E289" s="491">
        <v>15.0</v>
      </c>
      <c r="F289" s="553" t="s">
        <v>4472</v>
      </c>
      <c r="G289" s="1"/>
      <c r="H289" s="1"/>
    </row>
    <row r="290" ht="15.75" customHeight="1">
      <c r="A290" s="442" t="s">
        <v>4472</v>
      </c>
      <c r="B290" s="442" t="s">
        <v>88</v>
      </c>
      <c r="C290" s="554" t="s">
        <v>14343</v>
      </c>
      <c r="D290" s="552">
        <v>30.0</v>
      </c>
      <c r="E290" s="491">
        <v>30.0</v>
      </c>
      <c r="F290" s="553" t="s">
        <v>4472</v>
      </c>
      <c r="G290" s="1"/>
      <c r="H290" s="1"/>
    </row>
    <row r="291" ht="15.75" customHeight="1">
      <c r="A291" s="442" t="s">
        <v>4472</v>
      </c>
      <c r="B291" s="442" t="s">
        <v>88</v>
      </c>
      <c r="C291" s="442" t="s">
        <v>14344</v>
      </c>
      <c r="D291" s="552">
        <v>30.0</v>
      </c>
      <c r="E291" s="491">
        <v>30.0</v>
      </c>
      <c r="F291" s="553" t="s">
        <v>4472</v>
      </c>
      <c r="G291" s="1"/>
      <c r="H291" s="1"/>
    </row>
    <row r="292" ht="15.75" customHeight="1">
      <c r="A292" s="442" t="s">
        <v>4472</v>
      </c>
      <c r="B292" s="442" t="s">
        <v>88</v>
      </c>
      <c r="C292" s="442" t="s">
        <v>14345</v>
      </c>
      <c r="D292" s="552">
        <v>30.0</v>
      </c>
      <c r="E292" s="491">
        <v>30.0</v>
      </c>
      <c r="F292" s="553" t="s">
        <v>4472</v>
      </c>
      <c r="G292" s="1"/>
      <c r="H292" s="1"/>
    </row>
    <row r="293" ht="15.75" customHeight="1">
      <c r="A293" s="442" t="s">
        <v>172</v>
      </c>
      <c r="B293" s="442" t="s">
        <v>88</v>
      </c>
      <c r="C293" s="442" t="s">
        <v>14346</v>
      </c>
      <c r="D293" s="552">
        <v>30.0</v>
      </c>
      <c r="E293" s="491">
        <v>30.0</v>
      </c>
      <c r="F293" s="553" t="s">
        <v>4472</v>
      </c>
      <c r="G293" s="1"/>
      <c r="H293" s="1"/>
    </row>
    <row r="294" ht="15.75" customHeight="1">
      <c r="A294" s="442" t="s">
        <v>12996</v>
      </c>
      <c r="B294" s="442" t="s">
        <v>88</v>
      </c>
      <c r="C294" s="442" t="s">
        <v>14347</v>
      </c>
      <c r="D294" s="552">
        <v>20.0</v>
      </c>
      <c r="E294" s="491">
        <f t="shared" ref="E294:E300" si="7">D294</f>
        <v>20</v>
      </c>
      <c r="F294" s="553" t="s">
        <v>4473</v>
      </c>
      <c r="G294" s="1"/>
      <c r="H294" s="1"/>
    </row>
    <row r="295" ht="15.75" customHeight="1">
      <c r="A295" s="442" t="s">
        <v>12996</v>
      </c>
      <c r="B295" s="442" t="s">
        <v>88</v>
      </c>
      <c r="C295" s="442" t="s">
        <v>14348</v>
      </c>
      <c r="D295" s="552">
        <v>20.0</v>
      </c>
      <c r="E295" s="491">
        <f t="shared" si="7"/>
        <v>20</v>
      </c>
      <c r="F295" s="553" t="s">
        <v>4473</v>
      </c>
      <c r="G295" s="1"/>
      <c r="H295" s="1"/>
    </row>
    <row r="296" ht="15.75" customHeight="1">
      <c r="A296" s="442" t="s">
        <v>12996</v>
      </c>
      <c r="B296" s="442" t="s">
        <v>88</v>
      </c>
      <c r="C296" s="442" t="s">
        <v>14349</v>
      </c>
      <c r="D296" s="552">
        <v>20.0</v>
      </c>
      <c r="E296" s="491">
        <f t="shared" si="7"/>
        <v>20</v>
      </c>
      <c r="F296" s="553" t="s">
        <v>4473</v>
      </c>
      <c r="G296" s="1"/>
      <c r="H296" s="1"/>
    </row>
    <row r="297" ht="15.75" customHeight="1">
      <c r="A297" s="442" t="s">
        <v>12996</v>
      </c>
      <c r="B297" s="442" t="s">
        <v>88</v>
      </c>
      <c r="C297" s="442" t="s">
        <v>14350</v>
      </c>
      <c r="D297" s="552">
        <v>20.0</v>
      </c>
      <c r="E297" s="491">
        <f t="shared" si="7"/>
        <v>20</v>
      </c>
      <c r="F297" s="553" t="s">
        <v>4473</v>
      </c>
      <c r="G297" s="1"/>
      <c r="H297" s="1"/>
    </row>
    <row r="298" ht="15.75" customHeight="1">
      <c r="A298" s="442" t="s">
        <v>12996</v>
      </c>
      <c r="B298" s="442" t="s">
        <v>88</v>
      </c>
      <c r="C298" s="442" t="s">
        <v>14351</v>
      </c>
      <c r="D298" s="552">
        <v>30.0</v>
      </c>
      <c r="E298" s="491">
        <f t="shared" si="7"/>
        <v>30</v>
      </c>
      <c r="F298" s="553" t="s">
        <v>4473</v>
      </c>
      <c r="G298" s="1"/>
      <c r="H298" s="1"/>
    </row>
    <row r="299" ht="15.75" customHeight="1">
      <c r="A299" s="442" t="s">
        <v>12996</v>
      </c>
      <c r="B299" s="442" t="s">
        <v>88</v>
      </c>
      <c r="C299" s="442" t="s">
        <v>14352</v>
      </c>
      <c r="D299" s="552">
        <v>30.0</v>
      </c>
      <c r="E299" s="491">
        <f t="shared" si="7"/>
        <v>30</v>
      </c>
      <c r="F299" s="553" t="s">
        <v>4473</v>
      </c>
      <c r="G299" s="1"/>
      <c r="H299" s="1"/>
    </row>
    <row r="300" ht="15.75" customHeight="1">
      <c r="A300" s="442" t="s">
        <v>12996</v>
      </c>
      <c r="B300" s="442" t="s">
        <v>88</v>
      </c>
      <c r="C300" s="442" t="s">
        <v>14353</v>
      </c>
      <c r="D300" s="552">
        <v>30.0</v>
      </c>
      <c r="E300" s="491">
        <f t="shared" si="7"/>
        <v>30</v>
      </c>
      <c r="F300" s="553" t="s">
        <v>4473</v>
      </c>
      <c r="G300" s="1"/>
      <c r="H300" s="1"/>
    </row>
    <row r="301" ht="15.75" customHeight="1">
      <c r="A301" s="442" t="s">
        <v>10346</v>
      </c>
      <c r="B301" s="442" t="s">
        <v>88</v>
      </c>
      <c r="C301" s="442" t="s">
        <v>14354</v>
      </c>
      <c r="D301" s="552">
        <v>20.0</v>
      </c>
      <c r="E301" s="491">
        <v>20.0</v>
      </c>
      <c r="F301" s="553" t="s">
        <v>1141</v>
      </c>
      <c r="G301" s="1"/>
      <c r="H301" s="1"/>
    </row>
    <row r="302" ht="15.75" customHeight="1">
      <c r="A302" s="442" t="s">
        <v>10346</v>
      </c>
      <c r="B302" s="442" t="s">
        <v>88</v>
      </c>
      <c r="C302" s="442" t="s">
        <v>14355</v>
      </c>
      <c r="D302" s="552">
        <v>20.0</v>
      </c>
      <c r="E302" s="491">
        <v>20.0</v>
      </c>
      <c r="F302" s="553" t="s">
        <v>1141</v>
      </c>
      <c r="G302" s="1"/>
      <c r="H302" s="1"/>
    </row>
    <row r="303" ht="15.75" customHeight="1">
      <c r="A303" s="442" t="s">
        <v>10346</v>
      </c>
      <c r="B303" s="442" t="s">
        <v>88</v>
      </c>
      <c r="C303" s="442" t="s">
        <v>14356</v>
      </c>
      <c r="D303" s="552">
        <v>20.0</v>
      </c>
      <c r="E303" s="491">
        <v>20.0</v>
      </c>
      <c r="F303" s="553" t="s">
        <v>1141</v>
      </c>
      <c r="G303" s="1"/>
      <c r="H303" s="1"/>
    </row>
    <row r="304" ht="15.75" customHeight="1">
      <c r="A304" s="442" t="s">
        <v>10346</v>
      </c>
      <c r="B304" s="442" t="s">
        <v>88</v>
      </c>
      <c r="C304" s="442" t="s">
        <v>14357</v>
      </c>
      <c r="D304" s="552">
        <v>20.0</v>
      </c>
      <c r="E304" s="491">
        <v>20.0</v>
      </c>
      <c r="F304" s="553" t="s">
        <v>1141</v>
      </c>
      <c r="G304" s="1"/>
      <c r="H304" s="1"/>
    </row>
    <row r="305" ht="15.75" customHeight="1">
      <c r="A305" s="442" t="s">
        <v>10346</v>
      </c>
      <c r="B305" s="442" t="s">
        <v>88</v>
      </c>
      <c r="C305" s="442" t="s">
        <v>14358</v>
      </c>
      <c r="D305" s="552">
        <v>30.0</v>
      </c>
      <c r="E305" s="491">
        <v>30.0</v>
      </c>
      <c r="F305" s="553" t="s">
        <v>1141</v>
      </c>
      <c r="G305" s="1"/>
      <c r="H305" s="1"/>
    </row>
    <row r="306" ht="15.75" customHeight="1">
      <c r="A306" s="442" t="s">
        <v>10351</v>
      </c>
      <c r="B306" s="442" t="s">
        <v>88</v>
      </c>
      <c r="C306" s="442" t="s">
        <v>14359</v>
      </c>
      <c r="D306" s="552">
        <v>20.0</v>
      </c>
      <c r="E306" s="491">
        <v>20.0</v>
      </c>
      <c r="F306" s="553" t="s">
        <v>1172</v>
      </c>
      <c r="G306" s="1"/>
      <c r="H306" s="1"/>
    </row>
    <row r="307" ht="15.75" customHeight="1">
      <c r="A307" s="442" t="s">
        <v>10351</v>
      </c>
      <c r="B307" s="442" t="s">
        <v>88</v>
      </c>
      <c r="C307" s="442" t="s">
        <v>14360</v>
      </c>
      <c r="D307" s="552">
        <v>20.0</v>
      </c>
      <c r="E307" s="491">
        <v>20.0</v>
      </c>
      <c r="F307" s="553" t="s">
        <v>1172</v>
      </c>
      <c r="G307" s="1"/>
      <c r="H307" s="1"/>
    </row>
    <row r="308" ht="15.75" customHeight="1">
      <c r="A308" s="442" t="s">
        <v>10351</v>
      </c>
      <c r="B308" s="442" t="s">
        <v>88</v>
      </c>
      <c r="C308" s="442" t="s">
        <v>14361</v>
      </c>
      <c r="D308" s="552">
        <v>20.0</v>
      </c>
      <c r="E308" s="491">
        <v>20.0</v>
      </c>
      <c r="F308" s="553" t="s">
        <v>1172</v>
      </c>
      <c r="G308" s="1"/>
      <c r="H308" s="1"/>
    </row>
    <row r="309" ht="15.75" customHeight="1">
      <c r="A309" s="442" t="s">
        <v>10351</v>
      </c>
      <c r="B309" s="442" t="s">
        <v>88</v>
      </c>
      <c r="C309" s="442" t="s">
        <v>14362</v>
      </c>
      <c r="D309" s="552">
        <v>20.0</v>
      </c>
      <c r="E309" s="491">
        <v>20.0</v>
      </c>
      <c r="F309" s="553" t="s">
        <v>1172</v>
      </c>
      <c r="G309" s="1"/>
      <c r="H309" s="1"/>
    </row>
    <row r="310" ht="15.75" customHeight="1">
      <c r="A310" s="442" t="s">
        <v>10351</v>
      </c>
      <c r="B310" s="442" t="s">
        <v>88</v>
      </c>
      <c r="C310" s="442" t="s">
        <v>14363</v>
      </c>
      <c r="D310" s="552">
        <v>30.0</v>
      </c>
      <c r="E310" s="491">
        <v>30.0</v>
      </c>
      <c r="F310" s="553" t="s">
        <v>1172</v>
      </c>
      <c r="G310" s="1"/>
      <c r="H310" s="1"/>
    </row>
    <row r="311" ht="15.75" customHeight="1">
      <c r="A311" s="442" t="s">
        <v>10351</v>
      </c>
      <c r="B311" s="442" t="s">
        <v>88</v>
      </c>
      <c r="C311" s="442" t="s">
        <v>14364</v>
      </c>
      <c r="D311" s="552">
        <v>30.0</v>
      </c>
      <c r="E311" s="491">
        <v>30.0</v>
      </c>
      <c r="F311" s="553" t="s">
        <v>1172</v>
      </c>
      <c r="G311" s="1"/>
      <c r="H311" s="1"/>
    </row>
    <row r="312" ht="15.75" customHeight="1">
      <c r="A312" s="442" t="s">
        <v>10351</v>
      </c>
      <c r="B312" s="442" t="s">
        <v>88</v>
      </c>
      <c r="C312" s="442" t="s">
        <v>14365</v>
      </c>
      <c r="D312" s="552">
        <v>30.0</v>
      </c>
      <c r="E312" s="491">
        <v>30.0</v>
      </c>
      <c r="F312" s="553" t="s">
        <v>1172</v>
      </c>
      <c r="G312" s="1"/>
      <c r="H312" s="1"/>
    </row>
    <row r="313" ht="15.75" customHeight="1">
      <c r="A313" s="442" t="s">
        <v>11808</v>
      </c>
      <c r="B313" s="442" t="s">
        <v>88</v>
      </c>
      <c r="C313" s="442" t="s">
        <v>14366</v>
      </c>
      <c r="D313" s="552">
        <v>20.0</v>
      </c>
      <c r="E313" s="491">
        <f t="shared" ref="E313:E324" si="8">D313</f>
        <v>20</v>
      </c>
      <c r="F313" s="553" t="s">
        <v>1173</v>
      </c>
      <c r="G313" s="1"/>
      <c r="H313" s="1"/>
    </row>
    <row r="314" ht="15.75" customHeight="1">
      <c r="A314" s="442" t="s">
        <v>11808</v>
      </c>
      <c r="B314" s="442" t="s">
        <v>88</v>
      </c>
      <c r="C314" s="442" t="s">
        <v>14367</v>
      </c>
      <c r="D314" s="552">
        <v>20.0</v>
      </c>
      <c r="E314" s="491">
        <f t="shared" si="8"/>
        <v>20</v>
      </c>
      <c r="F314" s="553" t="s">
        <v>1173</v>
      </c>
      <c r="G314" s="1"/>
      <c r="H314" s="1"/>
    </row>
    <row r="315" ht="15.75" customHeight="1">
      <c r="A315" s="442" t="s">
        <v>11808</v>
      </c>
      <c r="B315" s="442" t="s">
        <v>88</v>
      </c>
      <c r="C315" s="442" t="s">
        <v>14368</v>
      </c>
      <c r="D315" s="552">
        <v>20.0</v>
      </c>
      <c r="E315" s="491">
        <f t="shared" si="8"/>
        <v>20</v>
      </c>
      <c r="F315" s="553" t="s">
        <v>1173</v>
      </c>
      <c r="G315" s="1"/>
      <c r="H315" s="1"/>
    </row>
    <row r="316" ht="15.75" customHeight="1">
      <c r="A316" s="442" t="s">
        <v>11808</v>
      </c>
      <c r="B316" s="442" t="s">
        <v>88</v>
      </c>
      <c r="C316" s="442" t="s">
        <v>14369</v>
      </c>
      <c r="D316" s="552">
        <v>20.0</v>
      </c>
      <c r="E316" s="491">
        <f t="shared" si="8"/>
        <v>20</v>
      </c>
      <c r="F316" s="553" t="s">
        <v>1173</v>
      </c>
      <c r="G316" s="1"/>
      <c r="H316" s="1"/>
    </row>
    <row r="317" ht="15.75" customHeight="1">
      <c r="A317" s="442" t="s">
        <v>11808</v>
      </c>
      <c r="B317" s="442" t="s">
        <v>88</v>
      </c>
      <c r="C317" s="442" t="s">
        <v>14370</v>
      </c>
      <c r="D317" s="552">
        <v>20.0</v>
      </c>
      <c r="E317" s="491">
        <f t="shared" si="8"/>
        <v>20</v>
      </c>
      <c r="F317" s="553" t="s">
        <v>1173</v>
      </c>
      <c r="G317" s="1"/>
      <c r="H317" s="1"/>
    </row>
    <row r="318" ht="15.75" customHeight="1">
      <c r="A318" s="442" t="s">
        <v>11808</v>
      </c>
      <c r="B318" s="442" t="s">
        <v>88</v>
      </c>
      <c r="C318" s="442" t="s">
        <v>14371</v>
      </c>
      <c r="D318" s="552">
        <v>20.0</v>
      </c>
      <c r="E318" s="491">
        <f t="shared" si="8"/>
        <v>20</v>
      </c>
      <c r="F318" s="553" t="s">
        <v>1173</v>
      </c>
      <c r="G318" s="1"/>
      <c r="H318" s="1"/>
    </row>
    <row r="319" ht="15.75" customHeight="1">
      <c r="A319" s="442" t="s">
        <v>11808</v>
      </c>
      <c r="B319" s="442" t="s">
        <v>88</v>
      </c>
      <c r="C319" s="442" t="s">
        <v>14372</v>
      </c>
      <c r="D319" s="552">
        <v>20.0</v>
      </c>
      <c r="E319" s="491">
        <f t="shared" si="8"/>
        <v>20</v>
      </c>
      <c r="F319" s="553" t="s">
        <v>1173</v>
      </c>
      <c r="G319" s="1"/>
      <c r="H319" s="1"/>
    </row>
    <row r="320" ht="15.75" customHeight="1">
      <c r="A320" s="442" t="s">
        <v>11808</v>
      </c>
      <c r="B320" s="442" t="s">
        <v>88</v>
      </c>
      <c r="C320" s="442" t="s">
        <v>14373</v>
      </c>
      <c r="D320" s="552">
        <v>30.0</v>
      </c>
      <c r="E320" s="491">
        <f t="shared" si="8"/>
        <v>30</v>
      </c>
      <c r="F320" s="553" t="s">
        <v>1173</v>
      </c>
      <c r="G320" s="1"/>
      <c r="H320" s="1"/>
    </row>
    <row r="321" ht="15.75" customHeight="1">
      <c r="A321" s="442" t="s">
        <v>11808</v>
      </c>
      <c r="B321" s="442" t="s">
        <v>88</v>
      </c>
      <c r="C321" s="442" t="s">
        <v>14374</v>
      </c>
      <c r="D321" s="552">
        <v>30.0</v>
      </c>
      <c r="E321" s="491">
        <f t="shared" si="8"/>
        <v>30</v>
      </c>
      <c r="F321" s="553" t="s">
        <v>1173</v>
      </c>
      <c r="G321" s="1"/>
      <c r="H321" s="1"/>
    </row>
    <row r="322" ht="15.75" customHeight="1">
      <c r="A322" s="442" t="s">
        <v>11808</v>
      </c>
      <c r="B322" s="442" t="s">
        <v>88</v>
      </c>
      <c r="C322" s="442" t="s">
        <v>14375</v>
      </c>
      <c r="D322" s="552">
        <v>30.0</v>
      </c>
      <c r="E322" s="491">
        <f t="shared" si="8"/>
        <v>30</v>
      </c>
      <c r="F322" s="553" t="s">
        <v>1173</v>
      </c>
      <c r="G322" s="1"/>
      <c r="H322" s="1"/>
    </row>
    <row r="323" ht="15.75" customHeight="1">
      <c r="A323" s="442" t="s">
        <v>11808</v>
      </c>
      <c r="B323" s="442" t="s">
        <v>88</v>
      </c>
      <c r="C323" s="442" t="s">
        <v>14376</v>
      </c>
      <c r="D323" s="552">
        <v>30.0</v>
      </c>
      <c r="E323" s="491">
        <f t="shared" si="8"/>
        <v>30</v>
      </c>
      <c r="F323" s="553" t="s">
        <v>1173</v>
      </c>
      <c r="G323" s="1"/>
      <c r="H323" s="1"/>
    </row>
    <row r="324" ht="15.75" customHeight="1">
      <c r="A324" s="442" t="s">
        <v>11808</v>
      </c>
      <c r="B324" s="442" t="s">
        <v>88</v>
      </c>
      <c r="C324" s="442" t="s">
        <v>14377</v>
      </c>
      <c r="D324" s="552">
        <v>30.0</v>
      </c>
      <c r="E324" s="491">
        <f t="shared" si="8"/>
        <v>30</v>
      </c>
      <c r="F324" s="553" t="s">
        <v>1173</v>
      </c>
      <c r="G324" s="1"/>
      <c r="H324" s="1"/>
    </row>
    <row r="325" ht="15.75" customHeight="1">
      <c r="A325" s="442" t="s">
        <v>14378</v>
      </c>
      <c r="B325" s="442" t="s">
        <v>88</v>
      </c>
      <c r="C325" s="442" t="s">
        <v>14379</v>
      </c>
      <c r="D325" s="552">
        <v>20.0</v>
      </c>
      <c r="E325" s="491">
        <v>20.0</v>
      </c>
      <c r="F325" s="553" t="s">
        <v>4565</v>
      </c>
      <c r="G325" s="1"/>
      <c r="H325" s="1"/>
    </row>
    <row r="326" ht="15.75" customHeight="1">
      <c r="A326" s="442" t="s">
        <v>14378</v>
      </c>
      <c r="B326" s="442" t="s">
        <v>88</v>
      </c>
      <c r="C326" s="442" t="s">
        <v>14380</v>
      </c>
      <c r="D326" s="552">
        <v>20.0</v>
      </c>
      <c r="E326" s="491">
        <v>20.0</v>
      </c>
      <c r="F326" s="553" t="s">
        <v>4565</v>
      </c>
      <c r="G326" s="1"/>
      <c r="H326" s="1"/>
    </row>
    <row r="327" ht="15.75" customHeight="1">
      <c r="A327" s="442" t="s">
        <v>14378</v>
      </c>
      <c r="B327" s="442" t="s">
        <v>135</v>
      </c>
      <c r="C327" s="442" t="s">
        <v>14381</v>
      </c>
      <c r="D327" s="552">
        <v>20.0</v>
      </c>
      <c r="E327" s="491">
        <v>20.0</v>
      </c>
      <c r="F327" s="553" t="s">
        <v>4565</v>
      </c>
      <c r="G327" s="1"/>
      <c r="H327" s="1"/>
    </row>
    <row r="328" ht="15.75" customHeight="1">
      <c r="A328" s="442" t="s">
        <v>14378</v>
      </c>
      <c r="B328" s="442" t="s">
        <v>7880</v>
      </c>
      <c r="C328" s="442" t="s">
        <v>14382</v>
      </c>
      <c r="D328" s="552">
        <v>20.0</v>
      </c>
      <c r="E328" s="491">
        <v>20.0</v>
      </c>
      <c r="F328" s="553" t="s">
        <v>4565</v>
      </c>
      <c r="G328" s="1"/>
      <c r="H328" s="1"/>
    </row>
    <row r="329" ht="15.75" customHeight="1">
      <c r="A329" s="442" t="s">
        <v>14378</v>
      </c>
      <c r="B329" s="442" t="s">
        <v>7886</v>
      </c>
      <c r="C329" s="442" t="s">
        <v>14383</v>
      </c>
      <c r="D329" s="552">
        <v>30.0</v>
      </c>
      <c r="E329" s="491">
        <v>30.0</v>
      </c>
      <c r="F329" s="553" t="s">
        <v>4565</v>
      </c>
      <c r="G329" s="1"/>
      <c r="H329" s="1"/>
    </row>
    <row r="330" ht="15.75" customHeight="1">
      <c r="A330" s="442" t="s">
        <v>14378</v>
      </c>
      <c r="B330" s="442" t="s">
        <v>7892</v>
      </c>
      <c r="C330" s="442" t="s">
        <v>14384</v>
      </c>
      <c r="D330" s="552">
        <v>30.0</v>
      </c>
      <c r="E330" s="491">
        <v>30.0</v>
      </c>
      <c r="F330" s="553" t="s">
        <v>4565</v>
      </c>
      <c r="G330" s="1"/>
      <c r="H330" s="1"/>
    </row>
    <row r="331" ht="15.75" customHeight="1">
      <c r="A331" s="442" t="s">
        <v>14378</v>
      </c>
      <c r="B331" s="442" t="s">
        <v>7899</v>
      </c>
      <c r="C331" s="442" t="s">
        <v>14385</v>
      </c>
      <c r="D331" s="552">
        <v>30.0</v>
      </c>
      <c r="E331" s="491">
        <v>30.0</v>
      </c>
      <c r="F331" s="553" t="s">
        <v>4565</v>
      </c>
      <c r="G331" s="1"/>
      <c r="H331" s="1"/>
    </row>
    <row r="332" ht="15.75" customHeight="1">
      <c r="A332" s="442" t="s">
        <v>14378</v>
      </c>
      <c r="B332" s="442" t="s">
        <v>7905</v>
      </c>
      <c r="C332" s="442" t="s">
        <v>14386</v>
      </c>
      <c r="D332" s="552">
        <v>30.0</v>
      </c>
      <c r="E332" s="491">
        <v>30.0</v>
      </c>
      <c r="F332" s="553" t="s">
        <v>4565</v>
      </c>
      <c r="G332" s="1"/>
      <c r="H332" s="1"/>
    </row>
    <row r="333" ht="15.75" customHeight="1">
      <c r="A333" s="442" t="s">
        <v>4849</v>
      </c>
      <c r="B333" s="442" t="s">
        <v>88</v>
      </c>
      <c r="C333" s="442" t="s">
        <v>14387</v>
      </c>
      <c r="D333" s="552">
        <v>20.0</v>
      </c>
      <c r="E333" s="491">
        <f t="shared" ref="E333:E337" si="9">D333</f>
        <v>20</v>
      </c>
      <c r="F333" s="553" t="s">
        <v>4849</v>
      </c>
      <c r="G333" s="1"/>
      <c r="H333" s="1"/>
    </row>
    <row r="334" ht="15.75" customHeight="1">
      <c r="A334" s="442" t="s">
        <v>4849</v>
      </c>
      <c r="B334" s="442" t="s">
        <v>88</v>
      </c>
      <c r="C334" s="442" t="s">
        <v>14388</v>
      </c>
      <c r="D334" s="552">
        <v>20.0</v>
      </c>
      <c r="E334" s="491">
        <f t="shared" si="9"/>
        <v>20</v>
      </c>
      <c r="F334" s="553" t="s">
        <v>4849</v>
      </c>
      <c r="G334" s="1"/>
      <c r="H334" s="1"/>
    </row>
    <row r="335" ht="15.75" customHeight="1">
      <c r="A335" s="442" t="s">
        <v>4849</v>
      </c>
      <c r="B335" s="442" t="s">
        <v>88</v>
      </c>
      <c r="C335" s="442" t="s">
        <v>14389</v>
      </c>
      <c r="D335" s="552">
        <v>20.0</v>
      </c>
      <c r="E335" s="491">
        <f t="shared" si="9"/>
        <v>20</v>
      </c>
      <c r="F335" s="553" t="s">
        <v>4849</v>
      </c>
      <c r="G335" s="1"/>
      <c r="H335" s="1"/>
    </row>
    <row r="336" ht="15.75" customHeight="1">
      <c r="A336" s="442" t="s">
        <v>4849</v>
      </c>
      <c r="B336" s="442" t="s">
        <v>88</v>
      </c>
      <c r="C336" s="442" t="s">
        <v>14390</v>
      </c>
      <c r="D336" s="552">
        <v>20.0</v>
      </c>
      <c r="E336" s="491">
        <f t="shared" si="9"/>
        <v>20</v>
      </c>
      <c r="F336" s="553" t="s">
        <v>4849</v>
      </c>
      <c r="G336" s="1"/>
      <c r="H336" s="1"/>
    </row>
    <row r="337" ht="15.75" customHeight="1">
      <c r="A337" s="442" t="s">
        <v>4849</v>
      </c>
      <c r="B337" s="442" t="s">
        <v>88</v>
      </c>
      <c r="C337" s="442" t="s">
        <v>14391</v>
      </c>
      <c r="D337" s="552">
        <v>20.0</v>
      </c>
      <c r="E337" s="491">
        <f t="shared" si="9"/>
        <v>20</v>
      </c>
      <c r="F337" s="553" t="s">
        <v>4849</v>
      </c>
      <c r="G337" s="1"/>
      <c r="H337" s="1"/>
    </row>
    <row r="338" ht="15.75" customHeight="1">
      <c r="A338" s="442" t="s">
        <v>4849</v>
      </c>
      <c r="B338" s="442" t="s">
        <v>88</v>
      </c>
      <c r="C338" s="442" t="s">
        <v>14392</v>
      </c>
      <c r="D338" s="552">
        <v>20.0</v>
      </c>
      <c r="E338" s="491">
        <v>10.0</v>
      </c>
      <c r="F338" s="553" t="s">
        <v>4849</v>
      </c>
      <c r="G338" s="1"/>
      <c r="H338" s="1"/>
    </row>
    <row r="339" ht="15.75" customHeight="1">
      <c r="A339" s="442" t="s">
        <v>4849</v>
      </c>
      <c r="B339" s="442" t="s">
        <v>88</v>
      </c>
      <c r="C339" s="442" t="s">
        <v>14393</v>
      </c>
      <c r="D339" s="552">
        <v>20.0</v>
      </c>
      <c r="E339" s="491">
        <v>10.0</v>
      </c>
      <c r="F339" s="553" t="s">
        <v>4849</v>
      </c>
      <c r="G339" s="1"/>
      <c r="H339" s="1"/>
    </row>
    <row r="340" ht="15.75" customHeight="1">
      <c r="A340" s="442" t="s">
        <v>4849</v>
      </c>
      <c r="B340" s="442" t="s">
        <v>88</v>
      </c>
      <c r="C340" s="442" t="s">
        <v>14394</v>
      </c>
      <c r="D340" s="552">
        <v>20.0</v>
      </c>
      <c r="E340" s="491">
        <v>10.0</v>
      </c>
      <c r="F340" s="553" t="s">
        <v>4849</v>
      </c>
      <c r="G340" s="1"/>
      <c r="H340" s="1"/>
    </row>
    <row r="341" ht="15.75" customHeight="1">
      <c r="A341" s="442" t="s">
        <v>4849</v>
      </c>
      <c r="B341" s="442" t="s">
        <v>88</v>
      </c>
      <c r="C341" s="442" t="s">
        <v>14395</v>
      </c>
      <c r="D341" s="552">
        <v>20.0</v>
      </c>
      <c r="E341" s="491">
        <v>10.0</v>
      </c>
      <c r="F341" s="553" t="s">
        <v>4849</v>
      </c>
      <c r="G341" s="1"/>
      <c r="H341" s="1"/>
    </row>
    <row r="342" ht="15.75" customHeight="1">
      <c r="A342" s="442" t="s">
        <v>4849</v>
      </c>
      <c r="B342" s="442" t="s">
        <v>88</v>
      </c>
      <c r="C342" s="442" t="s">
        <v>14396</v>
      </c>
      <c r="D342" s="552">
        <v>20.0</v>
      </c>
      <c r="E342" s="491">
        <v>10.0</v>
      </c>
      <c r="F342" s="553" t="s">
        <v>4849</v>
      </c>
      <c r="G342" s="1"/>
      <c r="H342" s="1"/>
    </row>
    <row r="343" ht="15.75" customHeight="1">
      <c r="A343" s="442" t="s">
        <v>4849</v>
      </c>
      <c r="B343" s="442" t="s">
        <v>88</v>
      </c>
      <c r="C343" s="442" t="s">
        <v>14397</v>
      </c>
      <c r="D343" s="552">
        <v>20.0</v>
      </c>
      <c r="E343" s="491">
        <v>10.0</v>
      </c>
      <c r="F343" s="553" t="s">
        <v>4849</v>
      </c>
      <c r="G343" s="1"/>
      <c r="H343" s="1"/>
    </row>
    <row r="344" ht="15.75" customHeight="1">
      <c r="A344" s="442" t="s">
        <v>4849</v>
      </c>
      <c r="B344" s="442" t="s">
        <v>88</v>
      </c>
      <c r="C344" s="442" t="s">
        <v>14398</v>
      </c>
      <c r="D344" s="552">
        <v>20.0</v>
      </c>
      <c r="E344" s="491">
        <v>10.0</v>
      </c>
      <c r="F344" s="553" t="s">
        <v>4849</v>
      </c>
      <c r="G344" s="1"/>
      <c r="H344" s="1"/>
    </row>
    <row r="345" ht="15.75" customHeight="1">
      <c r="A345" s="442" t="s">
        <v>4849</v>
      </c>
      <c r="B345" s="442" t="s">
        <v>88</v>
      </c>
      <c r="C345" s="442" t="s">
        <v>14399</v>
      </c>
      <c r="D345" s="552">
        <v>20.0</v>
      </c>
      <c r="E345" s="491">
        <v>10.0</v>
      </c>
      <c r="F345" s="553" t="s">
        <v>4849</v>
      </c>
      <c r="G345" s="1"/>
      <c r="H345" s="1"/>
    </row>
    <row r="346" ht="15.75" customHeight="1">
      <c r="A346" s="442" t="s">
        <v>4849</v>
      </c>
      <c r="B346" s="442" t="s">
        <v>88</v>
      </c>
      <c r="C346" s="442" t="s">
        <v>14400</v>
      </c>
      <c r="D346" s="552">
        <v>20.0</v>
      </c>
      <c r="E346" s="491">
        <v>10.0</v>
      </c>
      <c r="F346" s="553" t="s">
        <v>4849</v>
      </c>
      <c r="G346" s="1"/>
      <c r="H346" s="1"/>
    </row>
    <row r="347" ht="15.75" customHeight="1">
      <c r="A347" s="442" t="s">
        <v>4849</v>
      </c>
      <c r="B347" s="442" t="s">
        <v>88</v>
      </c>
      <c r="C347" s="442" t="s">
        <v>14401</v>
      </c>
      <c r="D347" s="552">
        <v>20.0</v>
      </c>
      <c r="E347" s="491">
        <v>10.0</v>
      </c>
      <c r="F347" s="553" t="s">
        <v>4849</v>
      </c>
      <c r="G347" s="1"/>
      <c r="H347" s="1"/>
    </row>
    <row r="348" ht="15.75" customHeight="1">
      <c r="A348" s="442" t="s">
        <v>4849</v>
      </c>
      <c r="B348" s="442" t="s">
        <v>88</v>
      </c>
      <c r="C348" s="442" t="s">
        <v>14402</v>
      </c>
      <c r="D348" s="552">
        <v>20.0</v>
      </c>
      <c r="E348" s="491">
        <v>10.0</v>
      </c>
      <c r="F348" s="553" t="s">
        <v>4849</v>
      </c>
      <c r="G348" s="1"/>
      <c r="H348" s="1"/>
    </row>
    <row r="349" ht="15.75" customHeight="1">
      <c r="A349" s="442" t="s">
        <v>4849</v>
      </c>
      <c r="B349" s="442" t="s">
        <v>88</v>
      </c>
      <c r="C349" s="442" t="s">
        <v>14403</v>
      </c>
      <c r="D349" s="552">
        <v>20.0</v>
      </c>
      <c r="E349" s="491">
        <v>10.0</v>
      </c>
      <c r="F349" s="553" t="s">
        <v>4849</v>
      </c>
      <c r="G349" s="1"/>
      <c r="H349" s="1"/>
    </row>
    <row r="350" ht="15.75" customHeight="1">
      <c r="A350" s="442" t="s">
        <v>4849</v>
      </c>
      <c r="B350" s="442" t="s">
        <v>88</v>
      </c>
      <c r="C350" s="442" t="s">
        <v>14404</v>
      </c>
      <c r="D350" s="552">
        <v>20.0</v>
      </c>
      <c r="E350" s="491">
        <v>10.0</v>
      </c>
      <c r="F350" s="553" t="s">
        <v>4849</v>
      </c>
      <c r="G350" s="1"/>
      <c r="H350" s="1"/>
    </row>
    <row r="351" ht="15.75" customHeight="1">
      <c r="A351" s="442" t="s">
        <v>4849</v>
      </c>
      <c r="B351" s="442" t="s">
        <v>88</v>
      </c>
      <c r="C351" s="442" t="s">
        <v>14405</v>
      </c>
      <c r="D351" s="552">
        <v>20.0</v>
      </c>
      <c r="E351" s="491">
        <v>10.0</v>
      </c>
      <c r="F351" s="553" t="s">
        <v>4849</v>
      </c>
      <c r="G351" s="1"/>
      <c r="H351" s="1"/>
    </row>
    <row r="352" ht="15.75" customHeight="1">
      <c r="A352" s="442" t="s">
        <v>4849</v>
      </c>
      <c r="B352" s="442" t="s">
        <v>88</v>
      </c>
      <c r="C352" s="442" t="s">
        <v>14406</v>
      </c>
      <c r="D352" s="552">
        <v>20.0</v>
      </c>
      <c r="E352" s="491">
        <v>10.0</v>
      </c>
      <c r="F352" s="553" t="s">
        <v>4849</v>
      </c>
      <c r="G352" s="1"/>
      <c r="H352" s="1"/>
    </row>
    <row r="353" ht="15.75" customHeight="1">
      <c r="A353" s="442" t="s">
        <v>1198</v>
      </c>
      <c r="B353" s="442" t="s">
        <v>88</v>
      </c>
      <c r="C353" s="442" t="s">
        <v>14407</v>
      </c>
      <c r="D353" s="552">
        <v>20.0</v>
      </c>
      <c r="E353" s="552">
        <f>D353/2</f>
        <v>10</v>
      </c>
      <c r="F353" s="553" t="s">
        <v>1198</v>
      </c>
      <c r="G353" s="1"/>
      <c r="H353" s="1"/>
    </row>
    <row r="354" ht="15.75" customHeight="1">
      <c r="A354" s="442" t="s">
        <v>1198</v>
      </c>
      <c r="B354" s="442" t="s">
        <v>88</v>
      </c>
      <c r="C354" s="442" t="s">
        <v>14408</v>
      </c>
      <c r="D354" s="552">
        <v>30.0</v>
      </c>
      <c r="E354" s="552">
        <v>30.0</v>
      </c>
      <c r="F354" s="553" t="s">
        <v>1198</v>
      </c>
      <c r="G354" s="1"/>
      <c r="H354" s="1"/>
    </row>
    <row r="355" ht="15.75" customHeight="1">
      <c r="A355" s="442" t="s">
        <v>1198</v>
      </c>
      <c r="B355" s="442" t="s">
        <v>88</v>
      </c>
      <c r="C355" s="442" t="s">
        <v>14409</v>
      </c>
      <c r="D355" s="552">
        <v>30.0</v>
      </c>
      <c r="E355" s="552">
        <v>30.0</v>
      </c>
      <c r="F355" s="553" t="s">
        <v>1198</v>
      </c>
      <c r="G355" s="1"/>
      <c r="H355" s="1"/>
    </row>
    <row r="356" ht="15.75" customHeight="1">
      <c r="A356" s="442" t="s">
        <v>1198</v>
      </c>
      <c r="B356" s="442" t="s">
        <v>88</v>
      </c>
      <c r="C356" s="442" t="s">
        <v>14410</v>
      </c>
      <c r="D356" s="552">
        <v>30.0</v>
      </c>
      <c r="E356" s="552">
        <v>30.0</v>
      </c>
      <c r="F356" s="553" t="s">
        <v>1198</v>
      </c>
      <c r="G356" s="1"/>
      <c r="H356" s="1"/>
    </row>
    <row r="357" ht="15.75" customHeight="1">
      <c r="A357" s="442" t="s">
        <v>4915</v>
      </c>
      <c r="B357" s="442" t="s">
        <v>88</v>
      </c>
      <c r="C357" s="442" t="s">
        <v>14411</v>
      </c>
      <c r="D357" s="552">
        <v>20.0</v>
      </c>
      <c r="E357" s="491">
        <f>D357/2</f>
        <v>10</v>
      </c>
      <c r="F357" s="553" t="s">
        <v>4915</v>
      </c>
      <c r="G357" s="1"/>
      <c r="H357" s="1"/>
    </row>
    <row r="358" ht="15.75" customHeight="1">
      <c r="A358" s="442" t="s">
        <v>4915</v>
      </c>
      <c r="B358" s="442" t="s">
        <v>88</v>
      </c>
      <c r="C358" s="442" t="s">
        <v>14412</v>
      </c>
      <c r="D358" s="552">
        <v>20.0</v>
      </c>
      <c r="E358" s="491">
        <f t="shared" ref="E358:E369" si="10">D358</f>
        <v>20</v>
      </c>
      <c r="F358" s="553" t="s">
        <v>4915</v>
      </c>
      <c r="G358" s="1"/>
      <c r="H358" s="1"/>
    </row>
    <row r="359" ht="15.75" customHeight="1">
      <c r="A359" s="442" t="s">
        <v>4915</v>
      </c>
      <c r="B359" s="442" t="s">
        <v>88</v>
      </c>
      <c r="C359" s="442" t="s">
        <v>14413</v>
      </c>
      <c r="D359" s="552">
        <v>20.0</v>
      </c>
      <c r="E359" s="491">
        <f t="shared" si="10"/>
        <v>20</v>
      </c>
      <c r="F359" s="553" t="s">
        <v>4915</v>
      </c>
      <c r="G359" s="1"/>
      <c r="H359" s="1"/>
    </row>
    <row r="360" ht="15.75" customHeight="1">
      <c r="A360" s="442" t="s">
        <v>4915</v>
      </c>
      <c r="B360" s="442" t="s">
        <v>88</v>
      </c>
      <c r="C360" s="442" t="s">
        <v>14414</v>
      </c>
      <c r="D360" s="552">
        <v>20.0</v>
      </c>
      <c r="E360" s="491">
        <f t="shared" si="10"/>
        <v>20</v>
      </c>
      <c r="F360" s="553" t="s">
        <v>4915</v>
      </c>
      <c r="G360" s="1"/>
      <c r="H360" s="1"/>
    </row>
    <row r="361" ht="15.75" customHeight="1">
      <c r="A361" s="442" t="s">
        <v>4915</v>
      </c>
      <c r="B361" s="442" t="s">
        <v>88</v>
      </c>
      <c r="C361" s="442" t="s">
        <v>14415</v>
      </c>
      <c r="D361" s="552">
        <v>20.0</v>
      </c>
      <c r="E361" s="491">
        <f t="shared" si="10"/>
        <v>20</v>
      </c>
      <c r="F361" s="553" t="s">
        <v>4915</v>
      </c>
      <c r="G361" s="1"/>
      <c r="H361" s="1"/>
    </row>
    <row r="362" ht="15.75" customHeight="1">
      <c r="A362" s="442" t="s">
        <v>4915</v>
      </c>
      <c r="B362" s="442" t="s">
        <v>88</v>
      </c>
      <c r="C362" s="442" t="s">
        <v>14416</v>
      </c>
      <c r="D362" s="552">
        <v>30.0</v>
      </c>
      <c r="E362" s="491">
        <f t="shared" si="10"/>
        <v>30</v>
      </c>
      <c r="F362" s="553" t="s">
        <v>4915</v>
      </c>
      <c r="G362" s="1"/>
      <c r="H362" s="1"/>
    </row>
    <row r="363" ht="15.75" customHeight="1">
      <c r="A363" s="442" t="s">
        <v>4915</v>
      </c>
      <c r="B363" s="442" t="s">
        <v>88</v>
      </c>
      <c r="C363" s="442" t="s">
        <v>14417</v>
      </c>
      <c r="D363" s="552">
        <v>30.0</v>
      </c>
      <c r="E363" s="491">
        <f t="shared" si="10"/>
        <v>30</v>
      </c>
      <c r="F363" s="553" t="s">
        <v>4915</v>
      </c>
      <c r="G363" s="1"/>
      <c r="H363" s="1"/>
    </row>
    <row r="364" ht="15.75" customHeight="1">
      <c r="A364" s="442" t="s">
        <v>4915</v>
      </c>
      <c r="B364" s="442" t="s">
        <v>88</v>
      </c>
      <c r="C364" s="442" t="s">
        <v>14418</v>
      </c>
      <c r="D364" s="552">
        <v>30.0</v>
      </c>
      <c r="E364" s="491">
        <f t="shared" si="10"/>
        <v>30</v>
      </c>
      <c r="F364" s="553" t="s">
        <v>4915</v>
      </c>
      <c r="G364" s="1"/>
      <c r="H364" s="1"/>
    </row>
    <row r="365" ht="15.75" customHeight="1">
      <c r="A365" s="442" t="s">
        <v>4915</v>
      </c>
      <c r="B365" s="442" t="s">
        <v>88</v>
      </c>
      <c r="C365" s="442" t="s">
        <v>14419</v>
      </c>
      <c r="D365" s="552">
        <v>30.0</v>
      </c>
      <c r="E365" s="491">
        <f t="shared" si="10"/>
        <v>30</v>
      </c>
      <c r="F365" s="553" t="s">
        <v>4915</v>
      </c>
      <c r="G365" s="1"/>
      <c r="H365" s="1"/>
    </row>
    <row r="366" ht="15.75" customHeight="1">
      <c r="A366" s="442" t="s">
        <v>4915</v>
      </c>
      <c r="B366" s="442" t="s">
        <v>88</v>
      </c>
      <c r="C366" s="442" t="s">
        <v>14420</v>
      </c>
      <c r="D366" s="552">
        <v>30.0</v>
      </c>
      <c r="E366" s="491">
        <f t="shared" si="10"/>
        <v>30</v>
      </c>
      <c r="F366" s="553" t="s">
        <v>4915</v>
      </c>
      <c r="G366" s="1"/>
      <c r="H366" s="1"/>
    </row>
    <row r="367" ht="15.75" customHeight="1">
      <c r="A367" s="442" t="s">
        <v>4915</v>
      </c>
      <c r="B367" s="442" t="s">
        <v>88</v>
      </c>
      <c r="C367" s="442" t="s">
        <v>14421</v>
      </c>
      <c r="D367" s="552">
        <v>30.0</v>
      </c>
      <c r="E367" s="491">
        <f t="shared" si="10"/>
        <v>30</v>
      </c>
      <c r="F367" s="553" t="s">
        <v>4915</v>
      </c>
      <c r="G367" s="1"/>
      <c r="H367" s="1"/>
    </row>
    <row r="368" ht="15.75" customHeight="1">
      <c r="A368" s="442" t="s">
        <v>4915</v>
      </c>
      <c r="B368" s="442" t="s">
        <v>88</v>
      </c>
      <c r="C368" s="442" t="s">
        <v>14422</v>
      </c>
      <c r="D368" s="552">
        <v>30.0</v>
      </c>
      <c r="E368" s="491">
        <f t="shared" si="10"/>
        <v>30</v>
      </c>
      <c r="F368" s="553" t="s">
        <v>4915</v>
      </c>
      <c r="G368" s="1"/>
      <c r="H368" s="1"/>
    </row>
    <row r="369" ht="15.75" customHeight="1">
      <c r="A369" s="442" t="s">
        <v>4915</v>
      </c>
      <c r="B369" s="442" t="s">
        <v>88</v>
      </c>
      <c r="C369" s="442" t="s">
        <v>14423</v>
      </c>
      <c r="D369" s="552">
        <v>30.0</v>
      </c>
      <c r="E369" s="491">
        <f t="shared" si="10"/>
        <v>30</v>
      </c>
      <c r="F369" s="553" t="s">
        <v>4915</v>
      </c>
      <c r="G369" s="1"/>
      <c r="H369" s="1"/>
    </row>
    <row r="370" ht="15.75" customHeight="1">
      <c r="A370" s="442" t="s">
        <v>4977</v>
      </c>
      <c r="B370" s="442" t="s">
        <v>88</v>
      </c>
      <c r="C370" s="442" t="s">
        <v>14424</v>
      </c>
      <c r="D370" s="552">
        <v>30.0</v>
      </c>
      <c r="E370" s="491">
        <v>30.0</v>
      </c>
      <c r="F370" s="553" t="s">
        <v>4977</v>
      </c>
      <c r="G370" s="1"/>
      <c r="H370" s="1"/>
    </row>
    <row r="371" ht="15.75" customHeight="1">
      <c r="A371" s="442" t="s">
        <v>4977</v>
      </c>
      <c r="B371" s="442" t="s">
        <v>88</v>
      </c>
      <c r="C371" s="442" t="s">
        <v>14425</v>
      </c>
      <c r="D371" s="552">
        <v>30.0</v>
      </c>
      <c r="E371" s="491">
        <v>30.0</v>
      </c>
      <c r="F371" s="553" t="s">
        <v>4977</v>
      </c>
      <c r="G371" s="1"/>
      <c r="H371" s="1"/>
    </row>
    <row r="372" ht="15.75" customHeight="1">
      <c r="A372" s="442" t="s">
        <v>12130</v>
      </c>
      <c r="B372" s="442" t="s">
        <v>88</v>
      </c>
      <c r="C372" s="442" t="s">
        <v>14426</v>
      </c>
      <c r="D372" s="552">
        <v>10.0</v>
      </c>
      <c r="E372" s="491">
        <v>10.0</v>
      </c>
      <c r="F372" s="553" t="s">
        <v>8078</v>
      </c>
      <c r="G372" s="1"/>
      <c r="H372" s="1"/>
    </row>
    <row r="373" ht="15.75" customHeight="1">
      <c r="A373" s="442" t="s">
        <v>12130</v>
      </c>
      <c r="B373" s="442" t="s">
        <v>88</v>
      </c>
      <c r="C373" s="442" t="s">
        <v>14427</v>
      </c>
      <c r="D373" s="552">
        <v>10.0</v>
      </c>
      <c r="E373" s="491">
        <v>10.0</v>
      </c>
      <c r="F373" s="553" t="s">
        <v>8078</v>
      </c>
      <c r="G373" s="1"/>
      <c r="H373" s="1"/>
    </row>
    <row r="374" ht="15.75" customHeight="1">
      <c r="A374" s="442" t="s">
        <v>12130</v>
      </c>
      <c r="B374" s="442" t="s">
        <v>88</v>
      </c>
      <c r="C374" s="442" t="s">
        <v>14428</v>
      </c>
      <c r="D374" s="552">
        <v>30.0</v>
      </c>
      <c r="E374" s="552">
        <v>30.0</v>
      </c>
      <c r="F374" s="553" t="s">
        <v>8078</v>
      </c>
      <c r="G374" s="1"/>
      <c r="H374" s="1"/>
    </row>
    <row r="375" ht="15.75" customHeight="1">
      <c r="A375" s="487" t="s">
        <v>11439</v>
      </c>
      <c r="B375" s="487" t="s">
        <v>88</v>
      </c>
      <c r="C375" s="442" t="s">
        <v>14429</v>
      </c>
      <c r="D375" s="552">
        <v>20.0</v>
      </c>
      <c r="E375" s="491">
        <v>20.0</v>
      </c>
      <c r="F375" s="553" t="s">
        <v>1222</v>
      </c>
      <c r="G375" s="1"/>
      <c r="H375" s="1"/>
    </row>
    <row r="376" ht="15.75" customHeight="1">
      <c r="A376" s="487" t="s">
        <v>11439</v>
      </c>
      <c r="B376" s="487" t="s">
        <v>88</v>
      </c>
      <c r="C376" s="442" t="s">
        <v>14430</v>
      </c>
      <c r="D376" s="552">
        <v>20.0</v>
      </c>
      <c r="E376" s="491">
        <v>20.0</v>
      </c>
      <c r="F376" s="553" t="s">
        <v>1222</v>
      </c>
      <c r="G376" s="1"/>
      <c r="H376" s="1"/>
    </row>
    <row r="377" ht="15.75" customHeight="1">
      <c r="A377" s="487" t="s">
        <v>11439</v>
      </c>
      <c r="B377" s="487" t="s">
        <v>88</v>
      </c>
      <c r="C377" s="442" t="s">
        <v>14431</v>
      </c>
      <c r="D377" s="552">
        <v>20.0</v>
      </c>
      <c r="E377" s="491">
        <v>20.0</v>
      </c>
      <c r="F377" s="553" t="s">
        <v>1222</v>
      </c>
      <c r="G377" s="1"/>
      <c r="H377" s="1"/>
    </row>
    <row r="378" ht="15.75" customHeight="1">
      <c r="A378" s="487" t="s">
        <v>11439</v>
      </c>
      <c r="B378" s="487" t="s">
        <v>88</v>
      </c>
      <c r="C378" s="442" t="s">
        <v>14432</v>
      </c>
      <c r="D378" s="552">
        <v>30.0</v>
      </c>
      <c r="E378" s="491">
        <v>30.0</v>
      </c>
      <c r="F378" s="553" t="s">
        <v>1222</v>
      </c>
      <c r="G378" s="1"/>
      <c r="H378" s="1"/>
    </row>
    <row r="379" ht="15.75" customHeight="1">
      <c r="A379" s="487" t="s">
        <v>11439</v>
      </c>
      <c r="B379" s="487" t="s">
        <v>88</v>
      </c>
      <c r="C379" s="442" t="s">
        <v>14433</v>
      </c>
      <c r="D379" s="552">
        <v>30.0</v>
      </c>
      <c r="E379" s="491">
        <v>30.0</v>
      </c>
      <c r="F379" s="553" t="s">
        <v>1222</v>
      </c>
      <c r="G379" s="1"/>
      <c r="H379" s="1"/>
    </row>
    <row r="380" ht="15.75" customHeight="1">
      <c r="A380" s="487" t="s">
        <v>11439</v>
      </c>
      <c r="B380" s="487" t="s">
        <v>88</v>
      </c>
      <c r="C380" s="442" t="s">
        <v>14434</v>
      </c>
      <c r="D380" s="552">
        <v>30.0</v>
      </c>
      <c r="E380" s="491">
        <v>30.0</v>
      </c>
      <c r="F380" s="553" t="s">
        <v>1222</v>
      </c>
      <c r="G380" s="1"/>
      <c r="H380" s="1"/>
    </row>
    <row r="381" ht="15.75" customHeight="1">
      <c r="A381" s="487" t="s">
        <v>11439</v>
      </c>
      <c r="B381" s="487" t="s">
        <v>88</v>
      </c>
      <c r="C381" s="442" t="s">
        <v>14435</v>
      </c>
      <c r="D381" s="552">
        <v>30.0</v>
      </c>
      <c r="E381" s="491">
        <v>30.0</v>
      </c>
      <c r="F381" s="553" t="s">
        <v>1222</v>
      </c>
      <c r="G381" s="1"/>
      <c r="H381" s="1"/>
    </row>
    <row r="382" ht="15.75" customHeight="1">
      <c r="A382" s="487" t="s">
        <v>11439</v>
      </c>
      <c r="B382" s="487" t="s">
        <v>88</v>
      </c>
      <c r="C382" s="442" t="s">
        <v>14436</v>
      </c>
      <c r="D382" s="552">
        <v>30.0</v>
      </c>
      <c r="E382" s="491">
        <v>30.0</v>
      </c>
      <c r="F382" s="553" t="s">
        <v>1222</v>
      </c>
      <c r="G382" s="1"/>
      <c r="H382" s="1"/>
    </row>
    <row r="383" ht="15.75" customHeight="1">
      <c r="A383" s="487" t="s">
        <v>11439</v>
      </c>
      <c r="B383" s="487" t="s">
        <v>88</v>
      </c>
      <c r="C383" s="442" t="s">
        <v>14437</v>
      </c>
      <c r="D383" s="552">
        <v>30.0</v>
      </c>
      <c r="E383" s="491">
        <v>30.0</v>
      </c>
      <c r="F383" s="553" t="s">
        <v>1222</v>
      </c>
      <c r="G383" s="1"/>
      <c r="H383" s="1"/>
    </row>
    <row r="384" ht="15.75" customHeight="1">
      <c r="A384" s="487" t="s">
        <v>11439</v>
      </c>
      <c r="B384" s="487" t="s">
        <v>88</v>
      </c>
      <c r="C384" s="442" t="s">
        <v>14438</v>
      </c>
      <c r="D384" s="552">
        <v>30.0</v>
      </c>
      <c r="E384" s="491">
        <v>30.0</v>
      </c>
      <c r="F384" s="553" t="s">
        <v>1222</v>
      </c>
      <c r="G384" s="1"/>
      <c r="H384" s="1"/>
    </row>
    <row r="385" ht="15.75" customHeight="1">
      <c r="A385" s="487" t="s">
        <v>11439</v>
      </c>
      <c r="B385" s="487" t="s">
        <v>88</v>
      </c>
      <c r="C385" s="442" t="s">
        <v>14439</v>
      </c>
      <c r="D385" s="552">
        <v>30.0</v>
      </c>
      <c r="E385" s="491">
        <v>30.0</v>
      </c>
      <c r="F385" s="553" t="s">
        <v>1222</v>
      </c>
    </row>
    <row r="386" ht="15.75" customHeight="1">
      <c r="A386" s="487" t="s">
        <v>11439</v>
      </c>
      <c r="B386" s="487" t="s">
        <v>88</v>
      </c>
      <c r="C386" s="442" t="s">
        <v>14440</v>
      </c>
      <c r="D386" s="552">
        <v>30.0</v>
      </c>
      <c r="E386" s="491">
        <v>30.0</v>
      </c>
      <c r="F386" s="553" t="s">
        <v>1222</v>
      </c>
    </row>
    <row r="387" ht="15.75" customHeight="1">
      <c r="A387" s="487" t="s">
        <v>11439</v>
      </c>
      <c r="B387" s="487" t="s">
        <v>88</v>
      </c>
      <c r="C387" s="442" t="s">
        <v>14441</v>
      </c>
      <c r="D387" s="552">
        <v>30.0</v>
      </c>
      <c r="E387" s="491">
        <v>30.0</v>
      </c>
      <c r="F387" s="553" t="s">
        <v>1222</v>
      </c>
    </row>
    <row r="388" ht="15.75" customHeight="1">
      <c r="A388" s="442" t="s">
        <v>10437</v>
      </c>
      <c r="B388" s="442" t="s">
        <v>88</v>
      </c>
      <c r="C388" s="442" t="s">
        <v>14442</v>
      </c>
      <c r="D388" s="552">
        <v>30.0</v>
      </c>
      <c r="E388" s="552">
        <v>30.0</v>
      </c>
      <c r="F388" s="553" t="s">
        <v>1235</v>
      </c>
    </row>
    <row r="389" ht="15.75" customHeight="1">
      <c r="A389" s="442" t="s">
        <v>10437</v>
      </c>
      <c r="B389" s="442" t="s">
        <v>88</v>
      </c>
      <c r="C389" s="442" t="s">
        <v>14443</v>
      </c>
      <c r="D389" s="552">
        <v>30.0</v>
      </c>
      <c r="E389" s="552">
        <v>30.0</v>
      </c>
      <c r="F389" s="553" t="s">
        <v>1235</v>
      </c>
    </row>
    <row r="390" ht="15.75" customHeight="1">
      <c r="A390" s="442" t="s">
        <v>12134</v>
      </c>
      <c r="B390" s="442" t="s">
        <v>1075</v>
      </c>
      <c r="C390" s="442" t="s">
        <v>14444</v>
      </c>
      <c r="D390" s="552">
        <v>20.0</v>
      </c>
      <c r="E390" s="552">
        <v>20.0</v>
      </c>
      <c r="F390" s="553" t="s">
        <v>5106</v>
      </c>
    </row>
    <row r="391" ht="15.75" customHeight="1">
      <c r="A391" s="442" t="s">
        <v>12134</v>
      </c>
      <c r="B391" s="442" t="s">
        <v>1075</v>
      </c>
      <c r="C391" s="442" t="s">
        <v>14445</v>
      </c>
      <c r="D391" s="552">
        <v>20.0</v>
      </c>
      <c r="E391" s="552">
        <v>20.0</v>
      </c>
      <c r="F391" s="553" t="s">
        <v>5106</v>
      </c>
    </row>
    <row r="392" ht="15.75" customHeight="1">
      <c r="A392" s="442" t="s">
        <v>12134</v>
      </c>
      <c r="B392" s="442" t="s">
        <v>1075</v>
      </c>
      <c r="C392" s="442" t="s">
        <v>14446</v>
      </c>
      <c r="D392" s="552">
        <v>20.0</v>
      </c>
      <c r="E392" s="552">
        <v>20.0</v>
      </c>
      <c r="F392" s="553" t="s">
        <v>5106</v>
      </c>
    </row>
    <row r="393" ht="15.75" customHeight="1">
      <c r="A393" s="442" t="s">
        <v>12134</v>
      </c>
      <c r="B393" s="442" t="s">
        <v>1075</v>
      </c>
      <c r="C393" s="442" t="s">
        <v>14447</v>
      </c>
      <c r="D393" s="552">
        <v>20.0</v>
      </c>
      <c r="E393" s="552">
        <v>20.0</v>
      </c>
      <c r="F393" s="553" t="s">
        <v>5106</v>
      </c>
    </row>
    <row r="394" ht="15.75" customHeight="1">
      <c r="A394" s="442" t="s">
        <v>12134</v>
      </c>
      <c r="B394" s="442" t="s">
        <v>1075</v>
      </c>
      <c r="C394" s="442" t="s">
        <v>14448</v>
      </c>
      <c r="D394" s="552">
        <v>20.0</v>
      </c>
      <c r="E394" s="552">
        <v>20.0</v>
      </c>
      <c r="F394" s="553" t="s">
        <v>5106</v>
      </c>
    </row>
    <row r="395" ht="15.75" customHeight="1">
      <c r="A395" s="442" t="s">
        <v>1260</v>
      </c>
      <c r="B395" s="442" t="s">
        <v>1075</v>
      </c>
      <c r="C395" s="442" t="s">
        <v>14449</v>
      </c>
      <c r="D395" s="552">
        <v>20.0</v>
      </c>
      <c r="E395" s="491">
        <v>20.0</v>
      </c>
      <c r="F395" s="553" t="s">
        <v>1260</v>
      </c>
    </row>
    <row r="396" ht="15.75" customHeight="1">
      <c r="A396" s="442" t="s">
        <v>1260</v>
      </c>
      <c r="B396" s="442" t="s">
        <v>1075</v>
      </c>
      <c r="C396" s="442" t="s">
        <v>14450</v>
      </c>
      <c r="D396" s="552">
        <v>20.0</v>
      </c>
      <c r="E396" s="491">
        <v>20.0</v>
      </c>
      <c r="F396" s="553" t="s">
        <v>1260</v>
      </c>
    </row>
    <row r="397" ht="15.75" customHeight="1">
      <c r="A397" s="442" t="s">
        <v>1260</v>
      </c>
      <c r="B397" s="442" t="s">
        <v>1075</v>
      </c>
      <c r="C397" s="442" t="s">
        <v>14451</v>
      </c>
      <c r="D397" s="552">
        <v>20.0</v>
      </c>
      <c r="E397" s="491">
        <v>30.0</v>
      </c>
      <c r="F397" s="553" t="s">
        <v>1260</v>
      </c>
    </row>
    <row r="398" ht="15.75" customHeight="1">
      <c r="A398" s="442" t="s">
        <v>1260</v>
      </c>
      <c r="B398" s="442" t="s">
        <v>1075</v>
      </c>
      <c r="C398" s="552" t="s">
        <v>14452</v>
      </c>
      <c r="D398" s="552">
        <v>30.0</v>
      </c>
      <c r="E398" s="491">
        <v>30.0</v>
      </c>
      <c r="F398" s="553" t="s">
        <v>1260</v>
      </c>
    </row>
    <row r="399" ht="15.75" customHeight="1">
      <c r="A399" s="442" t="s">
        <v>10609</v>
      </c>
      <c r="B399" s="442" t="s">
        <v>135</v>
      </c>
      <c r="C399" s="442" t="s">
        <v>14453</v>
      </c>
      <c r="D399" s="552">
        <v>20.0</v>
      </c>
      <c r="E399" s="491">
        <v>20.0</v>
      </c>
      <c r="F399" s="553" t="s">
        <v>139</v>
      </c>
    </row>
    <row r="400" ht="15.75" customHeight="1">
      <c r="A400" s="442" t="s">
        <v>10609</v>
      </c>
      <c r="B400" s="442" t="s">
        <v>135</v>
      </c>
      <c r="C400" s="442" t="s">
        <v>14454</v>
      </c>
      <c r="D400" s="552">
        <v>20.0</v>
      </c>
      <c r="E400" s="491">
        <v>20.0</v>
      </c>
      <c r="F400" s="553" t="s">
        <v>139</v>
      </c>
    </row>
    <row r="401" ht="15.75" customHeight="1">
      <c r="A401" s="442" t="s">
        <v>10609</v>
      </c>
      <c r="B401" s="442" t="s">
        <v>135</v>
      </c>
      <c r="C401" s="442" t="s">
        <v>14455</v>
      </c>
      <c r="D401" s="552">
        <v>20.0</v>
      </c>
      <c r="E401" s="491">
        <v>20.0</v>
      </c>
      <c r="F401" s="553" t="s">
        <v>139</v>
      </c>
    </row>
    <row r="402" ht="15.75" customHeight="1">
      <c r="A402" s="442" t="s">
        <v>10609</v>
      </c>
      <c r="B402" s="442" t="s">
        <v>135</v>
      </c>
      <c r="C402" s="442" t="s">
        <v>14456</v>
      </c>
      <c r="D402" s="552">
        <v>20.0</v>
      </c>
      <c r="E402" s="491">
        <v>20.0</v>
      </c>
      <c r="F402" s="553" t="s">
        <v>139</v>
      </c>
    </row>
    <row r="403" ht="15.75" customHeight="1">
      <c r="A403" s="442" t="s">
        <v>10609</v>
      </c>
      <c r="B403" s="442" t="s">
        <v>135</v>
      </c>
      <c r="C403" s="442" t="s">
        <v>14457</v>
      </c>
      <c r="D403" s="552">
        <v>20.0</v>
      </c>
      <c r="E403" s="491">
        <v>20.0</v>
      </c>
      <c r="F403" s="553" t="s">
        <v>139</v>
      </c>
    </row>
    <row r="404" ht="15.75" customHeight="1">
      <c r="A404" s="442" t="s">
        <v>10609</v>
      </c>
      <c r="B404" s="442" t="s">
        <v>135</v>
      </c>
      <c r="C404" s="442" t="s">
        <v>14458</v>
      </c>
      <c r="D404" s="552">
        <v>20.0</v>
      </c>
      <c r="E404" s="491">
        <v>20.0</v>
      </c>
      <c r="F404" s="553" t="s">
        <v>139</v>
      </c>
    </row>
    <row r="405" ht="15.75" customHeight="1">
      <c r="A405" s="432" t="s">
        <v>10609</v>
      </c>
      <c r="B405" s="432" t="s">
        <v>135</v>
      </c>
      <c r="C405" s="432" t="s">
        <v>14459</v>
      </c>
      <c r="D405" s="432">
        <v>20.0</v>
      </c>
      <c r="E405" s="432">
        <v>20.0</v>
      </c>
      <c r="F405" s="432" t="s">
        <v>139</v>
      </c>
    </row>
    <row r="406" ht="15.75" customHeight="1">
      <c r="A406" s="432" t="s">
        <v>10609</v>
      </c>
      <c r="B406" s="432" t="s">
        <v>135</v>
      </c>
      <c r="C406" s="432" t="s">
        <v>14460</v>
      </c>
      <c r="D406" s="432">
        <v>20.0</v>
      </c>
      <c r="E406" s="432">
        <v>20.0</v>
      </c>
      <c r="F406" s="432" t="s">
        <v>139</v>
      </c>
    </row>
    <row r="407" ht="15.75" customHeight="1">
      <c r="A407" s="432" t="s">
        <v>10609</v>
      </c>
      <c r="B407" s="432" t="s">
        <v>135</v>
      </c>
      <c r="C407" s="432" t="s">
        <v>14461</v>
      </c>
      <c r="D407" s="432">
        <v>20.0</v>
      </c>
      <c r="E407" s="432">
        <v>20.0</v>
      </c>
      <c r="F407" s="432" t="s">
        <v>139</v>
      </c>
    </row>
    <row r="408" ht="15.75" customHeight="1">
      <c r="A408" s="432" t="s">
        <v>10609</v>
      </c>
      <c r="B408" s="432" t="s">
        <v>135</v>
      </c>
      <c r="C408" s="432" t="s">
        <v>14462</v>
      </c>
      <c r="D408" s="432">
        <v>30.0</v>
      </c>
      <c r="E408" s="432">
        <v>30.0</v>
      </c>
      <c r="F408" s="432" t="s">
        <v>139</v>
      </c>
    </row>
    <row r="409" ht="15.75" customHeight="1">
      <c r="A409" s="432" t="s">
        <v>10609</v>
      </c>
      <c r="B409" s="432" t="s">
        <v>135</v>
      </c>
      <c r="C409" s="432" t="s">
        <v>14463</v>
      </c>
      <c r="D409" s="432">
        <v>30.0</v>
      </c>
      <c r="E409" s="432">
        <v>30.0</v>
      </c>
      <c r="F409" s="432" t="s">
        <v>139</v>
      </c>
    </row>
    <row r="410" ht="15.75" customHeight="1">
      <c r="A410" s="432" t="s">
        <v>10609</v>
      </c>
      <c r="B410" s="432" t="s">
        <v>135</v>
      </c>
      <c r="C410" s="432" t="s">
        <v>14464</v>
      </c>
      <c r="D410" s="432">
        <v>30.0</v>
      </c>
      <c r="E410" s="432">
        <v>30.0</v>
      </c>
      <c r="F410" s="432" t="s">
        <v>139</v>
      </c>
    </row>
    <row r="411" ht="15.75" customHeight="1">
      <c r="A411" s="432" t="s">
        <v>10609</v>
      </c>
      <c r="B411" s="432" t="s">
        <v>135</v>
      </c>
      <c r="C411" s="432" t="s">
        <v>14465</v>
      </c>
      <c r="D411" s="432">
        <v>30.0</v>
      </c>
      <c r="E411" s="432">
        <v>30.0</v>
      </c>
      <c r="F411" s="432" t="s">
        <v>139</v>
      </c>
    </row>
    <row r="412" ht="15.75" customHeight="1">
      <c r="A412" s="432" t="s">
        <v>140</v>
      </c>
      <c r="B412" s="432" t="s">
        <v>135</v>
      </c>
      <c r="C412" s="432" t="s">
        <v>14466</v>
      </c>
      <c r="D412" s="432">
        <v>20.0</v>
      </c>
      <c r="E412" s="432">
        <v>10.0</v>
      </c>
      <c r="F412" s="432" t="s">
        <v>140</v>
      </c>
    </row>
    <row r="413" ht="15.75" customHeight="1">
      <c r="A413" s="432" t="s">
        <v>140</v>
      </c>
      <c r="B413" s="432" t="s">
        <v>135</v>
      </c>
      <c r="C413" s="432" t="s">
        <v>14467</v>
      </c>
      <c r="D413" s="432">
        <v>20.0</v>
      </c>
      <c r="E413" s="432">
        <v>10.0</v>
      </c>
      <c r="F413" s="432" t="s">
        <v>140</v>
      </c>
    </row>
    <row r="414" ht="15.75" customHeight="1">
      <c r="A414" s="432" t="s">
        <v>140</v>
      </c>
      <c r="B414" s="432" t="s">
        <v>135</v>
      </c>
      <c r="C414" s="432" t="s">
        <v>14468</v>
      </c>
      <c r="D414" s="432">
        <v>20.0</v>
      </c>
      <c r="E414" s="432">
        <v>20.0</v>
      </c>
      <c r="F414" s="432" t="s">
        <v>140</v>
      </c>
    </row>
    <row r="415" ht="15.75" customHeight="1">
      <c r="A415" s="432" t="s">
        <v>140</v>
      </c>
      <c r="B415" s="432" t="s">
        <v>135</v>
      </c>
      <c r="C415" s="432" t="s">
        <v>14469</v>
      </c>
      <c r="D415" s="432">
        <v>20.0</v>
      </c>
      <c r="E415" s="432">
        <v>20.0</v>
      </c>
      <c r="F415" s="432" t="s">
        <v>140</v>
      </c>
    </row>
    <row r="416" ht="15.75" customHeight="1">
      <c r="A416" s="432" t="s">
        <v>140</v>
      </c>
      <c r="B416" s="432" t="s">
        <v>135</v>
      </c>
      <c r="C416" s="432" t="s">
        <v>14470</v>
      </c>
      <c r="D416" s="432">
        <v>20.0</v>
      </c>
      <c r="E416" s="432">
        <v>20.0</v>
      </c>
      <c r="F416" s="432" t="s">
        <v>140</v>
      </c>
    </row>
    <row r="417" ht="15.75" customHeight="1">
      <c r="A417" s="432" t="s">
        <v>140</v>
      </c>
      <c r="B417" s="432" t="s">
        <v>135</v>
      </c>
      <c r="C417" s="432" t="s">
        <v>14471</v>
      </c>
      <c r="D417" s="432">
        <v>20.0</v>
      </c>
      <c r="E417" s="432">
        <v>20.0</v>
      </c>
      <c r="F417" s="432" t="s">
        <v>140</v>
      </c>
    </row>
    <row r="418" ht="15.75" customHeight="1">
      <c r="A418" s="432" t="s">
        <v>140</v>
      </c>
      <c r="B418" s="432" t="s">
        <v>135</v>
      </c>
      <c r="C418" s="432" t="s">
        <v>14472</v>
      </c>
      <c r="D418" s="432">
        <v>30.0</v>
      </c>
      <c r="E418" s="432">
        <v>30.0</v>
      </c>
      <c r="F418" s="432" t="s">
        <v>140</v>
      </c>
    </row>
    <row r="419" ht="15.75" customHeight="1">
      <c r="A419" s="432" t="s">
        <v>140</v>
      </c>
      <c r="B419" s="432" t="s">
        <v>135</v>
      </c>
      <c r="C419" s="432" t="s">
        <v>14473</v>
      </c>
      <c r="D419" s="432">
        <v>30.0</v>
      </c>
      <c r="E419" s="432">
        <v>30.0</v>
      </c>
      <c r="F419" s="432" t="s">
        <v>140</v>
      </c>
    </row>
    <row r="420" ht="15.75" customHeight="1">
      <c r="A420" s="432" t="s">
        <v>140</v>
      </c>
      <c r="B420" s="432" t="s">
        <v>135</v>
      </c>
      <c r="C420" s="432" t="s">
        <v>14474</v>
      </c>
      <c r="D420" s="432">
        <v>30.0</v>
      </c>
      <c r="E420" s="432">
        <v>30.0</v>
      </c>
      <c r="F420" s="432" t="s">
        <v>140</v>
      </c>
    </row>
    <row r="421" ht="15.75" customHeight="1">
      <c r="A421" s="432" t="s">
        <v>140</v>
      </c>
      <c r="B421" s="432" t="s">
        <v>135</v>
      </c>
      <c r="C421" s="432" t="s">
        <v>14475</v>
      </c>
      <c r="D421" s="432">
        <v>30.0</v>
      </c>
      <c r="E421" s="432">
        <v>30.0</v>
      </c>
      <c r="F421" s="432" t="s">
        <v>140</v>
      </c>
    </row>
    <row r="422" ht="15.75" customHeight="1">
      <c r="A422" s="432" t="s">
        <v>140</v>
      </c>
      <c r="B422" s="432" t="s">
        <v>135</v>
      </c>
      <c r="C422" s="432" t="s">
        <v>14476</v>
      </c>
      <c r="D422" s="432">
        <v>30.0</v>
      </c>
      <c r="E422" s="432">
        <v>30.0</v>
      </c>
      <c r="F422" s="432" t="s">
        <v>140</v>
      </c>
    </row>
    <row r="423" ht="15.75" customHeight="1">
      <c r="A423" s="432" t="s">
        <v>140</v>
      </c>
      <c r="B423" s="432" t="s">
        <v>135</v>
      </c>
      <c r="C423" s="432" t="s">
        <v>14477</v>
      </c>
      <c r="D423" s="432">
        <v>30.0</v>
      </c>
      <c r="E423" s="432">
        <v>30.0</v>
      </c>
      <c r="F423" s="432" t="s">
        <v>140</v>
      </c>
    </row>
    <row r="424" ht="15.75" customHeight="1">
      <c r="A424" s="432" t="s">
        <v>140</v>
      </c>
      <c r="B424" s="432" t="s">
        <v>135</v>
      </c>
      <c r="C424" s="432" t="s">
        <v>14478</v>
      </c>
      <c r="D424" s="432">
        <v>30.0</v>
      </c>
      <c r="E424" s="432">
        <v>30.0</v>
      </c>
      <c r="F424" s="432" t="s">
        <v>140</v>
      </c>
    </row>
    <row r="425" ht="15.75" customHeight="1">
      <c r="A425" s="432" t="s">
        <v>140</v>
      </c>
      <c r="B425" s="432" t="s">
        <v>135</v>
      </c>
      <c r="C425" s="432" t="s">
        <v>14479</v>
      </c>
      <c r="D425" s="432">
        <v>30.0</v>
      </c>
      <c r="E425" s="432">
        <v>30.0</v>
      </c>
      <c r="F425" s="432" t="s">
        <v>140</v>
      </c>
    </row>
    <row r="426" ht="15.75" customHeight="1">
      <c r="A426" s="432" t="s">
        <v>140</v>
      </c>
      <c r="B426" s="432" t="s">
        <v>135</v>
      </c>
      <c r="C426" s="432" t="s">
        <v>14480</v>
      </c>
      <c r="D426" s="432">
        <v>30.0</v>
      </c>
      <c r="E426" s="432">
        <v>30.0</v>
      </c>
      <c r="F426" s="432" t="s">
        <v>140</v>
      </c>
    </row>
    <row r="427" ht="15.75" customHeight="1">
      <c r="A427" s="432" t="s">
        <v>140</v>
      </c>
      <c r="B427" s="432" t="s">
        <v>135</v>
      </c>
      <c r="C427" s="432" t="s">
        <v>14481</v>
      </c>
      <c r="D427" s="432">
        <v>30.0</v>
      </c>
      <c r="E427" s="432">
        <v>30.0</v>
      </c>
      <c r="F427" s="432" t="s">
        <v>140</v>
      </c>
    </row>
    <row r="428" ht="15.75" customHeight="1">
      <c r="A428" s="432" t="s">
        <v>140</v>
      </c>
      <c r="B428" s="432" t="s">
        <v>135</v>
      </c>
      <c r="C428" s="432" t="s">
        <v>14482</v>
      </c>
      <c r="D428" s="432">
        <v>30.0</v>
      </c>
      <c r="E428" s="432">
        <v>30.0</v>
      </c>
      <c r="F428" s="432" t="s">
        <v>140</v>
      </c>
    </row>
    <row r="429" ht="15.75" customHeight="1">
      <c r="A429" s="432" t="s">
        <v>140</v>
      </c>
      <c r="B429" s="432" t="s">
        <v>135</v>
      </c>
      <c r="C429" s="432" t="s">
        <v>14483</v>
      </c>
      <c r="D429" s="432">
        <v>30.0</v>
      </c>
      <c r="E429" s="432">
        <v>30.0</v>
      </c>
      <c r="F429" s="432" t="s">
        <v>140</v>
      </c>
    </row>
    <row r="430" ht="15.75" customHeight="1">
      <c r="A430" s="432" t="s">
        <v>140</v>
      </c>
      <c r="B430" s="432" t="s">
        <v>135</v>
      </c>
      <c r="C430" s="432" t="s">
        <v>14484</v>
      </c>
      <c r="D430" s="432">
        <v>30.0</v>
      </c>
      <c r="E430" s="432">
        <v>30.0</v>
      </c>
      <c r="F430" s="432" t="s">
        <v>140</v>
      </c>
    </row>
    <row r="431" ht="15.75" customHeight="1">
      <c r="A431" s="432" t="s">
        <v>140</v>
      </c>
      <c r="B431" s="432" t="s">
        <v>135</v>
      </c>
      <c r="C431" s="432" t="s">
        <v>14485</v>
      </c>
      <c r="D431" s="432">
        <v>30.0</v>
      </c>
      <c r="E431" s="432">
        <v>30.0</v>
      </c>
      <c r="F431" s="432" t="s">
        <v>140</v>
      </c>
    </row>
    <row r="432" ht="15.75" customHeight="1">
      <c r="A432" s="432" t="s">
        <v>140</v>
      </c>
      <c r="B432" s="432" t="s">
        <v>135</v>
      </c>
      <c r="C432" s="432" t="s">
        <v>14486</v>
      </c>
      <c r="D432" s="432">
        <v>30.0</v>
      </c>
      <c r="E432" s="432">
        <v>30.0</v>
      </c>
      <c r="F432" s="432" t="s">
        <v>140</v>
      </c>
    </row>
    <row r="433" ht="15.75" customHeight="1">
      <c r="A433" s="432" t="s">
        <v>140</v>
      </c>
      <c r="B433" s="432" t="s">
        <v>135</v>
      </c>
      <c r="C433" s="432" t="s">
        <v>14487</v>
      </c>
      <c r="D433" s="432">
        <v>30.0</v>
      </c>
      <c r="E433" s="432">
        <v>30.0</v>
      </c>
      <c r="F433" s="432" t="s">
        <v>140</v>
      </c>
    </row>
    <row r="434" ht="15.75" customHeight="1">
      <c r="A434" s="432" t="s">
        <v>10708</v>
      </c>
      <c r="B434" s="432" t="s">
        <v>135</v>
      </c>
      <c r="C434" s="432" t="s">
        <v>14488</v>
      </c>
      <c r="D434" s="432">
        <v>20.0</v>
      </c>
      <c r="E434" s="432">
        <v>20.0</v>
      </c>
      <c r="F434" s="432" t="s">
        <v>142</v>
      </c>
    </row>
    <row r="435" ht="15.75" customHeight="1">
      <c r="A435" s="432" t="s">
        <v>10708</v>
      </c>
      <c r="B435" s="432" t="s">
        <v>135</v>
      </c>
      <c r="C435" s="432" t="s">
        <v>14489</v>
      </c>
      <c r="D435" s="432">
        <v>20.0</v>
      </c>
      <c r="E435" s="432">
        <v>20.0</v>
      </c>
      <c r="F435" s="432" t="s">
        <v>142</v>
      </c>
    </row>
    <row r="436" ht="15.75" customHeight="1">
      <c r="A436" s="432" t="s">
        <v>10708</v>
      </c>
      <c r="B436" s="432" t="s">
        <v>135</v>
      </c>
      <c r="C436" s="432" t="s">
        <v>14490</v>
      </c>
      <c r="D436" s="432">
        <v>20.0</v>
      </c>
      <c r="E436" s="432">
        <v>20.0</v>
      </c>
      <c r="F436" s="432" t="s">
        <v>142</v>
      </c>
    </row>
    <row r="437" ht="15.75" customHeight="1">
      <c r="A437" s="432" t="s">
        <v>10708</v>
      </c>
      <c r="B437" s="432" t="s">
        <v>135</v>
      </c>
      <c r="C437" s="432" t="s">
        <v>14491</v>
      </c>
      <c r="D437" s="432">
        <v>20.0</v>
      </c>
      <c r="E437" s="432">
        <v>20.0</v>
      </c>
      <c r="F437" s="432" t="s">
        <v>142</v>
      </c>
    </row>
    <row r="438" ht="15.75" customHeight="1">
      <c r="A438" s="432" t="s">
        <v>10708</v>
      </c>
      <c r="B438" s="432" t="s">
        <v>135</v>
      </c>
      <c r="C438" s="432" t="s">
        <v>14492</v>
      </c>
      <c r="D438" s="432">
        <v>30.0</v>
      </c>
      <c r="E438" s="432">
        <v>30.0</v>
      </c>
      <c r="F438" s="432" t="s">
        <v>142</v>
      </c>
    </row>
    <row r="439" ht="15.75" customHeight="1">
      <c r="A439" s="432" t="s">
        <v>10708</v>
      </c>
      <c r="B439" s="432" t="s">
        <v>135</v>
      </c>
      <c r="C439" s="432" t="s">
        <v>14493</v>
      </c>
      <c r="D439" s="432">
        <v>30.0</v>
      </c>
      <c r="E439" s="432">
        <v>30.0</v>
      </c>
      <c r="F439" s="432" t="s">
        <v>142</v>
      </c>
    </row>
    <row r="440" ht="15.75" customHeight="1">
      <c r="A440" s="432" t="s">
        <v>11678</v>
      </c>
      <c r="B440" s="432" t="s">
        <v>135</v>
      </c>
      <c r="C440" s="432" t="s">
        <v>14494</v>
      </c>
      <c r="D440" s="432">
        <v>20.0</v>
      </c>
      <c r="E440" s="432">
        <v>20.0</v>
      </c>
      <c r="F440" s="432" t="s">
        <v>143</v>
      </c>
    </row>
    <row r="441" ht="15.75" customHeight="1">
      <c r="A441" s="432" t="s">
        <v>11678</v>
      </c>
      <c r="B441" s="432" t="s">
        <v>135</v>
      </c>
      <c r="C441" s="432" t="s">
        <v>14495</v>
      </c>
      <c r="D441" s="432">
        <v>20.0</v>
      </c>
      <c r="E441" s="432">
        <v>20.0</v>
      </c>
      <c r="F441" s="432" t="s">
        <v>143</v>
      </c>
    </row>
    <row r="442" ht="15.75" customHeight="1">
      <c r="A442" s="432" t="s">
        <v>11678</v>
      </c>
      <c r="B442" s="432" t="s">
        <v>135</v>
      </c>
      <c r="C442" s="432" t="s">
        <v>14496</v>
      </c>
      <c r="D442" s="432">
        <v>20.0</v>
      </c>
      <c r="E442" s="432">
        <v>20.0</v>
      </c>
      <c r="F442" s="432" t="s">
        <v>143</v>
      </c>
    </row>
    <row r="443" ht="15.75" customHeight="1">
      <c r="A443" s="432" t="s">
        <v>11678</v>
      </c>
      <c r="B443" s="432" t="s">
        <v>135</v>
      </c>
      <c r="C443" s="432" t="s">
        <v>14497</v>
      </c>
      <c r="D443" s="432">
        <v>20.0</v>
      </c>
      <c r="E443" s="432">
        <v>20.0</v>
      </c>
      <c r="F443" s="432" t="s">
        <v>143</v>
      </c>
    </row>
    <row r="444" ht="15.75" customHeight="1">
      <c r="A444" s="432" t="s">
        <v>11678</v>
      </c>
      <c r="B444" s="432" t="s">
        <v>135</v>
      </c>
      <c r="C444" s="432" t="s">
        <v>14498</v>
      </c>
      <c r="D444" s="432">
        <v>20.0</v>
      </c>
      <c r="E444" s="432">
        <v>20.0</v>
      </c>
      <c r="F444" s="432" t="s">
        <v>143</v>
      </c>
    </row>
    <row r="445" ht="15.75" customHeight="1">
      <c r="A445" s="432" t="s">
        <v>11678</v>
      </c>
      <c r="B445" s="432" t="s">
        <v>135</v>
      </c>
      <c r="C445" s="432" t="s">
        <v>14499</v>
      </c>
      <c r="D445" s="432">
        <v>20.0</v>
      </c>
      <c r="E445" s="432">
        <v>20.0</v>
      </c>
      <c r="F445" s="432" t="s">
        <v>143</v>
      </c>
    </row>
    <row r="446" ht="15.75" customHeight="1">
      <c r="A446" s="432" t="s">
        <v>11678</v>
      </c>
      <c r="B446" s="432" t="s">
        <v>135</v>
      </c>
      <c r="C446" s="432" t="s">
        <v>14500</v>
      </c>
      <c r="D446" s="432">
        <v>20.0</v>
      </c>
      <c r="E446" s="432">
        <v>20.0</v>
      </c>
      <c r="F446" s="432" t="s">
        <v>143</v>
      </c>
    </row>
    <row r="447" ht="15.75" customHeight="1">
      <c r="A447" s="432" t="s">
        <v>11678</v>
      </c>
      <c r="B447" s="432" t="s">
        <v>135</v>
      </c>
      <c r="C447" s="432" t="s">
        <v>14501</v>
      </c>
      <c r="D447" s="432">
        <v>20.0</v>
      </c>
      <c r="E447" s="432">
        <v>20.0</v>
      </c>
      <c r="F447" s="432" t="s">
        <v>143</v>
      </c>
    </row>
    <row r="448" ht="15.75" customHeight="1">
      <c r="A448" s="432" t="s">
        <v>11678</v>
      </c>
      <c r="B448" s="432" t="s">
        <v>135</v>
      </c>
      <c r="C448" s="432" t="s">
        <v>14502</v>
      </c>
      <c r="D448" s="432">
        <v>20.0</v>
      </c>
      <c r="E448" s="432">
        <v>20.0</v>
      </c>
      <c r="F448" s="432" t="s">
        <v>143</v>
      </c>
    </row>
    <row r="449" ht="15.75" customHeight="1">
      <c r="A449" s="432" t="s">
        <v>11678</v>
      </c>
      <c r="B449" s="432" t="s">
        <v>135</v>
      </c>
      <c r="C449" s="432" t="s">
        <v>14503</v>
      </c>
      <c r="D449" s="432">
        <v>30.0</v>
      </c>
      <c r="E449" s="432">
        <v>30.0</v>
      </c>
      <c r="F449" s="432" t="s">
        <v>143</v>
      </c>
    </row>
    <row r="450" ht="15.75" customHeight="1">
      <c r="A450" s="432" t="s">
        <v>11678</v>
      </c>
      <c r="B450" s="432" t="s">
        <v>135</v>
      </c>
      <c r="C450" s="432" t="s">
        <v>14504</v>
      </c>
      <c r="D450" s="432">
        <v>30.0</v>
      </c>
      <c r="E450" s="432">
        <v>30.0</v>
      </c>
      <c r="F450" s="432" t="s">
        <v>143</v>
      </c>
    </row>
    <row r="451" ht="15.75" customHeight="1">
      <c r="A451" s="432" t="s">
        <v>11678</v>
      </c>
      <c r="B451" s="432" t="s">
        <v>135</v>
      </c>
      <c r="C451" s="432" t="s">
        <v>14505</v>
      </c>
      <c r="D451" s="432">
        <v>30.0</v>
      </c>
      <c r="E451" s="432">
        <v>30.0</v>
      </c>
      <c r="F451" s="432" t="s">
        <v>143</v>
      </c>
    </row>
    <row r="452" ht="15.75" customHeight="1">
      <c r="A452" s="432" t="s">
        <v>11678</v>
      </c>
      <c r="B452" s="432" t="s">
        <v>135</v>
      </c>
      <c r="C452" s="432" t="s">
        <v>14506</v>
      </c>
      <c r="D452" s="432">
        <v>30.0</v>
      </c>
      <c r="E452" s="432">
        <v>30.0</v>
      </c>
      <c r="F452" s="432" t="s">
        <v>143</v>
      </c>
    </row>
    <row r="453" ht="15.75" customHeight="1">
      <c r="A453" s="432" t="s">
        <v>11678</v>
      </c>
      <c r="B453" s="432" t="s">
        <v>135</v>
      </c>
      <c r="C453" s="432" t="s">
        <v>14507</v>
      </c>
      <c r="D453" s="432">
        <v>30.0</v>
      </c>
      <c r="E453" s="432">
        <v>30.0</v>
      </c>
      <c r="F453" s="432" t="s">
        <v>143</v>
      </c>
    </row>
    <row r="454" ht="15.75" customHeight="1">
      <c r="A454" s="432" t="s">
        <v>145</v>
      </c>
      <c r="B454" s="432" t="s">
        <v>10828</v>
      </c>
      <c r="C454" s="432" t="s">
        <v>14508</v>
      </c>
      <c r="D454" s="432">
        <v>20.0</v>
      </c>
      <c r="E454" s="432">
        <v>20.0</v>
      </c>
      <c r="F454" s="432" t="s">
        <v>145</v>
      </c>
    </row>
    <row r="455" ht="15.75" customHeight="1">
      <c r="A455" s="432" t="s">
        <v>145</v>
      </c>
      <c r="B455" s="432" t="s">
        <v>10828</v>
      </c>
      <c r="C455" s="432" t="s">
        <v>14509</v>
      </c>
      <c r="D455" s="432">
        <v>30.0</v>
      </c>
      <c r="E455" s="432">
        <v>30.0</v>
      </c>
      <c r="F455" s="432" t="s">
        <v>145</v>
      </c>
    </row>
    <row r="456" ht="15.75" customHeight="1">
      <c r="A456" s="432" t="s">
        <v>145</v>
      </c>
      <c r="B456" s="432" t="s">
        <v>10828</v>
      </c>
      <c r="C456" s="432" t="s">
        <v>14510</v>
      </c>
      <c r="D456" s="432">
        <v>30.0</v>
      </c>
      <c r="E456" s="432">
        <v>30.0</v>
      </c>
      <c r="F456" s="432" t="s">
        <v>145</v>
      </c>
    </row>
    <row r="457" ht="15.75" customHeight="1">
      <c r="A457" s="432" t="s">
        <v>145</v>
      </c>
      <c r="B457" s="432" t="s">
        <v>10828</v>
      </c>
      <c r="C457" s="432" t="s">
        <v>14511</v>
      </c>
      <c r="D457" s="432">
        <v>30.0</v>
      </c>
      <c r="E457" s="432">
        <v>30.0</v>
      </c>
      <c r="F457" s="432" t="s">
        <v>145</v>
      </c>
    </row>
    <row r="458" ht="15.75" customHeight="1">
      <c r="A458" s="432" t="s">
        <v>145</v>
      </c>
      <c r="B458" s="432" t="s">
        <v>10828</v>
      </c>
      <c r="C458" s="432" t="s">
        <v>14512</v>
      </c>
      <c r="D458" s="432">
        <v>30.0</v>
      </c>
      <c r="E458" s="432">
        <v>30.0</v>
      </c>
      <c r="F458" s="432" t="s">
        <v>145</v>
      </c>
    </row>
    <row r="459" ht="15.75" customHeight="1">
      <c r="A459" s="432" t="s">
        <v>145</v>
      </c>
      <c r="B459" s="432" t="s">
        <v>10828</v>
      </c>
      <c r="C459" s="432" t="s">
        <v>14513</v>
      </c>
      <c r="D459" s="432">
        <v>30.0</v>
      </c>
      <c r="E459" s="432">
        <v>30.0</v>
      </c>
      <c r="F459" s="432" t="s">
        <v>145</v>
      </c>
    </row>
    <row r="460" ht="15.75" customHeight="1">
      <c r="A460" s="432" t="s">
        <v>145</v>
      </c>
      <c r="B460" s="432" t="s">
        <v>10828</v>
      </c>
      <c r="C460" s="432" t="s">
        <v>14514</v>
      </c>
      <c r="D460" s="432">
        <v>20.0</v>
      </c>
      <c r="E460" s="432">
        <v>20.0</v>
      </c>
      <c r="F460" s="432" t="s">
        <v>145</v>
      </c>
    </row>
    <row r="461" ht="15.75" customHeight="1">
      <c r="A461" s="432" t="s">
        <v>145</v>
      </c>
      <c r="B461" s="432" t="s">
        <v>10828</v>
      </c>
      <c r="C461" s="432" t="s">
        <v>14515</v>
      </c>
      <c r="D461" s="432">
        <v>20.0</v>
      </c>
      <c r="E461" s="432">
        <v>20.0</v>
      </c>
      <c r="F461" s="432" t="s">
        <v>145</v>
      </c>
    </row>
    <row r="462" ht="15.75" customHeight="1">
      <c r="A462" s="432" t="s">
        <v>145</v>
      </c>
      <c r="B462" s="432" t="s">
        <v>10828</v>
      </c>
      <c r="C462" s="432" t="s">
        <v>14516</v>
      </c>
      <c r="D462" s="432">
        <v>20.0</v>
      </c>
      <c r="E462" s="432">
        <v>20.0</v>
      </c>
      <c r="F462" s="432" t="s">
        <v>145</v>
      </c>
    </row>
    <row r="463" ht="15.75" customHeight="1">
      <c r="A463" s="432" t="s">
        <v>145</v>
      </c>
      <c r="B463" s="432" t="s">
        <v>10828</v>
      </c>
      <c r="C463" s="432" t="s">
        <v>14517</v>
      </c>
      <c r="D463" s="432">
        <v>20.0</v>
      </c>
      <c r="E463" s="432">
        <v>20.0</v>
      </c>
      <c r="F463" s="432" t="s">
        <v>145</v>
      </c>
    </row>
    <row r="464" ht="15.75" customHeight="1">
      <c r="A464" s="432" t="s">
        <v>145</v>
      </c>
      <c r="B464" s="432" t="s">
        <v>10828</v>
      </c>
      <c r="C464" s="432" t="s">
        <v>14518</v>
      </c>
      <c r="D464" s="432">
        <v>20.0</v>
      </c>
      <c r="E464" s="432">
        <v>20.0</v>
      </c>
      <c r="F464" s="432" t="s">
        <v>145</v>
      </c>
    </row>
    <row r="465" ht="15.75" customHeight="1">
      <c r="A465" s="432" t="s">
        <v>145</v>
      </c>
      <c r="B465" s="432" t="s">
        <v>10828</v>
      </c>
      <c r="C465" s="432" t="s">
        <v>14519</v>
      </c>
      <c r="D465" s="432">
        <v>20.0</v>
      </c>
      <c r="E465" s="432">
        <v>20.0</v>
      </c>
      <c r="F465" s="432" t="s">
        <v>145</v>
      </c>
    </row>
    <row r="466" ht="15.75" customHeight="1">
      <c r="A466" s="432" t="s">
        <v>145</v>
      </c>
      <c r="B466" s="432" t="s">
        <v>10828</v>
      </c>
      <c r="C466" s="432" t="s">
        <v>14520</v>
      </c>
      <c r="D466" s="432">
        <v>20.0</v>
      </c>
      <c r="E466" s="432">
        <v>20.0</v>
      </c>
      <c r="F466" s="432" t="s">
        <v>145</v>
      </c>
    </row>
    <row r="467" ht="15.75" customHeight="1">
      <c r="A467" s="432" t="s">
        <v>145</v>
      </c>
      <c r="B467" s="432" t="s">
        <v>10828</v>
      </c>
      <c r="C467" s="432" t="s">
        <v>14521</v>
      </c>
      <c r="D467" s="432">
        <v>20.0</v>
      </c>
      <c r="E467" s="432">
        <v>20.0</v>
      </c>
      <c r="F467" s="432" t="s">
        <v>145</v>
      </c>
    </row>
    <row r="468" ht="15.75" customHeight="1">
      <c r="A468" s="432" t="s">
        <v>145</v>
      </c>
      <c r="B468" s="432" t="s">
        <v>10828</v>
      </c>
      <c r="C468" s="432" t="s">
        <v>14522</v>
      </c>
      <c r="D468" s="432">
        <v>20.0</v>
      </c>
      <c r="E468" s="432">
        <v>20.0</v>
      </c>
      <c r="F468" s="432" t="s">
        <v>145</v>
      </c>
    </row>
    <row r="469" ht="15.75" customHeight="1">
      <c r="A469" s="432" t="s">
        <v>145</v>
      </c>
      <c r="B469" s="432" t="s">
        <v>10828</v>
      </c>
      <c r="C469" s="432" t="s">
        <v>14523</v>
      </c>
      <c r="D469" s="432">
        <v>20.0</v>
      </c>
      <c r="E469" s="432">
        <v>20.0</v>
      </c>
      <c r="F469" s="432" t="s">
        <v>145</v>
      </c>
    </row>
    <row r="470" ht="15.75" customHeight="1">
      <c r="A470" s="432" t="s">
        <v>145</v>
      </c>
      <c r="B470" s="432" t="s">
        <v>10828</v>
      </c>
      <c r="C470" s="432" t="s">
        <v>14524</v>
      </c>
      <c r="D470" s="432">
        <v>20.0</v>
      </c>
      <c r="E470" s="432">
        <v>20.0</v>
      </c>
      <c r="F470" s="432" t="s">
        <v>145</v>
      </c>
    </row>
    <row r="471" ht="15.75" customHeight="1">
      <c r="A471" s="432" t="s">
        <v>145</v>
      </c>
      <c r="B471" s="432" t="s">
        <v>10828</v>
      </c>
      <c r="C471" s="432" t="s">
        <v>14525</v>
      </c>
      <c r="D471" s="432">
        <v>20.0</v>
      </c>
      <c r="E471" s="432">
        <v>20.0</v>
      </c>
      <c r="F471" s="432" t="s">
        <v>145</v>
      </c>
    </row>
    <row r="472" ht="15.75" customHeight="1">
      <c r="A472" s="432" t="s">
        <v>145</v>
      </c>
      <c r="B472" s="432" t="s">
        <v>10828</v>
      </c>
      <c r="C472" s="432" t="s">
        <v>14526</v>
      </c>
      <c r="D472" s="432">
        <v>20.0</v>
      </c>
      <c r="E472" s="432">
        <v>20.0</v>
      </c>
      <c r="F472" s="432" t="s">
        <v>145</v>
      </c>
    </row>
    <row r="473" ht="15.75" customHeight="1">
      <c r="A473" s="432" t="s">
        <v>145</v>
      </c>
      <c r="B473" s="432" t="s">
        <v>10828</v>
      </c>
      <c r="C473" s="432" t="s">
        <v>14527</v>
      </c>
      <c r="D473" s="432">
        <v>30.0</v>
      </c>
      <c r="E473" s="432">
        <v>30.0</v>
      </c>
      <c r="F473" s="432" t="s">
        <v>145</v>
      </c>
    </row>
    <row r="474" ht="15.75" customHeight="1">
      <c r="A474" s="432" t="s">
        <v>147</v>
      </c>
      <c r="B474" s="432" t="s">
        <v>135</v>
      </c>
      <c r="C474" s="432" t="s">
        <v>14528</v>
      </c>
      <c r="D474" s="432">
        <v>20.0</v>
      </c>
      <c r="E474" s="432">
        <v>20.0</v>
      </c>
      <c r="F474" s="432" t="s">
        <v>147</v>
      </c>
    </row>
    <row r="475" ht="15.75" customHeight="1">
      <c r="A475" s="432" t="s">
        <v>147</v>
      </c>
      <c r="B475" s="432" t="s">
        <v>135</v>
      </c>
      <c r="C475" s="432" t="s">
        <v>14529</v>
      </c>
      <c r="D475" s="432">
        <v>20.0</v>
      </c>
      <c r="E475" s="432">
        <v>20.0</v>
      </c>
      <c r="F475" s="432" t="s">
        <v>147</v>
      </c>
    </row>
    <row r="476" ht="15.75" customHeight="1">
      <c r="A476" s="432" t="s">
        <v>147</v>
      </c>
      <c r="B476" s="432" t="s">
        <v>135</v>
      </c>
      <c r="C476" s="432" t="s">
        <v>14530</v>
      </c>
      <c r="D476" s="432">
        <v>20.0</v>
      </c>
      <c r="E476" s="432">
        <v>10.0</v>
      </c>
      <c r="F476" s="432" t="s">
        <v>147</v>
      </c>
    </row>
    <row r="477" ht="15.75" customHeight="1">
      <c r="A477" s="432" t="s">
        <v>147</v>
      </c>
      <c r="B477" s="432" t="s">
        <v>135</v>
      </c>
      <c r="C477" s="432" t="s">
        <v>14531</v>
      </c>
      <c r="D477" s="432">
        <v>20.0</v>
      </c>
      <c r="E477" s="432">
        <v>10.0</v>
      </c>
      <c r="F477" s="432" t="s">
        <v>147</v>
      </c>
    </row>
    <row r="478" ht="15.75" customHeight="1">
      <c r="A478" s="442" t="s">
        <v>13439</v>
      </c>
      <c r="B478" s="442" t="s">
        <v>135</v>
      </c>
      <c r="C478" s="442" t="s">
        <v>14532</v>
      </c>
      <c r="D478" s="552">
        <v>30.0</v>
      </c>
      <c r="E478" s="491">
        <f t="shared" ref="E478:E493" si="11">D478</f>
        <v>30</v>
      </c>
      <c r="F478" s="442" t="s">
        <v>13439</v>
      </c>
    </row>
    <row r="479" ht="15.75" customHeight="1">
      <c r="A479" s="442" t="s">
        <v>13439</v>
      </c>
      <c r="B479" s="442" t="s">
        <v>135</v>
      </c>
      <c r="C479" s="442" t="s">
        <v>14533</v>
      </c>
      <c r="D479" s="552">
        <v>30.0</v>
      </c>
      <c r="E479" s="491">
        <f t="shared" si="11"/>
        <v>30</v>
      </c>
      <c r="F479" s="442" t="s">
        <v>13439</v>
      </c>
    </row>
    <row r="480" ht="15.75" customHeight="1">
      <c r="A480" s="442" t="s">
        <v>13439</v>
      </c>
      <c r="B480" s="442" t="s">
        <v>135</v>
      </c>
      <c r="C480" s="442" t="s">
        <v>14534</v>
      </c>
      <c r="D480" s="552">
        <v>30.0</v>
      </c>
      <c r="E480" s="491">
        <f t="shared" si="11"/>
        <v>30</v>
      </c>
      <c r="F480" s="442" t="s">
        <v>13439</v>
      </c>
    </row>
    <row r="481" ht="15.75" customHeight="1">
      <c r="A481" s="442" t="s">
        <v>13439</v>
      </c>
      <c r="B481" s="442" t="s">
        <v>135</v>
      </c>
      <c r="C481" s="442" t="s">
        <v>14535</v>
      </c>
      <c r="D481" s="552">
        <v>30.0</v>
      </c>
      <c r="E481" s="491">
        <f t="shared" si="11"/>
        <v>30</v>
      </c>
      <c r="F481" s="442" t="s">
        <v>13439</v>
      </c>
    </row>
    <row r="482" ht="15.75" customHeight="1">
      <c r="A482" s="442" t="s">
        <v>13439</v>
      </c>
      <c r="B482" s="442" t="s">
        <v>135</v>
      </c>
      <c r="C482" s="442" t="s">
        <v>14536</v>
      </c>
      <c r="D482" s="552">
        <v>30.0</v>
      </c>
      <c r="E482" s="491">
        <f t="shared" si="11"/>
        <v>30</v>
      </c>
      <c r="F482" s="442" t="s">
        <v>13439</v>
      </c>
    </row>
    <row r="483" ht="15.75" customHeight="1">
      <c r="A483" s="442" t="s">
        <v>13439</v>
      </c>
      <c r="B483" s="442" t="s">
        <v>135</v>
      </c>
      <c r="C483" s="442" t="s">
        <v>14537</v>
      </c>
      <c r="D483" s="552">
        <v>30.0</v>
      </c>
      <c r="E483" s="491">
        <f t="shared" si="11"/>
        <v>30</v>
      </c>
      <c r="F483" s="442" t="s">
        <v>13439</v>
      </c>
    </row>
    <row r="484" ht="15.75" customHeight="1">
      <c r="A484" s="442" t="s">
        <v>13439</v>
      </c>
      <c r="B484" s="442" t="s">
        <v>135</v>
      </c>
      <c r="C484" s="442" t="s">
        <v>14538</v>
      </c>
      <c r="D484" s="552">
        <v>30.0</v>
      </c>
      <c r="E484" s="491">
        <f t="shared" si="11"/>
        <v>30</v>
      </c>
      <c r="F484" s="442" t="s">
        <v>13439</v>
      </c>
    </row>
    <row r="485" ht="15.75" customHeight="1">
      <c r="A485" s="442" t="s">
        <v>13439</v>
      </c>
      <c r="B485" s="442" t="s">
        <v>135</v>
      </c>
      <c r="C485" s="442" t="s">
        <v>14539</v>
      </c>
      <c r="D485" s="552">
        <v>30.0</v>
      </c>
      <c r="E485" s="491">
        <f t="shared" si="11"/>
        <v>30</v>
      </c>
      <c r="F485" s="442" t="s">
        <v>13439</v>
      </c>
    </row>
    <row r="486" ht="15.75" customHeight="1">
      <c r="A486" s="442" t="s">
        <v>13439</v>
      </c>
      <c r="B486" s="442" t="s">
        <v>135</v>
      </c>
      <c r="C486" s="442" t="s">
        <v>14540</v>
      </c>
      <c r="D486" s="552">
        <v>30.0</v>
      </c>
      <c r="E486" s="491">
        <f t="shared" si="11"/>
        <v>30</v>
      </c>
      <c r="F486" s="442" t="s">
        <v>13439</v>
      </c>
    </row>
    <row r="487" ht="15.75" customHeight="1">
      <c r="A487" s="442" t="s">
        <v>13439</v>
      </c>
      <c r="B487" s="442" t="s">
        <v>135</v>
      </c>
      <c r="C487" s="442" t="s">
        <v>14541</v>
      </c>
      <c r="D487" s="552">
        <v>30.0</v>
      </c>
      <c r="E487" s="491">
        <f t="shared" si="11"/>
        <v>30</v>
      </c>
      <c r="F487" s="442" t="s">
        <v>13439</v>
      </c>
    </row>
    <row r="488" ht="15.75" customHeight="1">
      <c r="A488" s="442" t="s">
        <v>13439</v>
      </c>
      <c r="B488" s="442" t="s">
        <v>135</v>
      </c>
      <c r="C488" s="442" t="s">
        <v>14542</v>
      </c>
      <c r="D488" s="552">
        <v>20.0</v>
      </c>
      <c r="E488" s="491">
        <f t="shared" si="11"/>
        <v>20</v>
      </c>
      <c r="F488" s="442" t="s">
        <v>13439</v>
      </c>
    </row>
    <row r="489" ht="15.75" customHeight="1">
      <c r="A489" s="442" t="s">
        <v>13439</v>
      </c>
      <c r="B489" s="442" t="s">
        <v>135</v>
      </c>
      <c r="C489" s="442" t="s">
        <v>14543</v>
      </c>
      <c r="D489" s="552">
        <v>20.0</v>
      </c>
      <c r="E489" s="491">
        <f t="shared" si="11"/>
        <v>20</v>
      </c>
      <c r="F489" s="442" t="s">
        <v>13439</v>
      </c>
    </row>
    <row r="490" ht="15.75" customHeight="1">
      <c r="A490" s="442" t="s">
        <v>13439</v>
      </c>
      <c r="B490" s="442" t="s">
        <v>135</v>
      </c>
      <c r="C490" s="442" t="s">
        <v>14544</v>
      </c>
      <c r="D490" s="552">
        <v>20.0</v>
      </c>
      <c r="E490" s="491">
        <f t="shared" si="11"/>
        <v>20</v>
      </c>
      <c r="F490" s="442" t="s">
        <v>13439</v>
      </c>
    </row>
    <row r="491" ht="15.75" customHeight="1">
      <c r="A491" s="442" t="s">
        <v>13439</v>
      </c>
      <c r="B491" s="442" t="s">
        <v>135</v>
      </c>
      <c r="C491" s="442" t="s">
        <v>14545</v>
      </c>
      <c r="D491" s="552">
        <v>20.0</v>
      </c>
      <c r="E491" s="491">
        <f t="shared" si="11"/>
        <v>20</v>
      </c>
      <c r="F491" s="442" t="s">
        <v>13439</v>
      </c>
    </row>
    <row r="492" ht="15.75" customHeight="1">
      <c r="A492" s="442" t="s">
        <v>13439</v>
      </c>
      <c r="B492" s="442" t="s">
        <v>135</v>
      </c>
      <c r="C492" s="442" t="s">
        <v>14546</v>
      </c>
      <c r="D492" s="552">
        <v>20.0</v>
      </c>
      <c r="E492" s="491">
        <f t="shared" si="11"/>
        <v>20</v>
      </c>
      <c r="F492" s="442" t="s">
        <v>13439</v>
      </c>
    </row>
    <row r="493" ht="15.75" customHeight="1">
      <c r="A493" s="442" t="s">
        <v>13439</v>
      </c>
      <c r="B493" s="442" t="s">
        <v>135</v>
      </c>
      <c r="C493" s="442" t="s">
        <v>14547</v>
      </c>
      <c r="D493" s="552">
        <v>20.0</v>
      </c>
      <c r="E493" s="491">
        <f t="shared" si="11"/>
        <v>20</v>
      </c>
      <c r="F493" s="442" t="s">
        <v>13439</v>
      </c>
    </row>
    <row r="494" ht="15.75" customHeight="1">
      <c r="A494" s="432" t="s">
        <v>149</v>
      </c>
      <c r="B494" s="432" t="s">
        <v>135</v>
      </c>
      <c r="C494" s="432" t="s">
        <v>14548</v>
      </c>
      <c r="D494" s="432">
        <v>20.0</v>
      </c>
      <c r="E494" s="432">
        <v>20.0</v>
      </c>
      <c r="F494" s="432" t="s">
        <v>149</v>
      </c>
    </row>
    <row r="495" ht="15.75" customHeight="1">
      <c r="A495" s="432" t="s">
        <v>149</v>
      </c>
      <c r="B495" s="432" t="s">
        <v>135</v>
      </c>
      <c r="C495" s="432" t="s">
        <v>14549</v>
      </c>
      <c r="D495" s="432">
        <v>20.0</v>
      </c>
      <c r="E495" s="432">
        <v>20.0</v>
      </c>
      <c r="F495" s="432" t="s">
        <v>149</v>
      </c>
    </row>
    <row r="496" ht="15.75" customHeight="1">
      <c r="A496" s="432" t="s">
        <v>149</v>
      </c>
      <c r="B496" s="432" t="s">
        <v>135</v>
      </c>
      <c r="C496" s="432" t="s">
        <v>14550</v>
      </c>
      <c r="D496" s="432">
        <v>20.0</v>
      </c>
      <c r="E496" s="432">
        <v>20.0</v>
      </c>
      <c r="F496" s="432" t="s">
        <v>149</v>
      </c>
    </row>
    <row r="497" ht="15.75" customHeight="1">
      <c r="A497" s="432" t="s">
        <v>149</v>
      </c>
      <c r="B497" s="432" t="s">
        <v>135</v>
      </c>
      <c r="C497" s="432" t="s">
        <v>14551</v>
      </c>
      <c r="D497" s="432">
        <v>20.0</v>
      </c>
      <c r="E497" s="432">
        <v>20.0</v>
      </c>
      <c r="F497" s="432" t="s">
        <v>149</v>
      </c>
    </row>
    <row r="498" ht="15.75" customHeight="1">
      <c r="A498" s="432" t="s">
        <v>149</v>
      </c>
      <c r="B498" s="432" t="s">
        <v>135</v>
      </c>
      <c r="C498" s="432" t="s">
        <v>14552</v>
      </c>
      <c r="D498" s="432">
        <v>20.0</v>
      </c>
      <c r="E498" s="432">
        <v>20.0</v>
      </c>
      <c r="F498" s="432" t="s">
        <v>149</v>
      </c>
    </row>
    <row r="499" ht="15.75" customHeight="1">
      <c r="A499" s="432" t="s">
        <v>149</v>
      </c>
      <c r="B499" s="432" t="s">
        <v>135</v>
      </c>
      <c r="C499" s="432" t="s">
        <v>14553</v>
      </c>
      <c r="D499" s="432">
        <v>20.0</v>
      </c>
      <c r="E499" s="432">
        <v>20.0</v>
      </c>
      <c r="F499" s="432" t="s">
        <v>149</v>
      </c>
    </row>
    <row r="500" ht="15.75" customHeight="1">
      <c r="A500" s="432" t="s">
        <v>149</v>
      </c>
      <c r="B500" s="432" t="s">
        <v>135</v>
      </c>
      <c r="C500" s="432" t="s">
        <v>14554</v>
      </c>
      <c r="D500" s="432">
        <v>20.0</v>
      </c>
      <c r="E500" s="432">
        <v>20.0</v>
      </c>
      <c r="F500" s="432" t="s">
        <v>149</v>
      </c>
    </row>
    <row r="501" ht="15.75" customHeight="1">
      <c r="A501" s="432" t="s">
        <v>149</v>
      </c>
      <c r="B501" s="432" t="s">
        <v>135</v>
      </c>
      <c r="C501" s="432" t="s">
        <v>14555</v>
      </c>
      <c r="D501" s="432">
        <v>20.0</v>
      </c>
      <c r="E501" s="432">
        <v>20.0</v>
      </c>
      <c r="F501" s="432" t="s">
        <v>149</v>
      </c>
    </row>
    <row r="502" ht="15.75" customHeight="1">
      <c r="A502" s="432" t="s">
        <v>149</v>
      </c>
      <c r="B502" s="432" t="s">
        <v>135</v>
      </c>
      <c r="C502" s="432" t="s">
        <v>14556</v>
      </c>
      <c r="D502" s="432">
        <v>20.0</v>
      </c>
      <c r="E502" s="432">
        <v>20.0</v>
      </c>
      <c r="F502" s="432" t="s">
        <v>149</v>
      </c>
    </row>
    <row r="503" ht="15.75" customHeight="1">
      <c r="A503" s="432" t="s">
        <v>149</v>
      </c>
      <c r="B503" s="432" t="s">
        <v>135</v>
      </c>
      <c r="C503" s="432" t="s">
        <v>14557</v>
      </c>
      <c r="D503" s="432">
        <v>20.0</v>
      </c>
      <c r="E503" s="432">
        <v>20.0</v>
      </c>
      <c r="F503" s="432" t="s">
        <v>149</v>
      </c>
    </row>
    <row r="504" ht="15.75" customHeight="1">
      <c r="A504" s="432" t="s">
        <v>149</v>
      </c>
      <c r="B504" s="432" t="s">
        <v>135</v>
      </c>
      <c r="C504" s="432" t="s">
        <v>14558</v>
      </c>
      <c r="D504" s="432">
        <v>20.0</v>
      </c>
      <c r="E504" s="432">
        <v>20.0</v>
      </c>
      <c r="F504" s="432" t="s">
        <v>149</v>
      </c>
    </row>
    <row r="505" ht="15.75" customHeight="1">
      <c r="A505" s="432" t="s">
        <v>149</v>
      </c>
      <c r="B505" s="432" t="s">
        <v>135</v>
      </c>
      <c r="C505" s="432" t="s">
        <v>14559</v>
      </c>
      <c r="D505" s="432">
        <v>20.0</v>
      </c>
      <c r="E505" s="432">
        <v>20.0</v>
      </c>
      <c r="F505" s="432" t="s">
        <v>149</v>
      </c>
    </row>
    <row r="506" ht="15.75" customHeight="1">
      <c r="A506" s="432" t="s">
        <v>149</v>
      </c>
      <c r="B506" s="432" t="s">
        <v>135</v>
      </c>
      <c r="C506" s="432" t="s">
        <v>14560</v>
      </c>
      <c r="D506" s="432">
        <v>20.0</v>
      </c>
      <c r="E506" s="432">
        <v>20.0</v>
      </c>
      <c r="F506" s="432" t="s">
        <v>149</v>
      </c>
    </row>
    <row r="507" ht="15.75" customHeight="1">
      <c r="A507" s="432" t="s">
        <v>149</v>
      </c>
      <c r="B507" s="432" t="s">
        <v>135</v>
      </c>
      <c r="C507" s="432" t="s">
        <v>14561</v>
      </c>
      <c r="D507" s="432">
        <v>20.0</v>
      </c>
      <c r="E507" s="432">
        <v>20.0</v>
      </c>
      <c r="F507" s="432" t="s">
        <v>149</v>
      </c>
    </row>
    <row r="508" ht="15.75" customHeight="1">
      <c r="A508" s="432" t="s">
        <v>13509</v>
      </c>
      <c r="B508" s="432" t="s">
        <v>135</v>
      </c>
      <c r="C508" s="432" t="s">
        <v>14562</v>
      </c>
      <c r="D508" s="432">
        <v>20.0</v>
      </c>
      <c r="E508" s="432">
        <v>20.0</v>
      </c>
      <c r="F508" s="432" t="s">
        <v>151</v>
      </c>
    </row>
    <row r="509" ht="15.75" customHeight="1">
      <c r="A509" s="432" t="s">
        <v>13509</v>
      </c>
      <c r="B509" s="432" t="s">
        <v>135</v>
      </c>
      <c r="C509" s="432" t="s">
        <v>14563</v>
      </c>
      <c r="D509" s="432">
        <v>20.0</v>
      </c>
      <c r="E509" s="432">
        <v>20.0</v>
      </c>
      <c r="F509" s="432" t="s">
        <v>151</v>
      </c>
    </row>
    <row r="510" ht="15.75" customHeight="1">
      <c r="A510" s="432" t="s">
        <v>11691</v>
      </c>
      <c r="B510" s="432" t="s">
        <v>7886</v>
      </c>
      <c r="C510" s="432" t="s">
        <v>14564</v>
      </c>
      <c r="D510" s="432">
        <v>20.0</v>
      </c>
      <c r="E510" s="432">
        <v>10.0</v>
      </c>
      <c r="F510" s="432" t="s">
        <v>154</v>
      </c>
    </row>
    <row r="511" ht="15.75" customHeight="1">
      <c r="A511" s="432" t="s">
        <v>11691</v>
      </c>
      <c r="B511" s="432" t="s">
        <v>7886</v>
      </c>
      <c r="C511" s="432" t="s">
        <v>14565</v>
      </c>
      <c r="D511" s="432">
        <v>20.0</v>
      </c>
      <c r="E511" s="432">
        <v>10.0</v>
      </c>
      <c r="F511" s="432" t="s">
        <v>154</v>
      </c>
    </row>
    <row r="512" ht="15.75" customHeight="1">
      <c r="A512" s="432" t="s">
        <v>12150</v>
      </c>
      <c r="B512" s="432" t="s">
        <v>135</v>
      </c>
      <c r="C512" s="432" t="s">
        <v>14566</v>
      </c>
      <c r="D512" s="432">
        <v>20.0</v>
      </c>
      <c r="E512" s="432">
        <v>20.0</v>
      </c>
      <c r="F512" s="432" t="s">
        <v>156</v>
      </c>
    </row>
    <row r="513" ht="15.75" customHeight="1">
      <c r="A513" s="432" t="s">
        <v>12150</v>
      </c>
      <c r="B513" s="432" t="s">
        <v>135</v>
      </c>
      <c r="C513" s="432" t="s">
        <v>14567</v>
      </c>
      <c r="D513" s="432">
        <v>20.0</v>
      </c>
      <c r="E513" s="432">
        <v>20.0</v>
      </c>
      <c r="F513" s="432" t="s">
        <v>156</v>
      </c>
    </row>
    <row r="514" ht="15.75" customHeight="1">
      <c r="A514" s="432" t="s">
        <v>12150</v>
      </c>
      <c r="B514" s="432" t="s">
        <v>135</v>
      </c>
      <c r="C514" s="432" t="s">
        <v>14568</v>
      </c>
      <c r="D514" s="432">
        <v>20.0</v>
      </c>
      <c r="E514" s="432">
        <v>10.0</v>
      </c>
      <c r="F514" s="432" t="s">
        <v>156</v>
      </c>
    </row>
    <row r="515" ht="15.75" customHeight="1">
      <c r="A515" s="432" t="s">
        <v>12150</v>
      </c>
      <c r="B515" s="432" t="s">
        <v>135</v>
      </c>
      <c r="C515" s="432" t="s">
        <v>14569</v>
      </c>
      <c r="D515" s="432">
        <v>20.0</v>
      </c>
      <c r="E515" s="432">
        <v>10.0</v>
      </c>
      <c r="F515" s="432" t="s">
        <v>156</v>
      </c>
    </row>
    <row r="516" ht="15.75" customHeight="1">
      <c r="A516" s="432" t="s">
        <v>12150</v>
      </c>
      <c r="B516" s="432" t="s">
        <v>135</v>
      </c>
      <c r="C516" s="432" t="s">
        <v>14570</v>
      </c>
      <c r="D516" s="432">
        <v>20.0</v>
      </c>
      <c r="E516" s="432">
        <v>10.0</v>
      </c>
      <c r="F516" s="432" t="s">
        <v>156</v>
      </c>
    </row>
    <row r="517" ht="15.75" customHeight="1">
      <c r="A517" s="432" t="s">
        <v>12150</v>
      </c>
      <c r="B517" s="432" t="s">
        <v>135</v>
      </c>
      <c r="C517" s="432" t="s">
        <v>14571</v>
      </c>
      <c r="D517" s="432">
        <v>20.0</v>
      </c>
      <c r="E517" s="432">
        <v>10.0</v>
      </c>
      <c r="F517" s="432" t="s">
        <v>156</v>
      </c>
    </row>
    <row r="518" ht="15.75" customHeight="1">
      <c r="A518" s="432" t="s">
        <v>12150</v>
      </c>
      <c r="B518" s="432" t="s">
        <v>135</v>
      </c>
      <c r="C518" s="432" t="s">
        <v>14572</v>
      </c>
      <c r="D518" s="432">
        <v>20.0</v>
      </c>
      <c r="E518" s="432">
        <v>10.0</v>
      </c>
      <c r="F518" s="432" t="s">
        <v>156</v>
      </c>
    </row>
    <row r="519" ht="15.75" customHeight="1">
      <c r="A519" s="432" t="s">
        <v>157</v>
      </c>
      <c r="B519" s="432" t="s">
        <v>135</v>
      </c>
      <c r="C519" s="432" t="s">
        <v>14573</v>
      </c>
      <c r="D519" s="432">
        <v>20.0</v>
      </c>
      <c r="E519" s="432">
        <v>10.0</v>
      </c>
      <c r="F519" s="432" t="s">
        <v>157</v>
      </c>
    </row>
    <row r="520" ht="15.75" customHeight="1">
      <c r="A520" s="432" t="s">
        <v>157</v>
      </c>
      <c r="B520" s="432" t="s">
        <v>135</v>
      </c>
      <c r="C520" s="432" t="s">
        <v>14574</v>
      </c>
      <c r="D520" s="432">
        <v>20.0</v>
      </c>
      <c r="E520" s="432">
        <v>10.0</v>
      </c>
      <c r="F520" s="432" t="s">
        <v>157</v>
      </c>
    </row>
    <row r="521" ht="15.75" customHeight="1">
      <c r="A521" s="432" t="s">
        <v>157</v>
      </c>
      <c r="B521" s="432" t="s">
        <v>135</v>
      </c>
      <c r="C521" s="432" t="s">
        <v>14575</v>
      </c>
      <c r="D521" s="432">
        <v>20.0</v>
      </c>
      <c r="E521" s="432">
        <v>10.0</v>
      </c>
      <c r="F521" s="432" t="s">
        <v>157</v>
      </c>
    </row>
    <row r="522" ht="15.75" customHeight="1">
      <c r="A522" s="432" t="s">
        <v>157</v>
      </c>
      <c r="B522" s="432" t="s">
        <v>135</v>
      </c>
      <c r="C522" s="432" t="s">
        <v>14576</v>
      </c>
      <c r="D522" s="432">
        <v>20.0</v>
      </c>
      <c r="E522" s="432">
        <v>10.0</v>
      </c>
      <c r="F522" s="432" t="s">
        <v>157</v>
      </c>
    </row>
    <row r="523" ht="15.75" customHeight="1">
      <c r="A523" s="432" t="s">
        <v>159</v>
      </c>
      <c r="B523" s="432" t="s">
        <v>135</v>
      </c>
      <c r="C523" s="432" t="s">
        <v>14577</v>
      </c>
      <c r="D523" s="432">
        <v>30.0</v>
      </c>
      <c r="E523" s="432">
        <v>30.0</v>
      </c>
      <c r="F523" s="432" t="s">
        <v>159</v>
      </c>
    </row>
    <row r="524" ht="15.75" customHeight="1">
      <c r="A524" s="432" t="s">
        <v>159</v>
      </c>
      <c r="B524" s="432" t="s">
        <v>135</v>
      </c>
      <c r="C524" s="432" t="s">
        <v>14578</v>
      </c>
      <c r="D524" s="432">
        <v>20.0</v>
      </c>
      <c r="E524" s="432">
        <v>20.0</v>
      </c>
      <c r="F524" s="432" t="s">
        <v>159</v>
      </c>
    </row>
    <row r="525" ht="15.75" customHeight="1">
      <c r="A525" s="432" t="s">
        <v>159</v>
      </c>
      <c r="B525" s="432" t="s">
        <v>135</v>
      </c>
      <c r="C525" s="432" t="s">
        <v>14579</v>
      </c>
      <c r="D525" s="432">
        <v>20.0</v>
      </c>
      <c r="E525" s="432">
        <v>20.0</v>
      </c>
      <c r="F525" s="432" t="s">
        <v>159</v>
      </c>
    </row>
    <row r="526" ht="15.75" customHeight="1">
      <c r="A526" s="442" t="s">
        <v>11697</v>
      </c>
      <c r="B526" s="442" t="s">
        <v>135</v>
      </c>
      <c r="C526" s="442" t="s">
        <v>14580</v>
      </c>
      <c r="D526" s="552">
        <v>20.0</v>
      </c>
      <c r="E526" s="491">
        <v>10.0</v>
      </c>
      <c r="F526" s="432" t="s">
        <v>160</v>
      </c>
    </row>
    <row r="527" ht="15.75" customHeight="1">
      <c r="A527" s="442" t="s">
        <v>11697</v>
      </c>
      <c r="B527" s="442" t="s">
        <v>135</v>
      </c>
      <c r="C527" s="442" t="s">
        <v>14581</v>
      </c>
      <c r="D527" s="552">
        <v>20.0</v>
      </c>
      <c r="E527" s="491">
        <v>10.0</v>
      </c>
      <c r="F527" s="432" t="s">
        <v>160</v>
      </c>
    </row>
    <row r="528" ht="15.75" customHeight="1">
      <c r="A528" s="442" t="s">
        <v>11697</v>
      </c>
      <c r="B528" s="442" t="s">
        <v>135</v>
      </c>
      <c r="C528" s="442" t="s">
        <v>14582</v>
      </c>
      <c r="D528" s="552">
        <v>20.0</v>
      </c>
      <c r="E528" s="491">
        <v>10.0</v>
      </c>
      <c r="F528" s="432" t="s">
        <v>160</v>
      </c>
    </row>
    <row r="529" ht="15.75" customHeight="1">
      <c r="A529" s="442" t="s">
        <v>11697</v>
      </c>
      <c r="B529" s="442" t="s">
        <v>135</v>
      </c>
      <c r="C529" s="442" t="s">
        <v>14583</v>
      </c>
      <c r="D529" s="552">
        <v>20.0</v>
      </c>
      <c r="E529" s="491">
        <v>10.0</v>
      </c>
      <c r="F529" s="432" t="s">
        <v>160</v>
      </c>
    </row>
    <row r="530" ht="15.75" customHeight="1">
      <c r="A530" s="442" t="s">
        <v>11697</v>
      </c>
      <c r="B530" s="442" t="s">
        <v>135</v>
      </c>
      <c r="C530" s="442" t="s">
        <v>14584</v>
      </c>
      <c r="D530" s="552">
        <v>20.0</v>
      </c>
      <c r="E530" s="491">
        <v>20.0</v>
      </c>
      <c r="F530" s="432" t="s">
        <v>160</v>
      </c>
    </row>
    <row r="531" ht="15.75" customHeight="1">
      <c r="A531" s="442" t="s">
        <v>11697</v>
      </c>
      <c r="B531" s="442" t="s">
        <v>135</v>
      </c>
      <c r="C531" s="442" t="s">
        <v>14585</v>
      </c>
      <c r="D531" s="552">
        <v>20.0</v>
      </c>
      <c r="E531" s="491">
        <v>20.0</v>
      </c>
      <c r="F531" s="432" t="s">
        <v>160</v>
      </c>
    </row>
    <row r="532" ht="15.75" customHeight="1">
      <c r="A532" s="442" t="s">
        <v>11697</v>
      </c>
      <c r="B532" s="442" t="s">
        <v>135</v>
      </c>
      <c r="C532" s="442" t="s">
        <v>14586</v>
      </c>
      <c r="D532" s="552">
        <v>20.0</v>
      </c>
      <c r="E532" s="491">
        <v>20.0</v>
      </c>
      <c r="F532" s="432" t="s">
        <v>160</v>
      </c>
    </row>
    <row r="533" ht="15.75" customHeight="1">
      <c r="A533" s="442" t="s">
        <v>11697</v>
      </c>
      <c r="B533" s="442" t="s">
        <v>135</v>
      </c>
      <c r="C533" s="442" t="s">
        <v>14587</v>
      </c>
      <c r="D533" s="552">
        <v>20.0</v>
      </c>
      <c r="E533" s="491">
        <v>10.0</v>
      </c>
      <c r="F533" s="432" t="s">
        <v>160</v>
      </c>
    </row>
    <row r="534" ht="15.75" customHeight="1">
      <c r="A534" s="442" t="s">
        <v>11697</v>
      </c>
      <c r="B534" s="442" t="s">
        <v>135</v>
      </c>
      <c r="C534" s="442" t="s">
        <v>14588</v>
      </c>
      <c r="D534" s="552">
        <v>20.0</v>
      </c>
      <c r="E534" s="491">
        <v>10.0</v>
      </c>
      <c r="F534" s="432" t="s">
        <v>160</v>
      </c>
    </row>
    <row r="535" ht="15.75" customHeight="1">
      <c r="A535" s="432" t="s">
        <v>161</v>
      </c>
      <c r="B535" s="432" t="s">
        <v>135</v>
      </c>
      <c r="C535" s="432" t="s">
        <v>14589</v>
      </c>
      <c r="D535" s="432">
        <v>20.0</v>
      </c>
      <c r="E535" s="432">
        <v>10.0</v>
      </c>
      <c r="F535" s="432" t="s">
        <v>161</v>
      </c>
    </row>
    <row r="536" ht="15.75" customHeight="1">
      <c r="A536" s="398"/>
      <c r="B536" s="515"/>
      <c r="C536" s="515"/>
      <c r="D536" s="378"/>
      <c r="E536" s="493"/>
      <c r="F536" s="532"/>
    </row>
    <row r="537" ht="15.75" customHeight="1">
      <c r="A537" s="137"/>
      <c r="B537" s="345"/>
      <c r="C537" s="345"/>
      <c r="D537" s="134"/>
      <c r="E537" s="495"/>
      <c r="F537" s="532"/>
    </row>
    <row r="538" ht="15.75" customHeight="1">
      <c r="A538" s="137"/>
      <c r="B538" s="345"/>
      <c r="C538" s="345"/>
      <c r="D538" s="139"/>
      <c r="E538" s="495"/>
      <c r="F538" s="532"/>
    </row>
    <row r="539" ht="15.75" customHeight="1">
      <c r="A539" s="137"/>
      <c r="B539" s="345"/>
      <c r="C539" s="345"/>
      <c r="D539" s="134"/>
      <c r="E539" s="495"/>
      <c r="F539" s="532"/>
    </row>
    <row r="540" ht="15.75" customHeight="1">
      <c r="A540" s="137"/>
      <c r="B540" s="345"/>
      <c r="C540" s="345"/>
      <c r="D540" s="134"/>
      <c r="E540" s="495"/>
      <c r="F540" s="532"/>
    </row>
    <row r="541" ht="15.75" customHeight="1">
      <c r="A541" s="137"/>
      <c r="B541" s="345"/>
      <c r="C541" s="345"/>
      <c r="D541" s="134"/>
      <c r="E541" s="495"/>
      <c r="F541" s="532"/>
    </row>
    <row r="542" ht="15.75" customHeight="1">
      <c r="A542" s="77"/>
      <c r="B542" s="373"/>
      <c r="C542" s="373"/>
      <c r="D542" s="499"/>
      <c r="E542" s="499">
        <f>SUM(E9:E541)</f>
        <v>11690</v>
      </c>
    </row>
    <row r="543" ht="15.75" customHeight="1">
      <c r="A543" s="66"/>
      <c r="B543" s="66"/>
      <c r="C543" s="67"/>
      <c r="D543" s="67"/>
      <c r="E543" s="67"/>
      <c r="F543" s="1"/>
    </row>
    <row r="544" ht="15.75" customHeight="1">
      <c r="A544" s="116" t="s">
        <v>1743</v>
      </c>
      <c r="B544" s="117"/>
      <c r="C544" s="117"/>
      <c r="D544" s="117"/>
      <c r="E544" s="117"/>
      <c r="F544" s="3"/>
    </row>
    <row r="545" ht="15.75" customHeight="1">
      <c r="A545" s="66"/>
      <c r="B545" s="66"/>
      <c r="C545" s="67"/>
      <c r="D545" s="67"/>
      <c r="E545" s="1"/>
      <c r="F545" s="1"/>
    </row>
    <row r="546" ht="15.75" customHeight="1">
      <c r="A546" s="66"/>
      <c r="B546" s="66"/>
      <c r="C546" s="67"/>
      <c r="D546" s="67"/>
      <c r="E546" s="67"/>
      <c r="F546" s="1"/>
    </row>
    <row r="547" ht="15.75" customHeight="1">
      <c r="A547" s="66"/>
      <c r="B547" s="66"/>
      <c r="C547" s="67"/>
      <c r="D547" s="67"/>
      <c r="E547" s="1"/>
      <c r="F547" s="1"/>
    </row>
    <row r="548" ht="15.75" customHeight="1">
      <c r="A548" s="66"/>
      <c r="B548" s="66"/>
      <c r="C548" s="67"/>
      <c r="D548" s="67"/>
      <c r="E548" s="67"/>
      <c r="F548" s="1"/>
    </row>
    <row r="549" ht="15.75" customHeight="1">
      <c r="A549" s="66"/>
      <c r="B549" s="66"/>
      <c r="C549" s="67"/>
      <c r="D549" s="67"/>
      <c r="E549" s="67"/>
      <c r="F549" s="1"/>
    </row>
    <row r="550" ht="15.75" customHeight="1">
      <c r="A550" s="66"/>
      <c r="B550" s="66"/>
      <c r="C550" s="67"/>
      <c r="D550" s="67"/>
      <c r="E550" s="67"/>
      <c r="F550" s="1"/>
    </row>
    <row r="551" ht="15.75" customHeight="1">
      <c r="A551" s="66"/>
      <c r="B551" s="66"/>
      <c r="C551" s="67"/>
      <c r="D551" s="67"/>
      <c r="E551" s="67"/>
      <c r="F551" s="1"/>
    </row>
    <row r="552" ht="15.75" customHeight="1">
      <c r="A552" s="66"/>
      <c r="B552" s="66"/>
      <c r="C552" s="67"/>
      <c r="D552" s="67"/>
      <c r="E552" s="67"/>
      <c r="F552" s="1"/>
    </row>
    <row r="553" ht="15.75" customHeight="1">
      <c r="A553" s="66"/>
      <c r="B553" s="66"/>
      <c r="C553" s="67"/>
      <c r="D553" s="67"/>
      <c r="E553" s="67"/>
      <c r="F553" s="1"/>
    </row>
    <row r="554" ht="15.75" customHeight="1">
      <c r="A554" s="66"/>
      <c r="B554" s="66"/>
      <c r="C554" s="67"/>
      <c r="D554" s="67"/>
      <c r="E554" s="67"/>
      <c r="F554" s="1"/>
    </row>
    <row r="555" ht="15.75" customHeight="1">
      <c r="A555" s="66"/>
      <c r="B555" s="66"/>
      <c r="C555" s="67"/>
      <c r="D555" s="67"/>
      <c r="E555" s="67"/>
      <c r="F555" s="1"/>
    </row>
    <row r="556" ht="15.75" customHeight="1">
      <c r="A556" s="66"/>
      <c r="B556" s="66"/>
      <c r="C556" s="67"/>
      <c r="D556" s="67"/>
      <c r="E556" s="67"/>
      <c r="F556" s="1"/>
    </row>
    <row r="557" ht="15.75" customHeight="1">
      <c r="A557" s="66"/>
      <c r="B557" s="66"/>
      <c r="C557" s="67"/>
      <c r="D557" s="67"/>
      <c r="E557" s="67"/>
      <c r="F557" s="1"/>
    </row>
    <row r="558" ht="15.75" customHeight="1">
      <c r="A558" s="66"/>
      <c r="B558" s="66"/>
      <c r="C558" s="67"/>
      <c r="D558" s="67"/>
      <c r="E558" s="67"/>
      <c r="F558" s="1"/>
    </row>
    <row r="559" ht="15.75" customHeight="1">
      <c r="A559" s="66"/>
      <c r="B559" s="66"/>
      <c r="C559" s="67"/>
      <c r="D559" s="67"/>
      <c r="E559" s="67"/>
      <c r="F559" s="1"/>
    </row>
    <row r="560" ht="15.75" customHeight="1">
      <c r="A560" s="66"/>
      <c r="B560" s="66"/>
      <c r="C560" s="67"/>
      <c r="D560" s="67"/>
      <c r="E560" s="67"/>
      <c r="F560" s="1"/>
    </row>
    <row r="561" ht="15.75" customHeight="1">
      <c r="A561" s="66"/>
      <c r="B561" s="66"/>
      <c r="C561" s="67"/>
      <c r="D561" s="67"/>
      <c r="E561" s="67"/>
      <c r="F561" s="1"/>
    </row>
    <row r="562" ht="15.75" customHeight="1">
      <c r="A562" s="66"/>
      <c r="B562" s="66"/>
      <c r="C562" s="67"/>
      <c r="D562" s="67"/>
      <c r="E562" s="67"/>
      <c r="F562" s="1"/>
    </row>
    <row r="563" ht="15.75" customHeight="1">
      <c r="A563" s="66"/>
      <c r="B563" s="66"/>
      <c r="C563" s="67"/>
      <c r="D563" s="67"/>
      <c r="E563" s="67"/>
      <c r="F563" s="1"/>
    </row>
    <row r="564" ht="15.75" customHeight="1">
      <c r="A564" s="66"/>
      <c r="B564" s="66"/>
      <c r="C564" s="67"/>
      <c r="D564" s="67"/>
      <c r="E564" s="67"/>
      <c r="F564" s="1"/>
    </row>
    <row r="565" ht="15.75" customHeight="1">
      <c r="A565" s="66"/>
      <c r="B565" s="66"/>
      <c r="C565" s="67"/>
      <c r="D565" s="67"/>
      <c r="E565" s="67"/>
      <c r="F565" s="1"/>
    </row>
    <row r="566" ht="15.75" customHeight="1">
      <c r="A566" s="66"/>
      <c r="B566" s="66"/>
      <c r="C566" s="67"/>
      <c r="D566" s="67"/>
      <c r="E566" s="67"/>
      <c r="F566" s="1"/>
    </row>
    <row r="567" ht="15.75" customHeight="1">
      <c r="A567" s="66"/>
      <c r="B567" s="66"/>
      <c r="C567" s="67"/>
      <c r="D567" s="67"/>
      <c r="E567" s="67"/>
      <c r="F567" s="1"/>
    </row>
    <row r="568" ht="15.75" customHeight="1">
      <c r="A568" s="66"/>
      <c r="B568" s="66"/>
      <c r="C568" s="67"/>
      <c r="D568" s="67"/>
      <c r="E568" s="67"/>
      <c r="F568" s="1"/>
    </row>
    <row r="569" ht="15.75" customHeight="1">
      <c r="A569" s="66"/>
      <c r="B569" s="66"/>
      <c r="C569" s="67"/>
      <c r="D569" s="67"/>
      <c r="E569" s="67"/>
      <c r="F569" s="1"/>
    </row>
    <row r="570" ht="15.75" customHeight="1">
      <c r="A570" s="66"/>
      <c r="B570" s="66"/>
      <c r="C570" s="67"/>
      <c r="D570" s="67"/>
      <c r="E570" s="67"/>
      <c r="F570" s="1"/>
    </row>
    <row r="571" ht="15.75" customHeight="1">
      <c r="A571" s="66"/>
      <c r="B571" s="66"/>
      <c r="C571" s="67"/>
      <c r="D571" s="67"/>
      <c r="E571" s="67"/>
      <c r="F571" s="1"/>
    </row>
    <row r="572" ht="15.75" customHeight="1">
      <c r="A572" s="66"/>
      <c r="B572" s="66"/>
      <c r="C572" s="67"/>
      <c r="D572" s="67"/>
      <c r="E572" s="67"/>
      <c r="F572" s="1"/>
    </row>
    <row r="573" ht="15.75" customHeight="1">
      <c r="A573" s="66"/>
      <c r="B573" s="66"/>
      <c r="C573" s="67"/>
      <c r="D573" s="67"/>
      <c r="E573" s="67"/>
      <c r="F573" s="1"/>
    </row>
    <row r="574" ht="15.75" customHeight="1">
      <c r="A574" s="66"/>
      <c r="B574" s="66"/>
      <c r="C574" s="67"/>
      <c r="D574" s="67"/>
      <c r="E574" s="67"/>
      <c r="F574" s="1"/>
    </row>
    <row r="575" ht="15.75" customHeight="1">
      <c r="A575" s="66"/>
      <c r="B575" s="66"/>
      <c r="C575" s="67"/>
      <c r="D575" s="67"/>
      <c r="E575" s="67"/>
      <c r="F575" s="1"/>
    </row>
    <row r="576" ht="15.75" customHeight="1">
      <c r="A576" s="66"/>
      <c r="B576" s="66"/>
      <c r="C576" s="67"/>
      <c r="D576" s="67"/>
      <c r="E576" s="67"/>
      <c r="F576" s="1"/>
    </row>
    <row r="577" ht="15.75" customHeight="1">
      <c r="A577" s="66"/>
      <c r="B577" s="66"/>
      <c r="C577" s="67"/>
      <c r="D577" s="67"/>
      <c r="E577" s="67"/>
      <c r="F577" s="1"/>
    </row>
    <row r="578" ht="15.75" customHeight="1">
      <c r="A578" s="66"/>
      <c r="B578" s="66"/>
      <c r="C578" s="67"/>
      <c r="D578" s="67"/>
      <c r="E578" s="67"/>
      <c r="F578" s="1"/>
    </row>
    <row r="579" ht="15.75" customHeight="1">
      <c r="A579" s="66"/>
      <c r="B579" s="66"/>
      <c r="C579" s="67"/>
      <c r="D579" s="67"/>
      <c r="E579" s="67"/>
      <c r="F579" s="1"/>
    </row>
    <row r="580" ht="15.75" customHeight="1">
      <c r="A580" s="66"/>
      <c r="B580" s="66"/>
      <c r="C580" s="67"/>
      <c r="D580" s="67"/>
      <c r="E580" s="67"/>
      <c r="F580" s="1"/>
    </row>
    <row r="581" ht="15.75" customHeight="1">
      <c r="A581" s="66"/>
      <c r="B581" s="66"/>
      <c r="C581" s="67"/>
      <c r="D581" s="67"/>
      <c r="E581" s="67"/>
      <c r="F581" s="1"/>
    </row>
    <row r="582" ht="15.75" customHeight="1">
      <c r="A582" s="66"/>
      <c r="B582" s="66"/>
      <c r="C582" s="67"/>
      <c r="D582" s="67"/>
      <c r="E582" s="67"/>
      <c r="F582" s="1"/>
    </row>
    <row r="583" ht="15.75" customHeight="1">
      <c r="A583" s="66"/>
      <c r="B583" s="66"/>
      <c r="C583" s="67"/>
      <c r="D583" s="67"/>
      <c r="E583" s="67"/>
      <c r="F583" s="1"/>
    </row>
    <row r="584" ht="15.75" customHeight="1">
      <c r="A584" s="66"/>
      <c r="B584" s="66"/>
      <c r="C584" s="67"/>
      <c r="D584" s="67"/>
      <c r="E584" s="67"/>
      <c r="F584" s="1"/>
    </row>
    <row r="585" ht="15.75" customHeight="1">
      <c r="A585" s="66"/>
      <c r="B585" s="66"/>
      <c r="C585" s="67"/>
      <c r="D585" s="67"/>
      <c r="E585" s="67"/>
      <c r="F585" s="1"/>
    </row>
    <row r="586" ht="15.75" customHeight="1">
      <c r="A586" s="66"/>
      <c r="B586" s="66"/>
      <c r="C586" s="67"/>
      <c r="D586" s="67"/>
      <c r="E586" s="67"/>
      <c r="F586" s="1"/>
    </row>
    <row r="587" ht="15.75" customHeight="1">
      <c r="A587" s="66"/>
      <c r="B587" s="66"/>
      <c r="C587" s="67"/>
      <c r="D587" s="67"/>
      <c r="E587" s="67"/>
      <c r="F587" s="1"/>
    </row>
    <row r="588" ht="15.75" customHeight="1">
      <c r="A588" s="66"/>
      <c r="B588" s="66"/>
      <c r="C588" s="67"/>
      <c r="D588" s="67"/>
      <c r="E588" s="67"/>
      <c r="F588" s="1"/>
    </row>
    <row r="589" ht="15.75" customHeight="1">
      <c r="A589" s="66"/>
      <c r="B589" s="66"/>
      <c r="C589" s="67"/>
      <c r="D589" s="67"/>
      <c r="E589" s="67"/>
      <c r="F589" s="1"/>
    </row>
    <row r="590" ht="15.75" customHeight="1">
      <c r="A590" s="66"/>
      <c r="B590" s="66"/>
      <c r="C590" s="67"/>
      <c r="D590" s="67"/>
      <c r="E590" s="67"/>
      <c r="F590" s="1"/>
    </row>
    <row r="591" ht="15.75" customHeight="1">
      <c r="A591" s="66"/>
      <c r="B591" s="66"/>
      <c r="C591" s="67"/>
      <c r="D591" s="67"/>
      <c r="E591" s="67"/>
      <c r="F591" s="1"/>
    </row>
    <row r="592" ht="15.75" customHeight="1">
      <c r="A592" s="66"/>
      <c r="B592" s="66"/>
      <c r="C592" s="67"/>
      <c r="D592" s="67"/>
      <c r="E592" s="67"/>
      <c r="F592" s="1"/>
    </row>
    <row r="593" ht="15.75" customHeight="1">
      <c r="A593" s="66"/>
      <c r="B593" s="66"/>
      <c r="C593" s="67"/>
      <c r="D593" s="67"/>
      <c r="E593" s="67"/>
      <c r="F593" s="1"/>
    </row>
    <row r="594" ht="15.75" customHeight="1">
      <c r="A594" s="66"/>
      <c r="B594" s="66"/>
      <c r="C594" s="67"/>
      <c r="D594" s="67"/>
      <c r="E594" s="67"/>
      <c r="F594" s="1"/>
    </row>
    <row r="595" ht="15.75" customHeight="1">
      <c r="A595" s="66"/>
      <c r="B595" s="66"/>
      <c r="C595" s="67"/>
      <c r="D595" s="67"/>
      <c r="E595" s="67"/>
      <c r="F595" s="1"/>
    </row>
    <row r="596" ht="15.75" customHeight="1">
      <c r="A596" s="66"/>
      <c r="B596" s="66"/>
      <c r="C596" s="67"/>
      <c r="D596" s="67"/>
      <c r="E596" s="67"/>
      <c r="F596" s="1"/>
    </row>
    <row r="597" ht="15.75" customHeight="1">
      <c r="A597" s="66"/>
      <c r="B597" s="66"/>
      <c r="C597" s="67"/>
      <c r="D597" s="67"/>
      <c r="E597" s="67"/>
      <c r="F597" s="1"/>
    </row>
    <row r="598" ht="15.75" customHeight="1">
      <c r="A598" s="66"/>
      <c r="B598" s="66"/>
      <c r="C598" s="67"/>
      <c r="D598" s="67"/>
      <c r="E598" s="67"/>
      <c r="F598" s="1"/>
    </row>
    <row r="599" ht="15.75" customHeight="1">
      <c r="A599" s="66"/>
      <c r="B599" s="66"/>
      <c r="C599" s="67"/>
      <c r="D599" s="67"/>
      <c r="E599" s="67"/>
      <c r="F599" s="1"/>
    </row>
    <row r="600" ht="15.75" customHeight="1">
      <c r="A600" s="66"/>
      <c r="B600" s="66"/>
      <c r="C600" s="67"/>
      <c r="D600" s="67"/>
      <c r="E600" s="67"/>
      <c r="F600" s="1"/>
    </row>
    <row r="601" ht="15.75" customHeight="1">
      <c r="A601" s="66"/>
      <c r="B601" s="66"/>
      <c r="C601" s="67"/>
      <c r="D601" s="67"/>
      <c r="E601" s="67"/>
      <c r="F601" s="1"/>
    </row>
    <row r="602" ht="15.75" customHeight="1">
      <c r="A602" s="66"/>
      <c r="B602" s="66"/>
      <c r="C602" s="67"/>
      <c r="D602" s="67"/>
      <c r="E602" s="67"/>
      <c r="F602" s="1"/>
    </row>
    <row r="603" ht="15.75" customHeight="1">
      <c r="A603" s="66"/>
      <c r="B603" s="66"/>
      <c r="C603" s="67"/>
      <c r="D603" s="67"/>
      <c r="E603" s="67"/>
      <c r="F603" s="1"/>
    </row>
    <row r="604" ht="15.75" customHeight="1">
      <c r="A604" s="66"/>
      <c r="B604" s="66"/>
      <c r="C604" s="67"/>
      <c r="D604" s="67"/>
      <c r="E604" s="67"/>
      <c r="F604" s="1"/>
    </row>
    <row r="605" ht="15.75" customHeight="1">
      <c r="A605" s="66"/>
      <c r="B605" s="66"/>
      <c r="C605" s="67"/>
      <c r="D605" s="67"/>
      <c r="E605" s="67"/>
      <c r="F605" s="1"/>
    </row>
    <row r="606" ht="15.75" customHeight="1">
      <c r="A606" s="66"/>
      <c r="B606" s="66"/>
      <c r="C606" s="67"/>
      <c r="D606" s="67"/>
      <c r="E606" s="67"/>
      <c r="F606" s="1"/>
    </row>
    <row r="607" ht="15.75" customHeight="1">
      <c r="A607" s="66"/>
      <c r="B607" s="66"/>
      <c r="C607" s="67"/>
      <c r="D607" s="67"/>
      <c r="E607" s="67"/>
      <c r="F607" s="1"/>
    </row>
    <row r="608" ht="15.75" customHeight="1">
      <c r="A608" s="66"/>
      <c r="B608" s="66"/>
      <c r="C608" s="67"/>
      <c r="D608" s="67"/>
      <c r="E608" s="67"/>
      <c r="F608" s="1"/>
    </row>
    <row r="609" ht="15.75" customHeight="1">
      <c r="A609" s="66"/>
      <c r="B609" s="66"/>
      <c r="C609" s="67"/>
      <c r="D609" s="67"/>
      <c r="E609" s="67"/>
      <c r="F609" s="1"/>
    </row>
    <row r="610" ht="15.75" customHeight="1">
      <c r="A610" s="66"/>
      <c r="B610" s="66"/>
      <c r="C610" s="67"/>
      <c r="D610" s="67"/>
      <c r="E610" s="67"/>
      <c r="F610" s="1"/>
    </row>
    <row r="611" ht="15.75" customHeight="1">
      <c r="A611" s="66"/>
      <c r="B611" s="66"/>
      <c r="C611" s="67"/>
      <c r="D611" s="67"/>
      <c r="E611" s="67"/>
      <c r="F611" s="1"/>
    </row>
    <row r="612" ht="15.75" customHeight="1">
      <c r="A612" s="66"/>
      <c r="B612" s="66"/>
      <c r="C612" s="67"/>
      <c r="D612" s="67"/>
      <c r="E612" s="67"/>
      <c r="F612" s="1"/>
    </row>
    <row r="613" ht="15.75" customHeight="1">
      <c r="A613" s="66"/>
      <c r="B613" s="66"/>
      <c r="C613" s="67"/>
      <c r="D613" s="67"/>
      <c r="E613" s="67"/>
      <c r="F613" s="1"/>
    </row>
    <row r="614" ht="15.75" customHeight="1">
      <c r="A614" s="66"/>
      <c r="B614" s="66"/>
      <c r="C614" s="67"/>
      <c r="D614" s="67"/>
      <c r="E614" s="67"/>
      <c r="F614" s="1"/>
    </row>
    <row r="615" ht="15.75" customHeight="1">
      <c r="A615" s="66"/>
      <c r="B615" s="66"/>
      <c r="C615" s="67"/>
      <c r="D615" s="67"/>
      <c r="E615" s="67"/>
      <c r="F615" s="1"/>
    </row>
    <row r="616" ht="15.75" customHeight="1">
      <c r="A616" s="66"/>
      <c r="B616" s="66"/>
      <c r="C616" s="67"/>
      <c r="D616" s="67"/>
      <c r="E616" s="67"/>
      <c r="F616" s="1"/>
    </row>
    <row r="617" ht="15.75" customHeight="1">
      <c r="A617" s="66"/>
      <c r="B617" s="66"/>
      <c r="C617" s="67"/>
      <c r="D617" s="67"/>
      <c r="E617" s="67"/>
      <c r="F617" s="1"/>
    </row>
    <row r="618" ht="15.75" customHeight="1">
      <c r="A618" s="66"/>
      <c r="B618" s="66"/>
      <c r="C618" s="67"/>
      <c r="D618" s="67"/>
      <c r="E618" s="67"/>
      <c r="F618" s="1"/>
    </row>
    <row r="619" ht="15.75" customHeight="1">
      <c r="A619" s="66"/>
      <c r="B619" s="66"/>
      <c r="C619" s="67"/>
      <c r="D619" s="67"/>
      <c r="E619" s="67"/>
      <c r="F619" s="1"/>
    </row>
    <row r="620" ht="15.75" customHeight="1">
      <c r="A620" s="66"/>
      <c r="B620" s="66"/>
      <c r="C620" s="67"/>
      <c r="D620" s="67"/>
      <c r="E620" s="67"/>
      <c r="F620" s="1"/>
    </row>
    <row r="621" ht="15.75" customHeight="1">
      <c r="A621" s="66"/>
      <c r="B621" s="66"/>
      <c r="C621" s="67"/>
      <c r="D621" s="67"/>
      <c r="E621" s="67"/>
      <c r="F621" s="1"/>
    </row>
    <row r="622" ht="15.75" customHeight="1">
      <c r="A622" s="66"/>
      <c r="B622" s="66"/>
      <c r="C622" s="67"/>
      <c r="D622" s="67"/>
      <c r="E622" s="67"/>
      <c r="F622" s="1"/>
    </row>
    <row r="623" ht="15.75" customHeight="1">
      <c r="A623" s="66"/>
      <c r="B623" s="66"/>
      <c r="C623" s="67"/>
      <c r="D623" s="67"/>
      <c r="E623" s="67"/>
      <c r="F623" s="1"/>
    </row>
    <row r="624" ht="15.75" customHeight="1">
      <c r="A624" s="66"/>
      <c r="B624" s="66"/>
      <c r="C624" s="67"/>
      <c r="D624" s="67"/>
      <c r="E624" s="67"/>
      <c r="F624" s="1"/>
    </row>
    <row r="625" ht="15.75" customHeight="1">
      <c r="A625" s="66"/>
      <c r="B625" s="66"/>
      <c r="C625" s="67"/>
      <c r="D625" s="67"/>
      <c r="E625" s="67"/>
      <c r="F625" s="1"/>
    </row>
    <row r="626" ht="15.75" customHeight="1">
      <c r="A626" s="66"/>
      <c r="B626" s="66"/>
      <c r="C626" s="67"/>
      <c r="D626" s="67"/>
      <c r="E626" s="67"/>
      <c r="F626" s="1"/>
    </row>
    <row r="627" ht="15.75" customHeight="1">
      <c r="A627" s="66"/>
      <c r="B627" s="66"/>
      <c r="C627" s="67"/>
      <c r="D627" s="67"/>
      <c r="E627" s="67"/>
      <c r="F627" s="1"/>
    </row>
    <row r="628" ht="15.75" customHeight="1">
      <c r="A628" s="66"/>
      <c r="B628" s="66"/>
      <c r="C628" s="67"/>
      <c r="D628" s="67"/>
      <c r="E628" s="67"/>
      <c r="F628" s="1"/>
    </row>
    <row r="629" ht="15.75" customHeight="1">
      <c r="A629" s="66"/>
      <c r="B629" s="66"/>
      <c r="C629" s="67"/>
      <c r="D629" s="67"/>
      <c r="E629" s="67"/>
      <c r="F629" s="1"/>
    </row>
    <row r="630" ht="15.75" customHeight="1">
      <c r="A630" s="66"/>
      <c r="B630" s="66"/>
      <c r="C630" s="67"/>
      <c r="D630" s="67"/>
      <c r="E630" s="67"/>
      <c r="F630" s="1"/>
    </row>
    <row r="631" ht="15.75" customHeight="1">
      <c r="A631" s="66"/>
      <c r="B631" s="66"/>
      <c r="C631" s="67"/>
      <c r="D631" s="67"/>
      <c r="E631" s="67"/>
      <c r="F631" s="1"/>
    </row>
    <row r="632" ht="15.75" customHeight="1">
      <c r="A632" s="66"/>
      <c r="B632" s="66"/>
      <c r="C632" s="67"/>
      <c r="D632" s="67"/>
      <c r="E632" s="67"/>
      <c r="F632" s="1"/>
    </row>
    <row r="633" ht="15.75" customHeight="1">
      <c r="A633" s="66"/>
      <c r="B633" s="66"/>
      <c r="C633" s="67"/>
      <c r="D633" s="67"/>
      <c r="E633" s="67"/>
      <c r="F633" s="1"/>
    </row>
    <row r="634" ht="15.75" customHeight="1">
      <c r="A634" s="66"/>
      <c r="B634" s="66"/>
      <c r="C634" s="67"/>
      <c r="D634" s="67"/>
      <c r="E634" s="67"/>
      <c r="F634" s="1"/>
    </row>
    <row r="635" ht="15.75" customHeight="1">
      <c r="A635" s="66"/>
      <c r="B635" s="66"/>
      <c r="C635" s="67"/>
      <c r="D635" s="67"/>
      <c r="E635" s="67"/>
      <c r="F635" s="1"/>
    </row>
    <row r="636" ht="15.75" customHeight="1">
      <c r="A636" s="66"/>
      <c r="B636" s="66"/>
      <c r="C636" s="67"/>
      <c r="D636" s="67"/>
      <c r="E636" s="67"/>
      <c r="F636" s="1"/>
    </row>
    <row r="637" ht="15.75" customHeight="1">
      <c r="A637" s="66"/>
      <c r="B637" s="66"/>
      <c r="C637" s="67"/>
      <c r="D637" s="67"/>
      <c r="E637" s="67"/>
      <c r="F637" s="1"/>
    </row>
    <row r="638" ht="15.75" customHeight="1">
      <c r="A638" s="66"/>
      <c r="B638" s="66"/>
      <c r="C638" s="67"/>
      <c r="D638" s="67"/>
      <c r="E638" s="67"/>
      <c r="F638" s="1"/>
    </row>
    <row r="639" ht="15.75" customHeight="1">
      <c r="A639" s="66"/>
      <c r="B639" s="66"/>
      <c r="C639" s="67"/>
      <c r="D639" s="67"/>
      <c r="E639" s="67"/>
      <c r="F639" s="1"/>
    </row>
    <row r="640" ht="15.75" customHeight="1">
      <c r="A640" s="66"/>
      <c r="B640" s="66"/>
      <c r="C640" s="67"/>
      <c r="D640" s="67"/>
      <c r="E640" s="67"/>
      <c r="F640" s="1"/>
    </row>
    <row r="641" ht="15.75" customHeight="1">
      <c r="A641" s="66"/>
      <c r="B641" s="66"/>
      <c r="C641" s="67"/>
      <c r="D641" s="67"/>
      <c r="E641" s="67"/>
      <c r="F641" s="1"/>
    </row>
    <row r="642" ht="15.75" customHeight="1">
      <c r="A642" s="66"/>
      <c r="B642" s="66"/>
      <c r="C642" s="67"/>
      <c r="D642" s="67"/>
      <c r="E642" s="67"/>
      <c r="F642" s="1"/>
    </row>
    <row r="643" ht="15.75" customHeight="1">
      <c r="A643" s="66"/>
      <c r="B643" s="66"/>
      <c r="C643" s="67"/>
      <c r="D643" s="67"/>
      <c r="E643" s="67"/>
      <c r="F643" s="1"/>
    </row>
    <row r="644" ht="15.75" customHeight="1">
      <c r="A644" s="66"/>
      <c r="B644" s="66"/>
      <c r="C644" s="67"/>
      <c r="D644" s="67"/>
      <c r="E644" s="67"/>
      <c r="F644" s="1"/>
    </row>
    <row r="645" ht="15.75" customHeight="1">
      <c r="A645" s="66"/>
      <c r="B645" s="66"/>
      <c r="C645" s="67"/>
      <c r="D645" s="67"/>
      <c r="E645" s="67"/>
      <c r="F645" s="1"/>
    </row>
    <row r="646" ht="15.75" customHeight="1">
      <c r="A646" s="66"/>
      <c r="B646" s="66"/>
      <c r="C646" s="67"/>
      <c r="D646" s="67"/>
      <c r="E646" s="67"/>
      <c r="F646" s="1"/>
    </row>
    <row r="647" ht="15.75" customHeight="1">
      <c r="A647" s="66"/>
      <c r="B647" s="66"/>
      <c r="C647" s="67"/>
      <c r="D647" s="67"/>
      <c r="E647" s="67"/>
      <c r="F647" s="1"/>
    </row>
    <row r="648" ht="15.75" customHeight="1">
      <c r="A648" s="66"/>
      <c r="B648" s="66"/>
      <c r="C648" s="67"/>
      <c r="D648" s="67"/>
      <c r="E648" s="67"/>
      <c r="F648" s="1"/>
    </row>
    <row r="649" ht="15.75" customHeight="1">
      <c r="A649" s="66"/>
      <c r="B649" s="66"/>
      <c r="C649" s="67"/>
      <c r="D649" s="67"/>
      <c r="E649" s="67"/>
      <c r="F649" s="1"/>
    </row>
    <row r="650" ht="15.75" customHeight="1">
      <c r="A650" s="66"/>
      <c r="B650" s="66"/>
      <c r="C650" s="67"/>
      <c r="D650" s="67"/>
      <c r="E650" s="67"/>
      <c r="F650" s="1"/>
    </row>
    <row r="651" ht="15.75" customHeight="1">
      <c r="A651" s="66"/>
      <c r="B651" s="66"/>
      <c r="C651" s="67"/>
      <c r="D651" s="67"/>
      <c r="E651" s="67"/>
      <c r="F651" s="1"/>
    </row>
    <row r="652" ht="15.75" customHeight="1">
      <c r="A652" s="66"/>
      <c r="B652" s="66"/>
      <c r="C652" s="67"/>
      <c r="D652" s="67"/>
      <c r="E652" s="67"/>
      <c r="F652" s="1"/>
    </row>
    <row r="653" ht="15.75" customHeight="1">
      <c r="A653" s="66"/>
      <c r="B653" s="66"/>
      <c r="C653" s="67"/>
      <c r="D653" s="67"/>
      <c r="E653" s="67"/>
      <c r="F653" s="1"/>
    </row>
    <row r="654" ht="15.75" customHeight="1">
      <c r="A654" s="66"/>
      <c r="B654" s="66"/>
      <c r="C654" s="67"/>
      <c r="D654" s="67"/>
      <c r="E654" s="67"/>
      <c r="F654" s="1"/>
    </row>
    <row r="655" ht="15.75" customHeight="1">
      <c r="A655" s="66"/>
      <c r="B655" s="66"/>
      <c r="C655" s="67"/>
      <c r="D655" s="67"/>
      <c r="E655" s="67"/>
      <c r="F655" s="1"/>
    </row>
    <row r="656" ht="15.75" customHeight="1">
      <c r="A656" s="66"/>
      <c r="B656" s="66"/>
      <c r="C656" s="67"/>
      <c r="D656" s="67"/>
      <c r="E656" s="67"/>
      <c r="F656" s="1"/>
    </row>
    <row r="657" ht="15.75" customHeight="1">
      <c r="A657" s="66"/>
      <c r="B657" s="66"/>
      <c r="C657" s="67"/>
      <c r="D657" s="67"/>
      <c r="E657" s="67"/>
      <c r="F657" s="1"/>
    </row>
    <row r="658" ht="15.75" customHeight="1">
      <c r="A658" s="66"/>
      <c r="B658" s="66"/>
      <c r="C658" s="67"/>
      <c r="D658" s="67"/>
      <c r="E658" s="67"/>
      <c r="F658" s="1"/>
    </row>
    <row r="659" ht="15.75" customHeight="1">
      <c r="A659" s="66"/>
      <c r="B659" s="66"/>
      <c r="C659" s="67"/>
      <c r="D659" s="67"/>
      <c r="E659" s="67"/>
      <c r="F659" s="1"/>
    </row>
    <row r="660" ht="15.75" customHeight="1">
      <c r="A660" s="66"/>
      <c r="B660" s="66"/>
      <c r="C660" s="67"/>
      <c r="D660" s="67"/>
      <c r="E660" s="67"/>
      <c r="F660" s="1"/>
    </row>
    <row r="661" ht="15.75" customHeight="1">
      <c r="A661" s="66"/>
      <c r="B661" s="66"/>
      <c r="C661" s="67"/>
      <c r="D661" s="67"/>
      <c r="E661" s="67"/>
      <c r="F661" s="1"/>
    </row>
    <row r="662" ht="15.75" customHeight="1">
      <c r="A662" s="66"/>
      <c r="B662" s="66"/>
      <c r="C662" s="67"/>
      <c r="D662" s="67"/>
      <c r="E662" s="67"/>
      <c r="F662" s="1"/>
    </row>
    <row r="663" ht="15.75" customHeight="1">
      <c r="A663" s="66"/>
      <c r="B663" s="66"/>
      <c r="C663" s="67"/>
      <c r="D663" s="67"/>
      <c r="E663" s="67"/>
      <c r="F663" s="1"/>
    </row>
    <row r="664" ht="15.75" customHeight="1">
      <c r="A664" s="66"/>
      <c r="B664" s="66"/>
      <c r="C664" s="67"/>
      <c r="D664" s="67"/>
      <c r="E664" s="67"/>
      <c r="F664" s="1"/>
    </row>
    <row r="665" ht="15.75" customHeight="1">
      <c r="A665" s="66"/>
      <c r="B665" s="66"/>
      <c r="C665" s="67"/>
      <c r="D665" s="67"/>
      <c r="E665" s="67"/>
      <c r="F665" s="1"/>
    </row>
    <row r="666" ht="15.75" customHeight="1">
      <c r="A666" s="66"/>
      <c r="B666" s="66"/>
      <c r="C666" s="67"/>
      <c r="D666" s="67"/>
      <c r="E666" s="67"/>
      <c r="F666" s="1"/>
    </row>
    <row r="667" ht="15.75" customHeight="1">
      <c r="A667" s="66"/>
      <c r="B667" s="66"/>
      <c r="C667" s="67"/>
      <c r="D667" s="67"/>
      <c r="E667" s="67"/>
      <c r="F667" s="1"/>
    </row>
    <row r="668" ht="15.75" customHeight="1">
      <c r="A668" s="66"/>
      <c r="B668" s="66"/>
      <c r="C668" s="67"/>
      <c r="D668" s="67"/>
      <c r="E668" s="67"/>
      <c r="F668" s="1"/>
    </row>
    <row r="669" ht="15.75" customHeight="1">
      <c r="A669" s="66"/>
      <c r="B669" s="66"/>
      <c r="C669" s="67"/>
      <c r="D669" s="67"/>
      <c r="E669" s="67"/>
      <c r="F669" s="1"/>
    </row>
    <row r="670" ht="15.75" customHeight="1">
      <c r="A670" s="66"/>
      <c r="B670" s="66"/>
      <c r="C670" s="67"/>
      <c r="D670" s="67"/>
      <c r="E670" s="67"/>
      <c r="F670" s="1"/>
    </row>
    <row r="671" ht="15.75" customHeight="1">
      <c r="A671" s="66"/>
      <c r="B671" s="66"/>
      <c r="C671" s="67"/>
      <c r="D671" s="67"/>
      <c r="E671" s="67"/>
      <c r="F671" s="1"/>
    </row>
    <row r="672" ht="15.75" customHeight="1">
      <c r="A672" s="66"/>
      <c r="B672" s="66"/>
      <c r="C672" s="67"/>
      <c r="D672" s="67"/>
      <c r="E672" s="67"/>
      <c r="F672" s="1"/>
    </row>
    <row r="673" ht="15.75" customHeight="1">
      <c r="A673" s="66"/>
      <c r="B673" s="66"/>
      <c r="C673" s="67"/>
      <c r="D673" s="67"/>
      <c r="E673" s="67"/>
      <c r="F673" s="1"/>
    </row>
    <row r="674" ht="15.75" customHeight="1">
      <c r="A674" s="66"/>
      <c r="B674" s="66"/>
      <c r="C674" s="67"/>
      <c r="D674" s="67"/>
      <c r="E674" s="67"/>
      <c r="F674" s="1"/>
    </row>
    <row r="675" ht="15.75" customHeight="1">
      <c r="A675" s="66"/>
      <c r="B675" s="66"/>
      <c r="C675" s="67"/>
      <c r="D675" s="67"/>
      <c r="E675" s="67"/>
      <c r="F675" s="1"/>
    </row>
    <row r="676" ht="15.75" customHeight="1">
      <c r="A676" s="66"/>
      <c r="B676" s="66"/>
      <c r="C676" s="67"/>
      <c r="D676" s="67"/>
      <c r="E676" s="67"/>
      <c r="F676" s="1"/>
    </row>
    <row r="677" ht="15.75" customHeight="1">
      <c r="A677" s="66"/>
      <c r="B677" s="66"/>
      <c r="C677" s="67"/>
      <c r="D677" s="67"/>
      <c r="E677" s="67"/>
      <c r="F677" s="1"/>
    </row>
    <row r="678" ht="15.75" customHeight="1">
      <c r="A678" s="66"/>
      <c r="B678" s="66"/>
      <c r="C678" s="67"/>
      <c r="D678" s="67"/>
      <c r="E678" s="67"/>
      <c r="F678" s="1"/>
    </row>
    <row r="679" ht="15.75" customHeight="1">
      <c r="A679" s="66"/>
      <c r="B679" s="66"/>
      <c r="C679" s="67"/>
      <c r="D679" s="67"/>
      <c r="E679" s="67"/>
      <c r="F679" s="1"/>
    </row>
    <row r="680" ht="15.75" customHeight="1">
      <c r="A680" s="66"/>
      <c r="B680" s="66"/>
      <c r="C680" s="67"/>
      <c r="D680" s="67"/>
      <c r="E680" s="67"/>
      <c r="F680" s="1"/>
    </row>
    <row r="681" ht="15.75" customHeight="1">
      <c r="A681" s="66"/>
      <c r="B681" s="66"/>
      <c r="C681" s="67"/>
      <c r="D681" s="67"/>
      <c r="E681" s="67"/>
      <c r="F681" s="1"/>
    </row>
    <row r="682" ht="15.75" customHeight="1">
      <c r="A682" s="66"/>
      <c r="B682" s="66"/>
      <c r="C682" s="67"/>
      <c r="D682" s="67"/>
      <c r="E682" s="67"/>
      <c r="F682" s="1"/>
    </row>
    <row r="683" ht="15.75" customHeight="1">
      <c r="A683" s="66"/>
      <c r="B683" s="66"/>
      <c r="C683" s="67"/>
      <c r="D683" s="67"/>
      <c r="E683" s="67"/>
      <c r="F683" s="1"/>
    </row>
    <row r="684" ht="15.75" customHeight="1">
      <c r="A684" s="66"/>
      <c r="B684" s="66"/>
      <c r="C684" s="67"/>
      <c r="D684" s="67"/>
      <c r="E684" s="67"/>
      <c r="F684" s="1"/>
    </row>
    <row r="685" ht="15.75" customHeight="1">
      <c r="A685" s="66"/>
      <c r="B685" s="66"/>
      <c r="C685" s="67"/>
      <c r="D685" s="67"/>
      <c r="E685" s="67"/>
      <c r="F685" s="1"/>
    </row>
    <row r="686" ht="15.75" customHeight="1">
      <c r="A686" s="66"/>
      <c r="B686" s="66"/>
      <c r="C686" s="67"/>
      <c r="D686" s="67"/>
      <c r="E686" s="67"/>
      <c r="F686" s="1"/>
    </row>
    <row r="687" ht="15.75" customHeight="1">
      <c r="A687" s="66"/>
      <c r="B687" s="66"/>
      <c r="C687" s="67"/>
      <c r="D687" s="67"/>
      <c r="E687" s="67"/>
      <c r="F687" s="1"/>
    </row>
    <row r="688" ht="15.75" customHeight="1">
      <c r="A688" s="66"/>
      <c r="B688" s="66"/>
      <c r="C688" s="67"/>
      <c r="D688" s="67"/>
      <c r="E688" s="67"/>
      <c r="F688" s="1"/>
    </row>
    <row r="689" ht="15.75" customHeight="1">
      <c r="A689" s="66"/>
      <c r="B689" s="66"/>
      <c r="C689" s="67"/>
      <c r="D689" s="67"/>
      <c r="E689" s="67"/>
      <c r="F689" s="1"/>
    </row>
    <row r="690" ht="15.75" customHeight="1">
      <c r="A690" s="66"/>
      <c r="B690" s="66"/>
      <c r="C690" s="67"/>
      <c r="D690" s="67"/>
      <c r="E690" s="67"/>
      <c r="F690" s="1"/>
    </row>
    <row r="691" ht="15.75" customHeight="1">
      <c r="A691" s="66"/>
      <c r="B691" s="66"/>
      <c r="C691" s="67"/>
      <c r="D691" s="67"/>
      <c r="E691" s="67"/>
      <c r="F691" s="1"/>
    </row>
    <row r="692" ht="15.75" customHeight="1">
      <c r="A692" s="66"/>
      <c r="B692" s="66"/>
      <c r="C692" s="67"/>
      <c r="D692" s="67"/>
      <c r="E692" s="67"/>
      <c r="F692" s="1"/>
    </row>
    <row r="693" ht="15.75" customHeight="1">
      <c r="A693" s="66"/>
      <c r="B693" s="66"/>
      <c r="C693" s="67"/>
      <c r="D693" s="67"/>
      <c r="E693" s="67"/>
      <c r="F693" s="1"/>
    </row>
    <row r="694" ht="15.75" customHeight="1">
      <c r="A694" s="66"/>
      <c r="B694" s="66"/>
      <c r="C694" s="67"/>
      <c r="D694" s="67"/>
      <c r="E694" s="67"/>
      <c r="F694" s="1"/>
    </row>
    <row r="695" ht="15.75" customHeight="1">
      <c r="A695" s="66"/>
      <c r="B695" s="66"/>
      <c r="C695" s="67"/>
      <c r="D695" s="67"/>
      <c r="E695" s="67"/>
      <c r="F695" s="1"/>
    </row>
    <row r="696" ht="15.75" customHeight="1">
      <c r="A696" s="66"/>
      <c r="B696" s="66"/>
      <c r="C696" s="67"/>
      <c r="D696" s="67"/>
      <c r="E696" s="67"/>
      <c r="F696" s="1"/>
    </row>
    <row r="697" ht="15.75" customHeight="1">
      <c r="A697" s="66"/>
      <c r="B697" s="66"/>
      <c r="C697" s="67"/>
      <c r="D697" s="67"/>
      <c r="E697" s="67"/>
      <c r="F697" s="1"/>
    </row>
    <row r="698" ht="15.75" customHeight="1">
      <c r="A698" s="66"/>
      <c r="B698" s="66"/>
      <c r="C698" s="67"/>
      <c r="D698" s="67"/>
      <c r="E698" s="67"/>
      <c r="F698" s="1"/>
    </row>
    <row r="699" ht="15.75" customHeight="1">
      <c r="A699" s="66"/>
      <c r="B699" s="66"/>
      <c r="C699" s="67"/>
      <c r="D699" s="67"/>
      <c r="E699" s="67"/>
      <c r="F699" s="1"/>
    </row>
    <row r="700" ht="15.75" customHeight="1">
      <c r="A700" s="66"/>
      <c r="B700" s="66"/>
      <c r="C700" s="67"/>
      <c r="D700" s="67"/>
      <c r="E700" s="67"/>
      <c r="F700" s="1"/>
    </row>
    <row r="701" ht="15.75" customHeight="1">
      <c r="A701" s="66"/>
      <c r="B701" s="66"/>
      <c r="C701" s="67"/>
      <c r="D701" s="67"/>
      <c r="E701" s="67"/>
      <c r="F701" s="1"/>
    </row>
    <row r="702" ht="15.75" customHeight="1">
      <c r="A702" s="66"/>
      <c r="B702" s="66"/>
      <c r="C702" s="67"/>
      <c r="D702" s="67"/>
      <c r="E702" s="67"/>
      <c r="F702" s="1"/>
    </row>
    <row r="703" ht="15.75" customHeight="1">
      <c r="A703" s="66"/>
      <c r="B703" s="66"/>
      <c r="C703" s="67"/>
      <c r="D703" s="67"/>
      <c r="E703" s="67"/>
      <c r="F703" s="1"/>
    </row>
    <row r="704" ht="15.75" customHeight="1">
      <c r="A704" s="66"/>
      <c r="B704" s="66"/>
      <c r="C704" s="67"/>
      <c r="D704" s="67"/>
      <c r="E704" s="67"/>
      <c r="F704" s="1"/>
    </row>
    <row r="705" ht="15.75" customHeight="1">
      <c r="A705" s="66"/>
      <c r="B705" s="66"/>
      <c r="C705" s="67"/>
      <c r="D705" s="67"/>
      <c r="E705" s="67"/>
      <c r="F705" s="1"/>
    </row>
    <row r="706" ht="15.75" customHeight="1">
      <c r="A706" s="66"/>
      <c r="B706" s="66"/>
      <c r="C706" s="67"/>
      <c r="D706" s="67"/>
      <c r="E706" s="67"/>
      <c r="F706" s="1"/>
    </row>
    <row r="707" ht="15.75" customHeight="1">
      <c r="A707" s="66"/>
      <c r="B707" s="66"/>
      <c r="C707" s="67"/>
      <c r="D707" s="67"/>
      <c r="E707" s="67"/>
      <c r="F707" s="1"/>
    </row>
    <row r="708" ht="15.75" customHeight="1">
      <c r="A708" s="66"/>
      <c r="B708" s="66"/>
      <c r="C708" s="67"/>
      <c r="D708" s="67"/>
      <c r="E708" s="67"/>
      <c r="F708" s="1"/>
    </row>
    <row r="709" ht="15.75" customHeight="1">
      <c r="A709" s="66"/>
      <c r="B709" s="66"/>
      <c r="C709" s="67"/>
      <c r="D709" s="67"/>
      <c r="E709" s="67"/>
      <c r="F709" s="1"/>
    </row>
    <row r="710" ht="15.75" customHeight="1">
      <c r="A710" s="66"/>
      <c r="B710" s="66"/>
      <c r="C710" s="67"/>
      <c r="D710" s="67"/>
      <c r="E710" s="67"/>
      <c r="F710" s="1"/>
    </row>
    <row r="711" ht="15.75" customHeight="1">
      <c r="A711" s="66"/>
      <c r="B711" s="66"/>
      <c r="C711" s="67"/>
      <c r="D711" s="67"/>
      <c r="E711" s="67"/>
      <c r="F711" s="1"/>
    </row>
    <row r="712" ht="15.75" customHeight="1">
      <c r="A712" s="66"/>
      <c r="B712" s="66"/>
      <c r="C712" s="67"/>
      <c r="D712" s="67"/>
      <c r="E712" s="67"/>
      <c r="F712" s="1"/>
    </row>
    <row r="713" ht="15.75" customHeight="1">
      <c r="A713" s="66"/>
      <c r="B713" s="66"/>
      <c r="C713" s="67"/>
      <c r="D713" s="67"/>
      <c r="E713" s="67"/>
      <c r="F713" s="1"/>
    </row>
    <row r="714" ht="15.75" customHeight="1">
      <c r="A714" s="66"/>
      <c r="B714" s="66"/>
      <c r="C714" s="67"/>
      <c r="D714" s="67"/>
      <c r="E714" s="67"/>
      <c r="F714" s="1"/>
    </row>
    <row r="715" ht="15.75" customHeight="1">
      <c r="A715" s="66"/>
      <c r="B715" s="66"/>
      <c r="C715" s="67"/>
      <c r="D715" s="67"/>
      <c r="E715" s="67"/>
      <c r="F715" s="1"/>
    </row>
    <row r="716" ht="15.75" customHeight="1">
      <c r="A716" s="66"/>
      <c r="B716" s="66"/>
      <c r="C716" s="67"/>
      <c r="D716" s="67"/>
      <c r="E716" s="67"/>
      <c r="F716" s="1"/>
    </row>
    <row r="717" ht="15.75" customHeight="1">
      <c r="A717" s="66"/>
      <c r="B717" s="66"/>
      <c r="C717" s="67"/>
      <c r="D717" s="67"/>
      <c r="E717" s="67"/>
      <c r="F717" s="1"/>
    </row>
    <row r="718" ht="15.75" customHeight="1">
      <c r="A718" s="66"/>
      <c r="B718" s="66"/>
      <c r="C718" s="67"/>
      <c r="D718" s="67"/>
      <c r="E718" s="67"/>
      <c r="F718" s="1"/>
    </row>
    <row r="719" ht="15.75" customHeight="1">
      <c r="A719" s="66"/>
      <c r="B719" s="66"/>
      <c r="C719" s="67"/>
      <c r="D719" s="67"/>
      <c r="E719" s="67"/>
      <c r="F719" s="1"/>
    </row>
    <row r="720" ht="15.75" customHeight="1">
      <c r="A720" s="66"/>
      <c r="B720" s="66"/>
      <c r="C720" s="67"/>
      <c r="D720" s="67"/>
      <c r="E720" s="67"/>
      <c r="F720" s="1"/>
    </row>
    <row r="721" ht="15.75" customHeight="1">
      <c r="A721" s="66"/>
      <c r="B721" s="66"/>
      <c r="C721" s="67"/>
      <c r="D721" s="67"/>
      <c r="E721" s="67"/>
      <c r="F721" s="1"/>
    </row>
    <row r="722" ht="15.75" customHeight="1">
      <c r="A722" s="66"/>
      <c r="B722" s="66"/>
      <c r="C722" s="67"/>
      <c r="D722" s="67"/>
      <c r="E722" s="67"/>
      <c r="F722" s="1"/>
    </row>
    <row r="723" ht="15.75" customHeight="1">
      <c r="A723" s="66"/>
      <c r="B723" s="66"/>
      <c r="C723" s="67"/>
      <c r="D723" s="67"/>
      <c r="E723" s="67"/>
      <c r="F723" s="1"/>
    </row>
    <row r="724" ht="15.75" customHeight="1">
      <c r="A724" s="66"/>
      <c r="B724" s="66"/>
      <c r="C724" s="67"/>
      <c r="D724" s="67"/>
      <c r="E724" s="67"/>
      <c r="F724" s="1"/>
    </row>
    <row r="725" ht="15.75" customHeight="1">
      <c r="A725" s="66"/>
      <c r="B725" s="66"/>
      <c r="C725" s="67"/>
      <c r="D725" s="67"/>
      <c r="E725" s="67"/>
      <c r="F725" s="1"/>
    </row>
    <row r="726" ht="15.75" customHeight="1">
      <c r="A726" s="66"/>
      <c r="B726" s="66"/>
      <c r="C726" s="67"/>
      <c r="D726" s="67"/>
      <c r="E726" s="67"/>
      <c r="F726" s="1"/>
    </row>
    <row r="727" ht="15.75" customHeight="1">
      <c r="A727" s="66"/>
      <c r="B727" s="66"/>
      <c r="C727" s="67"/>
      <c r="D727" s="67"/>
      <c r="E727" s="67"/>
      <c r="F727" s="1"/>
    </row>
    <row r="728" ht="15.75" customHeight="1">
      <c r="A728" s="66"/>
      <c r="B728" s="66"/>
      <c r="C728" s="67"/>
      <c r="D728" s="67"/>
      <c r="E728" s="67"/>
      <c r="F728" s="1"/>
    </row>
    <row r="729" ht="15.75" customHeight="1">
      <c r="A729" s="66"/>
      <c r="B729" s="66"/>
      <c r="C729" s="67"/>
      <c r="D729" s="67"/>
      <c r="E729" s="67"/>
      <c r="F729" s="1"/>
    </row>
    <row r="730" ht="15.75" customHeight="1">
      <c r="A730" s="66"/>
      <c r="B730" s="66"/>
      <c r="C730" s="67"/>
      <c r="D730" s="67"/>
      <c r="E730" s="67"/>
      <c r="F730" s="1"/>
    </row>
    <row r="731" ht="15.75" customHeight="1">
      <c r="A731" s="66"/>
      <c r="B731" s="66"/>
      <c r="C731" s="67"/>
      <c r="D731" s="67"/>
      <c r="E731" s="67"/>
      <c r="F731" s="1"/>
    </row>
    <row r="732" ht="15.75" customHeight="1">
      <c r="A732" s="66"/>
      <c r="B732" s="66"/>
      <c r="C732" s="67"/>
      <c r="D732" s="67"/>
      <c r="E732" s="67"/>
      <c r="F732" s="1"/>
    </row>
    <row r="733" ht="15.75" customHeight="1">
      <c r="A733" s="66"/>
      <c r="B733" s="66"/>
      <c r="C733" s="67"/>
      <c r="D733" s="67"/>
      <c r="E733" s="67"/>
      <c r="F733" s="1"/>
    </row>
    <row r="734" ht="15.75" customHeight="1">
      <c r="A734" s="66"/>
      <c r="B734" s="66"/>
      <c r="C734" s="67"/>
      <c r="D734" s="67"/>
      <c r="E734" s="67"/>
      <c r="F734" s="1"/>
    </row>
    <row r="735" ht="15.75" customHeight="1">
      <c r="A735" s="66"/>
      <c r="B735" s="66"/>
      <c r="C735" s="67"/>
      <c r="D735" s="67"/>
      <c r="E735" s="67"/>
      <c r="F735" s="1"/>
    </row>
    <row r="736" ht="15.75" customHeight="1">
      <c r="A736" s="66"/>
      <c r="B736" s="66"/>
      <c r="C736" s="67"/>
      <c r="D736" s="67"/>
      <c r="E736" s="67"/>
      <c r="F736" s="1"/>
    </row>
    <row r="737" ht="15.75" customHeight="1">
      <c r="A737" s="66"/>
      <c r="B737" s="66"/>
      <c r="C737" s="67"/>
      <c r="D737" s="67"/>
      <c r="E737" s="67"/>
      <c r="F737" s="1"/>
    </row>
    <row r="738" ht="15.75" customHeight="1">
      <c r="A738" s="66"/>
      <c r="B738" s="66"/>
      <c r="C738" s="67"/>
      <c r="D738" s="67"/>
      <c r="E738" s="67"/>
      <c r="F738" s="1"/>
    </row>
    <row r="739" ht="15.75" customHeight="1">
      <c r="A739" s="66"/>
      <c r="B739" s="66"/>
      <c r="C739" s="67"/>
      <c r="D739" s="67"/>
      <c r="E739" s="67"/>
      <c r="F739" s="1"/>
    </row>
    <row r="740" ht="15.75" customHeight="1">
      <c r="A740" s="66"/>
      <c r="B740" s="66"/>
      <c r="C740" s="67"/>
      <c r="D740" s="67"/>
      <c r="E740" s="67"/>
      <c r="F740" s="1"/>
    </row>
    <row r="741" ht="15.75" customHeight="1">
      <c r="A741" s="66"/>
      <c r="B741" s="66"/>
      <c r="C741" s="67"/>
      <c r="D741" s="67"/>
      <c r="E741" s="67"/>
      <c r="F741" s="1"/>
    </row>
    <row r="742" ht="15.75" customHeight="1">
      <c r="A742" s="66"/>
      <c r="B742" s="66"/>
      <c r="C742" s="67"/>
      <c r="D742" s="67"/>
      <c r="E742" s="67"/>
      <c r="F742" s="1"/>
    </row>
    <row r="743" ht="15.75" customHeight="1">
      <c r="A743" s="66"/>
      <c r="B743" s="66"/>
      <c r="C743" s="67"/>
      <c r="D743" s="67"/>
      <c r="E743" s="67"/>
      <c r="F743" s="1"/>
    </row>
    <row r="744" ht="15.75" customHeight="1">
      <c r="A744" s="66"/>
      <c r="B744" s="66"/>
      <c r="C744" s="67"/>
      <c r="D744" s="67"/>
      <c r="E744" s="67"/>
      <c r="F744" s="1"/>
    </row>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544:E544"/>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6.0"/>
    <col customWidth="1" min="6" max="6" width="9.43"/>
    <col customWidth="1" min="7" max="7" width="8.0"/>
    <col customWidth="1" min="8" max="8" width="12.0"/>
    <col customWidth="1" min="9" max="11" width="8.71"/>
    <col customWidth="1" min="12" max="12" width="8.43"/>
    <col customWidth="1" min="13" max="13" width="19.0"/>
    <col customWidth="1" min="14" max="16" width="9.14"/>
    <col customWidth="1" min="17" max="22" width="8.0"/>
  </cols>
  <sheetData>
    <row r="1">
      <c r="A1" s="66"/>
      <c r="B1" s="67"/>
      <c r="C1" s="67"/>
      <c r="D1" s="67"/>
      <c r="E1" s="1"/>
      <c r="F1" s="1"/>
      <c r="G1" s="1"/>
      <c r="H1" s="1"/>
      <c r="I1" s="1"/>
      <c r="J1" s="1"/>
      <c r="K1" s="1"/>
      <c r="L1" s="1"/>
      <c r="M1" s="1"/>
      <c r="N1" s="1"/>
      <c r="O1" s="1"/>
      <c r="P1" s="1"/>
    </row>
    <row r="2" ht="15.75" customHeight="1">
      <c r="A2" s="118" t="s">
        <v>1744</v>
      </c>
      <c r="B2" s="69"/>
      <c r="C2" s="69"/>
      <c r="D2" s="69"/>
      <c r="E2" s="69"/>
      <c r="F2" s="69"/>
      <c r="G2" s="69"/>
      <c r="H2" s="69"/>
      <c r="I2" s="69"/>
      <c r="J2" s="69"/>
      <c r="K2" s="69"/>
      <c r="L2" s="70"/>
      <c r="M2" s="71"/>
      <c r="N2" s="71"/>
      <c r="O2" s="71"/>
      <c r="P2" s="71"/>
      <c r="Q2" s="15"/>
      <c r="R2" s="15"/>
      <c r="S2" s="15"/>
      <c r="T2" s="15"/>
      <c r="U2" s="15"/>
      <c r="V2" s="15"/>
    </row>
    <row r="3">
      <c r="A3" s="15"/>
      <c r="B3" s="15"/>
      <c r="C3" s="15"/>
      <c r="D3" s="15"/>
      <c r="E3" s="15"/>
      <c r="F3" s="15"/>
      <c r="G3" s="15"/>
      <c r="H3" s="15"/>
      <c r="I3" s="15"/>
      <c r="J3" s="15"/>
      <c r="K3" s="15"/>
      <c r="L3" s="15"/>
      <c r="M3" s="71"/>
      <c r="N3" s="71"/>
      <c r="O3" s="71"/>
      <c r="P3" s="71"/>
      <c r="Q3" s="15"/>
      <c r="R3" s="15"/>
      <c r="S3" s="15"/>
      <c r="T3" s="15"/>
      <c r="U3" s="15"/>
      <c r="V3" s="15"/>
    </row>
    <row r="4" ht="40.5" customHeight="1">
      <c r="A4" s="72" t="s">
        <v>1745</v>
      </c>
      <c r="B4" s="69"/>
      <c r="C4" s="69"/>
      <c r="D4" s="69"/>
      <c r="E4" s="69"/>
      <c r="F4" s="69"/>
      <c r="G4" s="69"/>
      <c r="H4" s="69"/>
      <c r="I4" s="69"/>
      <c r="J4" s="69"/>
      <c r="K4" s="69"/>
      <c r="L4" s="70"/>
      <c r="M4" s="71"/>
      <c r="N4" s="71"/>
      <c r="O4" s="71"/>
      <c r="P4" s="71"/>
      <c r="Q4" s="15"/>
      <c r="R4" s="15"/>
      <c r="S4" s="15"/>
      <c r="T4" s="15"/>
      <c r="U4" s="15"/>
      <c r="V4" s="15"/>
    </row>
    <row r="5" ht="36.75" customHeight="1">
      <c r="A5" s="72" t="s">
        <v>1746</v>
      </c>
      <c r="B5" s="69"/>
      <c r="C5" s="69"/>
      <c r="D5" s="69"/>
      <c r="E5" s="69"/>
      <c r="F5" s="69"/>
      <c r="G5" s="69"/>
      <c r="H5" s="69"/>
      <c r="I5" s="69"/>
      <c r="J5" s="69"/>
      <c r="K5" s="69"/>
      <c r="L5" s="70"/>
      <c r="M5" s="71"/>
      <c r="N5" s="71"/>
      <c r="O5" s="71"/>
      <c r="P5" s="71"/>
      <c r="Q5" s="15"/>
      <c r="R5" s="15"/>
      <c r="S5" s="15"/>
      <c r="T5" s="15"/>
      <c r="U5" s="15"/>
      <c r="V5" s="15"/>
    </row>
    <row r="6" ht="27.75" customHeight="1">
      <c r="A6" s="72" t="s">
        <v>1747</v>
      </c>
      <c r="B6" s="69"/>
      <c r="C6" s="69"/>
      <c r="D6" s="69"/>
      <c r="E6" s="69"/>
      <c r="F6" s="69"/>
      <c r="G6" s="69"/>
      <c r="H6" s="69"/>
      <c r="I6" s="69"/>
      <c r="J6" s="69"/>
      <c r="K6" s="69"/>
      <c r="L6" s="70"/>
      <c r="M6" s="71"/>
      <c r="N6" s="71"/>
      <c r="O6" s="71"/>
      <c r="P6" s="71"/>
      <c r="Q6" s="15"/>
      <c r="R6" s="15"/>
      <c r="S6" s="15"/>
      <c r="T6" s="15"/>
      <c r="U6" s="15"/>
      <c r="V6" s="15"/>
    </row>
    <row r="7" ht="28.5" customHeight="1">
      <c r="A7" s="72" t="s">
        <v>1748</v>
      </c>
      <c r="B7" s="69"/>
      <c r="C7" s="69"/>
      <c r="D7" s="69"/>
      <c r="E7" s="69"/>
      <c r="F7" s="69"/>
      <c r="G7" s="69"/>
      <c r="H7" s="69"/>
      <c r="I7" s="69"/>
      <c r="J7" s="69"/>
      <c r="K7" s="69"/>
      <c r="L7" s="70"/>
      <c r="M7" s="71"/>
      <c r="N7" s="71"/>
      <c r="O7" s="71"/>
      <c r="P7" s="71"/>
      <c r="Q7" s="15"/>
      <c r="R7" s="15"/>
      <c r="S7" s="15"/>
      <c r="T7" s="15"/>
      <c r="U7" s="15"/>
      <c r="V7" s="15"/>
    </row>
    <row r="8">
      <c r="A8" s="72" t="s">
        <v>1749</v>
      </c>
      <c r="B8" s="69"/>
      <c r="C8" s="69"/>
      <c r="D8" s="69"/>
      <c r="E8" s="69"/>
      <c r="F8" s="69"/>
      <c r="G8" s="69"/>
      <c r="H8" s="69"/>
      <c r="I8" s="69"/>
      <c r="J8" s="69"/>
      <c r="K8" s="69"/>
      <c r="L8" s="70"/>
      <c r="M8" s="71"/>
      <c r="N8" s="71"/>
      <c r="O8" s="71"/>
      <c r="P8" s="71"/>
      <c r="Q8" s="15"/>
      <c r="R8" s="15"/>
      <c r="S8" s="15"/>
      <c r="T8" s="15"/>
      <c r="U8" s="15"/>
      <c r="V8" s="15"/>
    </row>
    <row r="9" ht="101.25" customHeight="1">
      <c r="A9" s="75" t="s">
        <v>1750</v>
      </c>
      <c r="B9" s="69"/>
      <c r="C9" s="69"/>
      <c r="D9" s="69"/>
      <c r="E9" s="69"/>
      <c r="F9" s="69"/>
      <c r="G9" s="69"/>
      <c r="H9" s="69"/>
      <c r="I9" s="69"/>
      <c r="J9" s="69"/>
      <c r="K9" s="69"/>
      <c r="L9" s="70"/>
      <c r="M9" s="71"/>
      <c r="N9" s="71"/>
      <c r="O9" s="71"/>
      <c r="P9" s="71"/>
      <c r="Q9" s="15"/>
      <c r="R9" s="15"/>
      <c r="S9" s="15"/>
      <c r="T9" s="15"/>
      <c r="U9" s="15"/>
      <c r="V9" s="15"/>
    </row>
    <row r="10">
      <c r="A10" s="76"/>
      <c r="B10" s="77"/>
      <c r="C10" s="77"/>
      <c r="D10" s="77"/>
      <c r="E10" s="76"/>
      <c r="F10" s="76"/>
      <c r="G10" s="76"/>
      <c r="H10" s="76"/>
      <c r="I10" s="76"/>
      <c r="J10" s="76"/>
      <c r="K10" s="76"/>
      <c r="L10" s="76"/>
      <c r="M10" s="71"/>
      <c r="N10" s="71"/>
      <c r="O10" s="71"/>
      <c r="P10" s="71"/>
      <c r="Q10" s="15"/>
      <c r="R10" s="15"/>
      <c r="S10" s="15"/>
      <c r="T10" s="15"/>
      <c r="U10" s="15"/>
      <c r="V10" s="15"/>
    </row>
    <row r="11" ht="82.5" customHeight="1">
      <c r="A11" s="78" t="s">
        <v>188</v>
      </c>
      <c r="B11" s="78" t="s">
        <v>189</v>
      </c>
      <c r="C11" s="79" t="s">
        <v>1751</v>
      </c>
      <c r="D11" s="79" t="s">
        <v>1752</v>
      </c>
      <c r="E11" s="78" t="s">
        <v>1753</v>
      </c>
      <c r="F11" s="79" t="s">
        <v>1754</v>
      </c>
      <c r="G11" s="79" t="s">
        <v>199</v>
      </c>
      <c r="H11" s="79" t="s">
        <v>1755</v>
      </c>
      <c r="I11" s="79" t="s">
        <v>202</v>
      </c>
      <c r="J11" s="79" t="s">
        <v>203</v>
      </c>
      <c r="K11" s="78" t="s">
        <v>204</v>
      </c>
      <c r="L11" s="78" t="s">
        <v>208</v>
      </c>
      <c r="M11" s="119" t="s">
        <v>209</v>
      </c>
      <c r="N11" s="83"/>
      <c r="O11" s="83"/>
      <c r="P11" s="83"/>
      <c r="Q11" s="84"/>
      <c r="R11" s="84"/>
      <c r="S11" s="84"/>
      <c r="T11" s="84"/>
      <c r="U11" s="84"/>
      <c r="V11" s="84"/>
    </row>
    <row r="12" ht="11.25" customHeight="1">
      <c r="A12" s="85" t="s">
        <v>1756</v>
      </c>
      <c r="B12" s="86" t="s">
        <v>88</v>
      </c>
      <c r="C12" s="85" t="s">
        <v>1757</v>
      </c>
      <c r="D12" s="85" t="s">
        <v>1758</v>
      </c>
      <c r="E12" s="85" t="s">
        <v>1759</v>
      </c>
      <c r="F12" s="120">
        <v>262.0</v>
      </c>
      <c r="G12" s="87">
        <v>2024.0</v>
      </c>
      <c r="H12" s="87">
        <v>4.0</v>
      </c>
      <c r="I12" s="91">
        <v>1.0</v>
      </c>
      <c r="J12" s="91">
        <v>4.0</v>
      </c>
      <c r="K12" s="91" t="s">
        <v>1760</v>
      </c>
      <c r="L12" s="92">
        <v>327.5</v>
      </c>
      <c r="M12" s="89" t="s">
        <v>594</v>
      </c>
      <c r="N12" s="1"/>
      <c r="O12" s="1"/>
      <c r="P12" s="1"/>
      <c r="Q12" s="121"/>
      <c r="R12" s="121"/>
      <c r="S12" s="121"/>
      <c r="T12" s="121"/>
      <c r="U12" s="121"/>
      <c r="V12" s="121"/>
      <c r="W12" s="121"/>
      <c r="X12" s="121"/>
      <c r="Y12" s="121"/>
      <c r="Z12" s="121"/>
    </row>
    <row r="13" ht="11.25" customHeight="1">
      <c r="A13" s="85" t="s">
        <v>1761</v>
      </c>
      <c r="B13" s="86" t="s">
        <v>88</v>
      </c>
      <c r="C13" s="85" t="s">
        <v>1762</v>
      </c>
      <c r="D13" s="85" t="s">
        <v>1758</v>
      </c>
      <c r="E13" s="85" t="s">
        <v>1759</v>
      </c>
      <c r="F13" s="100">
        <v>33.0</v>
      </c>
      <c r="G13" s="87">
        <v>2024.0</v>
      </c>
      <c r="H13" s="87">
        <v>2.0</v>
      </c>
      <c r="I13" s="91">
        <v>2.0</v>
      </c>
      <c r="J13" s="91">
        <v>2.0</v>
      </c>
      <c r="K13" s="91" t="s">
        <v>1763</v>
      </c>
      <c r="L13" s="122">
        <v>165.0</v>
      </c>
      <c r="M13" s="89" t="s">
        <v>594</v>
      </c>
      <c r="N13" s="1"/>
      <c r="O13" s="1"/>
      <c r="P13" s="1"/>
      <c r="Q13" s="121"/>
      <c r="R13" s="121"/>
      <c r="S13" s="121"/>
      <c r="T13" s="121"/>
      <c r="U13" s="121"/>
      <c r="V13" s="121"/>
      <c r="W13" s="121"/>
      <c r="X13" s="121"/>
      <c r="Y13" s="121"/>
      <c r="Z13" s="121"/>
    </row>
    <row r="14" ht="11.25" customHeight="1">
      <c r="A14" s="89" t="s">
        <v>1764</v>
      </c>
      <c r="B14" s="87" t="s">
        <v>88</v>
      </c>
      <c r="C14" s="89" t="s">
        <v>1765</v>
      </c>
      <c r="D14" s="89" t="s">
        <v>1758</v>
      </c>
      <c r="E14" s="85" t="s">
        <v>1759</v>
      </c>
      <c r="F14" s="90" t="s">
        <v>1766</v>
      </c>
      <c r="G14" s="87">
        <v>2024.0</v>
      </c>
      <c r="H14" s="87">
        <v>2.0</v>
      </c>
      <c r="I14" s="91">
        <v>2.0</v>
      </c>
      <c r="J14" s="91">
        <v>2.0</v>
      </c>
      <c r="K14" s="91" t="s">
        <v>1763</v>
      </c>
      <c r="L14" s="122">
        <v>100.0</v>
      </c>
      <c r="M14" s="89" t="s">
        <v>594</v>
      </c>
      <c r="N14" s="1"/>
      <c r="O14" s="1"/>
      <c r="P14" s="1"/>
      <c r="Q14" s="121"/>
      <c r="R14" s="121"/>
      <c r="S14" s="121"/>
      <c r="T14" s="121"/>
      <c r="U14" s="121"/>
      <c r="V14" s="121"/>
      <c r="W14" s="121"/>
      <c r="X14" s="121"/>
      <c r="Y14" s="121"/>
      <c r="Z14" s="121"/>
    </row>
    <row r="15" ht="11.25" customHeight="1">
      <c r="A15" s="89" t="s">
        <v>1767</v>
      </c>
      <c r="B15" s="87" t="s">
        <v>88</v>
      </c>
      <c r="C15" s="89" t="s">
        <v>1768</v>
      </c>
      <c r="D15" s="89" t="s">
        <v>1758</v>
      </c>
      <c r="E15" s="89" t="s">
        <v>1769</v>
      </c>
      <c r="F15" s="90" t="s">
        <v>1770</v>
      </c>
      <c r="G15" s="87">
        <v>2024.0</v>
      </c>
      <c r="H15" s="87">
        <v>4.0</v>
      </c>
      <c r="I15" s="91">
        <v>4.0</v>
      </c>
      <c r="J15" s="91">
        <v>4.0</v>
      </c>
      <c r="K15" s="91" t="s">
        <v>1760</v>
      </c>
      <c r="L15" s="122">
        <v>291.25</v>
      </c>
      <c r="M15" s="89" t="s">
        <v>594</v>
      </c>
      <c r="N15" s="1"/>
      <c r="O15" s="1"/>
      <c r="P15" s="1"/>
      <c r="Q15" s="121"/>
      <c r="R15" s="121"/>
      <c r="S15" s="121"/>
      <c r="T15" s="121"/>
      <c r="U15" s="121"/>
      <c r="V15" s="121"/>
      <c r="W15" s="121"/>
      <c r="X15" s="121"/>
      <c r="Y15" s="121"/>
      <c r="Z15" s="121"/>
    </row>
    <row r="16" ht="11.25" customHeight="1">
      <c r="A16" s="89" t="s">
        <v>1771</v>
      </c>
      <c r="B16" s="87" t="s">
        <v>88</v>
      </c>
      <c r="C16" s="89" t="s">
        <v>1772</v>
      </c>
      <c r="D16" s="89" t="s">
        <v>1758</v>
      </c>
      <c r="E16" s="89" t="s">
        <v>1769</v>
      </c>
      <c r="F16" s="90" t="s">
        <v>1773</v>
      </c>
      <c r="G16" s="87">
        <v>2024.0</v>
      </c>
      <c r="H16" s="87">
        <v>2.0</v>
      </c>
      <c r="I16" s="91">
        <v>2.0</v>
      </c>
      <c r="J16" s="91">
        <v>2.0</v>
      </c>
      <c r="K16" s="91" t="s">
        <v>1763</v>
      </c>
      <c r="L16" s="122">
        <v>160.0</v>
      </c>
      <c r="M16" s="89" t="s">
        <v>594</v>
      </c>
      <c r="N16" s="1"/>
      <c r="O16" s="1"/>
      <c r="P16" s="1"/>
      <c r="Q16" s="121"/>
      <c r="R16" s="121"/>
      <c r="S16" s="121"/>
      <c r="T16" s="121"/>
      <c r="U16" s="121"/>
      <c r="V16" s="121"/>
      <c r="W16" s="121"/>
      <c r="X16" s="121"/>
      <c r="Y16" s="121"/>
      <c r="Z16" s="121"/>
    </row>
    <row r="17" ht="11.25" customHeight="1">
      <c r="A17" s="89" t="s">
        <v>1774</v>
      </c>
      <c r="B17" s="87" t="s">
        <v>88</v>
      </c>
      <c r="C17" s="89" t="s">
        <v>1775</v>
      </c>
      <c r="D17" s="89" t="s">
        <v>1758</v>
      </c>
      <c r="E17" s="89" t="s">
        <v>1769</v>
      </c>
      <c r="F17" s="90" t="s">
        <v>1776</v>
      </c>
      <c r="G17" s="87">
        <v>2024.0</v>
      </c>
      <c r="H17" s="87">
        <v>2.0</v>
      </c>
      <c r="I17" s="91">
        <v>2.0</v>
      </c>
      <c r="J17" s="91">
        <v>2.0</v>
      </c>
      <c r="K17" s="91" t="s">
        <v>1763</v>
      </c>
      <c r="L17" s="122">
        <v>80.0</v>
      </c>
      <c r="M17" s="89" t="s">
        <v>594</v>
      </c>
      <c r="N17" s="1"/>
      <c r="O17" s="1"/>
      <c r="P17" s="1"/>
      <c r="Q17" s="121"/>
      <c r="R17" s="121"/>
      <c r="S17" s="121"/>
      <c r="T17" s="121"/>
      <c r="U17" s="121"/>
      <c r="V17" s="121"/>
      <c r="W17" s="121"/>
      <c r="X17" s="121"/>
      <c r="Y17" s="121"/>
      <c r="Z17" s="121"/>
    </row>
    <row r="18" ht="11.25" customHeight="1">
      <c r="A18" s="89" t="s">
        <v>1777</v>
      </c>
      <c r="B18" s="87" t="s">
        <v>88</v>
      </c>
      <c r="C18" s="89" t="s">
        <v>1778</v>
      </c>
      <c r="D18" s="89" t="s">
        <v>1779</v>
      </c>
      <c r="E18" s="88" t="s">
        <v>1780</v>
      </c>
      <c r="F18" s="87">
        <v>220.0</v>
      </c>
      <c r="G18" s="87">
        <v>2024.0</v>
      </c>
      <c r="H18" s="87">
        <v>4.0</v>
      </c>
      <c r="I18" s="91">
        <v>1.0</v>
      </c>
      <c r="J18" s="91">
        <v>4.0</v>
      </c>
      <c r="K18" s="91">
        <v>1100.0</v>
      </c>
      <c r="L18" s="92">
        <v>275.0</v>
      </c>
      <c r="M18" s="89" t="s">
        <v>804</v>
      </c>
      <c r="N18" s="1"/>
      <c r="O18" s="1"/>
      <c r="P18" s="1"/>
      <c r="Q18" s="121"/>
      <c r="R18" s="121"/>
      <c r="S18" s="121"/>
      <c r="T18" s="121"/>
      <c r="U18" s="121"/>
      <c r="V18" s="121"/>
      <c r="W18" s="121"/>
      <c r="X18" s="121"/>
      <c r="Y18" s="121"/>
      <c r="Z18" s="121"/>
    </row>
    <row r="19" ht="11.25" customHeight="1">
      <c r="A19" s="123" t="s">
        <v>1781</v>
      </c>
      <c r="B19" s="87" t="s">
        <v>88</v>
      </c>
      <c r="C19" s="89" t="s">
        <v>1782</v>
      </c>
      <c r="D19" s="89" t="s">
        <v>1779</v>
      </c>
      <c r="E19" s="88" t="s">
        <v>1780</v>
      </c>
      <c r="F19" s="124" t="s">
        <v>1783</v>
      </c>
      <c r="G19" s="125">
        <v>2024.0</v>
      </c>
      <c r="H19" s="125">
        <v>5.0</v>
      </c>
      <c r="I19" s="126">
        <v>1.0</v>
      </c>
      <c r="J19" s="126">
        <v>6.0</v>
      </c>
      <c r="K19" s="126">
        <v>180.0</v>
      </c>
      <c r="L19" s="127">
        <v>36.0</v>
      </c>
      <c r="M19" s="89" t="s">
        <v>804</v>
      </c>
      <c r="N19" s="1"/>
      <c r="O19" s="1"/>
      <c r="P19" s="1"/>
      <c r="Q19" s="121"/>
      <c r="R19" s="121"/>
      <c r="S19" s="121"/>
      <c r="T19" s="121"/>
      <c r="U19" s="121"/>
      <c r="V19" s="121"/>
      <c r="W19" s="121"/>
      <c r="X19" s="121"/>
      <c r="Y19" s="121"/>
      <c r="Z19" s="121"/>
    </row>
    <row r="20" ht="11.25" customHeight="1">
      <c r="A20" s="89" t="s">
        <v>1784</v>
      </c>
      <c r="B20" s="87" t="s">
        <v>88</v>
      </c>
      <c r="C20" s="89" t="s">
        <v>1785</v>
      </c>
      <c r="D20" s="89" t="s">
        <v>1779</v>
      </c>
      <c r="E20" s="88" t="s">
        <v>1780</v>
      </c>
      <c r="F20" s="90" t="s">
        <v>1786</v>
      </c>
      <c r="G20" s="125">
        <v>2024.0</v>
      </c>
      <c r="H20" s="87">
        <v>6.0</v>
      </c>
      <c r="I20" s="91">
        <v>1.0</v>
      </c>
      <c r="J20" s="91">
        <v>8.0</v>
      </c>
      <c r="K20" s="91">
        <v>220.0</v>
      </c>
      <c r="L20" s="92">
        <v>33.33</v>
      </c>
      <c r="M20" s="89" t="s">
        <v>804</v>
      </c>
      <c r="N20" s="1"/>
      <c r="O20" s="1"/>
      <c r="P20" s="1"/>
      <c r="Q20" s="121"/>
      <c r="R20" s="121"/>
      <c r="S20" s="121"/>
      <c r="T20" s="121"/>
      <c r="U20" s="121"/>
      <c r="V20" s="121"/>
      <c r="W20" s="121"/>
      <c r="X20" s="121"/>
      <c r="Y20" s="121"/>
      <c r="Z20" s="121"/>
    </row>
    <row r="21" ht="11.25" customHeight="1">
      <c r="A21" s="89" t="s">
        <v>1787</v>
      </c>
      <c r="B21" s="87" t="s">
        <v>88</v>
      </c>
      <c r="C21" s="89" t="s">
        <v>1788</v>
      </c>
      <c r="D21" s="89" t="s">
        <v>1779</v>
      </c>
      <c r="E21" s="88" t="s">
        <v>1780</v>
      </c>
      <c r="F21" s="90" t="s">
        <v>1789</v>
      </c>
      <c r="G21" s="87">
        <v>2024.0</v>
      </c>
      <c r="H21" s="87">
        <v>3.0</v>
      </c>
      <c r="I21" s="91">
        <v>1.0</v>
      </c>
      <c r="J21" s="91">
        <v>3.0</v>
      </c>
      <c r="K21" s="91">
        <v>170.0</v>
      </c>
      <c r="L21" s="92">
        <v>56.67</v>
      </c>
      <c r="M21" s="89" t="s">
        <v>804</v>
      </c>
      <c r="N21" s="1"/>
      <c r="O21" s="1"/>
      <c r="P21" s="1"/>
      <c r="Q21" s="121"/>
      <c r="R21" s="121"/>
      <c r="S21" s="121"/>
      <c r="T21" s="121"/>
      <c r="U21" s="121"/>
      <c r="V21" s="121"/>
      <c r="W21" s="121"/>
      <c r="X21" s="121"/>
      <c r="Y21" s="121"/>
      <c r="Z21" s="121"/>
    </row>
    <row r="22" ht="11.25" customHeight="1">
      <c r="A22" s="85" t="s">
        <v>1790</v>
      </c>
      <c r="B22" s="86" t="s">
        <v>1075</v>
      </c>
      <c r="C22" s="85" t="s">
        <v>1791</v>
      </c>
      <c r="D22" s="85" t="s">
        <v>1758</v>
      </c>
      <c r="E22" s="85" t="s">
        <v>1792</v>
      </c>
      <c r="F22" s="128" t="s">
        <v>1793</v>
      </c>
      <c r="G22" s="87">
        <v>2024.0</v>
      </c>
      <c r="H22" s="87">
        <v>2.0</v>
      </c>
      <c r="I22" s="91">
        <v>1.0</v>
      </c>
      <c r="J22" s="91">
        <v>2.0</v>
      </c>
      <c r="K22" s="91">
        <v>140.0</v>
      </c>
      <c r="L22" s="92">
        <v>70.0</v>
      </c>
      <c r="M22" s="89" t="s">
        <v>1086</v>
      </c>
      <c r="N22" s="1"/>
      <c r="O22" s="1"/>
      <c r="P22" s="1"/>
      <c r="Q22" s="121"/>
      <c r="R22" s="121"/>
      <c r="S22" s="121"/>
      <c r="T22" s="121"/>
      <c r="U22" s="121"/>
      <c r="V22" s="121"/>
      <c r="W22" s="121"/>
      <c r="X22" s="121"/>
      <c r="Y22" s="121"/>
      <c r="Z22" s="121"/>
    </row>
    <row r="23" ht="11.25" customHeight="1">
      <c r="A23" s="85" t="s">
        <v>1794</v>
      </c>
      <c r="B23" s="86" t="s">
        <v>1075</v>
      </c>
      <c r="C23" s="85" t="s">
        <v>1795</v>
      </c>
      <c r="D23" s="85" t="s">
        <v>1758</v>
      </c>
      <c r="E23" s="85" t="s">
        <v>1792</v>
      </c>
      <c r="F23" s="93" t="s">
        <v>1796</v>
      </c>
      <c r="G23" s="87">
        <v>2024.0</v>
      </c>
      <c r="H23" s="87">
        <v>2.0</v>
      </c>
      <c r="I23" s="91">
        <v>2.0</v>
      </c>
      <c r="J23" s="91">
        <v>2.0</v>
      </c>
      <c r="K23" s="91">
        <v>140.0</v>
      </c>
      <c r="L23" s="92">
        <v>70.0</v>
      </c>
      <c r="M23" s="89" t="s">
        <v>1086</v>
      </c>
      <c r="N23" s="1"/>
      <c r="O23" s="1"/>
      <c r="P23" s="1"/>
      <c r="Q23" s="121"/>
      <c r="R23" s="121"/>
      <c r="S23" s="121"/>
      <c r="T23" s="121"/>
      <c r="U23" s="121"/>
      <c r="V23" s="121"/>
      <c r="W23" s="121"/>
      <c r="X23" s="121"/>
      <c r="Y23" s="121"/>
      <c r="Z23" s="121"/>
    </row>
    <row r="24" ht="11.25" customHeight="1">
      <c r="A24" s="85" t="s">
        <v>1797</v>
      </c>
      <c r="B24" s="87" t="s">
        <v>1075</v>
      </c>
      <c r="C24" s="89" t="s">
        <v>1798</v>
      </c>
      <c r="D24" s="89" t="s">
        <v>1758</v>
      </c>
      <c r="E24" s="101" t="s">
        <v>1799</v>
      </c>
      <c r="F24" s="90" t="s">
        <v>1800</v>
      </c>
      <c r="G24" s="87">
        <v>2024.0</v>
      </c>
      <c r="H24" s="87">
        <v>2.0</v>
      </c>
      <c r="I24" s="91">
        <v>2.0</v>
      </c>
      <c r="J24" s="91">
        <v>2.0</v>
      </c>
      <c r="K24" s="91">
        <v>270.0</v>
      </c>
      <c r="L24" s="92">
        <v>135.0</v>
      </c>
      <c r="M24" s="89" t="s">
        <v>1086</v>
      </c>
      <c r="N24" s="1"/>
      <c r="O24" s="1"/>
      <c r="P24" s="1"/>
      <c r="Q24" s="121"/>
      <c r="R24" s="121"/>
      <c r="S24" s="121"/>
      <c r="T24" s="121"/>
      <c r="U24" s="121"/>
      <c r="V24" s="121"/>
      <c r="W24" s="121"/>
      <c r="X24" s="121"/>
      <c r="Y24" s="121"/>
      <c r="Z24" s="121"/>
    </row>
    <row r="25" ht="11.25" customHeight="1">
      <c r="A25" s="85" t="s">
        <v>1801</v>
      </c>
      <c r="B25" s="129" t="s">
        <v>88</v>
      </c>
      <c r="C25" s="85" t="s">
        <v>1802</v>
      </c>
      <c r="D25" s="85" t="s">
        <v>1758</v>
      </c>
      <c r="E25" s="85" t="s">
        <v>1803</v>
      </c>
      <c r="F25" s="128" t="s">
        <v>1804</v>
      </c>
      <c r="G25" s="87">
        <v>2024.0</v>
      </c>
      <c r="H25" s="87">
        <v>2.0</v>
      </c>
      <c r="I25" s="91">
        <v>2.0</v>
      </c>
      <c r="J25" s="91">
        <v>2.0</v>
      </c>
      <c r="K25" s="91">
        <v>220.0</v>
      </c>
      <c r="L25" s="92">
        <v>110.0</v>
      </c>
      <c r="M25" s="89" t="s">
        <v>1805</v>
      </c>
      <c r="N25" s="1"/>
      <c r="O25" s="1"/>
      <c r="P25" s="1"/>
      <c r="Q25" s="121"/>
      <c r="R25" s="121"/>
      <c r="S25" s="121"/>
      <c r="T25" s="121"/>
      <c r="U25" s="121"/>
      <c r="V25" s="121"/>
      <c r="W25" s="121"/>
      <c r="X25" s="121"/>
      <c r="Y25" s="121"/>
      <c r="Z25" s="121"/>
    </row>
    <row r="26" ht="11.25" customHeight="1">
      <c r="A26" s="85" t="s">
        <v>1806</v>
      </c>
      <c r="B26" s="86" t="s">
        <v>88</v>
      </c>
      <c r="C26" s="103" t="s">
        <v>1807</v>
      </c>
      <c r="D26" s="85" t="s">
        <v>1808</v>
      </c>
      <c r="E26" s="85" t="s">
        <v>1809</v>
      </c>
      <c r="F26" s="87">
        <v>204.0</v>
      </c>
      <c r="G26" s="87">
        <v>2024.0</v>
      </c>
      <c r="H26" s="87">
        <v>1.0</v>
      </c>
      <c r="I26" s="91">
        <v>1.0</v>
      </c>
      <c r="J26" s="91">
        <v>6.0</v>
      </c>
      <c r="K26" s="91" t="s">
        <v>1810</v>
      </c>
      <c r="L26" s="92">
        <v>1020.0</v>
      </c>
      <c r="M26" s="89" t="s">
        <v>1141</v>
      </c>
      <c r="N26" s="1"/>
      <c r="O26" s="1"/>
      <c r="P26" s="1"/>
      <c r="Q26" s="121"/>
      <c r="R26" s="121"/>
      <c r="S26" s="121"/>
      <c r="T26" s="121"/>
      <c r="U26" s="121"/>
      <c r="V26" s="121"/>
      <c r="W26" s="121"/>
      <c r="X26" s="121"/>
      <c r="Y26" s="121"/>
      <c r="Z26" s="121"/>
    </row>
    <row r="27" ht="11.25" customHeight="1">
      <c r="A27" s="85" t="s">
        <v>1811</v>
      </c>
      <c r="B27" s="86" t="s">
        <v>88</v>
      </c>
      <c r="C27" s="103" t="s">
        <v>1807</v>
      </c>
      <c r="D27" s="85" t="s">
        <v>1808</v>
      </c>
      <c r="E27" s="85" t="s">
        <v>1809</v>
      </c>
      <c r="F27" s="87">
        <v>33.0</v>
      </c>
      <c r="G27" s="87">
        <v>2024.0</v>
      </c>
      <c r="H27" s="87">
        <v>1.0</v>
      </c>
      <c r="I27" s="91">
        <v>1.0</v>
      </c>
      <c r="J27" s="91">
        <v>3.0</v>
      </c>
      <c r="K27" s="91" t="s">
        <v>1812</v>
      </c>
      <c r="L27" s="92">
        <v>333.0</v>
      </c>
      <c r="M27" s="89" t="s">
        <v>1141</v>
      </c>
      <c r="N27" s="1"/>
      <c r="O27" s="1"/>
      <c r="P27" s="1"/>
      <c r="Q27" s="121"/>
      <c r="R27" s="121"/>
      <c r="S27" s="121"/>
      <c r="T27" s="121"/>
      <c r="U27" s="121"/>
      <c r="V27" s="121"/>
      <c r="W27" s="121"/>
      <c r="X27" s="121"/>
      <c r="Y27" s="121"/>
      <c r="Z27" s="121"/>
    </row>
    <row r="28" ht="11.25" customHeight="1">
      <c r="A28" s="85" t="s">
        <v>1813</v>
      </c>
      <c r="B28" s="86" t="s">
        <v>135</v>
      </c>
      <c r="C28" s="85" t="s">
        <v>1814</v>
      </c>
      <c r="D28" s="85" t="s">
        <v>1808</v>
      </c>
      <c r="E28" s="85" t="s">
        <v>1815</v>
      </c>
      <c r="F28" s="128" t="s">
        <v>1816</v>
      </c>
      <c r="G28" s="87">
        <v>2024.0</v>
      </c>
      <c r="H28" s="87">
        <v>1.0</v>
      </c>
      <c r="I28" s="91">
        <v>1.0</v>
      </c>
      <c r="J28" s="91">
        <v>3.0</v>
      </c>
      <c r="K28" s="91">
        <v>190.0</v>
      </c>
      <c r="L28" s="92">
        <v>190.0</v>
      </c>
      <c r="M28" s="88" t="s">
        <v>140</v>
      </c>
      <c r="N28" s="1"/>
      <c r="O28" s="1"/>
      <c r="P28" s="1"/>
      <c r="Q28" s="121"/>
      <c r="R28" s="121"/>
      <c r="S28" s="121"/>
      <c r="T28" s="121"/>
      <c r="U28" s="121"/>
      <c r="V28" s="121"/>
      <c r="W28" s="121"/>
      <c r="X28" s="121"/>
      <c r="Y28" s="121"/>
      <c r="Z28" s="121"/>
    </row>
    <row r="29" ht="11.25" customHeight="1">
      <c r="A29" s="130"/>
      <c r="B29" s="130"/>
      <c r="C29" s="131"/>
      <c r="D29" s="130"/>
      <c r="E29" s="131"/>
      <c r="F29" s="132"/>
      <c r="G29" s="133"/>
      <c r="H29" s="133"/>
      <c r="I29" s="134"/>
      <c r="J29" s="134"/>
      <c r="K29" s="134"/>
      <c r="L29" s="135"/>
      <c r="M29" s="136"/>
      <c r="N29" s="1"/>
      <c r="O29" s="1"/>
      <c r="P29" s="1"/>
      <c r="Q29" s="121"/>
      <c r="R29" s="121"/>
      <c r="S29" s="121"/>
      <c r="T29" s="121"/>
      <c r="U29" s="121"/>
      <c r="V29" s="121"/>
      <c r="W29" s="121"/>
      <c r="X29" s="121"/>
      <c r="Y29" s="121"/>
      <c r="Z29" s="121"/>
    </row>
    <row r="30" ht="11.25" customHeight="1">
      <c r="A30" s="137"/>
      <c r="B30" s="133"/>
      <c r="C30" s="133"/>
      <c r="D30" s="133"/>
      <c r="E30" s="133"/>
      <c r="F30" s="138"/>
      <c r="G30" s="133"/>
      <c r="H30" s="133"/>
      <c r="I30" s="139"/>
      <c r="J30" s="139"/>
      <c r="K30" s="139"/>
      <c r="L30" s="135"/>
      <c r="M30" s="136"/>
      <c r="N30" s="1"/>
      <c r="O30" s="1"/>
      <c r="P30" s="1"/>
      <c r="Q30" s="121"/>
      <c r="R30" s="121"/>
      <c r="S30" s="121"/>
      <c r="T30" s="121"/>
      <c r="U30" s="121"/>
      <c r="V30" s="121"/>
      <c r="W30" s="121"/>
      <c r="X30" s="121"/>
      <c r="Y30" s="121"/>
      <c r="Z30" s="121"/>
    </row>
    <row r="31" ht="11.25" customHeight="1">
      <c r="A31" s="137"/>
      <c r="B31" s="133"/>
      <c r="C31" s="133"/>
      <c r="D31" s="133"/>
      <c r="E31" s="133"/>
      <c r="F31" s="138"/>
      <c r="G31" s="133"/>
      <c r="H31" s="133"/>
      <c r="I31" s="134"/>
      <c r="J31" s="134"/>
      <c r="K31" s="134"/>
      <c r="L31" s="135"/>
      <c r="M31" s="136"/>
      <c r="N31" s="1"/>
      <c r="O31" s="1"/>
      <c r="P31" s="1"/>
      <c r="Q31" s="121"/>
      <c r="R31" s="121"/>
      <c r="S31" s="121"/>
      <c r="T31" s="121"/>
      <c r="U31" s="121"/>
      <c r="V31" s="121"/>
      <c r="W31" s="121"/>
      <c r="X31" s="121"/>
      <c r="Y31" s="121"/>
      <c r="Z31" s="121"/>
    </row>
    <row r="32" ht="11.25" customHeight="1">
      <c r="A32" s="137"/>
      <c r="B32" s="133"/>
      <c r="C32" s="133"/>
      <c r="D32" s="133"/>
      <c r="E32" s="133"/>
      <c r="F32" s="138"/>
      <c r="G32" s="133"/>
      <c r="H32" s="133"/>
      <c r="I32" s="134"/>
      <c r="J32" s="134"/>
      <c r="K32" s="134"/>
      <c r="L32" s="135"/>
      <c r="M32" s="136"/>
      <c r="N32" s="1"/>
      <c r="O32" s="1"/>
      <c r="P32" s="1"/>
      <c r="Q32" s="121"/>
      <c r="R32" s="121"/>
      <c r="S32" s="121"/>
      <c r="T32" s="121"/>
      <c r="U32" s="121"/>
      <c r="V32" s="121"/>
      <c r="W32" s="121"/>
      <c r="X32" s="121"/>
      <c r="Y32" s="121"/>
      <c r="Z32" s="121"/>
    </row>
    <row r="33" ht="11.25" customHeight="1">
      <c r="A33" s="137"/>
      <c r="B33" s="133"/>
      <c r="C33" s="133"/>
      <c r="D33" s="133"/>
      <c r="E33" s="133"/>
      <c r="F33" s="138"/>
      <c r="G33" s="133"/>
      <c r="H33" s="133"/>
      <c r="I33" s="134"/>
      <c r="J33" s="134"/>
      <c r="K33" s="134"/>
      <c r="L33" s="135"/>
      <c r="M33" s="136"/>
      <c r="N33" s="1"/>
      <c r="O33" s="1"/>
      <c r="P33" s="1"/>
      <c r="Q33" s="121"/>
      <c r="R33" s="121"/>
      <c r="S33" s="121"/>
      <c r="T33" s="121"/>
      <c r="U33" s="121"/>
      <c r="V33" s="121"/>
      <c r="W33" s="121"/>
      <c r="X33" s="121"/>
      <c r="Y33" s="121"/>
      <c r="Z33" s="121"/>
    </row>
    <row r="34" ht="15.75" customHeight="1">
      <c r="A34" s="114" t="s">
        <v>172</v>
      </c>
      <c r="B34" s="67"/>
      <c r="C34" s="67"/>
      <c r="D34" s="67"/>
      <c r="E34" s="1"/>
      <c r="F34" s="1"/>
      <c r="G34" s="1"/>
      <c r="H34" s="1"/>
      <c r="I34" s="71"/>
      <c r="J34" s="71"/>
      <c r="K34" s="71"/>
      <c r="L34" s="115">
        <f>SUM(L12:L33)</f>
        <v>3452.75</v>
      </c>
      <c r="M34" s="1"/>
      <c r="N34" s="1"/>
      <c r="O34" s="1"/>
      <c r="P34" s="1"/>
    </row>
    <row r="35" ht="15.75" customHeight="1">
      <c r="A35" s="66"/>
      <c r="B35" s="67"/>
      <c r="C35" s="67"/>
      <c r="D35" s="67"/>
      <c r="E35" s="1"/>
      <c r="F35" s="1"/>
      <c r="G35" s="1"/>
      <c r="H35" s="1"/>
      <c r="I35" s="1"/>
      <c r="J35" s="1"/>
      <c r="K35" s="1"/>
      <c r="L35" s="1"/>
      <c r="M35" s="1"/>
      <c r="N35" s="1"/>
      <c r="O35" s="1"/>
      <c r="P35" s="1"/>
    </row>
    <row r="36" ht="15.75" customHeight="1">
      <c r="A36" s="116" t="s">
        <v>1743</v>
      </c>
      <c r="B36" s="117"/>
      <c r="C36" s="117"/>
      <c r="D36" s="117"/>
      <c r="E36" s="117"/>
      <c r="F36" s="117"/>
      <c r="G36" s="117"/>
      <c r="H36" s="117"/>
      <c r="I36" s="117"/>
      <c r="J36" s="117"/>
      <c r="K36" s="117"/>
      <c r="L36" s="117"/>
      <c r="M36" s="1"/>
      <c r="N36" s="1"/>
      <c r="O36" s="1"/>
      <c r="P36" s="1"/>
    </row>
    <row r="37" ht="15.75" customHeight="1">
      <c r="A37" s="66"/>
      <c r="B37" s="67"/>
      <c r="C37" s="67"/>
      <c r="D37" s="67"/>
      <c r="E37" s="1"/>
      <c r="F37" s="1"/>
      <c r="G37" s="1"/>
      <c r="H37" s="1"/>
      <c r="I37" s="1"/>
      <c r="J37" s="1"/>
      <c r="K37" s="1"/>
      <c r="L37" s="1"/>
      <c r="M37" s="1"/>
      <c r="N37" s="1"/>
      <c r="O37" s="1"/>
      <c r="P37" s="1"/>
    </row>
    <row r="38" ht="15.75" customHeight="1">
      <c r="A38" s="66"/>
      <c r="B38" s="67"/>
      <c r="C38" s="67"/>
      <c r="D38" s="67"/>
      <c r="E38" s="1"/>
      <c r="F38" s="1"/>
      <c r="G38" s="1"/>
      <c r="H38" s="1"/>
      <c r="I38" s="1"/>
      <c r="J38" s="1"/>
      <c r="K38" s="1"/>
      <c r="L38" s="1"/>
      <c r="M38" s="1"/>
      <c r="N38" s="1"/>
      <c r="O38" s="1"/>
      <c r="P38" s="1"/>
    </row>
    <row r="39" ht="15.75" customHeight="1">
      <c r="A39" s="66"/>
      <c r="B39" s="67"/>
      <c r="C39" s="67"/>
      <c r="D39" s="67"/>
      <c r="E39" s="1"/>
      <c r="F39" s="1"/>
      <c r="G39" s="1"/>
      <c r="H39" s="1"/>
      <c r="I39" s="1"/>
      <c r="J39" s="1"/>
      <c r="K39" s="1"/>
      <c r="L39" s="1"/>
      <c r="M39" s="1"/>
      <c r="N39" s="1"/>
      <c r="O39" s="1"/>
      <c r="P39" s="1"/>
    </row>
    <row r="40" ht="15.75" customHeight="1">
      <c r="A40" s="66"/>
      <c r="B40" s="67"/>
      <c r="C40" s="67"/>
      <c r="D40" s="67"/>
      <c r="E40" s="1"/>
      <c r="F40" s="1"/>
      <c r="G40" s="1"/>
      <c r="H40" s="1"/>
      <c r="I40" s="1"/>
      <c r="J40" s="1"/>
      <c r="K40" s="1"/>
      <c r="L40" s="1"/>
      <c r="M40" s="1"/>
      <c r="N40" s="1"/>
      <c r="O40" s="1"/>
      <c r="P40" s="1"/>
    </row>
    <row r="41" ht="15.75" customHeight="1">
      <c r="A41" s="66"/>
      <c r="B41" s="67"/>
      <c r="C41" s="67"/>
      <c r="D41" s="67"/>
      <c r="E41" s="1"/>
      <c r="F41" s="1"/>
      <c r="G41" s="1"/>
      <c r="H41" s="1"/>
      <c r="I41" s="1"/>
      <c r="J41" s="1"/>
      <c r="K41" s="1"/>
      <c r="L41" s="1"/>
      <c r="M41" s="1"/>
      <c r="N41" s="1"/>
      <c r="O41" s="1"/>
      <c r="P41" s="1"/>
    </row>
    <row r="42" ht="15.75" customHeight="1">
      <c r="A42" s="66"/>
      <c r="B42" s="67"/>
      <c r="C42" s="67"/>
      <c r="D42" s="67"/>
      <c r="E42" s="1"/>
      <c r="F42" s="1"/>
      <c r="G42" s="1"/>
      <c r="H42" s="1"/>
      <c r="I42" s="1"/>
      <c r="J42" s="1"/>
      <c r="K42" s="1"/>
      <c r="L42" s="1"/>
      <c r="M42" s="1"/>
      <c r="N42" s="1"/>
      <c r="O42" s="1"/>
      <c r="P42" s="1"/>
    </row>
    <row r="43" ht="15.75" customHeight="1">
      <c r="A43" s="66"/>
      <c r="B43" s="67"/>
      <c r="C43" s="67"/>
      <c r="D43" s="67"/>
      <c r="E43" s="1"/>
      <c r="F43" s="1"/>
      <c r="G43" s="1"/>
      <c r="H43" s="1"/>
      <c r="I43" s="1"/>
      <c r="J43" s="1"/>
      <c r="K43" s="1"/>
      <c r="L43" s="1"/>
      <c r="M43" s="1"/>
      <c r="N43" s="1"/>
      <c r="O43" s="1"/>
      <c r="P43" s="1"/>
    </row>
    <row r="44" ht="15.75" customHeight="1">
      <c r="A44" s="66"/>
      <c r="B44" s="67"/>
      <c r="C44" s="67"/>
      <c r="D44" s="67"/>
      <c r="E44" s="1"/>
      <c r="F44" s="1"/>
      <c r="G44" s="1"/>
      <c r="H44" s="1"/>
      <c r="I44" s="1"/>
      <c r="J44" s="1"/>
      <c r="K44" s="1"/>
      <c r="L44" s="1"/>
      <c r="M44" s="1"/>
      <c r="N44" s="1"/>
      <c r="O44" s="1"/>
      <c r="P44" s="1"/>
    </row>
    <row r="45" ht="15.75" customHeight="1">
      <c r="A45" s="66"/>
      <c r="B45" s="67"/>
      <c r="C45" s="67"/>
      <c r="D45" s="67"/>
      <c r="E45" s="1"/>
      <c r="F45" s="1"/>
      <c r="G45" s="1"/>
      <c r="H45" s="1"/>
      <c r="I45" s="1"/>
      <c r="J45" s="1"/>
      <c r="K45" s="1"/>
      <c r="L45" s="1"/>
      <c r="M45" s="1"/>
      <c r="N45" s="1"/>
      <c r="O45" s="1"/>
      <c r="P45" s="1"/>
    </row>
    <row r="46" ht="15.75" customHeight="1">
      <c r="A46" s="66"/>
      <c r="B46" s="67"/>
      <c r="C46" s="67"/>
      <c r="D46" s="67"/>
      <c r="E46" s="1"/>
      <c r="F46" s="1"/>
      <c r="G46" s="1"/>
      <c r="H46" s="1"/>
      <c r="I46" s="1"/>
      <c r="J46" s="1"/>
      <c r="K46" s="1"/>
      <c r="L46" s="1"/>
      <c r="M46" s="1"/>
      <c r="N46" s="1"/>
      <c r="O46" s="1"/>
      <c r="P46" s="1"/>
    </row>
    <row r="47" ht="15.75" customHeight="1">
      <c r="A47" s="66"/>
      <c r="B47" s="67"/>
      <c r="C47" s="67"/>
      <c r="D47" s="67"/>
      <c r="E47" s="1"/>
      <c r="F47" s="1"/>
      <c r="G47" s="1"/>
      <c r="H47" s="1"/>
      <c r="I47" s="1"/>
      <c r="J47" s="1"/>
      <c r="K47" s="1"/>
      <c r="L47" s="1"/>
      <c r="M47" s="1"/>
      <c r="N47" s="1"/>
      <c r="O47" s="1"/>
      <c r="P47" s="1"/>
    </row>
    <row r="48" ht="15.75" customHeight="1">
      <c r="A48" s="66"/>
      <c r="B48" s="67"/>
      <c r="C48" s="67"/>
      <c r="D48" s="67"/>
      <c r="E48" s="1"/>
      <c r="F48" s="1"/>
      <c r="G48" s="1"/>
      <c r="H48" s="1"/>
      <c r="I48" s="1"/>
      <c r="J48" s="1"/>
      <c r="K48" s="1"/>
      <c r="L48" s="1"/>
      <c r="M48" s="1"/>
      <c r="N48" s="1"/>
      <c r="O48" s="1"/>
      <c r="P48" s="1"/>
    </row>
    <row r="49" ht="15.75" customHeight="1">
      <c r="A49" s="66"/>
      <c r="B49" s="67"/>
      <c r="C49" s="67"/>
      <c r="D49" s="67"/>
      <c r="E49" s="1"/>
      <c r="F49" s="1"/>
      <c r="G49" s="1"/>
      <c r="H49" s="1"/>
      <c r="I49" s="1"/>
      <c r="J49" s="1"/>
      <c r="K49" s="1"/>
      <c r="L49" s="1"/>
      <c r="M49" s="1"/>
      <c r="N49" s="1"/>
      <c r="O49" s="1"/>
      <c r="P49" s="1"/>
    </row>
    <row r="50" ht="15.75" customHeight="1">
      <c r="A50" s="66"/>
      <c r="B50" s="67"/>
      <c r="C50" s="67"/>
      <c r="D50" s="67"/>
      <c r="E50" s="1"/>
      <c r="F50" s="1"/>
      <c r="G50" s="1"/>
      <c r="H50" s="1"/>
      <c r="I50" s="1"/>
      <c r="J50" s="1"/>
      <c r="K50" s="1"/>
      <c r="L50" s="1"/>
      <c r="M50" s="1"/>
      <c r="N50" s="1"/>
      <c r="O50" s="1"/>
      <c r="P50" s="1"/>
    </row>
    <row r="51" ht="15.75" customHeight="1">
      <c r="A51" s="66"/>
      <c r="B51" s="67"/>
      <c r="C51" s="67"/>
      <c r="D51" s="67"/>
      <c r="E51" s="1"/>
      <c r="F51" s="1"/>
      <c r="G51" s="1"/>
      <c r="H51" s="1"/>
      <c r="I51" s="1"/>
      <c r="J51" s="1"/>
      <c r="K51" s="1"/>
      <c r="L51" s="1"/>
      <c r="M51" s="1"/>
      <c r="N51" s="1"/>
      <c r="O51" s="1"/>
      <c r="P51" s="1"/>
    </row>
    <row r="52" ht="15.75" customHeight="1">
      <c r="A52" s="66"/>
      <c r="B52" s="67"/>
      <c r="C52" s="67"/>
      <c r="D52" s="67"/>
      <c r="E52" s="1"/>
      <c r="F52" s="1"/>
      <c r="G52" s="1"/>
      <c r="H52" s="1"/>
      <c r="I52" s="1"/>
      <c r="J52" s="1"/>
      <c r="K52" s="1"/>
      <c r="L52" s="1"/>
      <c r="M52" s="1"/>
      <c r="N52" s="1"/>
      <c r="O52" s="1"/>
      <c r="P52" s="1"/>
    </row>
    <row r="53" ht="15.75" customHeight="1">
      <c r="A53" s="66"/>
      <c r="B53" s="67"/>
      <c r="C53" s="67"/>
      <c r="D53" s="67"/>
      <c r="E53" s="1"/>
      <c r="F53" s="1"/>
      <c r="G53" s="1"/>
      <c r="H53" s="1"/>
      <c r="I53" s="1"/>
      <c r="J53" s="1"/>
      <c r="K53" s="1"/>
      <c r="L53" s="1"/>
      <c r="M53" s="1"/>
      <c r="N53" s="1"/>
      <c r="O53" s="1"/>
      <c r="P53" s="1"/>
    </row>
    <row r="54" ht="15.75" customHeight="1">
      <c r="A54" s="66"/>
      <c r="B54" s="67"/>
      <c r="C54" s="67"/>
      <c r="D54" s="67"/>
      <c r="E54" s="1"/>
      <c r="F54" s="1"/>
      <c r="G54" s="1"/>
      <c r="H54" s="1"/>
      <c r="I54" s="1"/>
      <c r="J54" s="1"/>
      <c r="K54" s="1"/>
      <c r="L54" s="1"/>
      <c r="M54" s="1"/>
      <c r="N54" s="1"/>
      <c r="O54" s="1"/>
      <c r="P54" s="1"/>
    </row>
    <row r="55" ht="15.75" customHeight="1">
      <c r="A55" s="66"/>
      <c r="B55" s="67"/>
      <c r="C55" s="67"/>
      <c r="D55" s="67"/>
      <c r="E55" s="1"/>
      <c r="F55" s="1"/>
      <c r="G55" s="1"/>
      <c r="H55" s="1"/>
      <c r="I55" s="1"/>
      <c r="J55" s="1"/>
      <c r="K55" s="1"/>
      <c r="L55" s="1"/>
      <c r="M55" s="1"/>
      <c r="N55" s="1"/>
      <c r="O55" s="1"/>
      <c r="P55" s="1"/>
    </row>
    <row r="56" ht="15.75" customHeight="1">
      <c r="A56" s="66"/>
      <c r="B56" s="67"/>
      <c r="C56" s="67"/>
      <c r="D56" s="67"/>
      <c r="E56" s="1"/>
      <c r="F56" s="1"/>
      <c r="G56" s="1"/>
      <c r="H56" s="1"/>
      <c r="I56" s="1"/>
      <c r="J56" s="1"/>
      <c r="K56" s="1"/>
      <c r="L56" s="1"/>
      <c r="M56" s="1"/>
      <c r="N56" s="1"/>
      <c r="O56" s="1"/>
      <c r="P56" s="1"/>
    </row>
    <row r="57" ht="15.75" customHeight="1">
      <c r="A57" s="66"/>
      <c r="B57" s="67"/>
      <c r="C57" s="67"/>
      <c r="D57" s="67"/>
      <c r="E57" s="1"/>
      <c r="F57" s="1"/>
      <c r="G57" s="1"/>
      <c r="H57" s="1"/>
      <c r="I57" s="1"/>
      <c r="J57" s="1"/>
      <c r="K57" s="1"/>
      <c r="L57" s="1"/>
      <c r="M57" s="1"/>
      <c r="N57" s="1"/>
      <c r="O57" s="1"/>
      <c r="P57" s="1"/>
    </row>
    <row r="58" ht="15.75" customHeight="1">
      <c r="A58" s="66"/>
      <c r="B58" s="67"/>
      <c r="C58" s="67"/>
      <c r="D58" s="67"/>
      <c r="E58" s="1"/>
      <c r="F58" s="1"/>
      <c r="G58" s="1"/>
      <c r="H58" s="1"/>
      <c r="I58" s="1"/>
      <c r="J58" s="1"/>
      <c r="K58" s="1"/>
      <c r="L58" s="1"/>
      <c r="M58" s="1"/>
      <c r="N58" s="1"/>
      <c r="O58" s="1"/>
      <c r="P58" s="1"/>
    </row>
    <row r="59" ht="15.75" customHeight="1">
      <c r="A59" s="66"/>
      <c r="B59" s="67"/>
      <c r="C59" s="67"/>
      <c r="D59" s="67"/>
      <c r="E59" s="1"/>
      <c r="F59" s="1"/>
      <c r="G59" s="1"/>
      <c r="H59" s="1"/>
      <c r="I59" s="1"/>
      <c r="J59" s="1"/>
      <c r="K59" s="1"/>
      <c r="L59" s="1"/>
      <c r="M59" s="1"/>
      <c r="N59" s="1"/>
      <c r="O59" s="1"/>
      <c r="P59" s="1"/>
    </row>
    <row r="60" ht="15.75" customHeight="1">
      <c r="A60" s="66"/>
      <c r="B60" s="67"/>
      <c r="C60" s="67"/>
      <c r="D60" s="67"/>
      <c r="E60" s="1"/>
      <c r="F60" s="1"/>
      <c r="G60" s="1"/>
      <c r="H60" s="1"/>
      <c r="I60" s="1"/>
      <c r="J60" s="1"/>
      <c r="K60" s="1"/>
      <c r="L60" s="1"/>
      <c r="M60" s="1"/>
      <c r="N60" s="1"/>
      <c r="O60" s="1"/>
      <c r="P60" s="1"/>
    </row>
    <row r="61" ht="15.75" customHeight="1">
      <c r="A61" s="66"/>
      <c r="B61" s="67"/>
      <c r="C61" s="67"/>
      <c r="D61" s="67"/>
      <c r="E61" s="1"/>
      <c r="F61" s="1"/>
      <c r="G61" s="1"/>
      <c r="H61" s="1"/>
      <c r="I61" s="1"/>
      <c r="J61" s="1"/>
      <c r="K61" s="1"/>
      <c r="L61" s="1"/>
      <c r="M61" s="1"/>
      <c r="N61" s="1"/>
      <c r="O61" s="1"/>
      <c r="P61" s="1"/>
    </row>
    <row r="62" ht="15.75" customHeight="1">
      <c r="A62" s="66"/>
      <c r="B62" s="67"/>
      <c r="C62" s="67"/>
      <c r="D62" s="67"/>
      <c r="E62" s="1"/>
      <c r="F62" s="1"/>
      <c r="G62" s="1"/>
      <c r="H62" s="1"/>
      <c r="I62" s="1"/>
      <c r="J62" s="1"/>
      <c r="K62" s="1"/>
      <c r="L62" s="1"/>
      <c r="M62" s="1"/>
      <c r="N62" s="1"/>
      <c r="O62" s="1"/>
      <c r="P62" s="1"/>
    </row>
    <row r="63" ht="15.75" customHeight="1">
      <c r="A63" s="66"/>
      <c r="B63" s="67"/>
      <c r="C63" s="67"/>
      <c r="D63" s="67"/>
      <c r="E63" s="1"/>
      <c r="F63" s="1"/>
      <c r="G63" s="1"/>
      <c r="H63" s="1"/>
      <c r="I63" s="1"/>
      <c r="J63" s="1"/>
      <c r="K63" s="1"/>
      <c r="L63" s="1"/>
      <c r="M63" s="1"/>
      <c r="N63" s="1"/>
      <c r="O63" s="1"/>
      <c r="P63" s="1"/>
    </row>
    <row r="64" ht="15.75" customHeight="1">
      <c r="A64" s="66"/>
      <c r="B64" s="67"/>
      <c r="C64" s="67"/>
      <c r="D64" s="67"/>
      <c r="E64" s="1"/>
      <c r="F64" s="1"/>
      <c r="G64" s="1"/>
      <c r="H64" s="1"/>
      <c r="I64" s="1"/>
      <c r="J64" s="1"/>
      <c r="K64" s="1"/>
      <c r="L64" s="1"/>
      <c r="M64" s="1"/>
      <c r="N64" s="1"/>
      <c r="O64" s="1"/>
      <c r="P64" s="1"/>
    </row>
    <row r="65" ht="15.75" customHeight="1">
      <c r="A65" s="66"/>
      <c r="B65" s="67"/>
      <c r="C65" s="67"/>
      <c r="D65" s="67"/>
      <c r="E65" s="1"/>
      <c r="F65" s="1"/>
      <c r="G65" s="1"/>
      <c r="H65" s="1"/>
      <c r="I65" s="1"/>
      <c r="J65" s="1"/>
      <c r="K65" s="1"/>
      <c r="L65" s="1"/>
      <c r="M65" s="1"/>
      <c r="N65" s="1"/>
      <c r="O65" s="1"/>
      <c r="P65" s="1"/>
    </row>
    <row r="66" ht="15.75" customHeight="1">
      <c r="A66" s="66"/>
      <c r="B66" s="67"/>
      <c r="C66" s="67"/>
      <c r="D66" s="67"/>
      <c r="E66" s="1"/>
      <c r="F66" s="1"/>
      <c r="G66" s="1"/>
      <c r="H66" s="1"/>
      <c r="I66" s="1"/>
      <c r="J66" s="1"/>
      <c r="K66" s="1"/>
      <c r="L66" s="1"/>
      <c r="M66" s="1"/>
      <c r="N66" s="1"/>
      <c r="O66" s="1"/>
      <c r="P66" s="1"/>
    </row>
    <row r="67" ht="15.75" customHeight="1">
      <c r="A67" s="66"/>
      <c r="B67" s="67"/>
      <c r="C67" s="67"/>
      <c r="D67" s="67"/>
      <c r="E67" s="1"/>
      <c r="F67" s="1"/>
      <c r="G67" s="1"/>
      <c r="H67" s="1"/>
      <c r="I67" s="1"/>
      <c r="J67" s="1"/>
      <c r="K67" s="1"/>
      <c r="L67" s="1"/>
      <c r="M67" s="1"/>
      <c r="N67" s="1"/>
      <c r="O67" s="1"/>
      <c r="P67" s="1"/>
    </row>
    <row r="68" ht="15.75" customHeight="1">
      <c r="A68" s="66"/>
      <c r="B68" s="67"/>
      <c r="C68" s="67"/>
      <c r="D68" s="67"/>
      <c r="E68" s="1"/>
      <c r="F68" s="1"/>
      <c r="G68" s="1"/>
      <c r="H68" s="1"/>
      <c r="I68" s="1"/>
      <c r="J68" s="1"/>
      <c r="K68" s="1"/>
      <c r="L68" s="1"/>
      <c r="M68" s="1"/>
      <c r="N68" s="1"/>
      <c r="O68" s="1"/>
      <c r="P68" s="1"/>
    </row>
    <row r="69" ht="15.75" customHeight="1">
      <c r="A69" s="66"/>
      <c r="B69" s="67"/>
      <c r="C69" s="67"/>
      <c r="D69" s="67"/>
      <c r="E69" s="1"/>
      <c r="F69" s="1"/>
      <c r="G69" s="1"/>
      <c r="H69" s="1"/>
      <c r="I69" s="1"/>
      <c r="J69" s="1"/>
      <c r="K69" s="1"/>
      <c r="L69" s="1"/>
      <c r="M69" s="1"/>
      <c r="N69" s="1"/>
      <c r="O69" s="1"/>
      <c r="P69" s="1"/>
    </row>
    <row r="70" ht="15.75" customHeight="1">
      <c r="A70" s="66"/>
      <c r="B70" s="67"/>
      <c r="C70" s="67"/>
      <c r="D70" s="67"/>
      <c r="E70" s="1"/>
      <c r="F70" s="1"/>
      <c r="G70" s="1"/>
      <c r="H70" s="1"/>
      <c r="I70" s="1"/>
      <c r="J70" s="1"/>
      <c r="K70" s="1"/>
      <c r="L70" s="1"/>
      <c r="M70" s="1"/>
      <c r="N70" s="1"/>
      <c r="O70" s="1"/>
      <c r="P70" s="1"/>
    </row>
    <row r="71" ht="15.75" customHeight="1">
      <c r="A71" s="66"/>
      <c r="B71" s="67"/>
      <c r="C71" s="67"/>
      <c r="D71" s="67"/>
      <c r="E71" s="1"/>
      <c r="F71" s="1"/>
      <c r="G71" s="1"/>
      <c r="H71" s="1"/>
      <c r="I71" s="1"/>
      <c r="J71" s="1"/>
      <c r="K71" s="1"/>
      <c r="L71" s="1"/>
      <c r="M71" s="1"/>
      <c r="N71" s="1"/>
      <c r="O71" s="1"/>
      <c r="P71" s="1"/>
    </row>
    <row r="72" ht="15.75" customHeight="1">
      <c r="A72" s="66"/>
      <c r="B72" s="67"/>
      <c r="C72" s="67"/>
      <c r="D72" s="67"/>
      <c r="E72" s="1"/>
      <c r="F72" s="1"/>
      <c r="G72" s="1"/>
      <c r="H72" s="1"/>
      <c r="I72" s="1"/>
      <c r="J72" s="1"/>
      <c r="K72" s="1"/>
      <c r="L72" s="1"/>
      <c r="M72" s="1"/>
      <c r="N72" s="1"/>
      <c r="O72" s="1"/>
      <c r="P72" s="1"/>
    </row>
    <row r="73" ht="15.75" customHeight="1">
      <c r="A73" s="66"/>
      <c r="B73" s="67"/>
      <c r="C73" s="67"/>
      <c r="D73" s="67"/>
      <c r="E73" s="1"/>
      <c r="F73" s="1"/>
      <c r="G73" s="1"/>
      <c r="H73" s="1"/>
      <c r="I73" s="1"/>
      <c r="J73" s="1"/>
      <c r="K73" s="1"/>
      <c r="L73" s="1"/>
      <c r="M73" s="1"/>
      <c r="N73" s="1"/>
      <c r="O73" s="1"/>
      <c r="P73" s="1"/>
    </row>
    <row r="74" ht="15.75" customHeight="1">
      <c r="A74" s="66"/>
      <c r="B74" s="67"/>
      <c r="C74" s="67"/>
      <c r="D74" s="67"/>
      <c r="E74" s="1"/>
      <c r="F74" s="1"/>
      <c r="G74" s="1"/>
      <c r="H74" s="1"/>
      <c r="I74" s="1"/>
      <c r="J74" s="1"/>
      <c r="K74" s="1"/>
      <c r="L74" s="1"/>
      <c r="M74" s="1"/>
      <c r="N74" s="1"/>
      <c r="O74" s="1"/>
      <c r="P74" s="1"/>
    </row>
    <row r="75" ht="15.75" customHeight="1">
      <c r="A75" s="66"/>
      <c r="B75" s="67"/>
      <c r="C75" s="67"/>
      <c r="D75" s="67"/>
      <c r="E75" s="1"/>
      <c r="F75" s="1"/>
      <c r="G75" s="1"/>
      <c r="H75" s="1"/>
      <c r="I75" s="1"/>
      <c r="J75" s="1"/>
      <c r="K75" s="1"/>
      <c r="L75" s="1"/>
      <c r="M75" s="1"/>
      <c r="N75" s="1"/>
      <c r="O75" s="1"/>
      <c r="P75" s="1"/>
    </row>
    <row r="76" ht="15.75" customHeight="1">
      <c r="A76" s="66"/>
      <c r="B76" s="67"/>
      <c r="C76" s="67"/>
      <c r="D76" s="67"/>
      <c r="E76" s="1"/>
      <c r="F76" s="1"/>
      <c r="G76" s="1"/>
      <c r="H76" s="1"/>
      <c r="I76" s="1"/>
      <c r="J76" s="1"/>
      <c r="K76" s="1"/>
      <c r="L76" s="1"/>
      <c r="M76" s="1"/>
      <c r="N76" s="1"/>
      <c r="O76" s="1"/>
      <c r="P76" s="1"/>
    </row>
    <row r="77" ht="15.75" customHeight="1">
      <c r="A77" s="66"/>
      <c r="B77" s="67"/>
      <c r="C77" s="67"/>
      <c r="D77" s="67"/>
      <c r="E77" s="1"/>
      <c r="F77" s="1"/>
      <c r="G77" s="1"/>
      <c r="H77" s="1"/>
      <c r="I77" s="1"/>
      <c r="J77" s="1"/>
      <c r="K77" s="1"/>
      <c r="L77" s="1"/>
      <c r="M77" s="1"/>
      <c r="N77" s="1"/>
      <c r="O77" s="1"/>
      <c r="P77" s="1"/>
    </row>
    <row r="78" ht="15.75" customHeight="1">
      <c r="A78" s="66"/>
      <c r="B78" s="67"/>
      <c r="C78" s="67"/>
      <c r="D78" s="67"/>
      <c r="E78" s="1"/>
      <c r="F78" s="1"/>
      <c r="G78" s="1"/>
      <c r="H78" s="1"/>
      <c r="I78" s="1"/>
      <c r="J78" s="1"/>
      <c r="K78" s="1"/>
      <c r="L78" s="1"/>
      <c r="M78" s="1"/>
      <c r="N78" s="1"/>
      <c r="O78" s="1"/>
      <c r="P78" s="1"/>
    </row>
    <row r="79" ht="15.75" customHeight="1">
      <c r="A79" s="66"/>
      <c r="B79" s="67"/>
      <c r="C79" s="67"/>
      <c r="D79" s="67"/>
      <c r="E79" s="1"/>
      <c r="F79" s="1"/>
      <c r="G79" s="1"/>
      <c r="H79" s="1"/>
      <c r="I79" s="1"/>
      <c r="J79" s="1"/>
      <c r="K79" s="1"/>
      <c r="L79" s="1"/>
      <c r="M79" s="1"/>
      <c r="N79" s="1"/>
      <c r="O79" s="1"/>
      <c r="P79" s="1"/>
    </row>
    <row r="80" ht="15.75" customHeight="1">
      <c r="A80" s="66"/>
      <c r="B80" s="67"/>
      <c r="C80" s="67"/>
      <c r="D80" s="67"/>
      <c r="E80" s="1"/>
      <c r="F80" s="1"/>
      <c r="G80" s="1"/>
      <c r="H80" s="1"/>
      <c r="I80" s="1"/>
      <c r="J80" s="1"/>
      <c r="K80" s="1"/>
      <c r="L80" s="1"/>
      <c r="M80" s="1"/>
      <c r="N80" s="1"/>
      <c r="O80" s="1"/>
      <c r="P80" s="1"/>
    </row>
    <row r="81" ht="15.75" customHeight="1">
      <c r="A81" s="66"/>
      <c r="B81" s="67"/>
      <c r="C81" s="67"/>
      <c r="D81" s="67"/>
      <c r="E81" s="1"/>
      <c r="F81" s="1"/>
      <c r="G81" s="1"/>
      <c r="H81" s="1"/>
      <c r="I81" s="1"/>
      <c r="J81" s="1"/>
      <c r="K81" s="1"/>
      <c r="L81" s="1"/>
      <c r="M81" s="1"/>
      <c r="N81" s="1"/>
      <c r="O81" s="1"/>
      <c r="P81" s="1"/>
    </row>
    <row r="82" ht="15.75" customHeight="1">
      <c r="A82" s="66"/>
      <c r="B82" s="67"/>
      <c r="C82" s="67"/>
      <c r="D82" s="67"/>
      <c r="E82" s="1"/>
      <c r="F82" s="1"/>
      <c r="G82" s="1"/>
      <c r="H82" s="1"/>
      <c r="I82" s="1"/>
      <c r="J82" s="1"/>
      <c r="K82" s="1"/>
      <c r="L82" s="1"/>
      <c r="M82" s="1"/>
      <c r="N82" s="1"/>
      <c r="O82" s="1"/>
      <c r="P82" s="1"/>
    </row>
    <row r="83" ht="15.75" customHeight="1">
      <c r="A83" s="66"/>
      <c r="B83" s="67"/>
      <c r="C83" s="67"/>
      <c r="D83" s="67"/>
      <c r="E83" s="1"/>
      <c r="F83" s="1"/>
      <c r="G83" s="1"/>
      <c r="H83" s="1"/>
      <c r="I83" s="1"/>
      <c r="J83" s="1"/>
      <c r="K83" s="1"/>
      <c r="L83" s="1"/>
      <c r="M83" s="1"/>
      <c r="N83" s="1"/>
      <c r="O83" s="1"/>
      <c r="P83" s="1"/>
    </row>
    <row r="84" ht="15.75" customHeight="1">
      <c r="A84" s="66"/>
      <c r="B84" s="67"/>
      <c r="C84" s="67"/>
      <c r="D84" s="67"/>
      <c r="E84" s="1"/>
      <c r="F84" s="1"/>
      <c r="G84" s="1"/>
      <c r="H84" s="1"/>
      <c r="I84" s="1"/>
      <c r="J84" s="1"/>
      <c r="K84" s="1"/>
      <c r="L84" s="1"/>
      <c r="M84" s="1"/>
      <c r="N84" s="1"/>
      <c r="O84" s="1"/>
      <c r="P84" s="1"/>
    </row>
    <row r="85" ht="15.75" customHeight="1">
      <c r="A85" s="66"/>
      <c r="B85" s="67"/>
      <c r="C85" s="67"/>
      <c r="D85" s="67"/>
      <c r="E85" s="1"/>
      <c r="F85" s="1"/>
      <c r="G85" s="1"/>
      <c r="H85" s="1"/>
      <c r="I85" s="1"/>
      <c r="J85" s="1"/>
      <c r="K85" s="1"/>
      <c r="L85" s="1"/>
      <c r="M85" s="1"/>
      <c r="N85" s="1"/>
      <c r="O85" s="1"/>
      <c r="P85" s="1"/>
    </row>
    <row r="86" ht="15.75" customHeight="1">
      <c r="A86" s="66"/>
      <c r="B86" s="67"/>
      <c r="C86" s="67"/>
      <c r="D86" s="67"/>
      <c r="E86" s="1"/>
      <c r="F86" s="1"/>
      <c r="G86" s="1"/>
      <c r="H86" s="1"/>
      <c r="I86" s="1"/>
      <c r="J86" s="1"/>
      <c r="K86" s="1"/>
      <c r="L86" s="1"/>
      <c r="M86" s="1"/>
      <c r="N86" s="1"/>
      <c r="O86" s="1"/>
      <c r="P86" s="1"/>
    </row>
    <row r="87" ht="15.75" customHeight="1">
      <c r="A87" s="66"/>
      <c r="B87" s="67"/>
      <c r="C87" s="67"/>
      <c r="D87" s="67"/>
      <c r="E87" s="1"/>
      <c r="F87" s="1"/>
      <c r="G87" s="1"/>
      <c r="H87" s="1"/>
      <c r="I87" s="1"/>
      <c r="J87" s="1"/>
      <c r="K87" s="1"/>
      <c r="L87" s="1"/>
      <c r="M87" s="1"/>
      <c r="N87" s="1"/>
      <c r="O87" s="1"/>
      <c r="P87" s="1"/>
    </row>
    <row r="88" ht="15.75" customHeight="1">
      <c r="A88" s="66"/>
      <c r="B88" s="67"/>
      <c r="C88" s="67"/>
      <c r="D88" s="67"/>
      <c r="E88" s="1"/>
      <c r="F88" s="1"/>
      <c r="G88" s="1"/>
      <c r="H88" s="1"/>
      <c r="I88" s="1"/>
      <c r="J88" s="1"/>
      <c r="K88" s="1"/>
      <c r="L88" s="1"/>
      <c r="M88" s="1"/>
      <c r="N88" s="1"/>
      <c r="O88" s="1"/>
      <c r="P88" s="1"/>
    </row>
    <row r="89" ht="15.75" customHeight="1">
      <c r="A89" s="66"/>
      <c r="B89" s="67"/>
      <c r="C89" s="67"/>
      <c r="D89" s="67"/>
      <c r="E89" s="1"/>
      <c r="F89" s="1"/>
      <c r="G89" s="1"/>
      <c r="H89" s="1"/>
      <c r="I89" s="1"/>
      <c r="J89" s="1"/>
      <c r="K89" s="1"/>
      <c r="L89" s="1"/>
      <c r="M89" s="1"/>
      <c r="N89" s="1"/>
      <c r="O89" s="1"/>
      <c r="P89" s="1"/>
    </row>
    <row r="90" ht="15.75" customHeight="1">
      <c r="A90" s="66"/>
      <c r="B90" s="67"/>
      <c r="C90" s="67"/>
      <c r="D90" s="67"/>
      <c r="E90" s="1"/>
      <c r="F90" s="1"/>
      <c r="G90" s="1"/>
      <c r="H90" s="1"/>
      <c r="I90" s="1"/>
      <c r="J90" s="1"/>
      <c r="K90" s="1"/>
      <c r="L90" s="1"/>
      <c r="M90" s="1"/>
      <c r="N90" s="1"/>
      <c r="O90" s="1"/>
      <c r="P90" s="1"/>
    </row>
    <row r="91" ht="15.75" customHeight="1">
      <c r="A91" s="66"/>
      <c r="B91" s="67"/>
      <c r="C91" s="67"/>
      <c r="D91" s="67"/>
      <c r="E91" s="1"/>
      <c r="F91" s="1"/>
      <c r="G91" s="1"/>
      <c r="H91" s="1"/>
      <c r="I91" s="1"/>
      <c r="J91" s="1"/>
      <c r="K91" s="1"/>
      <c r="L91" s="1"/>
      <c r="M91" s="1"/>
      <c r="N91" s="1"/>
      <c r="O91" s="1"/>
      <c r="P91" s="1"/>
    </row>
    <row r="92" ht="15.75" customHeight="1">
      <c r="A92" s="66"/>
      <c r="B92" s="67"/>
      <c r="C92" s="67"/>
      <c r="D92" s="67"/>
      <c r="E92" s="1"/>
      <c r="F92" s="1"/>
      <c r="G92" s="1"/>
      <c r="H92" s="1"/>
      <c r="I92" s="1"/>
      <c r="J92" s="1"/>
      <c r="K92" s="1"/>
      <c r="L92" s="1"/>
      <c r="M92" s="1"/>
      <c r="N92" s="1"/>
      <c r="O92" s="1"/>
      <c r="P92" s="1"/>
    </row>
    <row r="93" ht="15.75" customHeight="1">
      <c r="A93" s="66"/>
      <c r="B93" s="67"/>
      <c r="C93" s="67"/>
      <c r="D93" s="67"/>
      <c r="E93" s="1"/>
      <c r="F93" s="1"/>
      <c r="G93" s="1"/>
      <c r="H93" s="1"/>
      <c r="I93" s="1"/>
      <c r="J93" s="1"/>
      <c r="K93" s="1"/>
      <c r="L93" s="1"/>
      <c r="M93" s="1"/>
      <c r="N93" s="1"/>
      <c r="O93" s="1"/>
      <c r="P93" s="1"/>
    </row>
    <row r="94" ht="15.75" customHeight="1">
      <c r="A94" s="66"/>
      <c r="B94" s="67"/>
      <c r="C94" s="67"/>
      <c r="D94" s="67"/>
      <c r="E94" s="1"/>
      <c r="F94" s="1"/>
      <c r="G94" s="1"/>
      <c r="H94" s="1"/>
      <c r="I94" s="1"/>
      <c r="J94" s="1"/>
      <c r="K94" s="1"/>
      <c r="L94" s="1"/>
      <c r="M94" s="1"/>
      <c r="N94" s="1"/>
      <c r="O94" s="1"/>
      <c r="P94" s="1"/>
    </row>
    <row r="95" ht="15.75" customHeight="1">
      <c r="A95" s="66"/>
      <c r="B95" s="67"/>
      <c r="C95" s="67"/>
      <c r="D95" s="67"/>
      <c r="E95" s="1"/>
      <c r="F95" s="1"/>
      <c r="G95" s="1"/>
      <c r="H95" s="1"/>
      <c r="I95" s="1"/>
      <c r="J95" s="1"/>
      <c r="K95" s="1"/>
      <c r="L95" s="1"/>
      <c r="M95" s="1"/>
      <c r="N95" s="1"/>
      <c r="O95" s="1"/>
      <c r="P95" s="1"/>
    </row>
    <row r="96" ht="15.75" customHeight="1">
      <c r="A96" s="66"/>
      <c r="B96" s="67"/>
      <c r="C96" s="67"/>
      <c r="D96" s="67"/>
      <c r="E96" s="1"/>
      <c r="F96" s="1"/>
      <c r="G96" s="1"/>
      <c r="H96" s="1"/>
      <c r="I96" s="1"/>
      <c r="J96" s="1"/>
      <c r="K96" s="1"/>
      <c r="L96" s="1"/>
      <c r="M96" s="1"/>
      <c r="N96" s="1"/>
      <c r="O96" s="1"/>
      <c r="P96" s="1"/>
    </row>
    <row r="97" ht="15.75" customHeight="1">
      <c r="A97" s="66"/>
      <c r="B97" s="67"/>
      <c r="C97" s="67"/>
      <c r="D97" s="67"/>
      <c r="E97" s="1"/>
      <c r="F97" s="1"/>
      <c r="G97" s="1"/>
      <c r="H97" s="1"/>
      <c r="I97" s="1"/>
      <c r="J97" s="1"/>
      <c r="K97" s="1"/>
      <c r="L97" s="1"/>
      <c r="M97" s="1"/>
      <c r="N97" s="1"/>
      <c r="O97" s="1"/>
      <c r="P97" s="1"/>
    </row>
    <row r="98" ht="15.75" customHeight="1">
      <c r="A98" s="66"/>
      <c r="B98" s="67"/>
      <c r="C98" s="67"/>
      <c r="D98" s="67"/>
      <c r="E98" s="1"/>
      <c r="F98" s="1"/>
      <c r="G98" s="1"/>
      <c r="H98" s="1"/>
      <c r="I98" s="1"/>
      <c r="J98" s="1"/>
      <c r="K98" s="1"/>
      <c r="L98" s="1"/>
      <c r="M98" s="1"/>
      <c r="N98" s="1"/>
      <c r="O98" s="1"/>
      <c r="P98" s="1"/>
    </row>
    <row r="99" ht="15.75" customHeight="1">
      <c r="A99" s="66"/>
      <c r="B99" s="67"/>
      <c r="C99" s="67"/>
      <c r="D99" s="67"/>
      <c r="E99" s="1"/>
      <c r="F99" s="1"/>
      <c r="G99" s="1"/>
      <c r="H99" s="1"/>
      <c r="I99" s="1"/>
      <c r="J99" s="1"/>
      <c r="K99" s="1"/>
      <c r="L99" s="1"/>
      <c r="M99" s="1"/>
      <c r="N99" s="1"/>
      <c r="O99" s="1"/>
      <c r="P99" s="1"/>
    </row>
    <row r="100" ht="15.75" customHeight="1">
      <c r="A100" s="66"/>
      <c r="B100" s="67"/>
      <c r="C100" s="67"/>
      <c r="D100" s="67"/>
      <c r="E100" s="1"/>
      <c r="F100" s="1"/>
      <c r="G100" s="1"/>
      <c r="H100" s="1"/>
      <c r="I100" s="1"/>
      <c r="J100" s="1"/>
      <c r="K100" s="1"/>
      <c r="L100" s="1"/>
      <c r="M100" s="1"/>
      <c r="N100" s="1"/>
      <c r="O100" s="1"/>
      <c r="P100" s="1"/>
    </row>
    <row r="101" ht="15.75" customHeight="1">
      <c r="A101" s="66"/>
      <c r="B101" s="67"/>
      <c r="C101" s="67"/>
      <c r="D101" s="67"/>
      <c r="E101" s="1"/>
      <c r="F101" s="1"/>
      <c r="G101" s="1"/>
      <c r="H101" s="1"/>
      <c r="I101" s="1"/>
      <c r="J101" s="1"/>
      <c r="K101" s="1"/>
      <c r="L101" s="1"/>
      <c r="M101" s="1"/>
      <c r="N101" s="1"/>
      <c r="O101" s="1"/>
      <c r="P101" s="1"/>
    </row>
    <row r="102" ht="15.75" customHeight="1">
      <c r="A102" s="66"/>
      <c r="B102" s="67"/>
      <c r="C102" s="67"/>
      <c r="D102" s="67"/>
      <c r="E102" s="1"/>
      <c r="F102" s="1"/>
      <c r="G102" s="1"/>
      <c r="H102" s="1"/>
      <c r="I102" s="1"/>
      <c r="J102" s="1"/>
      <c r="K102" s="1"/>
      <c r="L102" s="1"/>
      <c r="M102" s="1"/>
      <c r="N102" s="1"/>
      <c r="O102" s="1"/>
      <c r="P102" s="1"/>
    </row>
    <row r="103" ht="15.75" customHeight="1">
      <c r="A103" s="66"/>
      <c r="B103" s="67"/>
      <c r="C103" s="67"/>
      <c r="D103" s="67"/>
      <c r="E103" s="1"/>
      <c r="F103" s="1"/>
      <c r="G103" s="1"/>
      <c r="H103" s="1"/>
      <c r="I103" s="1"/>
      <c r="J103" s="1"/>
      <c r="K103" s="1"/>
      <c r="L103" s="1"/>
      <c r="M103" s="1"/>
      <c r="N103" s="1"/>
      <c r="O103" s="1"/>
      <c r="P103" s="1"/>
    </row>
    <row r="104" ht="15.75" customHeight="1">
      <c r="A104" s="66"/>
      <c r="B104" s="67"/>
      <c r="C104" s="67"/>
      <c r="D104" s="67"/>
      <c r="E104" s="1"/>
      <c r="F104" s="1"/>
      <c r="G104" s="1"/>
      <c r="H104" s="1"/>
      <c r="I104" s="1"/>
      <c r="J104" s="1"/>
      <c r="K104" s="1"/>
      <c r="L104" s="1"/>
      <c r="M104" s="1"/>
      <c r="N104" s="1"/>
      <c r="O104" s="1"/>
      <c r="P104" s="1"/>
    </row>
    <row r="105" ht="15.75" customHeight="1">
      <c r="A105" s="66"/>
      <c r="B105" s="67"/>
      <c r="C105" s="67"/>
      <c r="D105" s="67"/>
      <c r="E105" s="1"/>
      <c r="F105" s="1"/>
      <c r="G105" s="1"/>
      <c r="H105" s="1"/>
      <c r="I105" s="1"/>
      <c r="J105" s="1"/>
      <c r="K105" s="1"/>
      <c r="L105" s="1"/>
      <c r="M105" s="1"/>
      <c r="N105" s="1"/>
      <c r="O105" s="1"/>
      <c r="P105" s="1"/>
    </row>
    <row r="106" ht="15.75" customHeight="1">
      <c r="A106" s="66"/>
      <c r="B106" s="67"/>
      <c r="C106" s="67"/>
      <c r="D106" s="67"/>
      <c r="E106" s="1"/>
      <c r="F106" s="1"/>
      <c r="G106" s="1"/>
      <c r="H106" s="1"/>
      <c r="I106" s="1"/>
      <c r="J106" s="1"/>
      <c r="K106" s="1"/>
      <c r="L106" s="1"/>
      <c r="M106" s="1"/>
      <c r="N106" s="1"/>
      <c r="O106" s="1"/>
      <c r="P106" s="1"/>
    </row>
    <row r="107" ht="15.75" customHeight="1">
      <c r="A107" s="66"/>
      <c r="B107" s="67"/>
      <c r="C107" s="67"/>
      <c r="D107" s="67"/>
      <c r="E107" s="1"/>
      <c r="F107" s="1"/>
      <c r="G107" s="1"/>
      <c r="H107" s="1"/>
      <c r="I107" s="1"/>
      <c r="J107" s="1"/>
      <c r="K107" s="1"/>
      <c r="L107" s="1"/>
      <c r="M107" s="1"/>
      <c r="N107" s="1"/>
      <c r="O107" s="1"/>
      <c r="P107" s="1"/>
    </row>
    <row r="108" ht="15.75" customHeight="1">
      <c r="A108" s="66"/>
      <c r="B108" s="67"/>
      <c r="C108" s="67"/>
      <c r="D108" s="67"/>
      <c r="E108" s="1"/>
      <c r="F108" s="1"/>
      <c r="G108" s="1"/>
      <c r="H108" s="1"/>
      <c r="I108" s="1"/>
      <c r="J108" s="1"/>
      <c r="K108" s="1"/>
      <c r="L108" s="1"/>
      <c r="M108" s="1"/>
      <c r="N108" s="1"/>
      <c r="O108" s="1"/>
      <c r="P108" s="1"/>
    </row>
    <row r="109" ht="15.75" customHeight="1">
      <c r="A109" s="66"/>
      <c r="B109" s="67"/>
      <c r="C109" s="67"/>
      <c r="D109" s="67"/>
      <c r="E109" s="1"/>
      <c r="F109" s="1"/>
      <c r="G109" s="1"/>
      <c r="H109" s="1"/>
      <c r="I109" s="1"/>
      <c r="J109" s="1"/>
      <c r="K109" s="1"/>
      <c r="L109" s="1"/>
      <c r="M109" s="1"/>
      <c r="N109" s="1"/>
      <c r="O109" s="1"/>
      <c r="P109" s="1"/>
    </row>
    <row r="110" ht="15.75" customHeight="1">
      <c r="A110" s="66"/>
      <c r="B110" s="67"/>
      <c r="C110" s="67"/>
      <c r="D110" s="67"/>
      <c r="E110" s="1"/>
      <c r="F110" s="1"/>
      <c r="G110" s="1"/>
      <c r="H110" s="1"/>
      <c r="I110" s="1"/>
      <c r="J110" s="1"/>
      <c r="K110" s="1"/>
      <c r="L110" s="1"/>
      <c r="M110" s="1"/>
      <c r="N110" s="1"/>
      <c r="O110" s="1"/>
      <c r="P110" s="1"/>
    </row>
    <row r="111" ht="15.75" customHeight="1">
      <c r="A111" s="66"/>
      <c r="B111" s="67"/>
      <c r="C111" s="67"/>
      <c r="D111" s="67"/>
      <c r="E111" s="1"/>
      <c r="F111" s="1"/>
      <c r="G111" s="1"/>
      <c r="H111" s="1"/>
      <c r="I111" s="1"/>
      <c r="J111" s="1"/>
      <c r="K111" s="1"/>
      <c r="L111" s="1"/>
      <c r="M111" s="1"/>
      <c r="N111" s="1"/>
      <c r="O111" s="1"/>
      <c r="P111" s="1"/>
    </row>
    <row r="112" ht="15.75" customHeight="1">
      <c r="A112" s="66"/>
      <c r="B112" s="67"/>
      <c r="C112" s="67"/>
      <c r="D112" s="67"/>
      <c r="E112" s="1"/>
      <c r="F112" s="1"/>
      <c r="G112" s="1"/>
      <c r="H112" s="1"/>
      <c r="I112" s="1"/>
      <c r="J112" s="1"/>
      <c r="K112" s="1"/>
      <c r="L112" s="1"/>
      <c r="M112" s="1"/>
      <c r="N112" s="1"/>
      <c r="O112" s="1"/>
      <c r="P112" s="1"/>
    </row>
    <row r="113" ht="15.75" customHeight="1">
      <c r="A113" s="66"/>
      <c r="B113" s="67"/>
      <c r="C113" s="67"/>
      <c r="D113" s="67"/>
      <c r="E113" s="1"/>
      <c r="F113" s="1"/>
      <c r="G113" s="1"/>
      <c r="H113" s="1"/>
      <c r="I113" s="1"/>
      <c r="J113" s="1"/>
      <c r="K113" s="1"/>
      <c r="L113" s="1"/>
      <c r="M113" s="1"/>
      <c r="N113" s="1"/>
      <c r="O113" s="1"/>
      <c r="P113" s="1"/>
    </row>
    <row r="114" ht="15.75" customHeight="1">
      <c r="A114" s="66"/>
      <c r="B114" s="67"/>
      <c r="C114" s="67"/>
      <c r="D114" s="67"/>
      <c r="E114" s="1"/>
      <c r="F114" s="1"/>
      <c r="G114" s="1"/>
      <c r="H114" s="1"/>
      <c r="I114" s="1"/>
      <c r="J114" s="1"/>
      <c r="K114" s="1"/>
      <c r="L114" s="1"/>
      <c r="M114" s="1"/>
      <c r="N114" s="1"/>
      <c r="O114" s="1"/>
      <c r="P114" s="1"/>
    </row>
    <row r="115" ht="15.75" customHeight="1">
      <c r="A115" s="66"/>
      <c r="B115" s="67"/>
      <c r="C115" s="67"/>
      <c r="D115" s="67"/>
      <c r="E115" s="1"/>
      <c r="F115" s="1"/>
      <c r="G115" s="1"/>
      <c r="H115" s="1"/>
      <c r="I115" s="1"/>
      <c r="J115" s="1"/>
      <c r="K115" s="1"/>
      <c r="L115" s="1"/>
      <c r="M115" s="1"/>
      <c r="N115" s="1"/>
      <c r="O115" s="1"/>
      <c r="P115" s="1"/>
    </row>
    <row r="116" ht="15.75" customHeight="1">
      <c r="A116" s="66"/>
      <c r="B116" s="67"/>
      <c r="C116" s="67"/>
      <c r="D116" s="67"/>
      <c r="E116" s="1"/>
      <c r="F116" s="1"/>
      <c r="G116" s="1"/>
      <c r="H116" s="1"/>
      <c r="I116" s="1"/>
      <c r="J116" s="1"/>
      <c r="K116" s="1"/>
      <c r="L116" s="1"/>
      <c r="M116" s="1"/>
      <c r="N116" s="1"/>
      <c r="O116" s="1"/>
      <c r="P116" s="1"/>
    </row>
    <row r="117" ht="15.75" customHeight="1">
      <c r="A117" s="66"/>
      <c r="B117" s="67"/>
      <c r="C117" s="67"/>
      <c r="D117" s="67"/>
      <c r="E117" s="1"/>
      <c r="F117" s="1"/>
      <c r="G117" s="1"/>
      <c r="H117" s="1"/>
      <c r="I117" s="1"/>
      <c r="J117" s="1"/>
      <c r="K117" s="1"/>
      <c r="L117" s="1"/>
      <c r="M117" s="1"/>
      <c r="N117" s="1"/>
      <c r="O117" s="1"/>
      <c r="P117" s="1"/>
    </row>
    <row r="118" ht="15.75" customHeight="1">
      <c r="A118" s="66"/>
      <c r="B118" s="67"/>
      <c r="C118" s="67"/>
      <c r="D118" s="67"/>
      <c r="E118" s="1"/>
      <c r="F118" s="1"/>
      <c r="G118" s="1"/>
      <c r="H118" s="1"/>
      <c r="I118" s="1"/>
      <c r="J118" s="1"/>
      <c r="K118" s="1"/>
      <c r="L118" s="1"/>
      <c r="M118" s="1"/>
      <c r="N118" s="1"/>
      <c r="O118" s="1"/>
      <c r="P118" s="1"/>
    </row>
    <row r="119" ht="15.75" customHeight="1">
      <c r="A119" s="66"/>
      <c r="B119" s="67"/>
      <c r="C119" s="67"/>
      <c r="D119" s="67"/>
      <c r="E119" s="1"/>
      <c r="F119" s="1"/>
      <c r="G119" s="1"/>
      <c r="H119" s="1"/>
      <c r="I119" s="1"/>
      <c r="J119" s="1"/>
      <c r="K119" s="1"/>
      <c r="L119" s="1"/>
      <c r="M119" s="1"/>
      <c r="N119" s="1"/>
      <c r="O119" s="1"/>
      <c r="P119" s="1"/>
    </row>
    <row r="120" ht="15.75" customHeight="1">
      <c r="A120" s="66"/>
      <c r="B120" s="67"/>
      <c r="C120" s="67"/>
      <c r="D120" s="67"/>
      <c r="E120" s="1"/>
      <c r="F120" s="1"/>
      <c r="G120" s="1"/>
      <c r="H120" s="1"/>
      <c r="I120" s="1"/>
      <c r="J120" s="1"/>
      <c r="K120" s="1"/>
      <c r="L120" s="1"/>
      <c r="M120" s="1"/>
      <c r="N120" s="1"/>
      <c r="O120" s="1"/>
      <c r="P120" s="1"/>
    </row>
    <row r="121" ht="15.75" customHeight="1">
      <c r="A121" s="66"/>
      <c r="B121" s="67"/>
      <c r="C121" s="67"/>
      <c r="D121" s="67"/>
      <c r="E121" s="1"/>
      <c r="F121" s="1"/>
      <c r="G121" s="1"/>
      <c r="H121" s="1"/>
      <c r="I121" s="1"/>
      <c r="J121" s="1"/>
      <c r="K121" s="1"/>
      <c r="L121" s="1"/>
      <c r="M121" s="1"/>
      <c r="N121" s="1"/>
      <c r="O121" s="1"/>
      <c r="P121" s="1"/>
    </row>
    <row r="122" ht="15.75" customHeight="1">
      <c r="A122" s="66"/>
      <c r="B122" s="67"/>
      <c r="C122" s="67"/>
      <c r="D122" s="67"/>
      <c r="E122" s="1"/>
      <c r="F122" s="1"/>
      <c r="G122" s="1"/>
      <c r="H122" s="1"/>
      <c r="I122" s="1"/>
      <c r="J122" s="1"/>
      <c r="K122" s="1"/>
      <c r="L122" s="1"/>
      <c r="M122" s="1"/>
      <c r="N122" s="1"/>
      <c r="O122" s="1"/>
      <c r="P122" s="1"/>
    </row>
    <row r="123" ht="15.75" customHeight="1">
      <c r="A123" s="66"/>
      <c r="B123" s="67"/>
      <c r="C123" s="67"/>
      <c r="D123" s="67"/>
      <c r="E123" s="1"/>
      <c r="F123" s="1"/>
      <c r="G123" s="1"/>
      <c r="H123" s="1"/>
      <c r="I123" s="1"/>
      <c r="J123" s="1"/>
      <c r="K123" s="1"/>
      <c r="L123" s="1"/>
      <c r="M123" s="1"/>
      <c r="N123" s="1"/>
      <c r="O123" s="1"/>
      <c r="P123" s="1"/>
    </row>
    <row r="124" ht="15.75" customHeight="1">
      <c r="A124" s="66"/>
      <c r="B124" s="67"/>
      <c r="C124" s="67"/>
      <c r="D124" s="67"/>
      <c r="E124" s="1"/>
      <c r="F124" s="1"/>
      <c r="G124" s="1"/>
      <c r="H124" s="1"/>
      <c r="I124" s="1"/>
      <c r="J124" s="1"/>
      <c r="K124" s="1"/>
      <c r="L124" s="1"/>
      <c r="M124" s="1"/>
      <c r="N124" s="1"/>
      <c r="O124" s="1"/>
      <c r="P124" s="1"/>
    </row>
    <row r="125" ht="15.75" customHeight="1">
      <c r="A125" s="66"/>
      <c r="B125" s="67"/>
      <c r="C125" s="67"/>
      <c r="D125" s="67"/>
      <c r="E125" s="1"/>
      <c r="F125" s="1"/>
      <c r="G125" s="1"/>
      <c r="H125" s="1"/>
      <c r="I125" s="1"/>
      <c r="J125" s="1"/>
      <c r="K125" s="1"/>
      <c r="L125" s="1"/>
      <c r="M125" s="1"/>
      <c r="N125" s="1"/>
      <c r="O125" s="1"/>
      <c r="P125" s="1"/>
    </row>
    <row r="126" ht="15.75" customHeight="1">
      <c r="A126" s="66"/>
      <c r="B126" s="67"/>
      <c r="C126" s="67"/>
      <c r="D126" s="67"/>
      <c r="E126" s="1"/>
      <c r="F126" s="1"/>
      <c r="G126" s="1"/>
      <c r="H126" s="1"/>
      <c r="I126" s="1"/>
      <c r="J126" s="1"/>
      <c r="K126" s="1"/>
      <c r="L126" s="1"/>
      <c r="M126" s="1"/>
      <c r="N126" s="1"/>
      <c r="O126" s="1"/>
      <c r="P126" s="1"/>
    </row>
    <row r="127" ht="15.75" customHeight="1">
      <c r="A127" s="66"/>
      <c r="B127" s="67"/>
      <c r="C127" s="67"/>
      <c r="D127" s="67"/>
      <c r="E127" s="1"/>
      <c r="F127" s="1"/>
      <c r="G127" s="1"/>
      <c r="H127" s="1"/>
      <c r="I127" s="1"/>
      <c r="J127" s="1"/>
      <c r="K127" s="1"/>
      <c r="L127" s="1"/>
      <c r="M127" s="1"/>
      <c r="N127" s="1"/>
      <c r="O127" s="1"/>
      <c r="P127" s="1"/>
    </row>
    <row r="128" ht="15.75" customHeight="1">
      <c r="A128" s="66"/>
      <c r="B128" s="67"/>
      <c r="C128" s="67"/>
      <c r="D128" s="67"/>
      <c r="E128" s="1"/>
      <c r="F128" s="1"/>
      <c r="G128" s="1"/>
      <c r="H128" s="1"/>
      <c r="I128" s="1"/>
      <c r="J128" s="1"/>
      <c r="K128" s="1"/>
      <c r="L128" s="1"/>
      <c r="M128" s="1"/>
      <c r="N128" s="1"/>
      <c r="O128" s="1"/>
      <c r="P128" s="1"/>
    </row>
    <row r="129" ht="15.75" customHeight="1">
      <c r="A129" s="66"/>
      <c r="B129" s="67"/>
      <c r="C129" s="67"/>
      <c r="D129" s="67"/>
      <c r="E129" s="1"/>
      <c r="F129" s="1"/>
      <c r="G129" s="1"/>
      <c r="H129" s="1"/>
      <c r="I129" s="1"/>
      <c r="J129" s="1"/>
      <c r="K129" s="1"/>
      <c r="L129" s="1"/>
      <c r="M129" s="1"/>
      <c r="N129" s="1"/>
      <c r="O129" s="1"/>
      <c r="P129" s="1"/>
    </row>
    <row r="130" ht="15.75" customHeight="1">
      <c r="A130" s="66"/>
      <c r="B130" s="67"/>
      <c r="C130" s="67"/>
      <c r="D130" s="67"/>
      <c r="E130" s="1"/>
      <c r="F130" s="1"/>
      <c r="G130" s="1"/>
      <c r="H130" s="1"/>
      <c r="I130" s="1"/>
      <c r="J130" s="1"/>
      <c r="K130" s="1"/>
      <c r="L130" s="1"/>
      <c r="M130" s="1"/>
      <c r="N130" s="1"/>
      <c r="O130" s="1"/>
      <c r="P130" s="1"/>
    </row>
    <row r="131" ht="15.75" customHeight="1">
      <c r="A131" s="66"/>
      <c r="B131" s="67"/>
      <c r="C131" s="67"/>
      <c r="D131" s="67"/>
      <c r="E131" s="1"/>
      <c r="F131" s="1"/>
      <c r="G131" s="1"/>
      <c r="H131" s="1"/>
      <c r="I131" s="1"/>
      <c r="J131" s="1"/>
      <c r="K131" s="1"/>
      <c r="L131" s="1"/>
      <c r="M131" s="1"/>
      <c r="N131" s="1"/>
      <c r="O131" s="1"/>
      <c r="P131" s="1"/>
    </row>
    <row r="132" ht="15.75" customHeight="1">
      <c r="A132" s="66"/>
      <c r="B132" s="67"/>
      <c r="C132" s="67"/>
      <c r="D132" s="67"/>
      <c r="E132" s="1"/>
      <c r="F132" s="1"/>
      <c r="G132" s="1"/>
      <c r="H132" s="1"/>
      <c r="I132" s="1"/>
      <c r="J132" s="1"/>
      <c r="K132" s="1"/>
      <c r="L132" s="1"/>
      <c r="M132" s="1"/>
      <c r="N132" s="1"/>
      <c r="O132" s="1"/>
      <c r="P132" s="1"/>
    </row>
    <row r="133" ht="15.75" customHeight="1">
      <c r="A133" s="66"/>
      <c r="B133" s="67"/>
      <c r="C133" s="67"/>
      <c r="D133" s="67"/>
      <c r="E133" s="1"/>
      <c r="F133" s="1"/>
      <c r="G133" s="1"/>
      <c r="H133" s="1"/>
      <c r="I133" s="1"/>
      <c r="J133" s="1"/>
      <c r="K133" s="1"/>
      <c r="L133" s="1"/>
      <c r="M133" s="1"/>
      <c r="N133" s="1"/>
      <c r="O133" s="1"/>
      <c r="P133" s="1"/>
    </row>
    <row r="134" ht="15.75" customHeight="1">
      <c r="A134" s="66"/>
      <c r="B134" s="67"/>
      <c r="C134" s="67"/>
      <c r="D134" s="67"/>
      <c r="E134" s="1"/>
      <c r="F134" s="1"/>
      <c r="G134" s="1"/>
      <c r="H134" s="1"/>
      <c r="I134" s="1"/>
      <c r="J134" s="1"/>
      <c r="K134" s="1"/>
      <c r="L134" s="1"/>
      <c r="M134" s="1"/>
      <c r="N134" s="1"/>
      <c r="O134" s="1"/>
      <c r="P134" s="1"/>
    </row>
    <row r="135" ht="15.75" customHeight="1">
      <c r="A135" s="66"/>
      <c r="B135" s="67"/>
      <c r="C135" s="67"/>
      <c r="D135" s="67"/>
      <c r="E135" s="1"/>
      <c r="F135" s="1"/>
      <c r="G135" s="1"/>
      <c r="H135" s="1"/>
      <c r="I135" s="1"/>
      <c r="J135" s="1"/>
      <c r="K135" s="1"/>
      <c r="L135" s="1"/>
      <c r="M135" s="1"/>
      <c r="N135" s="1"/>
      <c r="O135" s="1"/>
      <c r="P135" s="1"/>
    </row>
    <row r="136" ht="15.75" customHeight="1">
      <c r="A136" s="66"/>
      <c r="B136" s="67"/>
      <c r="C136" s="67"/>
      <c r="D136" s="67"/>
      <c r="E136" s="1"/>
      <c r="F136" s="1"/>
      <c r="G136" s="1"/>
      <c r="H136" s="1"/>
      <c r="I136" s="1"/>
      <c r="J136" s="1"/>
      <c r="K136" s="1"/>
      <c r="L136" s="1"/>
      <c r="M136" s="1"/>
      <c r="N136" s="1"/>
      <c r="O136" s="1"/>
      <c r="P136" s="1"/>
    </row>
    <row r="137" ht="15.75" customHeight="1">
      <c r="A137" s="66"/>
      <c r="B137" s="67"/>
      <c r="C137" s="67"/>
      <c r="D137" s="67"/>
      <c r="E137" s="1"/>
      <c r="F137" s="1"/>
      <c r="G137" s="1"/>
      <c r="H137" s="1"/>
      <c r="I137" s="1"/>
      <c r="J137" s="1"/>
      <c r="K137" s="1"/>
      <c r="L137" s="1"/>
      <c r="M137" s="1"/>
      <c r="N137" s="1"/>
      <c r="O137" s="1"/>
      <c r="P137" s="1"/>
    </row>
    <row r="138" ht="15.75" customHeight="1">
      <c r="A138" s="66"/>
      <c r="B138" s="67"/>
      <c r="C138" s="67"/>
      <c r="D138" s="67"/>
      <c r="E138" s="1"/>
      <c r="F138" s="1"/>
      <c r="G138" s="1"/>
      <c r="H138" s="1"/>
      <c r="I138" s="1"/>
      <c r="J138" s="1"/>
      <c r="K138" s="1"/>
      <c r="L138" s="1"/>
      <c r="M138" s="1"/>
      <c r="N138" s="1"/>
      <c r="O138" s="1"/>
      <c r="P138" s="1"/>
    </row>
    <row r="139" ht="15.75" customHeight="1">
      <c r="A139" s="66"/>
      <c r="B139" s="67"/>
      <c r="C139" s="67"/>
      <c r="D139" s="67"/>
      <c r="E139" s="1"/>
      <c r="F139" s="1"/>
      <c r="G139" s="1"/>
      <c r="H139" s="1"/>
      <c r="I139" s="1"/>
      <c r="J139" s="1"/>
      <c r="K139" s="1"/>
      <c r="L139" s="1"/>
      <c r="M139" s="1"/>
      <c r="N139" s="1"/>
      <c r="O139" s="1"/>
      <c r="P139" s="1"/>
    </row>
    <row r="140" ht="15.75" customHeight="1">
      <c r="A140" s="66"/>
      <c r="B140" s="67"/>
      <c r="C140" s="67"/>
      <c r="D140" s="67"/>
      <c r="E140" s="1"/>
      <c r="F140" s="1"/>
      <c r="G140" s="1"/>
      <c r="H140" s="1"/>
      <c r="I140" s="1"/>
      <c r="J140" s="1"/>
      <c r="K140" s="1"/>
      <c r="L140" s="1"/>
      <c r="M140" s="1"/>
      <c r="N140" s="1"/>
      <c r="O140" s="1"/>
      <c r="P140" s="1"/>
    </row>
    <row r="141" ht="15.75" customHeight="1">
      <c r="A141" s="66"/>
      <c r="B141" s="67"/>
      <c r="C141" s="67"/>
      <c r="D141" s="67"/>
      <c r="E141" s="1"/>
      <c r="F141" s="1"/>
      <c r="G141" s="1"/>
      <c r="H141" s="1"/>
      <c r="I141" s="1"/>
      <c r="J141" s="1"/>
      <c r="K141" s="1"/>
      <c r="L141" s="1"/>
      <c r="M141" s="1"/>
      <c r="N141" s="1"/>
      <c r="O141" s="1"/>
      <c r="P141" s="1"/>
    </row>
    <row r="142" ht="15.75" customHeight="1">
      <c r="A142" s="66"/>
      <c r="B142" s="67"/>
      <c r="C142" s="67"/>
      <c r="D142" s="67"/>
      <c r="E142" s="1"/>
      <c r="F142" s="1"/>
      <c r="G142" s="1"/>
      <c r="H142" s="1"/>
      <c r="I142" s="1"/>
      <c r="J142" s="1"/>
      <c r="K142" s="1"/>
      <c r="L142" s="1"/>
      <c r="M142" s="1"/>
      <c r="N142" s="1"/>
      <c r="O142" s="1"/>
      <c r="P142" s="1"/>
    </row>
    <row r="143" ht="15.75" customHeight="1">
      <c r="A143" s="66"/>
      <c r="B143" s="67"/>
      <c r="C143" s="67"/>
      <c r="D143" s="67"/>
      <c r="E143" s="1"/>
      <c r="F143" s="1"/>
      <c r="G143" s="1"/>
      <c r="H143" s="1"/>
      <c r="I143" s="1"/>
      <c r="J143" s="1"/>
      <c r="K143" s="1"/>
      <c r="L143" s="1"/>
      <c r="M143" s="1"/>
      <c r="N143" s="1"/>
      <c r="O143" s="1"/>
      <c r="P143" s="1"/>
    </row>
    <row r="144" ht="15.75" customHeight="1">
      <c r="A144" s="66"/>
      <c r="B144" s="67"/>
      <c r="C144" s="67"/>
      <c r="D144" s="67"/>
      <c r="E144" s="1"/>
      <c r="F144" s="1"/>
      <c r="G144" s="1"/>
      <c r="H144" s="1"/>
      <c r="I144" s="1"/>
      <c r="J144" s="1"/>
      <c r="K144" s="1"/>
      <c r="L144" s="1"/>
      <c r="M144" s="1"/>
      <c r="N144" s="1"/>
      <c r="O144" s="1"/>
      <c r="P144" s="1"/>
    </row>
    <row r="145" ht="15.75" customHeight="1">
      <c r="A145" s="66"/>
      <c r="B145" s="67"/>
      <c r="C145" s="67"/>
      <c r="D145" s="67"/>
      <c r="E145" s="1"/>
      <c r="F145" s="1"/>
      <c r="G145" s="1"/>
      <c r="H145" s="1"/>
      <c r="I145" s="1"/>
      <c r="J145" s="1"/>
      <c r="K145" s="1"/>
      <c r="L145" s="1"/>
      <c r="M145" s="1"/>
      <c r="N145" s="1"/>
      <c r="O145" s="1"/>
      <c r="P145" s="1"/>
    </row>
    <row r="146" ht="15.75" customHeight="1">
      <c r="A146" s="66"/>
      <c r="B146" s="67"/>
      <c r="C146" s="67"/>
      <c r="D146" s="67"/>
      <c r="E146" s="1"/>
      <c r="F146" s="1"/>
      <c r="G146" s="1"/>
      <c r="H146" s="1"/>
      <c r="I146" s="1"/>
      <c r="J146" s="1"/>
      <c r="K146" s="1"/>
      <c r="L146" s="1"/>
      <c r="M146" s="1"/>
      <c r="N146" s="1"/>
      <c r="O146" s="1"/>
      <c r="P146" s="1"/>
    </row>
    <row r="147" ht="15.75" customHeight="1">
      <c r="A147" s="66"/>
      <c r="B147" s="67"/>
      <c r="C147" s="67"/>
      <c r="D147" s="67"/>
      <c r="E147" s="1"/>
      <c r="F147" s="1"/>
      <c r="G147" s="1"/>
      <c r="H147" s="1"/>
      <c r="I147" s="1"/>
      <c r="J147" s="1"/>
      <c r="K147" s="1"/>
      <c r="L147" s="1"/>
      <c r="M147" s="1"/>
      <c r="N147" s="1"/>
      <c r="O147" s="1"/>
      <c r="P147" s="1"/>
    </row>
    <row r="148" ht="15.75" customHeight="1">
      <c r="A148" s="66"/>
      <c r="B148" s="67"/>
      <c r="C148" s="67"/>
      <c r="D148" s="67"/>
      <c r="E148" s="1"/>
      <c r="F148" s="1"/>
      <c r="G148" s="1"/>
      <c r="H148" s="1"/>
      <c r="I148" s="1"/>
      <c r="J148" s="1"/>
      <c r="K148" s="1"/>
      <c r="L148" s="1"/>
      <c r="M148" s="1"/>
      <c r="N148" s="1"/>
      <c r="O148" s="1"/>
      <c r="P148" s="1"/>
    </row>
    <row r="149" ht="15.75" customHeight="1">
      <c r="A149" s="66"/>
      <c r="B149" s="67"/>
      <c r="C149" s="67"/>
      <c r="D149" s="67"/>
      <c r="E149" s="1"/>
      <c r="F149" s="1"/>
      <c r="G149" s="1"/>
      <c r="H149" s="1"/>
      <c r="I149" s="1"/>
      <c r="J149" s="1"/>
      <c r="K149" s="1"/>
      <c r="L149" s="1"/>
      <c r="M149" s="1"/>
      <c r="N149" s="1"/>
      <c r="O149" s="1"/>
      <c r="P149" s="1"/>
    </row>
    <row r="150" ht="15.75" customHeight="1">
      <c r="A150" s="66"/>
      <c r="B150" s="67"/>
      <c r="C150" s="67"/>
      <c r="D150" s="67"/>
      <c r="E150" s="1"/>
      <c r="F150" s="1"/>
      <c r="G150" s="1"/>
      <c r="H150" s="1"/>
      <c r="I150" s="1"/>
      <c r="J150" s="1"/>
      <c r="K150" s="1"/>
      <c r="L150" s="1"/>
      <c r="M150" s="1"/>
      <c r="N150" s="1"/>
      <c r="O150" s="1"/>
      <c r="P150" s="1"/>
    </row>
    <row r="151" ht="15.75" customHeight="1">
      <c r="A151" s="66"/>
      <c r="B151" s="67"/>
      <c r="C151" s="67"/>
      <c r="D151" s="67"/>
      <c r="E151" s="1"/>
      <c r="F151" s="1"/>
      <c r="G151" s="1"/>
      <c r="H151" s="1"/>
      <c r="I151" s="1"/>
      <c r="J151" s="1"/>
      <c r="K151" s="1"/>
      <c r="L151" s="1"/>
      <c r="M151" s="1"/>
      <c r="N151" s="1"/>
      <c r="O151" s="1"/>
      <c r="P151" s="1"/>
    </row>
    <row r="152" ht="15.75" customHeight="1">
      <c r="A152" s="66"/>
      <c r="B152" s="67"/>
      <c r="C152" s="67"/>
      <c r="D152" s="67"/>
      <c r="E152" s="1"/>
      <c r="F152" s="1"/>
      <c r="G152" s="1"/>
      <c r="H152" s="1"/>
      <c r="I152" s="1"/>
      <c r="J152" s="1"/>
      <c r="K152" s="1"/>
      <c r="L152" s="1"/>
      <c r="M152" s="1"/>
      <c r="N152" s="1"/>
      <c r="O152" s="1"/>
      <c r="P152" s="1"/>
    </row>
    <row r="153" ht="15.75" customHeight="1">
      <c r="A153" s="66"/>
      <c r="B153" s="67"/>
      <c r="C153" s="67"/>
      <c r="D153" s="67"/>
      <c r="E153" s="1"/>
      <c r="F153" s="1"/>
      <c r="G153" s="1"/>
      <c r="H153" s="1"/>
      <c r="I153" s="1"/>
      <c r="J153" s="1"/>
      <c r="K153" s="1"/>
      <c r="L153" s="1"/>
      <c r="M153" s="1"/>
      <c r="N153" s="1"/>
      <c r="O153" s="1"/>
      <c r="P153" s="1"/>
    </row>
    <row r="154" ht="15.75" customHeight="1">
      <c r="A154" s="66"/>
      <c r="B154" s="67"/>
      <c r="C154" s="67"/>
      <c r="D154" s="67"/>
      <c r="E154" s="1"/>
      <c r="F154" s="1"/>
      <c r="G154" s="1"/>
      <c r="H154" s="1"/>
      <c r="I154" s="1"/>
      <c r="J154" s="1"/>
      <c r="K154" s="1"/>
      <c r="L154" s="1"/>
      <c r="M154" s="1"/>
      <c r="N154" s="1"/>
      <c r="O154" s="1"/>
      <c r="P154" s="1"/>
    </row>
    <row r="155" ht="15.75" customHeight="1">
      <c r="A155" s="66"/>
      <c r="B155" s="67"/>
      <c r="C155" s="67"/>
      <c r="D155" s="67"/>
      <c r="E155" s="1"/>
      <c r="F155" s="1"/>
      <c r="G155" s="1"/>
      <c r="H155" s="1"/>
      <c r="I155" s="1"/>
      <c r="J155" s="1"/>
      <c r="K155" s="1"/>
      <c r="L155" s="1"/>
      <c r="M155" s="1"/>
      <c r="N155" s="1"/>
      <c r="O155" s="1"/>
      <c r="P155" s="1"/>
    </row>
    <row r="156" ht="15.75" customHeight="1">
      <c r="A156" s="66"/>
      <c r="B156" s="67"/>
      <c r="C156" s="67"/>
      <c r="D156" s="67"/>
      <c r="E156" s="1"/>
      <c r="F156" s="1"/>
      <c r="G156" s="1"/>
      <c r="H156" s="1"/>
      <c r="I156" s="1"/>
      <c r="J156" s="1"/>
      <c r="K156" s="1"/>
      <c r="L156" s="1"/>
      <c r="M156" s="1"/>
      <c r="N156" s="1"/>
      <c r="O156" s="1"/>
      <c r="P156" s="1"/>
    </row>
    <row r="157" ht="15.75" customHeight="1">
      <c r="A157" s="66"/>
      <c r="B157" s="67"/>
      <c r="C157" s="67"/>
      <c r="D157" s="67"/>
      <c r="E157" s="1"/>
      <c r="F157" s="1"/>
      <c r="G157" s="1"/>
      <c r="H157" s="1"/>
      <c r="I157" s="1"/>
      <c r="J157" s="1"/>
      <c r="K157" s="1"/>
      <c r="L157" s="1"/>
      <c r="M157" s="1"/>
      <c r="N157" s="1"/>
      <c r="O157" s="1"/>
      <c r="P157" s="1"/>
    </row>
    <row r="158" ht="15.75" customHeight="1">
      <c r="A158" s="66"/>
      <c r="B158" s="67"/>
      <c r="C158" s="67"/>
      <c r="D158" s="67"/>
      <c r="E158" s="1"/>
      <c r="F158" s="1"/>
      <c r="G158" s="1"/>
      <c r="H158" s="1"/>
      <c r="I158" s="1"/>
      <c r="J158" s="1"/>
      <c r="K158" s="1"/>
      <c r="L158" s="1"/>
      <c r="M158" s="1"/>
      <c r="N158" s="1"/>
      <c r="O158" s="1"/>
      <c r="P158" s="1"/>
    </row>
    <row r="159" ht="15.75" customHeight="1">
      <c r="A159" s="66"/>
      <c r="B159" s="67"/>
      <c r="C159" s="67"/>
      <c r="D159" s="67"/>
      <c r="E159" s="1"/>
      <c r="F159" s="1"/>
      <c r="G159" s="1"/>
      <c r="H159" s="1"/>
      <c r="I159" s="1"/>
      <c r="J159" s="1"/>
      <c r="K159" s="1"/>
      <c r="L159" s="1"/>
      <c r="M159" s="1"/>
      <c r="N159" s="1"/>
      <c r="O159" s="1"/>
      <c r="P159" s="1"/>
    </row>
    <row r="160" ht="15.75" customHeight="1">
      <c r="A160" s="66"/>
      <c r="B160" s="67"/>
      <c r="C160" s="67"/>
      <c r="D160" s="67"/>
      <c r="E160" s="1"/>
      <c r="F160" s="1"/>
      <c r="G160" s="1"/>
      <c r="H160" s="1"/>
      <c r="I160" s="1"/>
      <c r="J160" s="1"/>
      <c r="K160" s="1"/>
      <c r="L160" s="1"/>
      <c r="M160" s="1"/>
      <c r="N160" s="1"/>
      <c r="O160" s="1"/>
      <c r="P160" s="1"/>
    </row>
    <row r="161" ht="15.75" customHeight="1">
      <c r="A161" s="66"/>
      <c r="B161" s="67"/>
      <c r="C161" s="67"/>
      <c r="D161" s="67"/>
      <c r="E161" s="1"/>
      <c r="F161" s="1"/>
      <c r="G161" s="1"/>
      <c r="H161" s="1"/>
      <c r="I161" s="1"/>
      <c r="J161" s="1"/>
      <c r="K161" s="1"/>
      <c r="L161" s="1"/>
      <c r="M161" s="1"/>
      <c r="N161" s="1"/>
      <c r="O161" s="1"/>
      <c r="P161" s="1"/>
    </row>
    <row r="162" ht="15.75" customHeight="1">
      <c r="A162" s="66"/>
      <c r="B162" s="67"/>
      <c r="C162" s="67"/>
      <c r="D162" s="67"/>
      <c r="E162" s="1"/>
      <c r="F162" s="1"/>
      <c r="G162" s="1"/>
      <c r="H162" s="1"/>
      <c r="I162" s="1"/>
      <c r="J162" s="1"/>
      <c r="K162" s="1"/>
      <c r="L162" s="1"/>
      <c r="M162" s="1"/>
      <c r="N162" s="1"/>
      <c r="O162" s="1"/>
      <c r="P162" s="1"/>
    </row>
    <row r="163" ht="15.75" customHeight="1">
      <c r="A163" s="66"/>
      <c r="B163" s="67"/>
      <c r="C163" s="67"/>
      <c r="D163" s="67"/>
      <c r="E163" s="1"/>
      <c r="F163" s="1"/>
      <c r="G163" s="1"/>
      <c r="H163" s="1"/>
      <c r="I163" s="1"/>
      <c r="J163" s="1"/>
      <c r="K163" s="1"/>
      <c r="L163" s="1"/>
      <c r="M163" s="1"/>
      <c r="N163" s="1"/>
      <c r="O163" s="1"/>
      <c r="P163" s="1"/>
    </row>
    <row r="164" ht="15.75" customHeight="1">
      <c r="A164" s="66"/>
      <c r="B164" s="67"/>
      <c r="C164" s="67"/>
      <c r="D164" s="67"/>
      <c r="E164" s="1"/>
      <c r="F164" s="1"/>
      <c r="G164" s="1"/>
      <c r="H164" s="1"/>
      <c r="I164" s="1"/>
      <c r="J164" s="1"/>
      <c r="K164" s="1"/>
      <c r="L164" s="1"/>
      <c r="M164" s="1"/>
      <c r="N164" s="1"/>
      <c r="O164" s="1"/>
      <c r="P164" s="1"/>
    </row>
    <row r="165" ht="15.75" customHeight="1">
      <c r="A165" s="66"/>
      <c r="B165" s="67"/>
      <c r="C165" s="67"/>
      <c r="D165" s="67"/>
      <c r="E165" s="1"/>
      <c r="F165" s="1"/>
      <c r="G165" s="1"/>
      <c r="H165" s="1"/>
      <c r="I165" s="1"/>
      <c r="J165" s="1"/>
      <c r="K165" s="1"/>
      <c r="L165" s="1"/>
      <c r="M165" s="1"/>
      <c r="N165" s="1"/>
      <c r="O165" s="1"/>
      <c r="P165" s="1"/>
    </row>
    <row r="166" ht="15.75" customHeight="1">
      <c r="A166" s="66"/>
      <c r="B166" s="67"/>
      <c r="C166" s="67"/>
      <c r="D166" s="67"/>
      <c r="E166" s="1"/>
      <c r="F166" s="1"/>
      <c r="G166" s="1"/>
      <c r="H166" s="1"/>
      <c r="I166" s="1"/>
      <c r="J166" s="1"/>
      <c r="K166" s="1"/>
      <c r="L166" s="1"/>
      <c r="M166" s="1"/>
      <c r="N166" s="1"/>
      <c r="O166" s="1"/>
      <c r="P166" s="1"/>
    </row>
    <row r="167" ht="15.75" customHeight="1">
      <c r="A167" s="66"/>
      <c r="B167" s="67"/>
      <c r="C167" s="67"/>
      <c r="D167" s="67"/>
      <c r="E167" s="1"/>
      <c r="F167" s="1"/>
      <c r="G167" s="1"/>
      <c r="H167" s="1"/>
      <c r="I167" s="1"/>
      <c r="J167" s="1"/>
      <c r="K167" s="1"/>
      <c r="L167" s="1"/>
      <c r="M167" s="1"/>
      <c r="N167" s="1"/>
      <c r="O167" s="1"/>
      <c r="P167" s="1"/>
    </row>
    <row r="168" ht="15.75" customHeight="1">
      <c r="A168" s="66"/>
      <c r="B168" s="67"/>
      <c r="C168" s="67"/>
      <c r="D168" s="67"/>
      <c r="E168" s="1"/>
      <c r="F168" s="1"/>
      <c r="G168" s="1"/>
      <c r="H168" s="1"/>
      <c r="I168" s="1"/>
      <c r="J168" s="1"/>
      <c r="K168" s="1"/>
      <c r="L168" s="1"/>
      <c r="M168" s="1"/>
      <c r="N168" s="1"/>
      <c r="O168" s="1"/>
      <c r="P168" s="1"/>
    </row>
    <row r="169" ht="15.75" customHeight="1">
      <c r="A169" s="66"/>
      <c r="B169" s="67"/>
      <c r="C169" s="67"/>
      <c r="D169" s="67"/>
      <c r="E169" s="1"/>
      <c r="F169" s="1"/>
      <c r="G169" s="1"/>
      <c r="H169" s="1"/>
      <c r="I169" s="1"/>
      <c r="J169" s="1"/>
      <c r="K169" s="1"/>
      <c r="L169" s="1"/>
      <c r="M169" s="1"/>
      <c r="N169" s="1"/>
      <c r="O169" s="1"/>
      <c r="P169" s="1"/>
    </row>
    <row r="170" ht="15.75" customHeight="1">
      <c r="A170" s="66"/>
      <c r="B170" s="67"/>
      <c r="C170" s="67"/>
      <c r="D170" s="67"/>
      <c r="E170" s="1"/>
      <c r="F170" s="1"/>
      <c r="G170" s="1"/>
      <c r="H170" s="1"/>
      <c r="I170" s="1"/>
      <c r="J170" s="1"/>
      <c r="K170" s="1"/>
      <c r="L170" s="1"/>
      <c r="M170" s="1"/>
      <c r="N170" s="1"/>
      <c r="O170" s="1"/>
      <c r="P170" s="1"/>
    </row>
    <row r="171" ht="15.75" customHeight="1">
      <c r="A171" s="66"/>
      <c r="B171" s="67"/>
      <c r="C171" s="67"/>
      <c r="D171" s="67"/>
      <c r="E171" s="1"/>
      <c r="F171" s="1"/>
      <c r="G171" s="1"/>
      <c r="H171" s="1"/>
      <c r="I171" s="1"/>
      <c r="J171" s="1"/>
      <c r="K171" s="1"/>
      <c r="L171" s="1"/>
      <c r="M171" s="1"/>
      <c r="N171" s="1"/>
      <c r="O171" s="1"/>
      <c r="P171" s="1"/>
    </row>
    <row r="172" ht="15.75" customHeight="1">
      <c r="A172" s="66"/>
      <c r="B172" s="67"/>
      <c r="C172" s="67"/>
      <c r="D172" s="67"/>
      <c r="E172" s="1"/>
      <c r="F172" s="1"/>
      <c r="G172" s="1"/>
      <c r="H172" s="1"/>
      <c r="I172" s="1"/>
      <c r="J172" s="1"/>
      <c r="K172" s="1"/>
      <c r="L172" s="1"/>
      <c r="M172" s="1"/>
      <c r="N172" s="1"/>
      <c r="O172" s="1"/>
      <c r="P172" s="1"/>
    </row>
    <row r="173" ht="15.75" customHeight="1">
      <c r="A173" s="66"/>
      <c r="B173" s="67"/>
      <c r="C173" s="67"/>
      <c r="D173" s="67"/>
      <c r="E173" s="1"/>
      <c r="F173" s="1"/>
      <c r="G173" s="1"/>
      <c r="H173" s="1"/>
      <c r="I173" s="1"/>
      <c r="J173" s="1"/>
      <c r="K173" s="1"/>
      <c r="L173" s="1"/>
      <c r="M173" s="1"/>
      <c r="N173" s="1"/>
      <c r="O173" s="1"/>
      <c r="P173" s="1"/>
    </row>
    <row r="174" ht="15.75" customHeight="1">
      <c r="A174" s="66"/>
      <c r="B174" s="67"/>
      <c r="C174" s="67"/>
      <c r="D174" s="67"/>
      <c r="E174" s="1"/>
      <c r="F174" s="1"/>
      <c r="G174" s="1"/>
      <c r="H174" s="1"/>
      <c r="I174" s="1"/>
      <c r="J174" s="1"/>
      <c r="K174" s="1"/>
      <c r="L174" s="1"/>
      <c r="M174" s="1"/>
      <c r="N174" s="1"/>
      <c r="O174" s="1"/>
      <c r="P174" s="1"/>
    </row>
    <row r="175" ht="15.75" customHeight="1">
      <c r="A175" s="66"/>
      <c r="B175" s="67"/>
      <c r="C175" s="67"/>
      <c r="D175" s="67"/>
      <c r="E175" s="1"/>
      <c r="F175" s="1"/>
      <c r="G175" s="1"/>
      <c r="H175" s="1"/>
      <c r="I175" s="1"/>
      <c r="J175" s="1"/>
      <c r="K175" s="1"/>
      <c r="L175" s="1"/>
      <c r="M175" s="1"/>
      <c r="N175" s="1"/>
      <c r="O175" s="1"/>
      <c r="P175" s="1"/>
    </row>
    <row r="176" ht="15.75" customHeight="1">
      <c r="A176" s="66"/>
      <c r="B176" s="67"/>
      <c r="C176" s="67"/>
      <c r="D176" s="67"/>
      <c r="E176" s="1"/>
      <c r="F176" s="1"/>
      <c r="G176" s="1"/>
      <c r="H176" s="1"/>
      <c r="I176" s="1"/>
      <c r="J176" s="1"/>
      <c r="K176" s="1"/>
      <c r="L176" s="1"/>
      <c r="M176" s="1"/>
      <c r="N176" s="1"/>
      <c r="O176" s="1"/>
      <c r="P176" s="1"/>
    </row>
    <row r="177" ht="15.75" customHeight="1">
      <c r="A177" s="66"/>
      <c r="B177" s="67"/>
      <c r="C177" s="67"/>
      <c r="D177" s="67"/>
      <c r="E177" s="1"/>
      <c r="F177" s="1"/>
      <c r="G177" s="1"/>
      <c r="H177" s="1"/>
      <c r="I177" s="1"/>
      <c r="J177" s="1"/>
      <c r="K177" s="1"/>
      <c r="L177" s="1"/>
      <c r="M177" s="1"/>
      <c r="N177" s="1"/>
      <c r="O177" s="1"/>
      <c r="P177" s="1"/>
    </row>
    <row r="178" ht="15.75" customHeight="1">
      <c r="A178" s="66"/>
      <c r="B178" s="67"/>
      <c r="C178" s="67"/>
      <c r="D178" s="67"/>
      <c r="E178" s="1"/>
      <c r="F178" s="1"/>
      <c r="G178" s="1"/>
      <c r="H178" s="1"/>
      <c r="I178" s="1"/>
      <c r="J178" s="1"/>
      <c r="K178" s="1"/>
      <c r="L178" s="1"/>
      <c r="M178" s="1"/>
      <c r="N178" s="1"/>
      <c r="O178" s="1"/>
      <c r="P178" s="1"/>
    </row>
    <row r="179" ht="15.75" customHeight="1">
      <c r="A179" s="66"/>
      <c r="B179" s="67"/>
      <c r="C179" s="67"/>
      <c r="D179" s="67"/>
      <c r="E179" s="1"/>
      <c r="F179" s="1"/>
      <c r="G179" s="1"/>
      <c r="H179" s="1"/>
      <c r="I179" s="1"/>
      <c r="J179" s="1"/>
      <c r="K179" s="1"/>
      <c r="L179" s="1"/>
      <c r="M179" s="1"/>
      <c r="N179" s="1"/>
      <c r="O179" s="1"/>
      <c r="P179" s="1"/>
    </row>
    <row r="180" ht="15.75" customHeight="1">
      <c r="A180" s="66"/>
      <c r="B180" s="67"/>
      <c r="C180" s="67"/>
      <c r="D180" s="67"/>
      <c r="E180" s="1"/>
      <c r="F180" s="1"/>
      <c r="G180" s="1"/>
      <c r="H180" s="1"/>
      <c r="I180" s="1"/>
      <c r="J180" s="1"/>
      <c r="K180" s="1"/>
      <c r="L180" s="1"/>
      <c r="M180" s="1"/>
      <c r="N180" s="1"/>
      <c r="O180" s="1"/>
      <c r="P180" s="1"/>
    </row>
    <row r="181" ht="15.75" customHeight="1">
      <c r="A181" s="66"/>
      <c r="B181" s="67"/>
      <c r="C181" s="67"/>
      <c r="D181" s="67"/>
      <c r="E181" s="1"/>
      <c r="F181" s="1"/>
      <c r="G181" s="1"/>
      <c r="H181" s="1"/>
      <c r="I181" s="1"/>
      <c r="J181" s="1"/>
      <c r="K181" s="1"/>
      <c r="L181" s="1"/>
      <c r="M181" s="1"/>
      <c r="N181" s="1"/>
      <c r="O181" s="1"/>
      <c r="P181" s="1"/>
    </row>
    <row r="182" ht="15.75" customHeight="1">
      <c r="A182" s="66"/>
      <c r="B182" s="67"/>
      <c r="C182" s="67"/>
      <c r="D182" s="67"/>
      <c r="E182" s="1"/>
      <c r="F182" s="1"/>
      <c r="G182" s="1"/>
      <c r="H182" s="1"/>
      <c r="I182" s="1"/>
      <c r="J182" s="1"/>
      <c r="K182" s="1"/>
      <c r="L182" s="1"/>
      <c r="M182" s="1"/>
      <c r="N182" s="1"/>
      <c r="O182" s="1"/>
      <c r="P182" s="1"/>
    </row>
    <row r="183" ht="15.75" customHeight="1">
      <c r="A183" s="66"/>
      <c r="B183" s="67"/>
      <c r="C183" s="67"/>
      <c r="D183" s="67"/>
      <c r="E183" s="1"/>
      <c r="F183" s="1"/>
      <c r="G183" s="1"/>
      <c r="H183" s="1"/>
      <c r="I183" s="1"/>
      <c r="J183" s="1"/>
      <c r="K183" s="1"/>
      <c r="L183" s="1"/>
      <c r="M183" s="1"/>
      <c r="N183" s="1"/>
      <c r="O183" s="1"/>
      <c r="P183" s="1"/>
    </row>
    <row r="184" ht="15.75" customHeight="1">
      <c r="A184" s="66"/>
      <c r="B184" s="67"/>
      <c r="C184" s="67"/>
      <c r="D184" s="67"/>
      <c r="E184" s="1"/>
      <c r="F184" s="1"/>
      <c r="G184" s="1"/>
      <c r="H184" s="1"/>
      <c r="I184" s="1"/>
      <c r="J184" s="1"/>
      <c r="K184" s="1"/>
      <c r="L184" s="1"/>
      <c r="M184" s="1"/>
      <c r="N184" s="1"/>
      <c r="O184" s="1"/>
      <c r="P184" s="1"/>
    </row>
    <row r="185" ht="15.75" customHeight="1">
      <c r="A185" s="66"/>
      <c r="B185" s="67"/>
      <c r="C185" s="67"/>
      <c r="D185" s="67"/>
      <c r="E185" s="1"/>
      <c r="F185" s="1"/>
      <c r="G185" s="1"/>
      <c r="H185" s="1"/>
      <c r="I185" s="1"/>
      <c r="J185" s="1"/>
      <c r="K185" s="1"/>
      <c r="L185" s="1"/>
      <c r="M185" s="1"/>
      <c r="N185" s="1"/>
      <c r="O185" s="1"/>
      <c r="P185" s="1"/>
    </row>
    <row r="186" ht="15.75" customHeight="1">
      <c r="A186" s="66"/>
      <c r="B186" s="67"/>
      <c r="C186" s="67"/>
      <c r="D186" s="67"/>
      <c r="E186" s="1"/>
      <c r="F186" s="1"/>
      <c r="G186" s="1"/>
      <c r="H186" s="1"/>
      <c r="I186" s="1"/>
      <c r="J186" s="1"/>
      <c r="K186" s="1"/>
      <c r="L186" s="1"/>
      <c r="M186" s="1"/>
      <c r="N186" s="1"/>
      <c r="O186" s="1"/>
      <c r="P186" s="1"/>
    </row>
    <row r="187" ht="15.75" customHeight="1">
      <c r="A187" s="66"/>
      <c r="B187" s="67"/>
      <c r="C187" s="67"/>
      <c r="D187" s="67"/>
      <c r="E187" s="1"/>
      <c r="F187" s="1"/>
      <c r="G187" s="1"/>
      <c r="H187" s="1"/>
      <c r="I187" s="1"/>
      <c r="J187" s="1"/>
      <c r="K187" s="1"/>
      <c r="L187" s="1"/>
      <c r="M187" s="1"/>
      <c r="N187" s="1"/>
      <c r="O187" s="1"/>
      <c r="P187" s="1"/>
    </row>
    <row r="188" ht="15.75" customHeight="1">
      <c r="A188" s="66"/>
      <c r="B188" s="67"/>
      <c r="C188" s="67"/>
      <c r="D188" s="67"/>
      <c r="E188" s="1"/>
      <c r="F188" s="1"/>
      <c r="G188" s="1"/>
      <c r="H188" s="1"/>
      <c r="I188" s="1"/>
      <c r="J188" s="1"/>
      <c r="K188" s="1"/>
      <c r="L188" s="1"/>
      <c r="M188" s="1"/>
      <c r="N188" s="1"/>
      <c r="O188" s="1"/>
      <c r="P188" s="1"/>
    </row>
    <row r="189" ht="15.75" customHeight="1">
      <c r="A189" s="66"/>
      <c r="B189" s="67"/>
      <c r="C189" s="67"/>
      <c r="D189" s="67"/>
      <c r="E189" s="1"/>
      <c r="F189" s="1"/>
      <c r="G189" s="1"/>
      <c r="H189" s="1"/>
      <c r="I189" s="1"/>
      <c r="J189" s="1"/>
      <c r="K189" s="1"/>
      <c r="L189" s="1"/>
      <c r="M189" s="1"/>
      <c r="N189" s="1"/>
      <c r="O189" s="1"/>
      <c r="P189" s="1"/>
    </row>
    <row r="190" ht="15.75" customHeight="1">
      <c r="A190" s="66"/>
      <c r="B190" s="67"/>
      <c r="C190" s="67"/>
      <c r="D190" s="67"/>
      <c r="E190" s="1"/>
      <c r="F190" s="1"/>
      <c r="G190" s="1"/>
      <c r="H190" s="1"/>
      <c r="I190" s="1"/>
      <c r="J190" s="1"/>
      <c r="K190" s="1"/>
      <c r="L190" s="1"/>
      <c r="M190" s="1"/>
      <c r="N190" s="1"/>
      <c r="O190" s="1"/>
      <c r="P190" s="1"/>
    </row>
    <row r="191" ht="15.75" customHeight="1">
      <c r="A191" s="66"/>
      <c r="B191" s="67"/>
      <c r="C191" s="67"/>
      <c r="D191" s="67"/>
      <c r="E191" s="1"/>
      <c r="F191" s="1"/>
      <c r="G191" s="1"/>
      <c r="H191" s="1"/>
      <c r="I191" s="1"/>
      <c r="J191" s="1"/>
      <c r="K191" s="1"/>
      <c r="L191" s="1"/>
      <c r="M191" s="1"/>
      <c r="N191" s="1"/>
      <c r="O191" s="1"/>
      <c r="P191" s="1"/>
    </row>
    <row r="192" ht="15.75" customHeight="1">
      <c r="A192" s="66"/>
      <c r="B192" s="67"/>
      <c r="C192" s="67"/>
      <c r="D192" s="67"/>
      <c r="E192" s="1"/>
      <c r="F192" s="1"/>
      <c r="G192" s="1"/>
      <c r="H192" s="1"/>
      <c r="I192" s="1"/>
      <c r="J192" s="1"/>
      <c r="K192" s="1"/>
      <c r="L192" s="1"/>
      <c r="M192" s="1"/>
      <c r="N192" s="1"/>
      <c r="O192" s="1"/>
      <c r="P192" s="1"/>
    </row>
    <row r="193" ht="15.75" customHeight="1">
      <c r="A193" s="66"/>
      <c r="B193" s="67"/>
      <c r="C193" s="67"/>
      <c r="D193" s="67"/>
      <c r="E193" s="1"/>
      <c r="F193" s="1"/>
      <c r="G193" s="1"/>
      <c r="H193" s="1"/>
      <c r="I193" s="1"/>
      <c r="J193" s="1"/>
      <c r="K193" s="1"/>
      <c r="L193" s="1"/>
      <c r="M193" s="1"/>
      <c r="N193" s="1"/>
      <c r="O193" s="1"/>
      <c r="P193" s="1"/>
    </row>
    <row r="194" ht="15.75" customHeight="1">
      <c r="A194" s="66"/>
      <c r="B194" s="67"/>
      <c r="C194" s="67"/>
      <c r="D194" s="67"/>
      <c r="E194" s="1"/>
      <c r="F194" s="1"/>
      <c r="G194" s="1"/>
      <c r="H194" s="1"/>
      <c r="I194" s="1"/>
      <c r="J194" s="1"/>
      <c r="K194" s="1"/>
      <c r="L194" s="1"/>
      <c r="M194" s="1"/>
      <c r="N194" s="1"/>
      <c r="O194" s="1"/>
      <c r="P194" s="1"/>
    </row>
    <row r="195" ht="15.75" customHeight="1">
      <c r="A195" s="66"/>
      <c r="B195" s="67"/>
      <c r="C195" s="67"/>
      <c r="D195" s="67"/>
      <c r="E195" s="1"/>
      <c r="F195" s="1"/>
      <c r="G195" s="1"/>
      <c r="H195" s="1"/>
      <c r="I195" s="1"/>
      <c r="J195" s="1"/>
      <c r="K195" s="1"/>
      <c r="L195" s="1"/>
      <c r="M195" s="1"/>
      <c r="N195" s="1"/>
      <c r="O195" s="1"/>
      <c r="P195" s="1"/>
    </row>
    <row r="196" ht="15.75" customHeight="1">
      <c r="A196" s="66"/>
      <c r="B196" s="67"/>
      <c r="C196" s="67"/>
      <c r="D196" s="67"/>
      <c r="E196" s="1"/>
      <c r="F196" s="1"/>
      <c r="G196" s="1"/>
      <c r="H196" s="1"/>
      <c r="I196" s="1"/>
      <c r="J196" s="1"/>
      <c r="K196" s="1"/>
      <c r="L196" s="1"/>
      <c r="M196" s="1"/>
      <c r="N196" s="1"/>
      <c r="O196" s="1"/>
      <c r="P196" s="1"/>
    </row>
    <row r="197" ht="15.75" customHeight="1">
      <c r="A197" s="66"/>
      <c r="B197" s="67"/>
      <c r="C197" s="67"/>
      <c r="D197" s="67"/>
      <c r="E197" s="1"/>
      <c r="F197" s="1"/>
      <c r="G197" s="1"/>
      <c r="H197" s="1"/>
      <c r="I197" s="1"/>
      <c r="J197" s="1"/>
      <c r="K197" s="1"/>
      <c r="L197" s="1"/>
      <c r="M197" s="1"/>
      <c r="N197" s="1"/>
      <c r="O197" s="1"/>
      <c r="P197" s="1"/>
    </row>
    <row r="198" ht="15.75" customHeight="1">
      <c r="A198" s="66"/>
      <c r="B198" s="67"/>
      <c r="C198" s="67"/>
      <c r="D198" s="67"/>
      <c r="E198" s="1"/>
      <c r="F198" s="1"/>
      <c r="G198" s="1"/>
      <c r="H198" s="1"/>
      <c r="I198" s="1"/>
      <c r="J198" s="1"/>
      <c r="K198" s="1"/>
      <c r="L198" s="1"/>
      <c r="M198" s="1"/>
      <c r="N198" s="1"/>
      <c r="O198" s="1"/>
      <c r="P198" s="1"/>
    </row>
    <row r="199" ht="15.75" customHeight="1">
      <c r="A199" s="66"/>
      <c r="B199" s="67"/>
      <c r="C199" s="67"/>
      <c r="D199" s="67"/>
      <c r="E199" s="1"/>
      <c r="F199" s="1"/>
      <c r="G199" s="1"/>
      <c r="H199" s="1"/>
      <c r="I199" s="1"/>
      <c r="J199" s="1"/>
      <c r="K199" s="1"/>
      <c r="L199" s="1"/>
      <c r="M199" s="1"/>
      <c r="N199" s="1"/>
      <c r="O199" s="1"/>
      <c r="P199" s="1"/>
    </row>
    <row r="200" ht="15.75" customHeight="1">
      <c r="A200" s="66"/>
      <c r="B200" s="67"/>
      <c r="C200" s="67"/>
      <c r="D200" s="67"/>
      <c r="E200" s="1"/>
      <c r="F200" s="1"/>
      <c r="G200" s="1"/>
      <c r="H200" s="1"/>
      <c r="I200" s="1"/>
      <c r="J200" s="1"/>
      <c r="K200" s="1"/>
      <c r="L200" s="1"/>
      <c r="M200" s="1"/>
      <c r="N200" s="1"/>
      <c r="O200" s="1"/>
      <c r="P200" s="1"/>
    </row>
    <row r="201" ht="15.75" customHeight="1">
      <c r="A201" s="66"/>
      <c r="B201" s="67"/>
      <c r="C201" s="67"/>
      <c r="D201" s="67"/>
      <c r="E201" s="1"/>
      <c r="F201" s="1"/>
      <c r="G201" s="1"/>
      <c r="H201" s="1"/>
      <c r="I201" s="1"/>
      <c r="J201" s="1"/>
      <c r="K201" s="1"/>
      <c r="L201" s="1"/>
      <c r="M201" s="1"/>
      <c r="N201" s="1"/>
      <c r="O201" s="1"/>
      <c r="P201" s="1"/>
    </row>
    <row r="202" ht="15.75" customHeight="1">
      <c r="A202" s="66"/>
      <c r="B202" s="67"/>
      <c r="C202" s="67"/>
      <c r="D202" s="67"/>
      <c r="E202" s="1"/>
      <c r="F202" s="1"/>
      <c r="G202" s="1"/>
      <c r="H202" s="1"/>
      <c r="I202" s="1"/>
      <c r="J202" s="1"/>
      <c r="K202" s="1"/>
      <c r="L202" s="1"/>
      <c r="M202" s="1"/>
      <c r="N202" s="1"/>
      <c r="O202" s="1"/>
      <c r="P202" s="1"/>
    </row>
    <row r="203" ht="15.75" customHeight="1">
      <c r="A203" s="66"/>
      <c r="B203" s="67"/>
      <c r="C203" s="67"/>
      <c r="D203" s="67"/>
      <c r="E203" s="1"/>
      <c r="F203" s="1"/>
      <c r="G203" s="1"/>
      <c r="H203" s="1"/>
      <c r="I203" s="1"/>
      <c r="J203" s="1"/>
      <c r="K203" s="1"/>
      <c r="L203" s="1"/>
      <c r="M203" s="1"/>
      <c r="N203" s="1"/>
      <c r="O203" s="1"/>
      <c r="P203" s="1"/>
    </row>
    <row r="204" ht="15.75" customHeight="1">
      <c r="A204" s="66"/>
      <c r="B204" s="67"/>
      <c r="C204" s="67"/>
      <c r="D204" s="67"/>
      <c r="E204" s="1"/>
      <c r="F204" s="1"/>
      <c r="G204" s="1"/>
      <c r="H204" s="1"/>
      <c r="I204" s="1"/>
      <c r="J204" s="1"/>
      <c r="K204" s="1"/>
      <c r="L204" s="1"/>
      <c r="M204" s="1"/>
      <c r="N204" s="1"/>
      <c r="O204" s="1"/>
      <c r="P204" s="1"/>
    </row>
    <row r="205" ht="15.75" customHeight="1">
      <c r="A205" s="66"/>
      <c r="B205" s="67"/>
      <c r="C205" s="67"/>
      <c r="D205" s="67"/>
      <c r="E205" s="1"/>
      <c r="F205" s="1"/>
      <c r="G205" s="1"/>
      <c r="H205" s="1"/>
      <c r="I205" s="1"/>
      <c r="J205" s="1"/>
      <c r="K205" s="1"/>
      <c r="L205" s="1"/>
      <c r="M205" s="1"/>
      <c r="N205" s="1"/>
      <c r="O205" s="1"/>
      <c r="P205" s="1"/>
    </row>
    <row r="206" ht="15.75" customHeight="1">
      <c r="A206" s="66"/>
      <c r="B206" s="67"/>
      <c r="C206" s="67"/>
      <c r="D206" s="67"/>
      <c r="E206" s="1"/>
      <c r="F206" s="1"/>
      <c r="G206" s="1"/>
      <c r="H206" s="1"/>
      <c r="I206" s="1"/>
      <c r="J206" s="1"/>
      <c r="K206" s="1"/>
      <c r="L206" s="1"/>
      <c r="M206" s="1"/>
      <c r="N206" s="1"/>
      <c r="O206" s="1"/>
      <c r="P206" s="1"/>
    </row>
    <row r="207" ht="15.75" customHeight="1">
      <c r="A207" s="66"/>
      <c r="B207" s="67"/>
      <c r="C207" s="67"/>
      <c r="D207" s="67"/>
      <c r="E207" s="1"/>
      <c r="F207" s="1"/>
      <c r="G207" s="1"/>
      <c r="H207" s="1"/>
      <c r="I207" s="1"/>
      <c r="J207" s="1"/>
      <c r="K207" s="1"/>
      <c r="L207" s="1"/>
      <c r="M207" s="1"/>
      <c r="N207" s="1"/>
      <c r="O207" s="1"/>
      <c r="P207" s="1"/>
    </row>
    <row r="208" ht="15.75" customHeight="1">
      <c r="A208" s="66"/>
      <c r="B208" s="67"/>
      <c r="C208" s="67"/>
      <c r="D208" s="67"/>
      <c r="E208" s="1"/>
      <c r="F208" s="1"/>
      <c r="G208" s="1"/>
      <c r="H208" s="1"/>
      <c r="I208" s="1"/>
      <c r="J208" s="1"/>
      <c r="K208" s="1"/>
      <c r="L208" s="1"/>
      <c r="M208" s="1"/>
      <c r="N208" s="1"/>
      <c r="O208" s="1"/>
      <c r="P208" s="1"/>
    </row>
    <row r="209" ht="15.75" customHeight="1">
      <c r="A209" s="66"/>
      <c r="B209" s="67"/>
      <c r="C209" s="67"/>
      <c r="D209" s="67"/>
      <c r="E209" s="1"/>
      <c r="F209" s="1"/>
      <c r="G209" s="1"/>
      <c r="H209" s="1"/>
      <c r="I209" s="1"/>
      <c r="J209" s="1"/>
      <c r="K209" s="1"/>
      <c r="L209" s="1"/>
      <c r="M209" s="1"/>
      <c r="N209" s="1"/>
      <c r="O209" s="1"/>
      <c r="P209" s="1"/>
    </row>
    <row r="210" ht="15.75" customHeight="1">
      <c r="A210" s="66"/>
      <c r="B210" s="67"/>
      <c r="C210" s="67"/>
      <c r="D210" s="67"/>
      <c r="E210" s="1"/>
      <c r="F210" s="1"/>
      <c r="G210" s="1"/>
      <c r="H210" s="1"/>
      <c r="I210" s="1"/>
      <c r="J210" s="1"/>
      <c r="K210" s="1"/>
      <c r="L210" s="1"/>
      <c r="M210" s="1"/>
      <c r="N210" s="1"/>
      <c r="O210" s="1"/>
      <c r="P210" s="1"/>
    </row>
    <row r="211" ht="15.75" customHeight="1">
      <c r="A211" s="66"/>
      <c r="B211" s="67"/>
      <c r="C211" s="67"/>
      <c r="D211" s="67"/>
      <c r="E211" s="1"/>
      <c r="F211" s="1"/>
      <c r="G211" s="1"/>
      <c r="H211" s="1"/>
      <c r="I211" s="1"/>
      <c r="J211" s="1"/>
      <c r="K211" s="1"/>
      <c r="L211" s="1"/>
      <c r="M211" s="1"/>
      <c r="N211" s="1"/>
      <c r="O211" s="1"/>
      <c r="P211" s="1"/>
    </row>
    <row r="212" ht="15.75" customHeight="1">
      <c r="A212" s="66"/>
      <c r="B212" s="67"/>
      <c r="C212" s="67"/>
      <c r="D212" s="67"/>
      <c r="E212" s="1"/>
      <c r="F212" s="1"/>
      <c r="G212" s="1"/>
      <c r="H212" s="1"/>
      <c r="I212" s="1"/>
      <c r="J212" s="1"/>
      <c r="K212" s="1"/>
      <c r="L212" s="1"/>
      <c r="M212" s="1"/>
      <c r="N212" s="1"/>
      <c r="O212" s="1"/>
      <c r="P212" s="1"/>
    </row>
    <row r="213" ht="15.75" customHeight="1">
      <c r="A213" s="66"/>
      <c r="B213" s="67"/>
      <c r="C213" s="67"/>
      <c r="D213" s="67"/>
      <c r="E213" s="1"/>
      <c r="F213" s="1"/>
      <c r="G213" s="1"/>
      <c r="H213" s="1"/>
      <c r="I213" s="1"/>
      <c r="J213" s="1"/>
      <c r="K213" s="1"/>
      <c r="L213" s="1"/>
      <c r="M213" s="1"/>
      <c r="N213" s="1"/>
      <c r="O213" s="1"/>
      <c r="P213" s="1"/>
    </row>
    <row r="214" ht="15.75" customHeight="1">
      <c r="A214" s="66"/>
      <c r="B214" s="67"/>
      <c r="C214" s="67"/>
      <c r="D214" s="67"/>
      <c r="E214" s="1"/>
      <c r="F214" s="1"/>
      <c r="G214" s="1"/>
      <c r="H214" s="1"/>
      <c r="I214" s="1"/>
      <c r="J214" s="1"/>
      <c r="K214" s="1"/>
      <c r="L214" s="1"/>
      <c r="M214" s="1"/>
      <c r="N214" s="1"/>
      <c r="O214" s="1"/>
      <c r="P214" s="1"/>
    </row>
    <row r="215" ht="15.75" customHeight="1">
      <c r="A215" s="66"/>
      <c r="B215" s="67"/>
      <c r="C215" s="67"/>
      <c r="D215" s="67"/>
      <c r="E215" s="1"/>
      <c r="F215" s="1"/>
      <c r="G215" s="1"/>
      <c r="H215" s="1"/>
      <c r="I215" s="1"/>
      <c r="J215" s="1"/>
      <c r="K215" s="1"/>
      <c r="L215" s="1"/>
      <c r="M215" s="1"/>
      <c r="N215" s="1"/>
      <c r="O215" s="1"/>
      <c r="P215" s="1"/>
    </row>
    <row r="216" ht="15.75" customHeight="1">
      <c r="A216" s="66"/>
      <c r="B216" s="67"/>
      <c r="C216" s="67"/>
      <c r="D216" s="67"/>
      <c r="E216" s="1"/>
      <c r="F216" s="1"/>
      <c r="G216" s="1"/>
      <c r="H216" s="1"/>
      <c r="I216" s="1"/>
      <c r="J216" s="1"/>
      <c r="K216" s="1"/>
      <c r="L216" s="1"/>
      <c r="M216" s="1"/>
      <c r="N216" s="1"/>
      <c r="O216" s="1"/>
      <c r="P216" s="1"/>
    </row>
    <row r="217" ht="15.75" customHeight="1">
      <c r="A217" s="66"/>
      <c r="B217" s="67"/>
      <c r="C217" s="67"/>
      <c r="D217" s="67"/>
      <c r="E217" s="1"/>
      <c r="F217" s="1"/>
      <c r="G217" s="1"/>
      <c r="H217" s="1"/>
      <c r="I217" s="1"/>
      <c r="J217" s="1"/>
      <c r="K217" s="1"/>
      <c r="L217" s="1"/>
      <c r="M217" s="1"/>
      <c r="N217" s="1"/>
      <c r="O217" s="1"/>
      <c r="P217" s="1"/>
    </row>
    <row r="218" ht="15.75" customHeight="1">
      <c r="A218" s="66"/>
      <c r="B218" s="67"/>
      <c r="C218" s="67"/>
      <c r="D218" s="67"/>
      <c r="E218" s="1"/>
      <c r="F218" s="1"/>
      <c r="G218" s="1"/>
      <c r="H218" s="1"/>
      <c r="I218" s="1"/>
      <c r="J218" s="1"/>
      <c r="K218" s="1"/>
      <c r="L218" s="1"/>
      <c r="M218" s="1"/>
      <c r="N218" s="1"/>
      <c r="O218" s="1"/>
      <c r="P218" s="1"/>
    </row>
    <row r="219" ht="15.75" customHeight="1">
      <c r="A219" s="66"/>
      <c r="B219" s="67"/>
      <c r="C219" s="67"/>
      <c r="D219" s="67"/>
      <c r="E219" s="1"/>
      <c r="F219" s="1"/>
      <c r="G219" s="1"/>
      <c r="H219" s="1"/>
      <c r="I219" s="1"/>
      <c r="J219" s="1"/>
      <c r="K219" s="1"/>
      <c r="L219" s="1"/>
      <c r="M219" s="1"/>
      <c r="N219" s="1"/>
      <c r="O219" s="1"/>
      <c r="P219" s="1"/>
    </row>
    <row r="220" ht="15.75" customHeight="1">
      <c r="A220" s="66"/>
      <c r="B220" s="67"/>
      <c r="C220" s="67"/>
      <c r="D220" s="67"/>
      <c r="E220" s="1"/>
      <c r="F220" s="1"/>
      <c r="G220" s="1"/>
      <c r="H220" s="1"/>
      <c r="I220" s="1"/>
      <c r="J220" s="1"/>
      <c r="K220" s="1"/>
      <c r="L220" s="1"/>
      <c r="M220" s="1"/>
    </row>
    <row r="221" ht="15.75" customHeight="1">
      <c r="A221" s="66"/>
      <c r="B221" s="67"/>
      <c r="C221" s="67"/>
      <c r="D221" s="67"/>
      <c r="E221" s="1"/>
      <c r="F221" s="1"/>
      <c r="G221" s="1"/>
      <c r="H221" s="1"/>
      <c r="I221" s="1"/>
      <c r="J221" s="1"/>
      <c r="K221" s="1"/>
      <c r="L221" s="1"/>
      <c r="M221" s="1"/>
    </row>
    <row r="222" ht="15.75" customHeight="1">
      <c r="A222" s="66"/>
      <c r="B222" s="67"/>
      <c r="C222" s="67"/>
      <c r="D222" s="67"/>
      <c r="E222" s="1"/>
      <c r="F222" s="1"/>
      <c r="G222" s="1"/>
      <c r="H222" s="1"/>
      <c r="I222" s="1"/>
      <c r="J222" s="1"/>
      <c r="K222" s="1"/>
      <c r="L222" s="1"/>
      <c r="M222" s="1"/>
    </row>
    <row r="223" ht="15.75" customHeight="1">
      <c r="A223" s="66"/>
      <c r="B223" s="67"/>
      <c r="C223" s="67"/>
      <c r="D223" s="67"/>
      <c r="E223" s="1"/>
      <c r="F223" s="1"/>
      <c r="G223" s="1"/>
      <c r="H223" s="1"/>
      <c r="I223" s="1"/>
      <c r="J223" s="1"/>
      <c r="K223" s="1"/>
      <c r="L223" s="1"/>
      <c r="M223" s="1"/>
    </row>
    <row r="224" ht="15.75" customHeight="1">
      <c r="A224" s="66"/>
      <c r="B224" s="67"/>
      <c r="C224" s="67"/>
      <c r="D224" s="67"/>
      <c r="E224" s="1"/>
      <c r="F224" s="1"/>
      <c r="G224" s="1"/>
      <c r="H224" s="1"/>
      <c r="I224" s="1"/>
      <c r="J224" s="1"/>
      <c r="K224" s="1"/>
      <c r="L224" s="1"/>
      <c r="M224" s="1"/>
    </row>
    <row r="225" ht="15.75" customHeight="1">
      <c r="A225" s="66"/>
      <c r="B225" s="67"/>
      <c r="C225" s="67"/>
      <c r="D225" s="67"/>
      <c r="E225" s="1"/>
      <c r="F225" s="1"/>
      <c r="G225" s="1"/>
      <c r="H225" s="1"/>
      <c r="I225" s="1"/>
      <c r="J225" s="1"/>
      <c r="K225" s="1"/>
      <c r="L225" s="1"/>
      <c r="M225" s="1"/>
    </row>
    <row r="226" ht="15.75" customHeight="1">
      <c r="A226" s="66"/>
      <c r="B226" s="67"/>
      <c r="C226" s="67"/>
      <c r="D226" s="67"/>
      <c r="E226" s="1"/>
      <c r="F226" s="1"/>
      <c r="G226" s="1"/>
      <c r="H226" s="1"/>
      <c r="I226" s="1"/>
      <c r="J226" s="1"/>
      <c r="K226" s="1"/>
      <c r="L226" s="1"/>
      <c r="M226" s="1"/>
    </row>
    <row r="227" ht="15.75" customHeight="1">
      <c r="A227" s="66"/>
      <c r="B227" s="67"/>
      <c r="C227" s="67"/>
      <c r="D227" s="67"/>
      <c r="E227" s="1"/>
      <c r="F227" s="1"/>
      <c r="G227" s="1"/>
      <c r="H227" s="1"/>
      <c r="I227" s="1"/>
      <c r="J227" s="1"/>
      <c r="K227" s="1"/>
      <c r="L227" s="1"/>
      <c r="M227" s="1"/>
    </row>
    <row r="228" ht="15.75" customHeight="1">
      <c r="A228" s="66"/>
      <c r="B228" s="67"/>
      <c r="C228" s="67"/>
      <c r="D228" s="67"/>
      <c r="E228" s="1"/>
      <c r="F228" s="1"/>
      <c r="G228" s="1"/>
      <c r="H228" s="1"/>
      <c r="I228" s="1"/>
      <c r="J228" s="1"/>
      <c r="K228" s="1"/>
      <c r="L228" s="1"/>
      <c r="M228" s="1"/>
    </row>
    <row r="229" ht="15.75" customHeight="1">
      <c r="A229" s="66"/>
      <c r="B229" s="67"/>
      <c r="C229" s="67"/>
      <c r="D229" s="67"/>
      <c r="E229" s="1"/>
      <c r="F229" s="1"/>
      <c r="G229" s="1"/>
      <c r="H229" s="1"/>
      <c r="I229" s="1"/>
      <c r="J229" s="1"/>
      <c r="K229" s="1"/>
      <c r="L229" s="1"/>
      <c r="M229" s="1"/>
    </row>
    <row r="230" ht="15.75" customHeight="1">
      <c r="A230" s="66"/>
      <c r="B230" s="67"/>
      <c r="C230" s="67"/>
      <c r="D230" s="67"/>
      <c r="E230" s="1"/>
      <c r="F230" s="1"/>
      <c r="G230" s="1"/>
      <c r="H230" s="1"/>
      <c r="I230" s="1"/>
      <c r="J230" s="1"/>
      <c r="K230" s="1"/>
      <c r="L230" s="1"/>
      <c r="M230" s="1"/>
    </row>
    <row r="231" ht="15.75" customHeight="1">
      <c r="A231" s="66"/>
      <c r="B231" s="67"/>
      <c r="C231" s="67"/>
      <c r="D231" s="67"/>
      <c r="E231" s="1"/>
      <c r="F231" s="1"/>
      <c r="G231" s="1"/>
      <c r="H231" s="1"/>
      <c r="I231" s="1"/>
      <c r="J231" s="1"/>
      <c r="K231" s="1"/>
      <c r="L231" s="1"/>
      <c r="M231" s="1"/>
    </row>
    <row r="232" ht="15.75" customHeight="1">
      <c r="A232" s="66"/>
      <c r="B232" s="67"/>
      <c r="C232" s="67"/>
      <c r="D232" s="67"/>
      <c r="E232" s="1"/>
      <c r="F232" s="1"/>
      <c r="G232" s="1"/>
      <c r="H232" s="1"/>
      <c r="I232" s="1"/>
      <c r="J232" s="1"/>
      <c r="K232" s="1"/>
      <c r="L232" s="1"/>
      <c r="M232" s="1"/>
    </row>
    <row r="233" ht="15.75" customHeight="1">
      <c r="A233" s="66"/>
      <c r="B233" s="67"/>
      <c r="C233" s="67"/>
      <c r="D233" s="67"/>
      <c r="E233" s="1"/>
      <c r="F233" s="1"/>
      <c r="G233" s="1"/>
      <c r="H233" s="1"/>
      <c r="I233" s="1"/>
      <c r="J233" s="1"/>
      <c r="K233" s="1"/>
      <c r="L233" s="1"/>
      <c r="M233" s="1"/>
    </row>
    <row r="234" ht="15.75" customHeight="1">
      <c r="A234" s="66"/>
      <c r="B234" s="67"/>
      <c r="C234" s="67"/>
      <c r="D234" s="67"/>
      <c r="E234" s="1"/>
      <c r="F234" s="1"/>
      <c r="G234" s="1"/>
      <c r="H234" s="1"/>
      <c r="I234" s="1"/>
      <c r="J234" s="1"/>
      <c r="K234" s="1"/>
      <c r="L234" s="1"/>
      <c r="M234" s="1"/>
    </row>
    <row r="235" ht="15.75" customHeight="1">
      <c r="A235" s="66"/>
      <c r="B235" s="67"/>
      <c r="C235" s="67"/>
      <c r="D235" s="67"/>
      <c r="E235" s="1"/>
      <c r="F235" s="1"/>
      <c r="G235" s="1"/>
      <c r="H235" s="1"/>
      <c r="I235" s="1"/>
      <c r="J235" s="1"/>
      <c r="K235" s="1"/>
      <c r="L235" s="1"/>
      <c r="M235" s="1"/>
    </row>
    <row r="236" ht="15.75" customHeight="1">
      <c r="A236" s="66"/>
      <c r="B236" s="67"/>
      <c r="C236" s="67"/>
      <c r="D236" s="67"/>
      <c r="E236" s="1"/>
      <c r="F236" s="1"/>
      <c r="G236" s="1"/>
      <c r="H236" s="1"/>
      <c r="I236" s="1"/>
      <c r="J236" s="1"/>
      <c r="K236" s="1"/>
      <c r="L236" s="1"/>
      <c r="M236" s="1"/>
    </row>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L2"/>
    <mergeCell ref="A4:L4"/>
    <mergeCell ref="A5:L5"/>
    <mergeCell ref="A6:L6"/>
    <mergeCell ref="A7:L7"/>
    <mergeCell ref="A8:L8"/>
    <mergeCell ref="A9:L9"/>
    <mergeCell ref="A36:L36"/>
  </mergeCells>
  <hyperlinks>
    <hyperlink r:id="rId1" ref="E24"/>
    <hyperlink r:id="rId2" ref="C26"/>
    <hyperlink r:id="rId3" ref="C27"/>
  </hyperlinks>
  <printOptions/>
  <pageMargins bottom="0.75" footer="0.0" header="0.0" left="0.7" right="0.7" top="0.75"/>
  <pageSetup orientation="landscape"/>
  <drawing r:id="rId4"/>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43"/>
    <col customWidth="1" min="7" max="8" width="13.71"/>
    <col customWidth="1" min="9" max="25" width="8.0"/>
  </cols>
  <sheetData>
    <row r="1">
      <c r="A1" s="66"/>
      <c r="B1" s="66"/>
      <c r="C1" s="67"/>
      <c r="D1" s="67"/>
      <c r="E1" s="67"/>
      <c r="F1" s="1"/>
      <c r="G1" s="1"/>
      <c r="H1" s="1"/>
    </row>
    <row r="2" ht="15.75" customHeight="1">
      <c r="A2" s="555" t="s">
        <v>14590</v>
      </c>
      <c r="B2" s="69"/>
      <c r="C2" s="69"/>
      <c r="D2" s="69"/>
      <c r="E2" s="70"/>
      <c r="F2" s="526"/>
      <c r="G2" s="526"/>
      <c r="H2" s="526"/>
      <c r="I2" s="15"/>
      <c r="J2" s="15"/>
      <c r="K2" s="15"/>
      <c r="L2" s="15"/>
      <c r="M2" s="15"/>
      <c r="N2" s="15"/>
      <c r="O2" s="15"/>
      <c r="P2" s="15"/>
      <c r="Q2" s="15"/>
      <c r="R2" s="15"/>
      <c r="S2" s="15"/>
      <c r="T2" s="15"/>
      <c r="U2" s="15"/>
      <c r="V2" s="15"/>
      <c r="W2" s="15"/>
      <c r="X2" s="15"/>
      <c r="Y2" s="15"/>
    </row>
    <row r="3" ht="15.75" customHeight="1">
      <c r="A3" s="173"/>
      <c r="B3" s="173"/>
      <c r="C3" s="173"/>
      <c r="D3" s="173"/>
      <c r="E3" s="527"/>
      <c r="F3" s="526"/>
      <c r="G3" s="526"/>
      <c r="H3" s="526"/>
      <c r="I3" s="15"/>
      <c r="J3" s="15"/>
      <c r="K3" s="15"/>
      <c r="L3" s="15"/>
      <c r="M3" s="15"/>
      <c r="N3" s="15"/>
      <c r="O3" s="15"/>
      <c r="P3" s="15"/>
      <c r="Q3" s="15"/>
      <c r="R3" s="15"/>
      <c r="S3" s="15"/>
      <c r="T3" s="15"/>
      <c r="U3" s="15"/>
      <c r="V3" s="15"/>
      <c r="W3" s="15"/>
      <c r="X3" s="15"/>
      <c r="Y3" s="15"/>
    </row>
    <row r="4" ht="16.5" customHeight="1">
      <c r="A4" s="322" t="s">
        <v>14591</v>
      </c>
      <c r="B4" s="69"/>
      <c r="C4" s="69"/>
      <c r="D4" s="69"/>
      <c r="E4" s="70"/>
      <c r="F4" s="526"/>
      <c r="G4" s="526"/>
      <c r="H4" s="526"/>
      <c r="I4" s="15"/>
      <c r="J4" s="15"/>
      <c r="K4" s="15"/>
      <c r="L4" s="15"/>
      <c r="M4" s="15"/>
      <c r="N4" s="15"/>
      <c r="O4" s="15"/>
      <c r="P4" s="15"/>
      <c r="Q4" s="15"/>
      <c r="R4" s="15"/>
      <c r="S4" s="15"/>
      <c r="T4" s="15"/>
      <c r="U4" s="15"/>
      <c r="V4" s="15"/>
      <c r="W4" s="15"/>
      <c r="X4" s="15"/>
      <c r="Y4" s="15"/>
    </row>
    <row r="5" ht="132.75" customHeight="1">
      <c r="A5" s="534" t="s">
        <v>14592</v>
      </c>
      <c r="B5" s="69"/>
      <c r="C5" s="69"/>
      <c r="D5" s="69"/>
      <c r="E5" s="70"/>
      <c r="F5" s="526"/>
      <c r="G5" s="526"/>
      <c r="H5" s="526"/>
      <c r="I5" s="15"/>
      <c r="J5" s="15"/>
      <c r="K5" s="15"/>
      <c r="L5" s="15"/>
      <c r="M5" s="15"/>
      <c r="N5" s="15"/>
      <c r="O5" s="15"/>
      <c r="P5" s="15"/>
      <c r="Q5" s="15"/>
      <c r="R5" s="15"/>
      <c r="S5" s="15"/>
      <c r="T5" s="15"/>
      <c r="U5" s="15"/>
      <c r="V5" s="15"/>
      <c r="W5" s="15"/>
      <c r="X5" s="15"/>
      <c r="Y5" s="15"/>
    </row>
    <row r="6">
      <c r="A6" s="76"/>
      <c r="B6" s="76"/>
      <c r="C6" s="77"/>
      <c r="D6" s="77"/>
      <c r="E6" s="77"/>
      <c r="F6" s="76"/>
      <c r="G6" s="76"/>
      <c r="H6" s="76"/>
      <c r="I6" s="15"/>
      <c r="J6" s="15"/>
      <c r="K6" s="15"/>
      <c r="L6" s="15"/>
      <c r="M6" s="15"/>
      <c r="N6" s="15"/>
      <c r="O6" s="15"/>
      <c r="P6" s="15"/>
      <c r="Q6" s="15"/>
      <c r="R6" s="15"/>
      <c r="S6" s="15"/>
      <c r="T6" s="15"/>
      <c r="U6" s="15"/>
      <c r="V6" s="15"/>
      <c r="W6" s="15"/>
      <c r="X6" s="15"/>
      <c r="Y6" s="15"/>
    </row>
    <row r="7" ht="61.5" customHeight="1">
      <c r="A7" s="147" t="s">
        <v>7499</v>
      </c>
      <c r="B7" s="80" t="s">
        <v>8</v>
      </c>
      <c r="C7" s="80" t="s">
        <v>14593</v>
      </c>
      <c r="D7" s="147" t="s">
        <v>204</v>
      </c>
      <c r="E7" s="147" t="s">
        <v>208</v>
      </c>
      <c r="F7" s="82" t="s">
        <v>209</v>
      </c>
      <c r="I7" s="15"/>
      <c r="J7" s="15"/>
      <c r="K7" s="15"/>
      <c r="L7" s="15"/>
      <c r="M7" s="15"/>
      <c r="N7" s="15"/>
      <c r="O7" s="15"/>
      <c r="P7" s="15"/>
      <c r="Q7" s="15"/>
      <c r="R7" s="15"/>
      <c r="S7" s="15"/>
      <c r="T7" s="15"/>
      <c r="U7" s="15"/>
      <c r="V7" s="15"/>
      <c r="W7" s="15"/>
      <c r="X7" s="15"/>
      <c r="Y7" s="15"/>
    </row>
    <row r="8" ht="11.25" customHeight="1">
      <c r="A8" s="137" t="s">
        <v>1835</v>
      </c>
      <c r="B8" s="137" t="s">
        <v>52</v>
      </c>
      <c r="C8" s="137" t="s">
        <v>14594</v>
      </c>
      <c r="D8" s="556">
        <v>60.0</v>
      </c>
      <c r="E8" s="521">
        <v>60.0</v>
      </c>
      <c r="F8" s="330" t="s">
        <v>51</v>
      </c>
    </row>
    <row r="9" ht="11.25" customHeight="1">
      <c r="A9" s="137" t="s">
        <v>1835</v>
      </c>
      <c r="B9" s="137" t="s">
        <v>52</v>
      </c>
      <c r="C9" s="137" t="s">
        <v>14595</v>
      </c>
      <c r="D9" s="556">
        <v>80.0</v>
      </c>
      <c r="E9" s="521">
        <v>80.0</v>
      </c>
      <c r="F9" s="330" t="s">
        <v>51</v>
      </c>
    </row>
    <row r="10" ht="11.25" customHeight="1">
      <c r="A10" s="137" t="s">
        <v>1835</v>
      </c>
      <c r="B10" s="137" t="s">
        <v>52</v>
      </c>
      <c r="C10" s="137" t="s">
        <v>14596</v>
      </c>
      <c r="D10" s="556">
        <v>30.0</v>
      </c>
      <c r="E10" s="521">
        <v>30.0</v>
      </c>
      <c r="F10" s="330" t="s">
        <v>51</v>
      </c>
    </row>
    <row r="11" ht="11.25" customHeight="1">
      <c r="A11" s="137" t="s">
        <v>1835</v>
      </c>
      <c r="B11" s="137" t="s">
        <v>52</v>
      </c>
      <c r="C11" s="137" t="s">
        <v>14597</v>
      </c>
      <c r="D11" s="556">
        <v>20.0</v>
      </c>
      <c r="E11" s="521">
        <v>20.0</v>
      </c>
      <c r="F11" s="330" t="s">
        <v>51</v>
      </c>
    </row>
    <row r="12" ht="11.25" customHeight="1">
      <c r="A12" s="137" t="s">
        <v>1835</v>
      </c>
      <c r="B12" s="137" t="s">
        <v>52</v>
      </c>
      <c r="C12" s="137" t="s">
        <v>14598</v>
      </c>
      <c r="D12" s="556">
        <v>20.0</v>
      </c>
      <c r="E12" s="521">
        <v>20.0</v>
      </c>
      <c r="F12" s="330" t="s">
        <v>51</v>
      </c>
    </row>
    <row r="13" ht="11.25" customHeight="1">
      <c r="A13" s="137" t="s">
        <v>1835</v>
      </c>
      <c r="B13" s="137" t="s">
        <v>52</v>
      </c>
      <c r="C13" s="137" t="s">
        <v>14599</v>
      </c>
      <c r="D13" s="556">
        <v>20.0</v>
      </c>
      <c r="E13" s="521">
        <v>20.0</v>
      </c>
      <c r="F13" s="330" t="s">
        <v>51</v>
      </c>
    </row>
    <row r="14" ht="11.25" customHeight="1">
      <c r="A14" s="137" t="s">
        <v>1835</v>
      </c>
      <c r="B14" s="137" t="s">
        <v>52</v>
      </c>
      <c r="C14" s="137" t="s">
        <v>14600</v>
      </c>
      <c r="D14" s="556">
        <v>20.0</v>
      </c>
      <c r="E14" s="521">
        <v>20.0</v>
      </c>
      <c r="F14" s="330" t="s">
        <v>51</v>
      </c>
    </row>
    <row r="15" ht="11.25" customHeight="1">
      <c r="A15" s="137" t="s">
        <v>11176</v>
      </c>
      <c r="B15" s="137" t="s">
        <v>52</v>
      </c>
      <c r="C15" s="137" t="s">
        <v>14601</v>
      </c>
      <c r="D15" s="556">
        <v>100.0</v>
      </c>
      <c r="E15" s="521">
        <v>100.0</v>
      </c>
      <c r="F15" s="330" t="s">
        <v>54</v>
      </c>
    </row>
    <row r="16" ht="11.25" customHeight="1">
      <c r="A16" s="137" t="s">
        <v>11176</v>
      </c>
      <c r="B16" s="137" t="s">
        <v>52</v>
      </c>
      <c r="C16" s="137" t="s">
        <v>14602</v>
      </c>
      <c r="D16" s="556">
        <v>60.0</v>
      </c>
      <c r="E16" s="521">
        <v>60.0</v>
      </c>
      <c r="F16" s="330" t="s">
        <v>54</v>
      </c>
    </row>
    <row r="17" ht="11.25" customHeight="1">
      <c r="A17" s="137" t="s">
        <v>11176</v>
      </c>
      <c r="B17" s="137" t="s">
        <v>52</v>
      </c>
      <c r="C17" s="137" t="s">
        <v>14595</v>
      </c>
      <c r="D17" s="556">
        <v>80.0</v>
      </c>
      <c r="E17" s="521">
        <v>80.0</v>
      </c>
      <c r="F17" s="330" t="s">
        <v>54</v>
      </c>
    </row>
    <row r="18" ht="11.25" customHeight="1">
      <c r="A18" s="137" t="s">
        <v>11176</v>
      </c>
      <c r="B18" s="137" t="s">
        <v>52</v>
      </c>
      <c r="C18" s="137" t="s">
        <v>14603</v>
      </c>
      <c r="D18" s="556">
        <v>40.0</v>
      </c>
      <c r="E18" s="521">
        <v>40.0</v>
      </c>
      <c r="F18" s="330" t="s">
        <v>54</v>
      </c>
    </row>
    <row r="19" ht="11.25" customHeight="1">
      <c r="A19" s="137" t="s">
        <v>11176</v>
      </c>
      <c r="B19" s="137" t="s">
        <v>52</v>
      </c>
      <c r="C19" s="137" t="s">
        <v>14604</v>
      </c>
      <c r="D19" s="556">
        <v>40.0</v>
      </c>
      <c r="E19" s="521">
        <v>40.0</v>
      </c>
      <c r="F19" s="330" t="s">
        <v>54</v>
      </c>
    </row>
    <row r="20" ht="11.25" customHeight="1">
      <c r="A20" s="137" t="s">
        <v>11176</v>
      </c>
      <c r="B20" s="137" t="s">
        <v>52</v>
      </c>
      <c r="C20" s="137" t="s">
        <v>14605</v>
      </c>
      <c r="D20" s="556">
        <v>30.0</v>
      </c>
      <c r="E20" s="521">
        <v>30.0</v>
      </c>
      <c r="F20" s="330" t="s">
        <v>54</v>
      </c>
    </row>
    <row r="21" ht="11.25" customHeight="1">
      <c r="A21" s="137" t="s">
        <v>11176</v>
      </c>
      <c r="B21" s="137" t="s">
        <v>52</v>
      </c>
      <c r="C21" s="137" t="s">
        <v>14606</v>
      </c>
      <c r="D21" s="556">
        <v>30.0</v>
      </c>
      <c r="E21" s="521">
        <v>30.0</v>
      </c>
      <c r="F21" s="330" t="s">
        <v>54</v>
      </c>
    </row>
    <row r="22" ht="11.25" customHeight="1">
      <c r="A22" s="137" t="s">
        <v>11176</v>
      </c>
      <c r="B22" s="137" t="s">
        <v>52</v>
      </c>
      <c r="C22" s="137" t="s">
        <v>14607</v>
      </c>
      <c r="D22" s="556">
        <v>30.0</v>
      </c>
      <c r="E22" s="521">
        <v>30.0</v>
      </c>
      <c r="F22" s="330" t="s">
        <v>54</v>
      </c>
    </row>
    <row r="23" ht="11.25" customHeight="1">
      <c r="A23" s="137" t="s">
        <v>11176</v>
      </c>
      <c r="B23" s="137" t="s">
        <v>52</v>
      </c>
      <c r="C23" s="137" t="s">
        <v>14608</v>
      </c>
      <c r="D23" s="556">
        <v>30.0</v>
      </c>
      <c r="E23" s="521">
        <v>30.0</v>
      </c>
      <c r="F23" s="330" t="s">
        <v>54</v>
      </c>
    </row>
    <row r="24" ht="11.25" customHeight="1">
      <c r="A24" s="137" t="s">
        <v>11176</v>
      </c>
      <c r="B24" s="137" t="s">
        <v>52</v>
      </c>
      <c r="C24" s="137" t="s">
        <v>14609</v>
      </c>
      <c r="D24" s="556">
        <v>60.0</v>
      </c>
      <c r="E24" s="521">
        <v>60.0</v>
      </c>
      <c r="F24" s="330" t="s">
        <v>54</v>
      </c>
    </row>
    <row r="25" ht="11.25" customHeight="1">
      <c r="A25" s="137" t="s">
        <v>11176</v>
      </c>
      <c r="B25" s="137" t="s">
        <v>52</v>
      </c>
      <c r="C25" s="137" t="s">
        <v>14610</v>
      </c>
      <c r="D25" s="556">
        <v>20.0</v>
      </c>
      <c r="E25" s="521">
        <v>20.0</v>
      </c>
      <c r="F25" s="330" t="s">
        <v>54</v>
      </c>
    </row>
    <row r="26" ht="11.25" customHeight="1">
      <c r="A26" s="137" t="s">
        <v>11176</v>
      </c>
      <c r="B26" s="137" t="s">
        <v>52</v>
      </c>
      <c r="C26" s="137" t="s">
        <v>14611</v>
      </c>
      <c r="D26" s="556">
        <v>30.0</v>
      </c>
      <c r="E26" s="521">
        <v>30.0</v>
      </c>
      <c r="F26" s="330" t="s">
        <v>54</v>
      </c>
    </row>
    <row r="27" ht="11.25" customHeight="1">
      <c r="A27" s="137" t="s">
        <v>1841</v>
      </c>
      <c r="B27" s="137" t="s">
        <v>52</v>
      </c>
      <c r="C27" s="137" t="s">
        <v>14612</v>
      </c>
      <c r="D27" s="556">
        <v>40.0</v>
      </c>
      <c r="E27" s="521">
        <v>120.0</v>
      </c>
      <c r="F27" s="330" t="s">
        <v>56</v>
      </c>
    </row>
    <row r="28" ht="11.25" customHeight="1">
      <c r="A28" s="137" t="s">
        <v>11769</v>
      </c>
      <c r="B28" s="137" t="s">
        <v>52</v>
      </c>
      <c r="C28" s="137" t="s">
        <v>14613</v>
      </c>
      <c r="D28" s="556">
        <v>30.0</v>
      </c>
      <c r="E28" s="521">
        <v>30.0</v>
      </c>
      <c r="F28" s="330" t="s">
        <v>56</v>
      </c>
    </row>
    <row r="29" ht="11.25" customHeight="1">
      <c r="A29" s="137" t="s">
        <v>11769</v>
      </c>
      <c r="B29" s="137" t="s">
        <v>52</v>
      </c>
      <c r="C29" s="137" t="s">
        <v>14614</v>
      </c>
      <c r="D29" s="556">
        <v>30.0</v>
      </c>
      <c r="E29" s="521">
        <v>30.0</v>
      </c>
      <c r="F29" s="330" t="s">
        <v>56</v>
      </c>
    </row>
    <row r="30" ht="11.25" customHeight="1">
      <c r="A30" s="137" t="s">
        <v>12008</v>
      </c>
      <c r="B30" s="137" t="s">
        <v>52</v>
      </c>
      <c r="C30" s="137" t="s">
        <v>14615</v>
      </c>
      <c r="D30" s="556">
        <v>60.0</v>
      </c>
      <c r="E30" s="521">
        <v>60.0</v>
      </c>
      <c r="F30" s="330" t="s">
        <v>57</v>
      </c>
    </row>
    <row r="31" ht="11.25" customHeight="1">
      <c r="A31" s="137" t="s">
        <v>12008</v>
      </c>
      <c r="B31" s="137" t="s">
        <v>52</v>
      </c>
      <c r="C31" s="137" t="s">
        <v>14616</v>
      </c>
      <c r="D31" s="556">
        <v>60.0</v>
      </c>
      <c r="E31" s="521">
        <v>60.0</v>
      </c>
      <c r="F31" s="330" t="s">
        <v>57</v>
      </c>
    </row>
    <row r="32" ht="11.25" customHeight="1">
      <c r="A32" s="137" t="s">
        <v>12008</v>
      </c>
      <c r="B32" s="137" t="s">
        <v>52</v>
      </c>
      <c r="C32" s="137" t="s">
        <v>14617</v>
      </c>
      <c r="D32" s="556">
        <v>20.0</v>
      </c>
      <c r="E32" s="521">
        <v>20.0</v>
      </c>
      <c r="F32" s="330" t="s">
        <v>57</v>
      </c>
    </row>
    <row r="33" ht="11.25" customHeight="1">
      <c r="A33" s="137" t="s">
        <v>12008</v>
      </c>
      <c r="B33" s="137" t="s">
        <v>52</v>
      </c>
      <c r="C33" s="137" t="s">
        <v>14618</v>
      </c>
      <c r="D33" s="556">
        <v>20.0</v>
      </c>
      <c r="E33" s="521">
        <v>20.0</v>
      </c>
      <c r="F33" s="330" t="s">
        <v>57</v>
      </c>
    </row>
    <row r="34" ht="11.25" customHeight="1">
      <c r="A34" s="137" t="s">
        <v>11775</v>
      </c>
      <c r="B34" s="137" t="s">
        <v>52</v>
      </c>
      <c r="C34" s="137" t="s">
        <v>14619</v>
      </c>
      <c r="D34" s="556">
        <v>20.0</v>
      </c>
      <c r="E34" s="521">
        <v>20.0</v>
      </c>
      <c r="F34" s="330" t="s">
        <v>58</v>
      </c>
    </row>
    <row r="35" ht="11.25" customHeight="1">
      <c r="A35" s="137" t="s">
        <v>11780</v>
      </c>
      <c r="B35" s="137" t="s">
        <v>52</v>
      </c>
      <c r="C35" s="137" t="s">
        <v>14614</v>
      </c>
      <c r="D35" s="556">
        <v>30.0</v>
      </c>
      <c r="E35" s="521">
        <v>30.0</v>
      </c>
      <c r="F35" s="330" t="s">
        <v>60</v>
      </c>
    </row>
    <row r="36" ht="11.25" customHeight="1">
      <c r="A36" s="137" t="s">
        <v>11780</v>
      </c>
      <c r="B36" s="137" t="s">
        <v>52</v>
      </c>
      <c r="C36" s="137" t="s">
        <v>14620</v>
      </c>
      <c r="D36" s="556">
        <v>20.0</v>
      </c>
      <c r="E36" s="521">
        <v>20.0</v>
      </c>
      <c r="F36" s="330" t="s">
        <v>60</v>
      </c>
    </row>
    <row r="37" ht="11.25" customHeight="1">
      <c r="A37" s="137" t="s">
        <v>11246</v>
      </c>
      <c r="B37" s="137" t="s">
        <v>52</v>
      </c>
      <c r="C37" s="137" t="s">
        <v>14615</v>
      </c>
      <c r="D37" s="556">
        <v>60.0</v>
      </c>
      <c r="E37" s="521">
        <v>60.0</v>
      </c>
      <c r="F37" s="330" t="s">
        <v>61</v>
      </c>
    </row>
    <row r="38" ht="11.25" customHeight="1">
      <c r="A38" s="137" t="s">
        <v>11246</v>
      </c>
      <c r="B38" s="137" t="s">
        <v>52</v>
      </c>
      <c r="C38" s="137" t="s">
        <v>14602</v>
      </c>
      <c r="D38" s="556">
        <v>60.0</v>
      </c>
      <c r="E38" s="521">
        <v>60.0</v>
      </c>
      <c r="F38" s="330" t="s">
        <v>61</v>
      </c>
    </row>
    <row r="39" ht="11.25" customHeight="1">
      <c r="A39" s="137" t="s">
        <v>11246</v>
      </c>
      <c r="B39" s="137" t="s">
        <v>52</v>
      </c>
      <c r="C39" s="137" t="s">
        <v>14621</v>
      </c>
      <c r="D39" s="556">
        <v>30.0</v>
      </c>
      <c r="E39" s="521">
        <v>30.0</v>
      </c>
      <c r="F39" s="330" t="s">
        <v>61</v>
      </c>
    </row>
    <row r="40" ht="11.25" customHeight="1">
      <c r="A40" s="137" t="s">
        <v>11246</v>
      </c>
      <c r="B40" s="137" t="s">
        <v>52</v>
      </c>
      <c r="C40" s="137" t="s">
        <v>14622</v>
      </c>
      <c r="D40" s="556">
        <v>30.0</v>
      </c>
      <c r="E40" s="521">
        <v>30.0</v>
      </c>
      <c r="F40" s="330" t="s">
        <v>61</v>
      </c>
    </row>
    <row r="41" ht="11.25" customHeight="1">
      <c r="A41" s="137" t="s">
        <v>11246</v>
      </c>
      <c r="B41" s="137" t="s">
        <v>52</v>
      </c>
      <c r="C41" s="137" t="s">
        <v>14614</v>
      </c>
      <c r="D41" s="556">
        <v>30.0</v>
      </c>
      <c r="E41" s="521">
        <v>30.0</v>
      </c>
      <c r="F41" s="330" t="s">
        <v>61</v>
      </c>
    </row>
    <row r="42" ht="11.25" customHeight="1">
      <c r="A42" s="137" t="s">
        <v>11246</v>
      </c>
      <c r="B42" s="137" t="s">
        <v>52</v>
      </c>
      <c r="C42" s="137" t="s">
        <v>14623</v>
      </c>
      <c r="D42" s="556">
        <v>20.0</v>
      </c>
      <c r="E42" s="521">
        <v>20.0</v>
      </c>
      <c r="F42" s="330" t="s">
        <v>61</v>
      </c>
    </row>
    <row r="43" ht="11.25" customHeight="1">
      <c r="A43" s="137" t="s">
        <v>11246</v>
      </c>
      <c r="B43" s="137" t="s">
        <v>52</v>
      </c>
      <c r="C43" s="137" t="s">
        <v>14624</v>
      </c>
      <c r="D43" s="556">
        <v>20.0</v>
      </c>
      <c r="E43" s="521">
        <v>20.0</v>
      </c>
      <c r="F43" s="330" t="s">
        <v>61</v>
      </c>
    </row>
    <row r="44" ht="11.25" customHeight="1">
      <c r="A44" s="137" t="s">
        <v>11246</v>
      </c>
      <c r="B44" s="137" t="s">
        <v>52</v>
      </c>
      <c r="C44" s="137" t="s">
        <v>14625</v>
      </c>
      <c r="D44" s="556">
        <v>20.0</v>
      </c>
      <c r="E44" s="521">
        <v>20.0</v>
      </c>
      <c r="F44" s="330" t="s">
        <v>61</v>
      </c>
    </row>
    <row r="45" ht="11.25" customHeight="1">
      <c r="A45" s="137" t="s">
        <v>11246</v>
      </c>
      <c r="B45" s="137" t="s">
        <v>52</v>
      </c>
      <c r="C45" s="137" t="s">
        <v>14626</v>
      </c>
      <c r="D45" s="556">
        <v>20.0</v>
      </c>
      <c r="E45" s="521">
        <v>20.0</v>
      </c>
      <c r="F45" s="330" t="s">
        <v>61</v>
      </c>
    </row>
    <row r="46" ht="11.25" customHeight="1">
      <c r="A46" s="137" t="s">
        <v>11246</v>
      </c>
      <c r="B46" s="137" t="s">
        <v>52</v>
      </c>
      <c r="C46" s="137" t="s">
        <v>14627</v>
      </c>
      <c r="D46" s="556">
        <v>20.0</v>
      </c>
      <c r="E46" s="521">
        <v>20.0</v>
      </c>
      <c r="F46" s="330" t="s">
        <v>61</v>
      </c>
    </row>
    <row r="47" ht="11.25" customHeight="1">
      <c r="A47" s="137" t="s">
        <v>12163</v>
      </c>
      <c r="B47" s="137" t="s">
        <v>52</v>
      </c>
      <c r="C47" s="137" t="s">
        <v>14628</v>
      </c>
      <c r="D47" s="556">
        <v>80.0</v>
      </c>
      <c r="E47" s="521">
        <v>80.0</v>
      </c>
      <c r="F47" s="330" t="s">
        <v>62</v>
      </c>
    </row>
    <row r="48" ht="11.25" customHeight="1">
      <c r="A48" s="137" t="s">
        <v>12163</v>
      </c>
      <c r="B48" s="137" t="s">
        <v>52</v>
      </c>
      <c r="C48" s="137" t="s">
        <v>14629</v>
      </c>
      <c r="D48" s="556">
        <v>60.0</v>
      </c>
      <c r="E48" s="521">
        <v>60.0</v>
      </c>
      <c r="F48" s="330" t="s">
        <v>62</v>
      </c>
    </row>
    <row r="49" ht="11.25" customHeight="1">
      <c r="A49" s="137" t="s">
        <v>12163</v>
      </c>
      <c r="B49" s="137" t="s">
        <v>52</v>
      </c>
      <c r="C49" s="137" t="s">
        <v>14630</v>
      </c>
      <c r="D49" s="556">
        <v>60.0</v>
      </c>
      <c r="E49" s="521">
        <v>60.0</v>
      </c>
      <c r="F49" s="330" t="s">
        <v>62</v>
      </c>
    </row>
    <row r="50" ht="11.25" customHeight="1">
      <c r="A50" s="137" t="s">
        <v>12163</v>
      </c>
      <c r="B50" s="137" t="s">
        <v>52</v>
      </c>
      <c r="C50" s="137" t="s">
        <v>14631</v>
      </c>
      <c r="D50" s="556">
        <v>30.0</v>
      </c>
      <c r="E50" s="521">
        <v>30.0</v>
      </c>
      <c r="F50" s="330" t="s">
        <v>62</v>
      </c>
    </row>
    <row r="51" ht="11.25" customHeight="1">
      <c r="A51" s="137" t="s">
        <v>12163</v>
      </c>
      <c r="B51" s="137" t="s">
        <v>52</v>
      </c>
      <c r="C51" s="137" t="s">
        <v>14632</v>
      </c>
      <c r="D51" s="556">
        <v>30.0</v>
      </c>
      <c r="E51" s="521">
        <v>30.0</v>
      </c>
      <c r="F51" s="330" t="s">
        <v>62</v>
      </c>
    </row>
    <row r="52" ht="11.25" customHeight="1">
      <c r="A52" s="137" t="s">
        <v>12163</v>
      </c>
      <c r="B52" s="137" t="s">
        <v>52</v>
      </c>
      <c r="C52" s="137" t="s">
        <v>14633</v>
      </c>
      <c r="D52" s="556">
        <v>30.0</v>
      </c>
      <c r="E52" s="521">
        <v>30.0</v>
      </c>
      <c r="F52" s="330" t="s">
        <v>62</v>
      </c>
    </row>
    <row r="53" ht="11.25" customHeight="1">
      <c r="A53" s="137" t="s">
        <v>12163</v>
      </c>
      <c r="B53" s="137" t="s">
        <v>52</v>
      </c>
      <c r="C53" s="137" t="s">
        <v>14634</v>
      </c>
      <c r="D53" s="556">
        <v>30.0</v>
      </c>
      <c r="E53" s="521">
        <v>30.0</v>
      </c>
      <c r="F53" s="330" t="s">
        <v>62</v>
      </c>
    </row>
    <row r="54" ht="11.25" customHeight="1">
      <c r="A54" s="137" t="s">
        <v>12163</v>
      </c>
      <c r="B54" s="137" t="s">
        <v>52</v>
      </c>
      <c r="C54" s="137" t="s">
        <v>14635</v>
      </c>
      <c r="D54" s="556">
        <v>30.0</v>
      </c>
      <c r="E54" s="521">
        <v>30.0</v>
      </c>
      <c r="F54" s="330" t="s">
        <v>62</v>
      </c>
    </row>
    <row r="55" ht="11.25" customHeight="1">
      <c r="A55" s="137" t="s">
        <v>12163</v>
      </c>
      <c r="B55" s="137" t="s">
        <v>52</v>
      </c>
      <c r="C55" s="137" t="s">
        <v>14636</v>
      </c>
      <c r="D55" s="556">
        <v>30.0</v>
      </c>
      <c r="E55" s="521">
        <v>30.0</v>
      </c>
      <c r="F55" s="330" t="s">
        <v>62</v>
      </c>
    </row>
    <row r="56" ht="11.25" customHeight="1">
      <c r="A56" s="137" t="s">
        <v>12163</v>
      </c>
      <c r="B56" s="137" t="s">
        <v>52</v>
      </c>
      <c r="C56" s="137" t="s">
        <v>14637</v>
      </c>
      <c r="D56" s="556">
        <v>30.0</v>
      </c>
      <c r="E56" s="521">
        <v>30.0</v>
      </c>
      <c r="F56" s="330" t="s">
        <v>62</v>
      </c>
    </row>
    <row r="57" ht="11.25" customHeight="1">
      <c r="A57" s="137" t="s">
        <v>12163</v>
      </c>
      <c r="B57" s="137" t="s">
        <v>52</v>
      </c>
      <c r="C57" s="137" t="s">
        <v>14638</v>
      </c>
      <c r="D57" s="556">
        <v>30.0</v>
      </c>
      <c r="E57" s="521">
        <v>30.0</v>
      </c>
      <c r="F57" s="330" t="s">
        <v>62</v>
      </c>
    </row>
    <row r="58" ht="11.25" customHeight="1">
      <c r="A58" s="137" t="s">
        <v>12163</v>
      </c>
      <c r="B58" s="137" t="s">
        <v>52</v>
      </c>
      <c r="C58" s="137" t="s">
        <v>14639</v>
      </c>
      <c r="D58" s="556">
        <v>30.0</v>
      </c>
      <c r="E58" s="521">
        <v>30.0</v>
      </c>
      <c r="F58" s="330" t="s">
        <v>62</v>
      </c>
    </row>
    <row r="59" ht="11.25" customHeight="1">
      <c r="A59" s="137" t="s">
        <v>12163</v>
      </c>
      <c r="B59" s="137" t="s">
        <v>52</v>
      </c>
      <c r="C59" s="137" t="s">
        <v>14626</v>
      </c>
      <c r="D59" s="556">
        <v>30.0</v>
      </c>
      <c r="E59" s="521">
        <v>30.0</v>
      </c>
      <c r="F59" s="330" t="s">
        <v>62</v>
      </c>
    </row>
    <row r="60" ht="11.25" customHeight="1">
      <c r="A60" s="137" t="s">
        <v>10153</v>
      </c>
      <c r="B60" s="137" t="s">
        <v>52</v>
      </c>
      <c r="C60" s="137" t="s">
        <v>14629</v>
      </c>
      <c r="D60" s="556">
        <v>60.0</v>
      </c>
      <c r="E60" s="521">
        <v>60.0</v>
      </c>
      <c r="F60" s="330" t="s">
        <v>63</v>
      </c>
    </row>
    <row r="61" ht="11.25" customHeight="1">
      <c r="A61" s="137" t="s">
        <v>10153</v>
      </c>
      <c r="B61" s="137" t="s">
        <v>52</v>
      </c>
      <c r="C61" s="137" t="s">
        <v>14630</v>
      </c>
      <c r="D61" s="556">
        <v>60.0</v>
      </c>
      <c r="E61" s="521">
        <v>60.0</v>
      </c>
      <c r="F61" s="330" t="s">
        <v>63</v>
      </c>
    </row>
    <row r="62" ht="11.25" customHeight="1">
      <c r="A62" s="137" t="s">
        <v>10153</v>
      </c>
      <c r="B62" s="137" t="s">
        <v>52</v>
      </c>
      <c r="C62" s="137" t="s">
        <v>14640</v>
      </c>
      <c r="D62" s="556">
        <v>30.0</v>
      </c>
      <c r="E62" s="521">
        <v>30.0</v>
      </c>
      <c r="F62" s="330" t="s">
        <v>63</v>
      </c>
    </row>
    <row r="63" ht="11.25" customHeight="1">
      <c r="A63" s="137" t="s">
        <v>10153</v>
      </c>
      <c r="B63" s="137" t="s">
        <v>52</v>
      </c>
      <c r="C63" s="137" t="s">
        <v>14641</v>
      </c>
      <c r="D63" s="556">
        <v>30.0</v>
      </c>
      <c r="E63" s="521">
        <v>30.0</v>
      </c>
      <c r="F63" s="330" t="s">
        <v>63</v>
      </c>
    </row>
    <row r="64" ht="11.25" customHeight="1">
      <c r="A64" s="137" t="s">
        <v>10153</v>
      </c>
      <c r="B64" s="137" t="s">
        <v>52</v>
      </c>
      <c r="C64" s="137" t="s">
        <v>14642</v>
      </c>
      <c r="D64" s="556">
        <v>30.0</v>
      </c>
      <c r="E64" s="521">
        <v>30.0</v>
      </c>
      <c r="F64" s="330" t="s">
        <v>63</v>
      </c>
    </row>
    <row r="65" ht="11.25" customHeight="1">
      <c r="A65" s="137" t="s">
        <v>10153</v>
      </c>
      <c r="B65" s="137" t="s">
        <v>52</v>
      </c>
      <c r="C65" s="137" t="s">
        <v>14643</v>
      </c>
      <c r="D65" s="556">
        <v>20.0</v>
      </c>
      <c r="E65" s="521">
        <v>20.0</v>
      </c>
      <c r="F65" s="330" t="s">
        <v>63</v>
      </c>
    </row>
    <row r="66" ht="11.25" customHeight="1">
      <c r="A66" s="137" t="s">
        <v>10153</v>
      </c>
      <c r="B66" s="137" t="s">
        <v>52</v>
      </c>
      <c r="C66" s="137" t="s">
        <v>14626</v>
      </c>
      <c r="D66" s="556">
        <v>20.0</v>
      </c>
      <c r="E66" s="521">
        <v>20.0</v>
      </c>
      <c r="F66" s="330" t="s">
        <v>63</v>
      </c>
    </row>
    <row r="67" ht="11.25" customHeight="1">
      <c r="A67" s="137" t="s">
        <v>1850</v>
      </c>
      <c r="B67" s="137" t="s">
        <v>52</v>
      </c>
      <c r="C67" s="137" t="s">
        <v>14644</v>
      </c>
      <c r="D67" s="556">
        <v>60.0</v>
      </c>
      <c r="E67" s="521">
        <v>60.0</v>
      </c>
      <c r="F67" s="330" t="s">
        <v>64</v>
      </c>
    </row>
    <row r="68" ht="11.25" customHeight="1">
      <c r="A68" s="137" t="s">
        <v>1850</v>
      </c>
      <c r="B68" s="137" t="s">
        <v>52</v>
      </c>
      <c r="C68" s="137" t="s">
        <v>14645</v>
      </c>
      <c r="D68" s="556">
        <v>30.0</v>
      </c>
      <c r="E68" s="521">
        <v>20.0</v>
      </c>
      <c r="F68" s="330" t="s">
        <v>64</v>
      </c>
    </row>
    <row r="69" ht="11.25" customHeight="1">
      <c r="A69" s="137" t="s">
        <v>1850</v>
      </c>
      <c r="B69" s="137" t="s">
        <v>52</v>
      </c>
      <c r="C69" s="137" t="s">
        <v>14646</v>
      </c>
      <c r="D69" s="556">
        <v>30.0</v>
      </c>
      <c r="E69" s="521">
        <v>20.0</v>
      </c>
      <c r="F69" s="330" t="s">
        <v>64</v>
      </c>
    </row>
    <row r="70" ht="11.25" customHeight="1">
      <c r="A70" s="137" t="s">
        <v>1850</v>
      </c>
      <c r="B70" s="137" t="s">
        <v>52</v>
      </c>
      <c r="C70" s="137" t="s">
        <v>14647</v>
      </c>
      <c r="D70" s="556">
        <v>30.0</v>
      </c>
      <c r="E70" s="521">
        <v>10.0</v>
      </c>
      <c r="F70" s="330" t="s">
        <v>64</v>
      </c>
    </row>
    <row r="71" ht="11.25" customHeight="1">
      <c r="A71" s="137" t="s">
        <v>1850</v>
      </c>
      <c r="B71" s="137" t="s">
        <v>52</v>
      </c>
      <c r="C71" s="137" t="s">
        <v>14614</v>
      </c>
      <c r="D71" s="556">
        <v>30.0</v>
      </c>
      <c r="E71" s="521">
        <v>30.0</v>
      </c>
      <c r="F71" s="330" t="s">
        <v>64</v>
      </c>
    </row>
    <row r="72" ht="11.25" customHeight="1">
      <c r="A72" s="137" t="s">
        <v>1850</v>
      </c>
      <c r="B72" s="137" t="s">
        <v>52</v>
      </c>
      <c r="C72" s="137" t="s">
        <v>14648</v>
      </c>
      <c r="D72" s="556">
        <v>30.0</v>
      </c>
      <c r="E72" s="521">
        <v>30.0</v>
      </c>
      <c r="F72" s="330" t="s">
        <v>64</v>
      </c>
    </row>
    <row r="73" ht="11.25" customHeight="1">
      <c r="A73" s="137" t="s">
        <v>1850</v>
      </c>
      <c r="B73" s="137" t="s">
        <v>52</v>
      </c>
      <c r="C73" s="137" t="s">
        <v>14649</v>
      </c>
      <c r="D73" s="556">
        <v>20.0</v>
      </c>
      <c r="E73" s="521">
        <v>20.0</v>
      </c>
      <c r="F73" s="330" t="s">
        <v>64</v>
      </c>
    </row>
    <row r="74" ht="11.25" customHeight="1">
      <c r="A74" s="137" t="s">
        <v>1850</v>
      </c>
      <c r="B74" s="137" t="s">
        <v>52</v>
      </c>
      <c r="C74" s="137" t="s">
        <v>14650</v>
      </c>
      <c r="D74" s="556">
        <v>20.0</v>
      </c>
      <c r="E74" s="521">
        <v>20.0</v>
      </c>
      <c r="F74" s="330" t="s">
        <v>64</v>
      </c>
    </row>
    <row r="75" ht="11.25" customHeight="1">
      <c r="A75" s="137" t="s">
        <v>1850</v>
      </c>
      <c r="B75" s="137" t="s">
        <v>52</v>
      </c>
      <c r="C75" s="137" t="s">
        <v>14651</v>
      </c>
      <c r="D75" s="556">
        <v>20.0</v>
      </c>
      <c r="E75" s="521">
        <v>20.0</v>
      </c>
      <c r="F75" s="330" t="s">
        <v>64</v>
      </c>
    </row>
    <row r="76" ht="11.25" customHeight="1">
      <c r="A76" s="137" t="s">
        <v>1850</v>
      </c>
      <c r="B76" s="137" t="s">
        <v>52</v>
      </c>
      <c r="C76" s="137" t="s">
        <v>14652</v>
      </c>
      <c r="D76" s="556">
        <v>20.0</v>
      </c>
      <c r="E76" s="521">
        <v>20.0</v>
      </c>
      <c r="F76" s="330" t="s">
        <v>64</v>
      </c>
    </row>
    <row r="77" ht="11.25" customHeight="1">
      <c r="A77" s="137" t="s">
        <v>11792</v>
      </c>
      <c r="B77" s="137" t="s">
        <v>52</v>
      </c>
      <c r="C77" s="137" t="s">
        <v>14653</v>
      </c>
      <c r="D77" s="556">
        <v>20.0</v>
      </c>
      <c r="E77" s="521">
        <v>20.0</v>
      </c>
      <c r="F77" s="330" t="s">
        <v>66</v>
      </c>
    </row>
    <row r="78" ht="11.25" customHeight="1">
      <c r="A78" s="137" t="s">
        <v>11792</v>
      </c>
      <c r="B78" s="137" t="s">
        <v>52</v>
      </c>
      <c r="C78" s="137" t="s">
        <v>14654</v>
      </c>
      <c r="D78" s="556">
        <v>30.0</v>
      </c>
      <c r="E78" s="521">
        <v>30.0</v>
      </c>
      <c r="F78" s="330" t="s">
        <v>66</v>
      </c>
    </row>
    <row r="79" ht="11.25" customHeight="1">
      <c r="A79" s="137" t="s">
        <v>10204</v>
      </c>
      <c r="B79" s="137" t="s">
        <v>52</v>
      </c>
      <c r="C79" s="137" t="s">
        <v>14655</v>
      </c>
      <c r="D79" s="556">
        <v>30.0</v>
      </c>
      <c r="E79" s="521">
        <v>30.0</v>
      </c>
      <c r="F79" s="330" t="s">
        <v>69</v>
      </c>
    </row>
    <row r="80" ht="11.25" customHeight="1">
      <c r="A80" s="137" t="s">
        <v>10204</v>
      </c>
      <c r="B80" s="137" t="s">
        <v>52</v>
      </c>
      <c r="C80" s="137" t="s">
        <v>14656</v>
      </c>
      <c r="D80" s="556">
        <v>20.0</v>
      </c>
      <c r="E80" s="521">
        <v>20.0</v>
      </c>
      <c r="F80" s="330" t="s">
        <v>69</v>
      </c>
    </row>
    <row r="81" ht="11.25" customHeight="1">
      <c r="A81" s="137" t="s">
        <v>10204</v>
      </c>
      <c r="B81" s="137" t="s">
        <v>52</v>
      </c>
      <c r="C81" s="137" t="s">
        <v>14657</v>
      </c>
      <c r="D81" s="556">
        <v>20.0</v>
      </c>
      <c r="E81" s="521">
        <v>20.0</v>
      </c>
      <c r="F81" s="330" t="s">
        <v>69</v>
      </c>
    </row>
    <row r="82" ht="11.25" customHeight="1">
      <c r="A82" s="137" t="s">
        <v>10204</v>
      </c>
      <c r="B82" s="137" t="s">
        <v>52</v>
      </c>
      <c r="C82" s="137" t="s">
        <v>14658</v>
      </c>
      <c r="D82" s="556">
        <v>20.0</v>
      </c>
      <c r="E82" s="521">
        <v>20.0</v>
      </c>
      <c r="F82" s="330" t="s">
        <v>69</v>
      </c>
    </row>
    <row r="83" ht="11.25" customHeight="1">
      <c r="A83" s="137" t="s">
        <v>10204</v>
      </c>
      <c r="B83" s="137" t="s">
        <v>52</v>
      </c>
      <c r="C83" s="137" t="s">
        <v>14659</v>
      </c>
      <c r="D83" s="556">
        <v>20.0</v>
      </c>
      <c r="E83" s="521">
        <v>20.0</v>
      </c>
      <c r="F83" s="330" t="s">
        <v>69</v>
      </c>
    </row>
    <row r="84" ht="11.25" customHeight="1">
      <c r="A84" s="137" t="s">
        <v>10204</v>
      </c>
      <c r="B84" s="137" t="s">
        <v>52</v>
      </c>
      <c r="C84" s="137" t="s">
        <v>14660</v>
      </c>
      <c r="D84" s="556">
        <v>20.0</v>
      </c>
      <c r="E84" s="521">
        <v>20.0</v>
      </c>
      <c r="F84" s="330" t="s">
        <v>69</v>
      </c>
    </row>
    <row r="85" ht="11.25" customHeight="1">
      <c r="A85" s="137" t="s">
        <v>10204</v>
      </c>
      <c r="B85" s="137" t="s">
        <v>52</v>
      </c>
      <c r="C85" s="137" t="s">
        <v>14661</v>
      </c>
      <c r="D85" s="556">
        <v>20.0</v>
      </c>
      <c r="E85" s="521">
        <v>20.0</v>
      </c>
      <c r="F85" s="330" t="s">
        <v>69</v>
      </c>
    </row>
    <row r="86" ht="11.25" customHeight="1">
      <c r="A86" s="137" t="s">
        <v>12062</v>
      </c>
      <c r="B86" s="137" t="s">
        <v>52</v>
      </c>
      <c r="C86" s="137" t="s">
        <v>14662</v>
      </c>
      <c r="D86" s="556">
        <v>30.0</v>
      </c>
      <c r="E86" s="521">
        <v>30.0</v>
      </c>
      <c r="F86" s="330" t="s">
        <v>70</v>
      </c>
    </row>
    <row r="87" ht="11.25" customHeight="1">
      <c r="A87" s="137" t="s">
        <v>12062</v>
      </c>
      <c r="B87" s="137" t="s">
        <v>52</v>
      </c>
      <c r="C87" s="137" t="s">
        <v>14663</v>
      </c>
      <c r="D87" s="556">
        <v>20.0</v>
      </c>
      <c r="E87" s="521">
        <v>20.0</v>
      </c>
      <c r="F87" s="330" t="s">
        <v>70</v>
      </c>
    </row>
    <row r="88" ht="11.25" customHeight="1">
      <c r="A88" s="137" t="s">
        <v>12063</v>
      </c>
      <c r="B88" s="137" t="s">
        <v>513</v>
      </c>
      <c r="C88" s="137" t="s">
        <v>14664</v>
      </c>
      <c r="D88" s="556">
        <v>20.0</v>
      </c>
      <c r="E88" s="521">
        <v>20.0</v>
      </c>
      <c r="F88" s="330" t="s">
        <v>71</v>
      </c>
    </row>
    <row r="89" ht="11.25" customHeight="1">
      <c r="A89" s="137" t="s">
        <v>12063</v>
      </c>
      <c r="B89" s="137" t="s">
        <v>513</v>
      </c>
      <c r="C89" s="137" t="s">
        <v>14665</v>
      </c>
      <c r="D89" s="556">
        <v>30.0</v>
      </c>
      <c r="E89" s="521">
        <v>30.0</v>
      </c>
      <c r="F89" s="330" t="s">
        <v>71</v>
      </c>
    </row>
    <row r="90" ht="11.25" customHeight="1">
      <c r="A90" s="137" t="s">
        <v>12066</v>
      </c>
      <c r="B90" s="137" t="s">
        <v>52</v>
      </c>
      <c r="C90" s="137" t="s">
        <v>14666</v>
      </c>
      <c r="D90" s="556">
        <v>30.0</v>
      </c>
      <c r="E90" s="521">
        <v>30.0</v>
      </c>
      <c r="F90" s="330" t="s">
        <v>72</v>
      </c>
    </row>
    <row r="91" ht="11.25" customHeight="1">
      <c r="A91" s="137" t="s">
        <v>11273</v>
      </c>
      <c r="B91" s="137" t="s">
        <v>52</v>
      </c>
      <c r="C91" s="137" t="s">
        <v>14614</v>
      </c>
      <c r="D91" s="556">
        <v>30.0</v>
      </c>
      <c r="E91" s="521">
        <v>30.0</v>
      </c>
      <c r="F91" s="330" t="s">
        <v>73</v>
      </c>
    </row>
    <row r="92" ht="11.25" customHeight="1">
      <c r="A92" s="137" t="s">
        <v>11279</v>
      </c>
      <c r="B92" s="137" t="s">
        <v>52</v>
      </c>
      <c r="C92" s="137" t="s">
        <v>14667</v>
      </c>
      <c r="D92" s="556">
        <v>20.0</v>
      </c>
      <c r="E92" s="521">
        <v>20.0</v>
      </c>
      <c r="F92" s="330" t="s">
        <v>74</v>
      </c>
    </row>
    <row r="93" ht="11.25" customHeight="1">
      <c r="A93" s="137" t="s">
        <v>11279</v>
      </c>
      <c r="B93" s="137" t="s">
        <v>52</v>
      </c>
      <c r="C93" s="137" t="s">
        <v>14668</v>
      </c>
      <c r="D93" s="556">
        <v>20.0</v>
      </c>
      <c r="E93" s="521">
        <v>20.0</v>
      </c>
      <c r="F93" s="330" t="s">
        <v>74</v>
      </c>
    </row>
    <row r="94" ht="11.25" customHeight="1">
      <c r="A94" s="137" t="s">
        <v>11279</v>
      </c>
      <c r="B94" s="137" t="s">
        <v>52</v>
      </c>
      <c r="C94" s="137" t="s">
        <v>14669</v>
      </c>
      <c r="D94" s="556">
        <v>20.0</v>
      </c>
      <c r="E94" s="521">
        <v>20.0</v>
      </c>
      <c r="F94" s="330" t="s">
        <v>74</v>
      </c>
    </row>
    <row r="95" ht="11.25" customHeight="1">
      <c r="A95" s="137" t="s">
        <v>11279</v>
      </c>
      <c r="B95" s="137" t="s">
        <v>52</v>
      </c>
      <c r="C95" s="137" t="s">
        <v>14670</v>
      </c>
      <c r="D95" s="556">
        <v>20.0</v>
      </c>
      <c r="E95" s="521">
        <v>20.0</v>
      </c>
      <c r="F95" s="330" t="s">
        <v>74</v>
      </c>
    </row>
    <row r="96" ht="11.25" customHeight="1">
      <c r="A96" s="137" t="s">
        <v>11279</v>
      </c>
      <c r="B96" s="137" t="s">
        <v>52</v>
      </c>
      <c r="C96" s="137" t="s">
        <v>14671</v>
      </c>
      <c r="D96" s="556">
        <v>30.0</v>
      </c>
      <c r="E96" s="521">
        <v>30.0</v>
      </c>
      <c r="F96" s="330" t="s">
        <v>74</v>
      </c>
    </row>
    <row r="97" ht="11.25" customHeight="1">
      <c r="A97" s="137" t="s">
        <v>11279</v>
      </c>
      <c r="B97" s="137" t="s">
        <v>52</v>
      </c>
      <c r="C97" s="137" t="s">
        <v>14672</v>
      </c>
      <c r="D97" s="556">
        <v>20.0</v>
      </c>
      <c r="E97" s="521">
        <v>20.0</v>
      </c>
      <c r="F97" s="330" t="s">
        <v>74</v>
      </c>
    </row>
    <row r="98" ht="11.25" customHeight="1">
      <c r="A98" s="137" t="s">
        <v>11279</v>
      </c>
      <c r="B98" s="137" t="s">
        <v>52</v>
      </c>
      <c r="C98" s="137" t="s">
        <v>14673</v>
      </c>
      <c r="D98" s="556">
        <v>20.0</v>
      </c>
      <c r="E98" s="521">
        <v>20.0</v>
      </c>
      <c r="F98" s="330" t="s">
        <v>74</v>
      </c>
    </row>
    <row r="99" ht="11.25" customHeight="1">
      <c r="A99" s="137" t="s">
        <v>12068</v>
      </c>
      <c r="B99" s="137" t="s">
        <v>52</v>
      </c>
      <c r="C99" s="137" t="s">
        <v>14674</v>
      </c>
      <c r="D99" s="556">
        <v>20.0</v>
      </c>
      <c r="E99" s="521">
        <v>20.0</v>
      </c>
      <c r="F99" s="330" t="s">
        <v>75</v>
      </c>
    </row>
    <row r="100" ht="11.25" customHeight="1">
      <c r="A100" s="137" t="s">
        <v>12068</v>
      </c>
      <c r="B100" s="137" t="s">
        <v>52</v>
      </c>
      <c r="C100" s="137" t="s">
        <v>14674</v>
      </c>
      <c r="D100" s="556">
        <v>20.0</v>
      </c>
      <c r="E100" s="521">
        <v>20.0</v>
      </c>
      <c r="F100" s="330" t="s">
        <v>75</v>
      </c>
    </row>
    <row r="101" ht="11.25" customHeight="1">
      <c r="A101" s="137" t="s">
        <v>12069</v>
      </c>
      <c r="B101" s="137" t="s">
        <v>52</v>
      </c>
      <c r="C101" s="137" t="s">
        <v>14675</v>
      </c>
      <c r="D101" s="556">
        <v>30.0</v>
      </c>
      <c r="E101" s="521">
        <v>30.0</v>
      </c>
      <c r="F101" s="330" t="s">
        <v>76</v>
      </c>
    </row>
    <row r="102" ht="11.25" customHeight="1">
      <c r="A102" s="137" t="s">
        <v>12069</v>
      </c>
      <c r="B102" s="137" t="s">
        <v>52</v>
      </c>
      <c r="C102" s="137" t="s">
        <v>14676</v>
      </c>
      <c r="D102" s="556">
        <v>30.0</v>
      </c>
      <c r="E102" s="521">
        <v>30.0</v>
      </c>
      <c r="F102" s="330" t="s">
        <v>76</v>
      </c>
    </row>
    <row r="103" ht="11.25" customHeight="1">
      <c r="A103" s="137" t="s">
        <v>12069</v>
      </c>
      <c r="B103" s="137" t="s">
        <v>52</v>
      </c>
      <c r="C103" s="137" t="s">
        <v>14666</v>
      </c>
      <c r="D103" s="556">
        <v>30.0</v>
      </c>
      <c r="E103" s="521">
        <v>30.0</v>
      </c>
      <c r="F103" s="330" t="s">
        <v>76</v>
      </c>
    </row>
    <row r="104" ht="11.25" customHeight="1">
      <c r="A104" s="137" t="s">
        <v>12069</v>
      </c>
      <c r="B104" s="137" t="s">
        <v>52</v>
      </c>
      <c r="C104" s="137" t="s">
        <v>14677</v>
      </c>
      <c r="D104" s="557" t="s">
        <v>14678</v>
      </c>
      <c r="E104" s="521">
        <v>120.0</v>
      </c>
      <c r="F104" s="330" t="s">
        <v>76</v>
      </c>
    </row>
    <row r="105" ht="11.25" customHeight="1">
      <c r="A105" s="137" t="s">
        <v>12069</v>
      </c>
      <c r="B105" s="137" t="s">
        <v>52</v>
      </c>
      <c r="C105" s="137" t="s">
        <v>14679</v>
      </c>
      <c r="D105" s="556">
        <v>20.0</v>
      </c>
      <c r="E105" s="521">
        <v>20.0</v>
      </c>
      <c r="F105" s="330" t="s">
        <v>76</v>
      </c>
    </row>
    <row r="106" ht="11.25" customHeight="1">
      <c r="A106" s="137" t="s">
        <v>12430</v>
      </c>
      <c r="B106" s="137" t="s">
        <v>52</v>
      </c>
      <c r="C106" s="137" t="s">
        <v>14614</v>
      </c>
      <c r="D106" s="556">
        <v>30.0</v>
      </c>
      <c r="E106" s="521">
        <v>30.0</v>
      </c>
      <c r="F106" s="330" t="s">
        <v>77</v>
      </c>
    </row>
    <row r="107" ht="11.25" customHeight="1">
      <c r="A107" s="137" t="s">
        <v>12430</v>
      </c>
      <c r="B107" s="137" t="s">
        <v>52</v>
      </c>
      <c r="C107" s="137" t="s">
        <v>14680</v>
      </c>
      <c r="D107" s="556">
        <v>20.0</v>
      </c>
      <c r="E107" s="521">
        <v>20.0</v>
      </c>
      <c r="F107" s="330" t="s">
        <v>77</v>
      </c>
    </row>
    <row r="108" ht="11.25" customHeight="1">
      <c r="A108" s="137" t="s">
        <v>12430</v>
      </c>
      <c r="B108" s="137" t="s">
        <v>52</v>
      </c>
      <c r="C108" s="137" t="s">
        <v>14681</v>
      </c>
      <c r="D108" s="556">
        <v>20.0</v>
      </c>
      <c r="E108" s="521">
        <v>20.0</v>
      </c>
      <c r="F108" s="330" t="s">
        <v>77</v>
      </c>
    </row>
    <row r="109" ht="11.25" customHeight="1">
      <c r="A109" s="137" t="s">
        <v>12430</v>
      </c>
      <c r="B109" s="137" t="s">
        <v>52</v>
      </c>
      <c r="C109" s="137" t="s">
        <v>14682</v>
      </c>
      <c r="D109" s="556">
        <v>20.0</v>
      </c>
      <c r="E109" s="521">
        <v>20.0</v>
      </c>
      <c r="F109" s="330" t="s">
        <v>77</v>
      </c>
    </row>
    <row r="110" ht="11.25" customHeight="1">
      <c r="A110" s="137" t="s">
        <v>12430</v>
      </c>
      <c r="B110" s="137" t="s">
        <v>52</v>
      </c>
      <c r="C110" s="137" t="s">
        <v>14683</v>
      </c>
      <c r="D110" s="556">
        <v>20.0</v>
      </c>
      <c r="E110" s="521">
        <v>20.0</v>
      </c>
      <c r="F110" s="330" t="s">
        <v>77</v>
      </c>
    </row>
    <row r="111" ht="11.25" customHeight="1">
      <c r="A111" s="137" t="s">
        <v>12430</v>
      </c>
      <c r="B111" s="137" t="s">
        <v>52</v>
      </c>
      <c r="C111" s="137" t="s">
        <v>14684</v>
      </c>
      <c r="D111" s="556">
        <v>20.0</v>
      </c>
      <c r="E111" s="521">
        <v>20.0</v>
      </c>
      <c r="F111" s="330" t="s">
        <v>77</v>
      </c>
    </row>
    <row r="112" ht="11.25" customHeight="1">
      <c r="A112" s="137" t="s">
        <v>12430</v>
      </c>
      <c r="B112" s="137" t="s">
        <v>52</v>
      </c>
      <c r="C112" s="137" t="s">
        <v>14685</v>
      </c>
      <c r="D112" s="556">
        <v>20.0</v>
      </c>
      <c r="E112" s="521">
        <v>20.0</v>
      </c>
      <c r="F112" s="330" t="s">
        <v>77</v>
      </c>
    </row>
    <row r="113" ht="11.25" customHeight="1">
      <c r="A113" s="137" t="s">
        <v>12430</v>
      </c>
      <c r="B113" s="137" t="s">
        <v>52</v>
      </c>
      <c r="C113" s="137" t="s">
        <v>14686</v>
      </c>
      <c r="D113" s="556">
        <v>20.0</v>
      </c>
      <c r="E113" s="521">
        <v>20.0</v>
      </c>
      <c r="F113" s="330" t="s">
        <v>77</v>
      </c>
    </row>
    <row r="114" ht="11.25" customHeight="1">
      <c r="A114" s="137" t="s">
        <v>12430</v>
      </c>
      <c r="B114" s="137" t="s">
        <v>52</v>
      </c>
      <c r="C114" s="137" t="s">
        <v>14687</v>
      </c>
      <c r="D114" s="556">
        <v>20.0</v>
      </c>
      <c r="E114" s="521">
        <v>20.0</v>
      </c>
      <c r="F114" s="330" t="s">
        <v>77</v>
      </c>
    </row>
    <row r="115" ht="11.25" customHeight="1">
      <c r="A115" s="137" t="s">
        <v>1845</v>
      </c>
      <c r="B115" s="137" t="s">
        <v>52</v>
      </c>
      <c r="C115" s="137" t="s">
        <v>14688</v>
      </c>
      <c r="D115" s="556">
        <v>40.0</v>
      </c>
      <c r="E115" s="521">
        <v>40.0</v>
      </c>
      <c r="F115" s="330" t="s">
        <v>78</v>
      </c>
    </row>
    <row r="116" ht="11.25" customHeight="1">
      <c r="A116" s="137" t="s">
        <v>1845</v>
      </c>
      <c r="B116" s="137" t="s">
        <v>52</v>
      </c>
      <c r="C116" s="137" t="s">
        <v>14689</v>
      </c>
      <c r="D116" s="556">
        <v>30.0</v>
      </c>
      <c r="E116" s="558" t="s">
        <v>14690</v>
      </c>
      <c r="F116" s="330" t="s">
        <v>78</v>
      </c>
    </row>
    <row r="117" ht="11.25" customHeight="1">
      <c r="A117" s="137" t="s">
        <v>1845</v>
      </c>
      <c r="B117" s="137" t="s">
        <v>52</v>
      </c>
      <c r="C117" s="137" t="s">
        <v>14691</v>
      </c>
      <c r="D117" s="556">
        <v>20.0</v>
      </c>
      <c r="E117" s="521">
        <v>20.0</v>
      </c>
      <c r="F117" s="330" t="s">
        <v>78</v>
      </c>
    </row>
    <row r="118" ht="11.25" customHeight="1">
      <c r="A118" s="137" t="s">
        <v>14187</v>
      </c>
      <c r="B118" s="137" t="s">
        <v>52</v>
      </c>
      <c r="C118" s="137" t="s">
        <v>14692</v>
      </c>
      <c r="D118" s="556">
        <v>20.0</v>
      </c>
      <c r="E118" s="521">
        <v>120.0</v>
      </c>
      <c r="F118" s="330" t="s">
        <v>79</v>
      </c>
    </row>
    <row r="119" ht="11.25" customHeight="1">
      <c r="A119" s="137" t="s">
        <v>14187</v>
      </c>
      <c r="B119" s="137" t="s">
        <v>52</v>
      </c>
      <c r="C119" s="137" t="s">
        <v>14691</v>
      </c>
      <c r="D119" s="556">
        <v>20.0</v>
      </c>
      <c r="E119" s="521">
        <v>20.0</v>
      </c>
      <c r="F119" s="330" t="s">
        <v>79</v>
      </c>
    </row>
    <row r="120" ht="11.25" customHeight="1">
      <c r="A120" s="137" t="s">
        <v>14187</v>
      </c>
      <c r="B120" s="137" t="s">
        <v>52</v>
      </c>
      <c r="C120" s="137" t="s">
        <v>14671</v>
      </c>
      <c r="D120" s="556">
        <v>30.0</v>
      </c>
      <c r="E120" s="521">
        <v>30.0</v>
      </c>
      <c r="F120" s="330" t="s">
        <v>79</v>
      </c>
    </row>
    <row r="121" ht="11.25" customHeight="1">
      <c r="A121" s="137" t="s">
        <v>12072</v>
      </c>
      <c r="B121" s="137" t="s">
        <v>52</v>
      </c>
      <c r="C121" s="137" t="s">
        <v>14693</v>
      </c>
      <c r="D121" s="556">
        <v>30.0</v>
      </c>
      <c r="E121" s="521">
        <v>30.0</v>
      </c>
      <c r="F121" s="330" t="s">
        <v>80</v>
      </c>
    </row>
    <row r="122" ht="11.25" customHeight="1">
      <c r="A122" s="137" t="s">
        <v>12074</v>
      </c>
      <c r="B122" s="137" t="s">
        <v>52</v>
      </c>
      <c r="C122" s="137" t="s">
        <v>14614</v>
      </c>
      <c r="D122" s="556">
        <v>30.0</v>
      </c>
      <c r="E122" s="521">
        <v>30.0</v>
      </c>
      <c r="F122" s="330" t="s">
        <v>83</v>
      </c>
    </row>
    <row r="123" ht="11.25" customHeight="1">
      <c r="A123" s="137" t="s">
        <v>12170</v>
      </c>
      <c r="B123" s="137" t="s">
        <v>52</v>
      </c>
      <c r="C123" s="137" t="s">
        <v>14614</v>
      </c>
      <c r="D123" s="556">
        <v>30.0</v>
      </c>
      <c r="E123" s="521">
        <v>30.0</v>
      </c>
      <c r="F123" s="330" t="s">
        <v>84</v>
      </c>
    </row>
    <row r="124" ht="11.25" customHeight="1">
      <c r="A124" s="137" t="s">
        <v>12076</v>
      </c>
      <c r="B124" s="137" t="s">
        <v>52</v>
      </c>
      <c r="C124" s="137" t="s">
        <v>14614</v>
      </c>
      <c r="D124" s="556">
        <v>30.0</v>
      </c>
      <c r="E124" s="521">
        <v>30.0</v>
      </c>
      <c r="F124" s="330" t="s">
        <v>85</v>
      </c>
    </row>
    <row r="125" ht="11.25" customHeight="1">
      <c r="A125" s="137" t="s">
        <v>1905</v>
      </c>
      <c r="B125" s="137" t="s">
        <v>52</v>
      </c>
      <c r="C125" s="137" t="s">
        <v>14614</v>
      </c>
      <c r="D125" s="556">
        <v>30.0</v>
      </c>
      <c r="E125" s="521">
        <v>30.0</v>
      </c>
      <c r="F125" s="330" t="s">
        <v>86</v>
      </c>
    </row>
    <row r="126" ht="11.25" customHeight="1">
      <c r="A126" s="137" t="s">
        <v>12479</v>
      </c>
      <c r="B126" s="137" t="s">
        <v>88</v>
      </c>
      <c r="C126" s="137" t="s">
        <v>14694</v>
      </c>
      <c r="D126" s="556">
        <v>30.0</v>
      </c>
      <c r="E126" s="521">
        <v>30.0</v>
      </c>
      <c r="F126" s="326" t="s">
        <v>584</v>
      </c>
    </row>
    <row r="127" ht="11.25" customHeight="1">
      <c r="A127" s="137" t="s">
        <v>10231</v>
      </c>
      <c r="B127" s="137" t="s">
        <v>88</v>
      </c>
      <c r="C127" s="137" t="s">
        <v>14695</v>
      </c>
      <c r="D127" s="556">
        <v>20.0</v>
      </c>
      <c r="E127" s="521">
        <v>80.0</v>
      </c>
      <c r="F127" s="326" t="s">
        <v>594</v>
      </c>
    </row>
    <row r="128" ht="11.25" customHeight="1">
      <c r="A128" s="137" t="s">
        <v>10231</v>
      </c>
      <c r="B128" s="137" t="s">
        <v>88</v>
      </c>
      <c r="C128" s="137" t="s">
        <v>14696</v>
      </c>
      <c r="D128" s="556">
        <v>40.0</v>
      </c>
      <c r="E128" s="521">
        <v>40.0</v>
      </c>
      <c r="F128" s="326" t="s">
        <v>594</v>
      </c>
    </row>
    <row r="129" ht="11.25" customHeight="1">
      <c r="A129" s="137" t="s">
        <v>10231</v>
      </c>
      <c r="B129" s="137" t="s">
        <v>88</v>
      </c>
      <c r="C129" s="137" t="s">
        <v>14697</v>
      </c>
      <c r="D129" s="556">
        <v>40.0</v>
      </c>
      <c r="E129" s="521">
        <v>40.0</v>
      </c>
      <c r="F129" s="326" t="s">
        <v>594</v>
      </c>
    </row>
    <row r="130" ht="11.25" customHeight="1">
      <c r="A130" s="95" t="s">
        <v>3859</v>
      </c>
      <c r="B130" s="95" t="s">
        <v>88</v>
      </c>
      <c r="C130" s="95" t="s">
        <v>14698</v>
      </c>
      <c r="D130" s="559" t="s">
        <v>14699</v>
      </c>
      <c r="E130" s="535">
        <v>80.0</v>
      </c>
      <c r="F130" s="326" t="s">
        <v>3859</v>
      </c>
    </row>
    <row r="131" ht="11.25" customHeight="1">
      <c r="A131" s="95" t="s">
        <v>3859</v>
      </c>
      <c r="B131" s="95" t="s">
        <v>88</v>
      </c>
      <c r="C131" s="95" t="s">
        <v>14700</v>
      </c>
      <c r="D131" s="560">
        <v>60.0</v>
      </c>
      <c r="E131" s="535">
        <v>60.0</v>
      </c>
      <c r="F131" s="326" t="s">
        <v>3859</v>
      </c>
    </row>
    <row r="132" ht="11.25" customHeight="1">
      <c r="A132" s="95" t="s">
        <v>3859</v>
      </c>
      <c r="B132" s="95" t="s">
        <v>88</v>
      </c>
      <c r="C132" s="95" t="s">
        <v>14701</v>
      </c>
      <c r="D132" s="560">
        <v>60.0</v>
      </c>
      <c r="E132" s="535">
        <v>60.0</v>
      </c>
      <c r="F132" s="326" t="s">
        <v>3859</v>
      </c>
    </row>
    <row r="133" ht="11.25" customHeight="1">
      <c r="A133" s="95" t="s">
        <v>3859</v>
      </c>
      <c r="B133" s="95" t="s">
        <v>88</v>
      </c>
      <c r="C133" s="95" t="s">
        <v>14702</v>
      </c>
      <c r="D133" s="560">
        <v>80.0</v>
      </c>
      <c r="E133" s="535">
        <v>80.0</v>
      </c>
      <c r="F133" s="326" t="s">
        <v>3859</v>
      </c>
      <c r="G133" s="1"/>
      <c r="H133" s="1"/>
    </row>
    <row r="134" ht="11.25" customHeight="1">
      <c r="A134" s="95" t="s">
        <v>3859</v>
      </c>
      <c r="B134" s="95" t="s">
        <v>88</v>
      </c>
      <c r="C134" s="95" t="s">
        <v>14703</v>
      </c>
      <c r="D134" s="560">
        <v>30.0</v>
      </c>
      <c r="E134" s="535">
        <v>30.0</v>
      </c>
      <c r="F134" s="326" t="s">
        <v>3859</v>
      </c>
      <c r="G134" s="3"/>
      <c r="H134" s="3"/>
      <c r="I134" s="66"/>
      <c r="J134" s="66"/>
      <c r="K134" s="66"/>
      <c r="L134" s="66"/>
      <c r="M134" s="66"/>
      <c r="N134" s="66"/>
      <c r="O134" s="66"/>
      <c r="P134" s="66"/>
      <c r="Q134" s="66"/>
      <c r="R134" s="66"/>
      <c r="S134" s="66"/>
      <c r="T134" s="66"/>
      <c r="U134" s="66"/>
      <c r="V134" s="66"/>
      <c r="W134" s="66"/>
      <c r="X134" s="66"/>
      <c r="Y134" s="66"/>
    </row>
    <row r="135" ht="11.25" customHeight="1">
      <c r="A135" s="95" t="s">
        <v>3859</v>
      </c>
      <c r="B135" s="95" t="s">
        <v>88</v>
      </c>
      <c r="C135" s="95" t="s">
        <v>14704</v>
      </c>
      <c r="D135" s="560">
        <v>30.0</v>
      </c>
      <c r="E135" s="535">
        <v>30.0</v>
      </c>
      <c r="F135" s="326" t="s">
        <v>3859</v>
      </c>
      <c r="G135" s="1"/>
      <c r="H135" s="1"/>
    </row>
    <row r="136" ht="11.25" customHeight="1">
      <c r="A136" s="95" t="s">
        <v>3859</v>
      </c>
      <c r="B136" s="95" t="s">
        <v>88</v>
      </c>
      <c r="C136" s="95" t="s">
        <v>14705</v>
      </c>
      <c r="D136" s="560">
        <v>20.0</v>
      </c>
      <c r="E136" s="535">
        <v>20.0</v>
      </c>
      <c r="F136" s="326" t="s">
        <v>3859</v>
      </c>
      <c r="G136" s="1"/>
      <c r="H136" s="1"/>
    </row>
    <row r="137" ht="11.25" customHeight="1">
      <c r="A137" s="95" t="s">
        <v>3859</v>
      </c>
      <c r="B137" s="95" t="s">
        <v>88</v>
      </c>
      <c r="C137" s="95" t="s">
        <v>14706</v>
      </c>
      <c r="D137" s="560">
        <v>20.0</v>
      </c>
      <c r="E137" s="535">
        <v>20.0</v>
      </c>
      <c r="F137" s="326" t="s">
        <v>3859</v>
      </c>
      <c r="G137" s="1"/>
      <c r="H137" s="1"/>
    </row>
    <row r="138" ht="11.25" customHeight="1">
      <c r="A138" s="95" t="s">
        <v>3859</v>
      </c>
      <c r="B138" s="95" t="s">
        <v>88</v>
      </c>
      <c r="C138" s="95" t="s">
        <v>14707</v>
      </c>
      <c r="D138" s="560">
        <v>20.0</v>
      </c>
      <c r="E138" s="535">
        <v>20.0</v>
      </c>
      <c r="F138" s="326" t="s">
        <v>3859</v>
      </c>
      <c r="G138" s="1"/>
      <c r="H138" s="1"/>
    </row>
    <row r="139" ht="11.25" customHeight="1">
      <c r="A139" s="95" t="s">
        <v>3859</v>
      </c>
      <c r="B139" s="95" t="s">
        <v>88</v>
      </c>
      <c r="C139" s="95" t="s">
        <v>14708</v>
      </c>
      <c r="D139" s="560">
        <v>20.0</v>
      </c>
      <c r="E139" s="535">
        <v>20.0</v>
      </c>
      <c r="F139" s="326" t="s">
        <v>3859</v>
      </c>
      <c r="G139" s="1"/>
      <c r="H139" s="1"/>
    </row>
    <row r="140" ht="11.25" customHeight="1">
      <c r="A140" s="95" t="s">
        <v>3859</v>
      </c>
      <c r="B140" s="95" t="s">
        <v>88</v>
      </c>
      <c r="C140" s="95" t="s">
        <v>14709</v>
      </c>
      <c r="D140" s="560">
        <v>20.0</v>
      </c>
      <c r="E140" s="535">
        <v>20.0</v>
      </c>
      <c r="F140" s="326" t="s">
        <v>3859</v>
      </c>
      <c r="G140" s="1"/>
      <c r="H140" s="1"/>
    </row>
    <row r="141" ht="11.25" customHeight="1">
      <c r="A141" s="95" t="s">
        <v>3859</v>
      </c>
      <c r="B141" s="95" t="s">
        <v>88</v>
      </c>
      <c r="C141" s="95" t="s">
        <v>14710</v>
      </c>
      <c r="D141" s="559" t="s">
        <v>14711</v>
      </c>
      <c r="E141" s="535">
        <v>60.0</v>
      </c>
      <c r="F141" s="326" t="s">
        <v>3859</v>
      </c>
      <c r="G141" s="1"/>
      <c r="H141" s="1"/>
    </row>
    <row r="142" ht="11.25" customHeight="1">
      <c r="A142" s="95" t="s">
        <v>3859</v>
      </c>
      <c r="B142" s="95" t="s">
        <v>88</v>
      </c>
      <c r="C142" s="95" t="s">
        <v>12443</v>
      </c>
      <c r="D142" s="560">
        <v>20.0</v>
      </c>
      <c r="E142" s="535">
        <v>20.0</v>
      </c>
      <c r="F142" s="326" t="s">
        <v>3859</v>
      </c>
      <c r="G142" s="1"/>
      <c r="H142" s="1"/>
    </row>
    <row r="143" ht="11.25" customHeight="1">
      <c r="A143" s="137" t="s">
        <v>1086</v>
      </c>
      <c r="B143" s="137" t="s">
        <v>1075</v>
      </c>
      <c r="C143" s="137" t="s">
        <v>14602</v>
      </c>
      <c r="D143" s="556">
        <v>60.0</v>
      </c>
      <c r="E143" s="521">
        <v>60.0</v>
      </c>
      <c r="F143" s="326" t="s">
        <v>1086</v>
      </c>
      <c r="G143" s="1"/>
      <c r="H143" s="1"/>
    </row>
    <row r="144" ht="11.25" customHeight="1">
      <c r="A144" s="137" t="s">
        <v>1086</v>
      </c>
      <c r="B144" s="137" t="s">
        <v>1075</v>
      </c>
      <c r="C144" s="137" t="s">
        <v>14712</v>
      </c>
      <c r="D144" s="556">
        <v>20.0</v>
      </c>
      <c r="E144" s="521">
        <v>20.0</v>
      </c>
      <c r="F144" s="326" t="s">
        <v>1086</v>
      </c>
      <c r="G144" s="1"/>
      <c r="H144" s="1"/>
    </row>
    <row r="145" ht="11.25" customHeight="1">
      <c r="A145" s="326" t="s">
        <v>10305</v>
      </c>
      <c r="B145" s="419" t="s">
        <v>88</v>
      </c>
      <c r="C145" s="330" t="s">
        <v>14713</v>
      </c>
      <c r="D145" s="556">
        <v>20.0</v>
      </c>
      <c r="E145" s="521">
        <v>20.0</v>
      </c>
      <c r="F145" s="326" t="s">
        <v>1805</v>
      </c>
      <c r="G145" s="1"/>
      <c r="H145" s="1"/>
    </row>
    <row r="146" ht="11.25" customHeight="1">
      <c r="A146" s="326" t="s">
        <v>10305</v>
      </c>
      <c r="B146" s="419" t="s">
        <v>88</v>
      </c>
      <c r="C146" s="137" t="s">
        <v>14714</v>
      </c>
      <c r="D146" s="556">
        <v>20.0</v>
      </c>
      <c r="E146" s="521">
        <v>20.0</v>
      </c>
      <c r="F146" s="326" t="s">
        <v>1805</v>
      </c>
      <c r="G146" s="1"/>
      <c r="H146" s="1"/>
    </row>
    <row r="147" ht="11.25" customHeight="1">
      <c r="A147" s="137" t="s">
        <v>4310</v>
      </c>
      <c r="B147" s="137" t="s">
        <v>1075</v>
      </c>
      <c r="C147" s="137" t="s">
        <v>14715</v>
      </c>
      <c r="D147" s="556">
        <v>20.0</v>
      </c>
      <c r="E147" s="521">
        <v>20.0</v>
      </c>
      <c r="F147" s="326" t="s">
        <v>4310</v>
      </c>
      <c r="G147" s="1"/>
      <c r="H147" s="1"/>
    </row>
    <row r="148" ht="11.25" customHeight="1">
      <c r="A148" s="137" t="s">
        <v>4324</v>
      </c>
      <c r="B148" s="137" t="s">
        <v>1075</v>
      </c>
      <c r="C148" s="561" t="s">
        <v>14716</v>
      </c>
      <c r="D148" s="556">
        <v>40.0</v>
      </c>
      <c r="E148" s="521">
        <v>40.0</v>
      </c>
      <c r="F148" s="326" t="s">
        <v>4324</v>
      </c>
      <c r="G148" s="1"/>
      <c r="H148" s="1"/>
    </row>
    <row r="149" ht="11.25" customHeight="1">
      <c r="A149" s="137" t="s">
        <v>4324</v>
      </c>
      <c r="B149" s="137" t="s">
        <v>1075</v>
      </c>
      <c r="C149" s="137" t="s">
        <v>14614</v>
      </c>
      <c r="D149" s="556">
        <v>40.0</v>
      </c>
      <c r="E149" s="521">
        <v>40.0</v>
      </c>
      <c r="F149" s="326" t="s">
        <v>4324</v>
      </c>
      <c r="G149" s="1"/>
      <c r="H149" s="1"/>
    </row>
    <row r="150" ht="11.25" customHeight="1">
      <c r="A150" s="137" t="s">
        <v>11377</v>
      </c>
      <c r="B150" s="137" t="s">
        <v>88</v>
      </c>
      <c r="C150" s="137" t="s">
        <v>14717</v>
      </c>
      <c r="D150" s="556">
        <v>20.0</v>
      </c>
      <c r="E150" s="521">
        <f>D150</f>
        <v>20</v>
      </c>
      <c r="F150" s="326" t="s">
        <v>1119</v>
      </c>
      <c r="G150" s="1"/>
      <c r="H150" s="1"/>
    </row>
    <row r="151" ht="11.25" customHeight="1">
      <c r="A151" s="137" t="s">
        <v>4472</v>
      </c>
      <c r="B151" s="137" t="s">
        <v>88</v>
      </c>
      <c r="C151" s="137" t="s">
        <v>14718</v>
      </c>
      <c r="D151" s="556">
        <v>60.0</v>
      </c>
      <c r="E151" s="521">
        <v>60.0</v>
      </c>
      <c r="F151" s="326" t="s">
        <v>4472</v>
      </c>
      <c r="G151" s="1"/>
      <c r="H151" s="1"/>
    </row>
    <row r="152" ht="11.25" customHeight="1">
      <c r="A152" s="137" t="s">
        <v>10351</v>
      </c>
      <c r="B152" s="137" t="s">
        <v>88</v>
      </c>
      <c r="C152" s="137" t="s">
        <v>14719</v>
      </c>
      <c r="D152" s="556">
        <v>60.0</v>
      </c>
      <c r="E152" s="521">
        <v>60.0</v>
      </c>
      <c r="F152" s="326" t="s">
        <v>1172</v>
      </c>
      <c r="G152" s="1"/>
      <c r="H152" s="1"/>
    </row>
    <row r="153" ht="11.25" customHeight="1">
      <c r="A153" s="137" t="s">
        <v>10351</v>
      </c>
      <c r="B153" s="137" t="s">
        <v>88</v>
      </c>
      <c r="C153" s="137" t="s">
        <v>14720</v>
      </c>
      <c r="D153" s="556">
        <v>30.0</v>
      </c>
      <c r="E153" s="521">
        <v>30.0</v>
      </c>
      <c r="F153" s="326" t="s">
        <v>1172</v>
      </c>
      <c r="G153" s="1"/>
      <c r="H153" s="1"/>
    </row>
    <row r="154" ht="11.25" customHeight="1">
      <c r="A154" s="137" t="s">
        <v>11808</v>
      </c>
      <c r="B154" s="137" t="s">
        <v>88</v>
      </c>
      <c r="C154" s="137" t="s">
        <v>14721</v>
      </c>
      <c r="D154" s="556">
        <v>30.0</v>
      </c>
      <c r="E154" s="521">
        <f>D154</f>
        <v>30</v>
      </c>
      <c r="F154" s="326" t="s">
        <v>1173</v>
      </c>
      <c r="G154" s="1"/>
      <c r="H154" s="1"/>
    </row>
    <row r="155" ht="11.25" customHeight="1">
      <c r="A155" s="137" t="s">
        <v>11808</v>
      </c>
      <c r="B155" s="137" t="s">
        <v>88</v>
      </c>
      <c r="C155" s="137" t="s">
        <v>14722</v>
      </c>
      <c r="D155" s="556">
        <v>20.0</v>
      </c>
      <c r="E155" s="521">
        <v>20.0</v>
      </c>
      <c r="F155" s="326" t="s">
        <v>1173</v>
      </c>
      <c r="G155" s="1"/>
      <c r="H155" s="1"/>
    </row>
    <row r="156" ht="11.25" customHeight="1">
      <c r="A156" s="137" t="s">
        <v>11808</v>
      </c>
      <c r="B156" s="137" t="s">
        <v>88</v>
      </c>
      <c r="C156" s="137" t="s">
        <v>14723</v>
      </c>
      <c r="D156" s="556">
        <v>20.0</v>
      </c>
      <c r="E156" s="521">
        <v>20.0</v>
      </c>
      <c r="F156" s="326" t="s">
        <v>1173</v>
      </c>
      <c r="G156" s="1"/>
      <c r="H156" s="1"/>
    </row>
    <row r="157" ht="11.25" customHeight="1">
      <c r="A157" s="137" t="s">
        <v>11808</v>
      </c>
      <c r="B157" s="137" t="s">
        <v>88</v>
      </c>
      <c r="C157" s="137" t="s">
        <v>14724</v>
      </c>
      <c r="D157" s="556">
        <v>80.0</v>
      </c>
      <c r="E157" s="521">
        <v>80.0</v>
      </c>
      <c r="F157" s="326" t="s">
        <v>1173</v>
      </c>
      <c r="G157" s="1"/>
      <c r="H157" s="1"/>
    </row>
    <row r="158" ht="11.25" customHeight="1">
      <c r="A158" s="137" t="s">
        <v>11808</v>
      </c>
      <c r="B158" s="137" t="s">
        <v>88</v>
      </c>
      <c r="C158" s="137" t="s">
        <v>14725</v>
      </c>
      <c r="D158" s="556">
        <v>60.0</v>
      </c>
      <c r="E158" s="521">
        <v>60.0</v>
      </c>
      <c r="F158" s="326" t="s">
        <v>1173</v>
      </c>
      <c r="G158" s="1"/>
      <c r="H158" s="1"/>
    </row>
    <row r="159" ht="11.25" customHeight="1">
      <c r="A159" s="137" t="s">
        <v>11808</v>
      </c>
      <c r="B159" s="137" t="s">
        <v>88</v>
      </c>
      <c r="C159" s="137" t="s">
        <v>14726</v>
      </c>
      <c r="D159" s="556">
        <v>60.0</v>
      </c>
      <c r="E159" s="521">
        <v>60.0</v>
      </c>
      <c r="F159" s="326" t="s">
        <v>1173</v>
      </c>
      <c r="G159" s="1"/>
      <c r="H159" s="1"/>
    </row>
    <row r="160" ht="11.25" customHeight="1">
      <c r="A160" s="137" t="s">
        <v>11808</v>
      </c>
      <c r="B160" s="137" t="s">
        <v>88</v>
      </c>
      <c r="C160" s="137" t="s">
        <v>14727</v>
      </c>
      <c r="D160" s="556">
        <v>280.0</v>
      </c>
      <c r="E160" s="521">
        <v>280.0</v>
      </c>
      <c r="F160" s="326" t="s">
        <v>1173</v>
      </c>
      <c r="G160" s="1"/>
      <c r="H160" s="1"/>
    </row>
    <row r="161" ht="11.25" customHeight="1">
      <c r="A161" s="137" t="s">
        <v>11808</v>
      </c>
      <c r="B161" s="137" t="s">
        <v>88</v>
      </c>
      <c r="C161" s="137" t="s">
        <v>14728</v>
      </c>
      <c r="D161" s="556">
        <v>20.0</v>
      </c>
      <c r="E161" s="521">
        <v>20.0</v>
      </c>
      <c r="F161" s="326" t="s">
        <v>1173</v>
      </c>
      <c r="G161" s="1"/>
      <c r="H161" s="1"/>
    </row>
    <row r="162" ht="11.25" customHeight="1">
      <c r="A162" s="137" t="s">
        <v>11808</v>
      </c>
      <c r="B162" s="137" t="s">
        <v>88</v>
      </c>
      <c r="C162" s="137" t="s">
        <v>14729</v>
      </c>
      <c r="D162" s="556">
        <v>20.0</v>
      </c>
      <c r="E162" s="521">
        <v>20.0</v>
      </c>
      <c r="F162" s="326" t="s">
        <v>1173</v>
      </c>
      <c r="G162" s="1"/>
      <c r="H162" s="1"/>
    </row>
    <row r="163" ht="11.25" customHeight="1">
      <c r="A163" s="137" t="s">
        <v>11808</v>
      </c>
      <c r="B163" s="137" t="s">
        <v>88</v>
      </c>
      <c r="C163" s="137" t="s">
        <v>14730</v>
      </c>
      <c r="D163" s="556">
        <v>20.0</v>
      </c>
      <c r="E163" s="521">
        <v>20.0</v>
      </c>
      <c r="F163" s="326" t="s">
        <v>1173</v>
      </c>
      <c r="G163" s="1"/>
      <c r="H163" s="1"/>
    </row>
    <row r="164" ht="11.25" customHeight="1">
      <c r="A164" s="137" t="s">
        <v>11808</v>
      </c>
      <c r="B164" s="137" t="s">
        <v>88</v>
      </c>
      <c r="C164" s="137" t="s">
        <v>14731</v>
      </c>
      <c r="D164" s="556">
        <v>20.0</v>
      </c>
      <c r="E164" s="521">
        <v>20.0</v>
      </c>
      <c r="F164" s="326" t="s">
        <v>1173</v>
      </c>
      <c r="G164" s="1"/>
      <c r="H164" s="1"/>
    </row>
    <row r="165" ht="11.25" customHeight="1">
      <c r="A165" s="137" t="s">
        <v>11808</v>
      </c>
      <c r="B165" s="137" t="s">
        <v>88</v>
      </c>
      <c r="C165" s="137" t="s">
        <v>14732</v>
      </c>
      <c r="D165" s="556">
        <v>20.0</v>
      </c>
      <c r="E165" s="521">
        <v>20.0</v>
      </c>
      <c r="F165" s="326" t="s">
        <v>1173</v>
      </c>
      <c r="G165" s="1"/>
      <c r="H165" s="1"/>
    </row>
    <row r="166" ht="11.25" customHeight="1">
      <c r="A166" s="137" t="s">
        <v>11808</v>
      </c>
      <c r="B166" s="137" t="s">
        <v>88</v>
      </c>
      <c r="C166" s="137" t="s">
        <v>14733</v>
      </c>
      <c r="D166" s="556">
        <v>20.0</v>
      </c>
      <c r="E166" s="521">
        <v>20.0</v>
      </c>
      <c r="F166" s="326" t="s">
        <v>1173</v>
      </c>
      <c r="G166" s="1"/>
      <c r="H166" s="1"/>
    </row>
    <row r="167" ht="11.25" customHeight="1">
      <c r="A167" s="137" t="s">
        <v>11808</v>
      </c>
      <c r="B167" s="137" t="s">
        <v>88</v>
      </c>
      <c r="C167" s="137" t="s">
        <v>14734</v>
      </c>
      <c r="D167" s="556">
        <v>20.0</v>
      </c>
      <c r="E167" s="521">
        <v>20.0</v>
      </c>
      <c r="F167" s="326" t="s">
        <v>1173</v>
      </c>
      <c r="G167" s="1"/>
      <c r="H167" s="1"/>
    </row>
    <row r="168" ht="11.25" customHeight="1">
      <c r="A168" s="137" t="s">
        <v>11808</v>
      </c>
      <c r="B168" s="137" t="s">
        <v>88</v>
      </c>
      <c r="C168" s="137" t="s">
        <v>14735</v>
      </c>
      <c r="D168" s="556">
        <v>20.0</v>
      </c>
      <c r="E168" s="521">
        <v>20.0</v>
      </c>
      <c r="F168" s="326" t="s">
        <v>1173</v>
      </c>
      <c r="G168" s="1"/>
      <c r="H168" s="1"/>
    </row>
    <row r="169" ht="11.25" customHeight="1">
      <c r="A169" s="137" t="s">
        <v>4849</v>
      </c>
      <c r="B169" s="137" t="s">
        <v>88</v>
      </c>
      <c r="C169" s="137" t="s">
        <v>14736</v>
      </c>
      <c r="D169" s="556">
        <v>60.0</v>
      </c>
      <c r="E169" s="521">
        <v>60.0</v>
      </c>
      <c r="F169" s="326" t="s">
        <v>4849</v>
      </c>
      <c r="G169" s="1"/>
      <c r="H169" s="1"/>
    </row>
    <row r="170" ht="11.25" customHeight="1">
      <c r="A170" s="137" t="s">
        <v>4849</v>
      </c>
      <c r="B170" s="137" t="s">
        <v>88</v>
      </c>
      <c r="C170" s="137" t="s">
        <v>14737</v>
      </c>
      <c r="D170" s="556">
        <v>60.0</v>
      </c>
      <c r="E170" s="521">
        <v>60.0</v>
      </c>
      <c r="F170" s="326" t="s">
        <v>4849</v>
      </c>
      <c r="G170" s="1"/>
      <c r="H170" s="1"/>
    </row>
    <row r="171" ht="11.25" customHeight="1">
      <c r="A171" s="137" t="s">
        <v>4849</v>
      </c>
      <c r="B171" s="137" t="s">
        <v>88</v>
      </c>
      <c r="C171" s="137" t="s">
        <v>14738</v>
      </c>
      <c r="D171" s="556">
        <v>30.0</v>
      </c>
      <c r="E171" s="521">
        <v>30.0</v>
      </c>
      <c r="F171" s="326" t="s">
        <v>4849</v>
      </c>
      <c r="G171" s="1"/>
      <c r="H171" s="1"/>
    </row>
    <row r="172" ht="11.25" customHeight="1">
      <c r="A172" s="137" t="s">
        <v>4849</v>
      </c>
      <c r="B172" s="137" t="s">
        <v>88</v>
      </c>
      <c r="C172" s="137" t="s">
        <v>14739</v>
      </c>
      <c r="D172" s="556">
        <v>30.0</v>
      </c>
      <c r="E172" s="521">
        <v>30.0</v>
      </c>
      <c r="F172" s="326" t="s">
        <v>4849</v>
      </c>
      <c r="G172" s="1"/>
      <c r="H172" s="1"/>
    </row>
    <row r="173" ht="11.25" customHeight="1">
      <c r="A173" s="137" t="s">
        <v>4849</v>
      </c>
      <c r="B173" s="137" t="s">
        <v>88</v>
      </c>
      <c r="C173" s="137" t="s">
        <v>14740</v>
      </c>
      <c r="D173" s="556">
        <v>30.0</v>
      </c>
      <c r="E173" s="521">
        <v>30.0</v>
      </c>
      <c r="F173" s="326" t="s">
        <v>4849</v>
      </c>
      <c r="G173" s="1"/>
      <c r="H173" s="1"/>
    </row>
    <row r="174" ht="11.25" customHeight="1">
      <c r="A174" s="137" t="s">
        <v>4849</v>
      </c>
      <c r="B174" s="137" t="s">
        <v>88</v>
      </c>
      <c r="C174" s="137" t="s">
        <v>14614</v>
      </c>
      <c r="D174" s="556">
        <v>30.0</v>
      </c>
      <c r="E174" s="521">
        <v>30.0</v>
      </c>
      <c r="F174" s="326" t="s">
        <v>4849</v>
      </c>
      <c r="G174" s="1"/>
      <c r="H174" s="1"/>
    </row>
    <row r="175" ht="11.25" customHeight="1">
      <c r="A175" s="137" t="s">
        <v>4849</v>
      </c>
      <c r="B175" s="137" t="s">
        <v>88</v>
      </c>
      <c r="C175" s="137" t="s">
        <v>14741</v>
      </c>
      <c r="D175" s="556">
        <v>40.0</v>
      </c>
      <c r="E175" s="521">
        <v>40.0</v>
      </c>
      <c r="F175" s="326" t="s">
        <v>4849</v>
      </c>
      <c r="G175" s="1"/>
      <c r="H175" s="1"/>
    </row>
    <row r="176" ht="11.25" customHeight="1">
      <c r="A176" s="137" t="s">
        <v>4849</v>
      </c>
      <c r="B176" s="137" t="s">
        <v>88</v>
      </c>
      <c r="C176" s="137" t="s">
        <v>14742</v>
      </c>
      <c r="D176" s="556">
        <v>40.0</v>
      </c>
      <c r="E176" s="521">
        <v>40.0</v>
      </c>
      <c r="F176" s="326" t="s">
        <v>4849</v>
      </c>
      <c r="G176" s="1"/>
      <c r="H176" s="1"/>
    </row>
    <row r="177" ht="11.25" customHeight="1">
      <c r="A177" s="137" t="s">
        <v>4849</v>
      </c>
      <c r="B177" s="137" t="s">
        <v>88</v>
      </c>
      <c r="C177" s="137" t="s">
        <v>14743</v>
      </c>
      <c r="D177" s="556">
        <v>30.0</v>
      </c>
      <c r="E177" s="521">
        <v>30.0</v>
      </c>
      <c r="F177" s="326" t="s">
        <v>4849</v>
      </c>
      <c r="G177" s="1"/>
      <c r="H177" s="1"/>
    </row>
    <row r="178" ht="11.25" customHeight="1">
      <c r="A178" s="137" t="s">
        <v>4849</v>
      </c>
      <c r="B178" s="137" t="s">
        <v>88</v>
      </c>
      <c r="C178" s="137" t="s">
        <v>14744</v>
      </c>
      <c r="D178" s="556">
        <v>30.0</v>
      </c>
      <c r="E178" s="521">
        <v>30.0</v>
      </c>
      <c r="F178" s="326" t="s">
        <v>4849</v>
      </c>
      <c r="G178" s="1"/>
      <c r="H178" s="1"/>
    </row>
    <row r="179" ht="11.25" customHeight="1">
      <c r="A179" s="137" t="s">
        <v>1198</v>
      </c>
      <c r="B179" s="137" t="s">
        <v>88</v>
      </c>
      <c r="C179" s="137" t="s">
        <v>14745</v>
      </c>
      <c r="D179" s="556">
        <v>30.0</v>
      </c>
      <c r="E179" s="521">
        <v>30.0</v>
      </c>
      <c r="F179" s="326" t="s">
        <v>1198</v>
      </c>
      <c r="G179" s="1"/>
      <c r="H179" s="1"/>
    </row>
    <row r="180" ht="11.25" customHeight="1">
      <c r="A180" s="137" t="s">
        <v>1198</v>
      </c>
      <c r="B180" s="137" t="s">
        <v>88</v>
      </c>
      <c r="C180" s="137" t="s">
        <v>14746</v>
      </c>
      <c r="D180" s="556">
        <v>20.0</v>
      </c>
      <c r="E180" s="521">
        <v>20.0</v>
      </c>
      <c r="F180" s="326" t="s">
        <v>1198</v>
      </c>
      <c r="G180" s="1"/>
      <c r="H180" s="1"/>
    </row>
    <row r="181" ht="11.25" customHeight="1">
      <c r="A181" s="137" t="s">
        <v>4915</v>
      </c>
      <c r="B181" s="137" t="s">
        <v>88</v>
      </c>
      <c r="C181" s="137" t="s">
        <v>14615</v>
      </c>
      <c r="D181" s="556">
        <v>60.0</v>
      </c>
      <c r="E181" s="521">
        <f t="shared" ref="E181:E188" si="1">D181</f>
        <v>60</v>
      </c>
      <c r="F181" s="326" t="s">
        <v>4915</v>
      </c>
      <c r="G181" s="1"/>
      <c r="H181" s="1"/>
    </row>
    <row r="182" ht="11.25" customHeight="1">
      <c r="A182" s="137" t="s">
        <v>4915</v>
      </c>
      <c r="B182" s="137" t="s">
        <v>88</v>
      </c>
      <c r="C182" s="137" t="s">
        <v>14602</v>
      </c>
      <c r="D182" s="556">
        <v>60.0</v>
      </c>
      <c r="E182" s="521">
        <f t="shared" si="1"/>
        <v>60</v>
      </c>
      <c r="F182" s="326" t="s">
        <v>4915</v>
      </c>
      <c r="G182" s="1"/>
      <c r="H182" s="1"/>
    </row>
    <row r="183" ht="11.25" customHeight="1">
      <c r="A183" s="137" t="s">
        <v>4915</v>
      </c>
      <c r="B183" s="137" t="s">
        <v>88</v>
      </c>
      <c r="C183" s="137" t="s">
        <v>14747</v>
      </c>
      <c r="D183" s="556">
        <v>30.0</v>
      </c>
      <c r="E183" s="521">
        <f t="shared" si="1"/>
        <v>30</v>
      </c>
      <c r="F183" s="326" t="s">
        <v>4915</v>
      </c>
      <c r="G183" s="1"/>
      <c r="H183" s="1"/>
    </row>
    <row r="184" ht="11.25" customHeight="1">
      <c r="A184" s="137" t="s">
        <v>4915</v>
      </c>
      <c r="B184" s="137" t="s">
        <v>88</v>
      </c>
      <c r="C184" s="137" t="s">
        <v>14748</v>
      </c>
      <c r="D184" s="556">
        <v>30.0</v>
      </c>
      <c r="E184" s="521">
        <f t="shared" si="1"/>
        <v>30</v>
      </c>
      <c r="F184" s="326" t="s">
        <v>4915</v>
      </c>
      <c r="G184" s="1"/>
      <c r="H184" s="1"/>
    </row>
    <row r="185" ht="11.25" customHeight="1">
      <c r="A185" s="137" t="s">
        <v>4915</v>
      </c>
      <c r="B185" s="137" t="s">
        <v>88</v>
      </c>
      <c r="C185" s="137" t="s">
        <v>14749</v>
      </c>
      <c r="D185" s="556">
        <v>30.0</v>
      </c>
      <c r="E185" s="521">
        <f t="shared" si="1"/>
        <v>30</v>
      </c>
      <c r="F185" s="326" t="s">
        <v>4915</v>
      </c>
      <c r="G185" s="1"/>
      <c r="H185" s="1"/>
    </row>
    <row r="186" ht="11.25" customHeight="1">
      <c r="A186" s="137" t="s">
        <v>4915</v>
      </c>
      <c r="B186" s="137" t="s">
        <v>88</v>
      </c>
      <c r="C186" s="137" t="s">
        <v>14750</v>
      </c>
      <c r="D186" s="556">
        <v>30.0</v>
      </c>
      <c r="E186" s="521">
        <f t="shared" si="1"/>
        <v>30</v>
      </c>
      <c r="F186" s="326" t="s">
        <v>4915</v>
      </c>
      <c r="G186" s="1"/>
      <c r="H186" s="1"/>
    </row>
    <row r="187" ht="11.25" customHeight="1">
      <c r="A187" s="137" t="s">
        <v>4915</v>
      </c>
      <c r="B187" s="137" t="s">
        <v>88</v>
      </c>
      <c r="C187" s="137" t="s">
        <v>14751</v>
      </c>
      <c r="D187" s="556">
        <v>30.0</v>
      </c>
      <c r="E187" s="521">
        <f t="shared" si="1"/>
        <v>30</v>
      </c>
      <c r="F187" s="326" t="s">
        <v>4915</v>
      </c>
      <c r="G187" s="1"/>
      <c r="H187" s="1"/>
    </row>
    <row r="188" ht="11.25" customHeight="1">
      <c r="A188" s="137" t="s">
        <v>4915</v>
      </c>
      <c r="B188" s="137" t="s">
        <v>88</v>
      </c>
      <c r="C188" s="137" t="s">
        <v>14752</v>
      </c>
      <c r="D188" s="556">
        <v>80.0</v>
      </c>
      <c r="E188" s="521">
        <f t="shared" si="1"/>
        <v>80</v>
      </c>
      <c r="F188" s="326" t="s">
        <v>4915</v>
      </c>
      <c r="G188" s="1"/>
      <c r="H188" s="1"/>
    </row>
    <row r="189" ht="11.25" customHeight="1">
      <c r="A189" s="137" t="s">
        <v>4977</v>
      </c>
      <c r="B189" s="95" t="s">
        <v>88</v>
      </c>
      <c r="C189" s="95" t="s">
        <v>14709</v>
      </c>
      <c r="D189" s="560">
        <v>20.0</v>
      </c>
      <c r="E189" s="535">
        <v>20.0</v>
      </c>
      <c r="F189" s="326" t="s">
        <v>4977</v>
      </c>
      <c r="G189" s="1"/>
      <c r="H189" s="1"/>
    </row>
    <row r="190" ht="11.25" customHeight="1">
      <c r="A190" s="137" t="s">
        <v>11439</v>
      </c>
      <c r="B190" s="137" t="s">
        <v>88</v>
      </c>
      <c r="C190" s="137" t="s">
        <v>14753</v>
      </c>
      <c r="D190" s="556">
        <v>60.0</v>
      </c>
      <c r="E190" s="521">
        <v>60.0</v>
      </c>
      <c r="F190" s="326" t="s">
        <v>1222</v>
      </c>
      <c r="G190" s="1"/>
      <c r="H190" s="1"/>
    </row>
    <row r="191" ht="11.25" customHeight="1">
      <c r="A191" s="137" t="s">
        <v>10437</v>
      </c>
      <c r="B191" s="137" t="s">
        <v>88</v>
      </c>
      <c r="C191" s="137" t="s">
        <v>14754</v>
      </c>
      <c r="D191" s="556">
        <v>60.0</v>
      </c>
      <c r="E191" s="521">
        <v>60.0</v>
      </c>
      <c r="F191" s="326" t="s">
        <v>1235</v>
      </c>
      <c r="G191" s="1"/>
      <c r="H191" s="1"/>
    </row>
    <row r="192" ht="11.25" customHeight="1">
      <c r="A192" s="137" t="s">
        <v>10437</v>
      </c>
      <c r="B192" s="137" t="s">
        <v>88</v>
      </c>
      <c r="C192" s="137" t="s">
        <v>14595</v>
      </c>
      <c r="D192" s="556">
        <v>80.0</v>
      </c>
      <c r="E192" s="521">
        <v>80.0</v>
      </c>
      <c r="F192" s="326" t="s">
        <v>1235</v>
      </c>
      <c r="G192" s="1"/>
      <c r="H192" s="1"/>
    </row>
    <row r="193" ht="11.25" customHeight="1">
      <c r="A193" s="95" t="s">
        <v>12134</v>
      </c>
      <c r="B193" s="95" t="s">
        <v>1075</v>
      </c>
      <c r="C193" s="95" t="s">
        <v>14755</v>
      </c>
      <c r="D193" s="560">
        <v>20.0</v>
      </c>
      <c r="E193" s="535">
        <v>20.0</v>
      </c>
      <c r="F193" s="326" t="s">
        <v>5106</v>
      </c>
      <c r="G193" s="1"/>
      <c r="H193" s="1"/>
    </row>
    <row r="194" ht="11.25" customHeight="1">
      <c r="A194" s="137" t="s">
        <v>1260</v>
      </c>
      <c r="B194" s="137" t="s">
        <v>1075</v>
      </c>
      <c r="C194" s="137" t="s">
        <v>14756</v>
      </c>
      <c r="D194" s="556">
        <v>20.0</v>
      </c>
      <c r="E194" s="521">
        <v>20.0</v>
      </c>
      <c r="F194" s="326" t="s">
        <v>1260</v>
      </c>
      <c r="G194" s="1"/>
      <c r="H194" s="1"/>
    </row>
    <row r="195" ht="11.25" customHeight="1">
      <c r="A195" s="137" t="s">
        <v>1260</v>
      </c>
      <c r="B195" s="137" t="s">
        <v>1075</v>
      </c>
      <c r="C195" s="137" t="s">
        <v>14757</v>
      </c>
      <c r="D195" s="556">
        <v>20.0</v>
      </c>
      <c r="E195" s="521">
        <v>20.0</v>
      </c>
      <c r="F195" s="326" t="s">
        <v>1260</v>
      </c>
      <c r="G195" s="1"/>
      <c r="H195" s="1"/>
    </row>
    <row r="196" ht="11.25" customHeight="1">
      <c r="A196" s="137" t="s">
        <v>1260</v>
      </c>
      <c r="B196" s="137" t="s">
        <v>1075</v>
      </c>
      <c r="C196" s="137" t="s">
        <v>14758</v>
      </c>
      <c r="D196" s="556">
        <v>20.0</v>
      </c>
      <c r="E196" s="521">
        <v>20.0</v>
      </c>
      <c r="F196" s="326" t="s">
        <v>1260</v>
      </c>
      <c r="G196" s="1"/>
      <c r="H196" s="1"/>
    </row>
    <row r="197" ht="11.25" customHeight="1">
      <c r="A197" s="137" t="s">
        <v>1260</v>
      </c>
      <c r="B197" s="137" t="s">
        <v>1075</v>
      </c>
      <c r="C197" s="137" t="s">
        <v>14644</v>
      </c>
      <c r="D197" s="556">
        <v>60.0</v>
      </c>
      <c r="E197" s="521">
        <v>60.0</v>
      </c>
      <c r="F197" s="326" t="s">
        <v>1260</v>
      </c>
      <c r="G197" s="1"/>
      <c r="H197" s="1"/>
    </row>
    <row r="198" ht="11.25" customHeight="1">
      <c r="A198" s="137" t="s">
        <v>1260</v>
      </c>
      <c r="B198" s="137" t="s">
        <v>1075</v>
      </c>
      <c r="C198" s="137" t="s">
        <v>14700</v>
      </c>
      <c r="D198" s="556">
        <v>60.0</v>
      </c>
      <c r="E198" s="521">
        <v>60.0</v>
      </c>
      <c r="F198" s="326" t="s">
        <v>1260</v>
      </c>
      <c r="G198" s="1"/>
      <c r="H198" s="1"/>
    </row>
    <row r="199" ht="11.25" customHeight="1">
      <c r="A199" s="137" t="s">
        <v>1260</v>
      </c>
      <c r="B199" s="137" t="s">
        <v>1075</v>
      </c>
      <c r="C199" s="137" t="s">
        <v>14759</v>
      </c>
      <c r="D199" s="556">
        <v>40.0</v>
      </c>
      <c r="E199" s="521">
        <v>40.0</v>
      </c>
      <c r="F199" s="326" t="s">
        <v>1260</v>
      </c>
      <c r="G199" s="1"/>
      <c r="H199" s="1"/>
    </row>
    <row r="200" ht="11.25" customHeight="1">
      <c r="A200" s="137" t="s">
        <v>1260</v>
      </c>
      <c r="B200" s="137" t="s">
        <v>1075</v>
      </c>
      <c r="C200" s="137" t="s">
        <v>14760</v>
      </c>
      <c r="D200" s="556">
        <v>20.0</v>
      </c>
      <c r="E200" s="521">
        <v>20.0</v>
      </c>
      <c r="F200" s="326" t="s">
        <v>1260</v>
      </c>
      <c r="G200" s="1"/>
      <c r="H200" s="1"/>
    </row>
    <row r="201" ht="11.25" customHeight="1">
      <c r="A201" s="137" t="s">
        <v>138</v>
      </c>
      <c r="B201" s="137" t="s">
        <v>135</v>
      </c>
      <c r="C201" s="137" t="s">
        <v>14761</v>
      </c>
      <c r="D201" s="556">
        <v>30.0</v>
      </c>
      <c r="E201" s="521">
        <v>30.0</v>
      </c>
      <c r="F201" s="330" t="s">
        <v>138</v>
      </c>
      <c r="G201" s="1"/>
      <c r="H201" s="1"/>
    </row>
    <row r="202" ht="11.25" customHeight="1">
      <c r="A202" s="137" t="s">
        <v>10609</v>
      </c>
      <c r="B202" s="137" t="s">
        <v>135</v>
      </c>
      <c r="C202" s="137" t="s">
        <v>14762</v>
      </c>
      <c r="D202" s="556">
        <v>60.0</v>
      </c>
      <c r="E202" s="521">
        <v>60.0</v>
      </c>
      <c r="F202" s="330" t="s">
        <v>139</v>
      </c>
      <c r="G202" s="1"/>
      <c r="H202" s="1"/>
    </row>
    <row r="203" ht="11.25" customHeight="1">
      <c r="A203" s="137" t="s">
        <v>10609</v>
      </c>
      <c r="B203" s="137" t="s">
        <v>135</v>
      </c>
      <c r="C203" s="137" t="s">
        <v>14763</v>
      </c>
      <c r="D203" s="556">
        <v>60.0</v>
      </c>
      <c r="E203" s="521">
        <v>60.0</v>
      </c>
      <c r="F203" s="330" t="s">
        <v>139</v>
      </c>
      <c r="G203" s="1"/>
      <c r="H203" s="1"/>
    </row>
    <row r="204" ht="11.25" customHeight="1">
      <c r="A204" s="137" t="s">
        <v>10609</v>
      </c>
      <c r="B204" s="137" t="s">
        <v>135</v>
      </c>
      <c r="C204" s="137" t="s">
        <v>14764</v>
      </c>
      <c r="D204" s="556">
        <v>80.0</v>
      </c>
      <c r="E204" s="521">
        <v>80.0</v>
      </c>
      <c r="F204" s="330" t="s">
        <v>139</v>
      </c>
      <c r="G204" s="1"/>
      <c r="H204" s="1"/>
    </row>
    <row r="205" ht="11.25" customHeight="1">
      <c r="A205" s="137" t="s">
        <v>10609</v>
      </c>
      <c r="B205" s="137" t="s">
        <v>135</v>
      </c>
      <c r="C205" s="137" t="s">
        <v>14765</v>
      </c>
      <c r="D205" s="556">
        <v>40.0</v>
      </c>
      <c r="E205" s="521">
        <v>40.0</v>
      </c>
      <c r="F205" s="330" t="s">
        <v>139</v>
      </c>
      <c r="G205" s="1"/>
      <c r="H205" s="1"/>
    </row>
    <row r="206" ht="11.25" customHeight="1">
      <c r="A206" s="137" t="s">
        <v>10609</v>
      </c>
      <c r="B206" s="137" t="s">
        <v>135</v>
      </c>
      <c r="C206" s="137" t="s">
        <v>14766</v>
      </c>
      <c r="D206" s="556">
        <v>30.0</v>
      </c>
      <c r="E206" s="521">
        <v>30.0</v>
      </c>
      <c r="F206" s="330" t="s">
        <v>139</v>
      </c>
      <c r="G206" s="1"/>
      <c r="H206" s="1"/>
    </row>
    <row r="207" ht="11.25" customHeight="1">
      <c r="A207" s="432" t="s">
        <v>10609</v>
      </c>
      <c r="B207" s="432" t="s">
        <v>135</v>
      </c>
      <c r="C207" s="443" t="s">
        <v>14756</v>
      </c>
      <c r="D207" s="443">
        <v>30.0</v>
      </c>
      <c r="E207" s="136">
        <v>30.0</v>
      </c>
      <c r="F207" s="136" t="s">
        <v>139</v>
      </c>
      <c r="G207" s="1"/>
      <c r="H207" s="1"/>
    </row>
    <row r="208" ht="11.25" customHeight="1">
      <c r="A208" s="432" t="s">
        <v>10609</v>
      </c>
      <c r="B208" s="432" t="s">
        <v>135</v>
      </c>
      <c r="C208" s="443" t="s">
        <v>14767</v>
      </c>
      <c r="D208" s="443">
        <v>30.0</v>
      </c>
      <c r="E208" s="443">
        <v>30.0</v>
      </c>
      <c r="F208" s="136" t="s">
        <v>139</v>
      </c>
      <c r="G208" s="1"/>
      <c r="H208" s="1"/>
    </row>
    <row r="209" ht="11.25" customHeight="1">
      <c r="A209" s="432" t="s">
        <v>10609</v>
      </c>
      <c r="B209" s="432" t="s">
        <v>135</v>
      </c>
      <c r="C209" s="443" t="s">
        <v>14768</v>
      </c>
      <c r="D209" s="443">
        <v>20.0</v>
      </c>
      <c r="E209" s="136">
        <v>20.0</v>
      </c>
      <c r="F209" s="136" t="s">
        <v>139</v>
      </c>
      <c r="G209" s="1"/>
      <c r="H209" s="1"/>
    </row>
    <row r="210" ht="11.25" customHeight="1">
      <c r="A210" s="432" t="s">
        <v>140</v>
      </c>
      <c r="B210" s="432" t="s">
        <v>135</v>
      </c>
      <c r="C210" s="443" t="s">
        <v>14718</v>
      </c>
      <c r="D210" s="443">
        <v>60.0</v>
      </c>
      <c r="E210" s="443">
        <v>60.0</v>
      </c>
      <c r="F210" s="136" t="s">
        <v>140</v>
      </c>
      <c r="G210" s="1"/>
      <c r="H210" s="1"/>
    </row>
    <row r="211" ht="11.25" customHeight="1">
      <c r="A211" s="432" t="s">
        <v>140</v>
      </c>
      <c r="B211" s="432" t="s">
        <v>135</v>
      </c>
      <c r="C211" s="443" t="s">
        <v>14769</v>
      </c>
      <c r="D211" s="443">
        <v>80.0</v>
      </c>
      <c r="E211" s="443">
        <v>80.0</v>
      </c>
      <c r="F211" s="136" t="s">
        <v>140</v>
      </c>
      <c r="G211" s="1"/>
      <c r="H211" s="1"/>
    </row>
    <row r="212" ht="11.25" customHeight="1">
      <c r="A212" s="432" t="s">
        <v>140</v>
      </c>
      <c r="B212" s="432" t="s">
        <v>135</v>
      </c>
      <c r="C212" s="443" t="s">
        <v>14770</v>
      </c>
      <c r="D212" s="443">
        <v>40.0</v>
      </c>
      <c r="E212" s="443">
        <v>40.0</v>
      </c>
      <c r="F212" s="136" t="s">
        <v>140</v>
      </c>
      <c r="G212" s="1"/>
      <c r="H212" s="1"/>
    </row>
    <row r="213" ht="11.25" customHeight="1">
      <c r="A213" s="432" t="s">
        <v>140</v>
      </c>
      <c r="B213" s="432" t="s">
        <v>135</v>
      </c>
      <c r="C213" s="443" t="s">
        <v>14771</v>
      </c>
      <c r="D213" s="443">
        <v>30.0</v>
      </c>
      <c r="E213" s="443">
        <v>30.0</v>
      </c>
      <c r="F213" s="136" t="s">
        <v>140</v>
      </c>
      <c r="G213" s="1"/>
      <c r="H213" s="1"/>
    </row>
    <row r="214" ht="11.25" customHeight="1">
      <c r="A214" s="432" t="s">
        <v>140</v>
      </c>
      <c r="B214" s="432" t="s">
        <v>135</v>
      </c>
      <c r="C214" s="443" t="s">
        <v>14772</v>
      </c>
      <c r="D214" s="443">
        <v>30.0</v>
      </c>
      <c r="E214" s="443">
        <v>30.0</v>
      </c>
      <c r="F214" s="136" t="s">
        <v>140</v>
      </c>
      <c r="G214" s="1"/>
      <c r="H214" s="1"/>
    </row>
    <row r="215" ht="11.25" customHeight="1">
      <c r="A215" s="432" t="s">
        <v>12019</v>
      </c>
      <c r="B215" s="432" t="s">
        <v>135</v>
      </c>
      <c r="C215" s="443" t="s">
        <v>14773</v>
      </c>
      <c r="D215" s="443">
        <v>30.0</v>
      </c>
      <c r="E215" s="443">
        <v>30.0</v>
      </c>
      <c r="F215" s="136" t="s">
        <v>141</v>
      </c>
      <c r="G215" s="1"/>
      <c r="H215" s="1"/>
    </row>
    <row r="216" ht="11.25" customHeight="1">
      <c r="A216" s="432" t="s">
        <v>12019</v>
      </c>
      <c r="B216" s="432" t="s">
        <v>135</v>
      </c>
      <c r="C216" s="443" t="s">
        <v>14774</v>
      </c>
      <c r="D216" s="443">
        <v>30.0</v>
      </c>
      <c r="E216" s="443">
        <v>30.0</v>
      </c>
      <c r="F216" s="136" t="s">
        <v>141</v>
      </c>
      <c r="G216" s="1"/>
      <c r="H216" s="1"/>
    </row>
    <row r="217" ht="11.25" customHeight="1">
      <c r="A217" s="432" t="s">
        <v>12019</v>
      </c>
      <c r="B217" s="432" t="s">
        <v>135</v>
      </c>
      <c r="C217" s="443" t="s">
        <v>14775</v>
      </c>
      <c r="D217" s="443">
        <v>30.0</v>
      </c>
      <c r="E217" s="443">
        <v>30.0</v>
      </c>
      <c r="F217" s="136" t="s">
        <v>141</v>
      </c>
      <c r="G217" s="1"/>
      <c r="H217" s="1"/>
    </row>
    <row r="218" ht="11.25" customHeight="1">
      <c r="A218" s="432" t="s">
        <v>12019</v>
      </c>
      <c r="B218" s="432" t="s">
        <v>135</v>
      </c>
      <c r="C218" s="443" t="s">
        <v>14776</v>
      </c>
      <c r="D218" s="443">
        <v>20.0</v>
      </c>
      <c r="E218" s="443">
        <v>20.0</v>
      </c>
      <c r="F218" s="136" t="s">
        <v>141</v>
      </c>
      <c r="G218" s="1"/>
      <c r="H218" s="1"/>
    </row>
    <row r="219" ht="11.25" customHeight="1">
      <c r="A219" s="432" t="s">
        <v>12019</v>
      </c>
      <c r="B219" s="432" t="s">
        <v>135</v>
      </c>
      <c r="C219" s="443" t="s">
        <v>14777</v>
      </c>
      <c r="D219" s="443">
        <v>20.0</v>
      </c>
      <c r="E219" s="443">
        <v>20.0</v>
      </c>
      <c r="F219" s="136" t="s">
        <v>141</v>
      </c>
      <c r="G219" s="1"/>
      <c r="H219" s="1"/>
    </row>
    <row r="220" ht="11.25" customHeight="1">
      <c r="A220" s="432" t="s">
        <v>12019</v>
      </c>
      <c r="B220" s="432" t="s">
        <v>135</v>
      </c>
      <c r="C220" s="443" t="s">
        <v>14778</v>
      </c>
      <c r="D220" s="443">
        <v>20.0</v>
      </c>
      <c r="E220" s="443">
        <v>20.0</v>
      </c>
      <c r="F220" s="136" t="s">
        <v>141</v>
      </c>
      <c r="G220" s="1"/>
      <c r="H220" s="1"/>
    </row>
    <row r="221" ht="11.25" customHeight="1">
      <c r="A221" s="432" t="s">
        <v>10708</v>
      </c>
      <c r="B221" s="432" t="s">
        <v>135</v>
      </c>
      <c r="C221" s="443" t="s">
        <v>14779</v>
      </c>
      <c r="D221" s="443">
        <v>40.0</v>
      </c>
      <c r="E221" s="443">
        <v>40.0</v>
      </c>
      <c r="F221" s="136" t="s">
        <v>142</v>
      </c>
      <c r="G221" s="1"/>
      <c r="H221" s="1"/>
    </row>
    <row r="222" ht="11.25" customHeight="1">
      <c r="A222" s="432" t="s">
        <v>10708</v>
      </c>
      <c r="B222" s="432" t="s">
        <v>135</v>
      </c>
      <c r="C222" s="443" t="s">
        <v>14723</v>
      </c>
      <c r="D222" s="443">
        <v>40.0</v>
      </c>
      <c r="E222" s="443">
        <v>40.0</v>
      </c>
      <c r="F222" s="136" t="s">
        <v>142</v>
      </c>
      <c r="G222" s="1"/>
      <c r="H222" s="1"/>
    </row>
    <row r="223" ht="11.25" customHeight="1">
      <c r="A223" s="432" t="s">
        <v>10708</v>
      </c>
      <c r="B223" s="432" t="s">
        <v>135</v>
      </c>
      <c r="C223" s="443" t="s">
        <v>14780</v>
      </c>
      <c r="D223" s="443">
        <v>40.0</v>
      </c>
      <c r="E223" s="443">
        <v>40.0</v>
      </c>
      <c r="F223" s="136" t="s">
        <v>142</v>
      </c>
      <c r="G223" s="1"/>
      <c r="H223" s="1"/>
    </row>
    <row r="224" ht="11.25" customHeight="1">
      <c r="A224" s="432" t="s">
        <v>10708</v>
      </c>
      <c r="B224" s="432" t="s">
        <v>135</v>
      </c>
      <c r="C224" s="443" t="s">
        <v>14781</v>
      </c>
      <c r="D224" s="443">
        <v>40.0</v>
      </c>
      <c r="E224" s="443">
        <v>40.0</v>
      </c>
      <c r="F224" s="136" t="s">
        <v>142</v>
      </c>
      <c r="G224" s="1"/>
      <c r="H224" s="1"/>
    </row>
    <row r="225" ht="11.25" customHeight="1">
      <c r="A225" s="432" t="s">
        <v>10708</v>
      </c>
      <c r="B225" s="432" t="s">
        <v>135</v>
      </c>
      <c r="C225" s="443" t="s">
        <v>14782</v>
      </c>
      <c r="D225" s="443">
        <v>40.0</v>
      </c>
      <c r="E225" s="443">
        <v>40.0</v>
      </c>
      <c r="F225" s="136" t="s">
        <v>142</v>
      </c>
      <c r="G225" s="1"/>
      <c r="H225" s="1"/>
    </row>
    <row r="226" ht="11.25" customHeight="1">
      <c r="A226" s="432" t="s">
        <v>10708</v>
      </c>
      <c r="B226" s="432" t="s">
        <v>135</v>
      </c>
      <c r="C226" s="443" t="s">
        <v>14783</v>
      </c>
      <c r="D226" s="443">
        <v>40.0</v>
      </c>
      <c r="E226" s="443">
        <v>40.0</v>
      </c>
      <c r="F226" s="136" t="s">
        <v>142</v>
      </c>
      <c r="G226" s="1"/>
      <c r="H226" s="1"/>
    </row>
    <row r="227" ht="11.25" customHeight="1">
      <c r="A227" s="432" t="s">
        <v>10708</v>
      </c>
      <c r="B227" s="432" t="s">
        <v>135</v>
      </c>
      <c r="C227" s="443" t="s">
        <v>14763</v>
      </c>
      <c r="D227" s="443">
        <v>60.0</v>
      </c>
      <c r="E227" s="443">
        <v>60.0</v>
      </c>
      <c r="F227" s="136" t="s">
        <v>142</v>
      </c>
      <c r="G227" s="1"/>
      <c r="H227" s="1"/>
    </row>
    <row r="228" ht="11.25" customHeight="1">
      <c r="A228" s="432" t="s">
        <v>10708</v>
      </c>
      <c r="B228" s="432" t="s">
        <v>135</v>
      </c>
      <c r="C228" s="443" t="s">
        <v>14784</v>
      </c>
      <c r="D228" s="443">
        <v>80.0</v>
      </c>
      <c r="E228" s="443">
        <v>80.0</v>
      </c>
      <c r="F228" s="136" t="s">
        <v>142</v>
      </c>
      <c r="G228" s="1"/>
      <c r="H228" s="1"/>
    </row>
    <row r="229" ht="11.25" customHeight="1">
      <c r="A229" s="432" t="s">
        <v>10708</v>
      </c>
      <c r="B229" s="432" t="s">
        <v>135</v>
      </c>
      <c r="C229" s="443" t="s">
        <v>14785</v>
      </c>
      <c r="D229" s="443">
        <v>80.0</v>
      </c>
      <c r="E229" s="443">
        <v>80.0</v>
      </c>
      <c r="F229" s="136" t="s">
        <v>142</v>
      </c>
      <c r="G229" s="1"/>
      <c r="H229" s="1"/>
    </row>
    <row r="230" ht="11.25" customHeight="1">
      <c r="A230" s="432" t="s">
        <v>10708</v>
      </c>
      <c r="B230" s="432" t="s">
        <v>135</v>
      </c>
      <c r="C230" s="443" t="s">
        <v>14786</v>
      </c>
      <c r="D230" s="443">
        <v>100.0</v>
      </c>
      <c r="E230" s="443">
        <v>100.0</v>
      </c>
      <c r="F230" s="136" t="s">
        <v>142</v>
      </c>
      <c r="G230" s="1"/>
      <c r="H230" s="1"/>
    </row>
    <row r="231" ht="11.25" customHeight="1">
      <c r="A231" s="432" t="s">
        <v>10708</v>
      </c>
      <c r="B231" s="432" t="s">
        <v>135</v>
      </c>
      <c r="C231" s="443" t="s">
        <v>14787</v>
      </c>
      <c r="D231" s="443">
        <v>400.0</v>
      </c>
      <c r="E231" s="443">
        <v>400.0</v>
      </c>
      <c r="F231" s="136" t="s">
        <v>142</v>
      </c>
      <c r="G231" s="1"/>
      <c r="H231" s="1"/>
    </row>
    <row r="232" ht="11.25" customHeight="1">
      <c r="A232" s="432" t="s">
        <v>10708</v>
      </c>
      <c r="B232" s="432" t="s">
        <v>135</v>
      </c>
      <c r="C232" s="443" t="s">
        <v>14788</v>
      </c>
      <c r="D232" s="443">
        <v>30.0</v>
      </c>
      <c r="E232" s="443">
        <v>30.0</v>
      </c>
      <c r="F232" s="136" t="s">
        <v>142</v>
      </c>
      <c r="G232" s="1"/>
      <c r="H232" s="1"/>
    </row>
    <row r="233" ht="11.25" customHeight="1">
      <c r="A233" s="432" t="s">
        <v>10708</v>
      </c>
      <c r="B233" s="432" t="s">
        <v>135</v>
      </c>
      <c r="C233" s="443" t="s">
        <v>14789</v>
      </c>
      <c r="D233" s="443">
        <v>30.0</v>
      </c>
      <c r="E233" s="443">
        <v>30.0</v>
      </c>
      <c r="F233" s="136" t="s">
        <v>142</v>
      </c>
      <c r="G233" s="1"/>
      <c r="H233" s="1"/>
    </row>
    <row r="234" ht="11.25" customHeight="1">
      <c r="A234" s="432" t="s">
        <v>10708</v>
      </c>
      <c r="B234" s="432" t="s">
        <v>135</v>
      </c>
      <c r="C234" s="443" t="s">
        <v>14790</v>
      </c>
      <c r="D234" s="443">
        <v>30.0</v>
      </c>
      <c r="E234" s="443">
        <v>30.0</v>
      </c>
      <c r="F234" s="136" t="s">
        <v>142</v>
      </c>
      <c r="G234" s="1"/>
      <c r="H234" s="1"/>
    </row>
    <row r="235" ht="11.25" customHeight="1">
      <c r="A235" s="432" t="s">
        <v>10708</v>
      </c>
      <c r="B235" s="432" t="s">
        <v>135</v>
      </c>
      <c r="C235" s="443" t="s">
        <v>14791</v>
      </c>
      <c r="D235" s="443">
        <v>30.0</v>
      </c>
      <c r="E235" s="443">
        <v>30.0</v>
      </c>
      <c r="F235" s="136" t="s">
        <v>142</v>
      </c>
      <c r="G235" s="1"/>
      <c r="H235" s="1"/>
    </row>
    <row r="236" ht="11.25" customHeight="1">
      <c r="A236" s="432" t="s">
        <v>10708</v>
      </c>
      <c r="B236" s="432" t="s">
        <v>135</v>
      </c>
      <c r="C236" s="443" t="s">
        <v>14792</v>
      </c>
      <c r="D236" s="443">
        <v>30.0</v>
      </c>
      <c r="E236" s="443">
        <v>30.0</v>
      </c>
      <c r="F236" s="136" t="s">
        <v>142</v>
      </c>
      <c r="G236" s="1"/>
      <c r="H236" s="1"/>
    </row>
    <row r="237" ht="11.25" customHeight="1">
      <c r="A237" s="432" t="s">
        <v>10708</v>
      </c>
      <c r="B237" s="432" t="s">
        <v>135</v>
      </c>
      <c r="C237" s="443" t="s">
        <v>14793</v>
      </c>
      <c r="D237" s="443">
        <v>30.0</v>
      </c>
      <c r="E237" s="443">
        <v>30.0</v>
      </c>
      <c r="F237" s="136" t="s">
        <v>142</v>
      </c>
      <c r="G237" s="1"/>
      <c r="H237" s="1"/>
    </row>
    <row r="238" ht="11.25" customHeight="1">
      <c r="A238" s="432" t="s">
        <v>10708</v>
      </c>
      <c r="B238" s="432" t="s">
        <v>135</v>
      </c>
      <c r="C238" s="443" t="s">
        <v>14794</v>
      </c>
      <c r="D238" s="443">
        <v>30.0</v>
      </c>
      <c r="E238" s="443">
        <v>30.0</v>
      </c>
      <c r="F238" s="136" t="s">
        <v>142</v>
      </c>
      <c r="G238" s="1"/>
      <c r="H238" s="1"/>
    </row>
    <row r="239" ht="11.25" customHeight="1">
      <c r="A239" s="432" t="s">
        <v>10708</v>
      </c>
      <c r="B239" s="432" t="s">
        <v>135</v>
      </c>
      <c r="C239" s="443" t="s">
        <v>14795</v>
      </c>
      <c r="D239" s="443">
        <v>30.0</v>
      </c>
      <c r="E239" s="443">
        <v>30.0</v>
      </c>
      <c r="F239" s="136" t="s">
        <v>142</v>
      </c>
      <c r="G239" s="1"/>
      <c r="H239" s="1"/>
    </row>
    <row r="240" ht="11.25" customHeight="1">
      <c r="A240" s="432" t="s">
        <v>10708</v>
      </c>
      <c r="B240" s="432" t="s">
        <v>135</v>
      </c>
      <c r="C240" s="443" t="s">
        <v>14796</v>
      </c>
      <c r="D240" s="443">
        <v>20.0</v>
      </c>
      <c r="E240" s="443">
        <v>20.0</v>
      </c>
      <c r="F240" s="136" t="s">
        <v>142</v>
      </c>
      <c r="G240" s="1"/>
      <c r="H240" s="1"/>
    </row>
    <row r="241" ht="11.25" customHeight="1">
      <c r="A241" s="432" t="s">
        <v>10708</v>
      </c>
      <c r="B241" s="432" t="s">
        <v>135</v>
      </c>
      <c r="C241" s="443" t="s">
        <v>14797</v>
      </c>
      <c r="D241" s="443">
        <v>20.0</v>
      </c>
      <c r="E241" s="443">
        <v>20.0</v>
      </c>
      <c r="F241" s="136" t="s">
        <v>142</v>
      </c>
      <c r="G241" s="1"/>
      <c r="H241" s="1"/>
    </row>
    <row r="242" ht="11.25" customHeight="1">
      <c r="A242" s="432" t="s">
        <v>10708</v>
      </c>
      <c r="B242" s="432" t="s">
        <v>135</v>
      </c>
      <c r="C242" s="443" t="s">
        <v>14798</v>
      </c>
      <c r="D242" s="443">
        <v>20.0</v>
      </c>
      <c r="E242" s="443">
        <v>20.0</v>
      </c>
      <c r="F242" s="136" t="s">
        <v>142</v>
      </c>
      <c r="G242" s="1"/>
      <c r="H242" s="1"/>
    </row>
    <row r="243" ht="11.25" customHeight="1">
      <c r="A243" s="432" t="s">
        <v>10708</v>
      </c>
      <c r="B243" s="432" t="s">
        <v>135</v>
      </c>
      <c r="C243" s="443" t="s">
        <v>14799</v>
      </c>
      <c r="D243" s="443">
        <v>20.0</v>
      </c>
      <c r="E243" s="443">
        <v>20.0</v>
      </c>
      <c r="F243" s="136" t="s">
        <v>142</v>
      </c>
      <c r="G243" s="1"/>
      <c r="H243" s="1"/>
    </row>
    <row r="244" ht="11.25" customHeight="1">
      <c r="A244" s="432" t="s">
        <v>10708</v>
      </c>
      <c r="B244" s="432" t="s">
        <v>135</v>
      </c>
      <c r="C244" s="443" t="s">
        <v>14800</v>
      </c>
      <c r="D244" s="443">
        <v>20.0</v>
      </c>
      <c r="E244" s="443">
        <v>20.0</v>
      </c>
      <c r="F244" s="136" t="s">
        <v>142</v>
      </c>
      <c r="G244" s="1"/>
      <c r="H244" s="1"/>
    </row>
    <row r="245" ht="11.25" customHeight="1">
      <c r="A245" s="432" t="s">
        <v>10708</v>
      </c>
      <c r="B245" s="432" t="s">
        <v>135</v>
      </c>
      <c r="C245" s="443" t="s">
        <v>14801</v>
      </c>
      <c r="D245" s="443">
        <v>20.0</v>
      </c>
      <c r="E245" s="443">
        <v>20.0</v>
      </c>
      <c r="F245" s="136" t="s">
        <v>142</v>
      </c>
      <c r="G245" s="1"/>
      <c r="H245" s="1"/>
    </row>
    <row r="246" ht="11.25" customHeight="1">
      <c r="A246" s="432" t="s">
        <v>10708</v>
      </c>
      <c r="B246" s="432" t="s">
        <v>135</v>
      </c>
      <c r="C246" s="443" t="s">
        <v>14802</v>
      </c>
      <c r="D246" s="443">
        <v>20.0</v>
      </c>
      <c r="E246" s="443">
        <v>20.0</v>
      </c>
      <c r="F246" s="136" t="s">
        <v>142</v>
      </c>
      <c r="G246" s="1"/>
      <c r="H246" s="1"/>
    </row>
    <row r="247" ht="11.25" customHeight="1">
      <c r="A247" s="432" t="s">
        <v>10708</v>
      </c>
      <c r="B247" s="432" t="s">
        <v>135</v>
      </c>
      <c r="C247" s="443" t="s">
        <v>14803</v>
      </c>
      <c r="D247" s="443">
        <v>20.0</v>
      </c>
      <c r="E247" s="443">
        <v>20.0</v>
      </c>
      <c r="F247" s="136" t="s">
        <v>142</v>
      </c>
      <c r="G247" s="1"/>
      <c r="H247" s="1"/>
    </row>
    <row r="248" ht="11.25" customHeight="1">
      <c r="A248" s="432" t="s">
        <v>10708</v>
      </c>
      <c r="B248" s="432" t="s">
        <v>135</v>
      </c>
      <c r="C248" s="443" t="s">
        <v>14804</v>
      </c>
      <c r="D248" s="443">
        <v>20.0</v>
      </c>
      <c r="E248" s="443">
        <v>20.0</v>
      </c>
      <c r="F248" s="136" t="s">
        <v>142</v>
      </c>
      <c r="G248" s="1"/>
      <c r="H248" s="1"/>
    </row>
    <row r="249" ht="11.25" customHeight="1">
      <c r="A249" s="432" t="s">
        <v>10708</v>
      </c>
      <c r="B249" s="432" t="s">
        <v>135</v>
      </c>
      <c r="C249" s="443" t="s">
        <v>14805</v>
      </c>
      <c r="D249" s="443">
        <v>20.0</v>
      </c>
      <c r="E249" s="443">
        <v>20.0</v>
      </c>
      <c r="F249" s="136" t="s">
        <v>142</v>
      </c>
      <c r="G249" s="1"/>
      <c r="H249" s="1"/>
    </row>
    <row r="250" ht="11.25" customHeight="1">
      <c r="A250" s="432" t="s">
        <v>10708</v>
      </c>
      <c r="B250" s="432" t="s">
        <v>135</v>
      </c>
      <c r="C250" s="443" t="s">
        <v>14806</v>
      </c>
      <c r="D250" s="443">
        <v>20.0</v>
      </c>
      <c r="E250" s="443">
        <v>20.0</v>
      </c>
      <c r="F250" s="136" t="s">
        <v>142</v>
      </c>
      <c r="G250" s="1"/>
      <c r="H250" s="1"/>
    </row>
    <row r="251" ht="11.25" customHeight="1">
      <c r="A251" s="432" t="s">
        <v>10708</v>
      </c>
      <c r="B251" s="432" t="s">
        <v>135</v>
      </c>
      <c r="C251" s="443" t="s">
        <v>14807</v>
      </c>
      <c r="D251" s="443">
        <v>20.0</v>
      </c>
      <c r="E251" s="443">
        <v>20.0</v>
      </c>
      <c r="F251" s="136" t="s">
        <v>142</v>
      </c>
      <c r="G251" s="1"/>
      <c r="H251" s="1"/>
    </row>
    <row r="252" ht="11.25" customHeight="1">
      <c r="A252" s="432" t="s">
        <v>10708</v>
      </c>
      <c r="B252" s="432" t="s">
        <v>135</v>
      </c>
      <c r="C252" s="443" t="s">
        <v>14808</v>
      </c>
      <c r="D252" s="443">
        <v>20.0</v>
      </c>
      <c r="E252" s="443">
        <v>20.0</v>
      </c>
      <c r="F252" s="136" t="s">
        <v>142</v>
      </c>
      <c r="G252" s="1"/>
      <c r="H252" s="1"/>
    </row>
    <row r="253" ht="11.25" customHeight="1">
      <c r="A253" s="432" t="s">
        <v>10708</v>
      </c>
      <c r="B253" s="432" t="s">
        <v>135</v>
      </c>
      <c r="C253" s="443" t="s">
        <v>14809</v>
      </c>
      <c r="D253" s="443">
        <v>20.0</v>
      </c>
      <c r="E253" s="443">
        <v>20.0</v>
      </c>
      <c r="F253" s="136" t="s">
        <v>142</v>
      </c>
      <c r="G253" s="1"/>
      <c r="H253" s="1"/>
    </row>
    <row r="254" ht="11.25" customHeight="1">
      <c r="A254" s="432" t="s">
        <v>10708</v>
      </c>
      <c r="B254" s="432" t="s">
        <v>135</v>
      </c>
      <c r="C254" s="443" t="s">
        <v>14810</v>
      </c>
      <c r="D254" s="443">
        <v>20.0</v>
      </c>
      <c r="E254" s="443">
        <v>20.0</v>
      </c>
      <c r="F254" s="136" t="s">
        <v>142</v>
      </c>
      <c r="G254" s="1"/>
      <c r="H254" s="1"/>
    </row>
    <row r="255" ht="11.25" customHeight="1">
      <c r="A255" s="432" t="s">
        <v>10708</v>
      </c>
      <c r="B255" s="432" t="s">
        <v>135</v>
      </c>
      <c r="C255" s="443" t="s">
        <v>14811</v>
      </c>
      <c r="D255" s="443">
        <v>20.0</v>
      </c>
      <c r="E255" s="443">
        <v>20.0</v>
      </c>
      <c r="F255" s="136" t="s">
        <v>142</v>
      </c>
      <c r="G255" s="1"/>
      <c r="H255" s="1"/>
    </row>
    <row r="256" ht="11.25" customHeight="1">
      <c r="A256" s="432" t="s">
        <v>10708</v>
      </c>
      <c r="B256" s="432" t="s">
        <v>135</v>
      </c>
      <c r="C256" s="443" t="s">
        <v>14812</v>
      </c>
      <c r="D256" s="443">
        <v>20.0</v>
      </c>
      <c r="E256" s="443">
        <v>20.0</v>
      </c>
      <c r="F256" s="136" t="s">
        <v>142</v>
      </c>
      <c r="G256" s="1"/>
      <c r="H256" s="1"/>
    </row>
    <row r="257" ht="11.25" customHeight="1">
      <c r="A257" s="432" t="s">
        <v>10708</v>
      </c>
      <c r="B257" s="432" t="s">
        <v>7880</v>
      </c>
      <c r="C257" s="443" t="s">
        <v>14813</v>
      </c>
      <c r="D257" s="443">
        <v>20.0</v>
      </c>
      <c r="E257" s="443">
        <v>20.0</v>
      </c>
      <c r="F257" s="136" t="s">
        <v>142</v>
      </c>
      <c r="G257" s="1"/>
      <c r="H257" s="1"/>
    </row>
    <row r="258" ht="11.25" customHeight="1">
      <c r="A258" s="432" t="s">
        <v>10708</v>
      </c>
      <c r="B258" s="432" t="s">
        <v>7886</v>
      </c>
      <c r="C258" s="443" t="s">
        <v>14814</v>
      </c>
      <c r="D258" s="443">
        <v>20.0</v>
      </c>
      <c r="E258" s="443">
        <v>20.0</v>
      </c>
      <c r="F258" s="136" t="s">
        <v>142</v>
      </c>
      <c r="G258" s="1"/>
      <c r="H258" s="1"/>
    </row>
    <row r="259" ht="11.25" customHeight="1">
      <c r="A259" s="432" t="s">
        <v>11678</v>
      </c>
      <c r="B259" s="432" t="s">
        <v>135</v>
      </c>
      <c r="C259" s="443" t="s">
        <v>14815</v>
      </c>
      <c r="D259" s="443">
        <v>30.0</v>
      </c>
      <c r="E259" s="443">
        <v>30.0</v>
      </c>
      <c r="F259" s="136" t="s">
        <v>143</v>
      </c>
      <c r="G259" s="1"/>
      <c r="H259" s="1"/>
    </row>
    <row r="260" ht="11.25" customHeight="1">
      <c r="A260" s="432" t="s">
        <v>11678</v>
      </c>
      <c r="B260" s="432" t="s">
        <v>135</v>
      </c>
      <c r="C260" s="443" t="s">
        <v>14816</v>
      </c>
      <c r="D260" s="443">
        <v>30.0</v>
      </c>
      <c r="E260" s="443">
        <v>30.0</v>
      </c>
      <c r="F260" s="136" t="s">
        <v>143</v>
      </c>
      <c r="G260" s="1"/>
      <c r="H260" s="1"/>
    </row>
    <row r="261" ht="11.25" customHeight="1">
      <c r="A261" s="432" t="s">
        <v>11678</v>
      </c>
      <c r="B261" s="432" t="s">
        <v>135</v>
      </c>
      <c r="C261" s="443" t="s">
        <v>14817</v>
      </c>
      <c r="D261" s="443">
        <v>30.0</v>
      </c>
      <c r="E261" s="443">
        <v>30.0</v>
      </c>
      <c r="F261" s="136" t="s">
        <v>143</v>
      </c>
      <c r="G261" s="1"/>
      <c r="H261" s="1"/>
    </row>
    <row r="262" ht="11.25" customHeight="1">
      <c r="A262" s="432" t="s">
        <v>11678</v>
      </c>
      <c r="B262" s="432" t="s">
        <v>135</v>
      </c>
      <c r="C262" s="443" t="s">
        <v>14818</v>
      </c>
      <c r="D262" s="443">
        <v>30.0</v>
      </c>
      <c r="E262" s="443">
        <v>30.0</v>
      </c>
      <c r="F262" s="136" t="s">
        <v>143</v>
      </c>
      <c r="G262" s="1"/>
      <c r="H262" s="1"/>
    </row>
    <row r="263" ht="11.25" customHeight="1">
      <c r="A263" s="432" t="s">
        <v>11678</v>
      </c>
      <c r="B263" s="432" t="s">
        <v>135</v>
      </c>
      <c r="C263" s="443" t="s">
        <v>14819</v>
      </c>
      <c r="D263" s="443">
        <v>30.0</v>
      </c>
      <c r="E263" s="443">
        <v>30.0</v>
      </c>
      <c r="F263" s="136" t="s">
        <v>143</v>
      </c>
      <c r="G263" s="1"/>
      <c r="H263" s="1"/>
    </row>
    <row r="264" ht="11.25" customHeight="1">
      <c r="A264" s="432" t="s">
        <v>11678</v>
      </c>
      <c r="B264" s="432" t="s">
        <v>135</v>
      </c>
      <c r="C264" s="443" t="s">
        <v>14820</v>
      </c>
      <c r="D264" s="443">
        <v>40.0</v>
      </c>
      <c r="E264" s="443">
        <v>40.0</v>
      </c>
      <c r="F264" s="136" t="s">
        <v>143</v>
      </c>
      <c r="G264" s="1"/>
      <c r="H264" s="1"/>
    </row>
    <row r="265" ht="11.25" customHeight="1">
      <c r="A265" s="432" t="s">
        <v>11678</v>
      </c>
      <c r="B265" s="432" t="s">
        <v>135</v>
      </c>
      <c r="C265" s="443" t="s">
        <v>14700</v>
      </c>
      <c r="D265" s="443">
        <v>60.0</v>
      </c>
      <c r="E265" s="443">
        <v>60.0</v>
      </c>
      <c r="F265" s="136" t="s">
        <v>143</v>
      </c>
      <c r="G265" s="1"/>
      <c r="H265" s="1"/>
    </row>
    <row r="266" ht="11.25" customHeight="1">
      <c r="A266" s="432" t="s">
        <v>11678</v>
      </c>
      <c r="B266" s="432" t="s">
        <v>135</v>
      </c>
      <c r="C266" s="443" t="s">
        <v>14644</v>
      </c>
      <c r="D266" s="443">
        <v>60.0</v>
      </c>
      <c r="E266" s="443">
        <v>60.0</v>
      </c>
      <c r="F266" s="136" t="s">
        <v>143</v>
      </c>
      <c r="G266" s="1"/>
      <c r="H266" s="1"/>
    </row>
    <row r="267" ht="11.25" customHeight="1">
      <c r="A267" s="432" t="s">
        <v>11678</v>
      </c>
      <c r="B267" s="432" t="s">
        <v>135</v>
      </c>
      <c r="C267" s="443" t="s">
        <v>14821</v>
      </c>
      <c r="D267" s="443">
        <v>20.0</v>
      </c>
      <c r="E267" s="443">
        <v>20.0</v>
      </c>
      <c r="F267" s="136" t="s">
        <v>143</v>
      </c>
      <c r="G267" s="1"/>
      <c r="H267" s="1"/>
    </row>
    <row r="268" ht="11.25" customHeight="1">
      <c r="A268" s="432" t="s">
        <v>11678</v>
      </c>
      <c r="B268" s="432" t="s">
        <v>135</v>
      </c>
      <c r="C268" s="443" t="s">
        <v>14822</v>
      </c>
      <c r="D268" s="443">
        <v>20.0</v>
      </c>
      <c r="E268" s="443">
        <v>20.0</v>
      </c>
      <c r="F268" s="136" t="s">
        <v>143</v>
      </c>
      <c r="G268" s="1"/>
      <c r="H268" s="1"/>
    </row>
    <row r="269" ht="11.25" customHeight="1">
      <c r="A269" s="432" t="s">
        <v>11678</v>
      </c>
      <c r="B269" s="432" t="s">
        <v>135</v>
      </c>
      <c r="C269" s="443" t="s">
        <v>14823</v>
      </c>
      <c r="D269" s="443">
        <v>20.0</v>
      </c>
      <c r="E269" s="443">
        <v>20.0</v>
      </c>
      <c r="F269" s="136" t="s">
        <v>143</v>
      </c>
      <c r="G269" s="1"/>
      <c r="H269" s="1"/>
    </row>
    <row r="270" ht="11.25" customHeight="1">
      <c r="A270" s="432" t="s">
        <v>11678</v>
      </c>
      <c r="B270" s="432" t="s">
        <v>135</v>
      </c>
      <c r="C270" s="443" t="s">
        <v>14824</v>
      </c>
      <c r="D270" s="443">
        <v>20.0</v>
      </c>
      <c r="E270" s="443">
        <v>20.0</v>
      </c>
      <c r="F270" s="136" t="s">
        <v>143</v>
      </c>
      <c r="G270" s="1"/>
      <c r="H270" s="1"/>
    </row>
    <row r="271" ht="11.25" customHeight="1">
      <c r="A271" s="432" t="s">
        <v>11678</v>
      </c>
      <c r="B271" s="432" t="s">
        <v>135</v>
      </c>
      <c r="C271" s="443" t="s">
        <v>14825</v>
      </c>
      <c r="D271" s="443">
        <v>20.0</v>
      </c>
      <c r="E271" s="443">
        <v>20.0</v>
      </c>
      <c r="F271" s="136" t="s">
        <v>143</v>
      </c>
      <c r="G271" s="1"/>
      <c r="H271" s="1"/>
    </row>
    <row r="272" ht="11.25" customHeight="1">
      <c r="A272" s="432" t="s">
        <v>11678</v>
      </c>
      <c r="B272" s="432" t="s">
        <v>135</v>
      </c>
      <c r="C272" s="443" t="s">
        <v>14826</v>
      </c>
      <c r="D272" s="443">
        <v>20.0</v>
      </c>
      <c r="E272" s="443">
        <v>20.0</v>
      </c>
      <c r="F272" s="136" t="s">
        <v>143</v>
      </c>
      <c r="G272" s="1"/>
      <c r="H272" s="1"/>
    </row>
    <row r="273" ht="11.25" customHeight="1">
      <c r="A273" s="432" t="s">
        <v>11678</v>
      </c>
      <c r="B273" s="432" t="s">
        <v>135</v>
      </c>
      <c r="C273" s="443" t="s">
        <v>14827</v>
      </c>
      <c r="D273" s="443">
        <v>30.0</v>
      </c>
      <c r="E273" s="443">
        <v>30.0</v>
      </c>
      <c r="F273" s="136" t="s">
        <v>143</v>
      </c>
      <c r="G273" s="1"/>
      <c r="H273" s="1"/>
    </row>
    <row r="274" ht="11.25" customHeight="1">
      <c r="A274" s="432" t="s">
        <v>11678</v>
      </c>
      <c r="B274" s="432" t="s">
        <v>135</v>
      </c>
      <c r="C274" s="443" t="s">
        <v>14828</v>
      </c>
      <c r="D274" s="443">
        <v>30.0</v>
      </c>
      <c r="E274" s="443">
        <v>30.0</v>
      </c>
      <c r="F274" s="136" t="s">
        <v>143</v>
      </c>
      <c r="G274" s="1"/>
      <c r="H274" s="1"/>
    </row>
    <row r="275" ht="11.25" customHeight="1">
      <c r="A275" s="432" t="s">
        <v>11678</v>
      </c>
      <c r="B275" s="432" t="s">
        <v>135</v>
      </c>
      <c r="C275" s="443" t="s">
        <v>14829</v>
      </c>
      <c r="D275" s="443">
        <v>20.0</v>
      </c>
      <c r="E275" s="443">
        <v>20.0</v>
      </c>
      <c r="F275" s="136" t="s">
        <v>143</v>
      </c>
      <c r="G275" s="1"/>
      <c r="H275" s="1"/>
    </row>
    <row r="276" ht="11.25" customHeight="1">
      <c r="A276" s="432" t="s">
        <v>145</v>
      </c>
      <c r="B276" s="432" t="s">
        <v>135</v>
      </c>
      <c r="C276" s="443" t="s">
        <v>14815</v>
      </c>
      <c r="D276" s="443">
        <v>30.0</v>
      </c>
      <c r="E276" s="443">
        <v>30.0</v>
      </c>
      <c r="F276" s="136" t="s">
        <v>145</v>
      </c>
      <c r="G276" s="1"/>
      <c r="H276" s="1"/>
    </row>
    <row r="277" ht="11.25" customHeight="1">
      <c r="A277" s="432" t="s">
        <v>145</v>
      </c>
      <c r="B277" s="432" t="s">
        <v>135</v>
      </c>
      <c r="C277" s="443" t="s">
        <v>14830</v>
      </c>
      <c r="D277" s="443">
        <v>30.0</v>
      </c>
      <c r="E277" s="443">
        <v>30.0</v>
      </c>
      <c r="F277" s="136" t="s">
        <v>145</v>
      </c>
      <c r="G277" s="1"/>
      <c r="H277" s="1"/>
    </row>
    <row r="278" ht="11.25" customHeight="1">
      <c r="A278" s="432" t="s">
        <v>145</v>
      </c>
      <c r="B278" s="432" t="s">
        <v>135</v>
      </c>
      <c r="C278" s="443" t="s">
        <v>14831</v>
      </c>
      <c r="D278" s="443">
        <v>30.0</v>
      </c>
      <c r="E278" s="443">
        <v>30.0</v>
      </c>
      <c r="F278" s="136" t="s">
        <v>145</v>
      </c>
      <c r="G278" s="1"/>
      <c r="H278" s="1"/>
    </row>
    <row r="279" ht="11.25" customHeight="1">
      <c r="A279" s="432" t="s">
        <v>145</v>
      </c>
      <c r="B279" s="432" t="s">
        <v>135</v>
      </c>
      <c r="C279" s="443" t="s">
        <v>14832</v>
      </c>
      <c r="D279" s="443">
        <v>30.0</v>
      </c>
      <c r="E279" s="443">
        <v>30.0</v>
      </c>
      <c r="F279" s="136" t="s">
        <v>145</v>
      </c>
      <c r="G279" s="1"/>
      <c r="H279" s="1"/>
    </row>
    <row r="280" ht="11.25" customHeight="1">
      <c r="A280" s="432" t="s">
        <v>145</v>
      </c>
      <c r="B280" s="432" t="s">
        <v>135</v>
      </c>
      <c r="C280" s="443" t="s">
        <v>14833</v>
      </c>
      <c r="D280" s="443">
        <v>30.0</v>
      </c>
      <c r="E280" s="443">
        <v>30.0</v>
      </c>
      <c r="F280" s="136" t="s">
        <v>145</v>
      </c>
      <c r="G280" s="1"/>
      <c r="H280" s="1"/>
    </row>
    <row r="281" ht="11.25" customHeight="1">
      <c r="A281" s="432" t="s">
        <v>145</v>
      </c>
      <c r="B281" s="432" t="s">
        <v>135</v>
      </c>
      <c r="C281" s="443" t="s">
        <v>14834</v>
      </c>
      <c r="D281" s="443">
        <v>20.0</v>
      </c>
      <c r="E281" s="443">
        <v>20.0</v>
      </c>
      <c r="F281" s="136" t="s">
        <v>145</v>
      </c>
      <c r="G281" s="1"/>
      <c r="H281" s="1"/>
    </row>
    <row r="282" ht="11.25" customHeight="1">
      <c r="A282" s="432" t="s">
        <v>145</v>
      </c>
      <c r="B282" s="432" t="s">
        <v>135</v>
      </c>
      <c r="C282" s="443" t="s">
        <v>14835</v>
      </c>
      <c r="D282" s="443">
        <v>20.0</v>
      </c>
      <c r="E282" s="443">
        <v>20.0</v>
      </c>
      <c r="F282" s="136" t="s">
        <v>145</v>
      </c>
      <c r="G282" s="1"/>
      <c r="H282" s="1"/>
    </row>
    <row r="283" ht="11.25" customHeight="1">
      <c r="A283" s="432" t="s">
        <v>145</v>
      </c>
      <c r="B283" s="432" t="s">
        <v>135</v>
      </c>
      <c r="C283" s="443" t="s">
        <v>14836</v>
      </c>
      <c r="D283" s="443">
        <v>20.0</v>
      </c>
      <c r="E283" s="443">
        <v>20.0</v>
      </c>
      <c r="F283" s="136" t="s">
        <v>145</v>
      </c>
      <c r="G283" s="1"/>
      <c r="H283" s="1"/>
    </row>
    <row r="284" ht="11.25" customHeight="1">
      <c r="A284" s="432" t="s">
        <v>145</v>
      </c>
      <c r="B284" s="432" t="s">
        <v>135</v>
      </c>
      <c r="C284" s="443" t="s">
        <v>14837</v>
      </c>
      <c r="D284" s="443">
        <v>20.0</v>
      </c>
      <c r="E284" s="443">
        <v>20.0</v>
      </c>
      <c r="F284" s="136" t="s">
        <v>145</v>
      </c>
      <c r="G284" s="1"/>
      <c r="H284" s="1"/>
    </row>
    <row r="285" ht="11.25" customHeight="1">
      <c r="A285" s="432" t="s">
        <v>145</v>
      </c>
      <c r="B285" s="432" t="s">
        <v>135</v>
      </c>
      <c r="C285" s="443" t="s">
        <v>14838</v>
      </c>
      <c r="D285" s="443">
        <v>20.0</v>
      </c>
      <c r="E285" s="443">
        <v>20.0</v>
      </c>
      <c r="F285" s="136" t="s">
        <v>145</v>
      </c>
      <c r="G285" s="1"/>
      <c r="H285" s="1"/>
    </row>
    <row r="286" ht="11.25" customHeight="1">
      <c r="A286" s="432" t="s">
        <v>145</v>
      </c>
      <c r="B286" s="432" t="s">
        <v>135</v>
      </c>
      <c r="C286" s="443" t="s">
        <v>14839</v>
      </c>
      <c r="D286" s="443">
        <v>20.0</v>
      </c>
      <c r="E286" s="443">
        <v>20.0</v>
      </c>
      <c r="F286" s="136" t="s">
        <v>145</v>
      </c>
      <c r="G286" s="1"/>
      <c r="H286" s="1"/>
    </row>
    <row r="287" ht="11.25" customHeight="1">
      <c r="A287" s="432" t="s">
        <v>145</v>
      </c>
      <c r="B287" s="432" t="s">
        <v>135</v>
      </c>
      <c r="C287" s="443" t="s">
        <v>14840</v>
      </c>
      <c r="D287" s="443">
        <v>20.0</v>
      </c>
      <c r="E287" s="443">
        <v>20.0</v>
      </c>
      <c r="F287" s="136" t="s">
        <v>145</v>
      </c>
      <c r="G287" s="1"/>
      <c r="H287" s="1"/>
    </row>
    <row r="288" ht="11.25" customHeight="1">
      <c r="A288" s="432" t="s">
        <v>145</v>
      </c>
      <c r="B288" s="432" t="s">
        <v>135</v>
      </c>
      <c r="C288" s="443" t="s">
        <v>14841</v>
      </c>
      <c r="D288" s="443">
        <v>30.0</v>
      </c>
      <c r="E288" s="443">
        <v>30.0</v>
      </c>
      <c r="F288" s="136" t="s">
        <v>145</v>
      </c>
      <c r="G288" s="1"/>
      <c r="H288" s="1"/>
    </row>
    <row r="289" ht="11.25" customHeight="1">
      <c r="A289" s="432" t="s">
        <v>11683</v>
      </c>
      <c r="B289" s="432" t="s">
        <v>135</v>
      </c>
      <c r="C289" s="443" t="s">
        <v>14842</v>
      </c>
      <c r="D289" s="443">
        <v>30.0</v>
      </c>
      <c r="E289" s="443">
        <v>30.0</v>
      </c>
      <c r="F289" s="136" t="s">
        <v>146</v>
      </c>
      <c r="G289" s="1"/>
      <c r="H289" s="1"/>
    </row>
    <row r="290" ht="11.25" customHeight="1">
      <c r="A290" s="432" t="s">
        <v>11683</v>
      </c>
      <c r="B290" s="432" t="s">
        <v>135</v>
      </c>
      <c r="C290" s="443" t="s">
        <v>14799</v>
      </c>
      <c r="D290" s="443">
        <v>30.0</v>
      </c>
      <c r="E290" s="443">
        <v>30.0</v>
      </c>
      <c r="F290" s="136" t="s">
        <v>146</v>
      </c>
      <c r="G290" s="1"/>
      <c r="H290" s="1"/>
    </row>
    <row r="291" ht="11.25" customHeight="1">
      <c r="A291" s="432" t="s">
        <v>11683</v>
      </c>
      <c r="B291" s="432" t="s">
        <v>135</v>
      </c>
      <c r="C291" s="443" t="s">
        <v>14800</v>
      </c>
      <c r="D291" s="443">
        <v>30.0</v>
      </c>
      <c r="E291" s="443">
        <v>30.0</v>
      </c>
      <c r="F291" s="136" t="s">
        <v>146</v>
      </c>
      <c r="G291" s="1"/>
      <c r="H291" s="1"/>
    </row>
    <row r="292" ht="11.25" customHeight="1">
      <c r="A292" s="432" t="s">
        <v>11683</v>
      </c>
      <c r="B292" s="432" t="s">
        <v>135</v>
      </c>
      <c r="C292" s="443" t="s">
        <v>14801</v>
      </c>
      <c r="D292" s="443">
        <v>30.0</v>
      </c>
      <c r="E292" s="443">
        <v>30.0</v>
      </c>
      <c r="F292" s="136" t="s">
        <v>146</v>
      </c>
      <c r="G292" s="1"/>
      <c r="H292" s="1"/>
    </row>
    <row r="293" ht="11.25" customHeight="1">
      <c r="A293" s="432" t="s">
        <v>11683</v>
      </c>
      <c r="B293" s="432" t="s">
        <v>135</v>
      </c>
      <c r="C293" s="443" t="s">
        <v>14802</v>
      </c>
      <c r="D293" s="443">
        <v>30.0</v>
      </c>
      <c r="E293" s="443">
        <v>30.0</v>
      </c>
      <c r="F293" s="136" t="s">
        <v>146</v>
      </c>
      <c r="G293" s="1"/>
      <c r="H293" s="1"/>
    </row>
    <row r="294" ht="11.25" customHeight="1">
      <c r="A294" s="432" t="s">
        <v>147</v>
      </c>
      <c r="B294" s="432" t="s">
        <v>135</v>
      </c>
      <c r="C294" s="443" t="s">
        <v>14843</v>
      </c>
      <c r="D294" s="443">
        <v>30.0</v>
      </c>
      <c r="E294" s="443">
        <v>30.0</v>
      </c>
      <c r="F294" s="136" t="s">
        <v>147</v>
      </c>
      <c r="G294" s="1"/>
      <c r="H294" s="1"/>
    </row>
    <row r="295" ht="11.25" customHeight="1">
      <c r="A295" s="432" t="s">
        <v>147</v>
      </c>
      <c r="B295" s="432" t="s">
        <v>135</v>
      </c>
      <c r="C295" s="443" t="s">
        <v>14844</v>
      </c>
      <c r="D295" s="443">
        <v>30.0</v>
      </c>
      <c r="E295" s="443">
        <v>30.0</v>
      </c>
      <c r="F295" s="136" t="s">
        <v>147</v>
      </c>
      <c r="G295" s="1"/>
      <c r="H295" s="1"/>
    </row>
    <row r="296" ht="11.25" customHeight="1">
      <c r="A296" s="432" t="s">
        <v>147</v>
      </c>
      <c r="B296" s="432" t="s">
        <v>135</v>
      </c>
      <c r="C296" s="443" t="s">
        <v>14845</v>
      </c>
      <c r="D296" s="443">
        <v>20.0</v>
      </c>
      <c r="E296" s="443">
        <v>20.0</v>
      </c>
      <c r="F296" s="136" t="s">
        <v>147</v>
      </c>
      <c r="G296" s="1"/>
      <c r="H296" s="1"/>
    </row>
    <row r="297" ht="11.25" customHeight="1">
      <c r="A297" s="432" t="s">
        <v>147</v>
      </c>
      <c r="B297" s="432" t="s">
        <v>135</v>
      </c>
      <c r="C297" s="443" t="s">
        <v>14846</v>
      </c>
      <c r="D297" s="443">
        <v>20.0</v>
      </c>
      <c r="E297" s="443">
        <v>20.0</v>
      </c>
      <c r="F297" s="136" t="s">
        <v>147</v>
      </c>
      <c r="G297" s="1"/>
      <c r="H297" s="1"/>
    </row>
    <row r="298" ht="11.25" customHeight="1">
      <c r="A298" s="432" t="s">
        <v>147</v>
      </c>
      <c r="B298" s="432" t="s">
        <v>135</v>
      </c>
      <c r="C298" s="443" t="s">
        <v>14847</v>
      </c>
      <c r="D298" s="443">
        <v>20.0</v>
      </c>
      <c r="E298" s="443">
        <v>20.0</v>
      </c>
      <c r="F298" s="136" t="s">
        <v>147</v>
      </c>
      <c r="G298" s="1"/>
      <c r="H298" s="1"/>
    </row>
    <row r="299" ht="11.25" customHeight="1">
      <c r="A299" s="432" t="s">
        <v>147</v>
      </c>
      <c r="B299" s="432" t="s">
        <v>135</v>
      </c>
      <c r="C299" s="443" t="s">
        <v>14848</v>
      </c>
      <c r="D299" s="443">
        <v>20.0</v>
      </c>
      <c r="E299" s="443">
        <v>20.0</v>
      </c>
      <c r="F299" s="136" t="s">
        <v>147</v>
      </c>
      <c r="G299" s="1"/>
      <c r="H299" s="1"/>
    </row>
    <row r="300" ht="11.25" customHeight="1">
      <c r="A300" s="432" t="s">
        <v>147</v>
      </c>
      <c r="B300" s="432" t="s">
        <v>135</v>
      </c>
      <c r="C300" s="443" t="s">
        <v>14849</v>
      </c>
      <c r="D300" s="443">
        <v>20.0</v>
      </c>
      <c r="E300" s="443">
        <v>20.0</v>
      </c>
      <c r="F300" s="136" t="s">
        <v>147</v>
      </c>
      <c r="G300" s="1"/>
      <c r="H300" s="1"/>
    </row>
    <row r="301" ht="11.25" customHeight="1">
      <c r="A301" s="432" t="s">
        <v>147</v>
      </c>
      <c r="B301" s="432" t="s">
        <v>135</v>
      </c>
      <c r="C301" s="443" t="s">
        <v>14850</v>
      </c>
      <c r="D301" s="443">
        <v>20.0</v>
      </c>
      <c r="E301" s="443">
        <v>20.0</v>
      </c>
      <c r="F301" s="136" t="s">
        <v>147</v>
      </c>
      <c r="G301" s="1"/>
      <c r="H301" s="1"/>
    </row>
    <row r="302" ht="11.25" customHeight="1">
      <c r="A302" s="432" t="s">
        <v>147</v>
      </c>
      <c r="B302" s="432" t="s">
        <v>135</v>
      </c>
      <c r="C302" s="443" t="s">
        <v>14851</v>
      </c>
      <c r="D302" s="443">
        <v>20.0</v>
      </c>
      <c r="E302" s="443">
        <v>20.0</v>
      </c>
      <c r="F302" s="136" t="s">
        <v>147</v>
      </c>
      <c r="G302" s="1"/>
      <c r="H302" s="1"/>
    </row>
    <row r="303" ht="11.25" customHeight="1">
      <c r="A303" s="432" t="s">
        <v>147</v>
      </c>
      <c r="B303" s="432" t="s">
        <v>135</v>
      </c>
      <c r="C303" s="443" t="s">
        <v>14852</v>
      </c>
      <c r="D303" s="443">
        <v>20.0</v>
      </c>
      <c r="E303" s="443">
        <v>20.0</v>
      </c>
      <c r="F303" s="136" t="s">
        <v>147</v>
      </c>
      <c r="G303" s="1"/>
      <c r="H303" s="1"/>
    </row>
    <row r="304" ht="11.25" customHeight="1">
      <c r="A304" s="432" t="s">
        <v>147</v>
      </c>
      <c r="B304" s="432" t="s">
        <v>135</v>
      </c>
      <c r="C304" s="443" t="s">
        <v>14853</v>
      </c>
      <c r="D304" s="443">
        <v>20.0</v>
      </c>
      <c r="E304" s="443">
        <v>20.0</v>
      </c>
      <c r="F304" s="136" t="s">
        <v>147</v>
      </c>
      <c r="G304" s="1"/>
      <c r="H304" s="1"/>
    </row>
    <row r="305" ht="11.25" customHeight="1">
      <c r="A305" s="137" t="s">
        <v>13439</v>
      </c>
      <c r="B305" s="137" t="s">
        <v>135</v>
      </c>
      <c r="C305" s="562" t="s">
        <v>14762</v>
      </c>
      <c r="D305" s="556">
        <v>60.0</v>
      </c>
      <c r="E305" s="521">
        <f t="shared" ref="E305:E319" si="2">D305</f>
        <v>60</v>
      </c>
      <c r="F305" s="137" t="s">
        <v>13439</v>
      </c>
      <c r="G305" s="1"/>
      <c r="H305" s="1"/>
    </row>
    <row r="306" ht="11.25" customHeight="1">
      <c r="A306" s="137" t="s">
        <v>13439</v>
      </c>
      <c r="B306" s="137" t="s">
        <v>135</v>
      </c>
      <c r="C306" s="562" t="s">
        <v>14763</v>
      </c>
      <c r="D306" s="556">
        <v>60.0</v>
      </c>
      <c r="E306" s="521">
        <f t="shared" si="2"/>
        <v>60</v>
      </c>
      <c r="F306" s="137" t="s">
        <v>13439</v>
      </c>
      <c r="G306" s="1"/>
      <c r="H306" s="1"/>
    </row>
    <row r="307" ht="11.25" customHeight="1">
      <c r="A307" s="137" t="s">
        <v>13439</v>
      </c>
      <c r="B307" s="137" t="s">
        <v>135</v>
      </c>
      <c r="C307" s="562" t="s">
        <v>14794</v>
      </c>
      <c r="D307" s="556">
        <v>30.0</v>
      </c>
      <c r="E307" s="521">
        <f t="shared" si="2"/>
        <v>30</v>
      </c>
      <c r="F307" s="137" t="s">
        <v>13439</v>
      </c>
      <c r="G307" s="1"/>
      <c r="H307" s="1"/>
    </row>
    <row r="308" ht="11.25" customHeight="1">
      <c r="A308" s="137" t="s">
        <v>13439</v>
      </c>
      <c r="B308" s="137" t="s">
        <v>135</v>
      </c>
      <c r="C308" s="562" t="s">
        <v>14789</v>
      </c>
      <c r="D308" s="556">
        <v>30.0</v>
      </c>
      <c r="E308" s="521">
        <f t="shared" si="2"/>
        <v>30</v>
      </c>
      <c r="F308" s="137" t="s">
        <v>13439</v>
      </c>
      <c r="G308" s="1"/>
      <c r="H308" s="1"/>
    </row>
    <row r="309" ht="11.25" customHeight="1">
      <c r="A309" s="137" t="s">
        <v>13439</v>
      </c>
      <c r="B309" s="137" t="s">
        <v>135</v>
      </c>
      <c r="C309" s="562" t="s">
        <v>14854</v>
      </c>
      <c r="D309" s="556">
        <v>30.0</v>
      </c>
      <c r="E309" s="521">
        <f t="shared" si="2"/>
        <v>30</v>
      </c>
      <c r="F309" s="137" t="s">
        <v>13439</v>
      </c>
      <c r="G309" s="1"/>
      <c r="H309" s="1"/>
    </row>
    <row r="310" ht="11.25" customHeight="1">
      <c r="A310" s="137" t="s">
        <v>13439</v>
      </c>
      <c r="B310" s="137" t="s">
        <v>135</v>
      </c>
      <c r="C310" s="562" t="s">
        <v>14815</v>
      </c>
      <c r="D310" s="556">
        <v>30.0</v>
      </c>
      <c r="E310" s="521">
        <f t="shared" si="2"/>
        <v>30</v>
      </c>
      <c r="F310" s="137" t="s">
        <v>13439</v>
      </c>
      <c r="G310" s="1"/>
      <c r="H310" s="1"/>
    </row>
    <row r="311" ht="11.25" customHeight="1">
      <c r="A311" s="137" t="s">
        <v>13439</v>
      </c>
      <c r="B311" s="137" t="s">
        <v>135</v>
      </c>
      <c r="C311" s="562" t="s">
        <v>14855</v>
      </c>
      <c r="D311" s="556">
        <v>30.0</v>
      </c>
      <c r="E311" s="521">
        <f t="shared" si="2"/>
        <v>30</v>
      </c>
      <c r="F311" s="137" t="s">
        <v>13439</v>
      </c>
      <c r="G311" s="1"/>
      <c r="H311" s="1"/>
    </row>
    <row r="312" ht="11.25" customHeight="1">
      <c r="A312" s="137" t="s">
        <v>13439</v>
      </c>
      <c r="B312" s="137" t="s">
        <v>135</v>
      </c>
      <c r="C312" s="562" t="s">
        <v>14856</v>
      </c>
      <c r="D312" s="556">
        <v>30.0</v>
      </c>
      <c r="E312" s="521">
        <f t="shared" si="2"/>
        <v>30</v>
      </c>
      <c r="F312" s="137" t="s">
        <v>13439</v>
      </c>
      <c r="G312" s="1"/>
      <c r="H312" s="1"/>
    </row>
    <row r="313" ht="11.25" customHeight="1">
      <c r="A313" s="137" t="s">
        <v>13439</v>
      </c>
      <c r="B313" s="137" t="s">
        <v>135</v>
      </c>
      <c r="C313" s="562" t="s">
        <v>14857</v>
      </c>
      <c r="D313" s="556">
        <v>30.0</v>
      </c>
      <c r="E313" s="521">
        <f t="shared" si="2"/>
        <v>30</v>
      </c>
      <c r="F313" s="137" t="s">
        <v>13439</v>
      </c>
      <c r="G313" s="1"/>
      <c r="H313" s="1"/>
    </row>
    <row r="314" ht="11.25" customHeight="1">
      <c r="A314" s="137" t="s">
        <v>13439</v>
      </c>
      <c r="B314" s="137" t="s">
        <v>135</v>
      </c>
      <c r="C314" s="562" t="s">
        <v>14858</v>
      </c>
      <c r="D314" s="556">
        <v>30.0</v>
      </c>
      <c r="E314" s="521">
        <f t="shared" si="2"/>
        <v>30</v>
      </c>
      <c r="F314" s="137" t="s">
        <v>13439</v>
      </c>
      <c r="G314" s="1"/>
      <c r="H314" s="1"/>
    </row>
    <row r="315" ht="11.25" customHeight="1">
      <c r="A315" s="137" t="s">
        <v>13439</v>
      </c>
      <c r="B315" s="137" t="s">
        <v>135</v>
      </c>
      <c r="C315" s="562" t="s">
        <v>14859</v>
      </c>
      <c r="D315" s="556">
        <v>30.0</v>
      </c>
      <c r="E315" s="521">
        <f t="shared" si="2"/>
        <v>30</v>
      </c>
      <c r="F315" s="137" t="s">
        <v>13439</v>
      </c>
      <c r="G315" s="1"/>
      <c r="H315" s="1"/>
    </row>
    <row r="316" ht="11.25" customHeight="1">
      <c r="A316" s="137" t="s">
        <v>13439</v>
      </c>
      <c r="B316" s="137" t="s">
        <v>135</v>
      </c>
      <c r="C316" s="562" t="s">
        <v>14860</v>
      </c>
      <c r="D316" s="556">
        <v>30.0</v>
      </c>
      <c r="E316" s="521">
        <f t="shared" si="2"/>
        <v>30</v>
      </c>
      <c r="F316" s="137" t="s">
        <v>13439</v>
      </c>
      <c r="G316" s="1"/>
      <c r="H316" s="1"/>
    </row>
    <row r="317" ht="11.25" customHeight="1">
      <c r="A317" s="137" t="s">
        <v>13439</v>
      </c>
      <c r="B317" s="137" t="s">
        <v>135</v>
      </c>
      <c r="C317" s="562" t="s">
        <v>14828</v>
      </c>
      <c r="D317" s="556">
        <v>30.0</v>
      </c>
      <c r="E317" s="521">
        <f t="shared" si="2"/>
        <v>30</v>
      </c>
      <c r="F317" s="137" t="s">
        <v>13439</v>
      </c>
      <c r="G317" s="1"/>
      <c r="H317" s="1"/>
    </row>
    <row r="318" ht="11.25" customHeight="1">
      <c r="A318" s="137" t="s">
        <v>13439</v>
      </c>
      <c r="B318" s="137" t="s">
        <v>135</v>
      </c>
      <c r="C318" s="562" t="s">
        <v>14861</v>
      </c>
      <c r="D318" s="556">
        <v>30.0</v>
      </c>
      <c r="E318" s="521">
        <f t="shared" si="2"/>
        <v>30</v>
      </c>
      <c r="F318" s="137" t="s">
        <v>13439</v>
      </c>
      <c r="G318" s="1"/>
      <c r="H318" s="1"/>
    </row>
    <row r="319" ht="11.25" customHeight="1">
      <c r="A319" s="137" t="s">
        <v>13439</v>
      </c>
      <c r="B319" s="137" t="s">
        <v>135</v>
      </c>
      <c r="C319" s="562" t="s">
        <v>14829</v>
      </c>
      <c r="D319" s="556">
        <v>20.0</v>
      </c>
      <c r="E319" s="521">
        <f t="shared" si="2"/>
        <v>20</v>
      </c>
      <c r="F319" s="137" t="s">
        <v>13439</v>
      </c>
      <c r="G319" s="1"/>
      <c r="H319" s="1"/>
    </row>
    <row r="320" ht="11.25" customHeight="1">
      <c r="A320" s="432" t="s">
        <v>149</v>
      </c>
      <c r="B320" s="432" t="s">
        <v>135</v>
      </c>
      <c r="C320" s="443" t="s">
        <v>14862</v>
      </c>
      <c r="D320" s="443">
        <v>40.0</v>
      </c>
      <c r="E320" s="443">
        <v>40.0</v>
      </c>
      <c r="F320" s="136" t="s">
        <v>149</v>
      </c>
      <c r="G320" s="1"/>
      <c r="H320" s="1"/>
    </row>
    <row r="321" ht="11.25" customHeight="1">
      <c r="A321" s="432" t="s">
        <v>149</v>
      </c>
      <c r="B321" s="432" t="s">
        <v>135</v>
      </c>
      <c r="C321" s="443" t="s">
        <v>14863</v>
      </c>
      <c r="D321" s="443">
        <v>20.0</v>
      </c>
      <c r="E321" s="443">
        <v>20.0</v>
      </c>
      <c r="F321" s="136" t="s">
        <v>149</v>
      </c>
      <c r="G321" s="1"/>
      <c r="H321" s="1"/>
    </row>
    <row r="322" ht="11.25" customHeight="1">
      <c r="A322" s="432" t="s">
        <v>149</v>
      </c>
      <c r="B322" s="432" t="s">
        <v>135</v>
      </c>
      <c r="C322" s="443" t="s">
        <v>14864</v>
      </c>
      <c r="D322" s="443">
        <v>30.0</v>
      </c>
      <c r="E322" s="443">
        <v>30.0</v>
      </c>
      <c r="F322" s="136" t="s">
        <v>149</v>
      </c>
      <c r="G322" s="1"/>
      <c r="H322" s="1"/>
    </row>
    <row r="323" ht="11.25" customHeight="1">
      <c r="A323" s="432" t="s">
        <v>150</v>
      </c>
      <c r="B323" s="432" t="s">
        <v>135</v>
      </c>
      <c r="C323" s="443" t="s">
        <v>14865</v>
      </c>
      <c r="D323" s="443">
        <v>20.0</v>
      </c>
      <c r="E323" s="443">
        <v>20.0</v>
      </c>
      <c r="F323" s="136" t="s">
        <v>150</v>
      </c>
      <c r="G323" s="1"/>
      <c r="H323" s="1"/>
    </row>
    <row r="324" ht="11.25" customHeight="1">
      <c r="A324" s="432" t="s">
        <v>150</v>
      </c>
      <c r="B324" s="432" t="s">
        <v>135</v>
      </c>
      <c r="C324" s="443" t="s">
        <v>14866</v>
      </c>
      <c r="D324" s="443">
        <v>20.0</v>
      </c>
      <c r="E324" s="443">
        <v>20.0</v>
      </c>
      <c r="F324" s="136" t="s">
        <v>150</v>
      </c>
      <c r="G324" s="1"/>
      <c r="H324" s="1"/>
    </row>
    <row r="325" ht="11.25" customHeight="1">
      <c r="A325" s="432" t="s">
        <v>150</v>
      </c>
      <c r="B325" s="432" t="s">
        <v>135</v>
      </c>
      <c r="C325" s="443" t="s">
        <v>14867</v>
      </c>
      <c r="D325" s="443">
        <v>20.0</v>
      </c>
      <c r="E325" s="443">
        <v>20.0</v>
      </c>
      <c r="F325" s="136" t="s">
        <v>150</v>
      </c>
      <c r="G325" s="1"/>
      <c r="H325" s="1"/>
    </row>
    <row r="326" ht="11.25" customHeight="1">
      <c r="A326" s="432" t="s">
        <v>150</v>
      </c>
      <c r="B326" s="432" t="s">
        <v>135</v>
      </c>
      <c r="C326" s="443" t="s">
        <v>14868</v>
      </c>
      <c r="D326" s="443">
        <v>20.0</v>
      </c>
      <c r="E326" s="443">
        <v>20.0</v>
      </c>
      <c r="F326" s="136" t="s">
        <v>150</v>
      </c>
      <c r="G326" s="1"/>
      <c r="H326" s="1"/>
    </row>
    <row r="327" ht="11.25" customHeight="1">
      <c r="A327" s="432" t="s">
        <v>150</v>
      </c>
      <c r="B327" s="432" t="s">
        <v>135</v>
      </c>
      <c r="C327" s="443" t="s">
        <v>14869</v>
      </c>
      <c r="D327" s="443">
        <v>30.0</v>
      </c>
      <c r="E327" s="443">
        <v>30.0</v>
      </c>
      <c r="F327" s="136" t="s">
        <v>150</v>
      </c>
      <c r="G327" s="1"/>
      <c r="H327" s="1"/>
    </row>
    <row r="328" ht="11.25" customHeight="1">
      <c r="A328" s="432" t="s">
        <v>150</v>
      </c>
      <c r="B328" s="432" t="s">
        <v>135</v>
      </c>
      <c r="C328" s="443" t="s">
        <v>14870</v>
      </c>
      <c r="D328" s="443">
        <v>20.0</v>
      </c>
      <c r="E328" s="443">
        <v>20.0</v>
      </c>
      <c r="F328" s="136" t="s">
        <v>150</v>
      </c>
      <c r="G328" s="1"/>
      <c r="H328" s="1"/>
    </row>
    <row r="329" ht="11.25" customHeight="1">
      <c r="A329" s="432" t="s">
        <v>150</v>
      </c>
      <c r="B329" s="432" t="s">
        <v>135</v>
      </c>
      <c r="C329" s="443" t="s">
        <v>14871</v>
      </c>
      <c r="D329" s="443">
        <v>30.0</v>
      </c>
      <c r="E329" s="443">
        <v>30.0</v>
      </c>
      <c r="F329" s="136" t="s">
        <v>150</v>
      </c>
      <c r="G329" s="1"/>
      <c r="H329" s="1"/>
    </row>
    <row r="330" ht="11.25" customHeight="1">
      <c r="A330" s="432" t="s">
        <v>150</v>
      </c>
      <c r="B330" s="432" t="s">
        <v>135</v>
      </c>
      <c r="C330" s="443" t="s">
        <v>14872</v>
      </c>
      <c r="D330" s="443">
        <v>30.0</v>
      </c>
      <c r="E330" s="443">
        <v>30.0</v>
      </c>
      <c r="F330" s="136" t="s">
        <v>150</v>
      </c>
      <c r="G330" s="1"/>
      <c r="H330" s="1"/>
    </row>
    <row r="331" ht="11.25" customHeight="1">
      <c r="A331" s="432" t="s">
        <v>150</v>
      </c>
      <c r="B331" s="432" t="s">
        <v>135</v>
      </c>
      <c r="C331" s="443" t="s">
        <v>14873</v>
      </c>
      <c r="D331" s="443">
        <v>30.0</v>
      </c>
      <c r="E331" s="443">
        <v>30.0</v>
      </c>
      <c r="F331" s="136" t="s">
        <v>150</v>
      </c>
      <c r="G331" s="1"/>
      <c r="H331" s="1"/>
    </row>
    <row r="332" ht="11.25" customHeight="1">
      <c r="A332" s="432" t="s">
        <v>150</v>
      </c>
      <c r="B332" s="432" t="s">
        <v>135</v>
      </c>
      <c r="C332" s="443" t="s">
        <v>14874</v>
      </c>
      <c r="D332" s="443">
        <v>60.0</v>
      </c>
      <c r="E332" s="443">
        <v>60.0</v>
      </c>
      <c r="F332" s="136" t="s">
        <v>150</v>
      </c>
      <c r="G332" s="1"/>
      <c r="H332" s="1"/>
    </row>
    <row r="333" ht="11.25" customHeight="1">
      <c r="A333" s="432" t="s">
        <v>151</v>
      </c>
      <c r="B333" s="432" t="s">
        <v>135</v>
      </c>
      <c r="C333" s="443" t="s">
        <v>14875</v>
      </c>
      <c r="D333" s="443">
        <v>0.0</v>
      </c>
      <c r="E333" s="443">
        <v>0.0</v>
      </c>
      <c r="F333" s="136" t="s">
        <v>151</v>
      </c>
      <c r="G333" s="1"/>
      <c r="H333" s="1"/>
    </row>
    <row r="334" ht="11.25" customHeight="1">
      <c r="A334" s="432" t="s">
        <v>10998</v>
      </c>
      <c r="B334" s="432" t="s">
        <v>135</v>
      </c>
      <c r="C334" s="443" t="s">
        <v>14614</v>
      </c>
      <c r="D334" s="443">
        <v>30.0</v>
      </c>
      <c r="E334" s="443">
        <v>30.0</v>
      </c>
      <c r="F334" s="136" t="s">
        <v>153</v>
      </c>
      <c r="G334" s="1"/>
      <c r="H334" s="1"/>
    </row>
    <row r="335" ht="11.25" customHeight="1">
      <c r="A335" s="432" t="s">
        <v>11691</v>
      </c>
      <c r="B335" s="432" t="s">
        <v>135</v>
      </c>
      <c r="C335" s="443" t="s">
        <v>14876</v>
      </c>
      <c r="D335" s="443">
        <v>30.0</v>
      </c>
      <c r="E335" s="443">
        <v>30.0</v>
      </c>
      <c r="F335" s="136" t="s">
        <v>154</v>
      </c>
      <c r="G335" s="1"/>
      <c r="H335" s="1"/>
    </row>
    <row r="336" ht="11.25" customHeight="1">
      <c r="A336" s="432" t="s">
        <v>11691</v>
      </c>
      <c r="B336" s="432" t="s">
        <v>7880</v>
      </c>
      <c r="C336" s="443" t="s">
        <v>14877</v>
      </c>
      <c r="D336" s="443">
        <v>20.0</v>
      </c>
      <c r="E336" s="443">
        <v>20.0</v>
      </c>
      <c r="F336" s="136" t="s">
        <v>154</v>
      </c>
      <c r="G336" s="1"/>
      <c r="H336" s="1"/>
    </row>
    <row r="337" ht="11.25" customHeight="1">
      <c r="A337" s="432" t="s">
        <v>11691</v>
      </c>
      <c r="B337" s="432" t="s">
        <v>7886</v>
      </c>
      <c r="C337" s="443" t="s">
        <v>14878</v>
      </c>
      <c r="D337" s="443">
        <v>20.0</v>
      </c>
      <c r="E337" s="443">
        <v>20.0</v>
      </c>
      <c r="F337" s="136" t="s">
        <v>154</v>
      </c>
      <c r="G337" s="1"/>
      <c r="H337" s="1"/>
    </row>
    <row r="338" ht="11.25" customHeight="1">
      <c r="A338" s="137" t="s">
        <v>155</v>
      </c>
      <c r="B338" s="137" t="s">
        <v>135</v>
      </c>
      <c r="C338" s="137" t="s">
        <v>14843</v>
      </c>
      <c r="D338" s="556">
        <v>30.0</v>
      </c>
      <c r="E338" s="521">
        <v>30.0</v>
      </c>
      <c r="F338" s="137" t="s">
        <v>155</v>
      </c>
    </row>
    <row r="339" ht="11.25" customHeight="1">
      <c r="A339" s="432" t="s">
        <v>12150</v>
      </c>
      <c r="B339" s="432" t="s">
        <v>135</v>
      </c>
      <c r="C339" s="443" t="s">
        <v>14762</v>
      </c>
      <c r="D339" s="443">
        <v>60.0</v>
      </c>
      <c r="E339" s="443">
        <v>60.0</v>
      </c>
      <c r="F339" s="136" t="s">
        <v>156</v>
      </c>
    </row>
    <row r="340" ht="11.25" customHeight="1">
      <c r="A340" s="432" t="s">
        <v>12150</v>
      </c>
      <c r="B340" s="432" t="s">
        <v>135</v>
      </c>
      <c r="C340" s="443" t="s">
        <v>14879</v>
      </c>
      <c r="D340" s="443">
        <v>30.0</v>
      </c>
      <c r="E340" s="443">
        <v>30.0</v>
      </c>
      <c r="F340" s="136" t="s">
        <v>156</v>
      </c>
    </row>
    <row r="341" ht="11.25" customHeight="1">
      <c r="A341" s="432" t="s">
        <v>12150</v>
      </c>
      <c r="B341" s="432" t="s">
        <v>135</v>
      </c>
      <c r="C341" s="443" t="s">
        <v>14880</v>
      </c>
      <c r="D341" s="443">
        <v>30.0</v>
      </c>
      <c r="E341" s="443">
        <v>30.0</v>
      </c>
      <c r="F341" s="136" t="s">
        <v>156</v>
      </c>
    </row>
    <row r="342" ht="11.25" customHeight="1">
      <c r="A342" s="432" t="s">
        <v>14881</v>
      </c>
      <c r="B342" s="432" t="s">
        <v>135</v>
      </c>
      <c r="C342" s="443" t="s">
        <v>14882</v>
      </c>
      <c r="D342" s="443">
        <v>30.0</v>
      </c>
      <c r="E342" s="443">
        <v>30.0</v>
      </c>
      <c r="F342" s="136" t="s">
        <v>157</v>
      </c>
    </row>
    <row r="343" ht="11.25" customHeight="1">
      <c r="A343" s="432" t="s">
        <v>14881</v>
      </c>
      <c r="B343" s="432" t="s">
        <v>135</v>
      </c>
      <c r="C343" s="443" t="s">
        <v>14633</v>
      </c>
      <c r="D343" s="443">
        <v>30.0</v>
      </c>
      <c r="E343" s="443">
        <v>30.0</v>
      </c>
      <c r="F343" s="136" t="s">
        <v>157</v>
      </c>
    </row>
    <row r="344" ht="11.25" customHeight="1">
      <c r="A344" s="432" t="s">
        <v>159</v>
      </c>
      <c r="B344" s="432" t="s">
        <v>135</v>
      </c>
      <c r="C344" s="443" t="s">
        <v>14883</v>
      </c>
      <c r="D344" s="443">
        <v>30.0</v>
      </c>
      <c r="E344" s="443">
        <v>30.0</v>
      </c>
      <c r="F344" s="136" t="s">
        <v>159</v>
      </c>
    </row>
    <row r="345" ht="11.25" customHeight="1">
      <c r="A345" s="432" t="s">
        <v>11697</v>
      </c>
      <c r="B345" s="432" t="s">
        <v>135</v>
      </c>
      <c r="C345" s="443" t="s">
        <v>14884</v>
      </c>
      <c r="D345" s="443">
        <v>60.0</v>
      </c>
      <c r="E345" s="443">
        <v>60.0</v>
      </c>
      <c r="F345" s="432" t="s">
        <v>14885</v>
      </c>
    </row>
    <row r="346" ht="11.25" customHeight="1">
      <c r="A346" s="432" t="s">
        <v>11697</v>
      </c>
      <c r="B346" s="432" t="s">
        <v>135</v>
      </c>
      <c r="C346" s="443" t="s">
        <v>14886</v>
      </c>
      <c r="D346" s="443">
        <v>30.0</v>
      </c>
      <c r="E346" s="443">
        <v>30.0</v>
      </c>
      <c r="F346" s="136" t="s">
        <v>160</v>
      </c>
    </row>
    <row r="347" ht="11.25" customHeight="1">
      <c r="A347" s="432" t="s">
        <v>11697</v>
      </c>
      <c r="B347" s="432" t="s">
        <v>135</v>
      </c>
      <c r="C347" s="443" t="s">
        <v>14887</v>
      </c>
      <c r="D347" s="443">
        <v>30.0</v>
      </c>
      <c r="E347" s="443">
        <v>30.0</v>
      </c>
      <c r="F347" s="136" t="s">
        <v>160</v>
      </c>
    </row>
    <row r="348" ht="11.25" customHeight="1">
      <c r="A348" s="432" t="s">
        <v>11697</v>
      </c>
      <c r="B348" s="432" t="s">
        <v>135</v>
      </c>
      <c r="C348" s="443" t="s">
        <v>14888</v>
      </c>
      <c r="D348" s="443">
        <v>30.0</v>
      </c>
      <c r="E348" s="443">
        <v>30.0</v>
      </c>
      <c r="F348" s="136" t="s">
        <v>160</v>
      </c>
    </row>
    <row r="349" ht="11.25" customHeight="1">
      <c r="A349" s="432" t="s">
        <v>11100</v>
      </c>
      <c r="B349" s="432" t="s">
        <v>135</v>
      </c>
      <c r="C349" s="443" t="s">
        <v>14873</v>
      </c>
      <c r="D349" s="443">
        <v>30.0</v>
      </c>
      <c r="E349" s="443">
        <v>30.0</v>
      </c>
      <c r="F349" s="136" t="s">
        <v>162</v>
      </c>
    </row>
    <row r="350" ht="11.25" customHeight="1">
      <c r="A350" s="137" t="s">
        <v>12154</v>
      </c>
      <c r="B350" s="137" t="s">
        <v>135</v>
      </c>
      <c r="C350" s="137" t="s">
        <v>14889</v>
      </c>
      <c r="D350" s="521">
        <v>30.0</v>
      </c>
      <c r="E350" s="521">
        <v>30.0</v>
      </c>
      <c r="F350" s="137" t="s">
        <v>12154</v>
      </c>
    </row>
    <row r="351" ht="11.25" customHeight="1">
      <c r="A351" s="432" t="s">
        <v>11118</v>
      </c>
      <c r="B351" s="432" t="s">
        <v>135</v>
      </c>
      <c r="C351" s="443" t="s">
        <v>14864</v>
      </c>
      <c r="D351" s="443">
        <v>30.0</v>
      </c>
      <c r="E351" s="443">
        <v>30.0</v>
      </c>
      <c r="F351" s="136" t="s">
        <v>164</v>
      </c>
    </row>
    <row r="352" ht="11.25" customHeight="1">
      <c r="A352" s="432" t="s">
        <v>11118</v>
      </c>
      <c r="B352" s="432" t="s">
        <v>135</v>
      </c>
      <c r="C352" s="443" t="s">
        <v>14890</v>
      </c>
      <c r="D352" s="443">
        <v>20.0</v>
      </c>
      <c r="E352" s="443">
        <v>20.0</v>
      </c>
      <c r="F352" s="136" t="s">
        <v>164</v>
      </c>
    </row>
    <row r="353" ht="11.25" customHeight="1">
      <c r="A353" s="432" t="s">
        <v>11705</v>
      </c>
      <c r="B353" s="432" t="s">
        <v>14891</v>
      </c>
      <c r="C353" s="443" t="s">
        <v>14892</v>
      </c>
      <c r="D353" s="443">
        <v>30.0</v>
      </c>
      <c r="E353" s="443">
        <v>30.0</v>
      </c>
      <c r="F353" s="136" t="s">
        <v>165</v>
      </c>
    </row>
    <row r="354" ht="11.25" customHeight="1">
      <c r="A354" s="432" t="s">
        <v>166</v>
      </c>
      <c r="B354" s="432" t="s">
        <v>135</v>
      </c>
      <c r="C354" s="443" t="s">
        <v>14873</v>
      </c>
      <c r="D354" s="443">
        <v>30.0</v>
      </c>
      <c r="E354" s="443">
        <v>30.0</v>
      </c>
      <c r="F354" s="136" t="s">
        <v>166</v>
      </c>
    </row>
    <row r="355" ht="11.25" customHeight="1">
      <c r="A355" s="432" t="s">
        <v>169</v>
      </c>
      <c r="B355" s="432" t="s">
        <v>135</v>
      </c>
      <c r="C355" s="443" t="s">
        <v>14893</v>
      </c>
      <c r="D355" s="443">
        <v>30.0</v>
      </c>
      <c r="E355" s="443">
        <v>30.0</v>
      </c>
      <c r="F355" s="136" t="s">
        <v>169</v>
      </c>
    </row>
    <row r="356" ht="11.25" customHeight="1">
      <c r="A356" s="432" t="s">
        <v>170</v>
      </c>
      <c r="B356" s="432" t="s">
        <v>135</v>
      </c>
      <c r="C356" s="443" t="s">
        <v>14894</v>
      </c>
      <c r="D356" s="443">
        <v>30.0</v>
      </c>
      <c r="E356" s="443">
        <v>30.0</v>
      </c>
      <c r="F356" s="136" t="s">
        <v>170</v>
      </c>
    </row>
    <row r="357" ht="11.25" customHeight="1">
      <c r="A357" s="432" t="s">
        <v>171</v>
      </c>
      <c r="B357" s="432" t="s">
        <v>135</v>
      </c>
      <c r="C357" s="443" t="s">
        <v>14895</v>
      </c>
      <c r="D357" s="443">
        <v>80.0</v>
      </c>
      <c r="E357" s="443">
        <v>80.0</v>
      </c>
      <c r="F357" s="136" t="s">
        <v>171</v>
      </c>
    </row>
    <row r="358" ht="11.25" customHeight="1">
      <c r="A358" s="432" t="s">
        <v>171</v>
      </c>
      <c r="B358" s="432" t="s">
        <v>135</v>
      </c>
      <c r="C358" s="443" t="s">
        <v>14893</v>
      </c>
      <c r="D358" s="443">
        <v>30.0</v>
      </c>
      <c r="E358" s="443">
        <v>30.0</v>
      </c>
      <c r="F358" s="136" t="s">
        <v>171</v>
      </c>
    </row>
    <row r="359" ht="11.25" customHeight="1">
      <c r="A359" s="398"/>
      <c r="B359" s="515"/>
      <c r="C359" s="515"/>
      <c r="D359" s="378"/>
      <c r="E359" s="493"/>
      <c r="F359" s="506"/>
    </row>
    <row r="360" ht="11.25" customHeight="1">
      <c r="A360" s="137"/>
      <c r="B360" s="345"/>
      <c r="C360" s="345"/>
      <c r="D360" s="134"/>
      <c r="E360" s="495"/>
      <c r="F360" s="506"/>
    </row>
    <row r="361" ht="11.25" customHeight="1">
      <c r="A361" s="137"/>
      <c r="B361" s="345"/>
      <c r="C361" s="345"/>
      <c r="D361" s="139"/>
      <c r="E361" s="495"/>
      <c r="F361" s="506"/>
    </row>
    <row r="362" ht="11.25" customHeight="1">
      <c r="A362" s="137"/>
      <c r="B362" s="345"/>
      <c r="C362" s="345"/>
      <c r="D362" s="134"/>
      <c r="E362" s="495"/>
      <c r="F362" s="506"/>
    </row>
    <row r="363" ht="11.25" customHeight="1">
      <c r="A363" s="137"/>
      <c r="B363" s="345"/>
      <c r="C363" s="345"/>
      <c r="D363" s="134"/>
      <c r="E363" s="495"/>
      <c r="F363" s="506"/>
    </row>
    <row r="364" ht="11.25" customHeight="1">
      <c r="A364" s="137"/>
      <c r="B364" s="345"/>
      <c r="C364" s="345"/>
      <c r="D364" s="134"/>
      <c r="E364" s="495"/>
      <c r="F364" s="506"/>
    </row>
    <row r="365" ht="15.75" customHeight="1">
      <c r="A365" s="77"/>
      <c r="B365" s="373"/>
      <c r="C365" s="373"/>
      <c r="D365" s="499"/>
      <c r="E365" s="499">
        <f>SUM(E8:E364)</f>
        <v>12210</v>
      </c>
    </row>
    <row r="366" ht="15.75" customHeight="1">
      <c r="A366" s="66"/>
      <c r="B366" s="66"/>
      <c r="C366" s="67"/>
      <c r="D366" s="67"/>
      <c r="E366" s="67"/>
      <c r="F366" s="1"/>
    </row>
    <row r="367" ht="15.75" customHeight="1">
      <c r="A367" s="533" t="s">
        <v>1743</v>
      </c>
      <c r="B367" s="3"/>
      <c r="C367" s="3"/>
      <c r="D367" s="3"/>
      <c r="E367" s="3"/>
      <c r="F367" s="3"/>
    </row>
    <row r="368" ht="15.75" customHeight="1">
      <c r="A368" s="66"/>
      <c r="B368" s="66"/>
      <c r="C368" s="67"/>
      <c r="D368" s="67"/>
      <c r="E368" s="1"/>
      <c r="F368" s="1"/>
    </row>
    <row r="369" ht="15.75" customHeight="1">
      <c r="A369" s="66"/>
      <c r="B369" s="66"/>
      <c r="C369" s="67"/>
      <c r="D369" s="67"/>
      <c r="E369" s="67"/>
      <c r="F369" s="1"/>
    </row>
    <row r="370" ht="15.75" customHeight="1">
      <c r="A370" s="66"/>
      <c r="B370" s="66"/>
      <c r="C370" s="67"/>
      <c r="D370" s="67"/>
      <c r="E370" s="1"/>
      <c r="F370" s="1"/>
    </row>
    <row r="371" ht="15.75" customHeight="1">
      <c r="A371" s="66"/>
      <c r="B371" s="66"/>
      <c r="C371" s="67"/>
      <c r="D371" s="67"/>
      <c r="E371" s="67"/>
      <c r="F371" s="1"/>
    </row>
    <row r="372" ht="15.75" customHeight="1">
      <c r="A372" s="66"/>
      <c r="B372" s="66"/>
      <c r="C372" s="67"/>
      <c r="D372" s="67"/>
      <c r="E372" s="67"/>
      <c r="F372" s="1"/>
    </row>
    <row r="373" ht="15.75" customHeight="1">
      <c r="A373" s="66"/>
      <c r="B373" s="66"/>
      <c r="C373" s="67"/>
      <c r="D373" s="67"/>
      <c r="E373" s="67"/>
      <c r="F373" s="1"/>
    </row>
    <row r="374" ht="15.75" customHeight="1">
      <c r="A374" s="66"/>
      <c r="B374" s="66"/>
      <c r="C374" s="67"/>
      <c r="D374" s="67"/>
      <c r="E374" s="67"/>
      <c r="F374" s="1"/>
    </row>
    <row r="375" ht="15.75" customHeight="1">
      <c r="A375" s="66"/>
      <c r="B375" s="66"/>
      <c r="C375" s="67"/>
      <c r="D375" s="67"/>
      <c r="E375" s="67"/>
      <c r="F375" s="1"/>
    </row>
    <row r="376" ht="15.75" customHeight="1">
      <c r="A376" s="66"/>
      <c r="B376" s="66"/>
      <c r="C376" s="67"/>
      <c r="D376" s="67"/>
      <c r="E376" s="67"/>
      <c r="F376" s="1"/>
    </row>
    <row r="377" ht="15.75" customHeight="1">
      <c r="A377" s="66"/>
      <c r="B377" s="66"/>
      <c r="C377" s="67"/>
      <c r="D377" s="67"/>
      <c r="E377" s="67"/>
      <c r="F377" s="1"/>
    </row>
    <row r="378" ht="15.75" customHeight="1">
      <c r="A378" s="66"/>
      <c r="B378" s="66"/>
      <c r="C378" s="67"/>
      <c r="D378" s="67"/>
      <c r="E378" s="67"/>
      <c r="F378" s="1"/>
    </row>
    <row r="379" ht="15.75" customHeight="1">
      <c r="A379" s="66"/>
      <c r="B379" s="66"/>
      <c r="C379" s="67"/>
      <c r="D379" s="67"/>
      <c r="E379" s="67"/>
      <c r="F379" s="1"/>
    </row>
    <row r="380" ht="15.75" customHeight="1">
      <c r="A380" s="66"/>
      <c r="B380" s="66"/>
      <c r="C380" s="67"/>
      <c r="D380" s="67"/>
      <c r="E380" s="67"/>
      <c r="F380" s="1"/>
    </row>
    <row r="381" ht="15.75" customHeight="1">
      <c r="A381" s="66"/>
      <c r="B381" s="66"/>
      <c r="C381" s="67"/>
      <c r="D381" s="67"/>
      <c r="E381" s="67"/>
      <c r="F381" s="1"/>
    </row>
    <row r="382" ht="15.75" customHeight="1">
      <c r="A382" s="66"/>
      <c r="B382" s="66"/>
      <c r="C382" s="67"/>
      <c r="D382" s="67"/>
      <c r="E382" s="67"/>
      <c r="F382" s="1"/>
    </row>
    <row r="383" ht="15.75" customHeight="1">
      <c r="A383" s="66"/>
      <c r="B383" s="66"/>
      <c r="C383" s="67"/>
      <c r="D383" s="67"/>
      <c r="E383" s="67"/>
      <c r="F383" s="1"/>
    </row>
    <row r="384" ht="15.75" customHeight="1">
      <c r="A384" s="66"/>
      <c r="B384" s="66"/>
      <c r="C384" s="67"/>
      <c r="D384" s="67"/>
      <c r="E384" s="67"/>
      <c r="F384" s="1"/>
    </row>
    <row r="385" ht="15.75" customHeight="1">
      <c r="A385" s="66"/>
      <c r="B385" s="66"/>
      <c r="C385" s="67"/>
      <c r="D385" s="67"/>
      <c r="E385" s="67"/>
      <c r="F385" s="1"/>
    </row>
    <row r="386" ht="15.75" customHeight="1">
      <c r="A386" s="66"/>
      <c r="B386" s="66"/>
      <c r="C386" s="67"/>
      <c r="D386" s="67"/>
      <c r="E386" s="67"/>
      <c r="F386" s="1"/>
    </row>
    <row r="387" ht="15.75" customHeight="1">
      <c r="A387" s="66"/>
      <c r="B387" s="66"/>
      <c r="C387" s="67"/>
      <c r="D387" s="67"/>
      <c r="E387" s="67"/>
      <c r="F387" s="1"/>
    </row>
    <row r="388" ht="15.75" customHeight="1">
      <c r="A388" s="66"/>
      <c r="B388" s="66"/>
      <c r="C388" s="67"/>
      <c r="D388" s="67"/>
      <c r="E388" s="67"/>
      <c r="F388" s="1"/>
    </row>
    <row r="389" ht="15.75" customHeight="1">
      <c r="A389" s="66"/>
      <c r="B389" s="66"/>
      <c r="C389" s="67"/>
      <c r="D389" s="67"/>
      <c r="E389" s="67"/>
      <c r="F389" s="1"/>
    </row>
    <row r="390" ht="15.75" customHeight="1">
      <c r="A390" s="66"/>
      <c r="B390" s="66"/>
      <c r="C390" s="67"/>
      <c r="D390" s="67"/>
      <c r="E390" s="67"/>
      <c r="F390" s="1"/>
    </row>
    <row r="391" ht="15.75" customHeight="1">
      <c r="A391" s="66"/>
      <c r="B391" s="66"/>
      <c r="C391" s="67"/>
      <c r="D391" s="67"/>
      <c r="E391" s="67"/>
      <c r="F391" s="1"/>
    </row>
    <row r="392" ht="15.75" customHeight="1">
      <c r="A392" s="66"/>
      <c r="B392" s="66"/>
      <c r="C392" s="67"/>
      <c r="D392" s="67"/>
      <c r="E392" s="67"/>
      <c r="F392" s="1"/>
    </row>
    <row r="393" ht="15.75" customHeight="1">
      <c r="A393" s="66"/>
      <c r="B393" s="66"/>
      <c r="C393" s="67"/>
      <c r="D393" s="67"/>
      <c r="E393" s="67"/>
      <c r="F393" s="1"/>
    </row>
    <row r="394" ht="15.75" customHeight="1">
      <c r="A394" s="66"/>
      <c r="B394" s="66"/>
      <c r="C394" s="67"/>
      <c r="D394" s="67"/>
      <c r="E394" s="67"/>
      <c r="F394" s="1"/>
    </row>
    <row r="395" ht="15.75" customHeight="1">
      <c r="A395" s="66"/>
      <c r="B395" s="66"/>
      <c r="C395" s="67"/>
      <c r="D395" s="67"/>
      <c r="E395" s="67"/>
      <c r="F395" s="1"/>
    </row>
    <row r="396" ht="15.75" customHeight="1">
      <c r="A396" s="66"/>
      <c r="B396" s="66"/>
      <c r="C396" s="67"/>
      <c r="D396" s="67"/>
      <c r="E396" s="67"/>
      <c r="F396" s="1"/>
    </row>
    <row r="397" ht="15.75" customHeight="1">
      <c r="A397" s="66"/>
      <c r="B397" s="66"/>
      <c r="C397" s="67"/>
      <c r="D397" s="67"/>
      <c r="E397" s="67"/>
      <c r="F397" s="1"/>
    </row>
    <row r="398" ht="15.75" customHeight="1">
      <c r="A398" s="66"/>
      <c r="B398" s="66"/>
      <c r="C398" s="67"/>
      <c r="D398" s="67"/>
      <c r="E398" s="67"/>
      <c r="F398" s="1"/>
    </row>
    <row r="399" ht="15.75" customHeight="1">
      <c r="A399" s="66"/>
      <c r="B399" s="66"/>
      <c r="C399" s="67"/>
      <c r="D399" s="67"/>
      <c r="E399" s="67"/>
      <c r="F399" s="1"/>
    </row>
    <row r="400" ht="15.75" customHeight="1">
      <c r="A400" s="66"/>
      <c r="B400" s="66"/>
      <c r="C400" s="67"/>
      <c r="D400" s="67"/>
      <c r="E400" s="67"/>
      <c r="F400" s="1"/>
    </row>
    <row r="401" ht="15.75" customHeight="1">
      <c r="A401" s="66"/>
      <c r="B401" s="66"/>
      <c r="C401" s="67"/>
      <c r="D401" s="67"/>
      <c r="E401" s="67"/>
      <c r="F401" s="1"/>
    </row>
    <row r="402" ht="15.75" customHeight="1">
      <c r="A402" s="66"/>
      <c r="B402" s="66"/>
      <c r="C402" s="67"/>
      <c r="D402" s="67"/>
      <c r="E402" s="67"/>
      <c r="F402" s="1"/>
    </row>
    <row r="403" ht="15.75" customHeight="1">
      <c r="A403" s="66"/>
      <c r="B403" s="66"/>
      <c r="C403" s="67"/>
      <c r="D403" s="67"/>
      <c r="E403" s="67"/>
      <c r="F403" s="1"/>
    </row>
    <row r="404" ht="15.75" customHeight="1">
      <c r="A404" s="66"/>
      <c r="B404" s="66"/>
      <c r="C404" s="67"/>
      <c r="D404" s="67"/>
      <c r="E404" s="67"/>
      <c r="F404" s="1"/>
    </row>
    <row r="405" ht="15.75" customHeight="1">
      <c r="A405" s="66"/>
      <c r="B405" s="66"/>
      <c r="C405" s="67"/>
      <c r="D405" s="67"/>
      <c r="E405" s="67"/>
      <c r="F405" s="1"/>
    </row>
    <row r="406" ht="15.75" customHeight="1">
      <c r="A406" s="66"/>
      <c r="B406" s="66"/>
      <c r="C406" s="67"/>
      <c r="D406" s="67"/>
      <c r="E406" s="67"/>
      <c r="F406" s="1"/>
    </row>
    <row r="407" ht="15.75" customHeight="1">
      <c r="A407" s="66"/>
      <c r="B407" s="66"/>
      <c r="C407" s="67"/>
      <c r="D407" s="67"/>
      <c r="E407" s="67"/>
      <c r="F407" s="1"/>
    </row>
    <row r="408" ht="15.75" customHeight="1">
      <c r="A408" s="66"/>
      <c r="B408" s="66"/>
      <c r="C408" s="67"/>
      <c r="D408" s="67"/>
      <c r="E408" s="67"/>
      <c r="F408" s="1"/>
    </row>
    <row r="409" ht="15.75" customHeight="1">
      <c r="A409" s="66"/>
      <c r="B409" s="66"/>
      <c r="C409" s="67"/>
      <c r="D409" s="67"/>
      <c r="E409" s="67"/>
      <c r="F409" s="1"/>
    </row>
    <row r="410" ht="15.75" customHeight="1">
      <c r="A410" s="66"/>
      <c r="B410" s="66"/>
      <c r="C410" s="67"/>
      <c r="D410" s="67"/>
      <c r="E410" s="67"/>
      <c r="F410" s="1"/>
    </row>
    <row r="411" ht="15.75" customHeight="1">
      <c r="A411" s="66"/>
      <c r="B411" s="66"/>
      <c r="C411" s="67"/>
      <c r="D411" s="67"/>
      <c r="E411" s="67"/>
      <c r="F411" s="1"/>
    </row>
    <row r="412" ht="15.75" customHeight="1">
      <c r="A412" s="66"/>
      <c r="B412" s="66"/>
      <c r="C412" s="67"/>
      <c r="D412" s="67"/>
      <c r="E412" s="67"/>
      <c r="F412" s="1"/>
    </row>
    <row r="413" ht="15.75" customHeight="1">
      <c r="A413" s="66"/>
      <c r="B413" s="66"/>
      <c r="C413" s="67"/>
      <c r="D413" s="67"/>
      <c r="E413" s="67"/>
      <c r="F413" s="1"/>
    </row>
    <row r="414" ht="15.75" customHeight="1">
      <c r="A414" s="66"/>
      <c r="B414" s="66"/>
      <c r="C414" s="67"/>
      <c r="D414" s="67"/>
      <c r="E414" s="67"/>
      <c r="F414" s="1"/>
    </row>
    <row r="415" ht="15.75" customHeight="1">
      <c r="A415" s="66"/>
      <c r="B415" s="66"/>
      <c r="C415" s="67"/>
      <c r="D415" s="67"/>
      <c r="E415" s="67"/>
      <c r="F415" s="1"/>
    </row>
    <row r="416" ht="15.75" customHeight="1">
      <c r="A416" s="66"/>
      <c r="B416" s="66"/>
      <c r="C416" s="67"/>
      <c r="D416" s="67"/>
      <c r="E416" s="67"/>
      <c r="F416" s="1"/>
    </row>
    <row r="417" ht="15.75" customHeight="1">
      <c r="A417" s="66"/>
      <c r="B417" s="66"/>
      <c r="C417" s="67"/>
      <c r="D417" s="67"/>
      <c r="E417" s="67"/>
      <c r="F417" s="1"/>
    </row>
    <row r="418" ht="15.75" customHeight="1">
      <c r="A418" s="66"/>
      <c r="B418" s="66"/>
      <c r="C418" s="67"/>
      <c r="D418" s="67"/>
      <c r="E418" s="67"/>
      <c r="F418" s="1"/>
    </row>
    <row r="419" ht="15.75" customHeight="1">
      <c r="A419" s="66"/>
      <c r="B419" s="66"/>
      <c r="C419" s="67"/>
      <c r="D419" s="67"/>
      <c r="E419" s="67"/>
      <c r="F419" s="1"/>
    </row>
    <row r="420" ht="15.75" customHeight="1">
      <c r="A420" s="66"/>
      <c r="B420" s="66"/>
      <c r="C420" s="67"/>
      <c r="D420" s="67"/>
      <c r="E420" s="67"/>
      <c r="F420" s="1"/>
    </row>
    <row r="421" ht="15.75" customHeight="1">
      <c r="A421" s="66"/>
      <c r="B421" s="66"/>
      <c r="C421" s="67"/>
      <c r="D421" s="67"/>
      <c r="E421" s="67"/>
      <c r="F421" s="1"/>
    </row>
    <row r="422" ht="15.75" customHeight="1">
      <c r="A422" s="66"/>
      <c r="B422" s="66"/>
      <c r="C422" s="67"/>
      <c r="D422" s="67"/>
      <c r="E422" s="67"/>
      <c r="F422" s="1"/>
    </row>
    <row r="423" ht="15.75" customHeight="1">
      <c r="A423" s="66"/>
      <c r="B423" s="66"/>
      <c r="C423" s="67"/>
      <c r="D423" s="67"/>
      <c r="E423" s="67"/>
      <c r="F423" s="1"/>
    </row>
    <row r="424" ht="15.75" customHeight="1">
      <c r="A424" s="66"/>
      <c r="B424" s="66"/>
      <c r="C424" s="67"/>
      <c r="D424" s="67"/>
      <c r="E424" s="67"/>
      <c r="F424" s="1"/>
    </row>
    <row r="425" ht="15.75" customHeight="1">
      <c r="A425" s="66"/>
      <c r="B425" s="66"/>
      <c r="C425" s="67"/>
      <c r="D425" s="67"/>
      <c r="E425" s="67"/>
      <c r="F425" s="1"/>
    </row>
    <row r="426" ht="15.75" customHeight="1">
      <c r="A426" s="66"/>
      <c r="B426" s="66"/>
      <c r="C426" s="67"/>
      <c r="D426" s="67"/>
      <c r="E426" s="67"/>
      <c r="F426" s="1"/>
    </row>
    <row r="427" ht="15.75" customHeight="1">
      <c r="A427" s="66"/>
      <c r="B427" s="66"/>
      <c r="C427" s="67"/>
      <c r="D427" s="67"/>
      <c r="E427" s="67"/>
      <c r="F427" s="1"/>
    </row>
    <row r="428" ht="15.75" customHeight="1">
      <c r="A428" s="66"/>
      <c r="B428" s="66"/>
      <c r="C428" s="67"/>
      <c r="D428" s="67"/>
      <c r="E428" s="67"/>
      <c r="F428" s="1"/>
    </row>
    <row r="429" ht="15.75" customHeight="1">
      <c r="A429" s="66"/>
      <c r="B429" s="66"/>
      <c r="C429" s="67"/>
      <c r="D429" s="67"/>
      <c r="E429" s="67"/>
      <c r="F429" s="1"/>
    </row>
    <row r="430" ht="15.75" customHeight="1">
      <c r="A430" s="66"/>
      <c r="B430" s="66"/>
      <c r="C430" s="67"/>
      <c r="D430" s="67"/>
      <c r="E430" s="67"/>
      <c r="F430" s="1"/>
    </row>
    <row r="431" ht="15.75" customHeight="1">
      <c r="A431" s="66"/>
      <c r="B431" s="66"/>
      <c r="C431" s="67"/>
      <c r="D431" s="67"/>
      <c r="E431" s="67"/>
      <c r="F431" s="1"/>
    </row>
    <row r="432" ht="15.75" customHeight="1">
      <c r="A432" s="66"/>
      <c r="B432" s="66"/>
      <c r="C432" s="67"/>
      <c r="D432" s="67"/>
      <c r="E432" s="67"/>
      <c r="F432" s="1"/>
    </row>
    <row r="433" ht="15.75" customHeight="1">
      <c r="A433" s="66"/>
      <c r="B433" s="66"/>
      <c r="C433" s="67"/>
      <c r="D433" s="67"/>
      <c r="E433" s="67"/>
      <c r="F433" s="1"/>
    </row>
    <row r="434" ht="15.75" customHeight="1">
      <c r="A434" s="66"/>
      <c r="B434" s="66"/>
      <c r="C434" s="67"/>
      <c r="D434" s="67"/>
      <c r="E434" s="67"/>
      <c r="F434" s="1"/>
    </row>
    <row r="435" ht="15.75" customHeight="1">
      <c r="A435" s="66"/>
      <c r="B435" s="66"/>
      <c r="C435" s="67"/>
      <c r="D435" s="67"/>
      <c r="E435" s="67"/>
      <c r="F435" s="1"/>
    </row>
    <row r="436" ht="15.75" customHeight="1">
      <c r="A436" s="66"/>
      <c r="B436" s="66"/>
      <c r="C436" s="67"/>
      <c r="D436" s="67"/>
      <c r="E436" s="67"/>
      <c r="F436" s="1"/>
    </row>
    <row r="437" ht="15.75" customHeight="1">
      <c r="A437" s="66"/>
      <c r="B437" s="66"/>
      <c r="C437" s="67"/>
      <c r="D437" s="67"/>
      <c r="E437" s="67"/>
      <c r="F437" s="1"/>
    </row>
    <row r="438" ht="15.75" customHeight="1">
      <c r="A438" s="66"/>
      <c r="B438" s="66"/>
      <c r="C438" s="67"/>
      <c r="D438" s="67"/>
      <c r="E438" s="67"/>
      <c r="F438" s="1"/>
    </row>
    <row r="439" ht="15.75" customHeight="1">
      <c r="A439" s="66"/>
      <c r="B439" s="66"/>
      <c r="C439" s="67"/>
      <c r="D439" s="67"/>
      <c r="E439" s="67"/>
      <c r="F439" s="1"/>
    </row>
    <row r="440" ht="15.75" customHeight="1">
      <c r="A440" s="66"/>
      <c r="B440" s="66"/>
      <c r="C440" s="67"/>
      <c r="D440" s="67"/>
      <c r="E440" s="67"/>
      <c r="F440" s="1"/>
    </row>
    <row r="441" ht="15.75" customHeight="1">
      <c r="A441" s="66"/>
      <c r="B441" s="66"/>
      <c r="C441" s="67"/>
      <c r="D441" s="67"/>
      <c r="E441" s="67"/>
      <c r="F441" s="1"/>
    </row>
    <row r="442" ht="15.75" customHeight="1">
      <c r="A442" s="66"/>
      <c r="B442" s="66"/>
      <c r="C442" s="67"/>
      <c r="D442" s="67"/>
      <c r="E442" s="67"/>
      <c r="F442" s="1"/>
    </row>
    <row r="443" ht="15.75" customHeight="1">
      <c r="A443" s="66"/>
      <c r="B443" s="66"/>
      <c r="C443" s="67"/>
      <c r="D443" s="67"/>
      <c r="E443" s="67"/>
      <c r="F443" s="1"/>
    </row>
    <row r="444" ht="15.75" customHeight="1">
      <c r="A444" s="66"/>
      <c r="B444" s="66"/>
      <c r="C444" s="67"/>
      <c r="D444" s="67"/>
      <c r="E444" s="67"/>
      <c r="F444" s="1"/>
    </row>
    <row r="445" ht="15.75" customHeight="1">
      <c r="A445" s="66"/>
      <c r="B445" s="66"/>
      <c r="C445" s="67"/>
      <c r="D445" s="67"/>
      <c r="E445" s="67"/>
      <c r="F445" s="1"/>
    </row>
    <row r="446" ht="15.75" customHeight="1">
      <c r="A446" s="66"/>
      <c r="B446" s="66"/>
      <c r="C446" s="67"/>
      <c r="D446" s="67"/>
      <c r="E446" s="67"/>
      <c r="F446" s="1"/>
    </row>
    <row r="447" ht="15.75" customHeight="1">
      <c r="A447" s="66"/>
      <c r="B447" s="66"/>
      <c r="C447" s="67"/>
      <c r="D447" s="67"/>
      <c r="E447" s="67"/>
      <c r="F447" s="1"/>
    </row>
    <row r="448" ht="15.75" customHeight="1">
      <c r="A448" s="66"/>
      <c r="B448" s="66"/>
      <c r="C448" s="67"/>
      <c r="D448" s="67"/>
      <c r="E448" s="67"/>
      <c r="F448" s="1"/>
    </row>
    <row r="449" ht="15.75" customHeight="1">
      <c r="A449" s="66"/>
      <c r="B449" s="66"/>
      <c r="C449" s="67"/>
      <c r="D449" s="67"/>
      <c r="E449" s="67"/>
      <c r="F449" s="1"/>
    </row>
    <row r="450" ht="15.75" customHeight="1">
      <c r="A450" s="66"/>
      <c r="B450" s="66"/>
      <c r="C450" s="67"/>
      <c r="D450" s="67"/>
      <c r="E450" s="67"/>
      <c r="F450" s="1"/>
    </row>
    <row r="451" ht="15.75" customHeight="1">
      <c r="A451" s="66"/>
      <c r="B451" s="66"/>
      <c r="C451" s="67"/>
      <c r="D451" s="67"/>
      <c r="E451" s="67"/>
      <c r="F451" s="1"/>
    </row>
    <row r="452" ht="15.75" customHeight="1">
      <c r="A452" s="66"/>
      <c r="B452" s="66"/>
      <c r="C452" s="67"/>
      <c r="D452" s="67"/>
      <c r="E452" s="67"/>
      <c r="F452" s="1"/>
    </row>
    <row r="453" ht="15.75" customHeight="1">
      <c r="A453" s="66"/>
      <c r="B453" s="66"/>
      <c r="C453" s="67"/>
      <c r="D453" s="67"/>
      <c r="E453" s="67"/>
      <c r="F453" s="1"/>
    </row>
    <row r="454" ht="15.75" customHeight="1">
      <c r="A454" s="66"/>
      <c r="B454" s="66"/>
      <c r="C454" s="67"/>
      <c r="D454" s="67"/>
      <c r="E454" s="67"/>
      <c r="F454" s="1"/>
    </row>
    <row r="455" ht="15.75" customHeight="1">
      <c r="A455" s="66"/>
      <c r="B455" s="66"/>
      <c r="C455" s="67"/>
      <c r="D455" s="67"/>
      <c r="E455" s="67"/>
      <c r="F455" s="1"/>
    </row>
    <row r="456" ht="15.75" customHeight="1">
      <c r="A456" s="66"/>
      <c r="B456" s="66"/>
      <c r="C456" s="67"/>
      <c r="D456" s="67"/>
      <c r="E456" s="67"/>
      <c r="F456" s="1"/>
    </row>
    <row r="457" ht="15.75" customHeight="1">
      <c r="A457" s="66"/>
      <c r="B457" s="66"/>
      <c r="C457" s="67"/>
      <c r="D457" s="67"/>
      <c r="E457" s="67"/>
      <c r="F457" s="1"/>
    </row>
    <row r="458" ht="15.75" customHeight="1">
      <c r="A458" s="66"/>
      <c r="B458" s="66"/>
      <c r="C458" s="67"/>
      <c r="D458" s="67"/>
      <c r="E458" s="67"/>
      <c r="F458" s="1"/>
    </row>
    <row r="459" ht="15.75" customHeight="1">
      <c r="A459" s="66"/>
      <c r="B459" s="66"/>
      <c r="C459" s="67"/>
      <c r="D459" s="67"/>
      <c r="E459" s="67"/>
      <c r="F459" s="1"/>
    </row>
    <row r="460" ht="15.75" customHeight="1">
      <c r="A460" s="66"/>
      <c r="B460" s="66"/>
      <c r="C460" s="67"/>
      <c r="D460" s="67"/>
      <c r="E460" s="67"/>
      <c r="F460" s="1"/>
    </row>
    <row r="461" ht="15.75" customHeight="1">
      <c r="A461" s="66"/>
      <c r="B461" s="66"/>
      <c r="C461" s="67"/>
      <c r="D461" s="67"/>
      <c r="E461" s="67"/>
      <c r="F461" s="1"/>
    </row>
    <row r="462" ht="15.75" customHeight="1">
      <c r="A462" s="66"/>
      <c r="B462" s="66"/>
      <c r="C462" s="67"/>
      <c r="D462" s="67"/>
      <c r="E462" s="67"/>
      <c r="F462" s="1"/>
    </row>
    <row r="463" ht="15.75" customHeight="1">
      <c r="A463" s="66"/>
      <c r="B463" s="66"/>
      <c r="C463" s="67"/>
      <c r="D463" s="67"/>
      <c r="E463" s="67"/>
      <c r="F463" s="1"/>
    </row>
    <row r="464" ht="15.75" customHeight="1">
      <c r="A464" s="66"/>
      <c r="B464" s="66"/>
      <c r="C464" s="67"/>
      <c r="D464" s="67"/>
      <c r="E464" s="67"/>
      <c r="F464" s="1"/>
    </row>
    <row r="465" ht="15.75" customHeight="1">
      <c r="A465" s="66"/>
      <c r="B465" s="66"/>
      <c r="C465" s="67"/>
      <c r="D465" s="67"/>
      <c r="E465" s="67"/>
      <c r="F465" s="1"/>
    </row>
    <row r="466" ht="15.75" customHeight="1">
      <c r="A466" s="66"/>
      <c r="B466" s="66"/>
      <c r="C466" s="67"/>
      <c r="D466" s="67"/>
      <c r="E466" s="67"/>
      <c r="F466" s="1"/>
    </row>
    <row r="467" ht="15.75" customHeight="1">
      <c r="A467" s="66"/>
      <c r="B467" s="66"/>
      <c r="C467" s="67"/>
      <c r="D467" s="67"/>
      <c r="E467" s="67"/>
      <c r="F467" s="1"/>
    </row>
    <row r="468" ht="15.75" customHeight="1">
      <c r="A468" s="66"/>
      <c r="B468" s="66"/>
      <c r="C468" s="67"/>
      <c r="D468" s="67"/>
      <c r="E468" s="67"/>
      <c r="F468" s="1"/>
    </row>
    <row r="469" ht="15.75" customHeight="1">
      <c r="A469" s="66"/>
      <c r="B469" s="66"/>
      <c r="C469" s="67"/>
      <c r="D469" s="67"/>
      <c r="E469" s="67"/>
      <c r="F469" s="1"/>
    </row>
    <row r="470" ht="15.75" customHeight="1">
      <c r="A470" s="66"/>
      <c r="B470" s="66"/>
      <c r="C470" s="67"/>
      <c r="D470" s="67"/>
      <c r="E470" s="67"/>
      <c r="F470" s="1"/>
    </row>
    <row r="471" ht="15.75" customHeight="1">
      <c r="A471" s="66"/>
      <c r="B471" s="66"/>
      <c r="C471" s="67"/>
      <c r="D471" s="67"/>
      <c r="E471" s="67"/>
      <c r="F471" s="1"/>
    </row>
    <row r="472" ht="15.75" customHeight="1">
      <c r="A472" s="66"/>
      <c r="B472" s="66"/>
      <c r="C472" s="67"/>
      <c r="D472" s="67"/>
      <c r="E472" s="67"/>
      <c r="F472" s="1"/>
    </row>
    <row r="473" ht="15.75" customHeight="1">
      <c r="A473" s="66"/>
      <c r="B473" s="66"/>
      <c r="C473" s="67"/>
      <c r="D473" s="67"/>
      <c r="E473" s="67"/>
      <c r="F473" s="1"/>
    </row>
    <row r="474" ht="15.75" customHeight="1">
      <c r="A474" s="66"/>
      <c r="B474" s="66"/>
      <c r="C474" s="67"/>
      <c r="D474" s="67"/>
      <c r="E474" s="67"/>
      <c r="F474" s="1"/>
    </row>
    <row r="475" ht="15.75" customHeight="1">
      <c r="A475" s="66"/>
      <c r="B475" s="66"/>
      <c r="C475" s="67"/>
      <c r="D475" s="67"/>
      <c r="E475" s="67"/>
      <c r="F475" s="1"/>
    </row>
    <row r="476" ht="15.75" customHeight="1">
      <c r="A476" s="66"/>
      <c r="B476" s="66"/>
      <c r="C476" s="67"/>
      <c r="D476" s="67"/>
      <c r="E476" s="67"/>
      <c r="F476" s="1"/>
    </row>
    <row r="477" ht="15.75" customHeight="1">
      <c r="A477" s="66"/>
      <c r="B477" s="66"/>
      <c r="C477" s="67"/>
      <c r="D477" s="67"/>
      <c r="E477" s="67"/>
      <c r="F477" s="1"/>
    </row>
    <row r="478" ht="15.75" customHeight="1">
      <c r="A478" s="66"/>
      <c r="B478" s="66"/>
      <c r="C478" s="67"/>
      <c r="D478" s="67"/>
      <c r="E478" s="67"/>
      <c r="F478" s="1"/>
    </row>
    <row r="479" ht="15.75" customHeight="1">
      <c r="A479" s="66"/>
      <c r="B479" s="66"/>
      <c r="C479" s="67"/>
      <c r="D479" s="67"/>
      <c r="E479" s="67"/>
      <c r="F479" s="1"/>
    </row>
    <row r="480" ht="15.75" customHeight="1">
      <c r="A480" s="66"/>
      <c r="B480" s="66"/>
      <c r="C480" s="67"/>
      <c r="D480" s="67"/>
      <c r="E480" s="67"/>
      <c r="F480" s="1"/>
    </row>
    <row r="481" ht="15.75" customHeight="1">
      <c r="A481" s="66"/>
      <c r="B481" s="66"/>
      <c r="C481" s="67"/>
      <c r="D481" s="67"/>
      <c r="E481" s="67"/>
      <c r="F481" s="1"/>
    </row>
    <row r="482" ht="15.75" customHeight="1">
      <c r="A482" s="66"/>
      <c r="B482" s="66"/>
      <c r="C482" s="67"/>
      <c r="D482" s="67"/>
      <c r="E482" s="67"/>
      <c r="F482" s="1"/>
    </row>
    <row r="483" ht="15.75" customHeight="1">
      <c r="A483" s="66"/>
      <c r="B483" s="66"/>
      <c r="C483" s="67"/>
      <c r="D483" s="67"/>
      <c r="E483" s="67"/>
      <c r="F483" s="1"/>
    </row>
    <row r="484" ht="15.75" customHeight="1">
      <c r="A484" s="66"/>
      <c r="B484" s="66"/>
      <c r="C484" s="67"/>
      <c r="D484" s="67"/>
      <c r="E484" s="67"/>
      <c r="F484" s="1"/>
    </row>
    <row r="485" ht="15.75" customHeight="1">
      <c r="A485" s="66"/>
      <c r="B485" s="66"/>
      <c r="C485" s="67"/>
      <c r="D485" s="67"/>
      <c r="E485" s="67"/>
      <c r="F485" s="1"/>
    </row>
    <row r="486" ht="15.75" customHeight="1">
      <c r="A486" s="66"/>
      <c r="B486" s="66"/>
      <c r="C486" s="67"/>
      <c r="D486" s="67"/>
      <c r="E486" s="67"/>
      <c r="F486" s="1"/>
    </row>
    <row r="487" ht="15.75" customHeight="1">
      <c r="A487" s="66"/>
      <c r="B487" s="66"/>
      <c r="C487" s="67"/>
      <c r="D487" s="67"/>
      <c r="E487" s="67"/>
      <c r="F487" s="1"/>
    </row>
    <row r="488" ht="15.75" customHeight="1">
      <c r="A488" s="66"/>
      <c r="B488" s="66"/>
      <c r="C488" s="67"/>
      <c r="D488" s="67"/>
      <c r="E488" s="67"/>
      <c r="F488" s="1"/>
    </row>
    <row r="489" ht="15.75" customHeight="1">
      <c r="A489" s="66"/>
      <c r="B489" s="66"/>
      <c r="C489" s="67"/>
      <c r="D489" s="67"/>
      <c r="E489" s="67"/>
      <c r="F489" s="1"/>
    </row>
    <row r="490" ht="15.75" customHeight="1">
      <c r="A490" s="66"/>
      <c r="B490" s="66"/>
      <c r="C490" s="67"/>
      <c r="D490" s="67"/>
      <c r="E490" s="67"/>
      <c r="F490" s="1"/>
    </row>
    <row r="491" ht="15.75" customHeight="1">
      <c r="A491" s="66"/>
      <c r="B491" s="66"/>
      <c r="C491" s="67"/>
      <c r="D491" s="67"/>
      <c r="E491" s="67"/>
      <c r="F491" s="1"/>
    </row>
    <row r="492" ht="15.75" customHeight="1">
      <c r="A492" s="66"/>
      <c r="B492" s="66"/>
      <c r="C492" s="67"/>
      <c r="D492" s="67"/>
      <c r="E492" s="67"/>
      <c r="F492" s="1"/>
    </row>
    <row r="493" ht="15.75" customHeight="1">
      <c r="A493" s="66"/>
      <c r="B493" s="66"/>
      <c r="C493" s="67"/>
      <c r="D493" s="67"/>
      <c r="E493" s="67"/>
      <c r="F493" s="1"/>
    </row>
    <row r="494" ht="15.75" customHeight="1">
      <c r="A494" s="66"/>
      <c r="B494" s="66"/>
      <c r="C494" s="67"/>
      <c r="D494" s="67"/>
      <c r="E494" s="67"/>
      <c r="F494" s="1"/>
    </row>
    <row r="495" ht="15.75" customHeight="1">
      <c r="A495" s="66"/>
      <c r="B495" s="66"/>
      <c r="C495" s="67"/>
      <c r="D495" s="67"/>
      <c r="E495" s="67"/>
      <c r="F495" s="1"/>
    </row>
    <row r="496" ht="15.75" customHeight="1">
      <c r="A496" s="66"/>
      <c r="B496" s="66"/>
      <c r="C496" s="67"/>
      <c r="D496" s="67"/>
      <c r="E496" s="67"/>
      <c r="F496" s="1"/>
    </row>
    <row r="497" ht="15.75" customHeight="1">
      <c r="A497" s="66"/>
      <c r="B497" s="66"/>
      <c r="C497" s="67"/>
      <c r="D497" s="67"/>
      <c r="E497" s="67"/>
      <c r="F497" s="1"/>
    </row>
    <row r="498" ht="15.75" customHeight="1">
      <c r="A498" s="66"/>
      <c r="B498" s="66"/>
      <c r="C498" s="67"/>
      <c r="D498" s="67"/>
      <c r="E498" s="67"/>
      <c r="F498" s="1"/>
    </row>
    <row r="499" ht="15.75" customHeight="1">
      <c r="A499" s="66"/>
      <c r="B499" s="66"/>
      <c r="C499" s="67"/>
      <c r="D499" s="67"/>
      <c r="E499" s="67"/>
      <c r="F499" s="1"/>
    </row>
    <row r="500" ht="15.75" customHeight="1">
      <c r="A500" s="66"/>
      <c r="B500" s="66"/>
      <c r="C500" s="67"/>
      <c r="D500" s="67"/>
      <c r="E500" s="67"/>
      <c r="F500" s="1"/>
    </row>
    <row r="501" ht="15.75" customHeight="1">
      <c r="A501" s="66"/>
      <c r="B501" s="66"/>
      <c r="C501" s="67"/>
      <c r="D501" s="67"/>
      <c r="E501" s="67"/>
      <c r="F501" s="1"/>
    </row>
    <row r="502" ht="15.75" customHeight="1">
      <c r="A502" s="66"/>
      <c r="B502" s="66"/>
      <c r="C502" s="67"/>
      <c r="D502" s="67"/>
      <c r="E502" s="67"/>
      <c r="F502" s="1"/>
    </row>
    <row r="503" ht="15.75" customHeight="1">
      <c r="A503" s="66"/>
      <c r="B503" s="66"/>
      <c r="C503" s="67"/>
      <c r="D503" s="67"/>
      <c r="E503" s="67"/>
      <c r="F503" s="1"/>
    </row>
    <row r="504" ht="15.75" customHeight="1">
      <c r="A504" s="66"/>
      <c r="B504" s="66"/>
      <c r="C504" s="67"/>
      <c r="D504" s="67"/>
      <c r="E504" s="67"/>
      <c r="F504" s="1"/>
    </row>
    <row r="505" ht="15.75" customHeight="1">
      <c r="A505" s="66"/>
      <c r="B505" s="66"/>
      <c r="C505" s="67"/>
      <c r="D505" s="67"/>
      <c r="E505" s="67"/>
      <c r="F505" s="1"/>
    </row>
    <row r="506" ht="15.75" customHeight="1">
      <c r="A506" s="66"/>
      <c r="B506" s="66"/>
      <c r="C506" s="67"/>
      <c r="D506" s="67"/>
      <c r="E506" s="67"/>
      <c r="F506" s="1"/>
    </row>
    <row r="507" ht="15.75" customHeight="1">
      <c r="A507" s="66"/>
      <c r="B507" s="66"/>
      <c r="C507" s="67"/>
      <c r="D507" s="67"/>
      <c r="E507" s="67"/>
      <c r="F507" s="1"/>
    </row>
    <row r="508" ht="15.75" customHeight="1">
      <c r="A508" s="66"/>
      <c r="B508" s="66"/>
      <c r="C508" s="67"/>
      <c r="D508" s="67"/>
      <c r="E508" s="67"/>
      <c r="F508" s="1"/>
    </row>
    <row r="509" ht="15.75" customHeight="1">
      <c r="A509" s="66"/>
      <c r="B509" s="66"/>
      <c r="C509" s="67"/>
      <c r="D509" s="67"/>
      <c r="E509" s="67"/>
      <c r="F509" s="1"/>
    </row>
    <row r="510" ht="15.75" customHeight="1">
      <c r="A510" s="66"/>
      <c r="B510" s="66"/>
      <c r="C510" s="67"/>
      <c r="D510" s="67"/>
      <c r="E510" s="67"/>
      <c r="F510" s="1"/>
    </row>
    <row r="511" ht="15.75" customHeight="1">
      <c r="A511" s="66"/>
      <c r="B511" s="66"/>
      <c r="C511" s="67"/>
      <c r="D511" s="67"/>
      <c r="E511" s="67"/>
      <c r="F511" s="1"/>
    </row>
    <row r="512" ht="15.75" customHeight="1">
      <c r="A512" s="66"/>
      <c r="B512" s="66"/>
      <c r="C512" s="67"/>
      <c r="D512" s="67"/>
      <c r="E512" s="67"/>
      <c r="F512" s="1"/>
    </row>
    <row r="513" ht="15.75" customHeight="1">
      <c r="A513" s="66"/>
      <c r="B513" s="66"/>
      <c r="C513" s="67"/>
      <c r="D513" s="67"/>
      <c r="E513" s="67"/>
      <c r="F513" s="1"/>
    </row>
    <row r="514" ht="15.75" customHeight="1">
      <c r="A514" s="66"/>
      <c r="B514" s="66"/>
      <c r="C514" s="67"/>
      <c r="D514" s="67"/>
      <c r="E514" s="67"/>
      <c r="F514" s="1"/>
    </row>
    <row r="515" ht="15.75" customHeight="1">
      <c r="A515" s="66"/>
      <c r="B515" s="66"/>
      <c r="C515" s="67"/>
      <c r="D515" s="67"/>
      <c r="E515" s="67"/>
      <c r="F515" s="1"/>
    </row>
    <row r="516" ht="15.75" customHeight="1">
      <c r="A516" s="66"/>
      <c r="B516" s="66"/>
      <c r="C516" s="67"/>
      <c r="D516" s="67"/>
      <c r="E516" s="67"/>
      <c r="F516" s="1"/>
    </row>
    <row r="517" ht="15.75" customHeight="1">
      <c r="A517" s="66"/>
      <c r="B517" s="66"/>
      <c r="C517" s="67"/>
      <c r="D517" s="67"/>
      <c r="E517" s="67"/>
      <c r="F517" s="1"/>
    </row>
    <row r="518" ht="15.75" customHeight="1">
      <c r="A518" s="66"/>
      <c r="B518" s="66"/>
      <c r="C518" s="67"/>
      <c r="D518" s="67"/>
      <c r="E518" s="67"/>
      <c r="F518" s="1"/>
    </row>
    <row r="519" ht="15.75" customHeight="1">
      <c r="A519" s="66"/>
      <c r="B519" s="66"/>
      <c r="C519" s="67"/>
      <c r="D519" s="67"/>
      <c r="E519" s="67"/>
      <c r="F519" s="1"/>
    </row>
    <row r="520" ht="15.75" customHeight="1">
      <c r="A520" s="66"/>
      <c r="B520" s="66"/>
      <c r="C520" s="67"/>
      <c r="D520" s="67"/>
      <c r="E520" s="67"/>
      <c r="F520" s="1"/>
    </row>
    <row r="521" ht="15.75" customHeight="1">
      <c r="A521" s="66"/>
      <c r="B521" s="66"/>
      <c r="C521" s="67"/>
      <c r="D521" s="67"/>
      <c r="E521" s="67"/>
      <c r="F521" s="1"/>
    </row>
    <row r="522" ht="15.75" customHeight="1">
      <c r="A522" s="66"/>
      <c r="B522" s="66"/>
      <c r="C522" s="67"/>
      <c r="D522" s="67"/>
      <c r="E522" s="67"/>
      <c r="F522" s="1"/>
    </row>
    <row r="523" ht="15.75" customHeight="1">
      <c r="A523" s="66"/>
      <c r="B523" s="66"/>
      <c r="C523" s="67"/>
      <c r="D523" s="67"/>
      <c r="E523" s="67"/>
      <c r="F523" s="1"/>
    </row>
    <row r="524" ht="15.75" customHeight="1">
      <c r="A524" s="66"/>
      <c r="B524" s="66"/>
      <c r="C524" s="67"/>
      <c r="D524" s="67"/>
      <c r="E524" s="67"/>
      <c r="F524" s="1"/>
    </row>
    <row r="525" ht="15.75" customHeight="1">
      <c r="A525" s="66"/>
      <c r="B525" s="66"/>
      <c r="C525" s="67"/>
      <c r="D525" s="67"/>
      <c r="E525" s="67"/>
      <c r="F525" s="1"/>
    </row>
    <row r="526" ht="15.75" customHeight="1">
      <c r="A526" s="66"/>
      <c r="B526" s="66"/>
      <c r="C526" s="67"/>
      <c r="D526" s="67"/>
      <c r="E526" s="67"/>
      <c r="F526" s="1"/>
    </row>
    <row r="527" ht="15.75" customHeight="1">
      <c r="A527" s="66"/>
      <c r="B527" s="66"/>
      <c r="C527" s="67"/>
      <c r="D527" s="67"/>
      <c r="E527" s="67"/>
      <c r="F527" s="1"/>
    </row>
    <row r="528" ht="15.75" customHeight="1">
      <c r="A528" s="66"/>
      <c r="B528" s="66"/>
      <c r="C528" s="67"/>
      <c r="D528" s="67"/>
      <c r="E528" s="67"/>
      <c r="F528" s="1"/>
    </row>
    <row r="529" ht="15.75" customHeight="1">
      <c r="A529" s="66"/>
      <c r="B529" s="66"/>
      <c r="C529" s="67"/>
      <c r="D529" s="67"/>
      <c r="E529" s="67"/>
      <c r="F529" s="1"/>
    </row>
    <row r="530" ht="15.75" customHeight="1">
      <c r="A530" s="66"/>
      <c r="B530" s="66"/>
      <c r="C530" s="67"/>
      <c r="D530" s="67"/>
      <c r="E530" s="67"/>
      <c r="F530" s="1"/>
    </row>
    <row r="531" ht="15.75" customHeight="1">
      <c r="A531" s="66"/>
      <c r="B531" s="66"/>
      <c r="C531" s="67"/>
      <c r="D531" s="67"/>
      <c r="E531" s="67"/>
      <c r="F531" s="1"/>
    </row>
    <row r="532" ht="15.75" customHeight="1">
      <c r="A532" s="66"/>
      <c r="B532" s="66"/>
      <c r="C532" s="67"/>
      <c r="D532" s="67"/>
      <c r="E532" s="67"/>
      <c r="F532" s="1"/>
    </row>
    <row r="533" ht="15.75" customHeight="1">
      <c r="A533" s="66"/>
      <c r="B533" s="66"/>
      <c r="C533" s="67"/>
      <c r="D533" s="67"/>
      <c r="E533" s="67"/>
      <c r="F533" s="1"/>
    </row>
    <row r="534" ht="15.75" customHeight="1">
      <c r="A534" s="66"/>
      <c r="B534" s="66"/>
      <c r="C534" s="67"/>
      <c r="D534" s="67"/>
      <c r="E534" s="67"/>
      <c r="F534" s="1"/>
    </row>
    <row r="535" ht="15.75" customHeight="1">
      <c r="A535" s="66"/>
      <c r="B535" s="66"/>
      <c r="C535" s="67"/>
      <c r="D535" s="67"/>
      <c r="E535" s="67"/>
      <c r="F535" s="1"/>
    </row>
    <row r="536" ht="15.75" customHeight="1">
      <c r="A536" s="66"/>
      <c r="B536" s="66"/>
      <c r="C536" s="67"/>
      <c r="D536" s="67"/>
      <c r="E536" s="67"/>
      <c r="F536" s="1"/>
    </row>
    <row r="537" ht="15.75" customHeight="1">
      <c r="A537" s="66"/>
      <c r="B537" s="66"/>
      <c r="C537" s="67"/>
      <c r="D537" s="67"/>
      <c r="E537" s="67"/>
      <c r="F537" s="1"/>
    </row>
    <row r="538" ht="15.75" customHeight="1">
      <c r="A538" s="66"/>
      <c r="B538" s="66"/>
      <c r="C538" s="67"/>
      <c r="D538" s="67"/>
      <c r="E538" s="67"/>
      <c r="F538" s="1"/>
    </row>
    <row r="539" ht="15.75" customHeight="1">
      <c r="A539" s="66"/>
      <c r="B539" s="66"/>
      <c r="C539" s="67"/>
      <c r="D539" s="67"/>
      <c r="E539" s="67"/>
      <c r="F539" s="1"/>
    </row>
    <row r="540" ht="15.75" customHeight="1">
      <c r="A540" s="66"/>
      <c r="B540" s="66"/>
      <c r="C540" s="67"/>
      <c r="D540" s="67"/>
      <c r="E540" s="67"/>
      <c r="F540" s="1"/>
    </row>
    <row r="541" ht="15.75" customHeight="1">
      <c r="A541" s="66"/>
      <c r="B541" s="66"/>
      <c r="C541" s="67"/>
      <c r="D541" s="67"/>
      <c r="E541" s="67"/>
      <c r="F541" s="1"/>
    </row>
    <row r="542" ht="15.75" customHeight="1">
      <c r="A542" s="66"/>
      <c r="B542" s="66"/>
      <c r="C542" s="67"/>
      <c r="D542" s="67"/>
      <c r="E542" s="67"/>
      <c r="F542" s="1"/>
    </row>
    <row r="543" ht="15.75" customHeight="1">
      <c r="A543" s="66"/>
      <c r="B543" s="66"/>
      <c r="C543" s="67"/>
      <c r="D543" s="67"/>
      <c r="E543" s="67"/>
      <c r="F543" s="1"/>
    </row>
    <row r="544" ht="15.75" customHeight="1">
      <c r="A544" s="66"/>
      <c r="B544" s="66"/>
      <c r="C544" s="67"/>
      <c r="D544" s="67"/>
      <c r="E544" s="67"/>
      <c r="F544" s="1"/>
    </row>
    <row r="545" ht="15.75" customHeight="1">
      <c r="A545" s="66"/>
      <c r="B545" s="66"/>
      <c r="C545" s="67"/>
      <c r="D545" s="67"/>
      <c r="E545" s="67"/>
      <c r="F545" s="1"/>
    </row>
    <row r="546" ht="15.75" customHeight="1">
      <c r="A546" s="66"/>
      <c r="B546" s="66"/>
      <c r="C546" s="67"/>
      <c r="D546" s="67"/>
      <c r="E546" s="67"/>
      <c r="F546" s="1"/>
    </row>
    <row r="547" ht="15.75" customHeight="1">
      <c r="A547" s="66"/>
      <c r="B547" s="66"/>
      <c r="C547" s="67"/>
      <c r="D547" s="67"/>
      <c r="E547" s="67"/>
      <c r="F547" s="1"/>
    </row>
    <row r="548" ht="15.75" customHeight="1">
      <c r="A548" s="66"/>
      <c r="B548" s="66"/>
      <c r="C548" s="67"/>
      <c r="D548" s="67"/>
      <c r="E548" s="67"/>
      <c r="F548" s="1"/>
    </row>
    <row r="549" ht="15.75" customHeight="1">
      <c r="A549" s="66"/>
      <c r="B549" s="66"/>
      <c r="C549" s="67"/>
      <c r="D549" s="67"/>
      <c r="E549" s="67"/>
      <c r="F549" s="1"/>
    </row>
    <row r="550" ht="15.75" customHeight="1">
      <c r="A550" s="66"/>
      <c r="B550" s="66"/>
      <c r="C550" s="67"/>
      <c r="D550" s="67"/>
      <c r="E550" s="67"/>
      <c r="F550" s="1"/>
    </row>
    <row r="551" ht="15.75" customHeight="1">
      <c r="A551" s="66"/>
      <c r="B551" s="66"/>
      <c r="C551" s="67"/>
      <c r="D551" s="67"/>
      <c r="E551" s="67"/>
      <c r="F551" s="1"/>
    </row>
    <row r="552" ht="15.75" customHeight="1">
      <c r="A552" s="66"/>
      <c r="B552" s="66"/>
      <c r="C552" s="67"/>
      <c r="D552" s="67"/>
      <c r="E552" s="67"/>
      <c r="F552" s="1"/>
    </row>
    <row r="553" ht="15.75" customHeight="1">
      <c r="A553" s="66"/>
      <c r="B553" s="66"/>
      <c r="C553" s="67"/>
      <c r="D553" s="67"/>
      <c r="E553" s="67"/>
      <c r="F553" s="1"/>
    </row>
    <row r="554" ht="15.75" customHeight="1">
      <c r="A554" s="66"/>
      <c r="B554" s="66"/>
      <c r="C554" s="67"/>
      <c r="D554" s="67"/>
      <c r="E554" s="67"/>
      <c r="F554" s="1"/>
    </row>
    <row r="555" ht="15.75" customHeight="1">
      <c r="A555" s="66"/>
      <c r="B555" s="66"/>
      <c r="C555" s="67"/>
      <c r="D555" s="67"/>
      <c r="E555" s="67"/>
      <c r="F555" s="1"/>
    </row>
    <row r="556" ht="15.75" customHeight="1">
      <c r="A556" s="66"/>
      <c r="B556" s="66"/>
      <c r="C556" s="67"/>
      <c r="D556" s="67"/>
      <c r="E556" s="67"/>
      <c r="F556" s="1"/>
    </row>
    <row r="557" ht="15.75" customHeight="1">
      <c r="A557" s="66"/>
      <c r="B557" s="66"/>
      <c r="C557" s="67"/>
      <c r="D557" s="67"/>
      <c r="E557" s="67"/>
      <c r="F557" s="1"/>
    </row>
    <row r="558" ht="15.75" customHeight="1">
      <c r="A558" s="66"/>
      <c r="B558" s="66"/>
      <c r="C558" s="67"/>
      <c r="D558" s="67"/>
      <c r="E558" s="67"/>
      <c r="F558" s="1"/>
    </row>
    <row r="559" ht="15.75" customHeight="1">
      <c r="A559" s="66"/>
      <c r="B559" s="66"/>
      <c r="C559" s="67"/>
      <c r="D559" s="67"/>
      <c r="E559" s="67"/>
      <c r="F559" s="1"/>
    </row>
    <row r="560" ht="15.75" customHeight="1">
      <c r="A560" s="66"/>
      <c r="B560" s="66"/>
      <c r="C560" s="67"/>
      <c r="D560" s="67"/>
      <c r="E560" s="67"/>
      <c r="F560" s="1"/>
    </row>
    <row r="561" ht="15.75" customHeight="1">
      <c r="A561" s="66"/>
      <c r="B561" s="66"/>
      <c r="C561" s="67"/>
      <c r="D561" s="67"/>
      <c r="E561" s="67"/>
      <c r="F561" s="1"/>
    </row>
    <row r="562" ht="15.75" customHeight="1">
      <c r="A562" s="66"/>
      <c r="B562" s="66"/>
      <c r="C562" s="67"/>
      <c r="D562" s="67"/>
      <c r="E562" s="67"/>
      <c r="F562" s="1"/>
    </row>
    <row r="563" ht="15.75" customHeight="1">
      <c r="A563" s="66"/>
      <c r="B563" s="66"/>
      <c r="C563" s="67"/>
      <c r="D563" s="67"/>
      <c r="E563" s="67"/>
      <c r="F563" s="1"/>
    </row>
    <row r="564" ht="15.75" customHeight="1">
      <c r="A564" s="66"/>
      <c r="B564" s="66"/>
      <c r="C564" s="67"/>
      <c r="D564" s="67"/>
      <c r="E564" s="67"/>
      <c r="F564" s="1"/>
    </row>
    <row r="565" ht="15.75" customHeight="1">
      <c r="A565" s="66"/>
      <c r="B565" s="66"/>
      <c r="C565" s="67"/>
      <c r="D565" s="67"/>
      <c r="E565" s="67"/>
      <c r="F565" s="1"/>
    </row>
    <row r="566" ht="15.75" customHeight="1">
      <c r="A566" s="66"/>
      <c r="B566" s="66"/>
      <c r="C566" s="67"/>
      <c r="D566" s="67"/>
      <c r="E566" s="67"/>
      <c r="F566" s="1"/>
    </row>
    <row r="567" ht="15.75" customHeight="1">
      <c r="A567" s="66"/>
      <c r="B567" s="66"/>
      <c r="C567" s="67"/>
      <c r="D567" s="67"/>
      <c r="E567" s="67"/>
      <c r="F567" s="1"/>
    </row>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2:E2"/>
    <mergeCell ref="A4:E4"/>
    <mergeCell ref="A5:E5"/>
  </mergeCells>
  <hyperlinks>
    <hyperlink r:id="rId1" ref="C148"/>
  </hyperlinks>
  <printOptions/>
  <pageMargins bottom="0.75" footer="0.0" header="0.0" left="0.7" right="0.7" top="0.75"/>
  <pageSetup orientation="landscape"/>
  <drawing r:id="rId2"/>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86"/>
    <col customWidth="1" min="7" max="8" width="13.71"/>
    <col customWidth="1" min="9" max="25" width="8.0"/>
  </cols>
  <sheetData>
    <row r="1">
      <c r="A1" s="66"/>
      <c r="B1" s="66"/>
      <c r="C1" s="67"/>
      <c r="D1" s="67"/>
      <c r="E1" s="67"/>
      <c r="F1" s="1"/>
      <c r="G1" s="1"/>
      <c r="H1" s="1"/>
    </row>
    <row r="2" ht="15.75" customHeight="1">
      <c r="A2" s="68" t="s">
        <v>14896</v>
      </c>
      <c r="B2" s="69"/>
      <c r="C2" s="69"/>
      <c r="D2" s="69"/>
      <c r="E2" s="70"/>
      <c r="F2" s="526"/>
      <c r="G2" s="526"/>
      <c r="H2" s="526"/>
      <c r="I2" s="15"/>
      <c r="J2" s="15"/>
      <c r="K2" s="15"/>
      <c r="L2" s="15"/>
      <c r="M2" s="15"/>
      <c r="N2" s="15"/>
      <c r="O2" s="15"/>
      <c r="P2" s="15"/>
      <c r="Q2" s="15"/>
      <c r="R2" s="15"/>
      <c r="S2" s="15"/>
      <c r="T2" s="15"/>
      <c r="U2" s="15"/>
      <c r="V2" s="15"/>
      <c r="W2" s="15"/>
      <c r="X2" s="15"/>
      <c r="Y2" s="15"/>
    </row>
    <row r="3" ht="15.75" customHeight="1">
      <c r="A3" s="173"/>
      <c r="B3" s="173"/>
      <c r="C3" s="173"/>
      <c r="D3" s="173"/>
      <c r="E3" s="527"/>
      <c r="F3" s="526"/>
      <c r="G3" s="526"/>
      <c r="H3" s="526"/>
      <c r="I3" s="15"/>
      <c r="J3" s="15"/>
      <c r="K3" s="15"/>
      <c r="L3" s="15"/>
      <c r="M3" s="15"/>
      <c r="N3" s="15"/>
      <c r="O3" s="15"/>
      <c r="P3" s="15"/>
      <c r="Q3" s="15"/>
      <c r="R3" s="15"/>
      <c r="S3" s="15"/>
      <c r="T3" s="15"/>
      <c r="U3" s="15"/>
      <c r="V3" s="15"/>
      <c r="W3" s="15"/>
      <c r="X3" s="15"/>
      <c r="Y3" s="15"/>
    </row>
    <row r="4" ht="14.25" customHeight="1">
      <c r="A4" s="144" t="s">
        <v>14897</v>
      </c>
      <c r="B4" s="69"/>
      <c r="C4" s="69"/>
      <c r="D4" s="69"/>
      <c r="E4" s="70"/>
      <c r="F4" s="526"/>
      <c r="G4" s="526"/>
      <c r="H4" s="526"/>
      <c r="I4" s="15"/>
      <c r="J4" s="15"/>
      <c r="K4" s="15"/>
      <c r="L4" s="15"/>
      <c r="M4" s="15"/>
      <c r="N4" s="15"/>
      <c r="O4" s="15"/>
      <c r="P4" s="15"/>
      <c r="Q4" s="15"/>
      <c r="R4" s="15"/>
      <c r="S4" s="15"/>
      <c r="T4" s="15"/>
      <c r="U4" s="15"/>
      <c r="V4" s="15"/>
      <c r="W4" s="15"/>
      <c r="X4" s="15"/>
      <c r="Y4" s="15"/>
    </row>
    <row r="5" ht="25.5" customHeight="1">
      <c r="A5" s="322" t="s">
        <v>14898</v>
      </c>
      <c r="B5" s="69"/>
      <c r="C5" s="69"/>
      <c r="D5" s="69"/>
      <c r="E5" s="70"/>
      <c r="F5" s="526"/>
      <c r="G5" s="526"/>
      <c r="H5" s="526"/>
      <c r="I5" s="15"/>
      <c r="J5" s="15"/>
      <c r="K5" s="15"/>
      <c r="L5" s="15"/>
      <c r="M5" s="15"/>
      <c r="N5" s="15"/>
      <c r="O5" s="15"/>
      <c r="P5" s="15"/>
      <c r="Q5" s="15"/>
      <c r="R5" s="15"/>
      <c r="S5" s="15"/>
      <c r="T5" s="15"/>
      <c r="U5" s="15"/>
      <c r="V5" s="15"/>
      <c r="W5" s="15"/>
      <c r="X5" s="15"/>
      <c r="Y5" s="15"/>
    </row>
    <row r="6" ht="39.75" customHeight="1">
      <c r="A6" s="322" t="s">
        <v>14899</v>
      </c>
      <c r="B6" s="69"/>
      <c r="C6" s="69"/>
      <c r="D6" s="69"/>
      <c r="E6" s="70"/>
      <c r="F6" s="526"/>
      <c r="G6" s="526"/>
      <c r="H6" s="526"/>
      <c r="I6" s="15"/>
      <c r="J6" s="15"/>
      <c r="K6" s="15"/>
      <c r="L6" s="15"/>
      <c r="M6" s="15"/>
      <c r="N6" s="15"/>
      <c r="O6" s="15"/>
      <c r="P6" s="15"/>
      <c r="Q6" s="15"/>
      <c r="R6" s="15"/>
      <c r="S6" s="15"/>
      <c r="T6" s="15"/>
      <c r="U6" s="15"/>
      <c r="V6" s="15"/>
      <c r="W6" s="15"/>
      <c r="X6" s="15"/>
      <c r="Y6" s="15"/>
    </row>
    <row r="7" ht="26.25" customHeight="1">
      <c r="A7" s="322" t="s">
        <v>14900</v>
      </c>
      <c r="B7" s="69"/>
      <c r="C7" s="69"/>
      <c r="D7" s="69"/>
      <c r="E7" s="70"/>
      <c r="F7" s="526"/>
      <c r="G7" s="526"/>
      <c r="H7" s="526"/>
      <c r="I7" s="15"/>
      <c r="J7" s="15"/>
      <c r="K7" s="15"/>
      <c r="L7" s="15"/>
      <c r="M7" s="15"/>
      <c r="N7" s="15"/>
      <c r="O7" s="15"/>
      <c r="P7" s="15"/>
      <c r="Q7" s="15"/>
      <c r="R7" s="15"/>
      <c r="S7" s="15"/>
      <c r="T7" s="15"/>
      <c r="U7" s="15"/>
      <c r="V7" s="15"/>
      <c r="W7" s="15"/>
      <c r="X7" s="15"/>
      <c r="Y7" s="15"/>
    </row>
    <row r="8" ht="59.25" customHeight="1">
      <c r="A8" s="534" t="s">
        <v>14901</v>
      </c>
      <c r="B8" s="69"/>
      <c r="C8" s="69"/>
      <c r="D8" s="69"/>
      <c r="E8" s="70"/>
      <c r="F8" s="526"/>
      <c r="G8" s="526"/>
      <c r="H8" s="526"/>
      <c r="I8" s="15"/>
      <c r="J8" s="15"/>
      <c r="K8" s="15"/>
      <c r="L8" s="15"/>
      <c r="M8" s="15"/>
      <c r="N8" s="15"/>
      <c r="O8" s="15"/>
      <c r="P8" s="15"/>
      <c r="Q8" s="15"/>
      <c r="R8" s="15"/>
      <c r="S8" s="15"/>
      <c r="T8" s="15"/>
      <c r="U8" s="15"/>
      <c r="V8" s="15"/>
      <c r="W8" s="15"/>
      <c r="X8" s="15"/>
      <c r="Y8" s="15"/>
    </row>
    <row r="9">
      <c r="A9" s="76"/>
      <c r="B9" s="76"/>
      <c r="C9" s="77"/>
      <c r="D9" s="77"/>
      <c r="E9" s="77"/>
      <c r="F9" s="76"/>
      <c r="G9" s="76"/>
      <c r="H9" s="76"/>
      <c r="I9" s="15"/>
      <c r="J9" s="15"/>
      <c r="K9" s="15"/>
      <c r="L9" s="15"/>
      <c r="M9" s="15"/>
      <c r="N9" s="15"/>
      <c r="O9" s="15"/>
      <c r="P9" s="15"/>
      <c r="Q9" s="15"/>
      <c r="R9" s="15"/>
      <c r="S9" s="15"/>
      <c r="T9" s="15"/>
      <c r="U9" s="15"/>
      <c r="V9" s="15"/>
      <c r="W9" s="15"/>
      <c r="X9" s="15"/>
      <c r="Y9" s="15"/>
    </row>
    <row r="10" ht="61.5" customHeight="1">
      <c r="A10" s="147" t="s">
        <v>7499</v>
      </c>
      <c r="B10" s="80" t="s">
        <v>8</v>
      </c>
      <c r="C10" s="80" t="s">
        <v>14902</v>
      </c>
      <c r="D10" s="147" t="s">
        <v>204</v>
      </c>
      <c r="E10" s="147" t="s">
        <v>208</v>
      </c>
      <c r="F10" s="82" t="s">
        <v>209</v>
      </c>
      <c r="I10" s="15"/>
      <c r="J10" s="15"/>
      <c r="K10" s="15"/>
      <c r="L10" s="15"/>
      <c r="M10" s="15"/>
      <c r="N10" s="15"/>
      <c r="O10" s="15"/>
      <c r="P10" s="15"/>
      <c r="Q10" s="15"/>
      <c r="R10" s="15"/>
      <c r="S10" s="15"/>
      <c r="T10" s="15"/>
      <c r="U10" s="15"/>
      <c r="V10" s="15"/>
      <c r="W10" s="15"/>
      <c r="X10" s="15"/>
      <c r="Y10" s="15"/>
    </row>
    <row r="11" ht="11.25" customHeight="1">
      <c r="A11" s="137" t="s">
        <v>1835</v>
      </c>
      <c r="B11" s="137" t="s">
        <v>52</v>
      </c>
      <c r="C11" s="137" t="s">
        <v>14903</v>
      </c>
      <c r="D11" s="556">
        <v>56.0</v>
      </c>
      <c r="E11" s="521">
        <v>56.0</v>
      </c>
      <c r="F11" s="330" t="s">
        <v>51</v>
      </c>
    </row>
    <row r="12" ht="11.25" customHeight="1">
      <c r="A12" s="137" t="s">
        <v>1835</v>
      </c>
      <c r="B12" s="137" t="s">
        <v>52</v>
      </c>
      <c r="C12" s="137" t="s">
        <v>14904</v>
      </c>
      <c r="D12" s="556">
        <v>200.0</v>
      </c>
      <c r="E12" s="521">
        <v>200.0</v>
      </c>
      <c r="F12" s="330" t="s">
        <v>51</v>
      </c>
    </row>
    <row r="13" ht="11.25" customHeight="1">
      <c r="A13" s="137" t="s">
        <v>11176</v>
      </c>
      <c r="B13" s="137" t="s">
        <v>52</v>
      </c>
      <c r="C13" s="137" t="s">
        <v>14905</v>
      </c>
      <c r="D13" s="556">
        <v>56.0</v>
      </c>
      <c r="E13" s="521">
        <v>56.0</v>
      </c>
      <c r="F13" s="330" t="s">
        <v>54</v>
      </c>
    </row>
    <row r="14" ht="11.25" customHeight="1">
      <c r="A14" s="137" t="s">
        <v>11176</v>
      </c>
      <c r="B14" s="137" t="s">
        <v>52</v>
      </c>
      <c r="C14" s="137" t="s">
        <v>14906</v>
      </c>
      <c r="D14" s="556" t="s">
        <v>14907</v>
      </c>
      <c r="E14" s="521">
        <v>168.0</v>
      </c>
      <c r="F14" s="330" t="s">
        <v>54</v>
      </c>
    </row>
    <row r="15" ht="11.25" customHeight="1">
      <c r="A15" s="137" t="s">
        <v>11769</v>
      </c>
      <c r="B15" s="137" t="s">
        <v>52</v>
      </c>
      <c r="C15" s="137" t="s">
        <v>14908</v>
      </c>
      <c r="D15" s="556">
        <v>56.0</v>
      </c>
      <c r="E15" s="521">
        <v>56.0</v>
      </c>
      <c r="F15" s="330" t="s">
        <v>56</v>
      </c>
    </row>
    <row r="16" ht="11.25" customHeight="1">
      <c r="A16" s="137" t="s">
        <v>11769</v>
      </c>
      <c r="B16" s="137" t="s">
        <v>52</v>
      </c>
      <c r="C16" s="137" t="s">
        <v>14904</v>
      </c>
      <c r="D16" s="556">
        <v>200.0</v>
      </c>
      <c r="E16" s="521">
        <v>200.0</v>
      </c>
      <c r="F16" s="330" t="s">
        <v>56</v>
      </c>
    </row>
    <row r="17" ht="11.25" customHeight="1">
      <c r="A17" s="137" t="s">
        <v>11769</v>
      </c>
      <c r="B17" s="137" t="s">
        <v>52</v>
      </c>
      <c r="C17" s="137" t="s">
        <v>14909</v>
      </c>
      <c r="D17" s="556">
        <v>196.0</v>
      </c>
      <c r="E17" s="521">
        <v>196.0</v>
      </c>
      <c r="F17" s="330" t="s">
        <v>56</v>
      </c>
    </row>
    <row r="18" ht="11.25" customHeight="1">
      <c r="A18" s="137" t="s">
        <v>11772</v>
      </c>
      <c r="B18" s="137" t="s">
        <v>52</v>
      </c>
      <c r="C18" s="137" t="s">
        <v>14903</v>
      </c>
      <c r="D18" s="556">
        <v>56.0</v>
      </c>
      <c r="E18" s="521">
        <v>56.0</v>
      </c>
      <c r="F18" s="330" t="s">
        <v>57</v>
      </c>
    </row>
    <row r="19" ht="11.25" customHeight="1">
      <c r="A19" s="137" t="s">
        <v>11772</v>
      </c>
      <c r="B19" s="137" t="s">
        <v>52</v>
      </c>
      <c r="C19" s="137" t="s">
        <v>14904</v>
      </c>
      <c r="D19" s="556">
        <v>200.0</v>
      </c>
      <c r="E19" s="521">
        <v>200.0</v>
      </c>
      <c r="F19" s="330" t="s">
        <v>57</v>
      </c>
    </row>
    <row r="20" ht="11.25" customHeight="1">
      <c r="A20" s="137" t="s">
        <v>11775</v>
      </c>
      <c r="B20" s="137" t="s">
        <v>52</v>
      </c>
      <c r="C20" s="137" t="s">
        <v>14903</v>
      </c>
      <c r="D20" s="556">
        <v>56.0</v>
      </c>
      <c r="E20" s="521">
        <v>56.0</v>
      </c>
      <c r="F20" s="330" t="s">
        <v>58</v>
      </c>
    </row>
    <row r="21" ht="11.25" customHeight="1">
      <c r="A21" s="137" t="s">
        <v>11775</v>
      </c>
      <c r="B21" s="137" t="s">
        <v>52</v>
      </c>
      <c r="C21" s="137" t="s">
        <v>14904</v>
      </c>
      <c r="D21" s="556">
        <v>200.0</v>
      </c>
      <c r="E21" s="521">
        <v>200.0</v>
      </c>
      <c r="F21" s="330" t="s">
        <v>58</v>
      </c>
    </row>
    <row r="22" ht="11.25" customHeight="1">
      <c r="A22" s="137" t="s">
        <v>11775</v>
      </c>
      <c r="B22" s="137" t="s">
        <v>52</v>
      </c>
      <c r="C22" s="137" t="s">
        <v>14910</v>
      </c>
      <c r="D22" s="556">
        <v>90.0</v>
      </c>
      <c r="E22" s="521">
        <v>90.0</v>
      </c>
      <c r="F22" s="330" t="s">
        <v>58</v>
      </c>
    </row>
    <row r="23" ht="11.25" customHeight="1">
      <c r="A23" s="137" t="s">
        <v>11780</v>
      </c>
      <c r="B23" s="137" t="s">
        <v>52</v>
      </c>
      <c r="C23" s="137" t="s">
        <v>14908</v>
      </c>
      <c r="D23" s="556">
        <v>56.0</v>
      </c>
      <c r="E23" s="521">
        <v>56.0</v>
      </c>
      <c r="F23" s="330" t="s">
        <v>60</v>
      </c>
    </row>
    <row r="24" ht="11.25" customHeight="1">
      <c r="A24" s="137" t="s">
        <v>11780</v>
      </c>
      <c r="B24" s="137" t="s">
        <v>52</v>
      </c>
      <c r="C24" s="137" t="s">
        <v>14911</v>
      </c>
      <c r="D24" s="556">
        <v>200.0</v>
      </c>
      <c r="E24" s="521">
        <v>200.0</v>
      </c>
      <c r="F24" s="330" t="s">
        <v>60</v>
      </c>
    </row>
    <row r="25" ht="11.25" customHeight="1">
      <c r="A25" s="137" t="s">
        <v>11780</v>
      </c>
      <c r="B25" s="137" t="s">
        <v>52</v>
      </c>
      <c r="C25" s="137" t="s">
        <v>14912</v>
      </c>
      <c r="D25" s="556">
        <v>90.0</v>
      </c>
      <c r="E25" s="521">
        <v>90.0</v>
      </c>
      <c r="F25" s="330" t="s">
        <v>60</v>
      </c>
    </row>
    <row r="26" ht="11.25" customHeight="1">
      <c r="A26" s="137" t="s">
        <v>11780</v>
      </c>
      <c r="B26" s="137"/>
      <c r="C26" s="137" t="s">
        <v>14913</v>
      </c>
      <c r="D26" s="556">
        <v>168.0</v>
      </c>
      <c r="E26" s="521">
        <v>168.0</v>
      </c>
      <c r="F26" s="330" t="s">
        <v>60</v>
      </c>
    </row>
    <row r="27" ht="11.25" customHeight="1">
      <c r="A27" s="137" t="s">
        <v>11246</v>
      </c>
      <c r="B27" s="137" t="s">
        <v>52</v>
      </c>
      <c r="C27" s="137" t="s">
        <v>14908</v>
      </c>
      <c r="D27" s="556">
        <v>56.0</v>
      </c>
      <c r="E27" s="521">
        <v>56.0</v>
      </c>
      <c r="F27" s="330" t="s">
        <v>61</v>
      </c>
    </row>
    <row r="28" ht="11.25" customHeight="1">
      <c r="A28" s="137" t="s">
        <v>11246</v>
      </c>
      <c r="B28" s="137" t="s">
        <v>52</v>
      </c>
      <c r="C28" s="137" t="s">
        <v>14904</v>
      </c>
      <c r="D28" s="556">
        <v>200.0</v>
      </c>
      <c r="E28" s="521">
        <v>200.0</v>
      </c>
      <c r="F28" s="330" t="s">
        <v>61</v>
      </c>
    </row>
    <row r="29" ht="11.25" customHeight="1">
      <c r="A29" s="137" t="s">
        <v>11246</v>
      </c>
      <c r="B29" s="137" t="s">
        <v>52</v>
      </c>
      <c r="C29" s="137" t="s">
        <v>14914</v>
      </c>
      <c r="D29" s="556">
        <v>168.0</v>
      </c>
      <c r="E29" s="521">
        <v>168.0</v>
      </c>
      <c r="F29" s="330" t="s">
        <v>61</v>
      </c>
    </row>
    <row r="30" ht="11.25" customHeight="1">
      <c r="A30" s="137" t="s">
        <v>12163</v>
      </c>
      <c r="B30" s="137" t="s">
        <v>52</v>
      </c>
      <c r="C30" s="137" t="s">
        <v>14908</v>
      </c>
      <c r="D30" s="556">
        <v>56.0</v>
      </c>
      <c r="E30" s="521">
        <v>56.0</v>
      </c>
      <c r="F30" s="330" t="s">
        <v>62</v>
      </c>
    </row>
    <row r="31" ht="11.25" customHeight="1">
      <c r="A31" s="137" t="s">
        <v>12163</v>
      </c>
      <c r="B31" s="137" t="s">
        <v>52</v>
      </c>
      <c r="C31" s="137" t="s">
        <v>14915</v>
      </c>
      <c r="D31" s="556">
        <v>200.0</v>
      </c>
      <c r="E31" s="521">
        <v>200.0</v>
      </c>
      <c r="F31" s="330" t="s">
        <v>62</v>
      </c>
    </row>
    <row r="32" ht="11.25" customHeight="1">
      <c r="A32" s="137" t="s">
        <v>10153</v>
      </c>
      <c r="B32" s="137" t="s">
        <v>52</v>
      </c>
      <c r="C32" s="137" t="s">
        <v>14908</v>
      </c>
      <c r="D32" s="556">
        <v>56.0</v>
      </c>
      <c r="E32" s="521">
        <v>56.0</v>
      </c>
      <c r="F32" s="330" t="s">
        <v>63</v>
      </c>
    </row>
    <row r="33" ht="11.25" customHeight="1">
      <c r="A33" s="137" t="s">
        <v>10153</v>
      </c>
      <c r="B33" s="137" t="s">
        <v>52</v>
      </c>
      <c r="C33" s="137" t="s">
        <v>14916</v>
      </c>
      <c r="D33" s="556">
        <v>200.0</v>
      </c>
      <c r="E33" s="521">
        <v>200.0</v>
      </c>
      <c r="F33" s="330" t="s">
        <v>63</v>
      </c>
    </row>
    <row r="34" ht="11.25" customHeight="1">
      <c r="A34" s="137" t="s">
        <v>10153</v>
      </c>
      <c r="B34" s="137" t="s">
        <v>52</v>
      </c>
      <c r="C34" s="137" t="s">
        <v>14917</v>
      </c>
      <c r="D34" s="556">
        <v>168.0</v>
      </c>
      <c r="E34" s="521">
        <v>168.0</v>
      </c>
      <c r="F34" s="330" t="s">
        <v>63</v>
      </c>
    </row>
    <row r="35" ht="11.25" customHeight="1">
      <c r="A35" s="137" t="s">
        <v>1850</v>
      </c>
      <c r="B35" s="137" t="s">
        <v>52</v>
      </c>
      <c r="C35" s="137" t="s">
        <v>14903</v>
      </c>
      <c r="D35" s="556">
        <v>56.0</v>
      </c>
      <c r="E35" s="521">
        <v>56.0</v>
      </c>
      <c r="F35" s="330" t="s">
        <v>64</v>
      </c>
    </row>
    <row r="36" ht="11.25" customHeight="1">
      <c r="A36" s="137" t="s">
        <v>1850</v>
      </c>
      <c r="B36" s="137" t="s">
        <v>52</v>
      </c>
      <c r="C36" s="137" t="s">
        <v>14918</v>
      </c>
      <c r="D36" s="556">
        <v>168.0</v>
      </c>
      <c r="E36" s="521">
        <v>168.0</v>
      </c>
      <c r="F36" s="330" t="s">
        <v>64</v>
      </c>
    </row>
    <row r="37" ht="11.25" customHeight="1">
      <c r="A37" s="137" t="s">
        <v>11792</v>
      </c>
      <c r="B37" s="137" t="s">
        <v>52</v>
      </c>
      <c r="C37" s="137" t="s">
        <v>14908</v>
      </c>
      <c r="D37" s="556">
        <v>56.0</v>
      </c>
      <c r="E37" s="521">
        <v>56.0</v>
      </c>
      <c r="F37" s="330" t="s">
        <v>66</v>
      </c>
    </row>
    <row r="38" ht="11.25" customHeight="1">
      <c r="A38" s="137" t="s">
        <v>11792</v>
      </c>
      <c r="B38" s="137" t="s">
        <v>52</v>
      </c>
      <c r="C38" s="137" t="s">
        <v>14904</v>
      </c>
      <c r="D38" s="556">
        <v>200.0</v>
      </c>
      <c r="E38" s="521">
        <v>200.0</v>
      </c>
      <c r="F38" s="330" t="s">
        <v>66</v>
      </c>
    </row>
    <row r="39" ht="11.25" customHeight="1">
      <c r="A39" s="137" t="s">
        <v>11792</v>
      </c>
      <c r="B39" s="137" t="s">
        <v>52</v>
      </c>
      <c r="C39" s="137" t="s">
        <v>14919</v>
      </c>
      <c r="D39" s="556">
        <v>90.0</v>
      </c>
      <c r="E39" s="521">
        <v>90.0</v>
      </c>
      <c r="F39" s="330" t="s">
        <v>66</v>
      </c>
    </row>
    <row r="40" ht="11.25" customHeight="1">
      <c r="A40" s="137" t="s">
        <v>10204</v>
      </c>
      <c r="B40" s="137" t="s">
        <v>52</v>
      </c>
      <c r="C40" s="137" t="s">
        <v>14908</v>
      </c>
      <c r="D40" s="556">
        <v>56.0</v>
      </c>
      <c r="E40" s="521">
        <v>56.0</v>
      </c>
      <c r="F40" s="330" t="s">
        <v>69</v>
      </c>
    </row>
    <row r="41" ht="11.25" customHeight="1">
      <c r="A41" s="137" t="s">
        <v>10204</v>
      </c>
      <c r="B41" s="137" t="s">
        <v>52</v>
      </c>
      <c r="C41" s="137" t="s">
        <v>14904</v>
      </c>
      <c r="D41" s="556">
        <v>200.0</v>
      </c>
      <c r="E41" s="521">
        <v>200.0</v>
      </c>
      <c r="F41" s="330" t="s">
        <v>69</v>
      </c>
    </row>
    <row r="42" ht="11.25" customHeight="1">
      <c r="A42" s="137" t="s">
        <v>10204</v>
      </c>
      <c r="B42" s="137" t="s">
        <v>52</v>
      </c>
      <c r="C42" s="137" t="s">
        <v>14920</v>
      </c>
      <c r="D42" s="556">
        <v>90.0</v>
      </c>
      <c r="E42" s="521">
        <v>90.0</v>
      </c>
      <c r="F42" s="330" t="s">
        <v>69</v>
      </c>
    </row>
    <row r="43" ht="11.25" customHeight="1">
      <c r="A43" s="137" t="s">
        <v>12062</v>
      </c>
      <c r="B43" s="137" t="s">
        <v>52</v>
      </c>
      <c r="C43" s="137" t="s">
        <v>14921</v>
      </c>
      <c r="D43" s="556">
        <v>56.0</v>
      </c>
      <c r="E43" s="521">
        <v>56.0</v>
      </c>
      <c r="F43" s="330" t="s">
        <v>70</v>
      </c>
    </row>
    <row r="44" ht="11.25" customHeight="1">
      <c r="A44" s="137" t="s">
        <v>12062</v>
      </c>
      <c r="B44" s="137" t="s">
        <v>52</v>
      </c>
      <c r="C44" s="137" t="s">
        <v>14922</v>
      </c>
      <c r="D44" s="556">
        <v>200.0</v>
      </c>
      <c r="E44" s="521">
        <v>200.0</v>
      </c>
      <c r="F44" s="330" t="s">
        <v>70</v>
      </c>
    </row>
    <row r="45" ht="11.25" customHeight="1">
      <c r="A45" s="137" t="s">
        <v>12062</v>
      </c>
      <c r="B45" s="137" t="s">
        <v>52</v>
      </c>
      <c r="C45" s="137" t="s">
        <v>14923</v>
      </c>
      <c r="D45" s="556">
        <v>90.0</v>
      </c>
      <c r="E45" s="521">
        <v>90.0</v>
      </c>
      <c r="F45" s="330" t="s">
        <v>70</v>
      </c>
    </row>
    <row r="46" ht="11.25" customHeight="1">
      <c r="A46" s="137" t="s">
        <v>12063</v>
      </c>
      <c r="B46" s="137" t="s">
        <v>513</v>
      </c>
      <c r="C46" s="137" t="s">
        <v>14924</v>
      </c>
      <c r="D46" s="556">
        <v>56.0</v>
      </c>
      <c r="E46" s="521">
        <v>56.0</v>
      </c>
      <c r="F46" s="330" t="s">
        <v>71</v>
      </c>
    </row>
    <row r="47" ht="11.25" customHeight="1">
      <c r="A47" s="137" t="s">
        <v>12063</v>
      </c>
      <c r="B47" s="137" t="s">
        <v>513</v>
      </c>
      <c r="C47" s="137" t="s">
        <v>14925</v>
      </c>
      <c r="D47" s="556">
        <v>200.0</v>
      </c>
      <c r="E47" s="521">
        <v>200.0</v>
      </c>
      <c r="F47" s="330" t="s">
        <v>71</v>
      </c>
    </row>
    <row r="48" ht="11.25" customHeight="1">
      <c r="A48" s="137" t="s">
        <v>12066</v>
      </c>
      <c r="B48" s="137" t="s">
        <v>52</v>
      </c>
      <c r="C48" s="137" t="s">
        <v>14908</v>
      </c>
      <c r="D48" s="556">
        <v>56.0</v>
      </c>
      <c r="E48" s="521">
        <v>56.0</v>
      </c>
      <c r="F48" s="330" t="s">
        <v>72</v>
      </c>
    </row>
    <row r="49" ht="11.25" customHeight="1">
      <c r="A49" s="137" t="s">
        <v>11273</v>
      </c>
      <c r="B49" s="137" t="s">
        <v>52</v>
      </c>
      <c r="C49" s="137" t="s">
        <v>14905</v>
      </c>
      <c r="D49" s="556">
        <v>56.0</v>
      </c>
      <c r="E49" s="521">
        <v>56.0</v>
      </c>
      <c r="F49" s="330" t="s">
        <v>73</v>
      </c>
    </row>
    <row r="50" ht="11.25" customHeight="1">
      <c r="A50" s="137" t="s">
        <v>11273</v>
      </c>
      <c r="B50" s="137" t="s">
        <v>52</v>
      </c>
      <c r="C50" s="137" t="s">
        <v>14922</v>
      </c>
      <c r="D50" s="556">
        <v>200.0</v>
      </c>
      <c r="E50" s="521">
        <v>200.0</v>
      </c>
      <c r="F50" s="330" t="s">
        <v>73</v>
      </c>
    </row>
    <row r="51" ht="11.25" customHeight="1">
      <c r="A51" s="137" t="s">
        <v>11279</v>
      </c>
      <c r="B51" s="137" t="s">
        <v>52</v>
      </c>
      <c r="C51" s="137" t="s">
        <v>14903</v>
      </c>
      <c r="D51" s="556">
        <v>56.0</v>
      </c>
      <c r="E51" s="521">
        <v>56.0</v>
      </c>
      <c r="F51" s="330" t="s">
        <v>74</v>
      </c>
    </row>
    <row r="52" ht="11.25" customHeight="1">
      <c r="A52" s="137" t="s">
        <v>11279</v>
      </c>
      <c r="B52" s="137" t="s">
        <v>52</v>
      </c>
      <c r="C52" s="137" t="s">
        <v>14904</v>
      </c>
      <c r="D52" s="556">
        <v>200.0</v>
      </c>
      <c r="E52" s="521">
        <v>200.0</v>
      </c>
      <c r="F52" s="330" t="s">
        <v>74</v>
      </c>
    </row>
    <row r="53" ht="11.25" customHeight="1">
      <c r="A53" s="137" t="s">
        <v>12068</v>
      </c>
      <c r="B53" s="137" t="s">
        <v>52</v>
      </c>
      <c r="C53" s="137" t="s">
        <v>14903</v>
      </c>
      <c r="D53" s="556">
        <v>56.0</v>
      </c>
      <c r="E53" s="521">
        <v>56.0</v>
      </c>
      <c r="F53" s="330" t="s">
        <v>75</v>
      </c>
    </row>
    <row r="54" ht="11.25" customHeight="1">
      <c r="A54" s="137" t="s">
        <v>12068</v>
      </c>
      <c r="B54" s="137" t="s">
        <v>52</v>
      </c>
      <c r="C54" s="137" t="s">
        <v>14926</v>
      </c>
      <c r="D54" s="556">
        <v>90.0</v>
      </c>
      <c r="E54" s="521">
        <v>90.0</v>
      </c>
      <c r="F54" s="330" t="s">
        <v>75</v>
      </c>
    </row>
    <row r="55" ht="11.25" customHeight="1">
      <c r="A55" s="137" t="s">
        <v>14927</v>
      </c>
      <c r="B55" s="137" t="s">
        <v>52</v>
      </c>
      <c r="C55" s="137" t="s">
        <v>14908</v>
      </c>
      <c r="D55" s="556">
        <v>56.0</v>
      </c>
      <c r="E55" s="521">
        <v>56.0</v>
      </c>
      <c r="F55" s="330" t="s">
        <v>76</v>
      </c>
    </row>
    <row r="56" ht="11.25" customHeight="1">
      <c r="A56" s="137" t="s">
        <v>14927</v>
      </c>
      <c r="B56" s="137" t="s">
        <v>52</v>
      </c>
      <c r="C56" s="137" t="s">
        <v>14904</v>
      </c>
      <c r="D56" s="556">
        <v>200.0</v>
      </c>
      <c r="E56" s="521">
        <v>200.0</v>
      </c>
      <c r="F56" s="330" t="s">
        <v>76</v>
      </c>
    </row>
    <row r="57" ht="11.25" customHeight="1">
      <c r="A57" s="137" t="s">
        <v>12430</v>
      </c>
      <c r="B57" s="137" t="s">
        <v>52</v>
      </c>
      <c r="C57" s="137" t="s">
        <v>14908</v>
      </c>
      <c r="D57" s="556">
        <v>56.0</v>
      </c>
      <c r="E57" s="521">
        <v>56.0</v>
      </c>
      <c r="F57" s="330" t="s">
        <v>77</v>
      </c>
    </row>
    <row r="58" ht="11.25" customHeight="1">
      <c r="A58" s="137" t="s">
        <v>12430</v>
      </c>
      <c r="B58" s="137" t="s">
        <v>52</v>
      </c>
      <c r="C58" s="137" t="s">
        <v>14904</v>
      </c>
      <c r="D58" s="556">
        <v>200.0</v>
      </c>
      <c r="E58" s="521">
        <v>200.0</v>
      </c>
      <c r="F58" s="330" t="s">
        <v>77</v>
      </c>
    </row>
    <row r="59" ht="11.25" customHeight="1">
      <c r="A59" s="137" t="s">
        <v>12430</v>
      </c>
      <c r="B59" s="137" t="s">
        <v>52</v>
      </c>
      <c r="C59" s="137" t="s">
        <v>14928</v>
      </c>
      <c r="D59" s="556">
        <v>168.0</v>
      </c>
      <c r="E59" s="521">
        <v>168.0</v>
      </c>
      <c r="F59" s="330" t="s">
        <v>77</v>
      </c>
    </row>
    <row r="60" ht="11.25" customHeight="1">
      <c r="A60" s="137" t="s">
        <v>1845</v>
      </c>
      <c r="B60" s="137" t="s">
        <v>52</v>
      </c>
      <c r="C60" s="137" t="s">
        <v>14908</v>
      </c>
      <c r="D60" s="556">
        <v>56.0</v>
      </c>
      <c r="E60" s="521">
        <v>56.0</v>
      </c>
      <c r="F60" s="330" t="s">
        <v>78</v>
      </c>
    </row>
    <row r="61" ht="11.25" customHeight="1">
      <c r="A61" s="137" t="s">
        <v>1845</v>
      </c>
      <c r="B61" s="137" t="s">
        <v>52</v>
      </c>
      <c r="C61" s="137" t="s">
        <v>14929</v>
      </c>
      <c r="D61" s="556">
        <v>200.0</v>
      </c>
      <c r="E61" s="521">
        <v>200.0</v>
      </c>
      <c r="F61" s="330" t="s">
        <v>78</v>
      </c>
    </row>
    <row r="62" ht="11.25" customHeight="1">
      <c r="A62" s="137" t="s">
        <v>1845</v>
      </c>
      <c r="B62" s="137" t="s">
        <v>52</v>
      </c>
      <c r="C62" s="137" t="s">
        <v>14930</v>
      </c>
      <c r="D62" s="556">
        <v>200.0</v>
      </c>
      <c r="E62" s="521">
        <v>200.0</v>
      </c>
      <c r="F62" s="330" t="s">
        <v>78</v>
      </c>
    </row>
    <row r="63" ht="11.25" customHeight="1">
      <c r="A63" s="137" t="s">
        <v>1845</v>
      </c>
      <c r="B63" s="137" t="s">
        <v>52</v>
      </c>
      <c r="C63" s="137" t="s">
        <v>14931</v>
      </c>
      <c r="D63" s="556">
        <v>90.0</v>
      </c>
      <c r="E63" s="521">
        <v>90.0</v>
      </c>
      <c r="F63" s="330" t="s">
        <v>78</v>
      </c>
    </row>
    <row r="64" ht="11.25" customHeight="1">
      <c r="A64" s="137" t="s">
        <v>1845</v>
      </c>
      <c r="B64" s="137" t="s">
        <v>52</v>
      </c>
      <c r="C64" s="137" t="s">
        <v>14932</v>
      </c>
      <c r="D64" s="556">
        <v>168.0</v>
      </c>
      <c r="E64" s="521">
        <v>168.0</v>
      </c>
      <c r="F64" s="330" t="s">
        <v>78</v>
      </c>
    </row>
    <row r="65" ht="11.25" customHeight="1">
      <c r="A65" s="137" t="s">
        <v>1904</v>
      </c>
      <c r="B65" s="137" t="s">
        <v>52</v>
      </c>
      <c r="C65" s="137" t="s">
        <v>14908</v>
      </c>
      <c r="D65" s="556">
        <v>56.0</v>
      </c>
      <c r="E65" s="521">
        <v>56.0</v>
      </c>
      <c r="F65" s="330" t="s">
        <v>79</v>
      </c>
    </row>
    <row r="66" ht="11.25" customHeight="1">
      <c r="A66" s="137" t="s">
        <v>12072</v>
      </c>
      <c r="B66" s="137" t="s">
        <v>52</v>
      </c>
      <c r="C66" s="137" t="s">
        <v>14922</v>
      </c>
      <c r="D66" s="556">
        <v>200.0</v>
      </c>
      <c r="E66" s="521">
        <v>200.0</v>
      </c>
      <c r="F66" s="330" t="s">
        <v>80</v>
      </c>
    </row>
    <row r="67" ht="11.25" customHeight="1">
      <c r="A67" s="137" t="s">
        <v>12072</v>
      </c>
      <c r="B67" s="137" t="s">
        <v>52</v>
      </c>
      <c r="C67" s="137" t="s">
        <v>14921</v>
      </c>
      <c r="D67" s="556">
        <v>56.0</v>
      </c>
      <c r="E67" s="521">
        <v>56.0</v>
      </c>
      <c r="F67" s="330" t="s">
        <v>80</v>
      </c>
    </row>
    <row r="68" ht="11.25" customHeight="1">
      <c r="A68" s="137" t="s">
        <v>12072</v>
      </c>
      <c r="B68" s="137" t="s">
        <v>52</v>
      </c>
      <c r="C68" s="137" t="s">
        <v>14933</v>
      </c>
      <c r="D68" s="556">
        <v>90.0</v>
      </c>
      <c r="E68" s="521">
        <v>90.0</v>
      </c>
      <c r="F68" s="330" t="s">
        <v>80</v>
      </c>
    </row>
    <row r="69" ht="11.25" customHeight="1">
      <c r="A69" s="137" t="s">
        <v>12073</v>
      </c>
      <c r="B69" s="137" t="s">
        <v>52</v>
      </c>
      <c r="C69" s="137" t="s">
        <v>14908</v>
      </c>
      <c r="D69" s="556">
        <v>56.0</v>
      </c>
      <c r="E69" s="521">
        <v>56.0</v>
      </c>
      <c r="F69" s="330" t="s">
        <v>82</v>
      </c>
    </row>
    <row r="70" ht="11.25" customHeight="1">
      <c r="A70" s="137" t="s">
        <v>12074</v>
      </c>
      <c r="B70" s="137" t="s">
        <v>52</v>
      </c>
      <c r="C70" s="137" t="s">
        <v>14908</v>
      </c>
      <c r="D70" s="556">
        <v>56.0</v>
      </c>
      <c r="E70" s="521">
        <v>56.0</v>
      </c>
      <c r="F70" s="330" t="s">
        <v>83</v>
      </c>
    </row>
    <row r="71" ht="11.25" customHeight="1">
      <c r="A71" s="137" t="s">
        <v>12074</v>
      </c>
      <c r="B71" s="137" t="s">
        <v>52</v>
      </c>
      <c r="C71" s="137" t="s">
        <v>14904</v>
      </c>
      <c r="D71" s="556">
        <v>200.0</v>
      </c>
      <c r="E71" s="521">
        <v>200.0</v>
      </c>
      <c r="F71" s="330" t="s">
        <v>83</v>
      </c>
    </row>
    <row r="72" ht="11.25" customHeight="1">
      <c r="A72" s="137" t="s">
        <v>12074</v>
      </c>
      <c r="B72" s="137" t="s">
        <v>52</v>
      </c>
      <c r="C72" s="137" t="s">
        <v>14934</v>
      </c>
      <c r="D72" s="556">
        <v>90.0</v>
      </c>
      <c r="E72" s="521">
        <v>90.0</v>
      </c>
      <c r="F72" s="330" t="s">
        <v>83</v>
      </c>
    </row>
    <row r="73" ht="11.25" customHeight="1">
      <c r="A73" s="137" t="s">
        <v>12170</v>
      </c>
      <c r="B73" s="137" t="s">
        <v>52</v>
      </c>
      <c r="C73" s="137" t="s">
        <v>14908</v>
      </c>
      <c r="D73" s="556">
        <v>56.0</v>
      </c>
      <c r="E73" s="521">
        <v>56.0</v>
      </c>
      <c r="F73" s="330" t="s">
        <v>84</v>
      </c>
    </row>
    <row r="74" ht="11.25" customHeight="1">
      <c r="A74" s="137" t="s">
        <v>12170</v>
      </c>
      <c r="B74" s="137" t="s">
        <v>52</v>
      </c>
      <c r="C74" s="137" t="s">
        <v>14935</v>
      </c>
      <c r="D74" s="556">
        <v>90.0</v>
      </c>
      <c r="E74" s="521">
        <v>90.0</v>
      </c>
      <c r="F74" s="330" t="s">
        <v>84</v>
      </c>
    </row>
    <row r="75" ht="11.25" customHeight="1">
      <c r="A75" s="137" t="s">
        <v>12076</v>
      </c>
      <c r="B75" s="137" t="s">
        <v>52</v>
      </c>
      <c r="C75" s="137" t="s">
        <v>14908</v>
      </c>
      <c r="D75" s="556">
        <v>56.0</v>
      </c>
      <c r="E75" s="521">
        <v>56.0</v>
      </c>
      <c r="F75" s="330" t="s">
        <v>85</v>
      </c>
    </row>
    <row r="76" ht="11.25" customHeight="1">
      <c r="A76" s="137" t="s">
        <v>12076</v>
      </c>
      <c r="B76" s="137" t="s">
        <v>52</v>
      </c>
      <c r="C76" s="137" t="s">
        <v>14936</v>
      </c>
      <c r="D76" s="556">
        <v>90.0</v>
      </c>
      <c r="E76" s="521">
        <v>90.0</v>
      </c>
      <c r="F76" s="330" t="s">
        <v>85</v>
      </c>
    </row>
    <row r="77" ht="11.25" customHeight="1">
      <c r="A77" s="137" t="s">
        <v>1905</v>
      </c>
      <c r="B77" s="137" t="s">
        <v>52</v>
      </c>
      <c r="C77" s="137" t="s">
        <v>14903</v>
      </c>
      <c r="D77" s="556">
        <v>56.0</v>
      </c>
      <c r="E77" s="521">
        <v>56.0</v>
      </c>
      <c r="F77" s="330" t="s">
        <v>86</v>
      </c>
    </row>
    <row r="78" ht="11.25" customHeight="1">
      <c r="A78" s="137" t="s">
        <v>12479</v>
      </c>
      <c r="B78" s="137" t="s">
        <v>88</v>
      </c>
      <c r="C78" s="137" t="s">
        <v>14937</v>
      </c>
      <c r="D78" s="556">
        <v>200.0</v>
      </c>
      <c r="E78" s="521">
        <f t="shared" ref="E78:E83" si="1">D78</f>
        <v>200</v>
      </c>
      <c r="F78" s="326" t="s">
        <v>584</v>
      </c>
    </row>
    <row r="79" ht="11.25" customHeight="1">
      <c r="A79" s="137" t="s">
        <v>733</v>
      </c>
      <c r="B79" s="137" t="s">
        <v>88</v>
      </c>
      <c r="C79" s="137" t="s">
        <v>14938</v>
      </c>
      <c r="D79" s="556">
        <v>200.0</v>
      </c>
      <c r="E79" s="521">
        <f t="shared" si="1"/>
        <v>200</v>
      </c>
      <c r="F79" s="326" t="s">
        <v>733</v>
      </c>
    </row>
    <row r="80" ht="11.25" customHeight="1">
      <c r="A80" s="137" t="s">
        <v>733</v>
      </c>
      <c r="B80" s="137" t="s">
        <v>88</v>
      </c>
      <c r="C80" s="137" t="s">
        <v>14939</v>
      </c>
      <c r="D80" s="556">
        <v>28.0</v>
      </c>
      <c r="E80" s="521">
        <f t="shared" si="1"/>
        <v>28</v>
      </c>
      <c r="F80" s="326" t="s">
        <v>733</v>
      </c>
    </row>
    <row r="81" ht="11.25" customHeight="1">
      <c r="A81" s="137" t="s">
        <v>733</v>
      </c>
      <c r="B81" s="137" t="s">
        <v>88</v>
      </c>
      <c r="C81" s="137" t="s">
        <v>14940</v>
      </c>
      <c r="D81" s="556">
        <v>28.0</v>
      </c>
      <c r="E81" s="521">
        <f t="shared" si="1"/>
        <v>28</v>
      </c>
      <c r="F81" s="326" t="s">
        <v>733</v>
      </c>
    </row>
    <row r="82" ht="11.25" customHeight="1">
      <c r="A82" s="137" t="s">
        <v>733</v>
      </c>
      <c r="B82" s="137" t="s">
        <v>88</v>
      </c>
      <c r="C82" s="137" t="s">
        <v>14941</v>
      </c>
      <c r="D82" s="556">
        <v>28.0</v>
      </c>
      <c r="E82" s="521">
        <f t="shared" si="1"/>
        <v>28</v>
      </c>
      <c r="F82" s="326" t="s">
        <v>733</v>
      </c>
    </row>
    <row r="83" ht="11.25" customHeight="1">
      <c r="A83" s="137" t="s">
        <v>733</v>
      </c>
      <c r="B83" s="137" t="s">
        <v>88</v>
      </c>
      <c r="C83" s="137" t="s">
        <v>14942</v>
      </c>
      <c r="D83" s="556">
        <v>56.0</v>
      </c>
      <c r="E83" s="521">
        <f t="shared" si="1"/>
        <v>56</v>
      </c>
      <c r="F83" s="326" t="s">
        <v>733</v>
      </c>
    </row>
    <row r="84" ht="11.25" customHeight="1">
      <c r="A84" s="95" t="s">
        <v>3859</v>
      </c>
      <c r="B84" s="95" t="s">
        <v>88</v>
      </c>
      <c r="C84" s="95" t="s">
        <v>14943</v>
      </c>
      <c r="D84" s="560">
        <v>56.0</v>
      </c>
      <c r="E84" s="535">
        <v>56.0</v>
      </c>
      <c r="F84" s="326" t="s">
        <v>3859</v>
      </c>
    </row>
    <row r="85" ht="11.25" customHeight="1">
      <c r="A85" s="95" t="s">
        <v>14944</v>
      </c>
      <c r="B85" s="95" t="s">
        <v>88</v>
      </c>
      <c r="C85" s="95" t="s">
        <v>14945</v>
      </c>
      <c r="D85" s="560">
        <v>336.0</v>
      </c>
      <c r="E85" s="535">
        <v>168.0</v>
      </c>
      <c r="F85" s="326" t="s">
        <v>3859</v>
      </c>
      <c r="G85" s="1"/>
      <c r="H85" s="1"/>
    </row>
    <row r="86" ht="11.25" customHeight="1">
      <c r="A86" s="95" t="s">
        <v>14944</v>
      </c>
      <c r="B86" s="95" t="s">
        <v>88</v>
      </c>
      <c r="C86" s="95" t="s">
        <v>14946</v>
      </c>
      <c r="D86" s="560">
        <v>336.0</v>
      </c>
      <c r="E86" s="535">
        <v>168.0</v>
      </c>
      <c r="F86" s="326" t="s">
        <v>3859</v>
      </c>
      <c r="G86" s="3"/>
      <c r="H86" s="3"/>
      <c r="I86" s="66"/>
      <c r="J86" s="66"/>
      <c r="K86" s="66"/>
      <c r="L86" s="66"/>
      <c r="M86" s="66"/>
      <c r="N86" s="66"/>
      <c r="O86" s="66"/>
      <c r="P86" s="66"/>
      <c r="Q86" s="66"/>
      <c r="R86" s="66"/>
      <c r="S86" s="66"/>
      <c r="T86" s="66"/>
      <c r="U86" s="66"/>
      <c r="V86" s="66"/>
      <c r="W86" s="66"/>
      <c r="X86" s="66"/>
      <c r="Y86" s="66"/>
    </row>
    <row r="87" ht="11.25" customHeight="1">
      <c r="A87" s="95" t="s">
        <v>3859</v>
      </c>
      <c r="B87" s="95" t="s">
        <v>88</v>
      </c>
      <c r="C87" s="95" t="s">
        <v>14947</v>
      </c>
      <c r="D87" s="560">
        <v>200.0</v>
      </c>
      <c r="E87" s="535">
        <v>200.0</v>
      </c>
      <c r="F87" s="326" t="s">
        <v>3859</v>
      </c>
      <c r="G87" s="1"/>
      <c r="H87" s="1"/>
    </row>
    <row r="88" ht="11.25" customHeight="1">
      <c r="A88" s="95" t="s">
        <v>3859</v>
      </c>
      <c r="B88" s="95" t="s">
        <v>88</v>
      </c>
      <c r="C88" s="95" t="s">
        <v>14948</v>
      </c>
      <c r="D88" s="560">
        <v>200.0</v>
      </c>
      <c r="E88" s="535">
        <v>200.0</v>
      </c>
      <c r="F88" s="326" t="s">
        <v>3859</v>
      </c>
      <c r="G88" s="1"/>
      <c r="H88" s="1"/>
    </row>
    <row r="89" ht="11.25" customHeight="1">
      <c r="A89" s="137" t="s">
        <v>12080</v>
      </c>
      <c r="B89" s="137" t="s">
        <v>12081</v>
      </c>
      <c r="C89" s="137" t="s">
        <v>14922</v>
      </c>
      <c r="D89" s="556">
        <v>200.0</v>
      </c>
      <c r="E89" s="521">
        <v>200.0</v>
      </c>
      <c r="F89" s="326" t="s">
        <v>3901</v>
      </c>
      <c r="G89" s="1"/>
      <c r="H89" s="1"/>
    </row>
    <row r="90" ht="11.25" customHeight="1">
      <c r="A90" s="137" t="s">
        <v>776</v>
      </c>
      <c r="B90" s="137" t="s">
        <v>1075</v>
      </c>
      <c r="C90" s="137" t="s">
        <v>14949</v>
      </c>
      <c r="D90" s="556">
        <v>56.0</v>
      </c>
      <c r="E90" s="521">
        <v>56.0</v>
      </c>
      <c r="F90" s="326" t="s">
        <v>776</v>
      </c>
      <c r="G90" s="1"/>
      <c r="H90" s="1"/>
    </row>
    <row r="91" ht="11.25" customHeight="1">
      <c r="A91" s="137" t="s">
        <v>4027</v>
      </c>
      <c r="B91" s="137" t="s">
        <v>88</v>
      </c>
      <c r="C91" s="137" t="s">
        <v>14950</v>
      </c>
      <c r="D91" s="556">
        <v>200.0</v>
      </c>
      <c r="E91" s="521">
        <v>200.0</v>
      </c>
      <c r="F91" s="326" t="s">
        <v>4027</v>
      </c>
      <c r="G91" s="1"/>
      <c r="H91" s="1"/>
    </row>
    <row r="92" ht="11.25" customHeight="1">
      <c r="A92" s="137" t="s">
        <v>11328</v>
      </c>
      <c r="B92" s="137" t="s">
        <v>88</v>
      </c>
      <c r="C92" s="137" t="s">
        <v>14951</v>
      </c>
      <c r="D92" s="556">
        <v>56.0</v>
      </c>
      <c r="E92" s="521">
        <v>56.0</v>
      </c>
      <c r="F92" s="326" t="s">
        <v>11333</v>
      </c>
      <c r="G92" s="1"/>
      <c r="H92" s="1"/>
    </row>
    <row r="93" ht="11.25" customHeight="1">
      <c r="A93" s="137" t="s">
        <v>11328</v>
      </c>
      <c r="B93" s="137" t="s">
        <v>88</v>
      </c>
      <c r="C93" s="137" t="s">
        <v>14952</v>
      </c>
      <c r="D93" s="556" t="s">
        <v>14953</v>
      </c>
      <c r="E93" s="521">
        <f>24*12</f>
        <v>288</v>
      </c>
      <c r="F93" s="326" t="s">
        <v>11333</v>
      </c>
      <c r="G93" s="1"/>
      <c r="H93" s="1"/>
    </row>
    <row r="94" ht="11.25" customHeight="1">
      <c r="A94" s="137" t="s">
        <v>11335</v>
      </c>
      <c r="B94" s="137" t="s">
        <v>88</v>
      </c>
      <c r="C94" s="137" t="s">
        <v>14954</v>
      </c>
      <c r="D94" s="556">
        <v>200.0</v>
      </c>
      <c r="E94" s="521">
        <v>200.0</v>
      </c>
      <c r="F94" s="326" t="s">
        <v>804</v>
      </c>
      <c r="G94" s="1"/>
      <c r="H94" s="1"/>
    </row>
    <row r="95" ht="11.25" customHeight="1">
      <c r="A95" s="137" t="s">
        <v>1086</v>
      </c>
      <c r="B95" s="137" t="s">
        <v>1075</v>
      </c>
      <c r="C95" s="137" t="s">
        <v>14921</v>
      </c>
      <c r="D95" s="556">
        <v>56.0</v>
      </c>
      <c r="E95" s="521">
        <v>56.0</v>
      </c>
      <c r="F95" s="326" t="s">
        <v>1086</v>
      </c>
      <c r="G95" s="1"/>
      <c r="H95" s="1"/>
    </row>
    <row r="96" ht="11.25" customHeight="1">
      <c r="A96" s="562" t="s">
        <v>12094</v>
      </c>
      <c r="B96" s="562" t="s">
        <v>88</v>
      </c>
      <c r="C96" s="562" t="s">
        <v>14921</v>
      </c>
      <c r="D96" s="563">
        <v>56.0</v>
      </c>
      <c r="E96" s="564">
        <v>56.0</v>
      </c>
      <c r="F96" s="326" t="s">
        <v>7929</v>
      </c>
      <c r="G96" s="1"/>
      <c r="H96" s="1"/>
    </row>
    <row r="97" ht="11.25" customHeight="1">
      <c r="A97" s="562" t="s">
        <v>12094</v>
      </c>
      <c r="B97" s="562" t="s">
        <v>88</v>
      </c>
      <c r="C97" s="562" t="s">
        <v>14955</v>
      </c>
      <c r="D97" s="563">
        <v>200.0</v>
      </c>
      <c r="E97" s="564">
        <v>200.0</v>
      </c>
      <c r="F97" s="326" t="s">
        <v>7929</v>
      </c>
      <c r="G97" s="1"/>
      <c r="H97" s="1"/>
    </row>
    <row r="98" ht="11.25" customHeight="1">
      <c r="A98" s="137" t="s">
        <v>12104</v>
      </c>
      <c r="B98" s="137" t="s">
        <v>88</v>
      </c>
      <c r="C98" s="137" t="s">
        <v>14903</v>
      </c>
      <c r="D98" s="556">
        <v>56.0</v>
      </c>
      <c r="E98" s="521">
        <v>56.0</v>
      </c>
      <c r="F98" s="326" t="s">
        <v>8005</v>
      </c>
      <c r="G98" s="1"/>
      <c r="H98" s="1"/>
    </row>
    <row r="99" ht="11.25" customHeight="1">
      <c r="A99" s="137" t="s">
        <v>12104</v>
      </c>
      <c r="B99" s="137" t="s">
        <v>88</v>
      </c>
      <c r="C99" s="137" t="s">
        <v>14956</v>
      </c>
      <c r="D99" s="556">
        <v>200.0</v>
      </c>
      <c r="E99" s="521">
        <v>200.0</v>
      </c>
      <c r="F99" s="326" t="s">
        <v>8005</v>
      </c>
      <c r="G99" s="1"/>
      <c r="H99" s="1"/>
    </row>
    <row r="100" ht="11.25" customHeight="1">
      <c r="A100" s="137" t="s">
        <v>14957</v>
      </c>
      <c r="B100" s="137" t="s">
        <v>88</v>
      </c>
      <c r="C100" s="137" t="s">
        <v>14958</v>
      </c>
      <c r="D100" s="556">
        <v>56.0</v>
      </c>
      <c r="E100" s="521">
        <v>56.0</v>
      </c>
      <c r="F100" s="326" t="s">
        <v>4271</v>
      </c>
      <c r="G100" s="1"/>
      <c r="H100" s="1"/>
    </row>
    <row r="101" ht="11.25" customHeight="1">
      <c r="A101" s="137" t="s">
        <v>12108</v>
      </c>
      <c r="B101" s="137" t="s">
        <v>88</v>
      </c>
      <c r="C101" s="137" t="s">
        <v>14959</v>
      </c>
      <c r="D101" s="556">
        <v>90.0</v>
      </c>
      <c r="E101" s="521">
        <f>90</f>
        <v>90</v>
      </c>
      <c r="F101" s="326" t="s">
        <v>12109</v>
      </c>
      <c r="G101" s="1"/>
      <c r="H101" s="1"/>
    </row>
    <row r="102" ht="11.25" customHeight="1">
      <c r="A102" s="137" t="s">
        <v>4310</v>
      </c>
      <c r="B102" s="137" t="s">
        <v>88</v>
      </c>
      <c r="C102" s="137" t="s">
        <v>14960</v>
      </c>
      <c r="D102" s="556">
        <v>56.0</v>
      </c>
      <c r="E102" s="521">
        <v>56.0</v>
      </c>
      <c r="F102" s="326" t="s">
        <v>4310</v>
      </c>
      <c r="G102" s="1"/>
      <c r="H102" s="1"/>
    </row>
    <row r="103" ht="11.25" customHeight="1">
      <c r="A103" s="137" t="s">
        <v>4310</v>
      </c>
      <c r="B103" s="137" t="s">
        <v>88</v>
      </c>
      <c r="C103" s="137" t="s">
        <v>14961</v>
      </c>
      <c r="D103" s="556">
        <v>56.0</v>
      </c>
      <c r="E103" s="521">
        <v>56.0</v>
      </c>
      <c r="F103" s="326" t="s">
        <v>4310</v>
      </c>
      <c r="G103" s="1"/>
      <c r="H103" s="1"/>
    </row>
    <row r="104" ht="11.25" customHeight="1">
      <c r="A104" s="137" t="s">
        <v>4310</v>
      </c>
      <c r="B104" s="137" t="s">
        <v>88</v>
      </c>
      <c r="C104" s="137" t="s">
        <v>14962</v>
      </c>
      <c r="D104" s="556">
        <v>56.0</v>
      </c>
      <c r="E104" s="521">
        <v>56.0</v>
      </c>
      <c r="F104" s="326" t="s">
        <v>4310</v>
      </c>
      <c r="G104" s="1"/>
      <c r="H104" s="1"/>
    </row>
    <row r="105" ht="11.25" customHeight="1">
      <c r="A105" s="137" t="s">
        <v>4324</v>
      </c>
      <c r="B105" s="137"/>
      <c r="C105" s="137" t="s">
        <v>14963</v>
      </c>
      <c r="D105" s="556">
        <v>56.0</v>
      </c>
      <c r="E105" s="521">
        <v>56.0</v>
      </c>
      <c r="F105" s="326" t="s">
        <v>4324</v>
      </c>
      <c r="G105" s="1"/>
      <c r="H105" s="1"/>
    </row>
    <row r="106" ht="11.25" customHeight="1">
      <c r="A106" s="137" t="s">
        <v>4324</v>
      </c>
      <c r="B106" s="137"/>
      <c r="C106" s="137" t="s">
        <v>14964</v>
      </c>
      <c r="D106" s="556">
        <v>200.0</v>
      </c>
      <c r="E106" s="521">
        <v>200.0</v>
      </c>
      <c r="F106" s="326" t="s">
        <v>4324</v>
      </c>
      <c r="G106" s="1"/>
      <c r="H106" s="1"/>
    </row>
    <row r="107" ht="11.25" customHeight="1">
      <c r="A107" s="137" t="s">
        <v>11377</v>
      </c>
      <c r="B107" s="137" t="s">
        <v>88</v>
      </c>
      <c r="C107" s="137" t="s">
        <v>14903</v>
      </c>
      <c r="D107" s="556">
        <v>56.0</v>
      </c>
      <c r="E107" s="521">
        <f>D107</f>
        <v>56</v>
      </c>
      <c r="F107" s="326" t="s">
        <v>1119</v>
      </c>
      <c r="G107" s="1"/>
      <c r="H107" s="1"/>
    </row>
    <row r="108" ht="11.25" customHeight="1">
      <c r="A108" s="137" t="s">
        <v>14965</v>
      </c>
      <c r="B108" s="137" t="s">
        <v>14966</v>
      </c>
      <c r="C108" s="137" t="s">
        <v>14967</v>
      </c>
      <c r="D108" s="556">
        <f t="shared" ref="D108:D109" si="2">12*28</f>
        <v>336</v>
      </c>
      <c r="E108" s="521">
        <f t="shared" ref="E108:E109" si="3">D108/2</f>
        <v>168</v>
      </c>
      <c r="F108" s="326" t="s">
        <v>1119</v>
      </c>
      <c r="G108" s="1"/>
      <c r="H108" s="1"/>
    </row>
    <row r="109" ht="11.25" customHeight="1">
      <c r="A109" s="137" t="s">
        <v>14965</v>
      </c>
      <c r="B109" s="137" t="s">
        <v>14966</v>
      </c>
      <c r="C109" s="137" t="s">
        <v>14968</v>
      </c>
      <c r="D109" s="556">
        <f t="shared" si="2"/>
        <v>336</v>
      </c>
      <c r="E109" s="521">
        <f t="shared" si="3"/>
        <v>168</v>
      </c>
      <c r="F109" s="326" t="s">
        <v>1119</v>
      </c>
      <c r="G109" s="1"/>
      <c r="H109" s="1"/>
    </row>
    <row r="110" ht="11.25" customHeight="1">
      <c r="A110" s="137" t="s">
        <v>11385</v>
      </c>
      <c r="B110" s="137" t="s">
        <v>88</v>
      </c>
      <c r="C110" s="137" t="s">
        <v>14903</v>
      </c>
      <c r="D110" s="556">
        <v>56.0</v>
      </c>
      <c r="E110" s="521">
        <v>56.0</v>
      </c>
      <c r="F110" s="326" t="s">
        <v>1120</v>
      </c>
      <c r="G110" s="1"/>
      <c r="H110" s="1"/>
    </row>
    <row r="111" ht="11.25" customHeight="1">
      <c r="A111" s="137" t="s">
        <v>11385</v>
      </c>
      <c r="B111" s="137" t="s">
        <v>88</v>
      </c>
      <c r="C111" s="137" t="s">
        <v>14969</v>
      </c>
      <c r="D111" s="556">
        <v>200.0</v>
      </c>
      <c r="E111" s="521">
        <v>200.0</v>
      </c>
      <c r="F111" s="326" t="s">
        <v>1120</v>
      </c>
      <c r="G111" s="1"/>
      <c r="H111" s="1"/>
    </row>
    <row r="112" ht="11.25" customHeight="1">
      <c r="A112" s="137" t="s">
        <v>4472</v>
      </c>
      <c r="B112" s="137" t="s">
        <v>88</v>
      </c>
      <c r="C112" s="137" t="s">
        <v>14970</v>
      </c>
      <c r="D112" s="556">
        <v>200.0</v>
      </c>
      <c r="E112" s="521">
        <v>200.0</v>
      </c>
      <c r="F112" s="326" t="s">
        <v>4472</v>
      </c>
      <c r="G112" s="1"/>
      <c r="H112" s="1"/>
    </row>
    <row r="113" ht="11.25" customHeight="1">
      <c r="A113" s="137" t="s">
        <v>4472</v>
      </c>
      <c r="B113" s="137" t="s">
        <v>88</v>
      </c>
      <c r="C113" s="137" t="s">
        <v>14971</v>
      </c>
      <c r="D113" s="556" t="s">
        <v>14972</v>
      </c>
      <c r="E113" s="521">
        <v>168.0</v>
      </c>
      <c r="F113" s="326" t="s">
        <v>4472</v>
      </c>
      <c r="G113" s="1"/>
      <c r="H113" s="1"/>
    </row>
    <row r="114" ht="11.25" customHeight="1">
      <c r="A114" s="137" t="s">
        <v>4472</v>
      </c>
      <c r="B114" s="137" t="s">
        <v>88</v>
      </c>
      <c r="C114" s="137" t="s">
        <v>14973</v>
      </c>
      <c r="D114" s="556" t="s">
        <v>14974</v>
      </c>
      <c r="E114" s="521">
        <v>100.0</v>
      </c>
      <c r="F114" s="326" t="s">
        <v>4472</v>
      </c>
      <c r="G114" s="1"/>
      <c r="H114" s="1"/>
    </row>
    <row r="115" ht="11.25" customHeight="1">
      <c r="A115" s="137" t="s">
        <v>12996</v>
      </c>
      <c r="B115" s="137" t="s">
        <v>88</v>
      </c>
      <c r="C115" s="137" t="s">
        <v>14921</v>
      </c>
      <c r="D115" s="556">
        <v>56.0</v>
      </c>
      <c r="E115" s="521">
        <f>D115</f>
        <v>56</v>
      </c>
      <c r="F115" s="326" t="s">
        <v>4473</v>
      </c>
      <c r="G115" s="1"/>
      <c r="H115" s="1"/>
    </row>
    <row r="116" ht="11.25" customHeight="1">
      <c r="A116" s="137" t="s">
        <v>10346</v>
      </c>
      <c r="B116" s="137" t="s">
        <v>88</v>
      </c>
      <c r="C116" s="137" t="s">
        <v>14908</v>
      </c>
      <c r="D116" s="556">
        <v>56.0</v>
      </c>
      <c r="E116" s="521">
        <v>56.0</v>
      </c>
      <c r="F116" s="326" t="s">
        <v>1141</v>
      </c>
      <c r="G116" s="1"/>
      <c r="H116" s="1"/>
    </row>
    <row r="117" ht="11.25" customHeight="1">
      <c r="A117" s="137" t="s">
        <v>10346</v>
      </c>
      <c r="B117" s="137" t="s">
        <v>88</v>
      </c>
      <c r="C117" s="137" t="s">
        <v>14975</v>
      </c>
      <c r="D117" s="556">
        <v>200.0</v>
      </c>
      <c r="E117" s="521">
        <v>200.0</v>
      </c>
      <c r="F117" s="326" t="s">
        <v>1141</v>
      </c>
      <c r="G117" s="1"/>
      <c r="H117" s="1"/>
    </row>
    <row r="118" ht="11.25" customHeight="1">
      <c r="A118" s="137" t="s">
        <v>10351</v>
      </c>
      <c r="B118" s="137" t="s">
        <v>88</v>
      </c>
      <c r="C118" s="137" t="s">
        <v>14922</v>
      </c>
      <c r="D118" s="556">
        <v>200.0</v>
      </c>
      <c r="E118" s="521">
        <v>200.0</v>
      </c>
      <c r="F118" s="326" t="s">
        <v>1172</v>
      </c>
      <c r="G118" s="1"/>
      <c r="H118" s="1"/>
    </row>
    <row r="119" ht="11.25" customHeight="1">
      <c r="A119" s="137" t="s">
        <v>10351</v>
      </c>
      <c r="B119" s="137" t="s">
        <v>88</v>
      </c>
      <c r="C119" s="137" t="s">
        <v>14976</v>
      </c>
      <c r="D119" s="556">
        <v>90.0</v>
      </c>
      <c r="E119" s="521">
        <v>90.0</v>
      </c>
      <c r="F119" s="326" t="s">
        <v>1172</v>
      </c>
      <c r="G119" s="1"/>
      <c r="H119" s="1"/>
    </row>
    <row r="120" ht="11.25" customHeight="1">
      <c r="A120" s="137" t="s">
        <v>11808</v>
      </c>
      <c r="B120" s="137" t="s">
        <v>88</v>
      </c>
      <c r="C120" s="137" t="s">
        <v>14977</v>
      </c>
      <c r="D120" s="556">
        <v>200.0</v>
      </c>
      <c r="E120" s="521">
        <v>200.0</v>
      </c>
      <c r="F120" s="326" t="s">
        <v>1173</v>
      </c>
      <c r="G120" s="1"/>
      <c r="H120" s="1"/>
    </row>
    <row r="121" ht="11.25" customHeight="1">
      <c r="A121" s="137" t="s">
        <v>11808</v>
      </c>
      <c r="B121" s="137" t="s">
        <v>88</v>
      </c>
      <c r="C121" s="137" t="s">
        <v>14978</v>
      </c>
      <c r="D121" s="556">
        <v>200.0</v>
      </c>
      <c r="E121" s="521">
        <v>200.0</v>
      </c>
      <c r="F121" s="326" t="s">
        <v>1173</v>
      </c>
      <c r="G121" s="1"/>
      <c r="H121" s="1"/>
    </row>
    <row r="122" ht="11.25" customHeight="1">
      <c r="A122" s="137" t="s">
        <v>11808</v>
      </c>
      <c r="B122" s="137" t="s">
        <v>88</v>
      </c>
      <c r="C122" s="137" t="s">
        <v>14979</v>
      </c>
      <c r="D122" s="556">
        <v>336.0</v>
      </c>
      <c r="E122" s="521">
        <v>336.0</v>
      </c>
      <c r="F122" s="326" t="s">
        <v>1173</v>
      </c>
      <c r="G122" s="1"/>
      <c r="H122" s="1"/>
    </row>
    <row r="123" ht="11.25" customHeight="1">
      <c r="A123" s="137" t="s">
        <v>11808</v>
      </c>
      <c r="B123" s="137" t="s">
        <v>88</v>
      </c>
      <c r="C123" s="137" t="s">
        <v>14980</v>
      </c>
      <c r="D123" s="556">
        <v>364.0</v>
      </c>
      <c r="E123" s="521">
        <v>364.0</v>
      </c>
      <c r="F123" s="326" t="s">
        <v>1173</v>
      </c>
      <c r="G123" s="1"/>
      <c r="H123" s="1"/>
    </row>
    <row r="124" ht="11.25" customHeight="1">
      <c r="A124" s="137" t="s">
        <v>11808</v>
      </c>
      <c r="B124" s="137" t="s">
        <v>88</v>
      </c>
      <c r="C124" s="137" t="s">
        <v>14908</v>
      </c>
      <c r="D124" s="556">
        <v>56.0</v>
      </c>
      <c r="E124" s="521">
        <v>56.0</v>
      </c>
      <c r="F124" s="326" t="s">
        <v>1173</v>
      </c>
      <c r="G124" s="1"/>
      <c r="H124" s="1"/>
    </row>
    <row r="125" ht="11.25" customHeight="1">
      <c r="A125" s="137" t="s">
        <v>14378</v>
      </c>
      <c r="B125" s="137" t="s">
        <v>88</v>
      </c>
      <c r="C125" s="137" t="s">
        <v>14951</v>
      </c>
      <c r="D125" s="556">
        <v>56.0</v>
      </c>
      <c r="E125" s="521">
        <v>56.0</v>
      </c>
      <c r="F125" s="326" t="s">
        <v>4565</v>
      </c>
      <c r="G125" s="1"/>
      <c r="H125" s="1"/>
    </row>
    <row r="126" ht="11.25" customHeight="1">
      <c r="A126" s="137" t="s">
        <v>14378</v>
      </c>
      <c r="B126" s="137" t="s">
        <v>135</v>
      </c>
      <c r="C126" s="137" t="s">
        <v>14981</v>
      </c>
      <c r="D126" s="556">
        <v>200.0</v>
      </c>
      <c r="E126" s="521">
        <v>200.0</v>
      </c>
      <c r="F126" s="326" t="s">
        <v>4565</v>
      </c>
      <c r="G126" s="1"/>
      <c r="H126" s="1"/>
    </row>
    <row r="127" ht="11.25" customHeight="1">
      <c r="A127" s="137" t="s">
        <v>1182</v>
      </c>
      <c r="B127" s="137" t="s">
        <v>88</v>
      </c>
      <c r="C127" s="137" t="s">
        <v>14903</v>
      </c>
      <c r="D127" s="556">
        <v>56.0</v>
      </c>
      <c r="E127" s="521">
        <v>56.0</v>
      </c>
      <c r="F127" s="326" t="s">
        <v>1182</v>
      </c>
      <c r="G127" s="1"/>
      <c r="H127" s="1"/>
    </row>
    <row r="128" ht="11.25" customHeight="1">
      <c r="A128" s="137" t="s">
        <v>1182</v>
      </c>
      <c r="B128" s="137" t="s">
        <v>88</v>
      </c>
      <c r="C128" s="137" t="s">
        <v>14982</v>
      </c>
      <c r="D128" s="556">
        <v>200.0</v>
      </c>
      <c r="E128" s="521">
        <v>200.0</v>
      </c>
      <c r="F128" s="326" t="s">
        <v>1182</v>
      </c>
      <c r="G128" s="1"/>
      <c r="H128" s="1"/>
    </row>
    <row r="129" ht="11.25" customHeight="1">
      <c r="A129" s="137" t="s">
        <v>1182</v>
      </c>
      <c r="B129" s="137" t="s">
        <v>88</v>
      </c>
      <c r="C129" s="137" t="s">
        <v>14983</v>
      </c>
      <c r="D129" s="556">
        <v>90.0</v>
      </c>
      <c r="E129" s="521">
        <v>90.0</v>
      </c>
      <c r="F129" s="326" t="s">
        <v>1182</v>
      </c>
      <c r="G129" s="1"/>
      <c r="H129" s="1"/>
    </row>
    <row r="130" ht="11.25" customHeight="1">
      <c r="A130" s="137" t="s">
        <v>4849</v>
      </c>
      <c r="B130" s="137" t="s">
        <v>88</v>
      </c>
      <c r="C130" s="137" t="s">
        <v>14905</v>
      </c>
      <c r="D130" s="556">
        <v>56.0</v>
      </c>
      <c r="E130" s="521">
        <v>56.0</v>
      </c>
      <c r="F130" s="326" t="s">
        <v>4849</v>
      </c>
      <c r="G130" s="1"/>
      <c r="H130" s="1"/>
    </row>
    <row r="131" ht="11.25" customHeight="1">
      <c r="A131" s="137" t="s">
        <v>1198</v>
      </c>
      <c r="B131" s="137" t="s">
        <v>88</v>
      </c>
      <c r="C131" s="137" t="s">
        <v>14984</v>
      </c>
      <c r="D131" s="556">
        <v>56.0</v>
      </c>
      <c r="E131" s="556">
        <v>56.0</v>
      </c>
      <c r="F131" s="326" t="s">
        <v>1198</v>
      </c>
      <c r="G131" s="1"/>
      <c r="H131" s="1"/>
    </row>
    <row r="132" ht="11.25" customHeight="1">
      <c r="A132" s="137" t="s">
        <v>4915</v>
      </c>
      <c r="B132" s="137" t="s">
        <v>88</v>
      </c>
      <c r="C132" s="137" t="s">
        <v>14985</v>
      </c>
      <c r="D132" s="556" t="s">
        <v>14986</v>
      </c>
      <c r="E132" s="521">
        <f>200*3</f>
        <v>600</v>
      </c>
      <c r="F132" s="326" t="s">
        <v>4915</v>
      </c>
      <c r="G132" s="1"/>
      <c r="H132" s="1"/>
    </row>
    <row r="133" ht="11.25" customHeight="1">
      <c r="A133" s="137" t="s">
        <v>4915</v>
      </c>
      <c r="B133" s="137" t="s">
        <v>88</v>
      </c>
      <c r="C133" s="137" t="s">
        <v>14987</v>
      </c>
      <c r="D133" s="556">
        <v>168.0</v>
      </c>
      <c r="E133" s="521">
        <f t="shared" ref="E133:E135" si="4">D133</f>
        <v>168</v>
      </c>
      <c r="F133" s="326" t="s">
        <v>4915</v>
      </c>
      <c r="G133" s="1"/>
      <c r="H133" s="1"/>
    </row>
    <row r="134" ht="11.25" customHeight="1">
      <c r="A134" s="137" t="s">
        <v>4915</v>
      </c>
      <c r="B134" s="137" t="s">
        <v>88</v>
      </c>
      <c r="C134" s="137" t="s">
        <v>14988</v>
      </c>
      <c r="D134" s="556">
        <v>168.0</v>
      </c>
      <c r="E134" s="521">
        <f t="shared" si="4"/>
        <v>168</v>
      </c>
      <c r="F134" s="326" t="s">
        <v>4915</v>
      </c>
      <c r="G134" s="1"/>
      <c r="H134" s="1"/>
    </row>
    <row r="135" ht="11.25" customHeight="1">
      <c r="A135" s="137" t="s">
        <v>4915</v>
      </c>
      <c r="B135" s="137" t="s">
        <v>88</v>
      </c>
      <c r="C135" s="137" t="s">
        <v>14989</v>
      </c>
      <c r="D135" s="556">
        <v>56.0</v>
      </c>
      <c r="E135" s="521">
        <f t="shared" si="4"/>
        <v>56</v>
      </c>
      <c r="F135" s="326" t="s">
        <v>4915</v>
      </c>
      <c r="G135" s="1"/>
      <c r="H135" s="1"/>
    </row>
    <row r="136" ht="11.25" customHeight="1">
      <c r="A136" s="137" t="s">
        <v>4977</v>
      </c>
      <c r="B136" s="137" t="s">
        <v>88</v>
      </c>
      <c r="C136" s="137" t="s">
        <v>14990</v>
      </c>
      <c r="D136" s="556">
        <v>56.0</v>
      </c>
      <c r="E136" s="521">
        <v>56.0</v>
      </c>
      <c r="F136" s="326" t="s">
        <v>4977</v>
      </c>
      <c r="G136" s="1"/>
      <c r="H136" s="1"/>
    </row>
    <row r="137" ht="11.25" customHeight="1">
      <c r="A137" s="137" t="s">
        <v>4977</v>
      </c>
      <c r="B137" s="137" t="s">
        <v>88</v>
      </c>
      <c r="C137" s="137" t="s">
        <v>14991</v>
      </c>
      <c r="D137" s="556">
        <v>56.0</v>
      </c>
      <c r="E137" s="521">
        <v>56.0</v>
      </c>
      <c r="F137" s="326" t="s">
        <v>4977</v>
      </c>
      <c r="G137" s="1"/>
      <c r="H137" s="1"/>
    </row>
    <row r="138" ht="11.25" customHeight="1">
      <c r="A138" s="137" t="s">
        <v>4977</v>
      </c>
      <c r="B138" s="137" t="s">
        <v>88</v>
      </c>
      <c r="C138" s="137" t="s">
        <v>14992</v>
      </c>
      <c r="D138" s="556">
        <v>56.0</v>
      </c>
      <c r="E138" s="521">
        <v>56.0</v>
      </c>
      <c r="F138" s="326" t="s">
        <v>4977</v>
      </c>
      <c r="G138" s="1"/>
      <c r="H138" s="1"/>
    </row>
    <row r="139" ht="11.25" customHeight="1">
      <c r="A139" s="137" t="s">
        <v>12130</v>
      </c>
      <c r="B139" s="137" t="s">
        <v>88</v>
      </c>
      <c r="C139" s="137" t="s">
        <v>14903</v>
      </c>
      <c r="D139" s="556">
        <v>56.0</v>
      </c>
      <c r="E139" s="556">
        <v>56.0</v>
      </c>
      <c r="F139" s="326" t="s">
        <v>8078</v>
      </c>
      <c r="G139" s="1"/>
      <c r="H139" s="1"/>
    </row>
    <row r="140" ht="11.25" customHeight="1">
      <c r="A140" s="137" t="s">
        <v>12130</v>
      </c>
      <c r="B140" s="137" t="s">
        <v>88</v>
      </c>
      <c r="C140" s="137" t="s">
        <v>14904</v>
      </c>
      <c r="D140" s="556">
        <v>200.0</v>
      </c>
      <c r="E140" s="556">
        <v>200.0</v>
      </c>
      <c r="F140" s="326" t="s">
        <v>8078</v>
      </c>
      <c r="G140" s="1"/>
      <c r="H140" s="1"/>
    </row>
    <row r="141" ht="11.25" customHeight="1">
      <c r="A141" s="137" t="s">
        <v>12130</v>
      </c>
      <c r="B141" s="137" t="s">
        <v>88</v>
      </c>
      <c r="C141" s="137" t="s">
        <v>14993</v>
      </c>
      <c r="D141" s="556">
        <f t="shared" ref="D141:E141" si="5">12*14</f>
        <v>168</v>
      </c>
      <c r="E141" s="556">
        <f t="shared" si="5"/>
        <v>168</v>
      </c>
      <c r="F141" s="326" t="s">
        <v>8078</v>
      </c>
      <c r="G141" s="1"/>
      <c r="H141" s="1"/>
    </row>
    <row r="142" ht="11.25" customHeight="1">
      <c r="A142" s="137" t="s">
        <v>12130</v>
      </c>
      <c r="B142" s="137" t="s">
        <v>88</v>
      </c>
      <c r="C142" s="137" t="s">
        <v>14994</v>
      </c>
      <c r="D142" s="556">
        <f t="shared" ref="D142:E142" si="6">12*14</f>
        <v>168</v>
      </c>
      <c r="E142" s="556">
        <f t="shared" si="6"/>
        <v>168</v>
      </c>
      <c r="F142" s="326" t="s">
        <v>8078</v>
      </c>
      <c r="G142" s="1"/>
      <c r="H142" s="1"/>
    </row>
    <row r="143" ht="11.25" customHeight="1">
      <c r="A143" s="562" t="s">
        <v>11439</v>
      </c>
      <c r="B143" s="562" t="s">
        <v>88</v>
      </c>
      <c r="C143" s="562" t="s">
        <v>14921</v>
      </c>
      <c r="D143" s="563">
        <v>56.0</v>
      </c>
      <c r="E143" s="564">
        <f t="shared" ref="E143:E145" si="7">D143</f>
        <v>56</v>
      </c>
      <c r="F143" s="326" t="s">
        <v>1222</v>
      </c>
      <c r="G143" s="1"/>
      <c r="H143" s="1"/>
    </row>
    <row r="144" ht="11.25" customHeight="1">
      <c r="A144" s="562" t="s">
        <v>11439</v>
      </c>
      <c r="B144" s="562" t="s">
        <v>88</v>
      </c>
      <c r="C144" s="562" t="s">
        <v>14995</v>
      </c>
      <c r="D144" s="563">
        <f t="shared" ref="D144:D145" si="8">12*14</f>
        <v>168</v>
      </c>
      <c r="E144" s="564">
        <f t="shared" si="7"/>
        <v>168</v>
      </c>
      <c r="F144" s="326" t="s">
        <v>1222</v>
      </c>
      <c r="G144" s="1"/>
      <c r="H144" s="1"/>
    </row>
    <row r="145" ht="11.25" customHeight="1">
      <c r="A145" s="562" t="s">
        <v>11439</v>
      </c>
      <c r="B145" s="562" t="s">
        <v>88</v>
      </c>
      <c r="C145" s="562" t="s">
        <v>14996</v>
      </c>
      <c r="D145" s="563">
        <f t="shared" si="8"/>
        <v>168</v>
      </c>
      <c r="E145" s="564">
        <f t="shared" si="7"/>
        <v>168</v>
      </c>
      <c r="F145" s="326" t="s">
        <v>1222</v>
      </c>
      <c r="G145" s="1"/>
      <c r="H145" s="1"/>
    </row>
    <row r="146" ht="11.25" customHeight="1">
      <c r="A146" s="137" t="s">
        <v>10437</v>
      </c>
      <c r="B146" s="137" t="s">
        <v>88</v>
      </c>
      <c r="C146" s="137" t="s">
        <v>14997</v>
      </c>
      <c r="D146" s="556">
        <v>56.0</v>
      </c>
      <c r="E146" s="556">
        <v>56.0</v>
      </c>
      <c r="F146" s="326" t="s">
        <v>1235</v>
      </c>
      <c r="G146" s="1"/>
      <c r="H146" s="1"/>
    </row>
    <row r="147" ht="11.25" customHeight="1">
      <c r="A147" s="137" t="s">
        <v>10437</v>
      </c>
      <c r="B147" s="137" t="s">
        <v>88</v>
      </c>
      <c r="C147" s="137" t="s">
        <v>14998</v>
      </c>
      <c r="D147" s="556">
        <v>200.0</v>
      </c>
      <c r="E147" s="521">
        <v>200.0</v>
      </c>
      <c r="F147" s="326" t="s">
        <v>1235</v>
      </c>
      <c r="G147" s="1"/>
      <c r="H147" s="1"/>
    </row>
    <row r="148" ht="11.25" customHeight="1">
      <c r="A148" s="137" t="s">
        <v>10437</v>
      </c>
      <c r="B148" s="137" t="s">
        <v>88</v>
      </c>
      <c r="C148" s="137" t="s">
        <v>14999</v>
      </c>
      <c r="D148" s="556">
        <v>200.0</v>
      </c>
      <c r="E148" s="521">
        <v>200.0</v>
      </c>
      <c r="F148" s="326" t="s">
        <v>1235</v>
      </c>
      <c r="G148" s="1"/>
      <c r="H148" s="1"/>
    </row>
    <row r="149" ht="11.25" customHeight="1">
      <c r="A149" s="137" t="s">
        <v>12134</v>
      </c>
      <c r="B149" s="137" t="s">
        <v>1075</v>
      </c>
      <c r="C149" s="137" t="s">
        <v>15000</v>
      </c>
      <c r="D149" s="556">
        <v>200.0</v>
      </c>
      <c r="E149" s="521">
        <v>200.0</v>
      </c>
      <c r="F149" s="326" t="s">
        <v>5106</v>
      </c>
      <c r="G149" s="1"/>
      <c r="H149" s="1"/>
    </row>
    <row r="150" ht="11.25" customHeight="1">
      <c r="A150" s="137" t="s">
        <v>12134</v>
      </c>
      <c r="B150" s="137" t="s">
        <v>1075</v>
      </c>
      <c r="C150" s="137" t="s">
        <v>15001</v>
      </c>
      <c r="D150" s="556">
        <v>56.0</v>
      </c>
      <c r="E150" s="521">
        <v>56.0</v>
      </c>
      <c r="F150" s="326" t="s">
        <v>5106</v>
      </c>
      <c r="G150" s="1"/>
      <c r="H150" s="1"/>
    </row>
    <row r="151" ht="11.25" customHeight="1">
      <c r="A151" s="137" t="s">
        <v>1260</v>
      </c>
      <c r="B151" s="137" t="s">
        <v>1075</v>
      </c>
      <c r="C151" s="137" t="s">
        <v>15002</v>
      </c>
      <c r="D151" s="556">
        <v>200.0</v>
      </c>
      <c r="E151" s="521">
        <v>400.0</v>
      </c>
      <c r="F151" s="326" t="s">
        <v>1260</v>
      </c>
      <c r="G151" s="1"/>
      <c r="H151" s="1"/>
    </row>
    <row r="152" ht="11.25" customHeight="1">
      <c r="A152" s="137" t="s">
        <v>1260</v>
      </c>
      <c r="B152" s="137" t="s">
        <v>1075</v>
      </c>
      <c r="C152" s="137" t="s">
        <v>14903</v>
      </c>
      <c r="D152" s="556">
        <v>56.0</v>
      </c>
      <c r="E152" s="521">
        <v>56.0</v>
      </c>
      <c r="F152" s="326" t="s">
        <v>1260</v>
      </c>
      <c r="G152" s="1"/>
      <c r="H152" s="1"/>
    </row>
    <row r="153" ht="11.25" customHeight="1">
      <c r="A153" s="137" t="s">
        <v>13281</v>
      </c>
      <c r="B153" s="137" t="s">
        <v>135</v>
      </c>
      <c r="C153" s="137" t="s">
        <v>14908</v>
      </c>
      <c r="D153" s="556">
        <v>56.0</v>
      </c>
      <c r="E153" s="521">
        <v>56.0</v>
      </c>
      <c r="F153" s="330" t="s">
        <v>134</v>
      </c>
      <c r="G153" s="1"/>
      <c r="H153" s="1"/>
    </row>
    <row r="154" ht="11.25" customHeight="1">
      <c r="A154" s="137" t="s">
        <v>12141</v>
      </c>
      <c r="B154" s="137" t="s">
        <v>135</v>
      </c>
      <c r="C154" s="137" t="s">
        <v>15003</v>
      </c>
      <c r="D154" s="556">
        <v>56.0</v>
      </c>
      <c r="E154" s="521">
        <v>56.0</v>
      </c>
      <c r="F154" s="330" t="s">
        <v>137</v>
      </c>
      <c r="G154" s="1"/>
      <c r="H154" s="1"/>
    </row>
    <row r="155" ht="11.25" customHeight="1">
      <c r="A155" s="137" t="s">
        <v>138</v>
      </c>
      <c r="B155" s="137" t="s">
        <v>135</v>
      </c>
      <c r="C155" s="137" t="s">
        <v>15004</v>
      </c>
      <c r="D155" s="556">
        <v>56.0</v>
      </c>
      <c r="E155" s="521">
        <v>56.0</v>
      </c>
      <c r="F155" s="330" t="s">
        <v>138</v>
      </c>
      <c r="G155" s="1"/>
      <c r="H155" s="1"/>
    </row>
    <row r="156" ht="11.25" customHeight="1">
      <c r="A156" s="137" t="s">
        <v>10609</v>
      </c>
      <c r="B156" s="137" t="s">
        <v>135</v>
      </c>
      <c r="C156" s="137" t="s">
        <v>14903</v>
      </c>
      <c r="D156" s="556">
        <v>56.0</v>
      </c>
      <c r="E156" s="521">
        <v>56.0</v>
      </c>
      <c r="F156" s="330" t="s">
        <v>139</v>
      </c>
      <c r="G156" s="1"/>
      <c r="H156" s="1"/>
    </row>
    <row r="157" ht="11.25" customHeight="1">
      <c r="A157" s="137" t="s">
        <v>10609</v>
      </c>
      <c r="B157" s="137" t="s">
        <v>135</v>
      </c>
      <c r="C157" s="137" t="s">
        <v>15005</v>
      </c>
      <c r="D157" s="556">
        <v>200.0</v>
      </c>
      <c r="E157" s="521">
        <v>200.0</v>
      </c>
      <c r="F157" s="330" t="s">
        <v>139</v>
      </c>
      <c r="G157" s="1"/>
      <c r="H157" s="1"/>
    </row>
    <row r="158" ht="11.25" customHeight="1">
      <c r="A158" s="137" t="s">
        <v>10609</v>
      </c>
      <c r="B158" s="137" t="s">
        <v>135</v>
      </c>
      <c r="C158" s="137" t="s">
        <v>14920</v>
      </c>
      <c r="D158" s="556">
        <v>336.0</v>
      </c>
      <c r="E158" s="521">
        <v>336.0</v>
      </c>
      <c r="F158" s="330" t="s">
        <v>139</v>
      </c>
      <c r="G158" s="1"/>
      <c r="H158" s="1"/>
    </row>
    <row r="159" ht="11.25" customHeight="1">
      <c r="A159" s="432" t="s">
        <v>140</v>
      </c>
      <c r="B159" s="432" t="s">
        <v>135</v>
      </c>
      <c r="C159" s="443" t="s">
        <v>15006</v>
      </c>
      <c r="D159" s="443">
        <v>56.0</v>
      </c>
      <c r="E159" s="136">
        <v>56.0</v>
      </c>
      <c r="F159" s="136" t="s">
        <v>140</v>
      </c>
      <c r="G159" s="1"/>
      <c r="H159" s="1"/>
    </row>
    <row r="160" ht="11.25" customHeight="1">
      <c r="A160" s="432" t="s">
        <v>140</v>
      </c>
      <c r="B160" s="432" t="s">
        <v>135</v>
      </c>
      <c r="C160" s="443" t="s">
        <v>15007</v>
      </c>
      <c r="D160" s="443">
        <v>200.0</v>
      </c>
      <c r="E160" s="443">
        <v>200.0</v>
      </c>
      <c r="F160" s="136" t="s">
        <v>140</v>
      </c>
      <c r="G160" s="1"/>
      <c r="H160" s="1"/>
    </row>
    <row r="161" ht="11.25" customHeight="1">
      <c r="A161" s="432" t="s">
        <v>12019</v>
      </c>
      <c r="B161" s="432" t="s">
        <v>135</v>
      </c>
      <c r="C161" s="443" t="s">
        <v>15008</v>
      </c>
      <c r="D161" s="443">
        <v>56.0</v>
      </c>
      <c r="E161" s="136">
        <v>56.0</v>
      </c>
      <c r="F161" s="136" t="s">
        <v>141</v>
      </c>
      <c r="G161" s="1"/>
      <c r="H161" s="1"/>
    </row>
    <row r="162" ht="11.25" customHeight="1">
      <c r="A162" s="432" t="s">
        <v>15009</v>
      </c>
      <c r="B162" s="432" t="s">
        <v>13323</v>
      </c>
      <c r="C162" s="443" t="s">
        <v>15010</v>
      </c>
      <c r="D162" s="443">
        <v>56.0</v>
      </c>
      <c r="E162" s="443">
        <v>56.0</v>
      </c>
      <c r="F162" s="136" t="s">
        <v>142</v>
      </c>
      <c r="G162" s="1"/>
      <c r="H162" s="1"/>
    </row>
    <row r="163" ht="11.25" customHeight="1">
      <c r="A163" s="432" t="s">
        <v>11678</v>
      </c>
      <c r="B163" s="432" t="s">
        <v>135</v>
      </c>
      <c r="C163" s="443" t="s">
        <v>14908</v>
      </c>
      <c r="D163" s="443">
        <v>56.0</v>
      </c>
      <c r="E163" s="443">
        <v>56.0</v>
      </c>
      <c r="F163" s="136" t="s">
        <v>143</v>
      </c>
      <c r="G163" s="1"/>
      <c r="H163" s="1"/>
    </row>
    <row r="164" ht="11.25" customHeight="1">
      <c r="A164" s="432" t="s">
        <v>11678</v>
      </c>
      <c r="B164" s="432" t="s">
        <v>135</v>
      </c>
      <c r="C164" s="443" t="s">
        <v>15011</v>
      </c>
      <c r="D164" s="443">
        <v>200.0</v>
      </c>
      <c r="E164" s="443">
        <v>200.0</v>
      </c>
      <c r="F164" s="136" t="s">
        <v>143</v>
      </c>
      <c r="G164" s="1"/>
      <c r="H164" s="1"/>
    </row>
    <row r="165" ht="11.25" customHeight="1">
      <c r="A165" s="432" t="s">
        <v>11678</v>
      </c>
      <c r="B165" s="432" t="s">
        <v>135</v>
      </c>
      <c r="C165" s="443" t="s">
        <v>15012</v>
      </c>
      <c r="D165" s="443">
        <v>200.0</v>
      </c>
      <c r="E165" s="443">
        <v>200.0</v>
      </c>
      <c r="F165" s="136" t="s">
        <v>143</v>
      </c>
      <c r="G165" s="1"/>
      <c r="H165" s="1"/>
    </row>
    <row r="166" ht="11.25" customHeight="1">
      <c r="A166" s="432" t="s">
        <v>11678</v>
      </c>
      <c r="B166" s="432" t="s">
        <v>135</v>
      </c>
      <c r="C166" s="443" t="s">
        <v>15013</v>
      </c>
      <c r="D166" s="443">
        <v>90.0</v>
      </c>
      <c r="E166" s="443">
        <v>90.0</v>
      </c>
      <c r="F166" s="136" t="s">
        <v>143</v>
      </c>
      <c r="G166" s="1"/>
      <c r="H166" s="1"/>
    </row>
    <row r="167" ht="11.25" customHeight="1">
      <c r="A167" s="432" t="s">
        <v>11678</v>
      </c>
      <c r="B167" s="432" t="s">
        <v>135</v>
      </c>
      <c r="C167" s="443" t="s">
        <v>15014</v>
      </c>
      <c r="D167" s="443">
        <v>336.0</v>
      </c>
      <c r="E167" s="443">
        <v>336.0</v>
      </c>
      <c r="F167" s="136" t="s">
        <v>143</v>
      </c>
      <c r="G167" s="1"/>
      <c r="H167" s="1"/>
    </row>
    <row r="168" ht="11.25" customHeight="1">
      <c r="A168" s="432" t="s">
        <v>145</v>
      </c>
      <c r="B168" s="432" t="s">
        <v>135</v>
      </c>
      <c r="C168" s="443" t="s">
        <v>14908</v>
      </c>
      <c r="D168" s="443">
        <v>56.0</v>
      </c>
      <c r="E168" s="443">
        <v>56.0</v>
      </c>
      <c r="F168" s="136" t="s">
        <v>145</v>
      </c>
      <c r="G168" s="1"/>
      <c r="H168" s="1"/>
    </row>
    <row r="169" ht="11.25" customHeight="1">
      <c r="A169" s="432" t="s">
        <v>145</v>
      </c>
      <c r="B169" s="432" t="s">
        <v>135</v>
      </c>
      <c r="C169" s="443" t="s">
        <v>15015</v>
      </c>
      <c r="D169" s="443">
        <v>200.0</v>
      </c>
      <c r="E169" s="443">
        <v>200.0</v>
      </c>
      <c r="F169" s="136" t="s">
        <v>145</v>
      </c>
      <c r="G169" s="1"/>
      <c r="H169" s="1"/>
    </row>
    <row r="170" ht="11.25" customHeight="1">
      <c r="A170" s="432" t="s">
        <v>145</v>
      </c>
      <c r="B170" s="432" t="s">
        <v>135</v>
      </c>
      <c r="C170" s="443" t="s">
        <v>15016</v>
      </c>
      <c r="D170" s="443">
        <v>200.0</v>
      </c>
      <c r="E170" s="443">
        <v>200.0</v>
      </c>
      <c r="F170" s="136" t="s">
        <v>145</v>
      </c>
      <c r="G170" s="1"/>
      <c r="H170" s="1"/>
    </row>
    <row r="171" ht="11.25" customHeight="1">
      <c r="A171" s="432" t="s">
        <v>11683</v>
      </c>
      <c r="B171" s="432" t="s">
        <v>135</v>
      </c>
      <c r="C171" s="443" t="s">
        <v>15017</v>
      </c>
      <c r="D171" s="443">
        <v>200.0</v>
      </c>
      <c r="E171" s="443">
        <v>200.0</v>
      </c>
      <c r="F171" s="136" t="s">
        <v>146</v>
      </c>
      <c r="G171" s="1"/>
      <c r="H171" s="1"/>
    </row>
    <row r="172" ht="11.25" customHeight="1">
      <c r="A172" s="432" t="s">
        <v>11683</v>
      </c>
      <c r="B172" s="432" t="s">
        <v>135</v>
      </c>
      <c r="C172" s="443" t="s">
        <v>14949</v>
      </c>
      <c r="D172" s="443">
        <v>56.0</v>
      </c>
      <c r="E172" s="443">
        <v>56.0</v>
      </c>
      <c r="F172" s="136" t="s">
        <v>146</v>
      </c>
      <c r="G172" s="1"/>
      <c r="H172" s="1"/>
    </row>
    <row r="173" ht="11.25" customHeight="1">
      <c r="A173" s="432" t="s">
        <v>146</v>
      </c>
      <c r="B173" s="432" t="s">
        <v>135</v>
      </c>
      <c r="C173" s="443" t="s">
        <v>15018</v>
      </c>
      <c r="D173" s="443">
        <v>90.0</v>
      </c>
      <c r="E173" s="443">
        <v>90.0</v>
      </c>
      <c r="F173" s="136" t="s">
        <v>146</v>
      </c>
      <c r="G173" s="1"/>
      <c r="H173" s="1"/>
    </row>
    <row r="174" ht="11.25" customHeight="1">
      <c r="A174" s="432" t="s">
        <v>11685</v>
      </c>
      <c r="B174" s="432" t="s">
        <v>135</v>
      </c>
      <c r="C174" s="443" t="s">
        <v>15019</v>
      </c>
      <c r="D174" s="443">
        <v>56.0</v>
      </c>
      <c r="E174" s="443">
        <v>56.0</v>
      </c>
      <c r="F174" s="136" t="s">
        <v>147</v>
      </c>
      <c r="G174" s="1"/>
      <c r="H174" s="1"/>
    </row>
    <row r="175" ht="11.25" customHeight="1">
      <c r="A175" s="137" t="s">
        <v>13439</v>
      </c>
      <c r="B175" s="137" t="s">
        <v>135</v>
      </c>
      <c r="C175" s="137" t="s">
        <v>15020</v>
      </c>
      <c r="D175" s="556">
        <v>200.0</v>
      </c>
      <c r="E175" s="521">
        <f t="shared" ref="E175:E178" si="9">D175</f>
        <v>200</v>
      </c>
      <c r="F175" s="137" t="s">
        <v>13439</v>
      </c>
      <c r="G175" s="1"/>
      <c r="H175" s="1"/>
    </row>
    <row r="176" ht="11.25" customHeight="1">
      <c r="A176" s="137" t="s">
        <v>13439</v>
      </c>
      <c r="B176" s="137" t="s">
        <v>135</v>
      </c>
      <c r="C176" s="137" t="s">
        <v>15021</v>
      </c>
      <c r="D176" s="556">
        <f t="shared" ref="D176:D177" si="10">12*14</f>
        <v>168</v>
      </c>
      <c r="E176" s="521">
        <f t="shared" si="9"/>
        <v>168</v>
      </c>
      <c r="F176" s="137" t="s">
        <v>13439</v>
      </c>
      <c r="G176" s="1"/>
      <c r="H176" s="1"/>
    </row>
    <row r="177" ht="11.25" customHeight="1">
      <c r="A177" s="137" t="s">
        <v>13439</v>
      </c>
      <c r="B177" s="137" t="s">
        <v>135</v>
      </c>
      <c r="C177" s="137" t="s">
        <v>15022</v>
      </c>
      <c r="D177" s="556">
        <f t="shared" si="10"/>
        <v>168</v>
      </c>
      <c r="E177" s="521">
        <f t="shared" si="9"/>
        <v>168</v>
      </c>
      <c r="F177" s="137" t="s">
        <v>13439</v>
      </c>
      <c r="G177" s="1"/>
      <c r="H177" s="1"/>
    </row>
    <row r="178" ht="11.25" customHeight="1">
      <c r="A178" s="137" t="s">
        <v>13439</v>
      </c>
      <c r="B178" s="137" t="s">
        <v>135</v>
      </c>
      <c r="C178" s="137" t="s">
        <v>14908</v>
      </c>
      <c r="D178" s="556">
        <v>56.0</v>
      </c>
      <c r="E178" s="521">
        <f t="shared" si="9"/>
        <v>56</v>
      </c>
      <c r="F178" s="137" t="s">
        <v>13439</v>
      </c>
      <c r="G178" s="1"/>
      <c r="H178" s="1"/>
    </row>
    <row r="179" ht="11.25" customHeight="1">
      <c r="A179" s="432" t="s">
        <v>149</v>
      </c>
      <c r="B179" s="432" t="s">
        <v>135</v>
      </c>
      <c r="C179" s="443" t="s">
        <v>15010</v>
      </c>
      <c r="D179" s="443">
        <v>56.0</v>
      </c>
      <c r="E179" s="443">
        <v>56.0</v>
      </c>
      <c r="F179" s="136" t="s">
        <v>149</v>
      </c>
      <c r="G179" s="1"/>
      <c r="H179" s="1"/>
    </row>
    <row r="180" ht="11.25" customHeight="1">
      <c r="A180" s="432" t="s">
        <v>13509</v>
      </c>
      <c r="B180" s="432" t="s">
        <v>135</v>
      </c>
      <c r="C180" s="443" t="s">
        <v>15023</v>
      </c>
      <c r="D180" s="443">
        <v>200.0</v>
      </c>
      <c r="E180" s="443">
        <v>200.0</v>
      </c>
      <c r="F180" s="136" t="s">
        <v>151</v>
      </c>
      <c r="G180" s="1"/>
      <c r="H180" s="1"/>
    </row>
    <row r="181" ht="11.25" customHeight="1">
      <c r="A181" s="432" t="s">
        <v>13509</v>
      </c>
      <c r="B181" s="432" t="s">
        <v>135</v>
      </c>
      <c r="C181" s="443" t="s">
        <v>14908</v>
      </c>
      <c r="D181" s="443">
        <v>56.0</v>
      </c>
      <c r="E181" s="443">
        <v>56.0</v>
      </c>
      <c r="F181" s="136" t="s">
        <v>151</v>
      </c>
      <c r="G181" s="1"/>
      <c r="H181" s="1"/>
    </row>
    <row r="182" ht="11.25" customHeight="1">
      <c r="A182" s="432" t="s">
        <v>13509</v>
      </c>
      <c r="B182" s="432" t="s">
        <v>135</v>
      </c>
      <c r="C182" s="443" t="s">
        <v>15024</v>
      </c>
      <c r="D182" s="443">
        <v>56.0</v>
      </c>
      <c r="E182" s="443">
        <v>56.0</v>
      </c>
      <c r="F182" s="136" t="s">
        <v>151</v>
      </c>
      <c r="G182" s="1"/>
      <c r="H182" s="1"/>
    </row>
    <row r="183" ht="11.25" customHeight="1">
      <c r="A183" s="432" t="s">
        <v>10998</v>
      </c>
      <c r="B183" s="432" t="s">
        <v>135</v>
      </c>
      <c r="C183" s="443" t="s">
        <v>15025</v>
      </c>
      <c r="D183" s="443">
        <v>200.0</v>
      </c>
      <c r="E183" s="443">
        <v>200.0</v>
      </c>
      <c r="F183" s="136" t="s">
        <v>153</v>
      </c>
      <c r="G183" s="1"/>
      <c r="H183" s="1"/>
    </row>
    <row r="184" ht="11.25" customHeight="1">
      <c r="A184" s="432" t="s">
        <v>10998</v>
      </c>
      <c r="B184" s="432" t="s">
        <v>135</v>
      </c>
      <c r="C184" s="443" t="s">
        <v>14908</v>
      </c>
      <c r="D184" s="443">
        <v>56.0</v>
      </c>
      <c r="E184" s="443">
        <v>56.0</v>
      </c>
      <c r="F184" s="136" t="s">
        <v>153</v>
      </c>
      <c r="G184" s="1"/>
      <c r="H184" s="1"/>
    </row>
    <row r="185" ht="11.25" customHeight="1">
      <c r="A185" s="432" t="s">
        <v>10998</v>
      </c>
      <c r="B185" s="432" t="s">
        <v>135</v>
      </c>
      <c r="C185" s="443" t="s">
        <v>15026</v>
      </c>
      <c r="D185" s="443">
        <v>60.0</v>
      </c>
      <c r="E185" s="443">
        <v>60.0</v>
      </c>
      <c r="F185" s="136" t="s">
        <v>153</v>
      </c>
      <c r="G185" s="1"/>
      <c r="H185" s="1"/>
    </row>
    <row r="186" ht="11.25" customHeight="1">
      <c r="A186" s="432" t="s">
        <v>11691</v>
      </c>
      <c r="B186" s="432" t="s">
        <v>135</v>
      </c>
      <c r="C186" s="443" t="s">
        <v>15027</v>
      </c>
      <c r="D186" s="443">
        <v>200.0</v>
      </c>
      <c r="E186" s="443">
        <v>200.0</v>
      </c>
      <c r="F186" s="136" t="s">
        <v>154</v>
      </c>
      <c r="G186" s="1"/>
      <c r="H186" s="1"/>
    </row>
    <row r="187" ht="11.25" customHeight="1">
      <c r="A187" s="432" t="s">
        <v>11691</v>
      </c>
      <c r="B187" s="432" t="s">
        <v>135</v>
      </c>
      <c r="C187" s="443" t="s">
        <v>14921</v>
      </c>
      <c r="D187" s="443">
        <v>56.0</v>
      </c>
      <c r="E187" s="443">
        <v>56.0</v>
      </c>
      <c r="F187" s="136" t="s">
        <v>154</v>
      </c>
      <c r="G187" s="1"/>
      <c r="H187" s="1"/>
    </row>
    <row r="188" ht="11.25" customHeight="1">
      <c r="A188" s="137" t="s">
        <v>12148</v>
      </c>
      <c r="B188" s="137" t="s">
        <v>135</v>
      </c>
      <c r="C188" s="137" t="s">
        <v>15028</v>
      </c>
      <c r="D188" s="556">
        <v>56.0</v>
      </c>
      <c r="E188" s="521">
        <v>56.0</v>
      </c>
      <c r="F188" s="137" t="s">
        <v>12148</v>
      </c>
      <c r="G188" s="1"/>
      <c r="H188" s="1"/>
    </row>
    <row r="189" ht="11.25" customHeight="1">
      <c r="A189" s="432" t="s">
        <v>8231</v>
      </c>
      <c r="B189" s="432" t="s">
        <v>135</v>
      </c>
      <c r="C189" s="443" t="s">
        <v>14905</v>
      </c>
      <c r="D189" s="443">
        <v>56.0</v>
      </c>
      <c r="E189" s="443">
        <v>56.0</v>
      </c>
      <c r="F189" s="136" t="s">
        <v>156</v>
      </c>
      <c r="G189" s="1"/>
      <c r="H189" s="1"/>
    </row>
    <row r="190" ht="11.25" customHeight="1">
      <c r="A190" s="432" t="s">
        <v>8231</v>
      </c>
      <c r="B190" s="432" t="s">
        <v>135</v>
      </c>
      <c r="C190" s="443" t="s">
        <v>15029</v>
      </c>
      <c r="D190" s="443">
        <v>200.0</v>
      </c>
      <c r="E190" s="443">
        <v>200.0</v>
      </c>
      <c r="F190" s="136" t="s">
        <v>156</v>
      </c>
      <c r="G190" s="1"/>
      <c r="H190" s="1"/>
    </row>
    <row r="191" ht="11.25" customHeight="1">
      <c r="A191" s="432" t="s">
        <v>8231</v>
      </c>
      <c r="B191" s="432" t="s">
        <v>135</v>
      </c>
      <c r="C191" s="443" t="s">
        <v>15030</v>
      </c>
      <c r="D191" s="443">
        <v>60.0</v>
      </c>
      <c r="E191" s="443">
        <v>60.0</v>
      </c>
      <c r="F191" s="136" t="s">
        <v>156</v>
      </c>
      <c r="G191" s="1"/>
      <c r="H191" s="1"/>
    </row>
    <row r="192" ht="11.25" customHeight="1">
      <c r="A192" s="432" t="s">
        <v>157</v>
      </c>
      <c r="B192" s="432" t="s">
        <v>135</v>
      </c>
      <c r="C192" s="443" t="s">
        <v>15031</v>
      </c>
      <c r="D192" s="443">
        <v>56.0</v>
      </c>
      <c r="E192" s="443">
        <v>56.0</v>
      </c>
      <c r="F192" s="136" t="s">
        <v>157</v>
      </c>
      <c r="G192" s="1"/>
      <c r="H192" s="1"/>
    </row>
    <row r="193" ht="11.25" customHeight="1">
      <c r="A193" s="432" t="s">
        <v>158</v>
      </c>
      <c r="B193" s="432" t="s">
        <v>135</v>
      </c>
      <c r="C193" s="443" t="s">
        <v>14921</v>
      </c>
      <c r="D193" s="443">
        <v>56.0</v>
      </c>
      <c r="E193" s="443">
        <v>56.0</v>
      </c>
      <c r="F193" s="136" t="s">
        <v>158</v>
      </c>
      <c r="G193" s="1"/>
      <c r="H193" s="1"/>
    </row>
    <row r="194" ht="11.25" customHeight="1">
      <c r="A194" s="432" t="s">
        <v>159</v>
      </c>
      <c r="B194" s="432" t="s">
        <v>135</v>
      </c>
      <c r="C194" s="443" t="s">
        <v>15032</v>
      </c>
      <c r="D194" s="443">
        <v>200.0</v>
      </c>
      <c r="E194" s="443">
        <v>200.0</v>
      </c>
      <c r="F194" s="136" t="s">
        <v>159</v>
      </c>
      <c r="G194" s="1"/>
      <c r="H194" s="1"/>
    </row>
    <row r="195" ht="11.25" customHeight="1">
      <c r="A195" s="432" t="s">
        <v>159</v>
      </c>
      <c r="B195" s="432" t="s">
        <v>135</v>
      </c>
      <c r="C195" s="443" t="s">
        <v>14903</v>
      </c>
      <c r="D195" s="443">
        <v>56.0</v>
      </c>
      <c r="E195" s="443">
        <v>56.0</v>
      </c>
      <c r="F195" s="136" t="s">
        <v>159</v>
      </c>
      <c r="G195" s="1"/>
      <c r="H195" s="1"/>
    </row>
    <row r="196" ht="11.25" customHeight="1">
      <c r="A196" s="432" t="s">
        <v>159</v>
      </c>
      <c r="B196" s="432" t="s">
        <v>135</v>
      </c>
      <c r="C196" s="443" t="s">
        <v>14920</v>
      </c>
      <c r="D196" s="443">
        <v>90.0</v>
      </c>
      <c r="E196" s="443">
        <v>90.0</v>
      </c>
      <c r="F196" s="136" t="s">
        <v>159</v>
      </c>
      <c r="G196" s="1"/>
      <c r="H196" s="1"/>
    </row>
    <row r="197" ht="11.25" customHeight="1">
      <c r="A197" s="432" t="s">
        <v>11697</v>
      </c>
      <c r="B197" s="432" t="s">
        <v>135</v>
      </c>
      <c r="C197" s="443" t="s">
        <v>15033</v>
      </c>
      <c r="D197" s="443">
        <v>200.0</v>
      </c>
      <c r="E197" s="443">
        <v>200.0</v>
      </c>
      <c r="F197" s="136" t="s">
        <v>160</v>
      </c>
      <c r="G197" s="1"/>
      <c r="H197" s="1"/>
    </row>
    <row r="198" ht="11.25" customHeight="1">
      <c r="A198" s="432" t="s">
        <v>11697</v>
      </c>
      <c r="B198" s="432" t="s">
        <v>135</v>
      </c>
      <c r="C198" s="443" t="s">
        <v>15034</v>
      </c>
      <c r="D198" s="443">
        <v>56.0</v>
      </c>
      <c r="E198" s="443">
        <v>56.0</v>
      </c>
      <c r="F198" s="136" t="s">
        <v>160</v>
      </c>
      <c r="G198" s="1"/>
      <c r="H198" s="1"/>
    </row>
    <row r="199" ht="11.25" customHeight="1">
      <c r="A199" s="432" t="s">
        <v>12152</v>
      </c>
      <c r="B199" s="432" t="s">
        <v>135</v>
      </c>
      <c r="C199" s="443" t="s">
        <v>14908</v>
      </c>
      <c r="D199" s="443">
        <v>56.0</v>
      </c>
      <c r="E199" s="443">
        <v>56.0</v>
      </c>
      <c r="F199" s="136" t="s">
        <v>161</v>
      </c>
      <c r="G199" s="1"/>
      <c r="H199" s="1"/>
    </row>
    <row r="200" ht="11.25" customHeight="1">
      <c r="A200" s="432" t="s">
        <v>12152</v>
      </c>
      <c r="B200" s="432" t="s">
        <v>135</v>
      </c>
      <c r="C200" s="443" t="s">
        <v>14904</v>
      </c>
      <c r="D200" s="443">
        <v>200.0</v>
      </c>
      <c r="E200" s="443">
        <v>200.0</v>
      </c>
      <c r="F200" s="136" t="s">
        <v>161</v>
      </c>
      <c r="G200" s="1"/>
      <c r="H200" s="1"/>
    </row>
    <row r="201" ht="11.25" customHeight="1">
      <c r="A201" s="432" t="s">
        <v>12152</v>
      </c>
      <c r="B201" s="432" t="s">
        <v>135</v>
      </c>
      <c r="C201" s="443" t="s">
        <v>14920</v>
      </c>
      <c r="D201" s="443">
        <v>90.0</v>
      </c>
      <c r="E201" s="443">
        <v>90.0</v>
      </c>
      <c r="F201" s="136" t="s">
        <v>161</v>
      </c>
      <c r="G201" s="1"/>
      <c r="H201" s="1"/>
    </row>
    <row r="202" ht="11.25" customHeight="1">
      <c r="A202" s="432" t="s">
        <v>11100</v>
      </c>
      <c r="B202" s="432" t="s">
        <v>135</v>
      </c>
      <c r="C202" s="443" t="s">
        <v>14903</v>
      </c>
      <c r="D202" s="443">
        <v>56.0</v>
      </c>
      <c r="E202" s="443">
        <v>56.0</v>
      </c>
      <c r="F202" s="136" t="s">
        <v>162</v>
      </c>
      <c r="G202" s="1"/>
      <c r="H202" s="1"/>
    </row>
    <row r="203" ht="11.25" customHeight="1">
      <c r="A203" s="432" t="s">
        <v>11100</v>
      </c>
      <c r="B203" s="432" t="s">
        <v>135</v>
      </c>
      <c r="C203" s="443" t="s">
        <v>15035</v>
      </c>
      <c r="D203" s="443">
        <v>200.0</v>
      </c>
      <c r="E203" s="443">
        <v>200.0</v>
      </c>
      <c r="F203" s="136" t="s">
        <v>162</v>
      </c>
      <c r="G203" s="1"/>
      <c r="H203" s="1"/>
    </row>
    <row r="204" ht="11.25" customHeight="1">
      <c r="A204" s="432" t="s">
        <v>11100</v>
      </c>
      <c r="B204" s="432" t="s">
        <v>135</v>
      </c>
      <c r="C204" s="443" t="s">
        <v>15036</v>
      </c>
      <c r="D204" s="443">
        <v>60.0</v>
      </c>
      <c r="E204" s="443">
        <v>60.0</v>
      </c>
      <c r="F204" s="136" t="s">
        <v>162</v>
      </c>
      <c r="G204" s="1"/>
      <c r="H204" s="1"/>
    </row>
    <row r="205" ht="11.25" customHeight="1">
      <c r="A205" s="137" t="s">
        <v>12154</v>
      </c>
      <c r="B205" s="137" t="s">
        <v>135</v>
      </c>
      <c r="C205" s="137" t="s">
        <v>15037</v>
      </c>
      <c r="D205" s="556">
        <v>200.0</v>
      </c>
      <c r="E205" s="521">
        <v>200.0</v>
      </c>
      <c r="F205" s="137" t="s">
        <v>12154</v>
      </c>
      <c r="G205" s="1"/>
      <c r="H205" s="1"/>
    </row>
    <row r="206" ht="11.25" customHeight="1">
      <c r="A206" s="137" t="s">
        <v>12154</v>
      </c>
      <c r="B206" s="137" t="s">
        <v>135</v>
      </c>
      <c r="C206" s="137" t="s">
        <v>14908</v>
      </c>
      <c r="D206" s="556">
        <v>56.0</v>
      </c>
      <c r="E206" s="521">
        <v>56.0</v>
      </c>
      <c r="F206" s="137" t="s">
        <v>12154</v>
      </c>
      <c r="G206" s="1"/>
      <c r="H206" s="1"/>
    </row>
    <row r="207" ht="11.25" customHeight="1">
      <c r="A207" s="137" t="s">
        <v>12154</v>
      </c>
      <c r="B207" s="137" t="s">
        <v>135</v>
      </c>
      <c r="C207" s="137" t="s">
        <v>15038</v>
      </c>
      <c r="D207" s="556">
        <v>90.0</v>
      </c>
      <c r="E207" s="521">
        <v>90.0</v>
      </c>
      <c r="F207" s="137" t="s">
        <v>12154</v>
      </c>
      <c r="G207" s="1"/>
      <c r="H207" s="1"/>
    </row>
    <row r="208" ht="11.25" customHeight="1">
      <c r="A208" s="432" t="s">
        <v>11118</v>
      </c>
      <c r="B208" s="432" t="s">
        <v>135</v>
      </c>
      <c r="C208" s="443" t="s">
        <v>14903</v>
      </c>
      <c r="D208" s="443">
        <v>56.0</v>
      </c>
      <c r="E208" s="443">
        <v>56.0</v>
      </c>
      <c r="F208" s="136" t="s">
        <v>164</v>
      </c>
      <c r="G208" s="1"/>
      <c r="H208" s="1"/>
    </row>
    <row r="209" ht="11.25" customHeight="1">
      <c r="A209" s="432" t="s">
        <v>11118</v>
      </c>
      <c r="B209" s="432" t="s">
        <v>135</v>
      </c>
      <c r="C209" s="443" t="s">
        <v>15039</v>
      </c>
      <c r="D209" s="443">
        <v>200.0</v>
      </c>
      <c r="E209" s="443">
        <v>200.0</v>
      </c>
      <c r="F209" s="136" t="s">
        <v>164</v>
      </c>
      <c r="G209" s="1"/>
      <c r="H209" s="1"/>
    </row>
    <row r="210" ht="11.25" customHeight="1">
      <c r="A210" s="432" t="s">
        <v>11118</v>
      </c>
      <c r="B210" s="432" t="s">
        <v>135</v>
      </c>
      <c r="C210" s="443" t="s">
        <v>15040</v>
      </c>
      <c r="D210" s="443">
        <v>90.0</v>
      </c>
      <c r="E210" s="443">
        <v>90.0</v>
      </c>
      <c r="F210" s="136" t="s">
        <v>164</v>
      </c>
      <c r="G210" s="1"/>
      <c r="H210" s="1"/>
    </row>
    <row r="211" ht="11.25" customHeight="1">
      <c r="A211" s="432" t="s">
        <v>11705</v>
      </c>
      <c r="B211" s="432" t="s">
        <v>135</v>
      </c>
      <c r="C211" s="443" t="s">
        <v>14905</v>
      </c>
      <c r="D211" s="443">
        <v>56.0</v>
      </c>
      <c r="E211" s="443">
        <v>56.0</v>
      </c>
      <c r="F211" s="136" t="s">
        <v>165</v>
      </c>
      <c r="G211" s="1"/>
      <c r="H211" s="1"/>
    </row>
    <row r="212" ht="11.25" customHeight="1">
      <c r="A212" s="432" t="s">
        <v>11705</v>
      </c>
      <c r="B212" s="432" t="s">
        <v>135</v>
      </c>
      <c r="C212" s="443" t="s">
        <v>15041</v>
      </c>
      <c r="D212" s="443">
        <v>200.0</v>
      </c>
      <c r="E212" s="443">
        <v>200.0</v>
      </c>
      <c r="F212" s="136" t="s">
        <v>165</v>
      </c>
      <c r="G212" s="1"/>
      <c r="H212" s="1"/>
    </row>
    <row r="213" ht="11.25" customHeight="1">
      <c r="A213" s="432" t="s">
        <v>166</v>
      </c>
      <c r="B213" s="432" t="s">
        <v>135</v>
      </c>
      <c r="C213" s="443" t="s">
        <v>14903</v>
      </c>
      <c r="D213" s="443">
        <v>56.0</v>
      </c>
      <c r="E213" s="443">
        <v>56.0</v>
      </c>
      <c r="F213" s="136" t="s">
        <v>166</v>
      </c>
      <c r="G213" s="1"/>
      <c r="H213" s="1"/>
    </row>
    <row r="214" ht="11.25" customHeight="1">
      <c r="A214" s="432" t="s">
        <v>166</v>
      </c>
      <c r="B214" s="432" t="s">
        <v>135</v>
      </c>
      <c r="C214" s="443" t="s">
        <v>15042</v>
      </c>
      <c r="D214" s="443">
        <v>200.0</v>
      </c>
      <c r="E214" s="443">
        <v>200.0</v>
      </c>
      <c r="F214" s="136" t="s">
        <v>166</v>
      </c>
      <c r="G214" s="1"/>
      <c r="H214" s="1"/>
    </row>
    <row r="215" ht="11.25" customHeight="1">
      <c r="A215" s="432" t="s">
        <v>166</v>
      </c>
      <c r="B215" s="432" t="s">
        <v>135</v>
      </c>
      <c r="C215" s="443" t="s">
        <v>14920</v>
      </c>
      <c r="D215" s="443">
        <v>90.0</v>
      </c>
      <c r="E215" s="443">
        <v>90.0</v>
      </c>
      <c r="F215" s="136" t="s">
        <v>166</v>
      </c>
      <c r="G215" s="1"/>
      <c r="H215" s="1"/>
    </row>
    <row r="216" ht="11.25" customHeight="1">
      <c r="A216" s="95" t="s">
        <v>11707</v>
      </c>
      <c r="B216" s="95" t="s">
        <v>135</v>
      </c>
      <c r="C216" s="95" t="s">
        <v>14903</v>
      </c>
      <c r="D216" s="560">
        <v>56.0</v>
      </c>
      <c r="E216" s="535">
        <f t="shared" ref="E216:E217" si="11">D216</f>
        <v>56</v>
      </c>
      <c r="F216" s="95" t="s">
        <v>11707</v>
      </c>
      <c r="G216" s="1"/>
      <c r="H216" s="1"/>
    </row>
    <row r="217" ht="11.25" customHeight="1">
      <c r="A217" s="95" t="s">
        <v>11707</v>
      </c>
      <c r="B217" s="95" t="s">
        <v>135</v>
      </c>
      <c r="C217" s="137" t="s">
        <v>14904</v>
      </c>
      <c r="D217" s="556">
        <v>200.0</v>
      </c>
      <c r="E217" s="521">
        <f t="shared" si="11"/>
        <v>200</v>
      </c>
      <c r="F217" s="95" t="s">
        <v>11707</v>
      </c>
      <c r="G217" s="1"/>
      <c r="H217" s="1"/>
    </row>
    <row r="218" ht="11.25" customHeight="1">
      <c r="A218" s="432" t="s">
        <v>169</v>
      </c>
      <c r="B218" s="432" t="s">
        <v>135</v>
      </c>
      <c r="C218" s="443" t="s">
        <v>14908</v>
      </c>
      <c r="D218" s="443">
        <v>56.0</v>
      </c>
      <c r="E218" s="443">
        <v>56.0</v>
      </c>
      <c r="F218" s="136" t="s">
        <v>169</v>
      </c>
      <c r="G218" s="1"/>
      <c r="H218" s="1"/>
    </row>
    <row r="219" ht="11.25" customHeight="1">
      <c r="A219" s="432" t="s">
        <v>169</v>
      </c>
      <c r="B219" s="432" t="s">
        <v>135</v>
      </c>
      <c r="C219" s="443" t="s">
        <v>14904</v>
      </c>
      <c r="D219" s="443">
        <v>200.0</v>
      </c>
      <c r="E219" s="443">
        <v>200.0</v>
      </c>
      <c r="F219" s="136" t="s">
        <v>169</v>
      </c>
      <c r="G219" s="1"/>
      <c r="H219" s="1"/>
    </row>
    <row r="220" ht="11.25" customHeight="1">
      <c r="A220" s="432" t="s">
        <v>170</v>
      </c>
      <c r="B220" s="432" t="s">
        <v>135</v>
      </c>
      <c r="C220" s="443" t="s">
        <v>15043</v>
      </c>
      <c r="D220" s="443">
        <v>200.0</v>
      </c>
      <c r="E220" s="443">
        <v>200.0</v>
      </c>
      <c r="F220" s="136" t="s">
        <v>170</v>
      </c>
      <c r="G220" s="1"/>
      <c r="H220" s="1"/>
    </row>
    <row r="221" ht="11.25" customHeight="1">
      <c r="A221" s="432" t="s">
        <v>170</v>
      </c>
      <c r="B221" s="432" t="s">
        <v>135</v>
      </c>
      <c r="C221" s="443" t="s">
        <v>14908</v>
      </c>
      <c r="D221" s="443">
        <v>56.0</v>
      </c>
      <c r="E221" s="443">
        <v>56.0</v>
      </c>
      <c r="F221" s="136" t="s">
        <v>170</v>
      </c>
      <c r="G221" s="1"/>
      <c r="H221" s="1"/>
    </row>
    <row r="222" ht="11.25" customHeight="1">
      <c r="A222" s="432" t="s">
        <v>170</v>
      </c>
      <c r="B222" s="432" t="s">
        <v>135</v>
      </c>
      <c r="C222" s="443" t="s">
        <v>14920</v>
      </c>
      <c r="D222" s="443">
        <v>90.0</v>
      </c>
      <c r="E222" s="443">
        <v>90.0</v>
      </c>
      <c r="F222" s="136" t="s">
        <v>170</v>
      </c>
      <c r="G222" s="1"/>
      <c r="H222" s="1"/>
    </row>
    <row r="223" ht="11.25" customHeight="1">
      <c r="A223" s="432" t="s">
        <v>171</v>
      </c>
      <c r="B223" s="432" t="s">
        <v>135</v>
      </c>
      <c r="C223" s="443" t="s">
        <v>14908</v>
      </c>
      <c r="D223" s="443">
        <v>56.0</v>
      </c>
      <c r="E223" s="443">
        <v>56.0</v>
      </c>
      <c r="F223" s="136" t="s">
        <v>171</v>
      </c>
      <c r="G223" s="1"/>
      <c r="H223" s="1"/>
    </row>
    <row r="224" ht="11.25" customHeight="1">
      <c r="A224" s="432" t="s">
        <v>171</v>
      </c>
      <c r="B224" s="432" t="s">
        <v>135</v>
      </c>
      <c r="C224" s="443" t="s">
        <v>14904</v>
      </c>
      <c r="D224" s="443">
        <v>200.0</v>
      </c>
      <c r="E224" s="443">
        <v>200.0</v>
      </c>
      <c r="F224" s="136" t="s">
        <v>171</v>
      </c>
      <c r="G224" s="1"/>
      <c r="H224" s="1"/>
    </row>
    <row r="225" ht="11.25" customHeight="1">
      <c r="A225" s="432" t="s">
        <v>171</v>
      </c>
      <c r="B225" s="432" t="s">
        <v>135</v>
      </c>
      <c r="C225" s="443" t="s">
        <v>14920</v>
      </c>
      <c r="D225" s="443">
        <v>90.0</v>
      </c>
      <c r="E225" s="443">
        <v>90.0</v>
      </c>
      <c r="F225" s="136" t="s">
        <v>171</v>
      </c>
      <c r="G225" s="1"/>
      <c r="H225" s="1"/>
    </row>
    <row r="226" ht="11.25" customHeight="1">
      <c r="A226" s="398"/>
      <c r="B226" s="515"/>
      <c r="C226" s="515"/>
      <c r="D226" s="378"/>
      <c r="E226" s="493"/>
      <c r="F226" s="506"/>
      <c r="G226" s="1"/>
      <c r="H226" s="1"/>
    </row>
    <row r="227" ht="11.25" customHeight="1">
      <c r="A227" s="137"/>
      <c r="B227" s="345"/>
      <c r="C227" s="345"/>
      <c r="D227" s="134"/>
      <c r="E227" s="495"/>
      <c r="F227" s="506"/>
      <c r="G227" s="1"/>
      <c r="H227" s="1"/>
    </row>
    <row r="228" ht="11.25" customHeight="1">
      <c r="A228" s="137"/>
      <c r="B228" s="345"/>
      <c r="C228" s="345"/>
      <c r="D228" s="139"/>
      <c r="E228" s="495"/>
      <c r="F228" s="506"/>
      <c r="G228" s="1"/>
      <c r="H228" s="1"/>
    </row>
    <row r="229" ht="11.25" customHeight="1">
      <c r="A229" s="137"/>
      <c r="B229" s="345"/>
      <c r="C229" s="345"/>
      <c r="D229" s="134"/>
      <c r="E229" s="495"/>
      <c r="F229" s="506"/>
      <c r="G229" s="1"/>
      <c r="H229" s="1"/>
    </row>
    <row r="230" ht="11.25" customHeight="1">
      <c r="A230" s="137"/>
      <c r="B230" s="345"/>
      <c r="C230" s="345"/>
      <c r="D230" s="134"/>
      <c r="E230" s="495"/>
      <c r="F230" s="506"/>
      <c r="G230" s="1"/>
      <c r="H230" s="1"/>
    </row>
    <row r="231" ht="11.25" customHeight="1">
      <c r="A231" s="137"/>
      <c r="B231" s="345"/>
      <c r="C231" s="345"/>
      <c r="D231" s="134"/>
      <c r="E231" s="495"/>
      <c r="F231" s="506"/>
      <c r="G231" s="1"/>
      <c r="H231" s="1"/>
    </row>
    <row r="232" ht="15.75" customHeight="1">
      <c r="A232" s="77"/>
      <c r="B232" s="373"/>
      <c r="C232" s="373"/>
      <c r="D232" s="499"/>
      <c r="E232" s="499">
        <f>SUM(E11:E231)</f>
        <v>26946</v>
      </c>
      <c r="G232" s="1"/>
      <c r="H232" s="1"/>
    </row>
    <row r="233" ht="15.75" customHeight="1">
      <c r="A233" s="66"/>
      <c r="B233" s="66"/>
      <c r="C233" s="67"/>
      <c r="D233" s="67"/>
      <c r="E233" s="67"/>
      <c r="F233" s="1"/>
      <c r="G233" s="1"/>
      <c r="H233" s="1"/>
    </row>
    <row r="234" ht="15.75" customHeight="1">
      <c r="A234" s="533" t="s">
        <v>1743</v>
      </c>
      <c r="B234" s="3"/>
      <c r="C234" s="3"/>
      <c r="D234" s="3"/>
      <c r="E234" s="3"/>
      <c r="F234" s="3"/>
      <c r="G234" s="1"/>
      <c r="H234" s="1"/>
    </row>
    <row r="235" ht="15.75" customHeight="1">
      <c r="A235" s="66"/>
      <c r="B235" s="66"/>
      <c r="C235" s="67"/>
      <c r="D235" s="67"/>
      <c r="E235" s="1"/>
      <c r="F235" s="1"/>
      <c r="G235" s="1"/>
      <c r="H235" s="1"/>
    </row>
    <row r="236" ht="15.75" customHeight="1">
      <c r="A236" s="66"/>
      <c r="B236" s="66"/>
      <c r="C236" s="67"/>
      <c r="D236" s="67"/>
      <c r="E236" s="67"/>
      <c r="F236" s="1"/>
      <c r="G236" s="1"/>
      <c r="H236" s="1"/>
    </row>
    <row r="237" ht="15.75" customHeight="1">
      <c r="A237" s="66"/>
      <c r="B237" s="66"/>
      <c r="C237" s="67"/>
      <c r="D237" s="67"/>
      <c r="E237" s="1"/>
      <c r="F237" s="1"/>
      <c r="G237" s="1"/>
      <c r="H237" s="1"/>
    </row>
    <row r="238" ht="15.75" customHeight="1">
      <c r="A238" s="66"/>
      <c r="B238" s="66"/>
      <c r="C238" s="67"/>
      <c r="D238" s="67"/>
      <c r="E238" s="67"/>
      <c r="F238" s="1"/>
      <c r="G238" s="1"/>
      <c r="H238" s="1"/>
    </row>
    <row r="239" ht="15.75" customHeight="1">
      <c r="A239" s="66"/>
      <c r="B239" s="66"/>
      <c r="C239" s="67"/>
      <c r="D239" s="67"/>
      <c r="E239" s="67"/>
      <c r="F239" s="1"/>
      <c r="G239" s="1"/>
      <c r="H239" s="1"/>
    </row>
    <row r="240" ht="15.75" customHeight="1">
      <c r="A240" s="66"/>
      <c r="B240" s="66"/>
      <c r="C240" s="67"/>
      <c r="D240" s="67"/>
      <c r="E240" s="67"/>
      <c r="F240" s="1"/>
      <c r="G240" s="1"/>
      <c r="H240" s="1"/>
    </row>
    <row r="241" ht="15.75" customHeight="1">
      <c r="A241" s="66"/>
      <c r="B241" s="66"/>
      <c r="C241" s="67"/>
      <c r="D241" s="67"/>
      <c r="E241" s="67"/>
      <c r="F241" s="1"/>
      <c r="G241" s="1"/>
      <c r="H241" s="1"/>
    </row>
    <row r="242" ht="15.75" customHeight="1">
      <c r="A242" s="66"/>
      <c r="B242" s="66"/>
      <c r="C242" s="67"/>
      <c r="D242" s="67"/>
      <c r="E242" s="67"/>
      <c r="F242" s="1"/>
      <c r="G242" s="1"/>
      <c r="H242" s="1"/>
    </row>
    <row r="243" ht="15.75" customHeight="1">
      <c r="A243" s="66"/>
      <c r="B243" s="66"/>
      <c r="C243" s="67"/>
      <c r="D243" s="67"/>
      <c r="E243" s="67"/>
      <c r="F243" s="1"/>
      <c r="G243" s="1"/>
      <c r="H243" s="1"/>
    </row>
    <row r="244" ht="15.75" customHeight="1">
      <c r="A244" s="66"/>
      <c r="B244" s="66"/>
      <c r="C244" s="67"/>
      <c r="D244" s="67"/>
      <c r="E244" s="67"/>
      <c r="F244" s="1"/>
      <c r="G244" s="1"/>
      <c r="H244" s="1"/>
    </row>
    <row r="245" ht="15.75" customHeight="1">
      <c r="A245" s="66"/>
      <c r="B245" s="66"/>
      <c r="C245" s="67"/>
      <c r="D245" s="67"/>
      <c r="E245" s="67"/>
      <c r="F245" s="1"/>
      <c r="G245" s="1"/>
      <c r="H245" s="1"/>
    </row>
    <row r="246" ht="15.75" customHeight="1">
      <c r="A246" s="66"/>
      <c r="B246" s="66"/>
      <c r="C246" s="67"/>
      <c r="D246" s="67"/>
      <c r="E246" s="67"/>
      <c r="F246" s="1"/>
      <c r="G246" s="1"/>
      <c r="H246" s="1"/>
    </row>
    <row r="247" ht="15.75" customHeight="1">
      <c r="A247" s="66"/>
      <c r="B247" s="66"/>
      <c r="C247" s="67"/>
      <c r="D247" s="67"/>
      <c r="E247" s="67"/>
      <c r="F247" s="1"/>
      <c r="G247" s="1"/>
      <c r="H247" s="1"/>
    </row>
    <row r="248" ht="15.75" customHeight="1">
      <c r="A248" s="66"/>
      <c r="B248" s="66"/>
      <c r="C248" s="67"/>
      <c r="D248" s="67"/>
      <c r="E248" s="67"/>
      <c r="F248" s="1"/>
      <c r="G248" s="1"/>
      <c r="H248" s="1"/>
    </row>
    <row r="249" ht="15.75" customHeight="1">
      <c r="A249" s="66"/>
      <c r="B249" s="66"/>
      <c r="C249" s="67"/>
      <c r="D249" s="67"/>
      <c r="E249" s="67"/>
      <c r="F249" s="1"/>
      <c r="G249" s="1"/>
      <c r="H249" s="1"/>
    </row>
    <row r="250" ht="15.75" customHeight="1">
      <c r="A250" s="66"/>
      <c r="B250" s="66"/>
      <c r="C250" s="67"/>
      <c r="D250" s="67"/>
      <c r="E250" s="67"/>
      <c r="F250" s="1"/>
      <c r="G250" s="1"/>
      <c r="H250" s="1"/>
    </row>
    <row r="251" ht="15.75" customHeight="1">
      <c r="A251" s="66"/>
      <c r="B251" s="66"/>
      <c r="C251" s="67"/>
      <c r="D251" s="67"/>
      <c r="E251" s="67"/>
      <c r="F251" s="1"/>
      <c r="G251" s="1"/>
      <c r="H251" s="1"/>
    </row>
    <row r="252" ht="15.75" customHeight="1">
      <c r="A252" s="66"/>
      <c r="B252" s="66"/>
      <c r="C252" s="67"/>
      <c r="D252" s="67"/>
      <c r="E252" s="67"/>
      <c r="F252" s="1"/>
      <c r="G252" s="1"/>
      <c r="H252" s="1"/>
    </row>
    <row r="253" ht="15.75" customHeight="1">
      <c r="A253" s="66"/>
      <c r="B253" s="66"/>
      <c r="C253" s="67"/>
      <c r="D253" s="67"/>
      <c r="E253" s="67"/>
      <c r="F253" s="1"/>
      <c r="G253" s="1"/>
      <c r="H253" s="1"/>
    </row>
    <row r="254" ht="15.75" customHeight="1">
      <c r="A254" s="66"/>
      <c r="B254" s="66"/>
      <c r="C254" s="67"/>
      <c r="D254" s="67"/>
      <c r="E254" s="67"/>
      <c r="F254" s="1"/>
      <c r="G254" s="1"/>
      <c r="H254" s="1"/>
    </row>
    <row r="255" ht="15.75" customHeight="1">
      <c r="A255" s="66"/>
      <c r="B255" s="66"/>
      <c r="C255" s="67"/>
      <c r="D255" s="67"/>
      <c r="E255" s="67"/>
      <c r="F255" s="1"/>
      <c r="G255" s="1"/>
      <c r="H255" s="1"/>
    </row>
    <row r="256" ht="15.75" customHeight="1">
      <c r="A256" s="66"/>
      <c r="B256" s="66"/>
      <c r="C256" s="67"/>
      <c r="D256" s="67"/>
      <c r="E256" s="67"/>
      <c r="F256" s="1"/>
      <c r="G256" s="1"/>
      <c r="H256" s="1"/>
    </row>
    <row r="257" ht="15.75" customHeight="1">
      <c r="A257" s="66"/>
      <c r="B257" s="66"/>
      <c r="C257" s="67"/>
      <c r="D257" s="67"/>
      <c r="E257" s="67"/>
      <c r="F257" s="1"/>
      <c r="G257" s="1"/>
      <c r="H257" s="1"/>
    </row>
    <row r="258" ht="15.75" customHeight="1">
      <c r="A258" s="66"/>
      <c r="B258" s="66"/>
      <c r="C258" s="67"/>
      <c r="D258" s="67"/>
      <c r="E258" s="67"/>
      <c r="F258" s="1"/>
      <c r="G258" s="1"/>
      <c r="H258" s="1"/>
    </row>
    <row r="259" ht="15.75" customHeight="1">
      <c r="A259" s="66"/>
      <c r="B259" s="66"/>
      <c r="C259" s="67"/>
      <c r="D259" s="67"/>
      <c r="E259" s="67"/>
      <c r="F259" s="1"/>
      <c r="G259" s="1"/>
      <c r="H259" s="1"/>
    </row>
    <row r="260" ht="15.75" customHeight="1">
      <c r="A260" s="66"/>
      <c r="B260" s="66"/>
      <c r="C260" s="67"/>
      <c r="D260" s="67"/>
      <c r="E260" s="67"/>
      <c r="F260" s="1"/>
      <c r="G260" s="1"/>
      <c r="H260" s="1"/>
    </row>
    <row r="261" ht="15.75" customHeight="1">
      <c r="A261" s="66"/>
      <c r="B261" s="66"/>
      <c r="C261" s="67"/>
      <c r="D261" s="67"/>
      <c r="E261" s="67"/>
      <c r="F261" s="1"/>
      <c r="G261" s="1"/>
      <c r="H261" s="1"/>
    </row>
    <row r="262" ht="15.75" customHeight="1">
      <c r="A262" s="66"/>
      <c r="B262" s="66"/>
      <c r="C262" s="67"/>
      <c r="D262" s="67"/>
      <c r="E262" s="67"/>
      <c r="F262" s="1"/>
      <c r="G262" s="1"/>
      <c r="H262" s="1"/>
    </row>
    <row r="263" ht="15.75" customHeight="1">
      <c r="A263" s="66"/>
      <c r="B263" s="66"/>
      <c r="C263" s="67"/>
      <c r="D263" s="67"/>
      <c r="E263" s="67"/>
      <c r="F263" s="1"/>
      <c r="G263" s="1"/>
      <c r="H263" s="1"/>
    </row>
    <row r="264" ht="15.75" customHeight="1">
      <c r="A264" s="66"/>
      <c r="B264" s="66"/>
      <c r="C264" s="67"/>
      <c r="D264" s="67"/>
      <c r="E264" s="67"/>
      <c r="F264" s="1"/>
      <c r="G264" s="1"/>
      <c r="H264" s="1"/>
    </row>
    <row r="265" ht="15.75" customHeight="1">
      <c r="A265" s="66"/>
      <c r="B265" s="66"/>
      <c r="C265" s="67"/>
      <c r="D265" s="67"/>
      <c r="E265" s="67"/>
      <c r="F265" s="1"/>
      <c r="G265" s="1"/>
      <c r="H265" s="1"/>
    </row>
    <row r="266" ht="15.75" customHeight="1">
      <c r="A266" s="66"/>
      <c r="B266" s="66"/>
      <c r="C266" s="67"/>
      <c r="D266" s="67"/>
      <c r="E266" s="67"/>
      <c r="F266" s="1"/>
      <c r="G266" s="1"/>
      <c r="H266" s="1"/>
    </row>
    <row r="267" ht="15.75" customHeight="1">
      <c r="A267" s="66"/>
      <c r="B267" s="66"/>
      <c r="C267" s="67"/>
      <c r="D267" s="67"/>
      <c r="E267" s="67"/>
      <c r="F267" s="1"/>
      <c r="G267" s="1"/>
      <c r="H267" s="1"/>
    </row>
    <row r="268" ht="15.75" customHeight="1">
      <c r="A268" s="66"/>
      <c r="B268" s="66"/>
      <c r="C268" s="67"/>
      <c r="D268" s="67"/>
      <c r="E268" s="67"/>
      <c r="F268" s="1"/>
      <c r="G268" s="1"/>
      <c r="H268" s="1"/>
    </row>
    <row r="269" ht="15.75" customHeight="1">
      <c r="A269" s="66"/>
      <c r="B269" s="66"/>
      <c r="C269" s="67"/>
      <c r="D269" s="67"/>
      <c r="E269" s="67"/>
      <c r="F269" s="1"/>
      <c r="G269" s="1"/>
      <c r="H269" s="1"/>
    </row>
    <row r="270" ht="15.75" customHeight="1">
      <c r="A270" s="66"/>
      <c r="B270" s="66"/>
      <c r="C270" s="67"/>
      <c r="D270" s="67"/>
      <c r="E270" s="67"/>
      <c r="F270" s="1"/>
      <c r="G270" s="1"/>
      <c r="H270" s="1"/>
    </row>
    <row r="271" ht="15.75" customHeight="1">
      <c r="A271" s="66"/>
      <c r="B271" s="66"/>
      <c r="C271" s="67"/>
      <c r="D271" s="67"/>
      <c r="E271" s="67"/>
      <c r="F271" s="1"/>
      <c r="G271" s="1"/>
      <c r="H271" s="1"/>
    </row>
    <row r="272" ht="15.75" customHeight="1">
      <c r="A272" s="66"/>
      <c r="B272" s="66"/>
      <c r="C272" s="67"/>
      <c r="D272" s="67"/>
      <c r="E272" s="67"/>
      <c r="F272" s="1"/>
      <c r="G272" s="1"/>
      <c r="H272" s="1"/>
    </row>
    <row r="273" ht="15.75" customHeight="1">
      <c r="A273" s="66"/>
      <c r="B273" s="66"/>
      <c r="C273" s="67"/>
      <c r="D273" s="67"/>
      <c r="E273" s="67"/>
      <c r="F273" s="1"/>
      <c r="G273" s="1"/>
      <c r="H273" s="1"/>
    </row>
    <row r="274" ht="15.75" customHeight="1">
      <c r="A274" s="66"/>
      <c r="B274" s="66"/>
      <c r="C274" s="67"/>
      <c r="D274" s="67"/>
      <c r="E274" s="67"/>
      <c r="F274" s="1"/>
      <c r="G274" s="1"/>
      <c r="H274" s="1"/>
    </row>
    <row r="275" ht="15.75" customHeight="1">
      <c r="A275" s="66"/>
      <c r="B275" s="66"/>
      <c r="C275" s="67"/>
      <c r="D275" s="67"/>
      <c r="E275" s="67"/>
      <c r="F275" s="1"/>
      <c r="G275" s="1"/>
      <c r="H275" s="1"/>
    </row>
    <row r="276" ht="15.75" customHeight="1">
      <c r="A276" s="66"/>
      <c r="B276" s="66"/>
      <c r="C276" s="67"/>
      <c r="D276" s="67"/>
      <c r="E276" s="67"/>
      <c r="F276" s="1"/>
      <c r="G276" s="1"/>
      <c r="H276" s="1"/>
    </row>
    <row r="277" ht="15.75" customHeight="1">
      <c r="A277" s="66"/>
      <c r="B277" s="66"/>
      <c r="C277" s="67"/>
      <c r="D277" s="67"/>
      <c r="E277" s="67"/>
      <c r="F277" s="1"/>
      <c r="G277" s="1"/>
      <c r="H277" s="1"/>
    </row>
    <row r="278" ht="15.75" customHeight="1">
      <c r="A278" s="66"/>
      <c r="B278" s="66"/>
      <c r="C278" s="67"/>
      <c r="D278" s="67"/>
      <c r="E278" s="67"/>
      <c r="F278" s="1"/>
      <c r="G278" s="1"/>
      <c r="H278" s="1"/>
    </row>
    <row r="279" ht="15.75" customHeight="1">
      <c r="A279" s="66"/>
      <c r="B279" s="66"/>
      <c r="C279" s="67"/>
      <c r="D279" s="67"/>
      <c r="E279" s="67"/>
      <c r="F279" s="1"/>
      <c r="G279" s="1"/>
      <c r="H279" s="1"/>
    </row>
    <row r="280" ht="15.75" customHeight="1">
      <c r="A280" s="66"/>
      <c r="B280" s="66"/>
      <c r="C280" s="67"/>
      <c r="D280" s="67"/>
      <c r="E280" s="67"/>
      <c r="F280" s="1"/>
      <c r="G280" s="1"/>
      <c r="H280" s="1"/>
    </row>
    <row r="281" ht="15.75" customHeight="1">
      <c r="A281" s="66"/>
      <c r="B281" s="66"/>
      <c r="C281" s="67"/>
      <c r="D281" s="67"/>
      <c r="E281" s="67"/>
      <c r="F281" s="1"/>
      <c r="G281" s="1"/>
      <c r="H281" s="1"/>
    </row>
    <row r="282" ht="15.75" customHeight="1">
      <c r="A282" s="66"/>
      <c r="B282" s="66"/>
      <c r="C282" s="67"/>
      <c r="D282" s="67"/>
      <c r="E282" s="67"/>
      <c r="F282" s="1"/>
      <c r="G282" s="1"/>
      <c r="H282" s="1"/>
    </row>
    <row r="283" ht="15.75" customHeight="1">
      <c r="A283" s="66"/>
      <c r="B283" s="66"/>
      <c r="C283" s="67"/>
      <c r="D283" s="67"/>
      <c r="E283" s="67"/>
      <c r="F283" s="1"/>
      <c r="G283" s="1"/>
      <c r="H283" s="1"/>
    </row>
    <row r="284" ht="15.75" customHeight="1">
      <c r="A284" s="66"/>
      <c r="B284" s="66"/>
      <c r="C284" s="67"/>
      <c r="D284" s="67"/>
      <c r="E284" s="67"/>
      <c r="F284" s="1"/>
      <c r="G284" s="1"/>
      <c r="H284" s="1"/>
    </row>
    <row r="285" ht="15.75" customHeight="1">
      <c r="A285" s="66"/>
      <c r="B285" s="66"/>
      <c r="C285" s="67"/>
      <c r="D285" s="67"/>
      <c r="E285" s="67"/>
      <c r="F285" s="1"/>
      <c r="G285" s="1"/>
      <c r="H285" s="1"/>
    </row>
    <row r="286" ht="15.75" customHeight="1">
      <c r="A286" s="66"/>
      <c r="B286" s="66"/>
      <c r="C286" s="67"/>
      <c r="D286" s="67"/>
      <c r="E286" s="67"/>
      <c r="F286" s="1"/>
      <c r="G286" s="1"/>
      <c r="H286" s="1"/>
    </row>
    <row r="287" ht="15.75" customHeight="1">
      <c r="A287" s="66"/>
      <c r="B287" s="66"/>
      <c r="C287" s="67"/>
      <c r="D287" s="67"/>
      <c r="E287" s="67"/>
      <c r="F287" s="1"/>
      <c r="G287" s="1"/>
      <c r="H287" s="1"/>
    </row>
    <row r="288" ht="15.75" customHeight="1">
      <c r="A288" s="66"/>
      <c r="B288" s="66"/>
      <c r="C288" s="67"/>
      <c r="D288" s="67"/>
      <c r="E288" s="67"/>
      <c r="F288" s="1"/>
      <c r="G288" s="1"/>
      <c r="H288" s="1"/>
    </row>
    <row r="289" ht="15.75" customHeight="1">
      <c r="A289" s="66"/>
      <c r="B289" s="66"/>
      <c r="C289" s="67"/>
      <c r="D289" s="67"/>
      <c r="E289" s="67"/>
      <c r="F289" s="1"/>
      <c r="G289" s="1"/>
      <c r="H289" s="1"/>
    </row>
    <row r="290" ht="15.75" customHeight="1">
      <c r="A290" s="66"/>
      <c r="B290" s="66"/>
      <c r="C290" s="67"/>
      <c r="D290" s="67"/>
      <c r="E290" s="67"/>
      <c r="F290" s="1"/>
    </row>
    <row r="291" ht="15.75" customHeight="1">
      <c r="A291" s="66"/>
      <c r="B291" s="66"/>
      <c r="C291" s="67"/>
      <c r="D291" s="67"/>
      <c r="E291" s="67"/>
      <c r="F291" s="1"/>
    </row>
    <row r="292" ht="15.75" customHeight="1">
      <c r="A292" s="66"/>
      <c r="B292" s="66"/>
      <c r="C292" s="67"/>
      <c r="D292" s="67"/>
      <c r="E292" s="67"/>
      <c r="F292" s="1"/>
    </row>
    <row r="293" ht="15.75" customHeight="1">
      <c r="A293" s="66"/>
      <c r="B293" s="66"/>
      <c r="C293" s="67"/>
      <c r="D293" s="67"/>
      <c r="E293" s="67"/>
      <c r="F293" s="1"/>
    </row>
    <row r="294" ht="15.75" customHeight="1">
      <c r="A294" s="66"/>
      <c r="B294" s="66"/>
      <c r="C294" s="67"/>
      <c r="D294" s="67"/>
      <c r="E294" s="67"/>
      <c r="F294" s="1"/>
    </row>
    <row r="295" ht="15.75" customHeight="1">
      <c r="A295" s="66"/>
      <c r="B295" s="66"/>
      <c r="C295" s="67"/>
      <c r="D295" s="67"/>
      <c r="E295" s="67"/>
      <c r="F295" s="1"/>
    </row>
    <row r="296" ht="15.75" customHeight="1">
      <c r="A296" s="66"/>
      <c r="B296" s="66"/>
      <c r="C296" s="67"/>
      <c r="D296" s="67"/>
      <c r="E296" s="67"/>
      <c r="F296" s="1"/>
    </row>
    <row r="297" ht="15.75" customHeight="1">
      <c r="A297" s="66"/>
      <c r="B297" s="66"/>
      <c r="C297" s="67"/>
      <c r="D297" s="67"/>
      <c r="E297" s="67"/>
      <c r="F297" s="1"/>
    </row>
    <row r="298" ht="15.75" customHeight="1">
      <c r="A298" s="66"/>
      <c r="B298" s="66"/>
      <c r="C298" s="67"/>
      <c r="D298" s="67"/>
      <c r="E298" s="67"/>
      <c r="F298" s="1"/>
    </row>
    <row r="299" ht="15.75" customHeight="1">
      <c r="A299" s="66"/>
      <c r="B299" s="66"/>
      <c r="C299" s="67"/>
      <c r="D299" s="67"/>
      <c r="E299" s="67"/>
      <c r="F299" s="1"/>
    </row>
    <row r="300" ht="15.75" customHeight="1">
      <c r="A300" s="66"/>
      <c r="B300" s="66"/>
      <c r="C300" s="67"/>
      <c r="D300" s="67"/>
      <c r="E300" s="67"/>
      <c r="F300" s="1"/>
    </row>
    <row r="301" ht="15.75" customHeight="1">
      <c r="A301" s="66"/>
      <c r="B301" s="66"/>
      <c r="C301" s="67"/>
      <c r="D301" s="67"/>
      <c r="E301" s="67"/>
      <c r="F301" s="1"/>
    </row>
    <row r="302" ht="15.75" customHeight="1">
      <c r="A302" s="66"/>
      <c r="B302" s="66"/>
      <c r="C302" s="67"/>
      <c r="D302" s="67"/>
      <c r="E302" s="67"/>
      <c r="F302" s="1"/>
    </row>
    <row r="303" ht="15.75" customHeight="1">
      <c r="A303" s="66"/>
      <c r="B303" s="66"/>
      <c r="C303" s="67"/>
      <c r="D303" s="67"/>
      <c r="E303" s="67"/>
      <c r="F303" s="1"/>
    </row>
    <row r="304" ht="15.75" customHeight="1">
      <c r="A304" s="66"/>
      <c r="B304" s="66"/>
      <c r="C304" s="67"/>
      <c r="D304" s="67"/>
      <c r="E304" s="67"/>
      <c r="F304" s="1"/>
    </row>
    <row r="305" ht="15.75" customHeight="1">
      <c r="A305" s="66"/>
      <c r="B305" s="66"/>
      <c r="C305" s="67"/>
      <c r="D305" s="67"/>
      <c r="E305" s="67"/>
      <c r="F305" s="1"/>
    </row>
    <row r="306" ht="15.75" customHeight="1">
      <c r="A306" s="66"/>
      <c r="B306" s="66"/>
      <c r="C306" s="67"/>
      <c r="D306" s="67"/>
      <c r="E306" s="67"/>
      <c r="F306" s="1"/>
    </row>
    <row r="307" ht="15.75" customHeight="1">
      <c r="A307" s="66"/>
      <c r="B307" s="66"/>
      <c r="C307" s="67"/>
      <c r="D307" s="67"/>
      <c r="E307" s="67"/>
      <c r="F307" s="1"/>
    </row>
    <row r="308" ht="15.75" customHeight="1">
      <c r="A308" s="66"/>
      <c r="B308" s="66"/>
      <c r="C308" s="67"/>
      <c r="D308" s="67"/>
      <c r="E308" s="67"/>
      <c r="F308" s="1"/>
    </row>
    <row r="309" ht="15.75" customHeight="1">
      <c r="A309" s="66"/>
      <c r="B309" s="66"/>
      <c r="C309" s="67"/>
      <c r="D309" s="67"/>
      <c r="E309" s="67"/>
      <c r="F309" s="1"/>
    </row>
    <row r="310" ht="15.75" customHeight="1">
      <c r="A310" s="66"/>
      <c r="B310" s="66"/>
      <c r="C310" s="67"/>
      <c r="D310" s="67"/>
      <c r="E310" s="67"/>
      <c r="F310" s="1"/>
    </row>
    <row r="311" ht="15.75" customHeight="1">
      <c r="A311" s="66"/>
      <c r="B311" s="66"/>
      <c r="C311" s="67"/>
      <c r="D311" s="67"/>
      <c r="E311" s="67"/>
      <c r="F311" s="1"/>
    </row>
    <row r="312" ht="15.75" customHeight="1">
      <c r="A312" s="66"/>
      <c r="B312" s="66"/>
      <c r="C312" s="67"/>
      <c r="D312" s="67"/>
      <c r="E312" s="67"/>
      <c r="F312" s="1"/>
    </row>
    <row r="313" ht="15.75" customHeight="1">
      <c r="A313" s="66"/>
      <c r="B313" s="66"/>
      <c r="C313" s="67"/>
      <c r="D313" s="67"/>
      <c r="E313" s="67"/>
      <c r="F313" s="1"/>
    </row>
    <row r="314" ht="15.75" customHeight="1">
      <c r="A314" s="66"/>
      <c r="B314" s="66"/>
      <c r="C314" s="67"/>
      <c r="D314" s="67"/>
      <c r="E314" s="67"/>
      <c r="F314" s="1"/>
    </row>
    <row r="315" ht="15.75" customHeight="1">
      <c r="A315" s="66"/>
      <c r="B315" s="66"/>
      <c r="C315" s="67"/>
      <c r="D315" s="67"/>
      <c r="E315" s="67"/>
      <c r="F315" s="1"/>
    </row>
    <row r="316" ht="15.75" customHeight="1">
      <c r="A316" s="66"/>
      <c r="B316" s="66"/>
      <c r="C316" s="67"/>
      <c r="D316" s="67"/>
      <c r="E316" s="67"/>
      <c r="F316" s="1"/>
    </row>
    <row r="317" ht="15.75" customHeight="1">
      <c r="A317" s="66"/>
      <c r="B317" s="66"/>
      <c r="C317" s="67"/>
      <c r="D317" s="67"/>
      <c r="E317" s="67"/>
      <c r="F317" s="1"/>
    </row>
    <row r="318" ht="15.75" customHeight="1">
      <c r="A318" s="66"/>
      <c r="B318" s="66"/>
      <c r="C318" s="67"/>
      <c r="D318" s="67"/>
      <c r="E318" s="67"/>
      <c r="F318" s="1"/>
    </row>
    <row r="319" ht="15.75" customHeight="1">
      <c r="A319" s="66"/>
      <c r="B319" s="66"/>
      <c r="C319" s="67"/>
      <c r="D319" s="67"/>
      <c r="E319" s="67"/>
      <c r="F319" s="1"/>
    </row>
    <row r="320" ht="15.75" customHeight="1">
      <c r="A320" s="66"/>
      <c r="B320" s="66"/>
      <c r="C320" s="67"/>
      <c r="D320" s="67"/>
      <c r="E320" s="67"/>
      <c r="F320" s="1"/>
    </row>
    <row r="321" ht="15.75" customHeight="1">
      <c r="A321" s="66"/>
      <c r="B321" s="66"/>
      <c r="C321" s="67"/>
      <c r="D321" s="67"/>
      <c r="E321" s="67"/>
      <c r="F321" s="1"/>
    </row>
    <row r="322" ht="15.75" customHeight="1">
      <c r="A322" s="66"/>
      <c r="B322" s="66"/>
      <c r="C322" s="67"/>
      <c r="D322" s="67"/>
      <c r="E322" s="67"/>
      <c r="F322" s="1"/>
    </row>
    <row r="323" ht="15.75" customHeight="1">
      <c r="A323" s="66"/>
      <c r="B323" s="66"/>
      <c r="C323" s="67"/>
      <c r="D323" s="67"/>
      <c r="E323" s="67"/>
      <c r="F323" s="1"/>
    </row>
    <row r="324" ht="15.75" customHeight="1">
      <c r="A324" s="66"/>
      <c r="B324" s="66"/>
      <c r="C324" s="67"/>
      <c r="D324" s="67"/>
      <c r="E324" s="67"/>
      <c r="F324" s="1"/>
    </row>
    <row r="325" ht="15.75" customHeight="1">
      <c r="A325" s="66"/>
      <c r="B325" s="66"/>
      <c r="C325" s="67"/>
      <c r="D325" s="67"/>
      <c r="E325" s="67"/>
      <c r="F325" s="1"/>
    </row>
    <row r="326" ht="15.75" customHeight="1">
      <c r="A326" s="66"/>
      <c r="B326" s="66"/>
      <c r="C326" s="67"/>
      <c r="D326" s="67"/>
      <c r="E326" s="67"/>
      <c r="F326" s="1"/>
    </row>
    <row r="327" ht="15.75" customHeight="1">
      <c r="A327" s="66"/>
      <c r="B327" s="66"/>
      <c r="C327" s="67"/>
      <c r="D327" s="67"/>
      <c r="E327" s="67"/>
      <c r="F327" s="1"/>
    </row>
    <row r="328" ht="15.75" customHeight="1">
      <c r="A328" s="66"/>
      <c r="B328" s="66"/>
      <c r="C328" s="67"/>
      <c r="D328" s="67"/>
      <c r="E328" s="67"/>
      <c r="F328" s="1"/>
    </row>
    <row r="329" ht="15.75" customHeight="1">
      <c r="A329" s="66"/>
      <c r="B329" s="66"/>
      <c r="C329" s="67"/>
      <c r="D329" s="67"/>
      <c r="E329" s="67"/>
      <c r="F329" s="1"/>
    </row>
    <row r="330" ht="15.75" customHeight="1">
      <c r="A330" s="66"/>
      <c r="B330" s="66"/>
      <c r="C330" s="67"/>
      <c r="D330" s="67"/>
      <c r="E330" s="67"/>
      <c r="F330" s="1"/>
    </row>
    <row r="331" ht="15.75" customHeight="1">
      <c r="A331" s="66"/>
      <c r="B331" s="66"/>
      <c r="C331" s="67"/>
      <c r="D331" s="67"/>
      <c r="E331" s="67"/>
      <c r="F331" s="1"/>
    </row>
    <row r="332" ht="15.75" customHeight="1">
      <c r="A332" s="66"/>
      <c r="B332" s="66"/>
      <c r="C332" s="67"/>
      <c r="D332" s="67"/>
      <c r="E332" s="67"/>
      <c r="F332" s="1"/>
    </row>
    <row r="333" ht="15.75" customHeight="1">
      <c r="A333" s="66"/>
      <c r="B333" s="66"/>
      <c r="C333" s="67"/>
      <c r="D333" s="67"/>
      <c r="E333" s="67"/>
      <c r="F333" s="1"/>
    </row>
    <row r="334" ht="15.75" customHeight="1">
      <c r="A334" s="66"/>
      <c r="B334" s="66"/>
      <c r="C334" s="67"/>
      <c r="D334" s="67"/>
      <c r="E334" s="67"/>
      <c r="F334" s="1"/>
    </row>
    <row r="335" ht="15.75" customHeight="1">
      <c r="A335" s="66"/>
      <c r="B335" s="66"/>
      <c r="C335" s="67"/>
      <c r="D335" s="67"/>
      <c r="E335" s="67"/>
      <c r="F335" s="1"/>
    </row>
    <row r="336" ht="15.75" customHeight="1">
      <c r="A336" s="66"/>
      <c r="B336" s="66"/>
      <c r="C336" s="67"/>
      <c r="D336" s="67"/>
      <c r="E336" s="67"/>
      <c r="F336" s="1"/>
    </row>
    <row r="337" ht="15.75" customHeight="1">
      <c r="A337" s="66"/>
      <c r="B337" s="66"/>
      <c r="C337" s="67"/>
      <c r="D337" s="67"/>
      <c r="E337" s="67"/>
      <c r="F337" s="1"/>
    </row>
    <row r="338" ht="15.75" customHeight="1">
      <c r="A338" s="66"/>
      <c r="B338" s="66"/>
      <c r="C338" s="67"/>
      <c r="D338" s="67"/>
      <c r="E338" s="67"/>
      <c r="F338" s="1"/>
    </row>
    <row r="339" ht="15.75" customHeight="1">
      <c r="A339" s="66"/>
      <c r="B339" s="66"/>
      <c r="C339" s="67"/>
      <c r="D339" s="67"/>
      <c r="E339" s="67"/>
      <c r="F339" s="1"/>
    </row>
    <row r="340" ht="15.75" customHeight="1">
      <c r="A340" s="66"/>
      <c r="B340" s="66"/>
      <c r="C340" s="67"/>
      <c r="D340" s="67"/>
      <c r="E340" s="67"/>
      <c r="F340" s="1"/>
    </row>
    <row r="341" ht="15.75" customHeight="1">
      <c r="A341" s="66"/>
      <c r="B341" s="66"/>
      <c r="C341" s="67"/>
      <c r="D341" s="67"/>
      <c r="E341" s="67"/>
      <c r="F341" s="1"/>
    </row>
    <row r="342" ht="15.75" customHeight="1">
      <c r="A342" s="66"/>
      <c r="B342" s="66"/>
      <c r="C342" s="67"/>
      <c r="D342" s="67"/>
      <c r="E342" s="67"/>
      <c r="F342" s="1"/>
    </row>
    <row r="343" ht="15.75" customHeight="1">
      <c r="A343" s="66"/>
      <c r="B343" s="66"/>
      <c r="C343" s="67"/>
      <c r="D343" s="67"/>
      <c r="E343" s="67"/>
      <c r="F343" s="1"/>
    </row>
    <row r="344" ht="15.75" customHeight="1">
      <c r="A344" s="66"/>
      <c r="B344" s="66"/>
      <c r="C344" s="67"/>
      <c r="D344" s="67"/>
      <c r="E344" s="67"/>
      <c r="F344" s="1"/>
    </row>
    <row r="345" ht="15.75" customHeight="1">
      <c r="A345" s="66"/>
      <c r="B345" s="66"/>
      <c r="C345" s="67"/>
      <c r="D345" s="67"/>
      <c r="E345" s="67"/>
      <c r="F345" s="1"/>
    </row>
    <row r="346" ht="15.75" customHeight="1">
      <c r="A346" s="66"/>
      <c r="B346" s="66"/>
      <c r="C346" s="67"/>
      <c r="D346" s="67"/>
      <c r="E346" s="67"/>
      <c r="F346" s="1"/>
    </row>
    <row r="347" ht="15.75" customHeight="1">
      <c r="A347" s="66"/>
      <c r="B347" s="66"/>
      <c r="C347" s="67"/>
      <c r="D347" s="67"/>
      <c r="E347" s="67"/>
      <c r="F347" s="1"/>
    </row>
    <row r="348" ht="15.75" customHeight="1">
      <c r="A348" s="66"/>
      <c r="B348" s="66"/>
      <c r="C348" s="67"/>
      <c r="D348" s="67"/>
      <c r="E348" s="67"/>
      <c r="F348" s="1"/>
    </row>
    <row r="349" ht="15.75" customHeight="1">
      <c r="A349" s="66"/>
      <c r="B349" s="66"/>
      <c r="C349" s="67"/>
      <c r="D349" s="67"/>
      <c r="E349" s="67"/>
      <c r="F349" s="1"/>
    </row>
    <row r="350" ht="15.75" customHeight="1">
      <c r="A350" s="66"/>
      <c r="B350" s="66"/>
      <c r="C350" s="67"/>
      <c r="D350" s="67"/>
      <c r="E350" s="67"/>
      <c r="F350" s="1"/>
    </row>
    <row r="351" ht="15.75" customHeight="1">
      <c r="A351" s="66"/>
      <c r="B351" s="66"/>
      <c r="C351" s="67"/>
      <c r="D351" s="67"/>
      <c r="E351" s="67"/>
      <c r="F351" s="1"/>
    </row>
    <row r="352" ht="15.75" customHeight="1">
      <c r="A352" s="66"/>
      <c r="B352" s="66"/>
      <c r="C352" s="67"/>
      <c r="D352" s="67"/>
      <c r="E352" s="67"/>
      <c r="F352" s="1"/>
    </row>
    <row r="353" ht="15.75" customHeight="1">
      <c r="A353" s="66"/>
      <c r="B353" s="66"/>
      <c r="C353" s="67"/>
      <c r="D353" s="67"/>
      <c r="E353" s="67"/>
      <c r="F353" s="1"/>
    </row>
    <row r="354" ht="15.75" customHeight="1">
      <c r="A354" s="66"/>
      <c r="B354" s="66"/>
      <c r="C354" s="67"/>
      <c r="D354" s="67"/>
      <c r="E354" s="67"/>
      <c r="F354" s="1"/>
    </row>
    <row r="355" ht="15.75" customHeight="1">
      <c r="A355" s="66"/>
      <c r="B355" s="66"/>
      <c r="C355" s="67"/>
      <c r="D355" s="67"/>
      <c r="E355" s="67"/>
      <c r="F355" s="1"/>
    </row>
    <row r="356" ht="15.75" customHeight="1">
      <c r="A356" s="66"/>
      <c r="B356" s="66"/>
      <c r="C356" s="67"/>
      <c r="D356" s="67"/>
      <c r="E356" s="67"/>
      <c r="F356" s="1"/>
    </row>
    <row r="357" ht="15.75" customHeight="1">
      <c r="A357" s="66"/>
      <c r="B357" s="66"/>
      <c r="C357" s="67"/>
      <c r="D357" s="67"/>
      <c r="E357" s="67"/>
      <c r="F357" s="1"/>
    </row>
    <row r="358" ht="15.75" customHeight="1">
      <c r="A358" s="66"/>
      <c r="B358" s="66"/>
      <c r="C358" s="67"/>
      <c r="D358" s="67"/>
      <c r="E358" s="67"/>
      <c r="F358" s="1"/>
    </row>
    <row r="359" ht="15.75" customHeight="1">
      <c r="A359" s="66"/>
      <c r="B359" s="66"/>
      <c r="C359" s="67"/>
      <c r="D359" s="67"/>
      <c r="E359" s="67"/>
      <c r="F359" s="1"/>
    </row>
    <row r="360" ht="15.75" customHeight="1">
      <c r="A360" s="66"/>
      <c r="B360" s="66"/>
      <c r="C360" s="67"/>
      <c r="D360" s="67"/>
      <c r="E360" s="67"/>
      <c r="F360" s="1"/>
    </row>
    <row r="361" ht="15.75" customHeight="1">
      <c r="A361" s="66"/>
      <c r="B361" s="66"/>
      <c r="C361" s="67"/>
      <c r="D361" s="67"/>
      <c r="E361" s="67"/>
      <c r="F361" s="1"/>
    </row>
    <row r="362" ht="15.75" customHeight="1">
      <c r="A362" s="66"/>
      <c r="B362" s="66"/>
      <c r="C362" s="67"/>
      <c r="D362" s="67"/>
      <c r="E362" s="67"/>
      <c r="F362" s="1"/>
    </row>
    <row r="363" ht="15.75" customHeight="1">
      <c r="A363" s="66"/>
      <c r="B363" s="66"/>
      <c r="C363" s="67"/>
      <c r="D363" s="67"/>
      <c r="E363" s="67"/>
      <c r="F363" s="1"/>
    </row>
    <row r="364" ht="15.75" customHeight="1">
      <c r="A364" s="66"/>
      <c r="B364" s="66"/>
      <c r="C364" s="67"/>
      <c r="D364" s="67"/>
      <c r="E364" s="67"/>
      <c r="F364" s="1"/>
    </row>
    <row r="365" ht="15.75" customHeight="1">
      <c r="A365" s="66"/>
      <c r="B365" s="66"/>
      <c r="C365" s="67"/>
      <c r="D365" s="67"/>
      <c r="E365" s="67"/>
      <c r="F365" s="1"/>
    </row>
    <row r="366" ht="15.75" customHeight="1">
      <c r="A366" s="66"/>
      <c r="B366" s="66"/>
      <c r="C366" s="67"/>
      <c r="D366" s="67"/>
      <c r="E366" s="67"/>
      <c r="F366" s="1"/>
    </row>
    <row r="367" ht="15.75" customHeight="1">
      <c r="A367" s="66"/>
      <c r="B367" s="66"/>
      <c r="C367" s="67"/>
      <c r="D367" s="67"/>
      <c r="E367" s="67"/>
      <c r="F367" s="1"/>
    </row>
    <row r="368" ht="15.75" customHeight="1">
      <c r="A368" s="66"/>
      <c r="B368" s="66"/>
      <c r="C368" s="67"/>
      <c r="D368" s="67"/>
      <c r="E368" s="67"/>
      <c r="F368" s="1"/>
    </row>
    <row r="369" ht="15.75" customHeight="1">
      <c r="A369" s="66"/>
      <c r="B369" s="66"/>
      <c r="C369" s="67"/>
      <c r="D369" s="67"/>
      <c r="E369" s="67"/>
      <c r="F369" s="1"/>
    </row>
    <row r="370" ht="15.75" customHeight="1">
      <c r="A370" s="66"/>
      <c r="B370" s="66"/>
      <c r="C370" s="67"/>
      <c r="D370" s="67"/>
      <c r="E370" s="67"/>
      <c r="F370" s="1"/>
    </row>
    <row r="371" ht="15.75" customHeight="1">
      <c r="A371" s="66"/>
      <c r="B371" s="66"/>
      <c r="C371" s="67"/>
      <c r="D371" s="67"/>
      <c r="E371" s="67"/>
      <c r="F371" s="1"/>
    </row>
    <row r="372" ht="15.75" customHeight="1">
      <c r="A372" s="66"/>
      <c r="B372" s="66"/>
      <c r="C372" s="67"/>
      <c r="D372" s="67"/>
      <c r="E372" s="67"/>
      <c r="F372" s="1"/>
    </row>
    <row r="373" ht="15.75" customHeight="1">
      <c r="A373" s="66"/>
      <c r="B373" s="66"/>
      <c r="C373" s="67"/>
      <c r="D373" s="67"/>
      <c r="E373" s="67"/>
      <c r="F373" s="1"/>
    </row>
    <row r="374" ht="15.75" customHeight="1">
      <c r="A374" s="66"/>
      <c r="B374" s="66"/>
      <c r="C374" s="67"/>
      <c r="D374" s="67"/>
      <c r="E374" s="67"/>
      <c r="F374" s="1"/>
    </row>
    <row r="375" ht="15.75" customHeight="1">
      <c r="A375" s="66"/>
      <c r="B375" s="66"/>
      <c r="C375" s="67"/>
      <c r="D375" s="67"/>
      <c r="E375" s="67"/>
      <c r="F375" s="1"/>
    </row>
    <row r="376" ht="15.75" customHeight="1">
      <c r="A376" s="66"/>
      <c r="B376" s="66"/>
      <c r="C376" s="67"/>
      <c r="D376" s="67"/>
      <c r="E376" s="67"/>
      <c r="F376" s="1"/>
    </row>
    <row r="377" ht="15.75" customHeight="1">
      <c r="A377" s="66"/>
      <c r="B377" s="66"/>
      <c r="C377" s="67"/>
      <c r="D377" s="67"/>
      <c r="E377" s="67"/>
      <c r="F377" s="1"/>
    </row>
    <row r="378" ht="15.75" customHeight="1">
      <c r="A378" s="66"/>
      <c r="B378" s="66"/>
      <c r="C378" s="67"/>
      <c r="D378" s="67"/>
      <c r="E378" s="67"/>
      <c r="F378" s="1"/>
    </row>
    <row r="379" ht="15.75" customHeight="1">
      <c r="A379" s="66"/>
      <c r="B379" s="66"/>
      <c r="C379" s="67"/>
      <c r="D379" s="67"/>
      <c r="E379" s="67"/>
      <c r="F379" s="1"/>
    </row>
    <row r="380" ht="15.75" customHeight="1">
      <c r="A380" s="66"/>
      <c r="B380" s="66"/>
      <c r="C380" s="67"/>
      <c r="D380" s="67"/>
      <c r="E380" s="67"/>
      <c r="F380" s="1"/>
    </row>
    <row r="381" ht="15.75" customHeight="1">
      <c r="A381" s="66"/>
      <c r="B381" s="66"/>
      <c r="C381" s="67"/>
      <c r="D381" s="67"/>
      <c r="E381" s="67"/>
      <c r="F381" s="1"/>
    </row>
    <row r="382" ht="15.75" customHeight="1">
      <c r="A382" s="66"/>
      <c r="B382" s="66"/>
      <c r="C382" s="67"/>
      <c r="D382" s="67"/>
      <c r="E382" s="67"/>
      <c r="F382" s="1"/>
    </row>
    <row r="383" ht="15.75" customHeight="1">
      <c r="A383" s="66"/>
      <c r="B383" s="66"/>
      <c r="C383" s="67"/>
      <c r="D383" s="67"/>
      <c r="E383" s="67"/>
      <c r="F383" s="1"/>
    </row>
    <row r="384" ht="15.75" customHeight="1">
      <c r="A384" s="66"/>
      <c r="B384" s="66"/>
      <c r="C384" s="67"/>
      <c r="D384" s="67"/>
      <c r="E384" s="67"/>
      <c r="F384" s="1"/>
    </row>
    <row r="385" ht="15.75" customHeight="1">
      <c r="A385" s="66"/>
      <c r="B385" s="66"/>
      <c r="C385" s="67"/>
      <c r="D385" s="67"/>
      <c r="E385" s="67"/>
      <c r="F385" s="1"/>
    </row>
    <row r="386" ht="15.75" customHeight="1">
      <c r="A386" s="66"/>
      <c r="B386" s="66"/>
      <c r="C386" s="67"/>
      <c r="D386" s="67"/>
      <c r="E386" s="67"/>
      <c r="F386" s="1"/>
    </row>
    <row r="387" ht="15.75" customHeight="1">
      <c r="A387" s="66"/>
      <c r="B387" s="66"/>
      <c r="C387" s="67"/>
      <c r="D387" s="67"/>
      <c r="E387" s="67"/>
      <c r="F387" s="1"/>
    </row>
    <row r="388" ht="15.75" customHeight="1">
      <c r="A388" s="66"/>
      <c r="B388" s="66"/>
      <c r="C388" s="67"/>
      <c r="D388" s="67"/>
      <c r="E388" s="67"/>
      <c r="F388" s="1"/>
    </row>
    <row r="389" ht="15.75" customHeight="1">
      <c r="A389" s="66"/>
      <c r="B389" s="66"/>
      <c r="C389" s="67"/>
      <c r="D389" s="67"/>
      <c r="E389" s="67"/>
      <c r="F389" s="1"/>
    </row>
    <row r="390" ht="15.75" customHeight="1">
      <c r="A390" s="66"/>
      <c r="B390" s="66"/>
      <c r="C390" s="67"/>
      <c r="D390" s="67"/>
      <c r="E390" s="67"/>
      <c r="F390" s="1"/>
    </row>
    <row r="391" ht="15.75" customHeight="1">
      <c r="A391" s="66"/>
      <c r="B391" s="66"/>
      <c r="C391" s="67"/>
      <c r="D391" s="67"/>
      <c r="E391" s="67"/>
      <c r="F391" s="1"/>
    </row>
    <row r="392" ht="15.75" customHeight="1">
      <c r="A392" s="66"/>
      <c r="B392" s="66"/>
      <c r="C392" s="67"/>
      <c r="D392" s="67"/>
      <c r="E392" s="67"/>
      <c r="F392" s="1"/>
    </row>
    <row r="393" ht="15.75" customHeight="1">
      <c r="A393" s="66"/>
      <c r="B393" s="66"/>
      <c r="C393" s="67"/>
      <c r="D393" s="67"/>
      <c r="E393" s="67"/>
      <c r="F393" s="1"/>
    </row>
    <row r="394" ht="15.75" customHeight="1">
      <c r="A394" s="66"/>
      <c r="B394" s="66"/>
      <c r="C394" s="67"/>
      <c r="D394" s="67"/>
      <c r="E394" s="67"/>
      <c r="F394" s="1"/>
    </row>
    <row r="395" ht="15.75" customHeight="1">
      <c r="A395" s="66"/>
      <c r="B395" s="66"/>
      <c r="C395" s="67"/>
      <c r="D395" s="67"/>
      <c r="E395" s="67"/>
      <c r="F395" s="1"/>
    </row>
    <row r="396" ht="15.75" customHeight="1">
      <c r="A396" s="66"/>
      <c r="B396" s="66"/>
      <c r="C396" s="67"/>
      <c r="D396" s="67"/>
      <c r="E396" s="67"/>
      <c r="F396" s="1"/>
    </row>
    <row r="397" ht="15.75" customHeight="1">
      <c r="A397" s="66"/>
      <c r="B397" s="66"/>
      <c r="C397" s="67"/>
      <c r="D397" s="67"/>
      <c r="E397" s="67"/>
      <c r="F397" s="1"/>
    </row>
    <row r="398" ht="15.75" customHeight="1">
      <c r="A398" s="66"/>
      <c r="B398" s="66"/>
      <c r="C398" s="67"/>
      <c r="D398" s="67"/>
      <c r="E398" s="67"/>
      <c r="F398" s="1"/>
    </row>
    <row r="399" ht="15.75" customHeight="1">
      <c r="A399" s="66"/>
      <c r="B399" s="66"/>
      <c r="C399" s="67"/>
      <c r="D399" s="67"/>
      <c r="E399" s="67"/>
      <c r="F399" s="1"/>
    </row>
    <row r="400" ht="15.75" customHeight="1">
      <c r="A400" s="66"/>
      <c r="B400" s="66"/>
      <c r="C400" s="67"/>
      <c r="D400" s="67"/>
      <c r="E400" s="67"/>
      <c r="F400" s="1"/>
    </row>
    <row r="401" ht="15.75" customHeight="1">
      <c r="A401" s="66"/>
      <c r="B401" s="66"/>
      <c r="C401" s="67"/>
      <c r="D401" s="67"/>
      <c r="E401" s="67"/>
      <c r="F401" s="1"/>
    </row>
    <row r="402" ht="15.75" customHeight="1">
      <c r="A402" s="66"/>
      <c r="B402" s="66"/>
      <c r="C402" s="67"/>
      <c r="D402" s="67"/>
      <c r="E402" s="67"/>
      <c r="F402" s="1"/>
    </row>
    <row r="403" ht="15.75" customHeight="1">
      <c r="A403" s="66"/>
      <c r="B403" s="66"/>
      <c r="C403" s="67"/>
      <c r="D403" s="67"/>
      <c r="E403" s="67"/>
      <c r="F403" s="1"/>
    </row>
    <row r="404" ht="15.75" customHeight="1">
      <c r="A404" s="66"/>
      <c r="B404" s="66"/>
      <c r="C404" s="67"/>
      <c r="D404" s="67"/>
      <c r="E404" s="67"/>
      <c r="F404" s="1"/>
    </row>
    <row r="405" ht="15.75" customHeight="1">
      <c r="A405" s="66"/>
      <c r="B405" s="66"/>
      <c r="C405" s="67"/>
      <c r="D405" s="67"/>
      <c r="E405" s="67"/>
      <c r="F405" s="1"/>
    </row>
    <row r="406" ht="15.75" customHeight="1">
      <c r="A406" s="66"/>
      <c r="B406" s="66"/>
      <c r="C406" s="67"/>
      <c r="D406" s="67"/>
      <c r="E406" s="67"/>
      <c r="F406" s="1"/>
    </row>
    <row r="407" ht="15.75" customHeight="1">
      <c r="A407" s="66"/>
      <c r="B407" s="66"/>
      <c r="C407" s="67"/>
      <c r="D407" s="67"/>
      <c r="E407" s="67"/>
      <c r="F407" s="1"/>
    </row>
    <row r="408" ht="15.75" customHeight="1">
      <c r="A408" s="66"/>
      <c r="B408" s="66"/>
      <c r="C408" s="67"/>
      <c r="D408" s="67"/>
      <c r="E408" s="67"/>
      <c r="F408" s="1"/>
    </row>
    <row r="409" ht="15.75" customHeight="1">
      <c r="A409" s="66"/>
      <c r="B409" s="66"/>
      <c r="C409" s="67"/>
      <c r="D409" s="67"/>
      <c r="E409" s="67"/>
      <c r="F409" s="1"/>
    </row>
    <row r="410" ht="15.75" customHeight="1">
      <c r="A410" s="66"/>
      <c r="B410" s="66"/>
      <c r="C410" s="67"/>
      <c r="D410" s="67"/>
      <c r="E410" s="67"/>
      <c r="F410" s="1"/>
    </row>
    <row r="411" ht="15.75" customHeight="1">
      <c r="A411" s="66"/>
      <c r="B411" s="66"/>
      <c r="C411" s="67"/>
      <c r="D411" s="67"/>
      <c r="E411" s="67"/>
      <c r="F411" s="1"/>
    </row>
    <row r="412" ht="15.75" customHeight="1">
      <c r="A412" s="66"/>
      <c r="B412" s="66"/>
      <c r="C412" s="67"/>
      <c r="D412" s="67"/>
      <c r="E412" s="67"/>
      <c r="F412" s="1"/>
    </row>
    <row r="413" ht="15.75" customHeight="1">
      <c r="A413" s="66"/>
      <c r="B413" s="66"/>
      <c r="C413" s="67"/>
      <c r="D413" s="67"/>
      <c r="E413" s="67"/>
      <c r="F413" s="1"/>
    </row>
    <row r="414" ht="15.75" customHeight="1">
      <c r="A414" s="66"/>
      <c r="B414" s="66"/>
      <c r="C414" s="67"/>
      <c r="D414" s="67"/>
      <c r="E414" s="67"/>
      <c r="F414" s="1"/>
    </row>
    <row r="415" ht="15.75" customHeight="1">
      <c r="A415" s="66"/>
      <c r="B415" s="66"/>
      <c r="C415" s="67"/>
      <c r="D415" s="67"/>
      <c r="E415" s="67"/>
      <c r="F415" s="1"/>
    </row>
    <row r="416" ht="15.75" customHeight="1">
      <c r="A416" s="66"/>
      <c r="B416" s="66"/>
      <c r="C416" s="67"/>
      <c r="D416" s="67"/>
      <c r="E416" s="67"/>
      <c r="F416" s="1"/>
    </row>
    <row r="417" ht="15.75" customHeight="1">
      <c r="A417" s="66"/>
      <c r="B417" s="66"/>
      <c r="C417" s="67"/>
      <c r="D417" s="67"/>
      <c r="E417" s="67"/>
      <c r="F417" s="1"/>
    </row>
    <row r="418" ht="15.75" customHeight="1">
      <c r="A418" s="66"/>
      <c r="B418" s="66"/>
      <c r="C418" s="67"/>
      <c r="D418" s="67"/>
      <c r="E418" s="67"/>
      <c r="F418" s="1"/>
    </row>
    <row r="419" ht="15.75" customHeight="1">
      <c r="A419" s="66"/>
      <c r="B419" s="66"/>
      <c r="C419" s="67"/>
      <c r="D419" s="67"/>
      <c r="E419" s="67"/>
      <c r="F419" s="1"/>
    </row>
    <row r="420" ht="15.75" customHeight="1">
      <c r="A420" s="66"/>
      <c r="B420" s="66"/>
      <c r="C420" s="67"/>
      <c r="D420" s="67"/>
      <c r="E420" s="67"/>
      <c r="F420" s="1"/>
    </row>
    <row r="421" ht="15.75" customHeight="1">
      <c r="A421" s="66"/>
      <c r="B421" s="66"/>
      <c r="C421" s="67"/>
      <c r="D421" s="67"/>
      <c r="E421" s="67"/>
      <c r="F421" s="1"/>
    </row>
    <row r="422" ht="15.75" customHeight="1">
      <c r="A422" s="66"/>
      <c r="B422" s="66"/>
      <c r="C422" s="67"/>
      <c r="D422" s="67"/>
      <c r="E422" s="67"/>
      <c r="F422" s="1"/>
    </row>
    <row r="423" ht="15.75" customHeight="1">
      <c r="A423" s="66"/>
      <c r="B423" s="66"/>
      <c r="C423" s="67"/>
      <c r="D423" s="67"/>
      <c r="E423" s="67"/>
      <c r="F423" s="1"/>
    </row>
    <row r="424" ht="15.75" customHeight="1">
      <c r="A424" s="66"/>
      <c r="B424" s="66"/>
      <c r="C424" s="67"/>
      <c r="D424" s="67"/>
      <c r="E424" s="67"/>
      <c r="F424" s="1"/>
    </row>
    <row r="425" ht="15.75" customHeight="1">
      <c r="A425" s="66"/>
      <c r="B425" s="66"/>
      <c r="C425" s="67"/>
      <c r="D425" s="67"/>
      <c r="E425" s="67"/>
      <c r="F425" s="1"/>
    </row>
    <row r="426" ht="15.75" customHeight="1">
      <c r="A426" s="66"/>
      <c r="B426" s="66"/>
      <c r="C426" s="67"/>
      <c r="D426" s="67"/>
      <c r="E426" s="67"/>
      <c r="F426" s="1"/>
    </row>
    <row r="427" ht="15.75" customHeight="1">
      <c r="A427" s="66"/>
      <c r="B427" s="66"/>
      <c r="C427" s="67"/>
      <c r="D427" s="67"/>
      <c r="E427" s="67"/>
      <c r="F427" s="1"/>
    </row>
    <row r="428" ht="15.75" customHeight="1">
      <c r="A428" s="66"/>
      <c r="B428" s="66"/>
      <c r="C428" s="67"/>
      <c r="D428" s="67"/>
      <c r="E428" s="67"/>
      <c r="F428" s="1"/>
    </row>
    <row r="429" ht="15.75" customHeight="1">
      <c r="A429" s="66"/>
      <c r="B429" s="66"/>
      <c r="C429" s="67"/>
      <c r="D429" s="67"/>
      <c r="E429" s="67"/>
      <c r="F429" s="1"/>
    </row>
    <row r="430" ht="15.75" customHeight="1">
      <c r="A430" s="66"/>
      <c r="B430" s="66"/>
      <c r="C430" s="67"/>
      <c r="D430" s="67"/>
      <c r="E430" s="67"/>
      <c r="F430" s="1"/>
    </row>
    <row r="431" ht="15.75" customHeight="1">
      <c r="A431" s="66"/>
      <c r="B431" s="66"/>
      <c r="C431" s="67"/>
      <c r="D431" s="67"/>
      <c r="E431" s="67"/>
      <c r="F431" s="1"/>
    </row>
    <row r="432" ht="15.75" customHeight="1">
      <c r="A432" s="66"/>
      <c r="B432" s="66"/>
      <c r="C432" s="67"/>
      <c r="D432" s="67"/>
      <c r="E432" s="67"/>
      <c r="F432" s="1"/>
    </row>
    <row r="433" ht="15.75" customHeight="1">
      <c r="A433" s="66"/>
      <c r="B433" s="66"/>
      <c r="C433" s="67"/>
      <c r="D433" s="67"/>
      <c r="E433" s="67"/>
      <c r="F433" s="1"/>
    </row>
    <row r="434" ht="15.75" customHeight="1">
      <c r="A434" s="66"/>
      <c r="B434" s="66"/>
      <c r="C434" s="67"/>
      <c r="D434" s="67"/>
      <c r="E434" s="67"/>
      <c r="F434" s="1"/>
    </row>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E2"/>
    <mergeCell ref="A4:E4"/>
    <mergeCell ref="A5:E5"/>
    <mergeCell ref="A6:E6"/>
    <mergeCell ref="A7:E7"/>
    <mergeCell ref="A8:E8"/>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6" width="26.0"/>
    <col customWidth="1" min="7" max="8" width="13.71"/>
    <col customWidth="1" min="9" max="25" width="8.0"/>
  </cols>
  <sheetData>
    <row r="1">
      <c r="A1" s="66"/>
      <c r="B1" s="66"/>
      <c r="C1" s="67"/>
      <c r="D1" s="67"/>
      <c r="E1" s="67"/>
      <c r="F1" s="1"/>
      <c r="G1" s="1"/>
      <c r="H1" s="1"/>
    </row>
    <row r="2" ht="15.75" customHeight="1">
      <c r="A2" s="118" t="s">
        <v>15044</v>
      </c>
      <c r="B2" s="69"/>
      <c r="C2" s="69"/>
      <c r="D2" s="69"/>
      <c r="E2" s="70"/>
      <c r="F2" s="526"/>
      <c r="G2" s="526"/>
      <c r="H2" s="526"/>
      <c r="I2" s="15"/>
      <c r="J2" s="15"/>
      <c r="K2" s="15"/>
      <c r="L2" s="15"/>
      <c r="M2" s="15"/>
      <c r="N2" s="15"/>
      <c r="O2" s="15"/>
      <c r="P2" s="15"/>
      <c r="Q2" s="15"/>
      <c r="R2" s="15"/>
      <c r="S2" s="15"/>
      <c r="T2" s="15"/>
      <c r="U2" s="15"/>
      <c r="V2" s="15"/>
      <c r="W2" s="15"/>
      <c r="X2" s="15"/>
      <c r="Y2" s="15"/>
    </row>
    <row r="3" ht="15.75" customHeight="1">
      <c r="A3" s="173"/>
      <c r="B3" s="173"/>
      <c r="C3" s="173"/>
      <c r="D3" s="173"/>
      <c r="E3" s="527"/>
      <c r="F3" s="526"/>
      <c r="G3" s="526"/>
      <c r="H3" s="526"/>
      <c r="I3" s="15"/>
      <c r="J3" s="15"/>
      <c r="K3" s="15"/>
      <c r="L3" s="15"/>
      <c r="M3" s="15"/>
      <c r="N3" s="15"/>
      <c r="O3" s="15"/>
      <c r="P3" s="15"/>
      <c r="Q3" s="15"/>
      <c r="R3" s="15"/>
      <c r="S3" s="15"/>
      <c r="T3" s="15"/>
      <c r="U3" s="15"/>
      <c r="V3" s="15"/>
      <c r="W3" s="15"/>
      <c r="X3" s="15"/>
      <c r="Y3" s="15"/>
    </row>
    <row r="4" ht="14.25" customHeight="1">
      <c r="A4" s="322" t="s">
        <v>15045</v>
      </c>
      <c r="B4" s="69"/>
      <c r="C4" s="69"/>
      <c r="D4" s="69"/>
      <c r="E4" s="70"/>
      <c r="F4" s="526"/>
      <c r="G4" s="526"/>
      <c r="H4" s="526"/>
      <c r="I4" s="15"/>
      <c r="J4" s="15"/>
      <c r="K4" s="15"/>
      <c r="L4" s="15"/>
      <c r="M4" s="15"/>
      <c r="N4" s="15"/>
      <c r="O4" s="15"/>
      <c r="P4" s="15"/>
      <c r="Q4" s="15"/>
      <c r="R4" s="15"/>
      <c r="S4" s="15"/>
      <c r="T4" s="15"/>
      <c r="U4" s="15"/>
      <c r="V4" s="15"/>
      <c r="W4" s="15"/>
      <c r="X4" s="15"/>
      <c r="Y4" s="15"/>
    </row>
    <row r="5" ht="17.25" customHeight="1">
      <c r="A5" s="322" t="s">
        <v>15046</v>
      </c>
      <c r="B5" s="69"/>
      <c r="C5" s="69"/>
      <c r="D5" s="69"/>
      <c r="E5" s="70"/>
      <c r="F5" s="526"/>
      <c r="G5" s="526"/>
      <c r="H5" s="526"/>
      <c r="I5" s="15"/>
      <c r="J5" s="15"/>
      <c r="K5" s="15"/>
      <c r="L5" s="15"/>
      <c r="M5" s="15"/>
      <c r="N5" s="15"/>
      <c r="O5" s="15"/>
      <c r="P5" s="15"/>
      <c r="Q5" s="15"/>
      <c r="R5" s="15"/>
      <c r="S5" s="15"/>
      <c r="T5" s="15"/>
      <c r="U5" s="15"/>
      <c r="V5" s="15"/>
      <c r="W5" s="15"/>
      <c r="X5" s="15"/>
      <c r="Y5" s="15"/>
    </row>
    <row r="6" ht="19.5" customHeight="1">
      <c r="A6" s="322" t="s">
        <v>15047</v>
      </c>
      <c r="B6" s="69"/>
      <c r="C6" s="69"/>
      <c r="D6" s="69"/>
      <c r="E6" s="70"/>
      <c r="F6" s="526"/>
      <c r="G6" s="526"/>
      <c r="H6" s="526"/>
      <c r="I6" s="15"/>
      <c r="J6" s="15"/>
      <c r="K6" s="15"/>
      <c r="L6" s="15"/>
      <c r="M6" s="15"/>
      <c r="N6" s="15"/>
      <c r="O6" s="15"/>
      <c r="P6" s="15"/>
      <c r="Q6" s="15"/>
      <c r="R6" s="15"/>
      <c r="S6" s="15"/>
      <c r="T6" s="15"/>
      <c r="U6" s="15"/>
      <c r="V6" s="15"/>
      <c r="W6" s="15"/>
      <c r="X6" s="15"/>
      <c r="Y6" s="15"/>
    </row>
    <row r="7" ht="164.25" customHeight="1">
      <c r="A7" s="534" t="s">
        <v>15048</v>
      </c>
      <c r="B7" s="69"/>
      <c r="C7" s="69"/>
      <c r="D7" s="69"/>
      <c r="E7" s="70"/>
      <c r="F7" s="526"/>
      <c r="G7" s="526"/>
      <c r="H7" s="526"/>
      <c r="I7" s="15"/>
      <c r="J7" s="15"/>
      <c r="K7" s="15"/>
      <c r="L7" s="15"/>
      <c r="M7" s="15"/>
      <c r="N7" s="15"/>
      <c r="O7" s="15"/>
      <c r="P7" s="15"/>
      <c r="Q7" s="15"/>
      <c r="R7" s="15"/>
      <c r="S7" s="15"/>
      <c r="T7" s="15"/>
      <c r="U7" s="15"/>
      <c r="V7" s="15"/>
      <c r="W7" s="15"/>
      <c r="X7" s="15"/>
      <c r="Y7" s="15"/>
    </row>
    <row r="8">
      <c r="A8" s="76"/>
      <c r="B8" s="76"/>
      <c r="C8" s="77"/>
      <c r="D8" s="77"/>
      <c r="E8" s="77"/>
      <c r="F8" s="76"/>
      <c r="G8" s="76"/>
      <c r="H8" s="76"/>
      <c r="I8" s="15"/>
      <c r="J8" s="15"/>
      <c r="K8" s="15"/>
      <c r="L8" s="15"/>
      <c r="M8" s="15"/>
      <c r="N8" s="15"/>
      <c r="O8" s="15"/>
      <c r="P8" s="15"/>
      <c r="Q8" s="15"/>
      <c r="R8" s="15"/>
      <c r="S8" s="15"/>
      <c r="T8" s="15"/>
      <c r="U8" s="15"/>
      <c r="V8" s="15"/>
      <c r="W8" s="15"/>
      <c r="X8" s="15"/>
      <c r="Y8" s="15"/>
    </row>
    <row r="9" ht="55.5" customHeight="1">
      <c r="A9" s="147" t="s">
        <v>7499</v>
      </c>
      <c r="B9" s="80" t="s">
        <v>8</v>
      </c>
      <c r="C9" s="80" t="s">
        <v>15049</v>
      </c>
      <c r="D9" s="147" t="s">
        <v>204</v>
      </c>
      <c r="E9" s="147" t="s">
        <v>208</v>
      </c>
      <c r="F9" s="82" t="s">
        <v>209</v>
      </c>
      <c r="I9" s="15"/>
      <c r="J9" s="15"/>
      <c r="K9" s="15"/>
      <c r="L9" s="15"/>
      <c r="M9" s="15"/>
      <c r="N9" s="15"/>
      <c r="O9" s="15"/>
      <c r="P9" s="15"/>
      <c r="Q9" s="15"/>
      <c r="R9" s="15"/>
      <c r="S9" s="15"/>
      <c r="T9" s="15"/>
      <c r="U9" s="15"/>
      <c r="V9" s="15"/>
      <c r="W9" s="15"/>
      <c r="X9" s="15"/>
      <c r="Y9" s="15"/>
    </row>
    <row r="10" ht="11.25" customHeight="1">
      <c r="A10" s="137" t="s">
        <v>1835</v>
      </c>
      <c r="B10" s="137" t="s">
        <v>52</v>
      </c>
      <c r="C10" s="137" t="s">
        <v>15050</v>
      </c>
      <c r="D10" s="557">
        <v>10.0</v>
      </c>
      <c r="E10" s="558">
        <v>10.0</v>
      </c>
      <c r="F10" s="330" t="s">
        <v>51</v>
      </c>
    </row>
    <row r="11" ht="11.25" customHeight="1">
      <c r="A11" s="137" t="s">
        <v>1835</v>
      </c>
      <c r="B11" s="137" t="s">
        <v>52</v>
      </c>
      <c r="C11" s="137" t="s">
        <v>15051</v>
      </c>
      <c r="D11" s="557">
        <v>10.0</v>
      </c>
      <c r="E11" s="558">
        <v>10.0</v>
      </c>
      <c r="F11" s="330" t="s">
        <v>51</v>
      </c>
    </row>
    <row r="12" ht="11.25" customHeight="1">
      <c r="A12" s="137" t="s">
        <v>11176</v>
      </c>
      <c r="B12" s="137" t="s">
        <v>11177</v>
      </c>
      <c r="C12" s="137" t="s">
        <v>15052</v>
      </c>
      <c r="D12" s="557">
        <v>60.0</v>
      </c>
      <c r="E12" s="558">
        <v>60.0</v>
      </c>
      <c r="F12" s="330" t="s">
        <v>54</v>
      </c>
    </row>
    <row r="13" ht="11.25" customHeight="1">
      <c r="A13" s="137" t="s">
        <v>11772</v>
      </c>
      <c r="B13" s="137" t="s">
        <v>52</v>
      </c>
      <c r="C13" s="137" t="s">
        <v>15053</v>
      </c>
      <c r="D13" s="557">
        <v>40.0</v>
      </c>
      <c r="E13" s="558">
        <v>40.0</v>
      </c>
      <c r="F13" s="330" t="s">
        <v>57</v>
      </c>
    </row>
    <row r="14" ht="11.25" customHeight="1">
      <c r="A14" s="137" t="s">
        <v>11772</v>
      </c>
      <c r="B14" s="137" t="s">
        <v>52</v>
      </c>
      <c r="C14" s="137" t="s">
        <v>15054</v>
      </c>
      <c r="D14" s="557">
        <v>60.0</v>
      </c>
      <c r="E14" s="558">
        <v>60.0</v>
      </c>
      <c r="F14" s="330" t="s">
        <v>57</v>
      </c>
    </row>
    <row r="15" ht="11.25" customHeight="1">
      <c r="A15" s="137" t="s">
        <v>11775</v>
      </c>
      <c r="B15" s="137" t="s">
        <v>52</v>
      </c>
      <c r="C15" s="137" t="s">
        <v>15055</v>
      </c>
      <c r="D15" s="557">
        <v>30.0</v>
      </c>
      <c r="E15" s="558">
        <v>30.0</v>
      </c>
      <c r="F15" s="330" t="s">
        <v>58</v>
      </c>
    </row>
    <row r="16" ht="11.25" customHeight="1">
      <c r="A16" s="137" t="s">
        <v>11775</v>
      </c>
      <c r="B16" s="137" t="s">
        <v>52</v>
      </c>
      <c r="C16" s="137" t="s">
        <v>15056</v>
      </c>
      <c r="D16" s="557">
        <v>30.0</v>
      </c>
      <c r="E16" s="558">
        <v>30.0</v>
      </c>
      <c r="F16" s="330" t="s">
        <v>58</v>
      </c>
    </row>
    <row r="17" ht="11.25" customHeight="1">
      <c r="A17" s="137" t="s">
        <v>11246</v>
      </c>
      <c r="B17" s="137" t="s">
        <v>52</v>
      </c>
      <c r="C17" s="137" t="s">
        <v>15057</v>
      </c>
      <c r="D17" s="557">
        <v>30.0</v>
      </c>
      <c r="E17" s="558">
        <v>30.0</v>
      </c>
      <c r="F17" s="330" t="s">
        <v>61</v>
      </c>
    </row>
    <row r="18" ht="11.25" customHeight="1">
      <c r="A18" s="137" t="s">
        <v>11246</v>
      </c>
      <c r="B18" s="137" t="s">
        <v>52</v>
      </c>
      <c r="C18" s="137" t="s">
        <v>15058</v>
      </c>
      <c r="D18" s="557">
        <v>30.0</v>
      </c>
      <c r="E18" s="558">
        <v>30.0</v>
      </c>
      <c r="F18" s="330" t="s">
        <v>61</v>
      </c>
    </row>
    <row r="19" ht="11.25" customHeight="1">
      <c r="A19" s="137" t="s">
        <v>11246</v>
      </c>
      <c r="B19" s="137" t="s">
        <v>52</v>
      </c>
      <c r="C19" s="137" t="s">
        <v>15059</v>
      </c>
      <c r="D19" s="557">
        <v>30.0</v>
      </c>
      <c r="E19" s="558">
        <v>30.0</v>
      </c>
      <c r="F19" s="330" t="s">
        <v>61</v>
      </c>
    </row>
    <row r="20" ht="11.25" customHeight="1">
      <c r="A20" s="137" t="s">
        <v>12163</v>
      </c>
      <c r="B20" s="137" t="s">
        <v>52</v>
      </c>
      <c r="C20" s="137" t="s">
        <v>15060</v>
      </c>
      <c r="D20" s="557">
        <v>30.0</v>
      </c>
      <c r="E20" s="558">
        <v>30.0</v>
      </c>
      <c r="F20" s="330" t="s">
        <v>62</v>
      </c>
    </row>
    <row r="21" ht="11.25" customHeight="1">
      <c r="A21" s="137" t="s">
        <v>12163</v>
      </c>
      <c r="B21" s="137" t="s">
        <v>52</v>
      </c>
      <c r="C21" s="137" t="s">
        <v>15061</v>
      </c>
      <c r="D21" s="557">
        <v>10.0</v>
      </c>
      <c r="E21" s="558">
        <v>10.0</v>
      </c>
      <c r="F21" s="330" t="s">
        <v>62</v>
      </c>
    </row>
    <row r="22" ht="11.25" customHeight="1">
      <c r="A22" s="137" t="s">
        <v>10153</v>
      </c>
      <c r="B22" s="137" t="s">
        <v>52</v>
      </c>
      <c r="C22" s="137" t="s">
        <v>15062</v>
      </c>
      <c r="D22" s="557">
        <v>30.0</v>
      </c>
      <c r="E22" s="558">
        <v>30.0</v>
      </c>
      <c r="F22" s="330" t="s">
        <v>63</v>
      </c>
    </row>
    <row r="23" ht="11.25" customHeight="1">
      <c r="A23" s="137" t="s">
        <v>10153</v>
      </c>
      <c r="B23" s="137" t="s">
        <v>52</v>
      </c>
      <c r="C23" s="137" t="s">
        <v>15059</v>
      </c>
      <c r="D23" s="557">
        <v>30.0</v>
      </c>
      <c r="E23" s="558">
        <v>30.0</v>
      </c>
      <c r="F23" s="330" t="s">
        <v>63</v>
      </c>
    </row>
    <row r="24" ht="11.25" customHeight="1">
      <c r="A24" s="137" t="s">
        <v>1850</v>
      </c>
      <c r="B24" s="137" t="s">
        <v>52</v>
      </c>
      <c r="C24" s="137" t="s">
        <v>15063</v>
      </c>
      <c r="D24" s="557">
        <v>30.0</v>
      </c>
      <c r="E24" s="558">
        <v>30.0</v>
      </c>
      <c r="F24" s="330" t="s">
        <v>64</v>
      </c>
    </row>
    <row r="25" ht="11.25" customHeight="1">
      <c r="A25" s="137" t="s">
        <v>1850</v>
      </c>
      <c r="B25" s="137" t="s">
        <v>52</v>
      </c>
      <c r="C25" s="137" t="s">
        <v>15064</v>
      </c>
      <c r="D25" s="557">
        <v>30.0</v>
      </c>
      <c r="E25" s="558">
        <v>30.0</v>
      </c>
      <c r="F25" s="330" t="s">
        <v>64</v>
      </c>
    </row>
    <row r="26" ht="11.25" customHeight="1">
      <c r="A26" s="137" t="s">
        <v>11792</v>
      </c>
      <c r="B26" s="137" t="s">
        <v>52</v>
      </c>
      <c r="C26" s="137" t="s">
        <v>15065</v>
      </c>
      <c r="D26" s="557">
        <v>30.0</v>
      </c>
      <c r="E26" s="558">
        <v>30.0</v>
      </c>
      <c r="F26" s="330" t="s">
        <v>66</v>
      </c>
    </row>
    <row r="27" ht="11.25" customHeight="1">
      <c r="A27" s="137" t="s">
        <v>11792</v>
      </c>
      <c r="B27" s="137" t="s">
        <v>52</v>
      </c>
      <c r="C27" s="137" t="s">
        <v>15066</v>
      </c>
      <c r="D27" s="557">
        <v>30.0</v>
      </c>
      <c r="E27" s="558">
        <v>30.0</v>
      </c>
      <c r="F27" s="330" t="s">
        <v>66</v>
      </c>
    </row>
    <row r="28" ht="11.25" customHeight="1">
      <c r="A28" s="137" t="s">
        <v>10204</v>
      </c>
      <c r="B28" s="137" t="s">
        <v>52</v>
      </c>
      <c r="C28" s="137" t="s">
        <v>15067</v>
      </c>
      <c r="D28" s="557">
        <v>30.0</v>
      </c>
      <c r="E28" s="558">
        <v>30.0</v>
      </c>
      <c r="F28" s="330" t="s">
        <v>69</v>
      </c>
    </row>
    <row r="29" ht="11.25" customHeight="1">
      <c r="A29" s="137" t="s">
        <v>12066</v>
      </c>
      <c r="B29" s="137" t="s">
        <v>52</v>
      </c>
      <c r="C29" s="137" t="s">
        <v>15068</v>
      </c>
      <c r="D29" s="557">
        <v>30.0</v>
      </c>
      <c r="E29" s="558">
        <v>30.0</v>
      </c>
      <c r="F29" s="330" t="s">
        <v>72</v>
      </c>
    </row>
    <row r="30" ht="11.25" customHeight="1">
      <c r="A30" s="137" t="s">
        <v>11273</v>
      </c>
      <c r="B30" s="137" t="s">
        <v>52</v>
      </c>
      <c r="C30" s="137" t="s">
        <v>15069</v>
      </c>
      <c r="D30" s="557">
        <v>20.0</v>
      </c>
      <c r="E30" s="558">
        <v>20.0</v>
      </c>
      <c r="F30" s="330" t="s">
        <v>73</v>
      </c>
    </row>
    <row r="31" ht="11.25" customHeight="1">
      <c r="A31" s="137" t="s">
        <v>11273</v>
      </c>
      <c r="B31" s="137" t="s">
        <v>52</v>
      </c>
      <c r="C31" s="137" t="s">
        <v>15070</v>
      </c>
      <c r="D31" s="557" t="s">
        <v>15071</v>
      </c>
      <c r="E31" s="558">
        <v>40.0</v>
      </c>
      <c r="F31" s="330" t="s">
        <v>73</v>
      </c>
    </row>
    <row r="32" ht="11.25" customHeight="1">
      <c r="A32" s="137" t="s">
        <v>11279</v>
      </c>
      <c r="B32" s="137" t="s">
        <v>52</v>
      </c>
      <c r="C32" s="137" t="s">
        <v>15072</v>
      </c>
      <c r="D32" s="557">
        <v>30.0</v>
      </c>
      <c r="E32" s="558">
        <v>30.0</v>
      </c>
      <c r="F32" s="330" t="s">
        <v>74</v>
      </c>
    </row>
    <row r="33" ht="11.25" customHeight="1">
      <c r="A33" s="137" t="s">
        <v>11279</v>
      </c>
      <c r="B33" s="137" t="s">
        <v>52</v>
      </c>
      <c r="C33" s="137" t="s">
        <v>15073</v>
      </c>
      <c r="D33" s="557">
        <v>30.0</v>
      </c>
      <c r="E33" s="558">
        <v>30.0</v>
      </c>
      <c r="F33" s="330" t="s">
        <v>74</v>
      </c>
    </row>
    <row r="34" ht="11.25" customHeight="1">
      <c r="A34" s="137" t="s">
        <v>11279</v>
      </c>
      <c r="B34" s="137" t="s">
        <v>52</v>
      </c>
      <c r="C34" s="137" t="s">
        <v>15074</v>
      </c>
      <c r="D34" s="557">
        <v>100.0</v>
      </c>
      <c r="E34" s="558">
        <v>100.0</v>
      </c>
      <c r="F34" s="330" t="s">
        <v>74</v>
      </c>
    </row>
    <row r="35" ht="11.25" customHeight="1">
      <c r="A35" s="137" t="s">
        <v>11279</v>
      </c>
      <c r="B35" s="137" t="s">
        <v>52</v>
      </c>
      <c r="C35" s="137" t="s">
        <v>15075</v>
      </c>
      <c r="D35" s="557">
        <v>8.0</v>
      </c>
      <c r="E35" s="558">
        <v>8.0</v>
      </c>
      <c r="F35" s="330" t="s">
        <v>74</v>
      </c>
    </row>
    <row r="36" ht="11.25" customHeight="1">
      <c r="A36" s="137" t="s">
        <v>11279</v>
      </c>
      <c r="B36" s="137" t="s">
        <v>52</v>
      </c>
      <c r="C36" s="137" t="s">
        <v>15076</v>
      </c>
      <c r="D36" s="557">
        <v>8.0</v>
      </c>
      <c r="E36" s="558">
        <v>8.0</v>
      </c>
      <c r="F36" s="330" t="s">
        <v>74</v>
      </c>
    </row>
    <row r="37" ht="11.25" customHeight="1">
      <c r="A37" s="137" t="s">
        <v>11279</v>
      </c>
      <c r="B37" s="137" t="s">
        <v>52</v>
      </c>
      <c r="C37" s="137" t="s">
        <v>15077</v>
      </c>
      <c r="D37" s="557">
        <v>50.0</v>
      </c>
      <c r="E37" s="558">
        <v>50.0</v>
      </c>
      <c r="F37" s="330" t="s">
        <v>74</v>
      </c>
    </row>
    <row r="38" ht="11.25" customHeight="1">
      <c r="A38" s="137" t="s">
        <v>11279</v>
      </c>
      <c r="B38" s="137" t="s">
        <v>52</v>
      </c>
      <c r="C38" s="137" t="s">
        <v>15078</v>
      </c>
      <c r="D38" s="557">
        <v>10.0</v>
      </c>
      <c r="E38" s="558">
        <v>10.0</v>
      </c>
      <c r="F38" s="330" t="s">
        <v>74</v>
      </c>
    </row>
    <row r="39" ht="11.25" customHeight="1">
      <c r="A39" s="137" t="s">
        <v>11279</v>
      </c>
      <c r="B39" s="137" t="s">
        <v>52</v>
      </c>
      <c r="C39" s="137" t="s">
        <v>15079</v>
      </c>
      <c r="D39" s="557">
        <v>10.0</v>
      </c>
      <c r="E39" s="558">
        <v>10.0</v>
      </c>
      <c r="F39" s="330" t="s">
        <v>74</v>
      </c>
    </row>
    <row r="40" ht="11.25" customHeight="1">
      <c r="A40" s="137" t="s">
        <v>11279</v>
      </c>
      <c r="B40" s="137" t="s">
        <v>52</v>
      </c>
      <c r="C40" s="137" t="s">
        <v>15080</v>
      </c>
      <c r="D40" s="557">
        <v>10.0</v>
      </c>
      <c r="E40" s="558">
        <v>10.0</v>
      </c>
      <c r="F40" s="330" t="s">
        <v>74</v>
      </c>
    </row>
    <row r="41" ht="11.25" customHeight="1">
      <c r="A41" s="137" t="s">
        <v>11279</v>
      </c>
      <c r="B41" s="137" t="s">
        <v>52</v>
      </c>
      <c r="C41" s="137" t="s">
        <v>15081</v>
      </c>
      <c r="D41" s="557">
        <v>10.0</v>
      </c>
      <c r="E41" s="558">
        <v>10.0</v>
      </c>
      <c r="F41" s="330" t="s">
        <v>74</v>
      </c>
    </row>
    <row r="42" ht="11.25" customHeight="1">
      <c r="A42" s="137" t="s">
        <v>11279</v>
      </c>
      <c r="B42" s="137" t="s">
        <v>52</v>
      </c>
      <c r="C42" s="137" t="s">
        <v>15082</v>
      </c>
      <c r="D42" s="557">
        <v>10.0</v>
      </c>
      <c r="E42" s="558">
        <v>10.0</v>
      </c>
      <c r="F42" s="330" t="s">
        <v>74</v>
      </c>
    </row>
    <row r="43" ht="11.25" customHeight="1">
      <c r="A43" s="137" t="s">
        <v>11279</v>
      </c>
      <c r="B43" s="137" t="s">
        <v>52</v>
      </c>
      <c r="C43" s="137" t="s">
        <v>15083</v>
      </c>
      <c r="D43" s="557">
        <v>10.0</v>
      </c>
      <c r="E43" s="558">
        <v>10.0</v>
      </c>
      <c r="F43" s="330" t="s">
        <v>74</v>
      </c>
    </row>
    <row r="44" ht="11.25" customHeight="1">
      <c r="A44" s="137" t="s">
        <v>14927</v>
      </c>
      <c r="B44" s="137" t="s">
        <v>52</v>
      </c>
      <c r="C44" s="137" t="s">
        <v>15084</v>
      </c>
      <c r="D44" s="557">
        <v>30.0</v>
      </c>
      <c r="E44" s="558">
        <v>30.0</v>
      </c>
      <c r="F44" s="330" t="s">
        <v>76</v>
      </c>
    </row>
    <row r="45" ht="11.25" customHeight="1">
      <c r="A45" s="137" t="s">
        <v>12430</v>
      </c>
      <c r="B45" s="137" t="s">
        <v>52</v>
      </c>
      <c r="C45" s="137" t="s">
        <v>15085</v>
      </c>
      <c r="D45" s="557">
        <v>30.0</v>
      </c>
      <c r="E45" s="558">
        <v>30.0</v>
      </c>
      <c r="F45" s="330" t="s">
        <v>77</v>
      </c>
    </row>
    <row r="46" ht="11.25" customHeight="1">
      <c r="A46" s="137" t="s">
        <v>12430</v>
      </c>
      <c r="B46" s="137" t="s">
        <v>52</v>
      </c>
      <c r="C46" s="137" t="s">
        <v>15086</v>
      </c>
      <c r="D46" s="557">
        <v>30.0</v>
      </c>
      <c r="E46" s="558">
        <v>30.0</v>
      </c>
      <c r="F46" s="330" t="s">
        <v>77</v>
      </c>
    </row>
    <row r="47" ht="11.25" customHeight="1">
      <c r="A47" s="137" t="s">
        <v>1845</v>
      </c>
      <c r="B47" s="137" t="s">
        <v>52</v>
      </c>
      <c r="C47" s="137" t="s">
        <v>15087</v>
      </c>
      <c r="D47" s="557">
        <v>100.0</v>
      </c>
      <c r="E47" s="558">
        <v>100.0</v>
      </c>
      <c r="F47" s="330" t="s">
        <v>78</v>
      </c>
    </row>
    <row r="48" ht="11.25" customHeight="1">
      <c r="A48" s="137" t="s">
        <v>1845</v>
      </c>
      <c r="B48" s="137" t="s">
        <v>52</v>
      </c>
      <c r="C48" s="137" t="s">
        <v>15088</v>
      </c>
      <c r="D48" s="557" t="s">
        <v>10211</v>
      </c>
      <c r="E48" s="558">
        <v>50.0</v>
      </c>
      <c r="F48" s="330" t="s">
        <v>78</v>
      </c>
    </row>
    <row r="49" ht="11.25" customHeight="1">
      <c r="A49" s="137" t="s">
        <v>1845</v>
      </c>
      <c r="B49" s="137" t="s">
        <v>52</v>
      </c>
      <c r="C49" s="137" t="s">
        <v>15089</v>
      </c>
      <c r="D49" s="557">
        <v>30.0</v>
      </c>
      <c r="E49" s="558">
        <v>30.0</v>
      </c>
      <c r="F49" s="330" t="s">
        <v>78</v>
      </c>
    </row>
    <row r="50" ht="11.25" customHeight="1">
      <c r="A50" s="137" t="s">
        <v>1845</v>
      </c>
      <c r="B50" s="137" t="s">
        <v>52</v>
      </c>
      <c r="C50" s="137" t="s">
        <v>15090</v>
      </c>
      <c r="D50" s="557">
        <v>30.0</v>
      </c>
      <c r="E50" s="558">
        <v>30.0</v>
      </c>
      <c r="F50" s="330" t="s">
        <v>78</v>
      </c>
    </row>
    <row r="51" ht="11.25" customHeight="1">
      <c r="A51" s="137" t="s">
        <v>1845</v>
      </c>
      <c r="B51" s="137" t="s">
        <v>52</v>
      </c>
      <c r="C51" s="137" t="s">
        <v>15091</v>
      </c>
      <c r="D51" s="557">
        <v>60.0</v>
      </c>
      <c r="E51" s="558">
        <v>60.0</v>
      </c>
      <c r="F51" s="330" t="s">
        <v>78</v>
      </c>
    </row>
    <row r="52" ht="11.25" customHeight="1">
      <c r="A52" s="137" t="s">
        <v>1904</v>
      </c>
      <c r="B52" s="137" t="s">
        <v>52</v>
      </c>
      <c r="C52" s="137" t="s">
        <v>15092</v>
      </c>
      <c r="D52" s="557">
        <v>30.0</v>
      </c>
      <c r="E52" s="558">
        <v>30.0</v>
      </c>
      <c r="F52" s="330" t="s">
        <v>79</v>
      </c>
    </row>
    <row r="53" ht="11.25" customHeight="1">
      <c r="A53" s="137" t="s">
        <v>1904</v>
      </c>
      <c r="B53" s="137" t="s">
        <v>52</v>
      </c>
      <c r="C53" s="137" t="s">
        <v>15059</v>
      </c>
      <c r="D53" s="557">
        <v>30.0</v>
      </c>
      <c r="E53" s="558">
        <v>30.0</v>
      </c>
      <c r="F53" s="330" t="s">
        <v>79</v>
      </c>
    </row>
    <row r="54" ht="11.25" customHeight="1">
      <c r="A54" s="137" t="s">
        <v>12073</v>
      </c>
      <c r="B54" s="137" t="s">
        <v>52</v>
      </c>
      <c r="C54" s="137" t="s">
        <v>15093</v>
      </c>
      <c r="D54" s="557">
        <v>20.0</v>
      </c>
      <c r="E54" s="558">
        <v>20.0</v>
      </c>
      <c r="F54" s="330" t="s">
        <v>82</v>
      </c>
    </row>
    <row r="55" ht="11.25" customHeight="1">
      <c r="A55" s="137" t="s">
        <v>12074</v>
      </c>
      <c r="B55" s="137" t="s">
        <v>52</v>
      </c>
      <c r="C55" s="137" t="s">
        <v>15094</v>
      </c>
      <c r="D55" s="557">
        <v>30.0</v>
      </c>
      <c r="E55" s="558">
        <v>30.0</v>
      </c>
      <c r="F55" s="330" t="s">
        <v>83</v>
      </c>
    </row>
    <row r="56" ht="11.25" customHeight="1">
      <c r="A56" s="137" t="s">
        <v>12074</v>
      </c>
      <c r="B56" s="137" t="s">
        <v>52</v>
      </c>
      <c r="C56" s="137" t="s">
        <v>15095</v>
      </c>
      <c r="D56" s="557">
        <v>30.0</v>
      </c>
      <c r="E56" s="558">
        <v>30.0</v>
      </c>
      <c r="F56" s="330" t="s">
        <v>83</v>
      </c>
    </row>
    <row r="57" ht="11.25" customHeight="1">
      <c r="A57" s="137" t="s">
        <v>12076</v>
      </c>
      <c r="B57" s="137" t="s">
        <v>52</v>
      </c>
      <c r="C57" s="137" t="s">
        <v>15085</v>
      </c>
      <c r="D57" s="557">
        <v>30.0</v>
      </c>
      <c r="E57" s="558">
        <v>30.0</v>
      </c>
      <c r="F57" s="330" t="s">
        <v>85</v>
      </c>
    </row>
    <row r="58" ht="11.25" customHeight="1">
      <c r="A58" s="137" t="s">
        <v>12479</v>
      </c>
      <c r="B58" s="137" t="s">
        <v>88</v>
      </c>
      <c r="C58" s="137" t="s">
        <v>15096</v>
      </c>
      <c r="D58" s="557">
        <v>60.0</v>
      </c>
      <c r="E58" s="558">
        <f>D58</f>
        <v>60</v>
      </c>
      <c r="F58" s="326" t="s">
        <v>584</v>
      </c>
    </row>
    <row r="59" ht="11.25" customHeight="1">
      <c r="A59" s="137" t="s">
        <v>12479</v>
      </c>
      <c r="B59" s="137" t="s">
        <v>88</v>
      </c>
      <c r="C59" s="137" t="s">
        <v>15097</v>
      </c>
      <c r="D59" s="557">
        <v>10.0</v>
      </c>
      <c r="E59" s="558">
        <v>80.0</v>
      </c>
      <c r="F59" s="326" t="s">
        <v>584</v>
      </c>
    </row>
    <row r="60" ht="11.25" customHeight="1">
      <c r="A60" s="137" t="s">
        <v>12479</v>
      </c>
      <c r="B60" s="137" t="s">
        <v>88</v>
      </c>
      <c r="C60" s="137" t="s">
        <v>15098</v>
      </c>
      <c r="D60" s="557">
        <v>10.0</v>
      </c>
      <c r="E60" s="558">
        <v>10.0</v>
      </c>
      <c r="F60" s="326" t="s">
        <v>584</v>
      </c>
    </row>
    <row r="61" ht="11.25" customHeight="1">
      <c r="A61" s="137" t="s">
        <v>15099</v>
      </c>
      <c r="B61" s="137" t="s">
        <v>88</v>
      </c>
      <c r="C61" s="137" t="s">
        <v>15100</v>
      </c>
      <c r="D61" s="557">
        <v>10.0</v>
      </c>
      <c r="E61" s="558">
        <v>10.0</v>
      </c>
      <c r="F61" s="326" t="s">
        <v>594</v>
      </c>
    </row>
    <row r="62" ht="11.25" customHeight="1">
      <c r="A62" s="137" t="s">
        <v>15099</v>
      </c>
      <c r="B62" s="137" t="s">
        <v>88</v>
      </c>
      <c r="C62" s="137" t="s">
        <v>15101</v>
      </c>
      <c r="D62" s="557" t="s">
        <v>15102</v>
      </c>
      <c r="E62" s="558">
        <v>30.0</v>
      </c>
      <c r="F62" s="326" t="s">
        <v>594</v>
      </c>
    </row>
    <row r="63" ht="11.25" customHeight="1">
      <c r="A63" s="137" t="s">
        <v>733</v>
      </c>
      <c r="B63" s="137" t="s">
        <v>88</v>
      </c>
      <c r="C63" s="137" t="s">
        <v>15103</v>
      </c>
      <c r="D63" s="557">
        <v>20.0</v>
      </c>
      <c r="E63" s="558">
        <f>D63</f>
        <v>20</v>
      </c>
      <c r="F63" s="326" t="s">
        <v>733</v>
      </c>
    </row>
    <row r="64" ht="11.25" customHeight="1">
      <c r="A64" s="95" t="s">
        <v>3859</v>
      </c>
      <c r="B64" s="95" t="s">
        <v>88</v>
      </c>
      <c r="C64" s="95" t="s">
        <v>15104</v>
      </c>
      <c r="D64" s="559">
        <v>60.0</v>
      </c>
      <c r="E64" s="565">
        <v>60.0</v>
      </c>
      <c r="F64" s="326" t="s">
        <v>3859</v>
      </c>
    </row>
    <row r="65" ht="11.25" customHeight="1">
      <c r="A65" s="95" t="s">
        <v>11850</v>
      </c>
      <c r="B65" s="95" t="s">
        <v>88</v>
      </c>
      <c r="C65" s="95" t="s">
        <v>15105</v>
      </c>
      <c r="D65" s="559">
        <v>100.0</v>
      </c>
      <c r="E65" s="565">
        <v>50.0</v>
      </c>
      <c r="F65" s="326" t="s">
        <v>3859</v>
      </c>
      <c r="G65" s="1"/>
      <c r="H65" s="1"/>
    </row>
    <row r="66" ht="11.25" customHeight="1">
      <c r="A66" s="95" t="s">
        <v>11850</v>
      </c>
      <c r="B66" s="95" t="s">
        <v>88</v>
      </c>
      <c r="C66" s="95" t="s">
        <v>15106</v>
      </c>
      <c r="D66" s="559">
        <v>5.0</v>
      </c>
      <c r="E66" s="565">
        <v>5.0</v>
      </c>
      <c r="F66" s="326" t="s">
        <v>3859</v>
      </c>
      <c r="G66" s="3"/>
      <c r="H66" s="3"/>
      <c r="I66" s="66"/>
      <c r="J66" s="66"/>
      <c r="K66" s="66"/>
      <c r="L66" s="66"/>
      <c r="M66" s="66"/>
      <c r="N66" s="66"/>
      <c r="O66" s="66"/>
      <c r="P66" s="66"/>
      <c r="Q66" s="66"/>
      <c r="R66" s="66"/>
      <c r="S66" s="66"/>
      <c r="T66" s="66"/>
      <c r="U66" s="66"/>
      <c r="V66" s="66"/>
      <c r="W66" s="66"/>
      <c r="X66" s="66"/>
      <c r="Y66" s="66"/>
    </row>
    <row r="67" ht="11.25" customHeight="1">
      <c r="A67" s="95" t="s">
        <v>3859</v>
      </c>
      <c r="B67" s="95" t="s">
        <v>88</v>
      </c>
      <c r="C67" s="95" t="s">
        <v>15107</v>
      </c>
      <c r="D67" s="559">
        <v>10.0</v>
      </c>
      <c r="E67" s="565">
        <v>10.0</v>
      </c>
      <c r="F67" s="326" t="s">
        <v>3859</v>
      </c>
      <c r="G67" s="1"/>
      <c r="H67" s="1"/>
    </row>
    <row r="68" ht="11.25" customHeight="1">
      <c r="A68" s="95" t="s">
        <v>11850</v>
      </c>
      <c r="B68" s="95" t="s">
        <v>88</v>
      </c>
      <c r="C68" s="95" t="s">
        <v>15108</v>
      </c>
      <c r="D68" s="559">
        <v>50.0</v>
      </c>
      <c r="E68" s="565">
        <v>25.0</v>
      </c>
      <c r="F68" s="326" t="s">
        <v>3859</v>
      </c>
      <c r="G68" s="1"/>
      <c r="H68" s="1"/>
    </row>
    <row r="69" ht="11.25" customHeight="1">
      <c r="A69" s="137" t="s">
        <v>12080</v>
      </c>
      <c r="B69" s="137" t="s">
        <v>12081</v>
      </c>
      <c r="C69" s="137" t="s">
        <v>15109</v>
      </c>
      <c r="D69" s="557">
        <v>10.0</v>
      </c>
      <c r="E69" s="558">
        <v>10.0</v>
      </c>
      <c r="F69" s="326" t="s">
        <v>3901</v>
      </c>
      <c r="G69" s="1"/>
      <c r="H69" s="1"/>
    </row>
    <row r="70" ht="11.25" customHeight="1">
      <c r="A70" s="137" t="s">
        <v>12080</v>
      </c>
      <c r="B70" s="137" t="s">
        <v>12081</v>
      </c>
      <c r="C70" s="137" t="s">
        <v>15110</v>
      </c>
      <c r="D70" s="557">
        <v>10.0</v>
      </c>
      <c r="E70" s="558">
        <v>10.0</v>
      </c>
      <c r="F70" s="326" t="s">
        <v>3901</v>
      </c>
      <c r="G70" s="1"/>
      <c r="H70" s="1"/>
    </row>
    <row r="71" ht="11.25" customHeight="1">
      <c r="A71" s="137" t="s">
        <v>12080</v>
      </c>
      <c r="B71" s="137" t="s">
        <v>12081</v>
      </c>
      <c r="C71" s="137" t="s">
        <v>15111</v>
      </c>
      <c r="D71" s="557">
        <v>10.0</v>
      </c>
      <c r="E71" s="558">
        <v>10.0</v>
      </c>
      <c r="F71" s="326" t="s">
        <v>3901</v>
      </c>
      <c r="G71" s="1"/>
      <c r="H71" s="1"/>
    </row>
    <row r="72" ht="11.25" customHeight="1">
      <c r="A72" s="137" t="s">
        <v>12080</v>
      </c>
      <c r="B72" s="137" t="s">
        <v>12081</v>
      </c>
      <c r="C72" s="137" t="s">
        <v>15112</v>
      </c>
      <c r="D72" s="557">
        <v>10.0</v>
      </c>
      <c r="E72" s="558">
        <v>10.0</v>
      </c>
      <c r="F72" s="326" t="s">
        <v>3901</v>
      </c>
      <c r="G72" s="1"/>
      <c r="H72" s="1"/>
    </row>
    <row r="73" ht="11.25" customHeight="1">
      <c r="A73" s="137" t="s">
        <v>776</v>
      </c>
      <c r="B73" s="137" t="s">
        <v>1075</v>
      </c>
      <c r="C73" s="137" t="s">
        <v>15113</v>
      </c>
      <c r="D73" s="557">
        <v>20.0</v>
      </c>
      <c r="E73" s="558">
        <v>20.0</v>
      </c>
      <c r="F73" s="326" t="s">
        <v>776</v>
      </c>
      <c r="G73" s="1"/>
      <c r="H73" s="1"/>
    </row>
    <row r="74" ht="11.25" customHeight="1">
      <c r="A74" s="137" t="s">
        <v>4027</v>
      </c>
      <c r="B74" s="137" t="s">
        <v>88</v>
      </c>
      <c r="C74" s="137" t="s">
        <v>15114</v>
      </c>
      <c r="D74" s="557">
        <v>20.0</v>
      </c>
      <c r="E74" s="558">
        <v>20.0</v>
      </c>
      <c r="F74" s="326" t="s">
        <v>4027</v>
      </c>
      <c r="G74" s="1"/>
      <c r="H74" s="1"/>
    </row>
    <row r="75" ht="11.25" customHeight="1">
      <c r="A75" s="137" t="s">
        <v>4027</v>
      </c>
      <c r="B75" s="137" t="s">
        <v>88</v>
      </c>
      <c r="C75" s="137" t="s">
        <v>15115</v>
      </c>
      <c r="D75" s="557">
        <v>10.0</v>
      </c>
      <c r="E75" s="558">
        <v>10.0</v>
      </c>
      <c r="F75" s="326" t="s">
        <v>4027</v>
      </c>
      <c r="G75" s="1"/>
      <c r="H75" s="1"/>
    </row>
    <row r="76" ht="11.25" customHeight="1">
      <c r="A76" s="137" t="s">
        <v>4027</v>
      </c>
      <c r="B76" s="137" t="s">
        <v>88</v>
      </c>
      <c r="C76" s="137" t="s">
        <v>15116</v>
      </c>
      <c r="D76" s="557">
        <v>10.0</v>
      </c>
      <c r="E76" s="558">
        <v>10.0</v>
      </c>
      <c r="F76" s="326" t="s">
        <v>4027</v>
      </c>
      <c r="G76" s="1"/>
      <c r="H76" s="1"/>
    </row>
    <row r="77" ht="11.25" customHeight="1">
      <c r="A77" s="137" t="s">
        <v>4027</v>
      </c>
      <c r="B77" s="137" t="s">
        <v>88</v>
      </c>
      <c r="C77" s="137" t="s">
        <v>15117</v>
      </c>
      <c r="D77" s="557">
        <v>10.0</v>
      </c>
      <c r="E77" s="558">
        <v>5.0</v>
      </c>
      <c r="F77" s="326" t="s">
        <v>4027</v>
      </c>
      <c r="G77" s="1"/>
      <c r="H77" s="1"/>
    </row>
    <row r="78" ht="11.25" customHeight="1">
      <c r="A78" s="137" t="s">
        <v>4027</v>
      </c>
      <c r="B78" s="137" t="s">
        <v>88</v>
      </c>
      <c r="C78" s="137" t="s">
        <v>15118</v>
      </c>
      <c r="D78" s="557">
        <v>10.0</v>
      </c>
      <c r="E78" s="558">
        <v>5.0</v>
      </c>
      <c r="F78" s="326" t="s">
        <v>4027</v>
      </c>
      <c r="G78" s="1"/>
      <c r="H78" s="1"/>
    </row>
    <row r="79" ht="11.25" customHeight="1">
      <c r="A79" s="137" t="s">
        <v>4027</v>
      </c>
      <c r="B79" s="137" t="s">
        <v>88</v>
      </c>
      <c r="C79" s="137" t="s">
        <v>15119</v>
      </c>
      <c r="D79" s="557">
        <v>10.0</v>
      </c>
      <c r="E79" s="558">
        <v>5.0</v>
      </c>
      <c r="F79" s="326" t="s">
        <v>4027</v>
      </c>
      <c r="G79" s="1"/>
      <c r="H79" s="1"/>
    </row>
    <row r="80" ht="11.25" customHeight="1">
      <c r="A80" s="137" t="s">
        <v>4027</v>
      </c>
      <c r="B80" s="137" t="s">
        <v>88</v>
      </c>
      <c r="C80" s="137" t="s">
        <v>15120</v>
      </c>
      <c r="D80" s="557">
        <v>10.0</v>
      </c>
      <c r="E80" s="558">
        <v>5.0</v>
      </c>
      <c r="F80" s="326" t="s">
        <v>4027</v>
      </c>
      <c r="G80" s="1"/>
      <c r="H80" s="1"/>
    </row>
    <row r="81" ht="11.25" customHeight="1">
      <c r="A81" s="137" t="s">
        <v>4027</v>
      </c>
      <c r="B81" s="137" t="s">
        <v>88</v>
      </c>
      <c r="C81" s="137" t="s">
        <v>15121</v>
      </c>
      <c r="D81" s="557">
        <v>10.0</v>
      </c>
      <c r="E81" s="558">
        <v>10.0</v>
      </c>
      <c r="F81" s="326" t="s">
        <v>4027</v>
      </c>
      <c r="G81" s="1"/>
      <c r="H81" s="1"/>
    </row>
    <row r="82" ht="11.25" customHeight="1">
      <c r="A82" s="137" t="s">
        <v>4027</v>
      </c>
      <c r="B82" s="137" t="s">
        <v>88</v>
      </c>
      <c r="C82" s="137" t="s">
        <v>15122</v>
      </c>
      <c r="D82" s="557">
        <v>10.0</v>
      </c>
      <c r="E82" s="558">
        <v>10.0</v>
      </c>
      <c r="F82" s="326" t="s">
        <v>4027</v>
      </c>
      <c r="G82" s="1"/>
      <c r="H82" s="1"/>
    </row>
    <row r="83" ht="11.25" customHeight="1">
      <c r="A83" s="137" t="s">
        <v>4027</v>
      </c>
      <c r="B83" s="137" t="s">
        <v>88</v>
      </c>
      <c r="C83" s="137" t="s">
        <v>15123</v>
      </c>
      <c r="D83" s="557">
        <v>10.0</v>
      </c>
      <c r="E83" s="558">
        <v>10.0</v>
      </c>
      <c r="F83" s="326" t="s">
        <v>4027</v>
      </c>
      <c r="G83" s="1"/>
      <c r="H83" s="1"/>
    </row>
    <row r="84" ht="11.25" customHeight="1">
      <c r="A84" s="137" t="s">
        <v>4027</v>
      </c>
      <c r="B84" s="137" t="s">
        <v>88</v>
      </c>
      <c r="C84" s="137" t="s">
        <v>15124</v>
      </c>
      <c r="D84" s="557">
        <v>10.0</v>
      </c>
      <c r="E84" s="558">
        <v>10.0</v>
      </c>
      <c r="F84" s="326" t="s">
        <v>4027</v>
      </c>
      <c r="G84" s="1"/>
      <c r="H84" s="1"/>
    </row>
    <row r="85" ht="11.25" customHeight="1">
      <c r="A85" s="137" t="s">
        <v>4027</v>
      </c>
      <c r="B85" s="137" t="s">
        <v>88</v>
      </c>
      <c r="C85" s="137" t="s">
        <v>15125</v>
      </c>
      <c r="D85" s="557">
        <v>10.0</v>
      </c>
      <c r="E85" s="558">
        <v>10.0</v>
      </c>
      <c r="F85" s="326" t="s">
        <v>4027</v>
      </c>
      <c r="G85" s="1"/>
      <c r="H85" s="1"/>
    </row>
    <row r="86" ht="11.25" customHeight="1">
      <c r="A86" s="137" t="s">
        <v>11328</v>
      </c>
      <c r="B86" s="137" t="s">
        <v>88</v>
      </c>
      <c r="C86" s="137" t="s">
        <v>15126</v>
      </c>
      <c r="D86" s="557">
        <v>30.0</v>
      </c>
      <c r="E86" s="558">
        <v>30.0</v>
      </c>
      <c r="F86" s="326" t="s">
        <v>11333</v>
      </c>
      <c r="G86" s="1"/>
      <c r="H86" s="1"/>
    </row>
    <row r="87" ht="11.25" customHeight="1">
      <c r="A87" s="137" t="s">
        <v>11328</v>
      </c>
      <c r="B87" s="137" t="s">
        <v>88</v>
      </c>
      <c r="C87" s="137" t="s">
        <v>15127</v>
      </c>
      <c r="D87" s="557">
        <v>80.0</v>
      </c>
      <c r="E87" s="558">
        <v>80.0</v>
      </c>
      <c r="F87" s="326" t="s">
        <v>11333</v>
      </c>
      <c r="G87" s="1"/>
      <c r="H87" s="1"/>
    </row>
    <row r="88" ht="11.25" customHeight="1">
      <c r="A88" s="137" t="s">
        <v>11335</v>
      </c>
      <c r="B88" s="137" t="s">
        <v>88</v>
      </c>
      <c r="C88" s="137" t="s">
        <v>15128</v>
      </c>
      <c r="D88" s="557">
        <v>100.0</v>
      </c>
      <c r="E88" s="558">
        <v>100.0</v>
      </c>
      <c r="F88" s="326" t="s">
        <v>804</v>
      </c>
      <c r="G88" s="1"/>
      <c r="H88" s="1"/>
    </row>
    <row r="89" ht="11.25" customHeight="1">
      <c r="A89" s="137" t="s">
        <v>11335</v>
      </c>
      <c r="B89" s="137" t="s">
        <v>88</v>
      </c>
      <c r="C89" s="137" t="s">
        <v>15129</v>
      </c>
      <c r="D89" s="557">
        <v>10.0</v>
      </c>
      <c r="E89" s="558">
        <v>10.0</v>
      </c>
      <c r="F89" s="326" t="s">
        <v>804</v>
      </c>
      <c r="G89" s="1"/>
      <c r="H89" s="1"/>
    </row>
    <row r="90" ht="11.25" customHeight="1">
      <c r="A90" s="137" t="s">
        <v>11335</v>
      </c>
      <c r="B90" s="137" t="s">
        <v>88</v>
      </c>
      <c r="C90" s="137" t="s">
        <v>15130</v>
      </c>
      <c r="D90" s="557">
        <v>10.0</v>
      </c>
      <c r="E90" s="558">
        <v>10.0</v>
      </c>
      <c r="F90" s="326" t="s">
        <v>804</v>
      </c>
      <c r="G90" s="1"/>
      <c r="H90" s="1"/>
    </row>
    <row r="91" ht="11.25" customHeight="1">
      <c r="A91" s="137" t="s">
        <v>11335</v>
      </c>
      <c r="B91" s="137" t="s">
        <v>88</v>
      </c>
      <c r="C91" s="137" t="s">
        <v>15131</v>
      </c>
      <c r="D91" s="557">
        <v>10.0</v>
      </c>
      <c r="E91" s="558">
        <v>10.0</v>
      </c>
      <c r="F91" s="326" t="s">
        <v>804</v>
      </c>
      <c r="G91" s="1"/>
      <c r="H91" s="1"/>
    </row>
    <row r="92" ht="11.25" customHeight="1">
      <c r="A92" s="137" t="s">
        <v>11335</v>
      </c>
      <c r="B92" s="137" t="s">
        <v>88</v>
      </c>
      <c r="C92" s="137" t="s">
        <v>15132</v>
      </c>
      <c r="D92" s="557">
        <v>10.0</v>
      </c>
      <c r="E92" s="558">
        <v>10.0</v>
      </c>
      <c r="F92" s="326" t="s">
        <v>804</v>
      </c>
      <c r="G92" s="1"/>
      <c r="H92" s="1"/>
    </row>
    <row r="93" ht="11.25" customHeight="1">
      <c r="A93" s="137" t="s">
        <v>11335</v>
      </c>
      <c r="B93" s="137" t="s">
        <v>88</v>
      </c>
      <c r="C93" s="137" t="s">
        <v>15133</v>
      </c>
      <c r="D93" s="557">
        <v>10.0</v>
      </c>
      <c r="E93" s="558">
        <v>10.0</v>
      </c>
      <c r="F93" s="326" t="s">
        <v>804</v>
      </c>
      <c r="G93" s="1"/>
      <c r="H93" s="1"/>
    </row>
    <row r="94" ht="11.25" customHeight="1">
      <c r="A94" s="137" t="s">
        <v>11335</v>
      </c>
      <c r="B94" s="137" t="s">
        <v>88</v>
      </c>
      <c r="C94" s="137" t="s">
        <v>15134</v>
      </c>
      <c r="D94" s="557">
        <v>10.0</v>
      </c>
      <c r="E94" s="558">
        <v>10.0</v>
      </c>
      <c r="F94" s="326" t="s">
        <v>804</v>
      </c>
      <c r="G94" s="1"/>
      <c r="H94" s="1"/>
    </row>
    <row r="95" ht="11.25" customHeight="1">
      <c r="A95" s="137" t="s">
        <v>11335</v>
      </c>
      <c r="B95" s="137" t="s">
        <v>88</v>
      </c>
      <c r="C95" s="137" t="s">
        <v>15135</v>
      </c>
      <c r="D95" s="557">
        <v>50.0</v>
      </c>
      <c r="E95" s="558">
        <v>50.0</v>
      </c>
      <c r="F95" s="326" t="s">
        <v>804</v>
      </c>
      <c r="G95" s="1"/>
      <c r="H95" s="1"/>
    </row>
    <row r="96" ht="11.25" customHeight="1">
      <c r="A96" s="137" t="s">
        <v>11335</v>
      </c>
      <c r="B96" s="137" t="s">
        <v>88</v>
      </c>
      <c r="C96" s="137" t="s">
        <v>15136</v>
      </c>
      <c r="D96" s="557">
        <v>50.0</v>
      </c>
      <c r="E96" s="558">
        <v>50.0</v>
      </c>
      <c r="F96" s="326" t="s">
        <v>804</v>
      </c>
      <c r="G96" s="1"/>
      <c r="H96" s="1"/>
    </row>
    <row r="97" ht="11.25" customHeight="1">
      <c r="A97" s="137" t="s">
        <v>11335</v>
      </c>
      <c r="B97" s="137" t="s">
        <v>88</v>
      </c>
      <c r="C97" s="137" t="s">
        <v>15137</v>
      </c>
      <c r="D97" s="557">
        <v>50.0</v>
      </c>
      <c r="E97" s="558">
        <v>50.0</v>
      </c>
      <c r="F97" s="326" t="s">
        <v>804</v>
      </c>
      <c r="G97" s="1"/>
      <c r="H97" s="1"/>
    </row>
    <row r="98" ht="11.25" customHeight="1">
      <c r="A98" s="137" t="s">
        <v>11335</v>
      </c>
      <c r="B98" s="137" t="s">
        <v>88</v>
      </c>
      <c r="C98" s="137" t="s">
        <v>15138</v>
      </c>
      <c r="D98" s="557">
        <v>50.0</v>
      </c>
      <c r="E98" s="558">
        <v>50.0</v>
      </c>
      <c r="F98" s="326" t="s">
        <v>804</v>
      </c>
      <c r="G98" s="1"/>
      <c r="H98" s="1"/>
    </row>
    <row r="99" ht="11.25" customHeight="1">
      <c r="A99" s="137" t="s">
        <v>11335</v>
      </c>
      <c r="B99" s="137" t="s">
        <v>88</v>
      </c>
      <c r="C99" s="137" t="s">
        <v>15139</v>
      </c>
      <c r="D99" s="557">
        <v>50.0</v>
      </c>
      <c r="E99" s="558">
        <v>50.0</v>
      </c>
      <c r="F99" s="326" t="s">
        <v>804</v>
      </c>
      <c r="G99" s="1"/>
      <c r="H99" s="1"/>
    </row>
    <row r="100" ht="11.25" customHeight="1">
      <c r="A100" s="137" t="s">
        <v>11335</v>
      </c>
      <c r="B100" s="137" t="s">
        <v>88</v>
      </c>
      <c r="C100" s="137" t="s">
        <v>15140</v>
      </c>
      <c r="D100" s="557">
        <v>50.0</v>
      </c>
      <c r="E100" s="558">
        <v>50.0</v>
      </c>
      <c r="F100" s="326" t="s">
        <v>804</v>
      </c>
      <c r="G100" s="1"/>
      <c r="H100" s="1"/>
    </row>
    <row r="101" ht="11.25" customHeight="1">
      <c r="A101" s="562" t="s">
        <v>7929</v>
      </c>
      <c r="B101" s="566" t="s">
        <v>1075</v>
      </c>
      <c r="C101" s="562" t="s">
        <v>15141</v>
      </c>
      <c r="D101" s="567">
        <v>10.0</v>
      </c>
      <c r="E101" s="568">
        <v>10.0</v>
      </c>
      <c r="F101" s="326" t="s">
        <v>7929</v>
      </c>
      <c r="G101" s="1"/>
      <c r="H101" s="1"/>
    </row>
    <row r="102" ht="11.25" customHeight="1">
      <c r="A102" s="137" t="s">
        <v>12104</v>
      </c>
      <c r="B102" s="137" t="s">
        <v>88</v>
      </c>
      <c r="C102" s="137" t="s">
        <v>15142</v>
      </c>
      <c r="D102" s="557">
        <v>30.0</v>
      </c>
      <c r="E102" s="558">
        <v>30.0</v>
      </c>
      <c r="F102" s="326" t="s">
        <v>8005</v>
      </c>
      <c r="G102" s="1"/>
      <c r="H102" s="1"/>
    </row>
    <row r="103" ht="11.25" customHeight="1">
      <c r="A103" s="137" t="s">
        <v>12104</v>
      </c>
      <c r="B103" s="137" t="s">
        <v>88</v>
      </c>
      <c r="C103" s="137" t="s">
        <v>15143</v>
      </c>
      <c r="D103" s="557">
        <v>10.0</v>
      </c>
      <c r="E103" s="558">
        <v>10.0</v>
      </c>
      <c r="F103" s="326" t="s">
        <v>8005</v>
      </c>
      <c r="G103" s="1"/>
      <c r="H103" s="1"/>
    </row>
    <row r="104" ht="11.25" customHeight="1">
      <c r="A104" s="137" t="s">
        <v>12105</v>
      </c>
      <c r="B104" s="137" t="s">
        <v>88</v>
      </c>
      <c r="C104" s="137" t="s">
        <v>15144</v>
      </c>
      <c r="D104" s="557">
        <v>20.0</v>
      </c>
      <c r="E104" s="558">
        <v>20.0</v>
      </c>
      <c r="F104" s="326" t="s">
        <v>12105</v>
      </c>
      <c r="G104" s="1"/>
      <c r="H104" s="1"/>
    </row>
    <row r="105" ht="11.25" customHeight="1">
      <c r="A105" s="137" t="s">
        <v>12105</v>
      </c>
      <c r="B105" s="137" t="s">
        <v>88</v>
      </c>
      <c r="C105" s="137" t="s">
        <v>15145</v>
      </c>
      <c r="D105" s="557">
        <v>10.0</v>
      </c>
      <c r="E105" s="558">
        <v>10.0</v>
      </c>
      <c r="F105" s="326" t="s">
        <v>12105</v>
      </c>
      <c r="G105" s="1"/>
      <c r="H105" s="1"/>
    </row>
    <row r="106" ht="11.25" customHeight="1">
      <c r="A106" s="137" t="s">
        <v>12108</v>
      </c>
      <c r="B106" s="137" t="s">
        <v>88</v>
      </c>
      <c r="C106" s="137" t="s">
        <v>15146</v>
      </c>
      <c r="D106" s="557">
        <v>20.0</v>
      </c>
      <c r="E106" s="558">
        <f t="shared" ref="E106:E118" si="1">D106</f>
        <v>20</v>
      </c>
      <c r="F106" s="326" t="s">
        <v>12109</v>
      </c>
      <c r="G106" s="1"/>
      <c r="H106" s="1"/>
    </row>
    <row r="107" ht="11.25" customHeight="1">
      <c r="A107" s="137" t="s">
        <v>12108</v>
      </c>
      <c r="B107" s="137" t="s">
        <v>88</v>
      </c>
      <c r="C107" s="137" t="s">
        <v>15147</v>
      </c>
      <c r="D107" s="557">
        <v>10.0</v>
      </c>
      <c r="E107" s="558">
        <f t="shared" si="1"/>
        <v>10</v>
      </c>
      <c r="F107" s="326" t="s">
        <v>12109</v>
      </c>
      <c r="G107" s="1"/>
      <c r="H107" s="1"/>
    </row>
    <row r="108" ht="11.25" customHeight="1">
      <c r="A108" s="137" t="s">
        <v>12108</v>
      </c>
      <c r="B108" s="137" t="s">
        <v>88</v>
      </c>
      <c r="C108" s="137" t="s">
        <v>15148</v>
      </c>
      <c r="D108" s="557">
        <v>10.0</v>
      </c>
      <c r="E108" s="558">
        <f t="shared" si="1"/>
        <v>10</v>
      </c>
      <c r="F108" s="326" t="s">
        <v>12109</v>
      </c>
      <c r="G108" s="1"/>
      <c r="H108" s="1"/>
    </row>
    <row r="109" ht="11.25" customHeight="1">
      <c r="A109" s="137" t="s">
        <v>12108</v>
      </c>
      <c r="B109" s="137" t="s">
        <v>88</v>
      </c>
      <c r="C109" s="137" t="s">
        <v>15149</v>
      </c>
      <c r="D109" s="557">
        <v>10.0</v>
      </c>
      <c r="E109" s="558">
        <f t="shared" si="1"/>
        <v>10</v>
      </c>
      <c r="F109" s="326" t="s">
        <v>12109</v>
      </c>
      <c r="G109" s="1"/>
      <c r="H109" s="1"/>
    </row>
    <row r="110" ht="11.25" customHeight="1">
      <c r="A110" s="137" t="s">
        <v>12108</v>
      </c>
      <c r="B110" s="137" t="s">
        <v>88</v>
      </c>
      <c r="C110" s="137" t="s">
        <v>15150</v>
      </c>
      <c r="D110" s="557">
        <v>10.0</v>
      </c>
      <c r="E110" s="558">
        <f t="shared" si="1"/>
        <v>10</v>
      </c>
      <c r="F110" s="326" t="s">
        <v>12109</v>
      </c>
      <c r="G110" s="1"/>
      <c r="H110" s="1"/>
    </row>
    <row r="111" ht="11.25" customHeight="1">
      <c r="A111" s="137" t="s">
        <v>12108</v>
      </c>
      <c r="B111" s="137" t="s">
        <v>88</v>
      </c>
      <c r="C111" s="137" t="s">
        <v>15151</v>
      </c>
      <c r="D111" s="557">
        <v>10.0</v>
      </c>
      <c r="E111" s="558">
        <f t="shared" si="1"/>
        <v>10</v>
      </c>
      <c r="F111" s="326" t="s">
        <v>12109</v>
      </c>
      <c r="G111" s="1"/>
      <c r="H111" s="1"/>
    </row>
    <row r="112" ht="11.25" customHeight="1">
      <c r="A112" s="137" t="s">
        <v>12108</v>
      </c>
      <c r="B112" s="137" t="s">
        <v>88</v>
      </c>
      <c r="C112" s="137" t="s">
        <v>15152</v>
      </c>
      <c r="D112" s="557">
        <v>10.0</v>
      </c>
      <c r="E112" s="558">
        <f t="shared" si="1"/>
        <v>10</v>
      </c>
      <c r="F112" s="326" t="s">
        <v>12109</v>
      </c>
      <c r="G112" s="1"/>
      <c r="H112" s="1"/>
    </row>
    <row r="113" ht="11.25" customHeight="1">
      <c r="A113" s="137" t="s">
        <v>12108</v>
      </c>
      <c r="B113" s="137" t="s">
        <v>88</v>
      </c>
      <c r="C113" s="137" t="s">
        <v>15153</v>
      </c>
      <c r="D113" s="557">
        <v>10.0</v>
      </c>
      <c r="E113" s="558">
        <f t="shared" si="1"/>
        <v>10</v>
      </c>
      <c r="F113" s="326" t="s">
        <v>12109</v>
      </c>
      <c r="G113" s="1"/>
      <c r="H113" s="1"/>
    </row>
    <row r="114" ht="11.25" customHeight="1">
      <c r="A114" s="137" t="s">
        <v>12108</v>
      </c>
      <c r="B114" s="137" t="s">
        <v>88</v>
      </c>
      <c r="C114" s="137" t="s">
        <v>15154</v>
      </c>
      <c r="D114" s="557">
        <v>10.0</v>
      </c>
      <c r="E114" s="558">
        <f t="shared" si="1"/>
        <v>10</v>
      </c>
      <c r="F114" s="326" t="s">
        <v>12109</v>
      </c>
      <c r="G114" s="1"/>
      <c r="H114" s="1"/>
    </row>
    <row r="115" ht="11.25" customHeight="1">
      <c r="A115" s="137" t="s">
        <v>12108</v>
      </c>
      <c r="B115" s="137" t="s">
        <v>88</v>
      </c>
      <c r="C115" s="137" t="s">
        <v>15155</v>
      </c>
      <c r="D115" s="557">
        <v>10.0</v>
      </c>
      <c r="E115" s="558">
        <f t="shared" si="1"/>
        <v>10</v>
      </c>
      <c r="F115" s="326" t="s">
        <v>12109</v>
      </c>
      <c r="G115" s="1"/>
      <c r="H115" s="1"/>
    </row>
    <row r="116" ht="11.25" customHeight="1">
      <c r="A116" s="137" t="s">
        <v>12108</v>
      </c>
      <c r="B116" s="137" t="s">
        <v>88</v>
      </c>
      <c r="C116" s="137" t="s">
        <v>15156</v>
      </c>
      <c r="D116" s="557">
        <v>10.0</v>
      </c>
      <c r="E116" s="558">
        <f t="shared" si="1"/>
        <v>10</v>
      </c>
      <c r="F116" s="326" t="s">
        <v>12109</v>
      </c>
      <c r="G116" s="1"/>
      <c r="H116" s="1"/>
    </row>
    <row r="117" ht="11.25" customHeight="1">
      <c r="A117" s="137" t="s">
        <v>12108</v>
      </c>
      <c r="B117" s="137" t="s">
        <v>88</v>
      </c>
      <c r="C117" s="137" t="s">
        <v>15157</v>
      </c>
      <c r="D117" s="557">
        <v>10.0</v>
      </c>
      <c r="E117" s="558">
        <f t="shared" si="1"/>
        <v>10</v>
      </c>
      <c r="F117" s="326" t="s">
        <v>12109</v>
      </c>
      <c r="G117" s="1"/>
      <c r="H117" s="1"/>
    </row>
    <row r="118" ht="11.25" customHeight="1">
      <c r="A118" s="137" t="s">
        <v>12108</v>
      </c>
      <c r="B118" s="137" t="s">
        <v>88</v>
      </c>
      <c r="C118" s="137" t="s">
        <v>15158</v>
      </c>
      <c r="D118" s="557">
        <v>10.0</v>
      </c>
      <c r="E118" s="558">
        <f t="shared" si="1"/>
        <v>10</v>
      </c>
      <c r="F118" s="326" t="s">
        <v>12109</v>
      </c>
      <c r="G118" s="1"/>
      <c r="H118" s="1"/>
    </row>
    <row r="119" ht="11.25" customHeight="1">
      <c r="A119" s="330" t="s">
        <v>10305</v>
      </c>
      <c r="B119" s="419" t="s">
        <v>88</v>
      </c>
      <c r="C119" s="137" t="s">
        <v>15159</v>
      </c>
      <c r="D119" s="557" t="s">
        <v>15160</v>
      </c>
      <c r="E119" s="558">
        <v>30.0</v>
      </c>
      <c r="F119" s="326" t="s">
        <v>1805</v>
      </c>
      <c r="G119" s="1"/>
      <c r="H119" s="1"/>
    </row>
    <row r="120" ht="11.25" customHeight="1">
      <c r="A120" s="330" t="s">
        <v>10305</v>
      </c>
      <c r="B120" s="419" t="s">
        <v>88</v>
      </c>
      <c r="C120" s="137" t="s">
        <v>15161</v>
      </c>
      <c r="D120" s="557" t="s">
        <v>15162</v>
      </c>
      <c r="E120" s="558">
        <v>40.0</v>
      </c>
      <c r="F120" s="326" t="s">
        <v>1805</v>
      </c>
      <c r="G120" s="1"/>
      <c r="H120" s="1"/>
    </row>
    <row r="121" ht="11.25" customHeight="1">
      <c r="A121" s="137" t="s">
        <v>4310</v>
      </c>
      <c r="B121" s="137" t="s">
        <v>88</v>
      </c>
      <c r="C121" s="137" t="s">
        <v>15163</v>
      </c>
      <c r="D121" s="557">
        <v>100.0</v>
      </c>
      <c r="E121" s="558">
        <v>100.0</v>
      </c>
      <c r="F121" s="326" t="s">
        <v>4310</v>
      </c>
      <c r="G121" s="1"/>
      <c r="H121" s="1"/>
    </row>
    <row r="122" ht="11.25" customHeight="1">
      <c r="A122" s="137" t="s">
        <v>11377</v>
      </c>
      <c r="B122" s="137" t="s">
        <v>88</v>
      </c>
      <c r="C122" s="137" t="s">
        <v>15164</v>
      </c>
      <c r="D122" s="557">
        <v>30.0</v>
      </c>
      <c r="E122" s="558">
        <f t="shared" ref="E122:E123" si="2">D122</f>
        <v>30</v>
      </c>
      <c r="F122" s="326" t="s">
        <v>1119</v>
      </c>
      <c r="G122" s="1"/>
      <c r="H122" s="1"/>
    </row>
    <row r="123" ht="11.25" customHeight="1">
      <c r="A123" s="137" t="s">
        <v>11377</v>
      </c>
      <c r="B123" s="137" t="s">
        <v>88</v>
      </c>
      <c r="C123" s="137" t="s">
        <v>15165</v>
      </c>
      <c r="D123" s="557">
        <f>(2/2+17)*10</f>
        <v>180</v>
      </c>
      <c r="E123" s="558">
        <f t="shared" si="2"/>
        <v>180</v>
      </c>
      <c r="F123" s="326" t="s">
        <v>1119</v>
      </c>
      <c r="G123" s="1"/>
      <c r="H123" s="1"/>
    </row>
    <row r="124" ht="11.25" customHeight="1">
      <c r="A124" s="137" t="s">
        <v>4472</v>
      </c>
      <c r="B124" s="137" t="s">
        <v>88</v>
      </c>
      <c r="C124" s="137" t="s">
        <v>15166</v>
      </c>
      <c r="D124" s="557">
        <v>20.0</v>
      </c>
      <c r="E124" s="558">
        <v>20.0</v>
      </c>
      <c r="F124" s="326" t="s">
        <v>4472</v>
      </c>
      <c r="G124" s="1"/>
      <c r="H124" s="1"/>
    </row>
    <row r="125" ht="11.25" customHeight="1">
      <c r="A125" s="137" t="s">
        <v>4472</v>
      </c>
      <c r="B125" s="137" t="s">
        <v>88</v>
      </c>
      <c r="C125" s="137" t="s">
        <v>15145</v>
      </c>
      <c r="D125" s="557" t="s">
        <v>15167</v>
      </c>
      <c r="E125" s="558">
        <v>120.0</v>
      </c>
      <c r="F125" s="326" t="s">
        <v>4472</v>
      </c>
      <c r="G125" s="1"/>
      <c r="H125" s="1"/>
    </row>
    <row r="126" ht="11.25" customHeight="1">
      <c r="A126" s="137" t="s">
        <v>4472</v>
      </c>
      <c r="B126" s="137" t="s">
        <v>88</v>
      </c>
      <c r="C126" s="137" t="s">
        <v>15168</v>
      </c>
      <c r="D126" s="557">
        <v>8.0</v>
      </c>
      <c r="E126" s="558">
        <v>8.0</v>
      </c>
      <c r="F126" s="326" t="s">
        <v>4472</v>
      </c>
      <c r="G126" s="1"/>
      <c r="H126" s="1"/>
    </row>
    <row r="127" ht="11.25" customHeight="1">
      <c r="A127" s="137" t="s">
        <v>12996</v>
      </c>
      <c r="B127" s="137" t="s">
        <v>88</v>
      </c>
      <c r="C127" s="137" t="s">
        <v>15169</v>
      </c>
      <c r="D127" s="557">
        <v>10.0</v>
      </c>
      <c r="E127" s="558">
        <f t="shared" ref="E127:E133" si="3">D127</f>
        <v>10</v>
      </c>
      <c r="F127" s="326" t="s">
        <v>4473</v>
      </c>
      <c r="G127" s="1"/>
      <c r="H127" s="1"/>
    </row>
    <row r="128" ht="11.25" customHeight="1">
      <c r="A128" s="137" t="s">
        <v>12996</v>
      </c>
      <c r="B128" s="137" t="s">
        <v>88</v>
      </c>
      <c r="C128" s="137" t="s">
        <v>15170</v>
      </c>
      <c r="D128" s="557">
        <v>10.0</v>
      </c>
      <c r="E128" s="558">
        <f t="shared" si="3"/>
        <v>10</v>
      </c>
      <c r="F128" s="326" t="s">
        <v>4473</v>
      </c>
      <c r="G128" s="1"/>
      <c r="H128" s="1"/>
    </row>
    <row r="129" ht="11.25" customHeight="1">
      <c r="A129" s="137" t="s">
        <v>12996</v>
      </c>
      <c r="B129" s="137" t="s">
        <v>88</v>
      </c>
      <c r="C129" s="137" t="s">
        <v>15171</v>
      </c>
      <c r="D129" s="557">
        <v>10.0</v>
      </c>
      <c r="E129" s="558">
        <f t="shared" si="3"/>
        <v>10</v>
      </c>
      <c r="F129" s="326" t="s">
        <v>4473</v>
      </c>
      <c r="G129" s="1"/>
      <c r="H129" s="1"/>
    </row>
    <row r="130" ht="11.25" customHeight="1">
      <c r="A130" s="137" t="s">
        <v>12996</v>
      </c>
      <c r="B130" s="137" t="s">
        <v>88</v>
      </c>
      <c r="C130" s="137" t="s">
        <v>15172</v>
      </c>
      <c r="D130" s="557">
        <v>10.0</v>
      </c>
      <c r="E130" s="558">
        <f t="shared" si="3"/>
        <v>10</v>
      </c>
      <c r="F130" s="326" t="s">
        <v>4473</v>
      </c>
      <c r="G130" s="1"/>
      <c r="H130" s="1"/>
    </row>
    <row r="131" ht="11.25" customHeight="1">
      <c r="A131" s="137" t="s">
        <v>12996</v>
      </c>
      <c r="B131" s="137" t="s">
        <v>88</v>
      </c>
      <c r="C131" s="137" t="s">
        <v>15173</v>
      </c>
      <c r="D131" s="557">
        <v>10.0</v>
      </c>
      <c r="E131" s="558">
        <f t="shared" si="3"/>
        <v>10</v>
      </c>
      <c r="F131" s="326" t="s">
        <v>4473</v>
      </c>
      <c r="G131" s="1"/>
      <c r="H131" s="1"/>
    </row>
    <row r="132" ht="11.25" customHeight="1">
      <c r="A132" s="137" t="s">
        <v>12996</v>
      </c>
      <c r="B132" s="137" t="s">
        <v>88</v>
      </c>
      <c r="C132" s="137" t="s">
        <v>15174</v>
      </c>
      <c r="D132" s="557">
        <v>10.0</v>
      </c>
      <c r="E132" s="558">
        <f t="shared" si="3"/>
        <v>10</v>
      </c>
      <c r="F132" s="326" t="s">
        <v>4473</v>
      </c>
      <c r="G132" s="1"/>
      <c r="H132" s="1"/>
    </row>
    <row r="133" ht="11.25" customHeight="1">
      <c r="A133" s="137" t="s">
        <v>12996</v>
      </c>
      <c r="B133" s="137" t="s">
        <v>88</v>
      </c>
      <c r="C133" s="137" t="s">
        <v>15175</v>
      </c>
      <c r="D133" s="557">
        <v>10.0</v>
      </c>
      <c r="E133" s="558">
        <f t="shared" si="3"/>
        <v>10</v>
      </c>
      <c r="F133" s="326" t="s">
        <v>4473</v>
      </c>
      <c r="G133" s="1"/>
      <c r="H133" s="1"/>
    </row>
    <row r="134" ht="11.25" customHeight="1">
      <c r="A134" s="137" t="s">
        <v>10346</v>
      </c>
      <c r="B134" s="137" t="s">
        <v>88</v>
      </c>
      <c r="C134" s="137" t="s">
        <v>15176</v>
      </c>
      <c r="D134" s="557">
        <v>30.0</v>
      </c>
      <c r="E134" s="558">
        <v>30.0</v>
      </c>
      <c r="F134" s="326" t="s">
        <v>1141</v>
      </c>
      <c r="G134" s="1"/>
      <c r="H134" s="1"/>
    </row>
    <row r="135" ht="11.25" customHeight="1">
      <c r="A135" s="137" t="s">
        <v>8434</v>
      </c>
      <c r="B135" s="137" t="s">
        <v>88</v>
      </c>
      <c r="C135" s="137" t="s">
        <v>15177</v>
      </c>
      <c r="D135" s="557">
        <v>8.0</v>
      </c>
      <c r="E135" s="558">
        <v>8.0</v>
      </c>
      <c r="F135" s="326" t="s">
        <v>8439</v>
      </c>
      <c r="G135" s="1"/>
      <c r="H135" s="1"/>
    </row>
    <row r="136" ht="11.25" customHeight="1">
      <c r="A136" s="137" t="s">
        <v>8434</v>
      </c>
      <c r="B136" s="137" t="s">
        <v>88</v>
      </c>
      <c r="C136" s="137" t="s">
        <v>15178</v>
      </c>
      <c r="D136" s="557">
        <v>8.0</v>
      </c>
      <c r="E136" s="558">
        <v>8.0</v>
      </c>
      <c r="F136" s="326" t="s">
        <v>8439</v>
      </c>
      <c r="G136" s="1"/>
      <c r="H136" s="1"/>
    </row>
    <row r="137" ht="11.25" customHeight="1">
      <c r="A137" s="137" t="s">
        <v>4565</v>
      </c>
      <c r="B137" s="137" t="s">
        <v>88</v>
      </c>
      <c r="C137" s="137" t="s">
        <v>15179</v>
      </c>
      <c r="D137" s="557">
        <v>8.0</v>
      </c>
      <c r="E137" s="558">
        <v>8.0</v>
      </c>
      <c r="F137" s="326" t="s">
        <v>4565</v>
      </c>
      <c r="G137" s="1"/>
      <c r="H137" s="1"/>
    </row>
    <row r="138" ht="11.25" customHeight="1">
      <c r="A138" s="137" t="s">
        <v>4565</v>
      </c>
      <c r="B138" s="137" t="s">
        <v>88</v>
      </c>
      <c r="C138" s="137" t="s">
        <v>15180</v>
      </c>
      <c r="D138" s="557">
        <v>8.0</v>
      </c>
      <c r="E138" s="558">
        <v>8.0</v>
      </c>
      <c r="F138" s="326" t="s">
        <v>4565</v>
      </c>
      <c r="G138" s="1"/>
      <c r="H138" s="1"/>
    </row>
    <row r="139" ht="11.25" customHeight="1">
      <c r="A139" s="137" t="s">
        <v>9408</v>
      </c>
      <c r="B139" s="137" t="s">
        <v>88</v>
      </c>
      <c r="C139" s="137" t="s">
        <v>15181</v>
      </c>
      <c r="D139" s="557">
        <v>30.0</v>
      </c>
      <c r="E139" s="558">
        <v>30.0</v>
      </c>
      <c r="F139" s="326" t="s">
        <v>4849</v>
      </c>
      <c r="G139" s="1"/>
      <c r="H139" s="1"/>
    </row>
    <row r="140" ht="11.25" customHeight="1">
      <c r="A140" s="137" t="s">
        <v>9408</v>
      </c>
      <c r="B140" s="137" t="s">
        <v>88</v>
      </c>
      <c r="C140" s="137" t="s">
        <v>15182</v>
      </c>
      <c r="D140" s="557">
        <v>10.0</v>
      </c>
      <c r="E140" s="558">
        <v>10.0</v>
      </c>
      <c r="F140" s="326" t="s">
        <v>4849</v>
      </c>
      <c r="G140" s="1"/>
      <c r="H140" s="1"/>
    </row>
    <row r="141" ht="11.25" customHeight="1">
      <c r="A141" s="137" t="s">
        <v>9408</v>
      </c>
      <c r="B141" s="137" t="s">
        <v>88</v>
      </c>
      <c r="C141" s="137" t="s">
        <v>15183</v>
      </c>
      <c r="D141" s="557">
        <v>10.0</v>
      </c>
      <c r="E141" s="558">
        <v>10.0</v>
      </c>
      <c r="F141" s="326" t="s">
        <v>4849</v>
      </c>
      <c r="G141" s="1"/>
      <c r="H141" s="1"/>
    </row>
    <row r="142" ht="11.25" customHeight="1">
      <c r="A142" s="137" t="s">
        <v>9408</v>
      </c>
      <c r="B142" s="137" t="s">
        <v>88</v>
      </c>
      <c r="C142" s="137" t="s">
        <v>15184</v>
      </c>
      <c r="D142" s="557">
        <v>10.0</v>
      </c>
      <c r="E142" s="558">
        <v>10.0</v>
      </c>
      <c r="F142" s="326" t="s">
        <v>4849</v>
      </c>
      <c r="G142" s="1"/>
      <c r="H142" s="1"/>
    </row>
    <row r="143" ht="11.25" customHeight="1">
      <c r="A143" s="137" t="s">
        <v>9408</v>
      </c>
      <c r="B143" s="137" t="s">
        <v>88</v>
      </c>
      <c r="C143" s="137" t="s">
        <v>15185</v>
      </c>
      <c r="D143" s="557">
        <v>10.0</v>
      </c>
      <c r="E143" s="558">
        <v>10.0</v>
      </c>
      <c r="F143" s="326" t="s">
        <v>4849</v>
      </c>
      <c r="G143" s="1"/>
      <c r="H143" s="1"/>
    </row>
    <row r="144" ht="11.25" customHeight="1">
      <c r="A144" s="137" t="s">
        <v>9408</v>
      </c>
      <c r="B144" s="137" t="s">
        <v>88</v>
      </c>
      <c r="C144" s="137" t="s">
        <v>15186</v>
      </c>
      <c r="D144" s="557">
        <v>10.0</v>
      </c>
      <c r="E144" s="558">
        <v>10.0</v>
      </c>
      <c r="F144" s="326" t="s">
        <v>4849</v>
      </c>
      <c r="G144" s="1"/>
      <c r="H144" s="1"/>
    </row>
    <row r="145" ht="11.25" customHeight="1">
      <c r="A145" s="137" t="s">
        <v>9408</v>
      </c>
      <c r="B145" s="137" t="s">
        <v>88</v>
      </c>
      <c r="C145" s="137" t="s">
        <v>15187</v>
      </c>
      <c r="D145" s="557">
        <v>10.0</v>
      </c>
      <c r="E145" s="558">
        <v>10.0</v>
      </c>
      <c r="F145" s="326" t="s">
        <v>4849</v>
      </c>
      <c r="G145" s="1"/>
      <c r="H145" s="1"/>
    </row>
    <row r="146" ht="11.25" customHeight="1">
      <c r="A146" s="137" t="s">
        <v>9408</v>
      </c>
      <c r="B146" s="137" t="s">
        <v>88</v>
      </c>
      <c r="C146" s="137" t="s">
        <v>15188</v>
      </c>
      <c r="D146" s="557">
        <v>10.0</v>
      </c>
      <c r="E146" s="558">
        <v>10.0</v>
      </c>
      <c r="F146" s="326" t="s">
        <v>4849</v>
      </c>
      <c r="G146" s="1"/>
      <c r="H146" s="1"/>
    </row>
    <row r="147" ht="11.25" customHeight="1">
      <c r="A147" s="137" t="s">
        <v>9408</v>
      </c>
      <c r="B147" s="137" t="s">
        <v>88</v>
      </c>
      <c r="C147" s="137" t="s">
        <v>15189</v>
      </c>
      <c r="D147" s="557">
        <v>10.0</v>
      </c>
      <c r="E147" s="558">
        <v>10.0</v>
      </c>
      <c r="F147" s="326" t="s">
        <v>4849</v>
      </c>
      <c r="G147" s="1"/>
      <c r="H147" s="1"/>
    </row>
    <row r="148" ht="11.25" customHeight="1">
      <c r="A148" s="137" t="s">
        <v>9408</v>
      </c>
      <c r="B148" s="137" t="s">
        <v>88</v>
      </c>
      <c r="C148" s="137" t="s">
        <v>15190</v>
      </c>
      <c r="D148" s="557">
        <v>10.0</v>
      </c>
      <c r="E148" s="558">
        <v>10.0</v>
      </c>
      <c r="F148" s="326" t="s">
        <v>4849</v>
      </c>
      <c r="G148" s="1"/>
      <c r="H148" s="1"/>
    </row>
    <row r="149" ht="11.25" customHeight="1">
      <c r="A149" s="137" t="s">
        <v>9408</v>
      </c>
      <c r="B149" s="137" t="s">
        <v>88</v>
      </c>
      <c r="C149" s="137" t="s">
        <v>15191</v>
      </c>
      <c r="D149" s="557">
        <v>10.0</v>
      </c>
      <c r="E149" s="558">
        <v>10.0</v>
      </c>
      <c r="F149" s="326" t="s">
        <v>4849</v>
      </c>
      <c r="G149" s="1"/>
      <c r="H149" s="1"/>
    </row>
    <row r="150" ht="11.25" customHeight="1">
      <c r="A150" s="137" t="s">
        <v>9408</v>
      </c>
      <c r="B150" s="137" t="s">
        <v>88</v>
      </c>
      <c r="C150" s="137" t="s">
        <v>15192</v>
      </c>
      <c r="D150" s="557">
        <v>10.0</v>
      </c>
      <c r="E150" s="558">
        <v>10.0</v>
      </c>
      <c r="F150" s="326" t="s">
        <v>4849</v>
      </c>
      <c r="G150" s="1"/>
      <c r="H150" s="1"/>
    </row>
    <row r="151" ht="11.25" customHeight="1">
      <c r="A151" s="137" t="s">
        <v>9408</v>
      </c>
      <c r="B151" s="137" t="s">
        <v>88</v>
      </c>
      <c r="C151" s="137" t="s">
        <v>15193</v>
      </c>
      <c r="D151" s="557">
        <v>10.0</v>
      </c>
      <c r="E151" s="558">
        <v>10.0</v>
      </c>
      <c r="F151" s="326" t="s">
        <v>4849</v>
      </c>
      <c r="G151" s="1"/>
      <c r="H151" s="1"/>
    </row>
    <row r="152" ht="11.25" customHeight="1">
      <c r="A152" s="137" t="s">
        <v>9408</v>
      </c>
      <c r="B152" s="137" t="s">
        <v>88</v>
      </c>
      <c r="C152" s="137" t="s">
        <v>15194</v>
      </c>
      <c r="D152" s="557">
        <v>10.0</v>
      </c>
      <c r="E152" s="558">
        <v>10.0</v>
      </c>
      <c r="F152" s="326" t="s">
        <v>4849</v>
      </c>
      <c r="G152" s="1"/>
      <c r="H152" s="1"/>
    </row>
    <row r="153" ht="11.25" customHeight="1">
      <c r="A153" s="137" t="s">
        <v>9408</v>
      </c>
      <c r="B153" s="137" t="s">
        <v>88</v>
      </c>
      <c r="C153" s="137" t="s">
        <v>15195</v>
      </c>
      <c r="D153" s="557">
        <v>10.0</v>
      </c>
      <c r="E153" s="558">
        <v>10.0</v>
      </c>
      <c r="F153" s="326" t="s">
        <v>4849</v>
      </c>
      <c r="G153" s="1"/>
      <c r="H153" s="1"/>
    </row>
    <row r="154" ht="11.25" customHeight="1">
      <c r="A154" s="137" t="s">
        <v>11850</v>
      </c>
      <c r="B154" s="137" t="s">
        <v>88</v>
      </c>
      <c r="C154" s="137" t="s">
        <v>15196</v>
      </c>
      <c r="D154" s="557">
        <v>10.0</v>
      </c>
      <c r="E154" s="558">
        <f t="shared" ref="E154:E157" si="4">D154/2</f>
        <v>5</v>
      </c>
      <c r="F154" s="326" t="s">
        <v>4849</v>
      </c>
      <c r="G154" s="1"/>
      <c r="H154" s="1"/>
    </row>
    <row r="155" ht="11.25" customHeight="1">
      <c r="A155" s="137" t="s">
        <v>11850</v>
      </c>
      <c r="B155" s="137" t="s">
        <v>88</v>
      </c>
      <c r="C155" s="137" t="s">
        <v>15105</v>
      </c>
      <c r="D155" s="557">
        <v>100.0</v>
      </c>
      <c r="E155" s="558">
        <f t="shared" si="4"/>
        <v>50</v>
      </c>
      <c r="F155" s="326" t="s">
        <v>4849</v>
      </c>
      <c r="G155" s="1"/>
      <c r="H155" s="1"/>
    </row>
    <row r="156" ht="11.25" customHeight="1">
      <c r="A156" s="137" t="s">
        <v>11850</v>
      </c>
      <c r="B156" s="137" t="s">
        <v>88</v>
      </c>
      <c r="C156" s="137" t="s">
        <v>15106</v>
      </c>
      <c r="D156" s="557">
        <v>8.0</v>
      </c>
      <c r="E156" s="558">
        <f t="shared" si="4"/>
        <v>4</v>
      </c>
      <c r="F156" s="326" t="s">
        <v>4849</v>
      </c>
      <c r="G156" s="1"/>
      <c r="H156" s="1"/>
    </row>
    <row r="157" ht="11.25" customHeight="1">
      <c r="A157" s="137" t="s">
        <v>11850</v>
      </c>
      <c r="B157" s="137" t="s">
        <v>88</v>
      </c>
      <c r="C157" s="137" t="s">
        <v>15197</v>
      </c>
      <c r="D157" s="557">
        <v>50.0</v>
      </c>
      <c r="E157" s="558">
        <f t="shared" si="4"/>
        <v>25</v>
      </c>
      <c r="F157" s="326" t="s">
        <v>4849</v>
      </c>
      <c r="G157" s="1"/>
      <c r="H157" s="1"/>
    </row>
    <row r="158" ht="11.25" customHeight="1">
      <c r="A158" s="137" t="s">
        <v>1198</v>
      </c>
      <c r="B158" s="137" t="s">
        <v>88</v>
      </c>
      <c r="C158" s="137" t="s">
        <v>15198</v>
      </c>
      <c r="D158" s="557" t="s">
        <v>15199</v>
      </c>
      <c r="E158" s="558">
        <f>5*10+2*10/2</f>
        <v>60</v>
      </c>
      <c r="F158" s="326" t="s">
        <v>1198</v>
      </c>
      <c r="G158" s="1"/>
      <c r="H158" s="1"/>
    </row>
    <row r="159" ht="11.25" customHeight="1">
      <c r="A159" s="137" t="s">
        <v>4915</v>
      </c>
      <c r="B159" s="137" t="s">
        <v>7619</v>
      </c>
      <c r="C159" s="137" t="s">
        <v>15200</v>
      </c>
      <c r="D159" s="557">
        <v>8.0</v>
      </c>
      <c r="E159" s="558">
        <v>8.0</v>
      </c>
      <c r="F159" s="326" t="s">
        <v>4915</v>
      </c>
      <c r="G159" s="1"/>
      <c r="H159" s="1"/>
    </row>
    <row r="160" ht="11.25" customHeight="1">
      <c r="A160" s="137" t="s">
        <v>4915</v>
      </c>
      <c r="B160" s="137" t="s">
        <v>7619</v>
      </c>
      <c r="C160" s="137" t="s">
        <v>15201</v>
      </c>
      <c r="D160" s="557">
        <v>8.0</v>
      </c>
      <c r="E160" s="558">
        <v>8.0</v>
      </c>
      <c r="F160" s="326" t="s">
        <v>4915</v>
      </c>
      <c r="G160" s="1"/>
      <c r="H160" s="1"/>
    </row>
    <row r="161" ht="11.25" customHeight="1">
      <c r="A161" s="137" t="s">
        <v>12130</v>
      </c>
      <c r="B161" s="137" t="s">
        <v>88</v>
      </c>
      <c r="C161" s="137" t="s">
        <v>15202</v>
      </c>
      <c r="D161" s="557">
        <v>30.0</v>
      </c>
      <c r="E161" s="557">
        <v>30.0</v>
      </c>
      <c r="F161" s="326" t="s">
        <v>8078</v>
      </c>
      <c r="G161" s="1"/>
      <c r="H161" s="1"/>
    </row>
    <row r="162" ht="11.25" customHeight="1">
      <c r="A162" s="562" t="s">
        <v>11439</v>
      </c>
      <c r="B162" s="566" t="s">
        <v>1075</v>
      </c>
      <c r="C162" s="562" t="s">
        <v>15203</v>
      </c>
      <c r="D162" s="567">
        <v>8.0</v>
      </c>
      <c r="E162" s="568">
        <v>16.0</v>
      </c>
      <c r="F162" s="326" t="s">
        <v>1222</v>
      </c>
      <c r="G162" s="1"/>
      <c r="H162" s="1"/>
    </row>
    <row r="163" ht="11.25" customHeight="1">
      <c r="A163" s="562" t="s">
        <v>11439</v>
      </c>
      <c r="B163" s="566" t="s">
        <v>1075</v>
      </c>
      <c r="C163" s="562" t="s">
        <v>15204</v>
      </c>
      <c r="D163" s="567">
        <v>50.0</v>
      </c>
      <c r="E163" s="568">
        <v>50.0</v>
      </c>
      <c r="F163" s="326" t="s">
        <v>1222</v>
      </c>
      <c r="G163" s="1"/>
      <c r="H163" s="1"/>
    </row>
    <row r="164" ht="11.25" customHeight="1">
      <c r="A164" s="562" t="s">
        <v>11439</v>
      </c>
      <c r="B164" s="566" t="s">
        <v>1075</v>
      </c>
      <c r="C164" s="562" t="s">
        <v>15205</v>
      </c>
      <c r="D164" s="567">
        <v>50.0</v>
      </c>
      <c r="E164" s="568">
        <v>50.0</v>
      </c>
      <c r="F164" s="326" t="s">
        <v>1222</v>
      </c>
      <c r="G164" s="1"/>
      <c r="H164" s="1"/>
    </row>
    <row r="165" ht="11.25" customHeight="1">
      <c r="A165" s="562" t="s">
        <v>11439</v>
      </c>
      <c r="B165" s="566" t="s">
        <v>1496</v>
      </c>
      <c r="C165" s="562" t="s">
        <v>15206</v>
      </c>
      <c r="D165" s="567">
        <v>50.0</v>
      </c>
      <c r="E165" s="568">
        <v>50.0</v>
      </c>
      <c r="F165" s="326" t="s">
        <v>1222</v>
      </c>
      <c r="G165" s="1"/>
      <c r="H165" s="1"/>
    </row>
    <row r="166" ht="11.25" customHeight="1">
      <c r="A166" s="562" t="s">
        <v>11439</v>
      </c>
      <c r="B166" s="566" t="s">
        <v>1075</v>
      </c>
      <c r="C166" s="562" t="s">
        <v>15207</v>
      </c>
      <c r="D166" s="567">
        <v>10.0</v>
      </c>
      <c r="E166" s="568">
        <v>5.0</v>
      </c>
      <c r="F166" s="326" t="s">
        <v>1222</v>
      </c>
      <c r="G166" s="1"/>
      <c r="H166" s="1"/>
    </row>
    <row r="167" ht="11.25" customHeight="1">
      <c r="A167" s="562" t="s">
        <v>11439</v>
      </c>
      <c r="B167" s="566" t="s">
        <v>1075</v>
      </c>
      <c r="C167" s="562" t="s">
        <v>15208</v>
      </c>
      <c r="D167" s="567">
        <v>10.0</v>
      </c>
      <c r="E167" s="568">
        <v>10.0</v>
      </c>
      <c r="F167" s="326" t="s">
        <v>1222</v>
      </c>
      <c r="G167" s="1"/>
      <c r="H167" s="1"/>
    </row>
    <row r="168" ht="11.25" customHeight="1">
      <c r="A168" s="562" t="s">
        <v>11439</v>
      </c>
      <c r="B168" s="566" t="s">
        <v>1075</v>
      </c>
      <c r="C168" s="562" t="s">
        <v>15209</v>
      </c>
      <c r="D168" s="567">
        <v>10.0</v>
      </c>
      <c r="E168" s="568">
        <v>10.0</v>
      </c>
      <c r="F168" s="326" t="s">
        <v>1222</v>
      </c>
      <c r="G168" s="1"/>
      <c r="H168" s="1"/>
    </row>
    <row r="169" ht="11.25" customHeight="1">
      <c r="A169" s="562" t="s">
        <v>11439</v>
      </c>
      <c r="B169" s="566" t="s">
        <v>1075</v>
      </c>
      <c r="C169" s="562" t="s">
        <v>15210</v>
      </c>
      <c r="D169" s="567">
        <v>10.0</v>
      </c>
      <c r="E169" s="568">
        <v>5.0</v>
      </c>
      <c r="F169" s="326" t="s">
        <v>1222</v>
      </c>
      <c r="G169" s="1"/>
      <c r="H169" s="1"/>
    </row>
    <row r="170" ht="11.25" customHeight="1">
      <c r="A170" s="562" t="s">
        <v>11439</v>
      </c>
      <c r="B170" s="566" t="s">
        <v>1075</v>
      </c>
      <c r="C170" s="562" t="s">
        <v>15211</v>
      </c>
      <c r="D170" s="567">
        <v>10.0</v>
      </c>
      <c r="E170" s="568">
        <v>5.0</v>
      </c>
      <c r="F170" s="326" t="s">
        <v>1222</v>
      </c>
      <c r="G170" s="1"/>
      <c r="H170" s="1"/>
    </row>
    <row r="171" ht="11.25" customHeight="1">
      <c r="A171" s="562" t="s">
        <v>11439</v>
      </c>
      <c r="B171" s="566" t="s">
        <v>1075</v>
      </c>
      <c r="C171" s="562" t="s">
        <v>15212</v>
      </c>
      <c r="D171" s="567">
        <v>10.0</v>
      </c>
      <c r="E171" s="568">
        <v>10.0</v>
      </c>
      <c r="F171" s="326" t="s">
        <v>1222</v>
      </c>
      <c r="G171" s="1"/>
      <c r="H171" s="1"/>
    </row>
    <row r="172" ht="11.25" customHeight="1">
      <c r="A172" s="562" t="s">
        <v>11439</v>
      </c>
      <c r="B172" s="566" t="s">
        <v>1075</v>
      </c>
      <c r="C172" s="562" t="s">
        <v>15213</v>
      </c>
      <c r="D172" s="567">
        <v>10.0</v>
      </c>
      <c r="E172" s="568">
        <v>10.0</v>
      </c>
      <c r="F172" s="326" t="s">
        <v>1222</v>
      </c>
      <c r="G172" s="1"/>
      <c r="H172" s="1"/>
    </row>
    <row r="173" ht="11.25" customHeight="1">
      <c r="A173" s="562" t="s">
        <v>11439</v>
      </c>
      <c r="B173" s="566" t="s">
        <v>1075</v>
      </c>
      <c r="C173" s="562" t="s">
        <v>15214</v>
      </c>
      <c r="D173" s="567">
        <v>10.0</v>
      </c>
      <c r="E173" s="568">
        <v>10.0</v>
      </c>
      <c r="F173" s="326" t="s">
        <v>1222</v>
      </c>
      <c r="G173" s="1"/>
      <c r="H173" s="1"/>
    </row>
    <row r="174" ht="11.25" customHeight="1">
      <c r="A174" s="562" t="s">
        <v>11439</v>
      </c>
      <c r="B174" s="566" t="s">
        <v>1075</v>
      </c>
      <c r="C174" s="562" t="s">
        <v>15215</v>
      </c>
      <c r="D174" s="567">
        <v>10.0</v>
      </c>
      <c r="E174" s="568">
        <v>10.0</v>
      </c>
      <c r="F174" s="326" t="s">
        <v>1222</v>
      </c>
      <c r="G174" s="1"/>
      <c r="H174" s="1"/>
    </row>
    <row r="175" ht="11.25" customHeight="1">
      <c r="A175" s="562" t="s">
        <v>11439</v>
      </c>
      <c r="B175" s="566" t="s">
        <v>1075</v>
      </c>
      <c r="C175" s="562" t="s">
        <v>15216</v>
      </c>
      <c r="D175" s="567">
        <v>10.0</v>
      </c>
      <c r="E175" s="568">
        <v>10.0</v>
      </c>
      <c r="F175" s="326" t="s">
        <v>1222</v>
      </c>
      <c r="G175" s="1"/>
      <c r="H175" s="1"/>
    </row>
    <row r="176" ht="11.25" customHeight="1">
      <c r="A176" s="562" t="s">
        <v>11439</v>
      </c>
      <c r="B176" s="566" t="s">
        <v>1075</v>
      </c>
      <c r="C176" s="562" t="s">
        <v>15217</v>
      </c>
      <c r="D176" s="567">
        <v>10.0</v>
      </c>
      <c r="E176" s="568">
        <v>5.0</v>
      </c>
      <c r="F176" s="326" t="s">
        <v>1222</v>
      </c>
      <c r="G176" s="1"/>
      <c r="H176" s="1"/>
    </row>
    <row r="177" ht="11.25" customHeight="1">
      <c r="A177" s="562" t="s">
        <v>11439</v>
      </c>
      <c r="B177" s="566" t="s">
        <v>1075</v>
      </c>
      <c r="C177" s="562" t="s">
        <v>15218</v>
      </c>
      <c r="D177" s="567">
        <v>10.0</v>
      </c>
      <c r="E177" s="568">
        <v>5.0</v>
      </c>
      <c r="F177" s="326" t="s">
        <v>1222</v>
      </c>
      <c r="G177" s="1"/>
      <c r="H177" s="1"/>
    </row>
    <row r="178" ht="11.25" customHeight="1">
      <c r="A178" s="562" t="s">
        <v>11439</v>
      </c>
      <c r="B178" s="566" t="s">
        <v>1075</v>
      </c>
      <c r="C178" s="562" t="s">
        <v>15219</v>
      </c>
      <c r="D178" s="567">
        <v>10.0</v>
      </c>
      <c r="E178" s="568">
        <v>10.0</v>
      </c>
      <c r="F178" s="326" t="s">
        <v>1222</v>
      </c>
      <c r="G178" s="1"/>
      <c r="H178" s="1"/>
    </row>
    <row r="179" ht="11.25" customHeight="1">
      <c r="A179" s="562" t="s">
        <v>11439</v>
      </c>
      <c r="B179" s="566" t="s">
        <v>1075</v>
      </c>
      <c r="C179" s="562" t="s">
        <v>15220</v>
      </c>
      <c r="D179" s="567">
        <v>10.0</v>
      </c>
      <c r="E179" s="568">
        <v>10.0</v>
      </c>
      <c r="F179" s="326" t="s">
        <v>1222</v>
      </c>
      <c r="G179" s="1"/>
      <c r="H179" s="1"/>
    </row>
    <row r="180" ht="11.25" customHeight="1">
      <c r="A180" s="562" t="s">
        <v>11439</v>
      </c>
      <c r="B180" s="566" t="s">
        <v>1075</v>
      </c>
      <c r="C180" s="562" t="s">
        <v>15221</v>
      </c>
      <c r="D180" s="567">
        <v>10.0</v>
      </c>
      <c r="E180" s="568">
        <v>10.0</v>
      </c>
      <c r="F180" s="326" t="s">
        <v>1222</v>
      </c>
      <c r="G180" s="1"/>
      <c r="H180" s="1"/>
    </row>
    <row r="181" ht="11.25" customHeight="1">
      <c r="A181" s="95" t="s">
        <v>12134</v>
      </c>
      <c r="B181" s="95" t="s">
        <v>1075</v>
      </c>
      <c r="C181" s="95" t="s">
        <v>15222</v>
      </c>
      <c r="D181" s="559">
        <v>10.0</v>
      </c>
      <c r="E181" s="565">
        <v>65.0</v>
      </c>
      <c r="F181" s="326" t="s">
        <v>5106</v>
      </c>
      <c r="G181" s="1"/>
      <c r="H181" s="1"/>
    </row>
    <row r="182" ht="11.25" customHeight="1">
      <c r="A182" s="95" t="s">
        <v>12134</v>
      </c>
      <c r="B182" s="95" t="s">
        <v>1075</v>
      </c>
      <c r="C182" s="95" t="s">
        <v>15223</v>
      </c>
      <c r="D182" s="559">
        <v>30.0</v>
      </c>
      <c r="E182" s="565">
        <v>30.0</v>
      </c>
      <c r="F182" s="326" t="s">
        <v>5106</v>
      </c>
      <c r="G182" s="1"/>
      <c r="H182" s="1"/>
    </row>
    <row r="183" ht="11.25" customHeight="1">
      <c r="A183" s="95" t="s">
        <v>12134</v>
      </c>
      <c r="B183" s="95" t="s">
        <v>1075</v>
      </c>
      <c r="C183" s="95" t="s">
        <v>15203</v>
      </c>
      <c r="D183" s="559">
        <v>8.0</v>
      </c>
      <c r="E183" s="565">
        <v>16.0</v>
      </c>
      <c r="F183" s="326" t="s">
        <v>5106</v>
      </c>
      <c r="G183" s="1"/>
      <c r="H183" s="1"/>
    </row>
    <row r="184" ht="11.25" customHeight="1">
      <c r="A184" s="95" t="s">
        <v>12134</v>
      </c>
      <c r="B184" s="95" t="s">
        <v>1075</v>
      </c>
      <c r="C184" s="95" t="s">
        <v>15224</v>
      </c>
      <c r="D184" s="559">
        <v>60.0</v>
      </c>
      <c r="E184" s="565">
        <v>60.0</v>
      </c>
      <c r="F184" s="326" t="s">
        <v>5106</v>
      </c>
      <c r="G184" s="1"/>
      <c r="H184" s="1"/>
    </row>
    <row r="185" ht="11.25" customHeight="1">
      <c r="A185" s="95" t="s">
        <v>12134</v>
      </c>
      <c r="B185" s="95" t="s">
        <v>1075</v>
      </c>
      <c r="C185" s="562" t="s">
        <v>15225</v>
      </c>
      <c r="D185" s="567">
        <v>30.0</v>
      </c>
      <c r="E185" s="565">
        <v>30.0</v>
      </c>
      <c r="F185" s="326" t="s">
        <v>5106</v>
      </c>
      <c r="G185" s="1"/>
      <c r="H185" s="1"/>
    </row>
    <row r="186" ht="11.25" customHeight="1">
      <c r="A186" s="95" t="s">
        <v>12134</v>
      </c>
      <c r="B186" s="95" t="s">
        <v>1075</v>
      </c>
      <c r="C186" s="95" t="s">
        <v>15226</v>
      </c>
      <c r="D186" s="559">
        <v>50.0</v>
      </c>
      <c r="E186" s="559">
        <v>50.0</v>
      </c>
      <c r="F186" s="326" t="s">
        <v>5106</v>
      </c>
      <c r="G186" s="1"/>
      <c r="H186" s="1"/>
    </row>
    <row r="187" ht="11.25" customHeight="1">
      <c r="A187" s="95" t="s">
        <v>12134</v>
      </c>
      <c r="B187" s="95" t="s">
        <v>1075</v>
      </c>
      <c r="C187" s="95" t="s">
        <v>15227</v>
      </c>
      <c r="D187" s="559">
        <v>50.0</v>
      </c>
      <c r="E187" s="559">
        <v>50.0</v>
      </c>
      <c r="F187" s="326" t="s">
        <v>5106</v>
      </c>
      <c r="G187" s="1"/>
      <c r="H187" s="1"/>
    </row>
    <row r="188" ht="11.25" customHeight="1">
      <c r="A188" s="137" t="s">
        <v>1260</v>
      </c>
      <c r="B188" s="137" t="s">
        <v>1075</v>
      </c>
      <c r="C188" s="137" t="s">
        <v>15228</v>
      </c>
      <c r="D188" s="557">
        <v>30.0</v>
      </c>
      <c r="E188" s="558">
        <v>30.0</v>
      </c>
      <c r="F188" s="326" t="s">
        <v>1260</v>
      </c>
      <c r="G188" s="1"/>
      <c r="H188" s="1"/>
    </row>
    <row r="189" ht="11.25" customHeight="1">
      <c r="A189" s="137" t="s">
        <v>10609</v>
      </c>
      <c r="B189" s="137" t="s">
        <v>135</v>
      </c>
      <c r="C189" s="137" t="s">
        <v>15229</v>
      </c>
      <c r="D189" s="557">
        <v>30.0</v>
      </c>
      <c r="E189" s="558">
        <v>30.0</v>
      </c>
      <c r="F189" s="330" t="s">
        <v>139</v>
      </c>
      <c r="G189" s="1"/>
      <c r="H189" s="1"/>
    </row>
    <row r="190" ht="11.25" customHeight="1">
      <c r="A190" s="137" t="s">
        <v>10609</v>
      </c>
      <c r="B190" s="137" t="s">
        <v>135</v>
      </c>
      <c r="C190" s="137" t="s">
        <v>15230</v>
      </c>
      <c r="D190" s="557">
        <v>50.0</v>
      </c>
      <c r="E190" s="558">
        <v>50.0</v>
      </c>
      <c r="F190" s="330" t="s">
        <v>139</v>
      </c>
      <c r="G190" s="1"/>
      <c r="H190" s="1"/>
    </row>
    <row r="191" ht="11.25" customHeight="1">
      <c r="A191" s="137" t="s">
        <v>12019</v>
      </c>
      <c r="B191" s="137" t="s">
        <v>135</v>
      </c>
      <c r="C191" s="137" t="s">
        <v>15231</v>
      </c>
      <c r="D191" s="557">
        <v>30.0</v>
      </c>
      <c r="E191" s="558">
        <v>30.0</v>
      </c>
      <c r="F191" s="330" t="s">
        <v>141</v>
      </c>
      <c r="G191" s="1"/>
      <c r="H191" s="1"/>
    </row>
    <row r="192" ht="11.25" customHeight="1">
      <c r="A192" s="137" t="s">
        <v>12019</v>
      </c>
      <c r="B192" s="137" t="s">
        <v>135</v>
      </c>
      <c r="C192" s="137" t="s">
        <v>15232</v>
      </c>
      <c r="D192" s="557">
        <v>50.0</v>
      </c>
      <c r="E192" s="558">
        <v>50.0</v>
      </c>
      <c r="F192" s="442" t="s">
        <v>15233</v>
      </c>
      <c r="G192" s="1"/>
      <c r="H192" s="1"/>
    </row>
    <row r="193" ht="11.25" customHeight="1">
      <c r="A193" s="137" t="s">
        <v>12019</v>
      </c>
      <c r="B193" s="137" t="s">
        <v>135</v>
      </c>
      <c r="C193" s="137" t="s">
        <v>15234</v>
      </c>
      <c r="D193" s="557">
        <v>100.0</v>
      </c>
      <c r="E193" s="558">
        <v>100.0</v>
      </c>
      <c r="F193" s="330" t="s">
        <v>141</v>
      </c>
      <c r="G193" s="1"/>
      <c r="H193" s="1"/>
    </row>
    <row r="194" ht="11.25" customHeight="1">
      <c r="A194" s="432" t="s">
        <v>10708</v>
      </c>
      <c r="B194" s="432" t="s">
        <v>135</v>
      </c>
      <c r="C194" s="443" t="s">
        <v>15235</v>
      </c>
      <c r="D194" s="569">
        <v>50.0</v>
      </c>
      <c r="E194" s="569">
        <v>50.0</v>
      </c>
      <c r="F194" s="136" t="s">
        <v>142</v>
      </c>
      <c r="G194" s="1"/>
      <c r="H194" s="1"/>
    </row>
    <row r="195" ht="11.25" customHeight="1">
      <c r="A195" s="432" t="s">
        <v>11678</v>
      </c>
      <c r="B195" s="432" t="s">
        <v>135</v>
      </c>
      <c r="C195" s="443" t="s">
        <v>15236</v>
      </c>
      <c r="D195" s="569">
        <v>30.0</v>
      </c>
      <c r="E195" s="569">
        <v>30.0</v>
      </c>
      <c r="F195" s="136" t="s">
        <v>143</v>
      </c>
      <c r="G195" s="1"/>
      <c r="H195" s="1"/>
    </row>
    <row r="196" ht="11.25" customHeight="1">
      <c r="A196" s="432" t="s">
        <v>11678</v>
      </c>
      <c r="B196" s="432" t="s">
        <v>135</v>
      </c>
      <c r="C196" s="443" t="s">
        <v>15237</v>
      </c>
      <c r="D196" s="569" t="s">
        <v>15238</v>
      </c>
      <c r="E196" s="569">
        <v>40.0</v>
      </c>
      <c r="F196" s="136" t="s">
        <v>143</v>
      </c>
      <c r="G196" s="1"/>
      <c r="H196" s="1"/>
    </row>
    <row r="197" ht="11.25" customHeight="1">
      <c r="A197" s="432" t="s">
        <v>11678</v>
      </c>
      <c r="B197" s="432" t="s">
        <v>135</v>
      </c>
      <c r="C197" s="443" t="s">
        <v>15239</v>
      </c>
      <c r="D197" s="569" t="s">
        <v>15240</v>
      </c>
      <c r="E197" s="569">
        <v>5.0</v>
      </c>
      <c r="F197" s="136" t="s">
        <v>143</v>
      </c>
      <c r="G197" s="1"/>
      <c r="H197" s="1"/>
    </row>
    <row r="198" ht="11.25" customHeight="1">
      <c r="A198" s="432" t="s">
        <v>11678</v>
      </c>
      <c r="B198" s="432" t="s">
        <v>135</v>
      </c>
      <c r="C198" s="443" t="s">
        <v>15241</v>
      </c>
      <c r="D198" s="569">
        <v>30.0</v>
      </c>
      <c r="E198" s="569">
        <v>30.0</v>
      </c>
      <c r="F198" s="136" t="s">
        <v>143</v>
      </c>
      <c r="G198" s="1"/>
      <c r="H198" s="1"/>
    </row>
    <row r="199" ht="11.25" customHeight="1">
      <c r="A199" s="432" t="s">
        <v>11678</v>
      </c>
      <c r="B199" s="432" t="s">
        <v>135</v>
      </c>
      <c r="C199" s="443" t="s">
        <v>15242</v>
      </c>
      <c r="D199" s="569">
        <v>30.0</v>
      </c>
      <c r="E199" s="569">
        <v>30.0</v>
      </c>
      <c r="F199" s="136" t="s">
        <v>143</v>
      </c>
      <c r="G199" s="1"/>
      <c r="H199" s="1"/>
    </row>
    <row r="200" ht="11.25" customHeight="1">
      <c r="A200" s="432" t="s">
        <v>11678</v>
      </c>
      <c r="B200" s="432" t="s">
        <v>135</v>
      </c>
      <c r="C200" s="443" t="s">
        <v>15243</v>
      </c>
      <c r="D200" s="569" t="s">
        <v>15244</v>
      </c>
      <c r="E200" s="569">
        <v>20.0</v>
      </c>
      <c r="F200" s="136" t="s">
        <v>143</v>
      </c>
      <c r="G200" s="1"/>
      <c r="H200" s="1"/>
    </row>
    <row r="201" ht="11.25" customHeight="1">
      <c r="A201" s="432" t="s">
        <v>145</v>
      </c>
      <c r="B201" s="432" t="s">
        <v>135</v>
      </c>
      <c r="C201" s="443" t="s">
        <v>15236</v>
      </c>
      <c r="D201" s="569">
        <v>30.0</v>
      </c>
      <c r="E201" s="569">
        <v>30.0</v>
      </c>
      <c r="F201" s="136" t="s">
        <v>145</v>
      </c>
      <c r="G201" s="1"/>
      <c r="H201" s="1"/>
    </row>
    <row r="202" ht="11.25" customHeight="1">
      <c r="A202" s="432" t="s">
        <v>145</v>
      </c>
      <c r="B202" s="432" t="s">
        <v>135</v>
      </c>
      <c r="C202" s="443" t="s">
        <v>15245</v>
      </c>
      <c r="D202" s="569">
        <v>60.0</v>
      </c>
      <c r="E202" s="569">
        <v>60.0</v>
      </c>
      <c r="F202" s="136" t="s">
        <v>145</v>
      </c>
      <c r="G202" s="1"/>
      <c r="H202" s="1"/>
    </row>
    <row r="203" ht="11.25" customHeight="1">
      <c r="A203" s="432" t="s">
        <v>145</v>
      </c>
      <c r="B203" s="432" t="s">
        <v>135</v>
      </c>
      <c r="C203" s="443" t="s">
        <v>15237</v>
      </c>
      <c r="D203" s="569" t="s">
        <v>15246</v>
      </c>
      <c r="E203" s="569">
        <v>85.0</v>
      </c>
      <c r="F203" s="136" t="s">
        <v>145</v>
      </c>
      <c r="G203" s="1"/>
      <c r="H203" s="1"/>
    </row>
    <row r="204" ht="11.25" customHeight="1">
      <c r="A204" s="432" t="s">
        <v>145</v>
      </c>
      <c r="B204" s="432" t="s">
        <v>135</v>
      </c>
      <c r="C204" s="443" t="s">
        <v>15247</v>
      </c>
      <c r="D204" s="569">
        <v>50.0</v>
      </c>
      <c r="E204" s="569">
        <v>50.0</v>
      </c>
      <c r="F204" s="136" t="s">
        <v>145</v>
      </c>
      <c r="G204" s="1"/>
      <c r="H204" s="1"/>
    </row>
    <row r="205" ht="11.25" customHeight="1">
      <c r="A205" s="432" t="s">
        <v>145</v>
      </c>
      <c r="B205" s="432" t="s">
        <v>135</v>
      </c>
      <c r="C205" s="443" t="s">
        <v>15248</v>
      </c>
      <c r="D205" s="569">
        <v>30.0</v>
      </c>
      <c r="E205" s="569">
        <v>30.0</v>
      </c>
      <c r="F205" s="136" t="s">
        <v>145</v>
      </c>
      <c r="G205" s="1"/>
      <c r="H205" s="1"/>
    </row>
    <row r="206" ht="11.25" customHeight="1">
      <c r="A206" s="432" t="s">
        <v>145</v>
      </c>
      <c r="B206" s="432" t="s">
        <v>135</v>
      </c>
      <c r="C206" s="443" t="s">
        <v>15249</v>
      </c>
      <c r="D206" s="569">
        <v>30.0</v>
      </c>
      <c r="E206" s="569">
        <v>30.0</v>
      </c>
      <c r="F206" s="136" t="s">
        <v>145</v>
      </c>
      <c r="G206" s="1"/>
      <c r="H206" s="1"/>
    </row>
    <row r="207" ht="11.25" customHeight="1">
      <c r="A207" s="432" t="s">
        <v>11683</v>
      </c>
      <c r="B207" s="432" t="s">
        <v>135</v>
      </c>
      <c r="C207" s="443" t="s">
        <v>15250</v>
      </c>
      <c r="D207" s="569">
        <v>30.0</v>
      </c>
      <c r="E207" s="569">
        <v>30.0</v>
      </c>
      <c r="F207" s="136" t="s">
        <v>146</v>
      </c>
      <c r="G207" s="1"/>
      <c r="H207" s="1"/>
    </row>
    <row r="208" ht="11.25" customHeight="1">
      <c r="A208" s="432" t="s">
        <v>11683</v>
      </c>
      <c r="B208" s="432" t="s">
        <v>13323</v>
      </c>
      <c r="C208" s="443" t="s">
        <v>15251</v>
      </c>
      <c r="D208" s="569">
        <v>30.0</v>
      </c>
      <c r="E208" s="569">
        <v>30.0</v>
      </c>
      <c r="F208" s="136" t="s">
        <v>146</v>
      </c>
      <c r="G208" s="1"/>
      <c r="H208" s="1"/>
    </row>
    <row r="209" ht="11.25" customHeight="1">
      <c r="A209" s="432" t="s">
        <v>11685</v>
      </c>
      <c r="B209" s="432" t="s">
        <v>135</v>
      </c>
      <c r="C209" s="443" t="s">
        <v>15252</v>
      </c>
      <c r="D209" s="569">
        <v>30.0</v>
      </c>
      <c r="E209" s="569">
        <v>30.0</v>
      </c>
      <c r="F209" s="136" t="s">
        <v>147</v>
      </c>
      <c r="G209" s="1"/>
      <c r="H209" s="1"/>
    </row>
    <row r="210" ht="11.25" customHeight="1">
      <c r="A210" s="432" t="s">
        <v>11685</v>
      </c>
      <c r="B210" s="432" t="s">
        <v>135</v>
      </c>
      <c r="C210" s="443" t="s">
        <v>15253</v>
      </c>
      <c r="D210" s="569" t="s">
        <v>15254</v>
      </c>
      <c r="E210" s="569">
        <v>30.0</v>
      </c>
      <c r="F210" s="136" t="s">
        <v>147</v>
      </c>
      <c r="G210" s="1"/>
      <c r="H210" s="1"/>
    </row>
    <row r="211" ht="11.25" customHeight="1">
      <c r="A211" s="432" t="s">
        <v>11685</v>
      </c>
      <c r="B211" s="432" t="s">
        <v>135</v>
      </c>
      <c r="C211" s="443" t="s">
        <v>15255</v>
      </c>
      <c r="D211" s="569">
        <v>8.0</v>
      </c>
      <c r="E211" s="569">
        <v>8.0</v>
      </c>
      <c r="F211" s="136" t="s">
        <v>147</v>
      </c>
      <c r="G211" s="1"/>
      <c r="H211" s="1"/>
    </row>
    <row r="212" ht="11.25" customHeight="1">
      <c r="A212" s="432" t="s">
        <v>11685</v>
      </c>
      <c r="B212" s="432" t="s">
        <v>135</v>
      </c>
      <c r="C212" s="443" t="s">
        <v>15256</v>
      </c>
      <c r="D212" s="569">
        <v>8.0</v>
      </c>
      <c r="E212" s="569">
        <v>8.0</v>
      </c>
      <c r="F212" s="136" t="s">
        <v>147</v>
      </c>
      <c r="G212" s="1"/>
      <c r="H212" s="1"/>
    </row>
    <row r="213" ht="11.25" customHeight="1">
      <c r="A213" s="432" t="s">
        <v>11685</v>
      </c>
      <c r="B213" s="432" t="s">
        <v>135</v>
      </c>
      <c r="C213" s="443" t="s">
        <v>15257</v>
      </c>
      <c r="D213" s="569">
        <v>8.0</v>
      </c>
      <c r="E213" s="569">
        <v>8.0</v>
      </c>
      <c r="F213" s="136" t="s">
        <v>147</v>
      </c>
      <c r="G213" s="1"/>
      <c r="H213" s="1"/>
    </row>
    <row r="214" ht="11.25" customHeight="1">
      <c r="A214" s="432" t="s">
        <v>11685</v>
      </c>
      <c r="B214" s="432" t="s">
        <v>135</v>
      </c>
      <c r="C214" s="443" t="s">
        <v>15258</v>
      </c>
      <c r="D214" s="569">
        <v>8.0</v>
      </c>
      <c r="E214" s="569">
        <v>8.0</v>
      </c>
      <c r="F214" s="136" t="s">
        <v>147</v>
      </c>
      <c r="G214" s="1"/>
      <c r="H214" s="1"/>
    </row>
    <row r="215" ht="11.25" customHeight="1">
      <c r="A215" s="432" t="s">
        <v>11685</v>
      </c>
      <c r="B215" s="432" t="s">
        <v>135</v>
      </c>
      <c r="C215" s="443" t="s">
        <v>15259</v>
      </c>
      <c r="D215" s="569">
        <v>8.0</v>
      </c>
      <c r="E215" s="569">
        <v>8.0</v>
      </c>
      <c r="F215" s="136" t="s">
        <v>147</v>
      </c>
      <c r="G215" s="1"/>
      <c r="H215" s="1"/>
    </row>
    <row r="216" ht="11.25" customHeight="1">
      <c r="A216" s="432" t="s">
        <v>11685</v>
      </c>
      <c r="B216" s="432" t="s">
        <v>135</v>
      </c>
      <c r="C216" s="443" t="s">
        <v>15260</v>
      </c>
      <c r="D216" s="569">
        <v>8.0</v>
      </c>
      <c r="E216" s="569">
        <v>8.0</v>
      </c>
      <c r="F216" s="136" t="s">
        <v>147</v>
      </c>
      <c r="G216" s="1"/>
      <c r="H216" s="1"/>
    </row>
    <row r="217" ht="11.25" customHeight="1">
      <c r="A217" s="432" t="s">
        <v>11685</v>
      </c>
      <c r="B217" s="432" t="s">
        <v>135</v>
      </c>
      <c r="C217" s="443" t="s">
        <v>15261</v>
      </c>
      <c r="D217" s="569">
        <v>8.0</v>
      </c>
      <c r="E217" s="569">
        <v>8.0</v>
      </c>
      <c r="F217" s="136" t="s">
        <v>147</v>
      </c>
      <c r="G217" s="1"/>
      <c r="H217" s="1"/>
    </row>
    <row r="218" ht="11.25" customHeight="1">
      <c r="A218" s="137" t="s">
        <v>13439</v>
      </c>
      <c r="B218" s="137" t="s">
        <v>135</v>
      </c>
      <c r="C218" s="137" t="s">
        <v>15262</v>
      </c>
      <c r="D218" s="557">
        <v>30.0</v>
      </c>
      <c r="E218" s="558">
        <v>30.0</v>
      </c>
      <c r="F218" s="137" t="s">
        <v>13439</v>
      </c>
      <c r="G218" s="1"/>
      <c r="H218" s="1"/>
    </row>
    <row r="219" ht="11.25" customHeight="1">
      <c r="A219" s="137" t="s">
        <v>13439</v>
      </c>
      <c r="B219" s="137" t="s">
        <v>135</v>
      </c>
      <c r="C219" s="137" t="s">
        <v>15237</v>
      </c>
      <c r="D219" s="557" t="s">
        <v>15254</v>
      </c>
      <c r="E219" s="558">
        <v>15.0</v>
      </c>
      <c r="F219" s="137" t="s">
        <v>13439</v>
      </c>
      <c r="G219" s="1"/>
      <c r="H219" s="1"/>
    </row>
    <row r="220" ht="11.25" customHeight="1">
      <c r="A220" s="137" t="s">
        <v>13439</v>
      </c>
      <c r="B220" s="137" t="s">
        <v>135</v>
      </c>
      <c r="C220" s="137" t="s">
        <v>15241</v>
      </c>
      <c r="D220" s="557">
        <v>30.0</v>
      </c>
      <c r="E220" s="558">
        <v>30.0</v>
      </c>
      <c r="F220" s="137" t="s">
        <v>13439</v>
      </c>
      <c r="G220" s="1"/>
      <c r="H220" s="1"/>
    </row>
    <row r="221" ht="11.25" customHeight="1">
      <c r="A221" s="137" t="s">
        <v>13439</v>
      </c>
      <c r="B221" s="137" t="s">
        <v>135</v>
      </c>
      <c r="C221" s="137" t="s">
        <v>15242</v>
      </c>
      <c r="D221" s="557">
        <v>30.0</v>
      </c>
      <c r="E221" s="558">
        <v>30.0</v>
      </c>
      <c r="F221" s="137" t="s">
        <v>13439</v>
      </c>
      <c r="G221" s="1"/>
      <c r="H221" s="1"/>
    </row>
    <row r="222" ht="11.25" customHeight="1">
      <c r="A222" s="432" t="s">
        <v>149</v>
      </c>
      <c r="B222" s="432" t="s">
        <v>135</v>
      </c>
      <c r="C222" s="443" t="s">
        <v>15263</v>
      </c>
      <c r="D222" s="569">
        <v>30.0</v>
      </c>
      <c r="E222" s="569">
        <v>30.0</v>
      </c>
      <c r="F222" s="136" t="s">
        <v>149</v>
      </c>
      <c r="G222" s="1"/>
      <c r="H222" s="1"/>
    </row>
    <row r="223" ht="11.25" customHeight="1">
      <c r="A223" s="432" t="s">
        <v>149</v>
      </c>
      <c r="B223" s="432" t="s">
        <v>135</v>
      </c>
      <c r="C223" s="443" t="s">
        <v>15264</v>
      </c>
      <c r="D223" s="569">
        <v>10.0</v>
      </c>
      <c r="E223" s="569">
        <v>10.0</v>
      </c>
      <c r="F223" s="136" t="s">
        <v>149</v>
      </c>
      <c r="G223" s="1"/>
      <c r="H223" s="1"/>
    </row>
    <row r="224" ht="11.25" customHeight="1">
      <c r="A224" s="432" t="s">
        <v>149</v>
      </c>
      <c r="B224" s="432" t="s">
        <v>135</v>
      </c>
      <c r="C224" s="443" t="s">
        <v>15265</v>
      </c>
      <c r="D224" s="569">
        <v>10.0</v>
      </c>
      <c r="E224" s="569">
        <v>10.0</v>
      </c>
      <c r="F224" s="136" t="s">
        <v>149</v>
      </c>
      <c r="G224" s="1"/>
      <c r="H224" s="1"/>
    </row>
    <row r="225" ht="11.25" customHeight="1">
      <c r="A225" s="432" t="s">
        <v>149</v>
      </c>
      <c r="B225" s="432" t="s">
        <v>135</v>
      </c>
      <c r="C225" s="443" t="s">
        <v>15266</v>
      </c>
      <c r="D225" s="569">
        <v>10.0</v>
      </c>
      <c r="E225" s="569">
        <v>10.0</v>
      </c>
      <c r="F225" s="136" t="s">
        <v>149</v>
      </c>
      <c r="G225" s="1"/>
      <c r="H225" s="1"/>
    </row>
    <row r="226" ht="11.25" customHeight="1">
      <c r="A226" s="432" t="s">
        <v>149</v>
      </c>
      <c r="B226" s="432" t="s">
        <v>135</v>
      </c>
      <c r="C226" s="443" t="s">
        <v>15267</v>
      </c>
      <c r="D226" s="569">
        <v>10.0</v>
      </c>
      <c r="E226" s="569">
        <v>10.0</v>
      </c>
      <c r="F226" s="136" t="s">
        <v>149</v>
      </c>
      <c r="G226" s="1"/>
      <c r="H226" s="1"/>
    </row>
    <row r="227" ht="11.25" customHeight="1">
      <c r="A227" s="432" t="s">
        <v>150</v>
      </c>
      <c r="B227" s="432" t="s">
        <v>135</v>
      </c>
      <c r="C227" s="443" t="s">
        <v>15268</v>
      </c>
      <c r="D227" s="569">
        <v>50.0</v>
      </c>
      <c r="E227" s="569">
        <v>50.0</v>
      </c>
      <c r="F227" s="136" t="s">
        <v>150</v>
      </c>
      <c r="G227" s="1"/>
      <c r="H227" s="1"/>
    </row>
    <row r="228" ht="11.25" customHeight="1">
      <c r="A228" s="432" t="s">
        <v>151</v>
      </c>
      <c r="B228" s="432" t="s">
        <v>135</v>
      </c>
      <c r="C228" s="443" t="s">
        <v>15269</v>
      </c>
      <c r="D228" s="569">
        <v>30.0</v>
      </c>
      <c r="E228" s="569">
        <v>30.0</v>
      </c>
      <c r="F228" s="136" t="s">
        <v>151</v>
      </c>
      <c r="G228" s="1"/>
      <c r="H228" s="1"/>
    </row>
    <row r="229" ht="11.25" customHeight="1">
      <c r="A229" s="432" t="s">
        <v>10998</v>
      </c>
      <c r="B229" s="432" t="s">
        <v>135</v>
      </c>
      <c r="C229" s="443" t="s">
        <v>15270</v>
      </c>
      <c r="D229" s="569">
        <v>50.0</v>
      </c>
      <c r="E229" s="569">
        <v>50.0</v>
      </c>
      <c r="F229" s="136" t="s">
        <v>153</v>
      </c>
      <c r="G229" s="1"/>
      <c r="H229" s="1"/>
    </row>
    <row r="230" ht="11.25" customHeight="1">
      <c r="A230" s="432" t="s">
        <v>11691</v>
      </c>
      <c r="B230" s="432" t="s">
        <v>135</v>
      </c>
      <c r="C230" s="443" t="s">
        <v>15271</v>
      </c>
      <c r="D230" s="569">
        <v>8.0</v>
      </c>
      <c r="E230" s="569">
        <v>8.0</v>
      </c>
      <c r="F230" s="136" t="s">
        <v>154</v>
      </c>
      <c r="G230" s="1"/>
      <c r="H230" s="1"/>
    </row>
    <row r="231" ht="11.25" customHeight="1">
      <c r="A231" s="432" t="s">
        <v>11691</v>
      </c>
      <c r="B231" s="432" t="s">
        <v>135</v>
      </c>
      <c r="C231" s="443" t="s">
        <v>15272</v>
      </c>
      <c r="D231" s="569">
        <v>8.0</v>
      </c>
      <c r="E231" s="569">
        <v>8.0</v>
      </c>
      <c r="F231" s="136" t="s">
        <v>154</v>
      </c>
      <c r="G231" s="1"/>
      <c r="H231" s="1"/>
    </row>
    <row r="232" ht="11.25" customHeight="1">
      <c r="A232" s="432" t="s">
        <v>11691</v>
      </c>
      <c r="B232" s="432" t="s">
        <v>135</v>
      </c>
      <c r="C232" s="443" t="s">
        <v>15273</v>
      </c>
      <c r="D232" s="569">
        <v>8.0</v>
      </c>
      <c r="E232" s="569">
        <v>8.0</v>
      </c>
      <c r="F232" s="136" t="s">
        <v>154</v>
      </c>
      <c r="G232" s="1"/>
      <c r="H232" s="1"/>
    </row>
    <row r="233" ht="11.25" customHeight="1">
      <c r="A233" s="432" t="s">
        <v>11691</v>
      </c>
      <c r="B233" s="432" t="s">
        <v>135</v>
      </c>
      <c r="C233" s="443" t="s">
        <v>15274</v>
      </c>
      <c r="D233" s="569">
        <v>8.0</v>
      </c>
      <c r="E233" s="569">
        <v>8.0</v>
      </c>
      <c r="F233" s="136" t="s">
        <v>154</v>
      </c>
      <c r="G233" s="1"/>
      <c r="H233" s="1"/>
    </row>
    <row r="234" ht="11.25" customHeight="1">
      <c r="A234" s="432" t="s">
        <v>11691</v>
      </c>
      <c r="B234" s="432" t="s">
        <v>135</v>
      </c>
      <c r="C234" s="443" t="s">
        <v>15275</v>
      </c>
      <c r="D234" s="569">
        <v>8.0</v>
      </c>
      <c r="E234" s="569">
        <v>8.0</v>
      </c>
      <c r="F234" s="136" t="s">
        <v>154</v>
      </c>
      <c r="G234" s="1"/>
      <c r="H234" s="1"/>
    </row>
    <row r="235" ht="11.25" customHeight="1">
      <c r="A235" s="432" t="s">
        <v>11691</v>
      </c>
      <c r="B235" s="432" t="s">
        <v>135</v>
      </c>
      <c r="C235" s="443" t="s">
        <v>15276</v>
      </c>
      <c r="D235" s="569">
        <v>30.0</v>
      </c>
      <c r="E235" s="569">
        <v>30.0</v>
      </c>
      <c r="F235" s="136" t="s">
        <v>154</v>
      </c>
      <c r="G235" s="1"/>
      <c r="H235" s="1"/>
    </row>
    <row r="236" ht="11.25" customHeight="1">
      <c r="A236" s="432" t="s">
        <v>11691</v>
      </c>
      <c r="B236" s="432" t="s">
        <v>135</v>
      </c>
      <c r="C236" s="443" t="s">
        <v>15277</v>
      </c>
      <c r="D236" s="569" t="s">
        <v>15254</v>
      </c>
      <c r="E236" s="569">
        <v>30.0</v>
      </c>
      <c r="F236" s="136" t="s">
        <v>154</v>
      </c>
      <c r="G236" s="1"/>
      <c r="H236" s="1"/>
    </row>
    <row r="237" ht="11.25" customHeight="1">
      <c r="A237" s="432" t="s">
        <v>8231</v>
      </c>
      <c r="B237" s="432" t="s">
        <v>135</v>
      </c>
      <c r="C237" s="443" t="s">
        <v>15278</v>
      </c>
      <c r="D237" s="569" t="s">
        <v>15279</v>
      </c>
      <c r="E237" s="569">
        <v>8.0</v>
      </c>
      <c r="F237" s="136" t="s">
        <v>156</v>
      </c>
      <c r="G237" s="1"/>
      <c r="H237" s="1"/>
    </row>
    <row r="238" ht="11.25" customHeight="1">
      <c r="A238" s="432" t="s">
        <v>14881</v>
      </c>
      <c r="B238" s="432" t="s">
        <v>135</v>
      </c>
      <c r="C238" s="443" t="s">
        <v>15280</v>
      </c>
      <c r="D238" s="569">
        <v>100.0</v>
      </c>
      <c r="E238" s="569">
        <v>100.0</v>
      </c>
      <c r="F238" s="136" t="s">
        <v>157</v>
      </c>
      <c r="G238" s="1"/>
      <c r="H238" s="1"/>
    </row>
    <row r="239" ht="11.25" customHeight="1">
      <c r="A239" s="432" t="s">
        <v>14881</v>
      </c>
      <c r="B239" s="432" t="s">
        <v>135</v>
      </c>
      <c r="C239" s="443" t="s">
        <v>15281</v>
      </c>
      <c r="D239" s="569">
        <v>30.0</v>
      </c>
      <c r="E239" s="569">
        <v>30.0</v>
      </c>
      <c r="F239" s="136" t="s">
        <v>157</v>
      </c>
      <c r="G239" s="1"/>
      <c r="H239" s="1"/>
    </row>
    <row r="240" ht="11.25" customHeight="1">
      <c r="A240" s="432" t="s">
        <v>14881</v>
      </c>
      <c r="B240" s="432" t="s">
        <v>135</v>
      </c>
      <c r="C240" s="443" t="s">
        <v>15282</v>
      </c>
      <c r="D240" s="569">
        <v>30.0</v>
      </c>
      <c r="E240" s="569">
        <v>30.0</v>
      </c>
      <c r="F240" s="136" t="s">
        <v>157</v>
      </c>
      <c r="G240" s="1"/>
      <c r="H240" s="1"/>
    </row>
    <row r="241" ht="11.25" customHeight="1">
      <c r="A241" s="432" t="s">
        <v>14881</v>
      </c>
      <c r="B241" s="432" t="s">
        <v>135</v>
      </c>
      <c r="C241" s="443" t="s">
        <v>15283</v>
      </c>
      <c r="D241" s="569">
        <v>10.0</v>
      </c>
      <c r="E241" s="569">
        <v>20.0</v>
      </c>
      <c r="F241" s="136" t="s">
        <v>157</v>
      </c>
      <c r="G241" s="1"/>
      <c r="H241" s="1"/>
    </row>
    <row r="242" ht="11.25" customHeight="1">
      <c r="A242" s="432" t="s">
        <v>159</v>
      </c>
      <c r="B242" s="432" t="s">
        <v>135</v>
      </c>
      <c r="C242" s="443" t="s">
        <v>15250</v>
      </c>
      <c r="D242" s="569">
        <v>30.0</v>
      </c>
      <c r="E242" s="569">
        <v>30.0</v>
      </c>
      <c r="F242" s="136" t="s">
        <v>159</v>
      </c>
      <c r="G242" s="1"/>
      <c r="H242" s="1"/>
    </row>
    <row r="243" ht="11.25" customHeight="1">
      <c r="A243" s="432" t="s">
        <v>159</v>
      </c>
      <c r="B243" s="432" t="s">
        <v>135</v>
      </c>
      <c r="C243" s="443" t="s">
        <v>15284</v>
      </c>
      <c r="D243" s="569">
        <v>10.0</v>
      </c>
      <c r="E243" s="570">
        <v>3.425</v>
      </c>
      <c r="F243" s="136" t="s">
        <v>159</v>
      </c>
      <c r="G243" s="1"/>
      <c r="H243" s="1"/>
    </row>
    <row r="244" ht="11.25" customHeight="1">
      <c r="A244" s="432" t="s">
        <v>159</v>
      </c>
      <c r="B244" s="432" t="s">
        <v>135</v>
      </c>
      <c r="C244" s="443" t="s">
        <v>15285</v>
      </c>
      <c r="D244" s="569">
        <v>10.0</v>
      </c>
      <c r="E244" s="570">
        <v>3.425</v>
      </c>
      <c r="F244" s="136" t="s">
        <v>159</v>
      </c>
      <c r="G244" s="1"/>
      <c r="H244" s="1"/>
    </row>
    <row r="245" ht="11.25" customHeight="1">
      <c r="A245" s="432" t="s">
        <v>159</v>
      </c>
      <c r="B245" s="432" t="s">
        <v>135</v>
      </c>
      <c r="C245" s="443" t="s">
        <v>15286</v>
      </c>
      <c r="D245" s="569">
        <v>10.0</v>
      </c>
      <c r="E245" s="569">
        <v>10.0</v>
      </c>
      <c r="F245" s="136" t="s">
        <v>159</v>
      </c>
      <c r="G245" s="1"/>
      <c r="H245" s="1"/>
    </row>
    <row r="246" ht="11.25" customHeight="1">
      <c r="A246" s="432" t="s">
        <v>159</v>
      </c>
      <c r="B246" s="432" t="s">
        <v>135</v>
      </c>
      <c r="C246" s="443" t="s">
        <v>15287</v>
      </c>
      <c r="D246" s="569">
        <v>10.0</v>
      </c>
      <c r="E246" s="569">
        <v>10.0</v>
      </c>
      <c r="F246" s="136" t="s">
        <v>159</v>
      </c>
      <c r="G246" s="1"/>
      <c r="H246" s="1"/>
    </row>
    <row r="247" ht="11.25" customHeight="1">
      <c r="A247" s="432" t="s">
        <v>159</v>
      </c>
      <c r="B247" s="432" t="s">
        <v>7880</v>
      </c>
      <c r="C247" s="443" t="s">
        <v>15288</v>
      </c>
      <c r="D247" s="569">
        <v>50.0</v>
      </c>
      <c r="E247" s="569">
        <v>50.0</v>
      </c>
      <c r="F247" s="136" t="s">
        <v>159</v>
      </c>
      <c r="G247" s="1"/>
      <c r="H247" s="1"/>
    </row>
    <row r="248" ht="11.25" customHeight="1">
      <c r="A248" s="432" t="s">
        <v>160</v>
      </c>
      <c r="B248" s="432" t="s">
        <v>10828</v>
      </c>
      <c r="C248" s="443" t="s">
        <v>15289</v>
      </c>
      <c r="D248" s="569">
        <v>30.0</v>
      </c>
      <c r="E248" s="569">
        <v>30.0</v>
      </c>
      <c r="F248" s="136" t="s">
        <v>160</v>
      </c>
      <c r="G248" s="1"/>
      <c r="H248" s="1"/>
    </row>
    <row r="249" ht="11.25" customHeight="1">
      <c r="A249" s="432" t="s">
        <v>160</v>
      </c>
      <c r="B249" s="432" t="s">
        <v>10828</v>
      </c>
      <c r="C249" s="443" t="s">
        <v>15290</v>
      </c>
      <c r="D249" s="569" t="s">
        <v>15291</v>
      </c>
      <c r="E249" s="569">
        <v>60.0</v>
      </c>
      <c r="F249" s="136" t="s">
        <v>160</v>
      </c>
      <c r="G249" s="1"/>
      <c r="H249" s="1"/>
    </row>
    <row r="250" ht="11.25" customHeight="1">
      <c r="A250" s="432" t="s">
        <v>160</v>
      </c>
      <c r="B250" s="432" t="s">
        <v>10828</v>
      </c>
      <c r="C250" s="443" t="s">
        <v>15292</v>
      </c>
      <c r="D250" s="569">
        <v>8.0</v>
      </c>
      <c r="E250" s="569">
        <v>8.0</v>
      </c>
      <c r="F250" s="136" t="s">
        <v>160</v>
      </c>
      <c r="G250" s="1"/>
      <c r="H250" s="1"/>
    </row>
    <row r="251" ht="11.25" customHeight="1">
      <c r="A251" s="432" t="s">
        <v>160</v>
      </c>
      <c r="B251" s="432" t="s">
        <v>10828</v>
      </c>
      <c r="C251" s="443" t="s">
        <v>15293</v>
      </c>
      <c r="D251" s="569">
        <v>8.0</v>
      </c>
      <c r="E251" s="569">
        <v>8.0</v>
      </c>
      <c r="F251" s="136" t="s">
        <v>160</v>
      </c>
      <c r="G251" s="1"/>
      <c r="H251" s="1"/>
    </row>
    <row r="252" ht="11.25" customHeight="1">
      <c r="A252" s="432" t="s">
        <v>160</v>
      </c>
      <c r="B252" s="432" t="s">
        <v>10828</v>
      </c>
      <c r="C252" s="443" t="s">
        <v>15294</v>
      </c>
      <c r="D252" s="569">
        <v>8.0</v>
      </c>
      <c r="E252" s="569">
        <v>8.0</v>
      </c>
      <c r="F252" s="136" t="s">
        <v>160</v>
      </c>
      <c r="G252" s="1"/>
      <c r="H252" s="1"/>
    </row>
    <row r="253" ht="11.25" customHeight="1">
      <c r="A253" s="432" t="s">
        <v>160</v>
      </c>
      <c r="B253" s="432" t="s">
        <v>10828</v>
      </c>
      <c r="C253" s="443" t="s">
        <v>15295</v>
      </c>
      <c r="D253" s="569">
        <v>8.0</v>
      </c>
      <c r="E253" s="569">
        <v>8.0</v>
      </c>
      <c r="F253" s="136" t="s">
        <v>160</v>
      </c>
      <c r="G253" s="1"/>
      <c r="H253" s="1"/>
    </row>
    <row r="254" ht="11.25" customHeight="1">
      <c r="A254" s="432" t="s">
        <v>160</v>
      </c>
      <c r="B254" s="432" t="s">
        <v>10828</v>
      </c>
      <c r="C254" s="443" t="s">
        <v>15296</v>
      </c>
      <c r="D254" s="569">
        <v>8.0</v>
      </c>
      <c r="E254" s="569">
        <v>8.0</v>
      </c>
      <c r="F254" s="136" t="s">
        <v>160</v>
      </c>
      <c r="G254" s="1"/>
      <c r="H254" s="1"/>
    </row>
    <row r="255" ht="11.25" customHeight="1">
      <c r="A255" s="432" t="s">
        <v>160</v>
      </c>
      <c r="B255" s="432" t="s">
        <v>10828</v>
      </c>
      <c r="C255" s="443" t="s">
        <v>15297</v>
      </c>
      <c r="D255" s="569">
        <v>8.0</v>
      </c>
      <c r="E255" s="569">
        <v>8.0</v>
      </c>
      <c r="F255" s="136" t="s">
        <v>160</v>
      </c>
      <c r="G255" s="1"/>
      <c r="H255" s="1"/>
    </row>
    <row r="256" ht="11.25" customHeight="1">
      <c r="A256" s="432" t="s">
        <v>160</v>
      </c>
      <c r="B256" s="432" t="s">
        <v>10828</v>
      </c>
      <c r="C256" s="443" t="s">
        <v>15298</v>
      </c>
      <c r="D256" s="569">
        <v>8.0</v>
      </c>
      <c r="E256" s="569">
        <v>8.0</v>
      </c>
      <c r="F256" s="136" t="s">
        <v>160</v>
      </c>
      <c r="G256" s="1"/>
      <c r="H256" s="1"/>
    </row>
    <row r="257" ht="11.25" customHeight="1">
      <c r="A257" s="432" t="s">
        <v>12152</v>
      </c>
      <c r="B257" s="432" t="s">
        <v>135</v>
      </c>
      <c r="C257" s="443" t="s">
        <v>15299</v>
      </c>
      <c r="D257" s="569"/>
      <c r="E257" s="569">
        <v>30.0</v>
      </c>
      <c r="F257" s="136" t="s">
        <v>161</v>
      </c>
      <c r="G257" s="1"/>
      <c r="H257" s="1"/>
    </row>
    <row r="258" ht="11.25" customHeight="1">
      <c r="A258" s="432" t="s">
        <v>11100</v>
      </c>
      <c r="B258" s="432" t="s">
        <v>135</v>
      </c>
      <c r="C258" s="443" t="s">
        <v>15300</v>
      </c>
      <c r="D258" s="569">
        <v>30.0</v>
      </c>
      <c r="E258" s="569">
        <v>30.0</v>
      </c>
      <c r="F258" s="136" t="s">
        <v>162</v>
      </c>
      <c r="G258" s="1"/>
      <c r="H258" s="1"/>
    </row>
    <row r="259" ht="11.25" customHeight="1">
      <c r="A259" s="432" t="s">
        <v>11100</v>
      </c>
      <c r="B259" s="432" t="s">
        <v>135</v>
      </c>
      <c r="C259" s="443" t="s">
        <v>15301</v>
      </c>
      <c r="D259" s="569">
        <v>10.0</v>
      </c>
      <c r="E259" s="569">
        <v>5.0</v>
      </c>
      <c r="F259" s="136" t="s">
        <v>162</v>
      </c>
      <c r="G259" s="1"/>
      <c r="H259" s="1"/>
    </row>
    <row r="260" ht="11.25" customHeight="1">
      <c r="A260" s="432" t="s">
        <v>11100</v>
      </c>
      <c r="B260" s="432" t="s">
        <v>135</v>
      </c>
      <c r="C260" s="443" t="s">
        <v>15302</v>
      </c>
      <c r="D260" s="569">
        <v>10.0</v>
      </c>
      <c r="E260" s="569">
        <v>10.0</v>
      </c>
      <c r="F260" s="136" t="s">
        <v>162</v>
      </c>
      <c r="G260" s="1"/>
      <c r="H260" s="1"/>
    </row>
    <row r="261" ht="11.25" customHeight="1">
      <c r="A261" s="432" t="s">
        <v>11100</v>
      </c>
      <c r="B261" s="432" t="s">
        <v>135</v>
      </c>
      <c r="C261" s="443" t="s">
        <v>15303</v>
      </c>
      <c r="D261" s="569">
        <v>10.0</v>
      </c>
      <c r="E261" s="569">
        <v>10.0</v>
      </c>
      <c r="F261" s="136" t="s">
        <v>162</v>
      </c>
      <c r="G261" s="1"/>
      <c r="H261" s="1"/>
    </row>
    <row r="262" ht="11.25" customHeight="1">
      <c r="A262" s="432" t="s">
        <v>11100</v>
      </c>
      <c r="B262" s="432" t="s">
        <v>135</v>
      </c>
      <c r="C262" s="443" t="s">
        <v>15304</v>
      </c>
      <c r="D262" s="569">
        <v>10.0</v>
      </c>
      <c r="E262" s="569">
        <v>5.0</v>
      </c>
      <c r="F262" s="136" t="s">
        <v>162</v>
      </c>
      <c r="G262" s="1"/>
      <c r="H262" s="1"/>
    </row>
    <row r="263" ht="11.25" customHeight="1">
      <c r="A263" s="432" t="s">
        <v>11100</v>
      </c>
      <c r="B263" s="432" t="s">
        <v>135</v>
      </c>
      <c r="C263" s="443" t="s">
        <v>15305</v>
      </c>
      <c r="D263" s="569">
        <v>30.0</v>
      </c>
      <c r="E263" s="569">
        <v>30.0</v>
      </c>
      <c r="F263" s="136" t="s">
        <v>162</v>
      </c>
      <c r="G263" s="1"/>
      <c r="H263" s="1"/>
    </row>
    <row r="264" ht="11.25" customHeight="1">
      <c r="A264" s="432" t="s">
        <v>11100</v>
      </c>
      <c r="B264" s="432" t="s">
        <v>135</v>
      </c>
      <c r="C264" s="443" t="s">
        <v>15306</v>
      </c>
      <c r="D264" s="569">
        <v>30.0</v>
      </c>
      <c r="E264" s="569">
        <v>30.0</v>
      </c>
      <c r="F264" s="136" t="s">
        <v>162</v>
      </c>
      <c r="G264" s="1"/>
      <c r="H264" s="1"/>
    </row>
    <row r="265" ht="11.25" customHeight="1">
      <c r="A265" s="432" t="s">
        <v>11100</v>
      </c>
      <c r="B265" s="432" t="s">
        <v>135</v>
      </c>
      <c r="C265" s="443" t="s">
        <v>15307</v>
      </c>
      <c r="D265" s="569">
        <v>50.0</v>
      </c>
      <c r="E265" s="569">
        <v>50.0</v>
      </c>
      <c r="F265" s="136" t="s">
        <v>162</v>
      </c>
      <c r="G265" s="1"/>
      <c r="H265" s="1"/>
    </row>
    <row r="266" ht="11.25" customHeight="1">
      <c r="A266" s="432" t="s">
        <v>11100</v>
      </c>
      <c r="B266" s="432" t="s">
        <v>135</v>
      </c>
      <c r="C266" s="443" t="s">
        <v>15308</v>
      </c>
      <c r="D266" s="569">
        <v>50.0</v>
      </c>
      <c r="E266" s="569">
        <v>50.0</v>
      </c>
      <c r="F266" s="136" t="s">
        <v>162</v>
      </c>
    </row>
    <row r="267" ht="11.25" customHeight="1">
      <c r="A267" s="137" t="s">
        <v>12154</v>
      </c>
      <c r="B267" s="137" t="s">
        <v>135</v>
      </c>
      <c r="C267" s="137" t="s">
        <v>15309</v>
      </c>
      <c r="D267" s="557">
        <v>30.0</v>
      </c>
      <c r="E267" s="558">
        <v>30.0</v>
      </c>
      <c r="F267" s="137" t="s">
        <v>12154</v>
      </c>
    </row>
    <row r="268" ht="11.25" customHeight="1">
      <c r="A268" s="137" t="s">
        <v>12154</v>
      </c>
      <c r="B268" s="137" t="s">
        <v>135</v>
      </c>
      <c r="C268" s="137" t="s">
        <v>15310</v>
      </c>
      <c r="D268" s="557">
        <v>30.0</v>
      </c>
      <c r="E268" s="558">
        <v>10.0</v>
      </c>
      <c r="F268" s="137" t="s">
        <v>12154</v>
      </c>
    </row>
    <row r="269" ht="11.25" customHeight="1">
      <c r="A269" s="137" t="s">
        <v>12154</v>
      </c>
      <c r="B269" s="137" t="s">
        <v>135</v>
      </c>
      <c r="C269" s="137" t="s">
        <v>15311</v>
      </c>
      <c r="D269" s="557">
        <v>30.0</v>
      </c>
      <c r="E269" s="558">
        <v>10.0</v>
      </c>
      <c r="F269" s="137" t="s">
        <v>12154</v>
      </c>
    </row>
    <row r="270" ht="11.25" customHeight="1">
      <c r="A270" s="137" t="s">
        <v>12154</v>
      </c>
      <c r="B270" s="137" t="s">
        <v>135</v>
      </c>
      <c r="C270" s="137" t="s">
        <v>15312</v>
      </c>
      <c r="D270" s="557">
        <v>30.0</v>
      </c>
      <c r="E270" s="558">
        <v>30.0</v>
      </c>
      <c r="F270" s="137" t="s">
        <v>12154</v>
      </c>
    </row>
    <row r="271" ht="11.25" customHeight="1">
      <c r="A271" s="137" t="s">
        <v>12154</v>
      </c>
      <c r="B271" s="137" t="s">
        <v>135</v>
      </c>
      <c r="C271" s="137" t="s">
        <v>15313</v>
      </c>
      <c r="D271" s="557">
        <v>30.0</v>
      </c>
      <c r="E271" s="558">
        <v>30.0</v>
      </c>
      <c r="F271" s="137" t="s">
        <v>12154</v>
      </c>
    </row>
    <row r="272" ht="11.25" customHeight="1">
      <c r="A272" s="137" t="s">
        <v>12154</v>
      </c>
      <c r="B272" s="137" t="s">
        <v>135</v>
      </c>
      <c r="C272" s="137" t="s">
        <v>15314</v>
      </c>
      <c r="D272" s="557">
        <v>30.0</v>
      </c>
      <c r="E272" s="558">
        <v>30.0</v>
      </c>
      <c r="F272" s="137" t="s">
        <v>12154</v>
      </c>
    </row>
    <row r="273" ht="11.25" customHeight="1">
      <c r="A273" s="137" t="s">
        <v>12154</v>
      </c>
      <c r="B273" s="137" t="s">
        <v>135</v>
      </c>
      <c r="C273" s="137" t="s">
        <v>15315</v>
      </c>
      <c r="D273" s="557">
        <v>50.0</v>
      </c>
      <c r="E273" s="558">
        <v>50.0</v>
      </c>
      <c r="F273" s="137" t="s">
        <v>12154</v>
      </c>
    </row>
    <row r="274" ht="11.25" customHeight="1">
      <c r="A274" s="137" t="s">
        <v>12154</v>
      </c>
      <c r="B274" s="137" t="s">
        <v>135</v>
      </c>
      <c r="C274" s="137" t="s">
        <v>15316</v>
      </c>
      <c r="D274" s="557">
        <v>50.0</v>
      </c>
      <c r="E274" s="558">
        <v>50.0</v>
      </c>
      <c r="F274" s="137" t="s">
        <v>12154</v>
      </c>
    </row>
    <row r="275" ht="11.25" customHeight="1">
      <c r="A275" s="137" t="s">
        <v>12154</v>
      </c>
      <c r="B275" s="137" t="s">
        <v>135</v>
      </c>
      <c r="C275" s="443" t="s">
        <v>15317</v>
      </c>
      <c r="D275" s="571">
        <v>50.0</v>
      </c>
      <c r="E275" s="572">
        <v>50.0</v>
      </c>
      <c r="F275" s="137" t="s">
        <v>12154</v>
      </c>
    </row>
    <row r="276" ht="11.25" customHeight="1">
      <c r="A276" s="432" t="s">
        <v>11118</v>
      </c>
      <c r="B276" s="432" t="s">
        <v>135</v>
      </c>
      <c r="C276" s="443" t="s">
        <v>15318</v>
      </c>
      <c r="D276" s="569">
        <v>10.0</v>
      </c>
      <c r="E276" s="569">
        <v>5.0</v>
      </c>
      <c r="F276" s="136" t="s">
        <v>164</v>
      </c>
    </row>
    <row r="277" ht="11.25" customHeight="1">
      <c r="A277" s="432" t="s">
        <v>11118</v>
      </c>
      <c r="B277" s="432" t="s">
        <v>135</v>
      </c>
      <c r="C277" s="443" t="s">
        <v>15319</v>
      </c>
      <c r="D277" s="569">
        <v>10.0</v>
      </c>
      <c r="E277" s="569">
        <v>10.0</v>
      </c>
      <c r="F277" s="136" t="s">
        <v>164</v>
      </c>
    </row>
    <row r="278" ht="11.25" customHeight="1">
      <c r="A278" s="432" t="s">
        <v>11118</v>
      </c>
      <c r="B278" s="432" t="s">
        <v>135</v>
      </c>
      <c r="C278" s="443" t="s">
        <v>15320</v>
      </c>
      <c r="D278" s="569">
        <v>30.0</v>
      </c>
      <c r="E278" s="569">
        <v>30.0</v>
      </c>
      <c r="F278" s="136" t="s">
        <v>164</v>
      </c>
    </row>
    <row r="279" ht="11.25" customHeight="1">
      <c r="A279" s="432" t="s">
        <v>11118</v>
      </c>
      <c r="B279" s="432" t="s">
        <v>135</v>
      </c>
      <c r="C279" s="443" t="s">
        <v>15321</v>
      </c>
      <c r="D279" s="569">
        <v>30.0</v>
      </c>
      <c r="E279" s="569">
        <v>30.0</v>
      </c>
      <c r="F279" s="136" t="s">
        <v>164</v>
      </c>
    </row>
    <row r="280" ht="11.25" customHeight="1">
      <c r="A280" s="432" t="s">
        <v>11118</v>
      </c>
      <c r="B280" s="432" t="s">
        <v>135</v>
      </c>
      <c r="C280" s="443" t="s">
        <v>15322</v>
      </c>
      <c r="D280" s="569">
        <v>50.0</v>
      </c>
      <c r="E280" s="569">
        <v>50.0</v>
      </c>
      <c r="F280" s="136" t="s">
        <v>164</v>
      </c>
    </row>
    <row r="281" ht="11.25" customHeight="1">
      <c r="A281" s="432" t="s">
        <v>11118</v>
      </c>
      <c r="B281" s="432" t="s">
        <v>135</v>
      </c>
      <c r="C281" s="443" t="s">
        <v>15323</v>
      </c>
      <c r="D281" s="569">
        <v>50.0</v>
      </c>
      <c r="E281" s="569">
        <v>50.0</v>
      </c>
      <c r="F281" s="136" t="s">
        <v>164</v>
      </c>
    </row>
    <row r="282" ht="11.25" customHeight="1">
      <c r="A282" s="432" t="s">
        <v>11705</v>
      </c>
      <c r="B282" s="432" t="s">
        <v>135</v>
      </c>
      <c r="C282" s="443" t="s">
        <v>15324</v>
      </c>
      <c r="D282" s="569">
        <v>30.0</v>
      </c>
      <c r="E282" s="569">
        <v>30.0</v>
      </c>
      <c r="F282" s="136" t="s">
        <v>165</v>
      </c>
    </row>
    <row r="283" ht="11.25" customHeight="1">
      <c r="A283" s="432" t="s">
        <v>11705</v>
      </c>
      <c r="B283" s="432" t="s">
        <v>135</v>
      </c>
      <c r="C283" s="443" t="s">
        <v>15325</v>
      </c>
      <c r="D283" s="569">
        <v>10.0</v>
      </c>
      <c r="E283" s="569">
        <v>5.0</v>
      </c>
      <c r="F283" s="136" t="s">
        <v>165</v>
      </c>
    </row>
    <row r="284" ht="11.25" customHeight="1">
      <c r="A284" s="432" t="s">
        <v>11705</v>
      </c>
      <c r="B284" s="432" t="s">
        <v>135</v>
      </c>
      <c r="C284" s="443" t="s">
        <v>15326</v>
      </c>
      <c r="D284" s="569">
        <v>10.0</v>
      </c>
      <c r="E284" s="569">
        <v>10.0</v>
      </c>
      <c r="F284" s="136" t="s">
        <v>165</v>
      </c>
    </row>
    <row r="285" ht="11.25" customHeight="1">
      <c r="A285" s="432" t="s">
        <v>11705</v>
      </c>
      <c r="B285" s="432" t="s">
        <v>135</v>
      </c>
      <c r="C285" s="443" t="s">
        <v>15320</v>
      </c>
      <c r="D285" s="569">
        <v>30.0</v>
      </c>
      <c r="E285" s="569">
        <v>30.0</v>
      </c>
      <c r="F285" s="136" t="s">
        <v>165</v>
      </c>
    </row>
    <row r="286" ht="11.25" customHeight="1">
      <c r="A286" s="432" t="s">
        <v>11705</v>
      </c>
      <c r="B286" s="432" t="s">
        <v>135</v>
      </c>
      <c r="C286" s="443" t="s">
        <v>15321</v>
      </c>
      <c r="D286" s="569">
        <v>30.0</v>
      </c>
      <c r="E286" s="569">
        <v>30.0</v>
      </c>
      <c r="F286" s="136" t="s">
        <v>165</v>
      </c>
    </row>
    <row r="287" ht="11.25" customHeight="1">
      <c r="A287" s="432" t="s">
        <v>11705</v>
      </c>
      <c r="B287" s="432" t="s">
        <v>135</v>
      </c>
      <c r="C287" s="443" t="s">
        <v>15327</v>
      </c>
      <c r="D287" s="569">
        <v>50.0</v>
      </c>
      <c r="E287" s="569">
        <v>50.0</v>
      </c>
      <c r="F287" s="136" t="s">
        <v>165</v>
      </c>
    </row>
    <row r="288" ht="11.25" customHeight="1">
      <c r="A288" s="432" t="s">
        <v>11705</v>
      </c>
      <c r="B288" s="432" t="s">
        <v>135</v>
      </c>
      <c r="C288" s="443" t="s">
        <v>15328</v>
      </c>
      <c r="D288" s="569">
        <v>50.0</v>
      </c>
      <c r="E288" s="569">
        <v>50.0</v>
      </c>
      <c r="F288" s="136" t="s">
        <v>165</v>
      </c>
    </row>
    <row r="289" ht="11.25" customHeight="1">
      <c r="A289" s="432" t="s">
        <v>166</v>
      </c>
      <c r="B289" s="432" t="s">
        <v>135</v>
      </c>
      <c r="C289" s="443" t="s">
        <v>15305</v>
      </c>
      <c r="D289" s="569">
        <v>30.0</v>
      </c>
      <c r="E289" s="569">
        <v>30.0</v>
      </c>
      <c r="F289" s="136" t="s">
        <v>166</v>
      </c>
    </row>
    <row r="290" ht="11.25" customHeight="1">
      <c r="A290" s="432" t="s">
        <v>166</v>
      </c>
      <c r="B290" s="432" t="s">
        <v>135</v>
      </c>
      <c r="C290" s="443" t="s">
        <v>15306</v>
      </c>
      <c r="D290" s="569">
        <v>30.0</v>
      </c>
      <c r="E290" s="569">
        <v>30.0</v>
      </c>
      <c r="F290" s="136" t="s">
        <v>166</v>
      </c>
    </row>
    <row r="291" ht="11.25" customHeight="1">
      <c r="A291" s="432" t="s">
        <v>166</v>
      </c>
      <c r="B291" s="432" t="s">
        <v>135</v>
      </c>
      <c r="C291" s="443" t="s">
        <v>15308</v>
      </c>
      <c r="D291" s="569">
        <v>50.0</v>
      </c>
      <c r="E291" s="569">
        <v>50.0</v>
      </c>
      <c r="F291" s="136" t="s">
        <v>166</v>
      </c>
    </row>
    <row r="292" ht="11.25" customHeight="1">
      <c r="A292" s="95" t="s">
        <v>11707</v>
      </c>
      <c r="B292" s="95" t="s">
        <v>135</v>
      </c>
      <c r="C292" s="95" t="s">
        <v>15329</v>
      </c>
      <c r="D292" s="559">
        <v>30.0</v>
      </c>
      <c r="E292" s="565">
        <v>30.0</v>
      </c>
      <c r="F292" s="136"/>
    </row>
    <row r="293" ht="11.25" customHeight="1">
      <c r="A293" s="432" t="s">
        <v>169</v>
      </c>
      <c r="B293" s="432" t="s">
        <v>135</v>
      </c>
      <c r="C293" s="443" t="s">
        <v>15330</v>
      </c>
      <c r="D293" s="569">
        <v>30.0</v>
      </c>
      <c r="E293" s="569">
        <v>30.0</v>
      </c>
      <c r="F293" s="136" t="s">
        <v>169</v>
      </c>
    </row>
    <row r="294" ht="11.25" customHeight="1">
      <c r="A294" s="432" t="s">
        <v>169</v>
      </c>
      <c r="B294" s="432" t="s">
        <v>135</v>
      </c>
      <c r="C294" s="443" t="s">
        <v>15331</v>
      </c>
      <c r="D294" s="569">
        <v>30.0</v>
      </c>
      <c r="E294" s="569">
        <v>30.0</v>
      </c>
      <c r="F294" s="136" t="s">
        <v>169</v>
      </c>
    </row>
    <row r="295" ht="11.25" customHeight="1">
      <c r="A295" s="432" t="s">
        <v>169</v>
      </c>
      <c r="B295" s="432" t="s">
        <v>135</v>
      </c>
      <c r="C295" s="443" t="s">
        <v>15332</v>
      </c>
      <c r="D295" s="569">
        <v>30.0</v>
      </c>
      <c r="E295" s="569">
        <v>30.0</v>
      </c>
      <c r="F295" s="136" t="s">
        <v>169</v>
      </c>
    </row>
    <row r="296" ht="11.25" customHeight="1">
      <c r="A296" s="432" t="s">
        <v>169</v>
      </c>
      <c r="B296" s="432" t="s">
        <v>135</v>
      </c>
      <c r="C296" s="443" t="s">
        <v>15333</v>
      </c>
      <c r="D296" s="569">
        <v>10.0</v>
      </c>
      <c r="E296" s="569">
        <v>10.0</v>
      </c>
      <c r="F296" s="136" t="s">
        <v>169</v>
      </c>
    </row>
    <row r="297" ht="11.25" customHeight="1">
      <c r="A297" s="432" t="s">
        <v>169</v>
      </c>
      <c r="B297" s="432" t="s">
        <v>135</v>
      </c>
      <c r="C297" s="443" t="s">
        <v>15333</v>
      </c>
      <c r="D297" s="569">
        <v>10.0</v>
      </c>
      <c r="E297" s="569">
        <v>10.0</v>
      </c>
      <c r="F297" s="136" t="s">
        <v>169</v>
      </c>
    </row>
    <row r="298" ht="11.25" customHeight="1">
      <c r="A298" s="432" t="s">
        <v>169</v>
      </c>
      <c r="B298" s="432" t="s">
        <v>135</v>
      </c>
      <c r="C298" s="443" t="s">
        <v>15333</v>
      </c>
      <c r="D298" s="569">
        <v>10.0</v>
      </c>
      <c r="E298" s="569">
        <v>10.0</v>
      </c>
      <c r="F298" s="136" t="s">
        <v>169</v>
      </c>
    </row>
    <row r="299" ht="11.25" customHeight="1">
      <c r="A299" s="432" t="s">
        <v>169</v>
      </c>
      <c r="B299" s="432" t="s">
        <v>135</v>
      </c>
      <c r="C299" s="443" t="s">
        <v>15334</v>
      </c>
      <c r="D299" s="569">
        <v>10.0</v>
      </c>
      <c r="E299" s="569">
        <v>10.0</v>
      </c>
      <c r="F299" s="136" t="s">
        <v>169</v>
      </c>
    </row>
    <row r="300" ht="11.25" customHeight="1">
      <c r="A300" s="432" t="s">
        <v>169</v>
      </c>
      <c r="B300" s="432" t="s">
        <v>135</v>
      </c>
      <c r="C300" s="443" t="s">
        <v>15334</v>
      </c>
      <c r="D300" s="569">
        <v>10.0</v>
      </c>
      <c r="E300" s="569">
        <v>10.0</v>
      </c>
      <c r="F300" s="136" t="s">
        <v>169</v>
      </c>
    </row>
    <row r="301" ht="11.25" customHeight="1">
      <c r="A301" s="432" t="s">
        <v>169</v>
      </c>
      <c r="B301" s="432" t="s">
        <v>135</v>
      </c>
      <c r="C301" s="443" t="s">
        <v>15334</v>
      </c>
      <c r="D301" s="569">
        <v>10.0</v>
      </c>
      <c r="E301" s="569">
        <v>10.0</v>
      </c>
      <c r="F301" s="136" t="s">
        <v>169</v>
      </c>
    </row>
    <row r="302" ht="11.25" customHeight="1">
      <c r="A302" s="432" t="s">
        <v>169</v>
      </c>
      <c r="B302" s="432" t="s">
        <v>135</v>
      </c>
      <c r="C302" s="443" t="s">
        <v>15335</v>
      </c>
      <c r="D302" s="569">
        <v>50.0</v>
      </c>
      <c r="E302" s="569">
        <v>50.0</v>
      </c>
      <c r="F302" s="136" t="s">
        <v>169</v>
      </c>
    </row>
    <row r="303" ht="11.25" customHeight="1">
      <c r="A303" s="432" t="s">
        <v>170</v>
      </c>
      <c r="B303" s="432" t="s">
        <v>135</v>
      </c>
      <c r="C303" s="443" t="s">
        <v>15336</v>
      </c>
      <c r="D303" s="569">
        <v>30.0</v>
      </c>
      <c r="E303" s="569">
        <v>30.0</v>
      </c>
      <c r="F303" s="136" t="s">
        <v>170</v>
      </c>
    </row>
    <row r="304" ht="11.25" customHeight="1">
      <c r="A304" s="432" t="s">
        <v>170</v>
      </c>
      <c r="B304" s="432" t="s">
        <v>135</v>
      </c>
      <c r="C304" s="443" t="s">
        <v>15337</v>
      </c>
      <c r="D304" s="569">
        <v>30.0</v>
      </c>
      <c r="E304" s="569">
        <v>30.0</v>
      </c>
      <c r="F304" s="136" t="s">
        <v>170</v>
      </c>
    </row>
    <row r="305" ht="11.25" customHeight="1">
      <c r="A305" s="432" t="s">
        <v>171</v>
      </c>
      <c r="B305" s="432" t="s">
        <v>135</v>
      </c>
      <c r="C305" s="443" t="s">
        <v>15330</v>
      </c>
      <c r="D305" s="569">
        <v>30.0</v>
      </c>
      <c r="E305" s="569">
        <v>30.0</v>
      </c>
      <c r="F305" s="136" t="s">
        <v>171</v>
      </c>
    </row>
    <row r="306" ht="11.25" customHeight="1">
      <c r="A306" s="432" t="s">
        <v>171</v>
      </c>
      <c r="B306" s="432" t="s">
        <v>135</v>
      </c>
      <c r="C306" s="443" t="s">
        <v>15331</v>
      </c>
      <c r="D306" s="569">
        <v>30.0</v>
      </c>
      <c r="E306" s="569">
        <v>30.0</v>
      </c>
      <c r="F306" s="136" t="s">
        <v>171</v>
      </c>
    </row>
    <row r="307" ht="11.25" customHeight="1">
      <c r="A307" s="432" t="s">
        <v>171</v>
      </c>
      <c r="B307" s="432" t="s">
        <v>135</v>
      </c>
      <c r="C307" s="443" t="s">
        <v>15332</v>
      </c>
      <c r="D307" s="569">
        <v>30.0</v>
      </c>
      <c r="E307" s="569">
        <v>30.0</v>
      </c>
      <c r="F307" s="136" t="s">
        <v>171</v>
      </c>
    </row>
    <row r="308" ht="11.25" customHeight="1">
      <c r="A308" s="432" t="s">
        <v>171</v>
      </c>
      <c r="B308" s="432" t="s">
        <v>135</v>
      </c>
      <c r="C308" s="443" t="s">
        <v>15338</v>
      </c>
      <c r="D308" s="569">
        <v>10.0</v>
      </c>
      <c r="E308" s="569">
        <v>10.0</v>
      </c>
      <c r="F308" s="136" t="s">
        <v>171</v>
      </c>
    </row>
    <row r="309" ht="11.25" customHeight="1">
      <c r="A309" s="432" t="s">
        <v>171</v>
      </c>
      <c r="B309" s="432" t="s">
        <v>135</v>
      </c>
      <c r="C309" s="443" t="s">
        <v>15333</v>
      </c>
      <c r="D309" s="569">
        <v>10.0</v>
      </c>
      <c r="E309" s="569">
        <v>10.0</v>
      </c>
      <c r="F309" s="136" t="s">
        <v>171</v>
      </c>
    </row>
    <row r="310" ht="11.25" customHeight="1">
      <c r="A310" s="432" t="s">
        <v>171</v>
      </c>
      <c r="B310" s="432" t="s">
        <v>135</v>
      </c>
      <c r="C310" s="443" t="s">
        <v>15333</v>
      </c>
      <c r="D310" s="569">
        <v>10.0</v>
      </c>
      <c r="E310" s="569">
        <v>10.0</v>
      </c>
      <c r="F310" s="136" t="s">
        <v>171</v>
      </c>
    </row>
    <row r="311" ht="11.25" customHeight="1">
      <c r="A311" s="432" t="s">
        <v>171</v>
      </c>
      <c r="B311" s="432" t="s">
        <v>135</v>
      </c>
      <c r="C311" s="443" t="s">
        <v>15334</v>
      </c>
      <c r="D311" s="569">
        <v>10.0</v>
      </c>
      <c r="E311" s="569">
        <v>10.0</v>
      </c>
      <c r="F311" s="136" t="s">
        <v>171</v>
      </c>
    </row>
    <row r="312" ht="11.25" customHeight="1">
      <c r="A312" s="432" t="s">
        <v>171</v>
      </c>
      <c r="B312" s="432" t="s">
        <v>135</v>
      </c>
      <c r="C312" s="443" t="s">
        <v>15334</v>
      </c>
      <c r="D312" s="569">
        <v>10.0</v>
      </c>
      <c r="E312" s="569">
        <v>10.0</v>
      </c>
      <c r="F312" s="136" t="s">
        <v>171</v>
      </c>
    </row>
    <row r="313" ht="11.25" customHeight="1">
      <c r="A313" s="432" t="s">
        <v>171</v>
      </c>
      <c r="B313" s="432" t="s">
        <v>135</v>
      </c>
      <c r="C313" s="443" t="s">
        <v>15334</v>
      </c>
      <c r="D313" s="569">
        <v>10.0</v>
      </c>
      <c r="E313" s="569">
        <v>10.0</v>
      </c>
      <c r="F313" s="136" t="s">
        <v>171</v>
      </c>
    </row>
    <row r="314" ht="11.25" customHeight="1">
      <c r="A314" s="432" t="s">
        <v>171</v>
      </c>
      <c r="B314" s="432" t="s">
        <v>135</v>
      </c>
      <c r="C314" s="443" t="s">
        <v>15335</v>
      </c>
      <c r="D314" s="569">
        <v>50.0</v>
      </c>
      <c r="E314" s="569">
        <v>50.0</v>
      </c>
      <c r="F314" s="136" t="s">
        <v>171</v>
      </c>
    </row>
    <row r="315" ht="11.25" customHeight="1">
      <c r="A315" s="398"/>
      <c r="B315" s="515"/>
      <c r="C315" s="515"/>
      <c r="D315" s="573"/>
      <c r="E315" s="574"/>
      <c r="F315" s="506"/>
    </row>
    <row r="316" ht="11.25" customHeight="1">
      <c r="A316" s="137"/>
      <c r="B316" s="345"/>
      <c r="C316" s="345"/>
      <c r="D316" s="557"/>
      <c r="E316" s="558"/>
      <c r="F316" s="506"/>
    </row>
    <row r="317" ht="11.25" customHeight="1">
      <c r="A317" s="137"/>
      <c r="B317" s="345"/>
      <c r="C317" s="345"/>
      <c r="D317" s="575"/>
      <c r="E317" s="558"/>
      <c r="F317" s="506"/>
    </row>
    <row r="318" ht="11.25" customHeight="1">
      <c r="A318" s="137"/>
      <c r="B318" s="345"/>
      <c r="C318" s="345"/>
      <c r="D318" s="557"/>
      <c r="E318" s="558"/>
      <c r="F318" s="506"/>
    </row>
    <row r="319" ht="11.25" customHeight="1">
      <c r="A319" s="137"/>
      <c r="B319" s="345"/>
      <c r="C319" s="345"/>
      <c r="D319" s="557"/>
      <c r="E319" s="558"/>
      <c r="F319" s="506"/>
    </row>
    <row r="320" ht="11.25" customHeight="1">
      <c r="A320" s="137"/>
      <c r="B320" s="345"/>
      <c r="C320" s="345"/>
      <c r="D320" s="557"/>
      <c r="E320" s="558"/>
      <c r="F320" s="506"/>
    </row>
    <row r="321" ht="15.75" customHeight="1">
      <c r="A321" s="77"/>
      <c r="B321" s="373"/>
      <c r="C321" s="373"/>
      <c r="D321" s="499"/>
      <c r="E321" s="499">
        <f>SUM(E10:E320)</f>
        <v>7739.85</v>
      </c>
    </row>
    <row r="322" ht="15.75" customHeight="1">
      <c r="A322" s="66"/>
      <c r="B322" s="66"/>
      <c r="C322" s="67"/>
      <c r="D322" s="67"/>
      <c r="E322" s="67"/>
      <c r="F322" s="1"/>
    </row>
    <row r="323" ht="15.75" customHeight="1">
      <c r="A323" s="533" t="s">
        <v>1743</v>
      </c>
      <c r="B323" s="3"/>
      <c r="C323" s="3"/>
      <c r="D323" s="3"/>
      <c r="E323" s="3"/>
      <c r="F323" s="3"/>
    </row>
    <row r="324" ht="15.75" customHeight="1">
      <c r="A324" s="66"/>
      <c r="B324" s="66"/>
      <c r="C324" s="67"/>
      <c r="D324" s="67"/>
      <c r="E324" s="1"/>
      <c r="F324" s="1"/>
    </row>
    <row r="325" ht="15.75" customHeight="1">
      <c r="A325" s="66"/>
      <c r="B325" s="66"/>
      <c r="C325" s="67"/>
      <c r="D325" s="67"/>
      <c r="E325" s="67"/>
      <c r="F325" s="1"/>
    </row>
    <row r="326" ht="15.75" customHeight="1">
      <c r="A326" s="66"/>
      <c r="B326" s="66"/>
      <c r="C326" s="67"/>
      <c r="D326" s="67"/>
      <c r="E326" s="1"/>
      <c r="F326" s="1"/>
    </row>
    <row r="327" ht="15.75" customHeight="1">
      <c r="A327" s="66"/>
      <c r="B327" s="66"/>
      <c r="C327" s="67"/>
      <c r="D327" s="67"/>
      <c r="E327" s="67"/>
      <c r="F327" s="1"/>
    </row>
    <row r="328" ht="15.75" customHeight="1">
      <c r="A328" s="66"/>
      <c r="B328" s="66"/>
      <c r="C328" s="67"/>
      <c r="D328" s="67"/>
      <c r="E328" s="67"/>
      <c r="F328" s="1"/>
    </row>
    <row r="329" ht="15.75" customHeight="1">
      <c r="A329" s="66"/>
      <c r="B329" s="66"/>
      <c r="C329" s="67"/>
      <c r="D329" s="67"/>
      <c r="E329" s="67"/>
      <c r="F329" s="1"/>
    </row>
    <row r="330" ht="15.75" customHeight="1">
      <c r="A330" s="66"/>
      <c r="B330" s="66"/>
      <c r="C330" s="67"/>
      <c r="D330" s="67"/>
      <c r="E330" s="67"/>
      <c r="F330" s="1"/>
    </row>
    <row r="331" ht="15.75" customHeight="1">
      <c r="A331" s="66"/>
      <c r="B331" s="66"/>
      <c r="C331" s="67"/>
      <c r="D331" s="67"/>
      <c r="E331" s="67"/>
      <c r="F331" s="1"/>
    </row>
    <row r="332" ht="15.75" customHeight="1">
      <c r="A332" s="66"/>
      <c r="B332" s="66"/>
      <c r="C332" s="67"/>
      <c r="D332" s="67"/>
      <c r="E332" s="67"/>
      <c r="F332" s="1"/>
    </row>
    <row r="333" ht="15.75" customHeight="1">
      <c r="A333" s="66"/>
      <c r="B333" s="66"/>
      <c r="C333" s="67"/>
      <c r="D333" s="67"/>
      <c r="E333" s="67"/>
      <c r="F333" s="1"/>
    </row>
    <row r="334" ht="15.75" customHeight="1">
      <c r="A334" s="66"/>
      <c r="B334" s="66"/>
      <c r="C334" s="67"/>
      <c r="D334" s="67"/>
      <c r="E334" s="67"/>
      <c r="F334" s="1"/>
    </row>
    <row r="335" ht="15.75" customHeight="1">
      <c r="A335" s="66"/>
      <c r="B335" s="66"/>
      <c r="C335" s="67"/>
      <c r="D335" s="67"/>
      <c r="E335" s="67"/>
      <c r="F335" s="1"/>
    </row>
    <row r="336" ht="15.75" customHeight="1">
      <c r="A336" s="66"/>
      <c r="B336" s="66"/>
      <c r="C336" s="67"/>
      <c r="D336" s="67"/>
      <c r="E336" s="67"/>
      <c r="F336" s="1"/>
    </row>
    <row r="337" ht="15.75" customHeight="1">
      <c r="A337" s="66"/>
      <c r="B337" s="66"/>
      <c r="C337" s="67"/>
      <c r="D337" s="67"/>
      <c r="E337" s="67"/>
      <c r="F337" s="1"/>
    </row>
    <row r="338" ht="15.75" customHeight="1">
      <c r="A338" s="66"/>
      <c r="B338" s="66"/>
      <c r="C338" s="67"/>
      <c r="D338" s="67"/>
      <c r="E338" s="67"/>
      <c r="F338" s="1"/>
    </row>
    <row r="339" ht="15.75" customHeight="1">
      <c r="A339" s="66"/>
      <c r="B339" s="66"/>
      <c r="C339" s="67"/>
      <c r="D339" s="67"/>
      <c r="E339" s="67"/>
      <c r="F339" s="1"/>
    </row>
    <row r="340" ht="15.75" customHeight="1">
      <c r="A340" s="66"/>
      <c r="B340" s="66"/>
      <c r="C340" s="67"/>
      <c r="D340" s="67"/>
      <c r="E340" s="67"/>
      <c r="F340" s="1"/>
    </row>
    <row r="341" ht="15.75" customHeight="1">
      <c r="A341" s="66"/>
      <c r="B341" s="66"/>
      <c r="C341" s="67"/>
      <c r="D341" s="67"/>
      <c r="E341" s="67"/>
      <c r="F341" s="1"/>
    </row>
    <row r="342" ht="15.75" customHeight="1">
      <c r="A342" s="66"/>
      <c r="B342" s="66"/>
      <c r="C342" s="67"/>
      <c r="D342" s="67"/>
      <c r="E342" s="67"/>
      <c r="F342" s="1"/>
    </row>
    <row r="343" ht="15.75" customHeight="1">
      <c r="A343" s="66"/>
      <c r="B343" s="66"/>
      <c r="C343" s="67"/>
      <c r="D343" s="67"/>
      <c r="E343" s="67"/>
      <c r="F343" s="1"/>
    </row>
    <row r="344" ht="15.75" customHeight="1">
      <c r="A344" s="66"/>
      <c r="B344" s="66"/>
      <c r="C344" s="67"/>
      <c r="D344" s="67"/>
      <c r="E344" s="67"/>
      <c r="F344" s="1"/>
    </row>
    <row r="345" ht="15.75" customHeight="1">
      <c r="A345" s="66"/>
      <c r="B345" s="66"/>
      <c r="C345" s="67"/>
      <c r="D345" s="67"/>
      <c r="E345" s="67"/>
      <c r="F345" s="1"/>
    </row>
    <row r="346" ht="15.75" customHeight="1">
      <c r="A346" s="66"/>
      <c r="B346" s="66"/>
      <c r="C346" s="67"/>
      <c r="D346" s="67"/>
      <c r="E346" s="67"/>
      <c r="F346" s="1"/>
    </row>
    <row r="347" ht="15.75" customHeight="1">
      <c r="A347" s="66"/>
      <c r="B347" s="66"/>
      <c r="C347" s="67"/>
      <c r="D347" s="67"/>
      <c r="E347" s="67"/>
      <c r="F347" s="1"/>
    </row>
    <row r="348" ht="15.75" customHeight="1">
      <c r="A348" s="66"/>
      <c r="B348" s="66"/>
      <c r="C348" s="67"/>
      <c r="D348" s="67"/>
      <c r="E348" s="67"/>
      <c r="F348" s="1"/>
    </row>
    <row r="349" ht="15.75" customHeight="1">
      <c r="A349" s="66"/>
      <c r="B349" s="66"/>
      <c r="C349" s="67"/>
      <c r="D349" s="67"/>
      <c r="E349" s="67"/>
      <c r="F349" s="1"/>
    </row>
    <row r="350" ht="15.75" customHeight="1">
      <c r="A350" s="66"/>
      <c r="B350" s="66"/>
      <c r="C350" s="67"/>
      <c r="D350" s="67"/>
      <c r="E350" s="67"/>
      <c r="F350" s="1"/>
    </row>
    <row r="351" ht="15.75" customHeight="1">
      <c r="A351" s="66"/>
      <c r="B351" s="66"/>
      <c r="C351" s="67"/>
      <c r="D351" s="67"/>
      <c r="E351" s="67"/>
      <c r="F351" s="1"/>
    </row>
    <row r="352" ht="15.75" customHeight="1">
      <c r="A352" s="66"/>
      <c r="B352" s="66"/>
      <c r="C352" s="67"/>
      <c r="D352" s="67"/>
      <c r="E352" s="67"/>
      <c r="F352" s="1"/>
    </row>
    <row r="353" ht="15.75" customHeight="1">
      <c r="A353" s="66"/>
      <c r="B353" s="66"/>
      <c r="C353" s="67"/>
      <c r="D353" s="67"/>
      <c r="E353" s="67"/>
      <c r="F353" s="1"/>
    </row>
    <row r="354" ht="15.75" customHeight="1">
      <c r="A354" s="66"/>
      <c r="B354" s="66"/>
      <c r="C354" s="67"/>
      <c r="D354" s="67"/>
      <c r="E354" s="67"/>
      <c r="F354" s="1"/>
    </row>
    <row r="355" ht="15.75" customHeight="1">
      <c r="A355" s="66"/>
      <c r="B355" s="66"/>
      <c r="C355" s="67"/>
      <c r="D355" s="67"/>
      <c r="E355" s="67"/>
      <c r="F355" s="1"/>
    </row>
    <row r="356" ht="15.75" customHeight="1">
      <c r="A356" s="66"/>
      <c r="B356" s="66"/>
      <c r="C356" s="67"/>
      <c r="D356" s="67"/>
      <c r="E356" s="67"/>
      <c r="F356" s="1"/>
    </row>
    <row r="357" ht="15.75" customHeight="1">
      <c r="A357" s="66"/>
      <c r="B357" s="66"/>
      <c r="C357" s="67"/>
      <c r="D357" s="67"/>
      <c r="E357" s="67"/>
      <c r="F357" s="1"/>
    </row>
    <row r="358" ht="15.75" customHeight="1">
      <c r="A358" s="66"/>
      <c r="B358" s="66"/>
      <c r="C358" s="67"/>
      <c r="D358" s="67"/>
      <c r="E358" s="67"/>
      <c r="F358" s="1"/>
    </row>
    <row r="359" ht="15.75" customHeight="1">
      <c r="A359" s="66"/>
      <c r="B359" s="66"/>
      <c r="C359" s="67"/>
      <c r="D359" s="67"/>
      <c r="E359" s="67"/>
      <c r="F359" s="1"/>
    </row>
    <row r="360" ht="15.75" customHeight="1">
      <c r="A360" s="66"/>
      <c r="B360" s="66"/>
      <c r="C360" s="67"/>
      <c r="D360" s="67"/>
      <c r="E360" s="67"/>
      <c r="F360" s="1"/>
    </row>
    <row r="361" ht="15.75" customHeight="1">
      <c r="A361" s="66"/>
      <c r="B361" s="66"/>
      <c r="C361" s="67"/>
      <c r="D361" s="67"/>
      <c r="E361" s="67"/>
      <c r="F361" s="1"/>
    </row>
    <row r="362" ht="15.75" customHeight="1">
      <c r="A362" s="66"/>
      <c r="B362" s="66"/>
      <c r="C362" s="67"/>
      <c r="D362" s="67"/>
      <c r="E362" s="67"/>
      <c r="F362" s="1"/>
    </row>
    <row r="363" ht="15.75" customHeight="1">
      <c r="A363" s="66"/>
      <c r="B363" s="66"/>
      <c r="C363" s="67"/>
      <c r="D363" s="67"/>
      <c r="E363" s="67"/>
      <c r="F363" s="1"/>
    </row>
    <row r="364" ht="15.75" customHeight="1">
      <c r="A364" s="66"/>
      <c r="B364" s="66"/>
      <c r="C364" s="67"/>
      <c r="D364" s="67"/>
      <c r="E364" s="67"/>
      <c r="F364" s="1"/>
    </row>
    <row r="365" ht="15.75" customHeight="1">
      <c r="A365" s="66"/>
      <c r="B365" s="66"/>
      <c r="C365" s="67"/>
      <c r="D365" s="67"/>
      <c r="E365" s="67"/>
      <c r="F365" s="1"/>
    </row>
    <row r="366" ht="15.75" customHeight="1">
      <c r="A366" s="66"/>
      <c r="B366" s="66"/>
      <c r="C366" s="67"/>
      <c r="D366" s="67"/>
      <c r="E366" s="67"/>
      <c r="F366" s="1"/>
    </row>
    <row r="367" ht="15.75" customHeight="1">
      <c r="A367" s="66"/>
      <c r="B367" s="66"/>
      <c r="C367" s="67"/>
      <c r="D367" s="67"/>
      <c r="E367" s="67"/>
      <c r="F367" s="1"/>
    </row>
    <row r="368" ht="15.75" customHeight="1">
      <c r="A368" s="66"/>
      <c r="B368" s="66"/>
      <c r="C368" s="67"/>
      <c r="D368" s="67"/>
      <c r="E368" s="67"/>
      <c r="F368" s="1"/>
    </row>
    <row r="369" ht="15.75" customHeight="1">
      <c r="A369" s="66"/>
      <c r="B369" s="66"/>
      <c r="C369" s="67"/>
      <c r="D369" s="67"/>
      <c r="E369" s="67"/>
      <c r="F369" s="1"/>
    </row>
    <row r="370" ht="15.75" customHeight="1">
      <c r="A370" s="66"/>
      <c r="B370" s="66"/>
      <c r="C370" s="67"/>
      <c r="D370" s="67"/>
      <c r="E370" s="67"/>
      <c r="F370" s="1"/>
    </row>
    <row r="371" ht="15.75" customHeight="1">
      <c r="A371" s="66"/>
      <c r="B371" s="66"/>
      <c r="C371" s="67"/>
      <c r="D371" s="67"/>
      <c r="E371" s="67"/>
      <c r="F371" s="1"/>
    </row>
    <row r="372" ht="15.75" customHeight="1">
      <c r="A372" s="66"/>
      <c r="B372" s="66"/>
      <c r="C372" s="67"/>
      <c r="D372" s="67"/>
      <c r="E372" s="67"/>
      <c r="F372" s="1"/>
    </row>
    <row r="373" ht="15.75" customHeight="1">
      <c r="A373" s="66"/>
      <c r="B373" s="66"/>
      <c r="C373" s="67"/>
      <c r="D373" s="67"/>
      <c r="E373" s="67"/>
      <c r="F373" s="1"/>
    </row>
    <row r="374" ht="15.75" customHeight="1">
      <c r="A374" s="66"/>
      <c r="B374" s="66"/>
      <c r="C374" s="67"/>
      <c r="D374" s="67"/>
      <c r="E374" s="67"/>
      <c r="F374" s="1"/>
    </row>
    <row r="375" ht="15.75" customHeight="1">
      <c r="A375" s="66"/>
      <c r="B375" s="66"/>
      <c r="C375" s="67"/>
      <c r="D375" s="67"/>
      <c r="E375" s="67"/>
      <c r="F375" s="1"/>
    </row>
    <row r="376" ht="15.75" customHeight="1">
      <c r="A376" s="66"/>
      <c r="B376" s="66"/>
      <c r="C376" s="67"/>
      <c r="D376" s="67"/>
      <c r="E376" s="67"/>
      <c r="F376" s="1"/>
    </row>
    <row r="377" ht="15.75" customHeight="1">
      <c r="A377" s="66"/>
      <c r="B377" s="66"/>
      <c r="C377" s="67"/>
      <c r="D377" s="67"/>
      <c r="E377" s="67"/>
      <c r="F377" s="1"/>
    </row>
    <row r="378" ht="15.75" customHeight="1">
      <c r="A378" s="66"/>
      <c r="B378" s="66"/>
      <c r="C378" s="67"/>
      <c r="D378" s="67"/>
      <c r="E378" s="67"/>
      <c r="F378" s="1"/>
    </row>
    <row r="379" ht="15.75" customHeight="1">
      <c r="A379" s="66"/>
      <c r="B379" s="66"/>
      <c r="C379" s="67"/>
      <c r="D379" s="67"/>
      <c r="E379" s="67"/>
      <c r="F379" s="1"/>
    </row>
    <row r="380" ht="15.75" customHeight="1">
      <c r="A380" s="66"/>
      <c r="B380" s="66"/>
      <c r="C380" s="67"/>
      <c r="D380" s="67"/>
      <c r="E380" s="67"/>
      <c r="F380" s="1"/>
    </row>
    <row r="381" ht="15.75" customHeight="1">
      <c r="A381" s="66"/>
      <c r="B381" s="66"/>
      <c r="C381" s="67"/>
      <c r="D381" s="67"/>
      <c r="E381" s="67"/>
      <c r="F381" s="1"/>
    </row>
    <row r="382" ht="15.75" customHeight="1">
      <c r="A382" s="66"/>
      <c r="B382" s="66"/>
      <c r="C382" s="67"/>
      <c r="D382" s="67"/>
      <c r="E382" s="67"/>
      <c r="F382" s="1"/>
    </row>
    <row r="383" ht="15.75" customHeight="1">
      <c r="A383" s="66"/>
      <c r="B383" s="66"/>
      <c r="C383" s="67"/>
      <c r="D383" s="67"/>
      <c r="E383" s="67"/>
      <c r="F383" s="1"/>
    </row>
    <row r="384" ht="15.75" customHeight="1">
      <c r="A384" s="66"/>
      <c r="B384" s="66"/>
      <c r="C384" s="67"/>
      <c r="D384" s="67"/>
      <c r="E384" s="67"/>
      <c r="F384" s="1"/>
    </row>
    <row r="385" ht="15.75" customHeight="1">
      <c r="A385" s="66"/>
      <c r="B385" s="66"/>
      <c r="C385" s="67"/>
      <c r="D385" s="67"/>
      <c r="E385" s="67"/>
      <c r="F385" s="1"/>
    </row>
    <row r="386" ht="15.75" customHeight="1">
      <c r="A386" s="66"/>
      <c r="B386" s="66"/>
      <c r="C386" s="67"/>
      <c r="D386" s="67"/>
      <c r="E386" s="67"/>
      <c r="F386" s="1"/>
    </row>
    <row r="387" ht="15.75" customHeight="1">
      <c r="A387" s="66"/>
      <c r="B387" s="66"/>
      <c r="C387" s="67"/>
      <c r="D387" s="67"/>
      <c r="E387" s="67"/>
      <c r="F387" s="1"/>
    </row>
    <row r="388" ht="15.75" customHeight="1">
      <c r="A388" s="66"/>
      <c r="B388" s="66"/>
      <c r="C388" s="67"/>
      <c r="D388" s="67"/>
      <c r="E388" s="67"/>
      <c r="F388" s="1"/>
    </row>
    <row r="389" ht="15.75" customHeight="1">
      <c r="A389" s="66"/>
      <c r="B389" s="66"/>
      <c r="C389" s="67"/>
      <c r="D389" s="67"/>
      <c r="E389" s="67"/>
      <c r="F389" s="1"/>
    </row>
    <row r="390" ht="15.75" customHeight="1">
      <c r="A390" s="66"/>
      <c r="B390" s="66"/>
      <c r="C390" s="67"/>
      <c r="D390" s="67"/>
      <c r="E390" s="67"/>
      <c r="F390" s="1"/>
    </row>
    <row r="391" ht="15.75" customHeight="1">
      <c r="A391" s="66"/>
      <c r="B391" s="66"/>
      <c r="C391" s="67"/>
      <c r="D391" s="67"/>
      <c r="E391" s="67"/>
      <c r="F391" s="1"/>
    </row>
    <row r="392" ht="15.75" customHeight="1">
      <c r="A392" s="66"/>
      <c r="B392" s="66"/>
      <c r="C392" s="67"/>
      <c r="D392" s="67"/>
      <c r="E392" s="67"/>
      <c r="F392" s="1"/>
    </row>
    <row r="393" ht="15.75" customHeight="1">
      <c r="A393" s="66"/>
      <c r="B393" s="66"/>
      <c r="C393" s="67"/>
      <c r="D393" s="67"/>
      <c r="E393" s="67"/>
      <c r="F393" s="1"/>
    </row>
    <row r="394" ht="15.75" customHeight="1">
      <c r="A394" s="66"/>
      <c r="B394" s="66"/>
      <c r="C394" s="67"/>
      <c r="D394" s="67"/>
      <c r="E394" s="67"/>
      <c r="F394" s="1"/>
    </row>
    <row r="395" ht="15.75" customHeight="1">
      <c r="A395" s="66"/>
      <c r="B395" s="66"/>
      <c r="C395" s="67"/>
      <c r="D395" s="67"/>
      <c r="E395" s="67"/>
      <c r="F395" s="1"/>
    </row>
    <row r="396" ht="15.75" customHeight="1">
      <c r="A396" s="66"/>
      <c r="B396" s="66"/>
      <c r="C396" s="67"/>
      <c r="D396" s="67"/>
      <c r="E396" s="67"/>
      <c r="F396" s="1"/>
    </row>
    <row r="397" ht="15.75" customHeight="1">
      <c r="A397" s="66"/>
      <c r="B397" s="66"/>
      <c r="C397" s="67"/>
      <c r="D397" s="67"/>
      <c r="E397" s="67"/>
      <c r="F397" s="1"/>
    </row>
    <row r="398" ht="15.75" customHeight="1">
      <c r="A398" s="66"/>
      <c r="B398" s="66"/>
      <c r="C398" s="67"/>
      <c r="D398" s="67"/>
      <c r="E398" s="67"/>
      <c r="F398" s="1"/>
    </row>
    <row r="399" ht="15.75" customHeight="1">
      <c r="A399" s="66"/>
      <c r="B399" s="66"/>
      <c r="C399" s="67"/>
      <c r="D399" s="67"/>
      <c r="E399" s="67"/>
      <c r="F399" s="1"/>
    </row>
    <row r="400" ht="15.75" customHeight="1">
      <c r="A400" s="66"/>
      <c r="B400" s="66"/>
      <c r="C400" s="67"/>
      <c r="D400" s="67"/>
      <c r="E400" s="67"/>
      <c r="F400" s="1"/>
    </row>
    <row r="401" ht="15.75" customHeight="1">
      <c r="A401" s="66"/>
      <c r="B401" s="66"/>
      <c r="C401" s="67"/>
      <c r="D401" s="67"/>
      <c r="E401" s="67"/>
      <c r="F401" s="1"/>
    </row>
    <row r="402" ht="15.75" customHeight="1">
      <c r="A402" s="66"/>
      <c r="B402" s="66"/>
      <c r="C402" s="67"/>
      <c r="D402" s="67"/>
      <c r="E402" s="67"/>
      <c r="F402" s="1"/>
    </row>
    <row r="403" ht="15.75" customHeight="1">
      <c r="A403" s="66"/>
      <c r="B403" s="66"/>
      <c r="C403" s="67"/>
      <c r="D403" s="67"/>
      <c r="E403" s="67"/>
      <c r="F403" s="1"/>
    </row>
    <row r="404" ht="15.75" customHeight="1">
      <c r="A404" s="66"/>
      <c r="B404" s="66"/>
      <c r="C404" s="67"/>
      <c r="D404" s="67"/>
      <c r="E404" s="67"/>
      <c r="F404" s="1"/>
    </row>
    <row r="405" ht="15.75" customHeight="1">
      <c r="A405" s="66"/>
      <c r="B405" s="66"/>
      <c r="C405" s="67"/>
      <c r="D405" s="67"/>
      <c r="E405" s="67"/>
      <c r="F405" s="1"/>
    </row>
    <row r="406" ht="15.75" customHeight="1">
      <c r="A406" s="66"/>
      <c r="B406" s="66"/>
      <c r="C406" s="67"/>
      <c r="D406" s="67"/>
      <c r="E406" s="67"/>
      <c r="F406" s="1"/>
    </row>
    <row r="407" ht="15.75" customHeight="1">
      <c r="A407" s="66"/>
      <c r="B407" s="66"/>
      <c r="C407" s="67"/>
      <c r="D407" s="67"/>
      <c r="E407" s="67"/>
      <c r="F407" s="1"/>
    </row>
    <row r="408" ht="15.75" customHeight="1">
      <c r="A408" s="66"/>
      <c r="B408" s="66"/>
      <c r="C408" s="67"/>
      <c r="D408" s="67"/>
      <c r="E408" s="67"/>
      <c r="F408" s="1"/>
    </row>
    <row r="409" ht="15.75" customHeight="1">
      <c r="A409" s="66"/>
      <c r="B409" s="66"/>
      <c r="C409" s="67"/>
      <c r="D409" s="67"/>
      <c r="E409" s="67"/>
      <c r="F409" s="1"/>
    </row>
    <row r="410" ht="15.75" customHeight="1">
      <c r="A410" s="66"/>
      <c r="B410" s="66"/>
      <c r="C410" s="67"/>
      <c r="D410" s="67"/>
      <c r="E410" s="67"/>
      <c r="F410" s="1"/>
    </row>
    <row r="411" ht="15.75" customHeight="1">
      <c r="A411" s="66"/>
      <c r="B411" s="66"/>
      <c r="C411" s="67"/>
      <c r="D411" s="67"/>
      <c r="E411" s="67"/>
      <c r="F411" s="1"/>
    </row>
    <row r="412" ht="15.75" customHeight="1">
      <c r="A412" s="66"/>
      <c r="B412" s="66"/>
      <c r="C412" s="67"/>
      <c r="D412" s="67"/>
      <c r="E412" s="67"/>
      <c r="F412" s="1"/>
    </row>
    <row r="413" ht="15.75" customHeight="1">
      <c r="A413" s="66"/>
      <c r="B413" s="66"/>
      <c r="C413" s="67"/>
      <c r="D413" s="67"/>
      <c r="E413" s="67"/>
      <c r="F413" s="1"/>
    </row>
    <row r="414" ht="15.75" customHeight="1">
      <c r="A414" s="66"/>
      <c r="B414" s="66"/>
      <c r="C414" s="67"/>
      <c r="D414" s="67"/>
      <c r="E414" s="67"/>
      <c r="F414" s="1"/>
    </row>
    <row r="415" ht="15.75" customHeight="1">
      <c r="A415" s="66"/>
      <c r="B415" s="66"/>
      <c r="C415" s="67"/>
      <c r="D415" s="67"/>
      <c r="E415" s="67"/>
      <c r="F415" s="1"/>
    </row>
    <row r="416" ht="15.75" customHeight="1">
      <c r="A416" s="66"/>
      <c r="B416" s="66"/>
      <c r="C416" s="67"/>
      <c r="D416" s="67"/>
      <c r="E416" s="67"/>
      <c r="F416" s="1"/>
    </row>
    <row r="417" ht="15.75" customHeight="1">
      <c r="A417" s="66"/>
      <c r="B417" s="66"/>
      <c r="C417" s="67"/>
      <c r="D417" s="67"/>
      <c r="E417" s="67"/>
      <c r="F417" s="1"/>
    </row>
    <row r="418" ht="15.75" customHeight="1">
      <c r="A418" s="66"/>
      <c r="B418" s="66"/>
      <c r="C418" s="67"/>
      <c r="D418" s="67"/>
      <c r="E418" s="67"/>
      <c r="F418" s="1"/>
    </row>
    <row r="419" ht="15.75" customHeight="1">
      <c r="A419" s="66"/>
      <c r="B419" s="66"/>
      <c r="C419" s="67"/>
      <c r="D419" s="67"/>
      <c r="E419" s="67"/>
      <c r="F419" s="1"/>
    </row>
    <row r="420" ht="15.75" customHeight="1">
      <c r="A420" s="66"/>
      <c r="B420" s="66"/>
      <c r="C420" s="67"/>
      <c r="D420" s="67"/>
      <c r="E420" s="67"/>
      <c r="F420" s="1"/>
    </row>
    <row r="421" ht="15.75" customHeight="1">
      <c r="A421" s="66"/>
      <c r="B421" s="66"/>
      <c r="C421" s="67"/>
      <c r="D421" s="67"/>
      <c r="E421" s="67"/>
      <c r="F421" s="1"/>
    </row>
    <row r="422" ht="15.75" customHeight="1">
      <c r="A422" s="66"/>
      <c r="B422" s="66"/>
      <c r="C422" s="67"/>
      <c r="D422" s="67"/>
      <c r="E422" s="67"/>
      <c r="F422" s="1"/>
    </row>
    <row r="423" ht="15.75" customHeight="1">
      <c r="A423" s="66"/>
      <c r="B423" s="66"/>
      <c r="C423" s="67"/>
      <c r="D423" s="67"/>
      <c r="E423" s="67"/>
      <c r="F423" s="1"/>
    </row>
    <row r="424" ht="15.75" customHeight="1">
      <c r="A424" s="66"/>
      <c r="B424" s="66"/>
      <c r="C424" s="67"/>
      <c r="D424" s="67"/>
      <c r="E424" s="67"/>
      <c r="F424" s="1"/>
    </row>
    <row r="425" ht="15.75" customHeight="1">
      <c r="A425" s="66"/>
      <c r="B425" s="66"/>
      <c r="C425" s="67"/>
      <c r="D425" s="67"/>
      <c r="E425" s="67"/>
      <c r="F425" s="1"/>
    </row>
    <row r="426" ht="15.75" customHeight="1">
      <c r="A426" s="66"/>
      <c r="B426" s="66"/>
      <c r="C426" s="67"/>
      <c r="D426" s="67"/>
      <c r="E426" s="67"/>
      <c r="F426" s="1"/>
    </row>
    <row r="427" ht="15.75" customHeight="1">
      <c r="A427" s="66"/>
      <c r="B427" s="66"/>
      <c r="C427" s="67"/>
      <c r="D427" s="67"/>
      <c r="E427" s="67"/>
      <c r="F427" s="1"/>
    </row>
    <row r="428" ht="15.75" customHeight="1">
      <c r="A428" s="66"/>
      <c r="B428" s="66"/>
      <c r="C428" s="67"/>
      <c r="D428" s="67"/>
      <c r="E428" s="67"/>
      <c r="F428" s="1"/>
    </row>
    <row r="429" ht="15.75" customHeight="1">
      <c r="A429" s="66"/>
      <c r="B429" s="66"/>
      <c r="C429" s="67"/>
      <c r="D429" s="67"/>
      <c r="E429" s="67"/>
      <c r="F429" s="1"/>
    </row>
    <row r="430" ht="15.75" customHeight="1">
      <c r="A430" s="66"/>
      <c r="B430" s="66"/>
      <c r="C430" s="67"/>
      <c r="D430" s="67"/>
      <c r="E430" s="67"/>
      <c r="F430" s="1"/>
    </row>
    <row r="431" ht="15.75" customHeight="1">
      <c r="A431" s="66"/>
      <c r="B431" s="66"/>
      <c r="C431" s="67"/>
      <c r="D431" s="67"/>
      <c r="E431" s="67"/>
      <c r="F431" s="1"/>
    </row>
    <row r="432" ht="15.75" customHeight="1">
      <c r="A432" s="66"/>
      <c r="B432" s="66"/>
      <c r="C432" s="67"/>
      <c r="D432" s="67"/>
      <c r="E432" s="67"/>
      <c r="F432" s="1"/>
    </row>
    <row r="433" ht="15.75" customHeight="1">
      <c r="A433" s="66"/>
      <c r="B433" s="66"/>
      <c r="C433" s="67"/>
      <c r="D433" s="67"/>
      <c r="E433" s="67"/>
      <c r="F433" s="1"/>
    </row>
    <row r="434" ht="15.75" customHeight="1">
      <c r="A434" s="66"/>
      <c r="B434" s="66"/>
      <c r="C434" s="67"/>
      <c r="D434" s="67"/>
      <c r="E434" s="67"/>
      <c r="F434" s="1"/>
    </row>
    <row r="435" ht="15.75" customHeight="1">
      <c r="A435" s="66"/>
      <c r="B435" s="66"/>
      <c r="C435" s="67"/>
      <c r="D435" s="67"/>
      <c r="E435" s="67"/>
      <c r="F435" s="1"/>
    </row>
    <row r="436" ht="15.75" customHeight="1">
      <c r="A436" s="66"/>
      <c r="B436" s="66"/>
      <c r="C436" s="67"/>
      <c r="D436" s="67"/>
      <c r="E436" s="67"/>
      <c r="F436" s="1"/>
    </row>
    <row r="437" ht="15.75" customHeight="1">
      <c r="A437" s="66"/>
      <c r="B437" s="66"/>
      <c r="C437" s="67"/>
      <c r="D437" s="67"/>
      <c r="E437" s="67"/>
      <c r="F437" s="1"/>
    </row>
    <row r="438" ht="15.75" customHeight="1">
      <c r="A438" s="66"/>
      <c r="B438" s="66"/>
      <c r="C438" s="67"/>
      <c r="D438" s="67"/>
      <c r="E438" s="67"/>
      <c r="F438" s="1"/>
    </row>
    <row r="439" ht="15.75" customHeight="1">
      <c r="A439" s="66"/>
      <c r="B439" s="66"/>
      <c r="C439" s="67"/>
      <c r="D439" s="67"/>
      <c r="E439" s="67"/>
      <c r="F439" s="1"/>
    </row>
    <row r="440" ht="15.75" customHeight="1">
      <c r="A440" s="66"/>
      <c r="B440" s="66"/>
      <c r="C440" s="67"/>
      <c r="D440" s="67"/>
      <c r="E440" s="67"/>
      <c r="F440" s="1"/>
    </row>
    <row r="441" ht="15.75" customHeight="1">
      <c r="A441" s="66"/>
      <c r="B441" s="66"/>
      <c r="C441" s="67"/>
      <c r="D441" s="67"/>
      <c r="E441" s="67"/>
      <c r="F441" s="1"/>
    </row>
    <row r="442" ht="15.75" customHeight="1">
      <c r="A442" s="66"/>
      <c r="B442" s="66"/>
      <c r="C442" s="67"/>
      <c r="D442" s="67"/>
      <c r="E442" s="67"/>
      <c r="F442" s="1"/>
    </row>
    <row r="443" ht="15.75" customHeight="1">
      <c r="A443" s="66"/>
      <c r="B443" s="66"/>
      <c r="C443" s="67"/>
      <c r="D443" s="67"/>
      <c r="E443" s="67"/>
      <c r="F443" s="1"/>
    </row>
    <row r="444" ht="15.75" customHeight="1">
      <c r="A444" s="66"/>
      <c r="B444" s="66"/>
      <c r="C444" s="67"/>
      <c r="D444" s="67"/>
      <c r="E444" s="67"/>
      <c r="F444" s="1"/>
    </row>
    <row r="445" ht="15.75" customHeight="1">
      <c r="A445" s="66"/>
      <c r="B445" s="66"/>
      <c r="C445" s="67"/>
      <c r="D445" s="67"/>
      <c r="E445" s="67"/>
      <c r="F445" s="1"/>
    </row>
    <row r="446" ht="15.75" customHeight="1">
      <c r="A446" s="66"/>
      <c r="B446" s="66"/>
      <c r="C446" s="67"/>
      <c r="D446" s="67"/>
      <c r="E446" s="67"/>
      <c r="F446" s="1"/>
    </row>
    <row r="447" ht="15.75" customHeight="1">
      <c r="A447" s="66"/>
      <c r="B447" s="66"/>
      <c r="C447" s="67"/>
      <c r="D447" s="67"/>
      <c r="E447" s="67"/>
      <c r="F447" s="1"/>
    </row>
    <row r="448" ht="15.75" customHeight="1">
      <c r="A448" s="66"/>
      <c r="B448" s="66"/>
      <c r="C448" s="67"/>
      <c r="D448" s="67"/>
      <c r="E448" s="67"/>
      <c r="F448" s="1"/>
    </row>
    <row r="449" ht="15.75" customHeight="1">
      <c r="A449" s="66"/>
      <c r="B449" s="66"/>
      <c r="C449" s="67"/>
      <c r="D449" s="67"/>
      <c r="E449" s="67"/>
      <c r="F449" s="1"/>
    </row>
    <row r="450" ht="15.75" customHeight="1">
      <c r="A450" s="66"/>
      <c r="B450" s="66"/>
      <c r="C450" s="67"/>
      <c r="D450" s="67"/>
      <c r="E450" s="67"/>
      <c r="F450" s="1"/>
    </row>
    <row r="451" ht="15.75" customHeight="1">
      <c r="A451" s="66"/>
      <c r="B451" s="66"/>
      <c r="C451" s="67"/>
      <c r="D451" s="67"/>
      <c r="E451" s="67"/>
      <c r="F451" s="1"/>
    </row>
    <row r="452" ht="15.75" customHeight="1">
      <c r="A452" s="66"/>
      <c r="B452" s="66"/>
      <c r="C452" s="67"/>
      <c r="D452" s="67"/>
      <c r="E452" s="67"/>
      <c r="F452" s="1"/>
    </row>
    <row r="453" ht="15.75" customHeight="1">
      <c r="A453" s="66"/>
      <c r="B453" s="66"/>
      <c r="C453" s="67"/>
      <c r="D453" s="67"/>
      <c r="E453" s="67"/>
      <c r="F453" s="1"/>
    </row>
    <row r="454" ht="15.75" customHeight="1">
      <c r="A454" s="66"/>
      <c r="B454" s="66"/>
      <c r="C454" s="67"/>
      <c r="D454" s="67"/>
      <c r="E454" s="67"/>
      <c r="F454" s="1"/>
    </row>
    <row r="455" ht="15.75" customHeight="1">
      <c r="A455" s="66"/>
      <c r="B455" s="66"/>
      <c r="C455" s="67"/>
      <c r="D455" s="67"/>
      <c r="E455" s="67"/>
      <c r="F455" s="1"/>
    </row>
    <row r="456" ht="15.75" customHeight="1">
      <c r="A456" s="66"/>
      <c r="B456" s="66"/>
      <c r="C456" s="67"/>
      <c r="D456" s="67"/>
      <c r="E456" s="67"/>
      <c r="F456" s="1"/>
    </row>
    <row r="457" ht="15.75" customHeight="1">
      <c r="A457" s="66"/>
      <c r="B457" s="66"/>
      <c r="C457" s="67"/>
      <c r="D457" s="67"/>
      <c r="E457" s="67"/>
      <c r="F457" s="1"/>
    </row>
    <row r="458" ht="15.75" customHeight="1">
      <c r="A458" s="66"/>
      <c r="B458" s="66"/>
      <c r="C458" s="67"/>
      <c r="D458" s="67"/>
      <c r="E458" s="67"/>
      <c r="F458" s="1"/>
    </row>
    <row r="459" ht="15.75" customHeight="1">
      <c r="A459" s="66"/>
      <c r="B459" s="66"/>
      <c r="C459" s="67"/>
      <c r="D459" s="67"/>
      <c r="E459" s="67"/>
      <c r="F459" s="1"/>
    </row>
    <row r="460" ht="15.75" customHeight="1">
      <c r="A460" s="66"/>
      <c r="B460" s="66"/>
      <c r="C460" s="67"/>
      <c r="D460" s="67"/>
      <c r="E460" s="67"/>
      <c r="F460" s="1"/>
    </row>
    <row r="461" ht="15.75" customHeight="1">
      <c r="A461" s="66"/>
      <c r="B461" s="66"/>
      <c r="C461" s="67"/>
      <c r="D461" s="67"/>
      <c r="E461" s="67"/>
      <c r="F461" s="1"/>
    </row>
    <row r="462" ht="15.75" customHeight="1">
      <c r="A462" s="66"/>
      <c r="B462" s="66"/>
      <c r="C462" s="67"/>
      <c r="D462" s="67"/>
      <c r="E462" s="67"/>
      <c r="F462" s="1"/>
    </row>
    <row r="463" ht="15.75" customHeight="1">
      <c r="A463" s="66"/>
      <c r="B463" s="66"/>
      <c r="C463" s="67"/>
      <c r="D463" s="67"/>
      <c r="E463" s="67"/>
      <c r="F463" s="1"/>
    </row>
    <row r="464" ht="15.75" customHeight="1">
      <c r="A464" s="66"/>
      <c r="B464" s="66"/>
      <c r="C464" s="67"/>
      <c r="D464" s="67"/>
      <c r="E464" s="67"/>
      <c r="F464" s="1"/>
    </row>
    <row r="465" ht="15.75" customHeight="1">
      <c r="A465" s="66"/>
      <c r="B465" s="66"/>
      <c r="C465" s="67"/>
      <c r="D465" s="67"/>
      <c r="E465" s="67"/>
      <c r="F465" s="1"/>
    </row>
    <row r="466" ht="15.75" customHeight="1">
      <c r="A466" s="66"/>
      <c r="B466" s="66"/>
      <c r="C466" s="67"/>
      <c r="D466" s="67"/>
      <c r="E466" s="67"/>
      <c r="F466" s="1"/>
    </row>
    <row r="467" ht="15.75" customHeight="1">
      <c r="A467" s="66"/>
      <c r="B467" s="66"/>
      <c r="C467" s="67"/>
      <c r="D467" s="67"/>
      <c r="E467" s="67"/>
      <c r="F467" s="1"/>
    </row>
    <row r="468" ht="15.75" customHeight="1">
      <c r="A468" s="66"/>
      <c r="B468" s="66"/>
      <c r="C468" s="67"/>
      <c r="D468" s="67"/>
      <c r="E468" s="67"/>
      <c r="F468" s="1"/>
    </row>
    <row r="469" ht="15.75" customHeight="1">
      <c r="A469" s="66"/>
      <c r="B469" s="66"/>
      <c r="C469" s="67"/>
      <c r="D469" s="67"/>
      <c r="E469" s="67"/>
      <c r="F469" s="1"/>
    </row>
    <row r="470" ht="15.75" customHeight="1">
      <c r="A470" s="66"/>
      <c r="B470" s="66"/>
      <c r="C470" s="67"/>
      <c r="D470" s="67"/>
      <c r="E470" s="67"/>
      <c r="F470" s="1"/>
    </row>
    <row r="471" ht="15.75" customHeight="1">
      <c r="A471" s="66"/>
      <c r="B471" s="66"/>
      <c r="C471" s="67"/>
      <c r="D471" s="67"/>
      <c r="E471" s="67"/>
      <c r="F471" s="1"/>
    </row>
    <row r="472" ht="15.75" customHeight="1">
      <c r="A472" s="66"/>
      <c r="B472" s="66"/>
      <c r="C472" s="67"/>
      <c r="D472" s="67"/>
      <c r="E472" s="67"/>
      <c r="F472" s="1"/>
    </row>
    <row r="473" ht="15.75" customHeight="1">
      <c r="A473" s="66"/>
      <c r="B473" s="66"/>
      <c r="C473" s="67"/>
      <c r="D473" s="67"/>
      <c r="E473" s="67"/>
      <c r="F473" s="1"/>
    </row>
    <row r="474" ht="15.75" customHeight="1">
      <c r="A474" s="66"/>
      <c r="B474" s="66"/>
      <c r="C474" s="67"/>
      <c r="D474" s="67"/>
      <c r="E474" s="67"/>
      <c r="F474" s="1"/>
    </row>
    <row r="475" ht="15.75" customHeight="1">
      <c r="A475" s="66"/>
      <c r="B475" s="66"/>
      <c r="C475" s="67"/>
      <c r="D475" s="67"/>
      <c r="E475" s="67"/>
      <c r="F475" s="1"/>
    </row>
    <row r="476" ht="15.75" customHeight="1">
      <c r="A476" s="66"/>
      <c r="B476" s="66"/>
      <c r="C476" s="67"/>
      <c r="D476" s="67"/>
      <c r="E476" s="67"/>
      <c r="F476" s="1"/>
    </row>
    <row r="477" ht="15.75" customHeight="1">
      <c r="A477" s="66"/>
      <c r="B477" s="66"/>
      <c r="C477" s="67"/>
      <c r="D477" s="67"/>
      <c r="E477" s="67"/>
      <c r="F477" s="1"/>
    </row>
    <row r="478" ht="15.75" customHeight="1">
      <c r="A478" s="66"/>
      <c r="B478" s="66"/>
      <c r="C478" s="67"/>
      <c r="D478" s="67"/>
      <c r="E478" s="67"/>
      <c r="F478" s="1"/>
    </row>
    <row r="479" ht="15.75" customHeight="1">
      <c r="A479" s="66"/>
      <c r="B479" s="66"/>
      <c r="C479" s="67"/>
      <c r="D479" s="67"/>
      <c r="E479" s="67"/>
      <c r="F479" s="1"/>
    </row>
    <row r="480" ht="15.75" customHeight="1">
      <c r="A480" s="66"/>
      <c r="B480" s="66"/>
      <c r="C480" s="67"/>
      <c r="D480" s="67"/>
      <c r="E480" s="67"/>
      <c r="F480" s="1"/>
    </row>
    <row r="481" ht="15.75" customHeight="1">
      <c r="A481" s="66"/>
      <c r="B481" s="66"/>
      <c r="C481" s="67"/>
      <c r="D481" s="67"/>
      <c r="E481" s="67"/>
      <c r="F481" s="1"/>
    </row>
    <row r="482" ht="15.75" customHeight="1">
      <c r="A482" s="66"/>
      <c r="B482" s="66"/>
      <c r="C482" s="67"/>
      <c r="D482" s="67"/>
      <c r="E482" s="67"/>
      <c r="F482" s="1"/>
    </row>
    <row r="483" ht="15.75" customHeight="1">
      <c r="A483" s="66"/>
      <c r="B483" s="66"/>
      <c r="C483" s="67"/>
      <c r="D483" s="67"/>
      <c r="E483" s="67"/>
      <c r="F483" s="1"/>
    </row>
    <row r="484" ht="15.75" customHeight="1">
      <c r="A484" s="66"/>
      <c r="B484" s="66"/>
      <c r="C484" s="67"/>
      <c r="D484" s="67"/>
      <c r="E484" s="67"/>
      <c r="F484" s="1"/>
    </row>
    <row r="485" ht="15.75" customHeight="1">
      <c r="A485" s="66"/>
      <c r="B485" s="66"/>
      <c r="C485" s="67"/>
      <c r="D485" s="67"/>
      <c r="E485" s="67"/>
      <c r="F485" s="1"/>
    </row>
    <row r="486" ht="15.75" customHeight="1">
      <c r="A486" s="66"/>
      <c r="B486" s="66"/>
      <c r="C486" s="67"/>
      <c r="D486" s="67"/>
      <c r="E486" s="67"/>
      <c r="F486" s="1"/>
    </row>
    <row r="487" ht="15.75" customHeight="1">
      <c r="A487" s="66"/>
      <c r="B487" s="66"/>
      <c r="C487" s="67"/>
      <c r="D487" s="67"/>
      <c r="E487" s="67"/>
      <c r="F487" s="1"/>
    </row>
    <row r="488" ht="15.75" customHeight="1">
      <c r="A488" s="66"/>
      <c r="B488" s="66"/>
      <c r="C488" s="67"/>
      <c r="D488" s="67"/>
      <c r="E488" s="67"/>
      <c r="F488" s="1"/>
    </row>
    <row r="489" ht="15.75" customHeight="1">
      <c r="A489" s="66"/>
      <c r="B489" s="66"/>
      <c r="C489" s="67"/>
      <c r="D489" s="67"/>
      <c r="E489" s="67"/>
      <c r="F489" s="1"/>
    </row>
    <row r="490" ht="15.75" customHeight="1">
      <c r="A490" s="66"/>
      <c r="B490" s="66"/>
      <c r="C490" s="67"/>
      <c r="D490" s="67"/>
      <c r="E490" s="67"/>
      <c r="F490" s="1"/>
    </row>
    <row r="491" ht="15.75" customHeight="1">
      <c r="A491" s="66"/>
      <c r="B491" s="66"/>
      <c r="C491" s="67"/>
      <c r="D491" s="67"/>
      <c r="E491" s="67"/>
      <c r="F491" s="1"/>
    </row>
    <row r="492" ht="15.75" customHeight="1">
      <c r="A492" s="66"/>
      <c r="B492" s="66"/>
      <c r="C492" s="67"/>
      <c r="D492" s="67"/>
      <c r="E492" s="67"/>
      <c r="F492" s="1"/>
    </row>
    <row r="493" ht="15.75" customHeight="1">
      <c r="A493" s="66"/>
      <c r="B493" s="66"/>
      <c r="C493" s="67"/>
      <c r="D493" s="67"/>
      <c r="E493" s="67"/>
      <c r="F493" s="1"/>
    </row>
    <row r="494" ht="15.75" customHeight="1">
      <c r="A494" s="66"/>
      <c r="B494" s="66"/>
      <c r="C494" s="67"/>
      <c r="D494" s="67"/>
      <c r="E494" s="67"/>
      <c r="F494" s="1"/>
    </row>
    <row r="495" ht="15.75" customHeight="1">
      <c r="A495" s="66"/>
      <c r="B495" s="66"/>
      <c r="C495" s="67"/>
      <c r="D495" s="67"/>
      <c r="E495" s="67"/>
      <c r="F495" s="1"/>
    </row>
    <row r="496" ht="15.75" customHeight="1">
      <c r="A496" s="66"/>
      <c r="B496" s="66"/>
      <c r="C496" s="67"/>
      <c r="D496" s="67"/>
      <c r="E496" s="67"/>
      <c r="F496" s="1"/>
    </row>
    <row r="497" ht="15.75" customHeight="1">
      <c r="A497" s="66"/>
      <c r="B497" s="66"/>
      <c r="C497" s="67"/>
      <c r="D497" s="67"/>
      <c r="E497" s="67"/>
      <c r="F497" s="1"/>
    </row>
    <row r="498" ht="15.75" customHeight="1">
      <c r="A498" s="66"/>
      <c r="B498" s="66"/>
      <c r="C498" s="67"/>
      <c r="D498" s="67"/>
      <c r="E498" s="67"/>
      <c r="F498" s="1"/>
    </row>
    <row r="499" ht="15.75" customHeight="1">
      <c r="A499" s="66"/>
      <c r="B499" s="66"/>
      <c r="C499" s="67"/>
      <c r="D499" s="67"/>
      <c r="E499" s="67"/>
      <c r="F499" s="1"/>
    </row>
    <row r="500" ht="15.75" customHeight="1">
      <c r="A500" s="66"/>
      <c r="B500" s="66"/>
      <c r="C500" s="67"/>
      <c r="D500" s="67"/>
      <c r="E500" s="67"/>
      <c r="F500" s="1"/>
    </row>
    <row r="501" ht="15.75" customHeight="1">
      <c r="A501" s="66"/>
      <c r="B501" s="66"/>
      <c r="C501" s="67"/>
      <c r="D501" s="67"/>
      <c r="E501" s="67"/>
      <c r="F501" s="1"/>
    </row>
    <row r="502" ht="15.75" customHeight="1">
      <c r="A502" s="66"/>
      <c r="B502" s="66"/>
      <c r="C502" s="67"/>
      <c r="D502" s="67"/>
      <c r="E502" s="67"/>
      <c r="F502" s="1"/>
    </row>
    <row r="503" ht="15.75" customHeight="1">
      <c r="A503" s="66"/>
      <c r="B503" s="66"/>
      <c r="C503" s="67"/>
      <c r="D503" s="67"/>
      <c r="E503" s="67"/>
      <c r="F503" s="1"/>
    </row>
    <row r="504" ht="15.75" customHeight="1">
      <c r="A504" s="66"/>
      <c r="B504" s="66"/>
      <c r="C504" s="67"/>
      <c r="D504" s="67"/>
      <c r="E504" s="67"/>
      <c r="F504" s="1"/>
    </row>
    <row r="505" ht="15.75" customHeight="1">
      <c r="A505" s="66"/>
      <c r="B505" s="66"/>
      <c r="C505" s="67"/>
      <c r="D505" s="67"/>
      <c r="E505" s="67"/>
      <c r="F505" s="1"/>
    </row>
    <row r="506" ht="15.75" customHeight="1">
      <c r="A506" s="66"/>
      <c r="B506" s="66"/>
      <c r="C506" s="67"/>
      <c r="D506" s="67"/>
      <c r="E506" s="67"/>
      <c r="F506" s="1"/>
    </row>
    <row r="507" ht="15.75" customHeight="1">
      <c r="A507" s="66"/>
      <c r="B507" s="66"/>
      <c r="C507" s="67"/>
      <c r="D507" s="67"/>
      <c r="E507" s="67"/>
      <c r="F507" s="1"/>
    </row>
    <row r="508" ht="15.75" customHeight="1">
      <c r="A508" s="66"/>
      <c r="B508" s="66"/>
      <c r="C508" s="67"/>
      <c r="D508" s="67"/>
      <c r="E508" s="67"/>
      <c r="F508" s="1"/>
    </row>
    <row r="509" ht="15.75" customHeight="1">
      <c r="A509" s="66"/>
      <c r="B509" s="66"/>
      <c r="C509" s="67"/>
      <c r="D509" s="67"/>
      <c r="E509" s="67"/>
      <c r="F509" s="1"/>
    </row>
    <row r="510" ht="15.75" customHeight="1">
      <c r="A510" s="66"/>
      <c r="B510" s="66"/>
      <c r="C510" s="67"/>
      <c r="D510" s="67"/>
      <c r="E510" s="67"/>
      <c r="F510" s="1"/>
    </row>
    <row r="511" ht="15.75" customHeight="1">
      <c r="A511" s="66"/>
      <c r="B511" s="66"/>
      <c r="C511" s="67"/>
      <c r="D511" s="67"/>
      <c r="E511" s="67"/>
      <c r="F511" s="1"/>
    </row>
    <row r="512" ht="15.75" customHeight="1">
      <c r="A512" s="66"/>
      <c r="B512" s="66"/>
      <c r="C512" s="67"/>
      <c r="D512" s="67"/>
      <c r="E512" s="67"/>
      <c r="F512" s="1"/>
    </row>
    <row r="513" ht="15.75" customHeight="1">
      <c r="A513" s="66"/>
      <c r="B513" s="66"/>
      <c r="C513" s="67"/>
      <c r="D513" s="67"/>
      <c r="E513" s="67"/>
      <c r="F513" s="1"/>
    </row>
    <row r="514" ht="15.75" customHeight="1">
      <c r="A514" s="66"/>
      <c r="B514" s="66"/>
      <c r="C514" s="67"/>
      <c r="D514" s="67"/>
      <c r="E514" s="67"/>
      <c r="F514" s="1"/>
    </row>
    <row r="515" ht="15.75" customHeight="1">
      <c r="A515" s="66"/>
      <c r="B515" s="66"/>
      <c r="C515" s="67"/>
      <c r="D515" s="67"/>
      <c r="E515" s="67"/>
      <c r="F515" s="1"/>
    </row>
    <row r="516" ht="15.75" customHeight="1">
      <c r="A516" s="66"/>
      <c r="B516" s="66"/>
      <c r="C516" s="67"/>
      <c r="D516" s="67"/>
      <c r="E516" s="67"/>
      <c r="F516" s="1"/>
    </row>
    <row r="517" ht="15.75" customHeight="1">
      <c r="A517" s="66"/>
      <c r="B517" s="66"/>
      <c r="C517" s="67"/>
      <c r="D517" s="67"/>
      <c r="E517" s="67"/>
      <c r="F517" s="1"/>
    </row>
    <row r="518" ht="15.75" customHeight="1">
      <c r="A518" s="66"/>
      <c r="B518" s="66"/>
      <c r="C518" s="67"/>
      <c r="D518" s="67"/>
      <c r="E518" s="67"/>
      <c r="F518" s="1"/>
    </row>
    <row r="519" ht="15.75" customHeight="1">
      <c r="A519" s="66"/>
      <c r="B519" s="66"/>
      <c r="C519" s="67"/>
      <c r="D519" s="67"/>
      <c r="E519" s="67"/>
      <c r="F519" s="1"/>
    </row>
    <row r="520" ht="15.75" customHeight="1">
      <c r="A520" s="66"/>
      <c r="B520" s="66"/>
      <c r="C520" s="67"/>
      <c r="D520" s="67"/>
      <c r="E520" s="67"/>
      <c r="F520" s="1"/>
    </row>
    <row r="521" ht="15.75" customHeight="1">
      <c r="A521" s="66"/>
      <c r="B521" s="66"/>
      <c r="C521" s="67"/>
      <c r="D521" s="67"/>
      <c r="E521" s="67"/>
      <c r="F521" s="1"/>
    </row>
    <row r="522" ht="15.75" customHeight="1">
      <c r="A522" s="66"/>
      <c r="B522" s="66"/>
      <c r="C522" s="67"/>
      <c r="D522" s="67"/>
      <c r="E522" s="67"/>
      <c r="F522" s="1"/>
    </row>
    <row r="523" ht="15.75" customHeight="1">
      <c r="A523" s="66"/>
      <c r="B523" s="66"/>
      <c r="C523" s="67"/>
      <c r="D523" s="67"/>
      <c r="E523" s="67"/>
      <c r="F523" s="1"/>
    </row>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7:E7"/>
  </mergeCells>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29"/>
    <col customWidth="1" min="9" max="9" width="9.14"/>
    <col customWidth="1" min="10" max="12" width="8.0"/>
    <col customWidth="1" min="13" max="13" width="8.29"/>
    <col customWidth="1" min="14" max="25" width="8.0"/>
  </cols>
  <sheetData>
    <row r="1">
      <c r="A1" s="66"/>
      <c r="B1" s="66"/>
      <c r="C1" s="67"/>
      <c r="D1" s="67"/>
      <c r="E1" s="67"/>
      <c r="F1" s="1"/>
      <c r="G1" s="1"/>
      <c r="H1" s="1"/>
    </row>
    <row r="2" ht="15.75" customHeight="1">
      <c r="A2" s="68" t="s">
        <v>15339</v>
      </c>
      <c r="B2" s="69"/>
      <c r="C2" s="69"/>
      <c r="D2" s="69"/>
      <c r="E2" s="69"/>
      <c r="F2" s="69"/>
      <c r="G2" s="69"/>
      <c r="H2" s="69"/>
      <c r="I2" s="69"/>
      <c r="J2" s="69"/>
      <c r="K2" s="69"/>
      <c r="L2" s="70"/>
      <c r="M2" s="15"/>
      <c r="N2" s="15"/>
      <c r="O2" s="15"/>
      <c r="P2" s="15"/>
      <c r="Q2" s="15"/>
      <c r="R2" s="15"/>
      <c r="S2" s="15"/>
      <c r="T2" s="15"/>
      <c r="U2" s="15"/>
      <c r="V2" s="15"/>
      <c r="W2" s="15"/>
      <c r="X2" s="15"/>
      <c r="Y2" s="15"/>
    </row>
    <row r="3" ht="15.75" customHeight="1">
      <c r="A3" s="173"/>
      <c r="B3" s="173"/>
      <c r="C3" s="173"/>
      <c r="D3" s="173"/>
      <c r="E3" s="527"/>
      <c r="F3" s="526"/>
      <c r="G3" s="526"/>
      <c r="H3" s="526"/>
      <c r="I3" s="15"/>
      <c r="J3" s="15"/>
      <c r="K3" s="15"/>
      <c r="L3" s="15"/>
      <c r="M3" s="15"/>
      <c r="N3" s="15"/>
      <c r="O3" s="15"/>
      <c r="P3" s="15"/>
      <c r="Q3" s="15"/>
      <c r="R3" s="15"/>
      <c r="S3" s="15"/>
      <c r="T3" s="15"/>
      <c r="U3" s="15"/>
      <c r="V3" s="15"/>
      <c r="W3" s="15"/>
      <c r="X3" s="15"/>
      <c r="Y3" s="15"/>
    </row>
    <row r="4" ht="17.25" customHeight="1">
      <c r="A4" s="322" t="s">
        <v>15340</v>
      </c>
      <c r="B4" s="69"/>
      <c r="C4" s="69"/>
      <c r="D4" s="69"/>
      <c r="E4" s="69"/>
      <c r="F4" s="69"/>
      <c r="G4" s="69"/>
      <c r="H4" s="69"/>
      <c r="I4" s="69"/>
      <c r="J4" s="69"/>
      <c r="K4" s="69"/>
      <c r="L4" s="70"/>
      <c r="M4" s="15"/>
      <c r="N4" s="15"/>
      <c r="O4" s="15"/>
      <c r="P4" s="15"/>
      <c r="Q4" s="15"/>
      <c r="R4" s="15"/>
      <c r="S4" s="15"/>
      <c r="T4" s="15"/>
      <c r="U4" s="15"/>
      <c r="V4" s="15"/>
      <c r="W4" s="15"/>
      <c r="X4" s="15"/>
      <c r="Y4" s="15"/>
    </row>
    <row r="5" ht="16.5" customHeight="1">
      <c r="A5" s="322" t="s">
        <v>15341</v>
      </c>
      <c r="B5" s="69"/>
      <c r="C5" s="69"/>
      <c r="D5" s="69"/>
      <c r="E5" s="69"/>
      <c r="F5" s="69"/>
      <c r="G5" s="69"/>
      <c r="H5" s="69"/>
      <c r="I5" s="69"/>
      <c r="J5" s="69"/>
      <c r="K5" s="69"/>
      <c r="L5" s="70"/>
      <c r="M5" s="15"/>
      <c r="N5" s="15"/>
      <c r="O5" s="15"/>
      <c r="P5" s="15"/>
      <c r="Q5" s="15"/>
      <c r="R5" s="15"/>
      <c r="S5" s="15"/>
      <c r="T5" s="15"/>
      <c r="U5" s="15"/>
      <c r="V5" s="15"/>
      <c r="W5" s="15"/>
      <c r="X5" s="15"/>
      <c r="Y5" s="15"/>
    </row>
    <row r="6" ht="17.25" customHeight="1">
      <c r="A6" s="576" t="s">
        <v>11749</v>
      </c>
      <c r="B6" s="69"/>
      <c r="C6" s="69"/>
      <c r="D6" s="69"/>
      <c r="E6" s="69"/>
      <c r="F6" s="69"/>
      <c r="G6" s="69"/>
      <c r="H6" s="69"/>
      <c r="I6" s="69"/>
      <c r="J6" s="69"/>
      <c r="K6" s="69"/>
      <c r="L6" s="70"/>
      <c r="M6" s="15"/>
      <c r="N6" s="15"/>
      <c r="O6" s="15"/>
      <c r="P6" s="15"/>
      <c r="Q6" s="15"/>
      <c r="R6" s="15"/>
      <c r="S6" s="15"/>
      <c r="T6" s="15"/>
      <c r="U6" s="15"/>
      <c r="V6" s="15"/>
      <c r="W6" s="15"/>
      <c r="X6" s="15"/>
      <c r="Y6" s="15"/>
    </row>
    <row r="7" ht="17.25" customHeight="1">
      <c r="A7" s="322" t="s">
        <v>11750</v>
      </c>
      <c r="B7" s="69"/>
      <c r="C7" s="69"/>
      <c r="D7" s="69"/>
      <c r="E7" s="69"/>
      <c r="F7" s="69"/>
      <c r="G7" s="69"/>
      <c r="H7" s="69"/>
      <c r="I7" s="69"/>
      <c r="J7" s="69"/>
      <c r="K7" s="69"/>
      <c r="L7" s="70"/>
      <c r="M7" s="15"/>
      <c r="N7" s="15"/>
      <c r="O7" s="15"/>
      <c r="P7" s="15"/>
      <c r="Q7" s="15"/>
      <c r="R7" s="15"/>
      <c r="S7" s="15"/>
      <c r="T7" s="15"/>
      <c r="U7" s="15"/>
      <c r="V7" s="15"/>
      <c r="W7" s="15"/>
      <c r="X7" s="15"/>
      <c r="Y7" s="15"/>
    </row>
    <row r="8" ht="17.25" customHeight="1">
      <c r="A8" s="322" t="s">
        <v>15342</v>
      </c>
      <c r="B8" s="69"/>
      <c r="C8" s="69"/>
      <c r="D8" s="69"/>
      <c r="E8" s="69"/>
      <c r="F8" s="69"/>
      <c r="G8" s="69"/>
      <c r="H8" s="69"/>
      <c r="I8" s="69"/>
      <c r="J8" s="69"/>
      <c r="K8" s="69"/>
      <c r="L8" s="70"/>
      <c r="M8" s="15"/>
      <c r="N8" s="15"/>
      <c r="O8" s="15"/>
      <c r="P8" s="15"/>
      <c r="Q8" s="15"/>
      <c r="R8" s="15"/>
      <c r="S8" s="15"/>
      <c r="T8" s="15"/>
      <c r="U8" s="15"/>
      <c r="V8" s="15"/>
      <c r="W8" s="15"/>
      <c r="X8" s="15"/>
      <c r="Y8" s="15"/>
    </row>
    <row r="9" ht="28.5" customHeight="1">
      <c r="A9" s="322" t="s">
        <v>8425</v>
      </c>
      <c r="B9" s="69"/>
      <c r="C9" s="69"/>
      <c r="D9" s="69"/>
      <c r="E9" s="69"/>
      <c r="F9" s="69"/>
      <c r="G9" s="69"/>
      <c r="H9" s="69"/>
      <c r="I9" s="69"/>
      <c r="J9" s="69"/>
      <c r="K9" s="69"/>
      <c r="L9" s="70"/>
      <c r="M9" s="15"/>
      <c r="N9" s="15"/>
      <c r="O9" s="15"/>
      <c r="P9" s="15"/>
      <c r="Q9" s="15"/>
      <c r="R9" s="15"/>
      <c r="S9" s="15"/>
      <c r="T9" s="15"/>
      <c r="U9" s="15"/>
      <c r="V9" s="15"/>
      <c r="W9" s="15"/>
      <c r="X9" s="15"/>
      <c r="Y9" s="15"/>
    </row>
    <row r="10" ht="97.5" customHeight="1">
      <c r="A10" s="534" t="s">
        <v>15343</v>
      </c>
      <c r="B10" s="69"/>
      <c r="C10" s="69"/>
      <c r="D10" s="69"/>
      <c r="E10" s="69"/>
      <c r="F10" s="69"/>
      <c r="G10" s="69"/>
      <c r="H10" s="69"/>
      <c r="I10" s="69"/>
      <c r="J10" s="69"/>
      <c r="K10" s="69"/>
      <c r="L10" s="70"/>
      <c r="M10" s="15"/>
      <c r="N10" s="15"/>
      <c r="O10" s="15"/>
      <c r="P10" s="15"/>
      <c r="Q10" s="15"/>
      <c r="R10" s="15"/>
      <c r="S10" s="15"/>
      <c r="T10" s="15"/>
      <c r="U10" s="15"/>
      <c r="V10" s="15"/>
      <c r="W10" s="15"/>
      <c r="X10" s="15"/>
      <c r="Y10" s="15"/>
    </row>
    <row r="11">
      <c r="A11" s="76"/>
      <c r="B11" s="76"/>
      <c r="C11" s="77"/>
      <c r="D11" s="77"/>
      <c r="E11" s="77"/>
      <c r="F11" s="76"/>
      <c r="G11" s="76"/>
      <c r="H11" s="76"/>
      <c r="I11" s="15"/>
      <c r="J11" s="15"/>
      <c r="K11" s="15"/>
      <c r="L11" s="15"/>
      <c r="M11" s="15"/>
      <c r="N11" s="15"/>
      <c r="O11" s="15"/>
      <c r="P11" s="15"/>
      <c r="Q11" s="15"/>
      <c r="R11" s="15"/>
      <c r="S11" s="15"/>
      <c r="T11" s="15"/>
      <c r="U11" s="15"/>
      <c r="V11" s="15"/>
      <c r="W11" s="15"/>
      <c r="X11" s="15"/>
      <c r="Y11" s="15"/>
    </row>
    <row r="12" ht="61.5" customHeight="1">
      <c r="A12" s="147" t="s">
        <v>7</v>
      </c>
      <c r="B12" s="147" t="s">
        <v>1826</v>
      </c>
      <c r="C12" s="147" t="s">
        <v>1827</v>
      </c>
      <c r="D12" s="147" t="s">
        <v>1828</v>
      </c>
      <c r="E12" s="147" t="s">
        <v>1829</v>
      </c>
      <c r="F12" s="80" t="s">
        <v>8</v>
      </c>
      <c r="G12" s="147" t="s">
        <v>1830</v>
      </c>
      <c r="H12" s="147" t="s">
        <v>1831</v>
      </c>
      <c r="I12" s="147" t="s">
        <v>1832</v>
      </c>
      <c r="J12" s="147" t="s">
        <v>15344</v>
      </c>
      <c r="K12" s="147" t="s">
        <v>1834</v>
      </c>
      <c r="L12" s="148" t="s">
        <v>208</v>
      </c>
      <c r="M12" s="82" t="s">
        <v>209</v>
      </c>
      <c r="N12" s="15"/>
      <c r="O12" s="15"/>
      <c r="P12" s="15"/>
      <c r="Q12" s="15"/>
      <c r="R12" s="15"/>
      <c r="S12" s="15"/>
      <c r="T12" s="15"/>
      <c r="U12" s="15"/>
      <c r="V12" s="15"/>
      <c r="W12" s="15"/>
      <c r="X12" s="15"/>
      <c r="Y12" s="15"/>
    </row>
    <row r="13" ht="11.25" customHeight="1">
      <c r="A13" s="33" t="s">
        <v>15345</v>
      </c>
      <c r="B13" s="33" t="s">
        <v>15346</v>
      </c>
      <c r="C13" s="33" t="s">
        <v>15347</v>
      </c>
      <c r="D13" s="33" t="s">
        <v>15348</v>
      </c>
      <c r="E13" s="33" t="s">
        <v>15349</v>
      </c>
      <c r="F13" s="33" t="s">
        <v>88</v>
      </c>
      <c r="G13" s="33" t="s">
        <v>15350</v>
      </c>
      <c r="H13" s="33">
        <v>2024.0</v>
      </c>
      <c r="I13" s="33">
        <v>2024.0</v>
      </c>
      <c r="J13" s="33">
        <v>250000.0</v>
      </c>
      <c r="K13" s="33">
        <v>600.0</v>
      </c>
      <c r="L13" s="577">
        <v>50.0</v>
      </c>
      <c r="M13" s="447" t="s">
        <v>3901</v>
      </c>
      <c r="N13" s="121"/>
      <c r="O13" s="121"/>
      <c r="P13" s="121"/>
      <c r="Q13" s="121"/>
      <c r="R13" s="121"/>
      <c r="S13" s="121"/>
      <c r="T13" s="121"/>
      <c r="U13" s="121"/>
      <c r="V13" s="121"/>
      <c r="W13" s="121"/>
      <c r="X13" s="121"/>
      <c r="Y13" s="121"/>
      <c r="Z13" s="121"/>
    </row>
    <row r="14" ht="11.25" customHeight="1">
      <c r="A14" s="33" t="s">
        <v>4472</v>
      </c>
      <c r="B14" s="33" t="s">
        <v>15351</v>
      </c>
      <c r="C14" s="33" t="s">
        <v>15352</v>
      </c>
      <c r="D14" s="33" t="s">
        <v>1899</v>
      </c>
      <c r="E14" s="33" t="s">
        <v>4472</v>
      </c>
      <c r="F14" s="33" t="s">
        <v>88</v>
      </c>
      <c r="G14" s="33"/>
      <c r="H14" s="33">
        <v>2024.0</v>
      </c>
      <c r="I14" s="33">
        <v>2024.0</v>
      </c>
      <c r="J14" s="33">
        <v>3060.0</v>
      </c>
      <c r="K14" s="33">
        <v>100.0</v>
      </c>
      <c r="L14" s="577">
        <v>100.0</v>
      </c>
      <c r="M14" s="447" t="s">
        <v>4472</v>
      </c>
      <c r="N14" s="121"/>
      <c r="O14" s="121"/>
      <c r="P14" s="121"/>
      <c r="Q14" s="121"/>
      <c r="R14" s="121"/>
      <c r="S14" s="121"/>
      <c r="T14" s="121"/>
      <c r="U14" s="121"/>
      <c r="V14" s="121"/>
      <c r="W14" s="121"/>
      <c r="X14" s="121"/>
      <c r="Y14" s="121"/>
      <c r="Z14" s="121"/>
    </row>
    <row r="15" ht="11.25" customHeight="1">
      <c r="A15" s="578"/>
      <c r="B15" s="578"/>
      <c r="C15" s="578"/>
      <c r="D15" s="578"/>
      <c r="E15" s="578"/>
      <c r="F15" s="578"/>
      <c r="G15" s="578"/>
      <c r="H15" s="578"/>
      <c r="I15" s="578"/>
      <c r="J15" s="578"/>
      <c r="K15" s="578"/>
      <c r="L15" s="579"/>
      <c r="M15" s="506"/>
      <c r="N15" s="121"/>
      <c r="O15" s="121"/>
      <c r="P15" s="121"/>
      <c r="Q15" s="121"/>
      <c r="R15" s="121"/>
      <c r="S15" s="121"/>
      <c r="T15" s="121"/>
      <c r="U15" s="121"/>
      <c r="V15" s="121"/>
      <c r="W15" s="121"/>
      <c r="X15" s="121"/>
      <c r="Y15" s="121"/>
      <c r="Z15" s="121"/>
    </row>
    <row r="16">
      <c r="A16" s="171" t="s">
        <v>1945</v>
      </c>
      <c r="B16" s="171"/>
      <c r="C16" s="171"/>
      <c r="D16" s="171"/>
      <c r="E16" s="171"/>
      <c r="F16" s="171"/>
      <c r="G16" s="171"/>
      <c r="H16" s="171"/>
      <c r="I16" s="171"/>
      <c r="J16" s="171"/>
      <c r="K16" s="171"/>
      <c r="L16" s="172">
        <f>SUM(L13:L15)</f>
        <v>150</v>
      </c>
    </row>
    <row r="17">
      <c r="A17" s="77"/>
      <c r="B17" s="373"/>
      <c r="C17" s="373"/>
      <c r="D17" s="499"/>
      <c r="E17" s="499"/>
    </row>
    <row r="18">
      <c r="A18" s="66"/>
      <c r="B18" s="66"/>
      <c r="C18" s="67"/>
      <c r="D18" s="67"/>
      <c r="E18" s="67"/>
      <c r="F18" s="1"/>
      <c r="G18" s="1"/>
      <c r="H18" s="1"/>
    </row>
    <row r="19">
      <c r="A19" s="116" t="s">
        <v>1743</v>
      </c>
      <c r="B19" s="117"/>
      <c r="C19" s="117"/>
      <c r="D19" s="117"/>
      <c r="E19" s="117"/>
      <c r="F19" s="117"/>
      <c r="G19" s="117"/>
      <c r="H19" s="117"/>
      <c r="I19" s="66"/>
      <c r="J19" s="66"/>
      <c r="K19" s="66"/>
      <c r="L19" s="66"/>
      <c r="M19" s="66"/>
      <c r="N19" s="66"/>
      <c r="O19" s="66"/>
      <c r="P19" s="66"/>
      <c r="Q19" s="66"/>
      <c r="R19" s="66"/>
      <c r="S19" s="66"/>
      <c r="T19" s="66"/>
      <c r="U19" s="66"/>
      <c r="V19" s="66"/>
      <c r="W19" s="66"/>
      <c r="X19" s="66"/>
      <c r="Y19" s="66"/>
    </row>
    <row r="20">
      <c r="A20" s="66"/>
      <c r="B20" s="66"/>
      <c r="C20" s="67"/>
      <c r="D20" s="67"/>
      <c r="E20" s="1"/>
      <c r="F20" s="1"/>
      <c r="G20" s="1"/>
      <c r="H20" s="1"/>
    </row>
    <row r="21" ht="15.75" customHeight="1">
      <c r="A21" s="66"/>
      <c r="B21" s="66"/>
      <c r="C21" s="67"/>
      <c r="D21" s="67"/>
      <c r="E21" s="67"/>
      <c r="F21" s="1"/>
      <c r="G21" s="1"/>
      <c r="H21" s="1"/>
    </row>
    <row r="22" ht="15.75" customHeight="1">
      <c r="A22" s="66"/>
      <c r="B22" s="66"/>
      <c r="C22" s="67"/>
      <c r="D22" s="67"/>
      <c r="E22" s="1"/>
      <c r="F22" s="1"/>
      <c r="G22" s="1"/>
      <c r="H22" s="1"/>
    </row>
    <row r="23" ht="15.75" customHeight="1">
      <c r="A23" s="66"/>
      <c r="B23" s="66"/>
      <c r="C23" s="67"/>
      <c r="D23" s="67"/>
      <c r="E23" s="67"/>
      <c r="F23" s="1"/>
      <c r="G23" s="1"/>
      <c r="H23" s="1"/>
    </row>
    <row r="24" ht="15.75" customHeight="1">
      <c r="A24" s="66"/>
      <c r="B24" s="66"/>
      <c r="C24" s="67"/>
      <c r="D24" s="67"/>
      <c r="E24" s="67"/>
      <c r="F24" s="1"/>
      <c r="G24" s="1"/>
      <c r="H24" s="1"/>
    </row>
    <row r="25" ht="15.75" customHeight="1">
      <c r="A25" s="66"/>
      <c r="B25" s="66"/>
      <c r="C25" s="67"/>
      <c r="D25" s="67"/>
      <c r="E25" s="67"/>
      <c r="F25" s="1"/>
      <c r="G25" s="1"/>
      <c r="H25" s="1"/>
    </row>
    <row r="26" ht="15.75" customHeight="1">
      <c r="A26" s="66"/>
      <c r="B26" s="66"/>
      <c r="C26" s="67"/>
      <c r="D26" s="67"/>
      <c r="E26" s="67"/>
      <c r="F26" s="1"/>
      <c r="G26" s="1"/>
      <c r="H26" s="1"/>
    </row>
    <row r="27" ht="15.75" customHeight="1">
      <c r="A27" s="66"/>
      <c r="B27" s="66"/>
      <c r="C27" s="67"/>
      <c r="D27" s="67"/>
      <c r="E27" s="67"/>
      <c r="F27" s="1"/>
      <c r="G27" s="1"/>
      <c r="H27" s="1"/>
    </row>
    <row r="28" ht="15.75" customHeight="1">
      <c r="A28" s="66"/>
      <c r="B28" s="66"/>
      <c r="C28" s="67"/>
      <c r="D28" s="67"/>
      <c r="E28" s="67"/>
      <c r="F28" s="1"/>
      <c r="G28" s="1"/>
      <c r="H28" s="1"/>
    </row>
    <row r="29" ht="15.75" customHeight="1">
      <c r="A29" s="66"/>
      <c r="B29" s="66"/>
      <c r="C29" s="67"/>
      <c r="D29" s="67"/>
      <c r="E29" s="67"/>
      <c r="F29" s="1"/>
      <c r="G29" s="1"/>
      <c r="H29" s="1"/>
    </row>
    <row r="30" ht="15.75" customHeight="1">
      <c r="A30" s="66"/>
      <c r="B30" s="66"/>
      <c r="C30" s="67"/>
      <c r="D30" s="67"/>
      <c r="E30" s="67"/>
      <c r="F30" s="1"/>
      <c r="G30" s="1"/>
      <c r="H30" s="1"/>
    </row>
    <row r="31" ht="15.75" customHeight="1">
      <c r="A31" s="66"/>
      <c r="B31" s="66"/>
      <c r="C31" s="67"/>
      <c r="D31" s="67"/>
      <c r="E31" s="67"/>
      <c r="F31" s="1"/>
      <c r="G31" s="1"/>
      <c r="H31" s="1"/>
    </row>
    <row r="32" ht="15.75" customHeight="1">
      <c r="A32" s="66"/>
      <c r="B32" s="66"/>
      <c r="C32" s="67"/>
      <c r="D32" s="67"/>
      <c r="E32" s="67"/>
      <c r="F32" s="1"/>
      <c r="G32" s="1"/>
      <c r="H32" s="1"/>
    </row>
    <row r="33" ht="15.75" customHeight="1">
      <c r="A33" s="66"/>
      <c r="B33" s="66"/>
      <c r="C33" s="67"/>
      <c r="D33" s="67"/>
      <c r="E33" s="67"/>
      <c r="F33" s="1"/>
      <c r="G33" s="1"/>
      <c r="H33" s="1"/>
    </row>
    <row r="34" ht="15.75" customHeight="1">
      <c r="A34" s="66"/>
      <c r="B34" s="66"/>
      <c r="C34" s="67"/>
      <c r="D34" s="67"/>
      <c r="E34" s="67"/>
      <c r="F34" s="1"/>
      <c r="G34" s="1"/>
      <c r="H34" s="1"/>
    </row>
    <row r="35" ht="15.75" customHeight="1">
      <c r="A35" s="66"/>
      <c r="B35" s="66"/>
      <c r="C35" s="67"/>
      <c r="D35" s="67"/>
      <c r="E35" s="67"/>
      <c r="F35" s="1"/>
      <c r="G35" s="1"/>
      <c r="H35" s="1"/>
    </row>
    <row r="36" ht="15.75" customHeight="1">
      <c r="A36" s="66"/>
      <c r="B36" s="66"/>
      <c r="C36" s="67"/>
      <c r="D36" s="67"/>
      <c r="E36" s="67"/>
      <c r="F36" s="1"/>
      <c r="G36" s="1"/>
      <c r="H36" s="1"/>
    </row>
    <row r="37" ht="15.75" customHeight="1">
      <c r="A37" s="66"/>
      <c r="B37" s="66"/>
      <c r="C37" s="67"/>
      <c r="D37" s="67"/>
      <c r="E37" s="67"/>
      <c r="F37" s="1"/>
      <c r="G37" s="1"/>
      <c r="H37" s="1"/>
    </row>
    <row r="38" ht="15.75" customHeight="1">
      <c r="A38" s="66"/>
      <c r="B38" s="66"/>
      <c r="C38" s="67"/>
      <c r="D38" s="67"/>
      <c r="E38" s="67"/>
      <c r="F38" s="1"/>
      <c r="G38" s="1"/>
      <c r="H38" s="1"/>
    </row>
    <row r="39" ht="15.75" customHeight="1">
      <c r="A39" s="66"/>
      <c r="B39" s="66"/>
      <c r="C39" s="67"/>
      <c r="D39" s="67"/>
      <c r="E39" s="67"/>
      <c r="F39" s="1"/>
      <c r="G39" s="1"/>
      <c r="H39" s="1"/>
    </row>
    <row r="40" ht="15.75" customHeight="1">
      <c r="A40" s="66"/>
      <c r="B40" s="66"/>
      <c r="C40" s="67"/>
      <c r="D40" s="67"/>
      <c r="E40" s="67"/>
      <c r="F40" s="1"/>
      <c r="G40" s="1"/>
      <c r="H40" s="1"/>
    </row>
    <row r="41" ht="15.75" customHeight="1">
      <c r="A41" s="66"/>
      <c r="B41" s="66"/>
      <c r="C41" s="67"/>
      <c r="D41" s="67"/>
      <c r="E41" s="67"/>
      <c r="F41" s="1"/>
      <c r="G41" s="1"/>
      <c r="H41" s="1"/>
    </row>
    <row r="42" ht="15.75" customHeight="1">
      <c r="A42" s="66"/>
      <c r="B42" s="66"/>
      <c r="C42" s="67"/>
      <c r="D42" s="67"/>
      <c r="E42" s="67"/>
      <c r="F42" s="1"/>
      <c r="G42" s="1"/>
      <c r="H42" s="1"/>
    </row>
    <row r="43" ht="15.75" customHeight="1">
      <c r="A43" s="66"/>
      <c r="B43" s="66"/>
      <c r="C43" s="67"/>
      <c r="D43" s="67"/>
      <c r="E43" s="67"/>
      <c r="F43" s="1"/>
      <c r="G43" s="1"/>
      <c r="H43" s="1"/>
    </row>
    <row r="44" ht="15.75" customHeight="1">
      <c r="A44" s="66"/>
      <c r="B44" s="66"/>
      <c r="C44" s="67"/>
      <c r="D44" s="67"/>
      <c r="E44" s="67"/>
      <c r="F44" s="1"/>
      <c r="G44" s="1"/>
      <c r="H44" s="1"/>
    </row>
    <row r="45" ht="15.75" customHeight="1">
      <c r="A45" s="66"/>
      <c r="B45" s="66"/>
      <c r="C45" s="67"/>
      <c r="D45" s="67"/>
      <c r="E45" s="67"/>
      <c r="F45" s="1"/>
      <c r="G45" s="1"/>
      <c r="H45" s="1"/>
    </row>
    <row r="46" ht="15.75" customHeight="1">
      <c r="A46" s="66"/>
      <c r="B46" s="66"/>
      <c r="C46" s="67"/>
      <c r="D46" s="67"/>
      <c r="E46" s="67"/>
      <c r="F46" s="1"/>
      <c r="G46" s="1"/>
      <c r="H46" s="1"/>
    </row>
    <row r="47" ht="15.75" customHeight="1">
      <c r="A47" s="66"/>
      <c r="B47" s="66"/>
      <c r="C47" s="67"/>
      <c r="D47" s="67"/>
      <c r="E47" s="67"/>
      <c r="F47" s="1"/>
      <c r="G47" s="1"/>
      <c r="H47" s="1"/>
    </row>
    <row r="48" ht="15.75" customHeight="1">
      <c r="A48" s="66"/>
      <c r="B48" s="66"/>
      <c r="C48" s="67"/>
      <c r="D48" s="67"/>
      <c r="E48" s="67"/>
      <c r="F48" s="1"/>
      <c r="G48" s="1"/>
      <c r="H48" s="1"/>
    </row>
    <row r="49" ht="15.75" customHeight="1">
      <c r="A49" s="66"/>
      <c r="B49" s="66"/>
      <c r="C49" s="67"/>
      <c r="D49" s="67"/>
      <c r="E49" s="67"/>
      <c r="F49" s="1"/>
      <c r="G49" s="1"/>
      <c r="H49" s="1"/>
    </row>
    <row r="50" ht="15.75" customHeight="1">
      <c r="A50" s="66"/>
      <c r="B50" s="66"/>
      <c r="C50" s="67"/>
      <c r="D50" s="67"/>
      <c r="E50" s="67"/>
      <c r="F50" s="1"/>
      <c r="G50" s="1"/>
      <c r="H50" s="1"/>
    </row>
    <row r="51" ht="15.75" customHeight="1">
      <c r="A51" s="66"/>
      <c r="B51" s="66"/>
      <c r="C51" s="67"/>
      <c r="D51" s="67"/>
      <c r="E51" s="67"/>
      <c r="F51" s="1"/>
      <c r="G51" s="1"/>
      <c r="H51" s="1"/>
    </row>
    <row r="52" ht="15.75" customHeight="1">
      <c r="A52" s="66"/>
      <c r="B52" s="66"/>
      <c r="C52" s="67"/>
      <c r="D52" s="67"/>
      <c r="E52" s="67"/>
      <c r="F52" s="1"/>
      <c r="G52" s="1"/>
      <c r="H52" s="1"/>
    </row>
    <row r="53" ht="15.75" customHeight="1">
      <c r="A53" s="66"/>
      <c r="B53" s="66"/>
      <c r="C53" s="67"/>
      <c r="D53" s="67"/>
      <c r="E53" s="67"/>
      <c r="F53" s="1"/>
      <c r="G53" s="1"/>
      <c r="H53" s="1"/>
    </row>
    <row r="54" ht="15.75" customHeight="1">
      <c r="A54" s="66"/>
      <c r="B54" s="66"/>
      <c r="C54" s="67"/>
      <c r="D54" s="67"/>
      <c r="E54" s="67"/>
      <c r="F54" s="1"/>
      <c r="G54" s="1"/>
      <c r="H54" s="1"/>
    </row>
    <row r="55" ht="15.75" customHeight="1">
      <c r="A55" s="66"/>
      <c r="B55" s="66"/>
      <c r="C55" s="67"/>
      <c r="D55" s="67"/>
      <c r="E55" s="67"/>
      <c r="F55" s="1"/>
      <c r="G55" s="1"/>
      <c r="H55" s="1"/>
    </row>
    <row r="56" ht="15.75" customHeight="1">
      <c r="A56" s="66"/>
      <c r="B56" s="66"/>
      <c r="C56" s="67"/>
      <c r="D56" s="67"/>
      <c r="E56" s="67"/>
      <c r="F56" s="1"/>
      <c r="G56" s="1"/>
      <c r="H56" s="1"/>
    </row>
    <row r="57" ht="15.75" customHeight="1">
      <c r="A57" s="66"/>
      <c r="B57" s="66"/>
      <c r="C57" s="67"/>
      <c r="D57" s="67"/>
      <c r="E57" s="67"/>
      <c r="F57" s="1"/>
      <c r="G57" s="1"/>
      <c r="H57" s="1"/>
    </row>
    <row r="58" ht="15.75" customHeight="1">
      <c r="A58" s="66"/>
      <c r="B58" s="66"/>
      <c r="C58" s="67"/>
      <c r="D58" s="67"/>
      <c r="E58" s="67"/>
      <c r="F58" s="1"/>
      <c r="G58" s="1"/>
      <c r="H58" s="1"/>
    </row>
    <row r="59" ht="15.75" customHeight="1">
      <c r="A59" s="66"/>
      <c r="B59" s="66"/>
      <c r="C59" s="67"/>
      <c r="D59" s="67"/>
      <c r="E59" s="67"/>
      <c r="F59" s="1"/>
      <c r="G59" s="1"/>
      <c r="H59" s="1"/>
    </row>
    <row r="60" ht="15.75" customHeight="1">
      <c r="A60" s="66"/>
      <c r="B60" s="66"/>
      <c r="C60" s="67"/>
      <c r="D60" s="67"/>
      <c r="E60" s="67"/>
      <c r="F60" s="1"/>
      <c r="G60" s="1"/>
      <c r="H60" s="1"/>
    </row>
    <row r="61" ht="15.75" customHeight="1">
      <c r="A61" s="66"/>
      <c r="B61" s="66"/>
      <c r="C61" s="67"/>
      <c r="D61" s="67"/>
      <c r="E61" s="67"/>
      <c r="F61" s="1"/>
      <c r="G61" s="1"/>
      <c r="H61" s="1"/>
    </row>
    <row r="62" ht="15.75" customHeight="1">
      <c r="A62" s="66"/>
      <c r="B62" s="66"/>
      <c r="C62" s="67"/>
      <c r="D62" s="67"/>
      <c r="E62" s="67"/>
      <c r="F62" s="1"/>
      <c r="G62" s="1"/>
      <c r="H62" s="1"/>
    </row>
    <row r="63" ht="15.75" customHeight="1">
      <c r="A63" s="66"/>
      <c r="B63" s="66"/>
      <c r="C63" s="67"/>
      <c r="D63" s="67"/>
      <c r="E63" s="67"/>
      <c r="F63" s="1"/>
      <c r="G63" s="1"/>
      <c r="H63" s="1"/>
    </row>
    <row r="64" ht="15.75" customHeight="1">
      <c r="A64" s="66"/>
      <c r="B64" s="66"/>
      <c r="C64" s="67"/>
      <c r="D64" s="67"/>
      <c r="E64" s="67"/>
      <c r="F64" s="1"/>
      <c r="G64" s="1"/>
      <c r="H64" s="1"/>
    </row>
    <row r="65" ht="15.75" customHeight="1">
      <c r="A65" s="66"/>
      <c r="B65" s="66"/>
      <c r="C65" s="67"/>
      <c r="D65" s="67"/>
      <c r="E65" s="67"/>
      <c r="F65" s="1"/>
      <c r="G65" s="1"/>
      <c r="H65" s="1"/>
    </row>
    <row r="66" ht="15.75" customHeight="1">
      <c r="A66" s="66"/>
      <c r="B66" s="66"/>
      <c r="C66" s="67"/>
      <c r="D66" s="67"/>
      <c r="E66" s="67"/>
      <c r="F66" s="1"/>
      <c r="G66" s="1"/>
      <c r="H66" s="1"/>
    </row>
    <row r="67" ht="15.75" customHeight="1">
      <c r="A67" s="66"/>
      <c r="B67" s="66"/>
      <c r="C67" s="67"/>
      <c r="D67" s="67"/>
      <c r="E67" s="67"/>
      <c r="F67" s="1"/>
      <c r="G67" s="1"/>
      <c r="H67" s="1"/>
    </row>
    <row r="68" ht="15.75" customHeight="1">
      <c r="A68" s="66"/>
      <c r="B68" s="66"/>
      <c r="C68" s="67"/>
      <c r="D68" s="67"/>
      <c r="E68" s="67"/>
      <c r="F68" s="1"/>
      <c r="G68" s="1"/>
      <c r="H68" s="1"/>
    </row>
    <row r="69" ht="15.75" customHeight="1">
      <c r="A69" s="66"/>
      <c r="B69" s="66"/>
      <c r="C69" s="67"/>
      <c r="D69" s="67"/>
      <c r="E69" s="67"/>
      <c r="F69" s="1"/>
      <c r="G69" s="1"/>
      <c r="H69" s="1"/>
    </row>
    <row r="70" ht="15.75" customHeight="1">
      <c r="A70" s="66"/>
      <c r="B70" s="66"/>
      <c r="C70" s="67"/>
      <c r="D70" s="67"/>
      <c r="E70" s="67"/>
      <c r="F70" s="1"/>
      <c r="G70" s="1"/>
      <c r="H70" s="1"/>
    </row>
    <row r="71" ht="15.75" customHeight="1">
      <c r="A71" s="66"/>
      <c r="B71" s="66"/>
      <c r="C71" s="67"/>
      <c r="D71" s="67"/>
      <c r="E71" s="67"/>
      <c r="F71" s="1"/>
      <c r="G71" s="1"/>
      <c r="H71" s="1"/>
    </row>
    <row r="72" ht="15.75" customHeight="1">
      <c r="A72" s="66"/>
      <c r="B72" s="66"/>
      <c r="C72" s="67"/>
      <c r="D72" s="67"/>
      <c r="E72" s="67"/>
      <c r="F72" s="1"/>
      <c r="G72" s="1"/>
      <c r="H72" s="1"/>
    </row>
    <row r="73" ht="15.75" customHeight="1">
      <c r="A73" s="66"/>
      <c r="B73" s="66"/>
      <c r="C73" s="67"/>
      <c r="D73" s="67"/>
      <c r="E73" s="67"/>
      <c r="F73" s="1"/>
      <c r="G73" s="1"/>
      <c r="H73" s="1"/>
    </row>
    <row r="74" ht="15.75" customHeight="1">
      <c r="A74" s="66"/>
      <c r="B74" s="66"/>
      <c r="C74" s="67"/>
      <c r="D74" s="67"/>
      <c r="E74" s="67"/>
      <c r="F74" s="1"/>
      <c r="G74" s="1"/>
      <c r="H74" s="1"/>
    </row>
    <row r="75" ht="15.75" customHeight="1">
      <c r="A75" s="66"/>
      <c r="B75" s="66"/>
      <c r="C75" s="67"/>
      <c r="D75" s="67"/>
      <c r="E75" s="67"/>
      <c r="F75" s="1"/>
      <c r="G75" s="1"/>
      <c r="H75" s="1"/>
    </row>
    <row r="76" ht="15.75" customHeight="1">
      <c r="A76" s="66"/>
      <c r="B76" s="66"/>
      <c r="C76" s="67"/>
      <c r="D76" s="67"/>
      <c r="E76" s="67"/>
      <c r="F76" s="1"/>
      <c r="G76" s="1"/>
      <c r="H76" s="1"/>
    </row>
    <row r="77" ht="15.75" customHeight="1">
      <c r="A77" s="66"/>
      <c r="B77" s="66"/>
      <c r="C77" s="67"/>
      <c r="D77" s="67"/>
      <c r="E77" s="67"/>
      <c r="F77" s="1"/>
      <c r="G77" s="1"/>
      <c r="H77" s="1"/>
    </row>
    <row r="78" ht="15.75" customHeight="1">
      <c r="A78" s="66"/>
      <c r="B78" s="66"/>
      <c r="C78" s="67"/>
      <c r="D78" s="67"/>
      <c r="E78" s="67"/>
      <c r="F78" s="1"/>
      <c r="G78" s="1"/>
      <c r="H78" s="1"/>
    </row>
    <row r="79" ht="15.75" customHeight="1">
      <c r="A79" s="66"/>
      <c r="B79" s="66"/>
      <c r="C79" s="67"/>
      <c r="D79" s="67"/>
      <c r="E79" s="67"/>
      <c r="F79" s="1"/>
      <c r="G79" s="1"/>
      <c r="H79" s="1"/>
    </row>
    <row r="80" ht="15.75" customHeight="1">
      <c r="A80" s="66"/>
      <c r="B80" s="66"/>
      <c r="C80" s="67"/>
      <c r="D80" s="67"/>
      <c r="E80" s="67"/>
      <c r="F80" s="1"/>
      <c r="G80" s="1"/>
      <c r="H80" s="1"/>
    </row>
    <row r="81" ht="15.75" customHeight="1">
      <c r="A81" s="66"/>
      <c r="B81" s="66"/>
      <c r="C81" s="67"/>
      <c r="D81" s="67"/>
      <c r="E81" s="67"/>
      <c r="F81" s="1"/>
      <c r="G81" s="1"/>
      <c r="H81" s="1"/>
    </row>
    <row r="82" ht="15.75" customHeight="1">
      <c r="A82" s="66"/>
      <c r="B82" s="66"/>
      <c r="C82" s="67"/>
      <c r="D82" s="67"/>
      <c r="E82" s="67"/>
      <c r="F82" s="1"/>
      <c r="G82" s="1"/>
      <c r="H82" s="1"/>
    </row>
    <row r="83" ht="15.75" customHeight="1">
      <c r="A83" s="66"/>
      <c r="B83" s="66"/>
      <c r="C83" s="67"/>
      <c r="D83" s="67"/>
      <c r="E83" s="67"/>
      <c r="F83" s="1"/>
      <c r="G83" s="1"/>
      <c r="H83" s="1"/>
    </row>
    <row r="84" ht="15.75" customHeight="1">
      <c r="A84" s="66"/>
      <c r="B84" s="66"/>
      <c r="C84" s="67"/>
      <c r="D84" s="67"/>
      <c r="E84" s="67"/>
      <c r="F84" s="1"/>
      <c r="G84" s="1"/>
      <c r="H84" s="1"/>
    </row>
    <row r="85" ht="15.75" customHeight="1">
      <c r="A85" s="66"/>
      <c r="B85" s="66"/>
      <c r="C85" s="67"/>
      <c r="D85" s="67"/>
      <c r="E85" s="67"/>
      <c r="F85" s="1"/>
      <c r="G85" s="1"/>
      <c r="H85" s="1"/>
    </row>
    <row r="86" ht="15.75" customHeight="1">
      <c r="A86" s="66"/>
      <c r="B86" s="66"/>
      <c r="C86" s="67"/>
      <c r="D86" s="67"/>
      <c r="E86" s="67"/>
      <c r="F86" s="1"/>
      <c r="G86" s="1"/>
      <c r="H86" s="1"/>
    </row>
    <row r="87" ht="15.75" customHeight="1">
      <c r="A87" s="66"/>
      <c r="B87" s="66"/>
      <c r="C87" s="67"/>
      <c r="D87" s="67"/>
      <c r="E87" s="67"/>
      <c r="F87" s="1"/>
      <c r="G87" s="1"/>
      <c r="H87" s="1"/>
    </row>
    <row r="88" ht="15.75" customHeight="1">
      <c r="A88" s="66"/>
      <c r="B88" s="66"/>
      <c r="C88" s="67"/>
      <c r="D88" s="67"/>
      <c r="E88" s="67"/>
      <c r="F88" s="1"/>
      <c r="G88" s="1"/>
      <c r="H88" s="1"/>
    </row>
    <row r="89" ht="15.75" customHeight="1">
      <c r="A89" s="66"/>
      <c r="B89" s="66"/>
      <c r="C89" s="67"/>
      <c r="D89" s="67"/>
      <c r="E89" s="67"/>
      <c r="F89" s="1"/>
      <c r="G89" s="1"/>
      <c r="H89" s="1"/>
    </row>
    <row r="90" ht="15.75" customHeight="1">
      <c r="A90" s="66"/>
      <c r="B90" s="66"/>
      <c r="C90" s="67"/>
      <c r="D90" s="67"/>
      <c r="E90" s="67"/>
      <c r="F90" s="1"/>
      <c r="G90" s="1"/>
      <c r="H90" s="1"/>
    </row>
    <row r="91" ht="15.75" customHeight="1">
      <c r="A91" s="66"/>
      <c r="B91" s="66"/>
      <c r="C91" s="67"/>
      <c r="D91" s="67"/>
      <c r="E91" s="67"/>
      <c r="F91" s="1"/>
      <c r="G91" s="1"/>
      <c r="H91" s="1"/>
    </row>
    <row r="92" ht="15.75" customHeight="1">
      <c r="A92" s="66"/>
      <c r="B92" s="66"/>
      <c r="C92" s="67"/>
      <c r="D92" s="67"/>
      <c r="E92" s="67"/>
      <c r="F92" s="1"/>
      <c r="G92" s="1"/>
      <c r="H92" s="1"/>
    </row>
    <row r="93" ht="15.75" customHeight="1">
      <c r="A93" s="66"/>
      <c r="B93" s="66"/>
      <c r="C93" s="67"/>
      <c r="D93" s="67"/>
      <c r="E93" s="67"/>
      <c r="F93" s="1"/>
      <c r="G93" s="1"/>
      <c r="H93" s="1"/>
    </row>
    <row r="94" ht="15.75" customHeight="1">
      <c r="A94" s="66"/>
      <c r="B94" s="66"/>
      <c r="C94" s="67"/>
      <c r="D94" s="67"/>
      <c r="E94" s="67"/>
      <c r="F94" s="1"/>
      <c r="G94" s="1"/>
      <c r="H94" s="1"/>
    </row>
    <row r="95" ht="15.75" customHeight="1">
      <c r="A95" s="66"/>
      <c r="B95" s="66"/>
      <c r="C95" s="67"/>
      <c r="D95" s="67"/>
      <c r="E95" s="67"/>
      <c r="F95" s="1"/>
      <c r="G95" s="1"/>
      <c r="H95" s="1"/>
    </row>
    <row r="96" ht="15.75" customHeight="1">
      <c r="A96" s="66"/>
      <c r="B96" s="66"/>
      <c r="C96" s="67"/>
      <c r="D96" s="67"/>
      <c r="E96" s="67"/>
      <c r="F96" s="1"/>
      <c r="G96" s="1"/>
      <c r="H96" s="1"/>
    </row>
    <row r="97" ht="15.75" customHeight="1">
      <c r="A97" s="66"/>
      <c r="B97" s="66"/>
      <c r="C97" s="67"/>
      <c r="D97" s="67"/>
      <c r="E97" s="67"/>
      <c r="F97" s="1"/>
      <c r="G97" s="1"/>
      <c r="H97" s="1"/>
    </row>
    <row r="98" ht="15.75" customHeight="1">
      <c r="A98" s="66"/>
      <c r="B98" s="66"/>
      <c r="C98" s="67"/>
      <c r="D98" s="67"/>
      <c r="E98" s="67"/>
      <c r="F98" s="1"/>
      <c r="G98" s="1"/>
      <c r="H98" s="1"/>
    </row>
    <row r="99" ht="15.75" customHeight="1">
      <c r="A99" s="66"/>
      <c r="B99" s="66"/>
      <c r="C99" s="67"/>
      <c r="D99" s="67"/>
      <c r="E99" s="67"/>
      <c r="F99" s="1"/>
      <c r="G99" s="1"/>
      <c r="H99" s="1"/>
    </row>
    <row r="100" ht="15.75" customHeight="1">
      <c r="A100" s="66"/>
      <c r="B100" s="66"/>
      <c r="C100" s="67"/>
      <c r="D100" s="67"/>
      <c r="E100" s="67"/>
      <c r="F100" s="1"/>
      <c r="G100" s="1"/>
      <c r="H100" s="1"/>
    </row>
    <row r="101" ht="15.75" customHeight="1">
      <c r="A101" s="66"/>
      <c r="B101" s="66"/>
      <c r="C101" s="67"/>
      <c r="D101" s="67"/>
      <c r="E101" s="67"/>
      <c r="F101" s="1"/>
      <c r="G101" s="1"/>
      <c r="H101" s="1"/>
    </row>
    <row r="102" ht="15.75" customHeight="1">
      <c r="A102" s="66"/>
      <c r="B102" s="66"/>
      <c r="C102" s="67"/>
      <c r="D102" s="67"/>
      <c r="E102" s="67"/>
      <c r="F102" s="1"/>
      <c r="G102" s="1"/>
      <c r="H102" s="1"/>
    </row>
    <row r="103" ht="15.75" customHeight="1">
      <c r="A103" s="66"/>
      <c r="B103" s="66"/>
      <c r="C103" s="67"/>
      <c r="D103" s="67"/>
      <c r="E103" s="67"/>
      <c r="F103" s="1"/>
      <c r="G103" s="1"/>
      <c r="H103" s="1"/>
    </row>
    <row r="104" ht="15.75" customHeight="1">
      <c r="A104" s="66"/>
      <c r="B104" s="66"/>
      <c r="C104" s="67"/>
      <c r="D104" s="67"/>
      <c r="E104" s="67"/>
      <c r="F104" s="1"/>
      <c r="G104" s="1"/>
      <c r="H104" s="1"/>
    </row>
    <row r="105" ht="15.75" customHeight="1">
      <c r="A105" s="66"/>
      <c r="B105" s="66"/>
      <c r="C105" s="67"/>
      <c r="D105" s="67"/>
      <c r="E105" s="67"/>
      <c r="F105" s="1"/>
      <c r="G105" s="1"/>
      <c r="H105" s="1"/>
    </row>
    <row r="106" ht="15.75" customHeight="1">
      <c r="A106" s="66"/>
      <c r="B106" s="66"/>
      <c r="C106" s="67"/>
      <c r="D106" s="67"/>
      <c r="E106" s="67"/>
      <c r="F106" s="1"/>
      <c r="G106" s="1"/>
      <c r="H106" s="1"/>
    </row>
    <row r="107" ht="15.75" customHeight="1">
      <c r="A107" s="66"/>
      <c r="B107" s="66"/>
      <c r="C107" s="67"/>
      <c r="D107" s="67"/>
      <c r="E107" s="67"/>
      <c r="F107" s="1"/>
      <c r="G107" s="1"/>
      <c r="H107" s="1"/>
    </row>
    <row r="108" ht="15.75" customHeight="1">
      <c r="A108" s="66"/>
      <c r="B108" s="66"/>
      <c r="C108" s="67"/>
      <c r="D108" s="67"/>
      <c r="E108" s="67"/>
      <c r="F108" s="1"/>
      <c r="G108" s="1"/>
      <c r="H108" s="1"/>
    </row>
    <row r="109" ht="15.75" customHeight="1">
      <c r="A109" s="66"/>
      <c r="B109" s="66"/>
      <c r="C109" s="67"/>
      <c r="D109" s="67"/>
      <c r="E109" s="67"/>
      <c r="F109" s="1"/>
      <c r="G109" s="1"/>
      <c r="H109" s="1"/>
    </row>
    <row r="110" ht="15.75" customHeight="1">
      <c r="A110" s="66"/>
      <c r="B110" s="66"/>
      <c r="C110" s="67"/>
      <c r="D110" s="67"/>
      <c r="E110" s="67"/>
      <c r="F110" s="1"/>
      <c r="G110" s="1"/>
      <c r="H110" s="1"/>
    </row>
    <row r="111" ht="15.75" customHeight="1">
      <c r="A111" s="66"/>
      <c r="B111" s="66"/>
      <c r="C111" s="67"/>
      <c r="D111" s="67"/>
      <c r="E111" s="67"/>
      <c r="F111" s="1"/>
      <c r="G111" s="1"/>
      <c r="H111" s="1"/>
    </row>
    <row r="112" ht="15.75" customHeight="1">
      <c r="A112" s="66"/>
      <c r="B112" s="66"/>
      <c r="C112" s="67"/>
      <c r="D112" s="67"/>
      <c r="E112" s="67"/>
      <c r="F112" s="1"/>
      <c r="G112" s="1"/>
      <c r="H112" s="1"/>
    </row>
    <row r="113" ht="15.75" customHeight="1">
      <c r="A113" s="66"/>
      <c r="B113" s="66"/>
      <c r="C113" s="67"/>
      <c r="D113" s="67"/>
      <c r="E113" s="67"/>
      <c r="F113" s="1"/>
      <c r="G113" s="1"/>
      <c r="H113" s="1"/>
    </row>
    <row r="114" ht="15.75" customHeight="1">
      <c r="A114" s="66"/>
      <c r="B114" s="66"/>
      <c r="C114" s="67"/>
      <c r="D114" s="67"/>
      <c r="E114" s="67"/>
      <c r="F114" s="1"/>
      <c r="G114" s="1"/>
      <c r="H114" s="1"/>
    </row>
    <row r="115" ht="15.75" customHeight="1">
      <c r="A115" s="66"/>
      <c r="B115" s="66"/>
      <c r="C115" s="67"/>
      <c r="D115" s="67"/>
      <c r="E115" s="67"/>
      <c r="F115" s="1"/>
      <c r="G115" s="1"/>
      <c r="H115" s="1"/>
    </row>
    <row r="116" ht="15.75" customHeight="1">
      <c r="A116" s="66"/>
      <c r="B116" s="66"/>
      <c r="C116" s="67"/>
      <c r="D116" s="67"/>
      <c r="E116" s="67"/>
      <c r="F116" s="1"/>
      <c r="G116" s="1"/>
      <c r="H116" s="1"/>
    </row>
    <row r="117" ht="15.75" customHeight="1">
      <c r="A117" s="66"/>
      <c r="B117" s="66"/>
      <c r="C117" s="67"/>
      <c r="D117" s="67"/>
      <c r="E117" s="67"/>
      <c r="F117" s="1"/>
      <c r="G117" s="1"/>
      <c r="H117" s="1"/>
    </row>
    <row r="118" ht="15.75" customHeight="1">
      <c r="A118" s="66"/>
      <c r="B118" s="66"/>
      <c r="C118" s="67"/>
      <c r="D118" s="67"/>
      <c r="E118" s="67"/>
      <c r="F118" s="1"/>
      <c r="G118" s="1"/>
      <c r="H118" s="1"/>
    </row>
    <row r="119" ht="15.75" customHeight="1">
      <c r="A119" s="66"/>
      <c r="B119" s="66"/>
      <c r="C119" s="67"/>
      <c r="D119" s="67"/>
      <c r="E119" s="67"/>
      <c r="F119" s="1"/>
      <c r="G119" s="1"/>
      <c r="H119" s="1"/>
    </row>
    <row r="120" ht="15.75" customHeight="1">
      <c r="A120" s="66"/>
      <c r="B120" s="66"/>
      <c r="C120" s="67"/>
      <c r="D120" s="67"/>
      <c r="E120" s="67"/>
      <c r="F120" s="1"/>
      <c r="G120" s="1"/>
      <c r="H120" s="1"/>
    </row>
    <row r="121" ht="15.75" customHeight="1">
      <c r="A121" s="66"/>
      <c r="B121" s="66"/>
      <c r="C121" s="67"/>
      <c r="D121" s="67"/>
      <c r="E121" s="67"/>
      <c r="F121" s="1"/>
      <c r="G121" s="1"/>
      <c r="H121" s="1"/>
    </row>
    <row r="122" ht="15.75" customHeight="1">
      <c r="A122" s="66"/>
      <c r="B122" s="66"/>
      <c r="C122" s="67"/>
      <c r="D122" s="67"/>
      <c r="E122" s="67"/>
      <c r="F122" s="1"/>
      <c r="G122" s="1"/>
      <c r="H122" s="1"/>
    </row>
    <row r="123" ht="15.75" customHeight="1">
      <c r="A123" s="66"/>
      <c r="B123" s="66"/>
      <c r="C123" s="67"/>
      <c r="D123" s="67"/>
      <c r="E123" s="67"/>
      <c r="F123" s="1"/>
      <c r="G123" s="1"/>
      <c r="H123" s="1"/>
    </row>
    <row r="124" ht="15.75" customHeight="1">
      <c r="A124" s="66"/>
      <c r="B124" s="66"/>
      <c r="C124" s="67"/>
      <c r="D124" s="67"/>
      <c r="E124" s="67"/>
      <c r="F124" s="1"/>
      <c r="G124" s="1"/>
      <c r="H124" s="1"/>
    </row>
    <row r="125" ht="15.75" customHeight="1">
      <c r="A125" s="66"/>
      <c r="B125" s="66"/>
      <c r="C125" s="67"/>
      <c r="D125" s="67"/>
      <c r="E125" s="67"/>
      <c r="F125" s="1"/>
      <c r="G125" s="1"/>
      <c r="H125" s="1"/>
    </row>
    <row r="126" ht="15.75" customHeight="1">
      <c r="A126" s="66"/>
      <c r="B126" s="66"/>
      <c r="C126" s="67"/>
      <c r="D126" s="67"/>
      <c r="E126" s="67"/>
      <c r="F126" s="1"/>
      <c r="G126" s="1"/>
      <c r="H126" s="1"/>
    </row>
    <row r="127" ht="15.75" customHeight="1">
      <c r="A127" s="66"/>
      <c r="B127" s="66"/>
      <c r="C127" s="67"/>
      <c r="D127" s="67"/>
      <c r="E127" s="67"/>
      <c r="F127" s="1"/>
      <c r="G127" s="1"/>
      <c r="H127" s="1"/>
    </row>
    <row r="128" ht="15.75" customHeight="1">
      <c r="A128" s="66"/>
      <c r="B128" s="66"/>
      <c r="C128" s="67"/>
      <c r="D128" s="67"/>
      <c r="E128" s="67"/>
      <c r="F128" s="1"/>
      <c r="G128" s="1"/>
      <c r="H128" s="1"/>
    </row>
    <row r="129" ht="15.75" customHeight="1">
      <c r="A129" s="66"/>
      <c r="B129" s="66"/>
      <c r="C129" s="67"/>
      <c r="D129" s="67"/>
      <c r="E129" s="67"/>
      <c r="F129" s="1"/>
      <c r="G129" s="1"/>
      <c r="H129" s="1"/>
    </row>
    <row r="130" ht="15.75" customHeight="1">
      <c r="A130" s="66"/>
      <c r="B130" s="66"/>
      <c r="C130" s="67"/>
      <c r="D130" s="67"/>
      <c r="E130" s="67"/>
      <c r="F130" s="1"/>
      <c r="G130" s="1"/>
      <c r="H130" s="1"/>
    </row>
    <row r="131" ht="15.75" customHeight="1">
      <c r="A131" s="66"/>
      <c r="B131" s="66"/>
      <c r="C131" s="67"/>
      <c r="D131" s="67"/>
      <c r="E131" s="67"/>
      <c r="F131" s="1"/>
      <c r="G131" s="1"/>
      <c r="H131" s="1"/>
    </row>
    <row r="132" ht="15.75" customHeight="1">
      <c r="A132" s="66"/>
      <c r="B132" s="66"/>
      <c r="C132" s="67"/>
      <c r="D132" s="67"/>
      <c r="E132" s="67"/>
      <c r="F132" s="1"/>
      <c r="G132" s="1"/>
      <c r="H132" s="1"/>
    </row>
    <row r="133" ht="15.75" customHeight="1">
      <c r="A133" s="66"/>
      <c r="B133" s="66"/>
      <c r="C133" s="67"/>
      <c r="D133" s="67"/>
      <c r="E133" s="67"/>
      <c r="F133" s="1"/>
      <c r="G133" s="1"/>
      <c r="H133" s="1"/>
    </row>
    <row r="134" ht="15.75" customHeight="1">
      <c r="A134" s="66"/>
      <c r="B134" s="66"/>
      <c r="C134" s="67"/>
      <c r="D134" s="67"/>
      <c r="E134" s="67"/>
      <c r="F134" s="1"/>
      <c r="G134" s="1"/>
      <c r="H134" s="1"/>
    </row>
    <row r="135" ht="15.75" customHeight="1">
      <c r="A135" s="66"/>
      <c r="B135" s="66"/>
      <c r="C135" s="67"/>
      <c r="D135" s="67"/>
      <c r="E135" s="67"/>
      <c r="F135" s="1"/>
      <c r="G135" s="1"/>
      <c r="H135" s="1"/>
    </row>
    <row r="136" ht="15.75" customHeight="1">
      <c r="A136" s="66"/>
      <c r="B136" s="66"/>
      <c r="C136" s="67"/>
      <c r="D136" s="67"/>
      <c r="E136" s="67"/>
      <c r="F136" s="1"/>
      <c r="G136" s="1"/>
      <c r="H136" s="1"/>
    </row>
    <row r="137" ht="15.75" customHeight="1">
      <c r="A137" s="66"/>
      <c r="B137" s="66"/>
      <c r="C137" s="67"/>
      <c r="D137" s="67"/>
      <c r="E137" s="67"/>
      <c r="F137" s="1"/>
      <c r="G137" s="1"/>
      <c r="H137" s="1"/>
    </row>
    <row r="138" ht="15.75" customHeight="1">
      <c r="A138" s="66"/>
      <c r="B138" s="66"/>
      <c r="C138" s="67"/>
      <c r="D138" s="67"/>
      <c r="E138" s="67"/>
      <c r="F138" s="1"/>
      <c r="G138" s="1"/>
      <c r="H138" s="1"/>
    </row>
    <row r="139" ht="15.75" customHeight="1">
      <c r="A139" s="66"/>
      <c r="B139" s="66"/>
      <c r="C139" s="67"/>
      <c r="D139" s="67"/>
      <c r="E139" s="67"/>
      <c r="F139" s="1"/>
      <c r="G139" s="1"/>
      <c r="H139" s="1"/>
    </row>
    <row r="140" ht="15.75" customHeight="1">
      <c r="A140" s="66"/>
      <c r="B140" s="66"/>
      <c r="C140" s="67"/>
      <c r="D140" s="67"/>
      <c r="E140" s="67"/>
      <c r="F140" s="1"/>
      <c r="G140" s="1"/>
      <c r="H140" s="1"/>
    </row>
    <row r="141" ht="15.75" customHeight="1">
      <c r="A141" s="66"/>
      <c r="B141" s="66"/>
      <c r="C141" s="67"/>
      <c r="D141" s="67"/>
      <c r="E141" s="67"/>
      <c r="F141" s="1"/>
      <c r="G141" s="1"/>
      <c r="H141" s="1"/>
    </row>
    <row r="142" ht="15.75" customHeight="1">
      <c r="A142" s="66"/>
      <c r="B142" s="66"/>
      <c r="C142" s="67"/>
      <c r="D142" s="67"/>
      <c r="E142" s="67"/>
      <c r="F142" s="1"/>
      <c r="G142" s="1"/>
      <c r="H142" s="1"/>
    </row>
    <row r="143" ht="15.75" customHeight="1">
      <c r="A143" s="66"/>
      <c r="B143" s="66"/>
      <c r="C143" s="67"/>
      <c r="D143" s="67"/>
      <c r="E143" s="67"/>
      <c r="F143" s="1"/>
      <c r="G143" s="1"/>
      <c r="H143" s="1"/>
    </row>
    <row r="144" ht="15.75" customHeight="1">
      <c r="A144" s="66"/>
      <c r="B144" s="66"/>
      <c r="C144" s="67"/>
      <c r="D144" s="67"/>
      <c r="E144" s="67"/>
      <c r="F144" s="1"/>
      <c r="G144" s="1"/>
      <c r="H144" s="1"/>
    </row>
    <row r="145" ht="15.75" customHeight="1">
      <c r="A145" s="66"/>
      <c r="B145" s="66"/>
      <c r="C145" s="67"/>
      <c r="D145" s="67"/>
      <c r="E145" s="67"/>
      <c r="F145" s="1"/>
      <c r="G145" s="1"/>
      <c r="H145" s="1"/>
    </row>
    <row r="146" ht="15.75" customHeight="1">
      <c r="A146" s="66"/>
      <c r="B146" s="66"/>
      <c r="C146" s="67"/>
      <c r="D146" s="67"/>
      <c r="E146" s="67"/>
      <c r="F146" s="1"/>
      <c r="G146" s="1"/>
      <c r="H146" s="1"/>
    </row>
    <row r="147" ht="15.75" customHeight="1">
      <c r="A147" s="66"/>
      <c r="B147" s="66"/>
      <c r="C147" s="67"/>
      <c r="D147" s="67"/>
      <c r="E147" s="67"/>
      <c r="F147" s="1"/>
      <c r="G147" s="1"/>
      <c r="H147" s="1"/>
    </row>
    <row r="148" ht="15.75" customHeight="1">
      <c r="A148" s="66"/>
      <c r="B148" s="66"/>
      <c r="C148" s="67"/>
      <c r="D148" s="67"/>
      <c r="E148" s="67"/>
      <c r="F148" s="1"/>
      <c r="G148" s="1"/>
      <c r="H148" s="1"/>
    </row>
    <row r="149" ht="15.75" customHeight="1">
      <c r="A149" s="66"/>
      <c r="B149" s="66"/>
      <c r="C149" s="67"/>
      <c r="D149" s="67"/>
      <c r="E149" s="67"/>
      <c r="F149" s="1"/>
      <c r="G149" s="1"/>
      <c r="H149" s="1"/>
    </row>
    <row r="150" ht="15.75" customHeight="1">
      <c r="A150" s="66"/>
      <c r="B150" s="66"/>
      <c r="C150" s="67"/>
      <c r="D150" s="67"/>
      <c r="E150" s="67"/>
      <c r="F150" s="1"/>
      <c r="G150" s="1"/>
      <c r="H150" s="1"/>
    </row>
    <row r="151" ht="15.75" customHeight="1">
      <c r="A151" s="66"/>
      <c r="B151" s="66"/>
      <c r="C151" s="67"/>
      <c r="D151" s="67"/>
      <c r="E151" s="67"/>
      <c r="F151" s="1"/>
      <c r="G151" s="1"/>
      <c r="H151" s="1"/>
    </row>
    <row r="152" ht="15.75" customHeight="1">
      <c r="A152" s="66"/>
      <c r="B152" s="66"/>
      <c r="C152" s="67"/>
      <c r="D152" s="67"/>
      <c r="E152" s="67"/>
      <c r="F152" s="1"/>
      <c r="G152" s="1"/>
      <c r="H152" s="1"/>
    </row>
    <row r="153" ht="15.75" customHeight="1">
      <c r="A153" s="66"/>
      <c r="B153" s="66"/>
      <c r="C153" s="67"/>
      <c r="D153" s="67"/>
      <c r="E153" s="67"/>
      <c r="F153" s="1"/>
      <c r="G153" s="1"/>
      <c r="H153" s="1"/>
    </row>
    <row r="154" ht="15.75" customHeight="1">
      <c r="A154" s="66"/>
      <c r="B154" s="66"/>
      <c r="C154" s="67"/>
      <c r="D154" s="67"/>
      <c r="E154" s="67"/>
      <c r="F154" s="1"/>
      <c r="G154" s="1"/>
      <c r="H154" s="1"/>
    </row>
    <row r="155" ht="15.75" customHeight="1">
      <c r="A155" s="66"/>
      <c r="B155" s="66"/>
      <c r="C155" s="67"/>
      <c r="D155" s="67"/>
      <c r="E155" s="67"/>
      <c r="F155" s="1"/>
      <c r="G155" s="1"/>
      <c r="H155" s="1"/>
    </row>
    <row r="156" ht="15.75" customHeight="1">
      <c r="A156" s="66"/>
      <c r="B156" s="66"/>
      <c r="C156" s="67"/>
      <c r="D156" s="67"/>
      <c r="E156" s="67"/>
      <c r="F156" s="1"/>
      <c r="G156" s="1"/>
      <c r="H156" s="1"/>
    </row>
    <row r="157" ht="15.75" customHeight="1">
      <c r="A157" s="66"/>
      <c r="B157" s="66"/>
      <c r="C157" s="67"/>
      <c r="D157" s="67"/>
      <c r="E157" s="67"/>
      <c r="F157" s="1"/>
      <c r="G157" s="1"/>
      <c r="H157" s="1"/>
    </row>
    <row r="158" ht="15.75" customHeight="1">
      <c r="A158" s="66"/>
      <c r="B158" s="66"/>
      <c r="C158" s="67"/>
      <c r="D158" s="67"/>
      <c r="E158" s="67"/>
      <c r="F158" s="1"/>
      <c r="G158" s="1"/>
      <c r="H158" s="1"/>
    </row>
    <row r="159" ht="15.75" customHeight="1">
      <c r="A159" s="66"/>
      <c r="B159" s="66"/>
      <c r="C159" s="67"/>
      <c r="D159" s="67"/>
      <c r="E159" s="67"/>
      <c r="F159" s="1"/>
      <c r="G159" s="1"/>
      <c r="H159" s="1"/>
    </row>
    <row r="160" ht="15.75" customHeight="1">
      <c r="A160" s="66"/>
      <c r="B160" s="66"/>
      <c r="C160" s="67"/>
      <c r="D160" s="67"/>
      <c r="E160" s="67"/>
      <c r="F160" s="1"/>
      <c r="G160" s="1"/>
      <c r="H160" s="1"/>
    </row>
    <row r="161" ht="15.75" customHeight="1">
      <c r="A161" s="66"/>
      <c r="B161" s="66"/>
      <c r="C161" s="67"/>
      <c r="D161" s="67"/>
      <c r="E161" s="67"/>
      <c r="F161" s="1"/>
      <c r="G161" s="1"/>
      <c r="H161" s="1"/>
    </row>
    <row r="162" ht="15.75" customHeight="1">
      <c r="A162" s="66"/>
      <c r="B162" s="66"/>
      <c r="C162" s="67"/>
      <c r="D162" s="67"/>
      <c r="E162" s="67"/>
      <c r="F162" s="1"/>
      <c r="G162" s="1"/>
      <c r="H162" s="1"/>
    </row>
    <row r="163" ht="15.75" customHeight="1">
      <c r="A163" s="66"/>
      <c r="B163" s="66"/>
      <c r="C163" s="67"/>
      <c r="D163" s="67"/>
      <c r="E163" s="67"/>
      <c r="F163" s="1"/>
      <c r="G163" s="1"/>
      <c r="H163" s="1"/>
    </row>
    <row r="164" ht="15.75" customHeight="1">
      <c r="A164" s="66"/>
      <c r="B164" s="66"/>
      <c r="C164" s="67"/>
      <c r="D164" s="67"/>
      <c r="E164" s="67"/>
      <c r="F164" s="1"/>
      <c r="G164" s="1"/>
      <c r="H164" s="1"/>
    </row>
    <row r="165" ht="15.75" customHeight="1">
      <c r="A165" s="66"/>
      <c r="B165" s="66"/>
      <c r="C165" s="67"/>
      <c r="D165" s="67"/>
      <c r="E165" s="67"/>
      <c r="F165" s="1"/>
      <c r="G165" s="1"/>
      <c r="H165" s="1"/>
    </row>
    <row r="166" ht="15.75" customHeight="1">
      <c r="A166" s="66"/>
      <c r="B166" s="66"/>
      <c r="C166" s="67"/>
      <c r="D166" s="67"/>
      <c r="E166" s="67"/>
      <c r="F166" s="1"/>
      <c r="G166" s="1"/>
      <c r="H166" s="1"/>
    </row>
    <row r="167" ht="15.75" customHeight="1">
      <c r="A167" s="66"/>
      <c r="B167" s="66"/>
      <c r="C167" s="67"/>
      <c r="D167" s="67"/>
      <c r="E167" s="67"/>
      <c r="F167" s="1"/>
      <c r="G167" s="1"/>
      <c r="H167" s="1"/>
    </row>
    <row r="168" ht="15.75" customHeight="1">
      <c r="A168" s="66"/>
      <c r="B168" s="66"/>
      <c r="C168" s="67"/>
      <c r="D168" s="67"/>
      <c r="E168" s="67"/>
      <c r="F168" s="1"/>
      <c r="G168" s="1"/>
      <c r="H168" s="1"/>
    </row>
    <row r="169" ht="15.75" customHeight="1">
      <c r="A169" s="66"/>
      <c r="B169" s="66"/>
      <c r="C169" s="67"/>
      <c r="D169" s="67"/>
      <c r="E169" s="67"/>
      <c r="F169" s="1"/>
      <c r="G169" s="1"/>
      <c r="H169" s="1"/>
    </row>
    <row r="170" ht="15.75" customHeight="1">
      <c r="A170" s="66"/>
      <c r="B170" s="66"/>
      <c r="C170" s="67"/>
      <c r="D170" s="67"/>
      <c r="E170" s="67"/>
      <c r="F170" s="1"/>
      <c r="G170" s="1"/>
      <c r="H170" s="1"/>
    </row>
    <row r="171" ht="15.75" customHeight="1">
      <c r="A171" s="66"/>
      <c r="B171" s="66"/>
      <c r="C171" s="67"/>
      <c r="D171" s="67"/>
      <c r="E171" s="67"/>
      <c r="F171" s="1"/>
      <c r="G171" s="1"/>
      <c r="H171" s="1"/>
    </row>
    <row r="172" ht="15.75" customHeight="1">
      <c r="A172" s="66"/>
      <c r="B172" s="66"/>
      <c r="C172" s="67"/>
      <c r="D172" s="67"/>
      <c r="E172" s="67"/>
      <c r="F172" s="1"/>
      <c r="G172" s="1"/>
      <c r="H172" s="1"/>
    </row>
    <row r="173" ht="15.75" customHeight="1">
      <c r="A173" s="66"/>
      <c r="B173" s="66"/>
      <c r="C173" s="67"/>
      <c r="D173" s="67"/>
      <c r="E173" s="67"/>
      <c r="F173" s="1"/>
      <c r="G173" s="1"/>
      <c r="H173" s="1"/>
    </row>
    <row r="174" ht="15.75" customHeight="1">
      <c r="A174" s="66"/>
      <c r="B174" s="66"/>
      <c r="C174" s="67"/>
      <c r="D174" s="67"/>
      <c r="E174" s="67"/>
      <c r="F174" s="1"/>
      <c r="G174" s="1"/>
      <c r="H174" s="1"/>
    </row>
    <row r="175" ht="15.75" customHeight="1">
      <c r="A175" s="66"/>
      <c r="B175" s="66"/>
      <c r="C175" s="67"/>
      <c r="D175" s="67"/>
      <c r="E175" s="67"/>
      <c r="F175" s="1"/>
      <c r="G175" s="1"/>
      <c r="H175" s="1"/>
    </row>
    <row r="176" ht="15.75" customHeight="1">
      <c r="A176" s="66"/>
      <c r="B176" s="66"/>
      <c r="C176" s="67"/>
      <c r="D176" s="67"/>
      <c r="E176" s="67"/>
      <c r="F176" s="1"/>
      <c r="G176" s="1"/>
      <c r="H176" s="1"/>
    </row>
    <row r="177" ht="15.75" customHeight="1">
      <c r="A177" s="66"/>
      <c r="B177" s="66"/>
      <c r="C177" s="67"/>
      <c r="D177" s="67"/>
      <c r="E177" s="67"/>
      <c r="F177" s="1"/>
      <c r="G177" s="1"/>
      <c r="H177" s="1"/>
    </row>
    <row r="178" ht="15.75" customHeight="1">
      <c r="A178" s="66"/>
      <c r="B178" s="66"/>
      <c r="C178" s="67"/>
      <c r="D178" s="67"/>
      <c r="E178" s="67"/>
      <c r="F178" s="1"/>
      <c r="G178" s="1"/>
      <c r="H178" s="1"/>
    </row>
    <row r="179" ht="15.75" customHeight="1">
      <c r="A179" s="66"/>
      <c r="B179" s="66"/>
      <c r="C179" s="67"/>
      <c r="D179" s="67"/>
      <c r="E179" s="67"/>
      <c r="F179" s="1"/>
      <c r="G179" s="1"/>
      <c r="H179" s="1"/>
    </row>
    <row r="180" ht="15.75" customHeight="1">
      <c r="A180" s="66"/>
      <c r="B180" s="66"/>
      <c r="C180" s="67"/>
      <c r="D180" s="67"/>
      <c r="E180" s="67"/>
      <c r="F180" s="1"/>
      <c r="G180" s="1"/>
      <c r="H180" s="1"/>
    </row>
    <row r="181" ht="15.75" customHeight="1">
      <c r="A181" s="66"/>
      <c r="B181" s="66"/>
      <c r="C181" s="67"/>
      <c r="D181" s="67"/>
      <c r="E181" s="67"/>
      <c r="F181" s="1"/>
      <c r="G181" s="1"/>
      <c r="H181" s="1"/>
    </row>
    <row r="182" ht="15.75" customHeight="1">
      <c r="A182" s="66"/>
      <c r="B182" s="66"/>
      <c r="C182" s="67"/>
      <c r="D182" s="67"/>
      <c r="E182" s="67"/>
      <c r="F182" s="1"/>
      <c r="G182" s="1"/>
      <c r="H182" s="1"/>
    </row>
    <row r="183" ht="15.75" customHeight="1">
      <c r="A183" s="66"/>
      <c r="B183" s="66"/>
      <c r="C183" s="67"/>
      <c r="D183" s="67"/>
      <c r="E183" s="67"/>
      <c r="F183" s="1"/>
      <c r="G183" s="1"/>
      <c r="H183" s="1"/>
    </row>
    <row r="184" ht="15.75" customHeight="1">
      <c r="A184" s="66"/>
      <c r="B184" s="66"/>
      <c r="C184" s="67"/>
      <c r="D184" s="67"/>
      <c r="E184" s="67"/>
      <c r="F184" s="1"/>
      <c r="G184" s="1"/>
      <c r="H184" s="1"/>
    </row>
    <row r="185" ht="15.75" customHeight="1">
      <c r="A185" s="66"/>
      <c r="B185" s="66"/>
      <c r="C185" s="67"/>
      <c r="D185" s="67"/>
      <c r="E185" s="67"/>
      <c r="F185" s="1"/>
      <c r="G185" s="1"/>
      <c r="H185" s="1"/>
    </row>
    <row r="186" ht="15.75" customHeight="1">
      <c r="A186" s="66"/>
      <c r="B186" s="66"/>
      <c r="C186" s="67"/>
      <c r="D186" s="67"/>
      <c r="E186" s="67"/>
      <c r="F186" s="1"/>
      <c r="G186" s="1"/>
      <c r="H186" s="1"/>
    </row>
    <row r="187" ht="15.75" customHeight="1">
      <c r="A187" s="66"/>
      <c r="B187" s="66"/>
      <c r="C187" s="67"/>
      <c r="D187" s="67"/>
      <c r="E187" s="67"/>
      <c r="F187" s="1"/>
      <c r="G187" s="1"/>
      <c r="H187" s="1"/>
    </row>
    <row r="188" ht="15.75" customHeight="1">
      <c r="A188" s="66"/>
      <c r="B188" s="66"/>
      <c r="C188" s="67"/>
      <c r="D188" s="67"/>
      <c r="E188" s="67"/>
      <c r="F188" s="1"/>
      <c r="G188" s="1"/>
      <c r="H188" s="1"/>
    </row>
    <row r="189" ht="15.75" customHeight="1">
      <c r="A189" s="66"/>
      <c r="B189" s="66"/>
      <c r="C189" s="67"/>
      <c r="D189" s="67"/>
      <c r="E189" s="67"/>
      <c r="F189" s="1"/>
      <c r="G189" s="1"/>
      <c r="H189" s="1"/>
    </row>
    <row r="190" ht="15.75" customHeight="1">
      <c r="A190" s="66"/>
      <c r="B190" s="66"/>
      <c r="C190" s="67"/>
      <c r="D190" s="67"/>
      <c r="E190" s="67"/>
      <c r="F190" s="1"/>
      <c r="G190" s="1"/>
      <c r="H190" s="1"/>
    </row>
    <row r="191" ht="15.75" customHeight="1">
      <c r="A191" s="66"/>
      <c r="B191" s="66"/>
      <c r="C191" s="67"/>
      <c r="D191" s="67"/>
      <c r="E191" s="67"/>
      <c r="F191" s="1"/>
      <c r="G191" s="1"/>
      <c r="H191" s="1"/>
    </row>
    <row r="192" ht="15.75" customHeight="1">
      <c r="A192" s="66"/>
      <c r="B192" s="66"/>
      <c r="C192" s="67"/>
      <c r="D192" s="67"/>
      <c r="E192" s="67"/>
      <c r="F192" s="1"/>
      <c r="G192" s="1"/>
      <c r="H192" s="1"/>
    </row>
    <row r="193" ht="15.75" customHeight="1">
      <c r="A193" s="66"/>
      <c r="B193" s="66"/>
      <c r="C193" s="67"/>
      <c r="D193" s="67"/>
      <c r="E193" s="67"/>
      <c r="F193" s="1"/>
      <c r="G193" s="1"/>
      <c r="H193" s="1"/>
    </row>
    <row r="194" ht="15.75" customHeight="1">
      <c r="A194" s="66"/>
      <c r="B194" s="66"/>
      <c r="C194" s="67"/>
      <c r="D194" s="67"/>
      <c r="E194" s="67"/>
      <c r="F194" s="1"/>
      <c r="G194" s="1"/>
      <c r="H194" s="1"/>
    </row>
    <row r="195" ht="15.75" customHeight="1">
      <c r="A195" s="66"/>
      <c r="B195" s="66"/>
      <c r="C195" s="67"/>
      <c r="D195" s="67"/>
      <c r="E195" s="67"/>
      <c r="F195" s="1"/>
      <c r="G195" s="1"/>
      <c r="H195" s="1"/>
    </row>
    <row r="196" ht="15.75" customHeight="1">
      <c r="A196" s="66"/>
      <c r="B196" s="66"/>
      <c r="C196" s="67"/>
      <c r="D196" s="67"/>
      <c r="E196" s="67"/>
      <c r="F196" s="1"/>
      <c r="G196" s="1"/>
      <c r="H196" s="1"/>
    </row>
    <row r="197" ht="15.75" customHeight="1">
      <c r="A197" s="66"/>
      <c r="B197" s="66"/>
      <c r="C197" s="67"/>
      <c r="D197" s="67"/>
      <c r="E197" s="67"/>
      <c r="F197" s="1"/>
      <c r="G197" s="1"/>
      <c r="H197" s="1"/>
    </row>
    <row r="198" ht="15.75" customHeight="1">
      <c r="A198" s="66"/>
      <c r="B198" s="66"/>
      <c r="C198" s="67"/>
      <c r="D198" s="67"/>
      <c r="E198" s="67"/>
      <c r="F198" s="1"/>
      <c r="G198" s="1"/>
      <c r="H198" s="1"/>
    </row>
    <row r="199" ht="15.75" customHeight="1">
      <c r="A199" s="66"/>
      <c r="B199" s="66"/>
      <c r="C199" s="67"/>
      <c r="D199" s="67"/>
      <c r="E199" s="67"/>
      <c r="F199" s="1"/>
      <c r="G199" s="1"/>
      <c r="H199" s="1"/>
    </row>
    <row r="200" ht="15.75" customHeight="1">
      <c r="A200" s="66"/>
      <c r="B200" s="66"/>
      <c r="C200" s="67"/>
      <c r="D200" s="67"/>
      <c r="E200" s="67"/>
      <c r="F200" s="1"/>
      <c r="G200" s="1"/>
      <c r="H200" s="1"/>
    </row>
    <row r="201" ht="15.75" customHeight="1">
      <c r="A201" s="66"/>
      <c r="B201" s="66"/>
      <c r="C201" s="67"/>
      <c r="D201" s="67"/>
      <c r="E201" s="67"/>
      <c r="F201" s="1"/>
      <c r="G201" s="1"/>
      <c r="H201" s="1"/>
    </row>
    <row r="202" ht="15.75" customHeight="1">
      <c r="A202" s="66"/>
      <c r="B202" s="66"/>
      <c r="C202" s="67"/>
      <c r="D202" s="67"/>
      <c r="E202" s="67"/>
      <c r="F202" s="1"/>
      <c r="G202" s="1"/>
      <c r="H202" s="1"/>
    </row>
    <row r="203" ht="15.75" customHeight="1">
      <c r="A203" s="66"/>
      <c r="B203" s="66"/>
      <c r="C203" s="67"/>
      <c r="D203" s="67"/>
      <c r="E203" s="67"/>
      <c r="F203" s="1"/>
      <c r="G203" s="1"/>
      <c r="H203" s="1"/>
    </row>
    <row r="204" ht="15.75" customHeight="1">
      <c r="A204" s="66"/>
      <c r="B204" s="66"/>
      <c r="C204" s="67"/>
      <c r="D204" s="67"/>
      <c r="E204" s="67"/>
      <c r="F204" s="1"/>
      <c r="G204" s="1"/>
      <c r="H204" s="1"/>
    </row>
    <row r="205" ht="15.75" customHeight="1">
      <c r="A205" s="66"/>
      <c r="B205" s="66"/>
      <c r="C205" s="67"/>
      <c r="D205" s="67"/>
      <c r="E205" s="67"/>
      <c r="F205" s="1"/>
      <c r="G205" s="1"/>
      <c r="H205" s="1"/>
    </row>
    <row r="206" ht="15.75" customHeight="1">
      <c r="A206" s="66"/>
      <c r="B206" s="66"/>
      <c r="C206" s="67"/>
      <c r="D206" s="67"/>
      <c r="E206" s="67"/>
      <c r="F206" s="1"/>
      <c r="G206" s="1"/>
      <c r="H206" s="1"/>
    </row>
    <row r="207" ht="15.75" customHeight="1">
      <c r="A207" s="66"/>
      <c r="B207" s="66"/>
      <c r="C207" s="67"/>
      <c r="D207" s="67"/>
      <c r="E207" s="67"/>
      <c r="F207" s="1"/>
      <c r="G207" s="1"/>
      <c r="H207" s="1"/>
    </row>
    <row r="208" ht="15.75" customHeight="1">
      <c r="A208" s="66"/>
      <c r="B208" s="66"/>
      <c r="C208" s="67"/>
      <c r="D208" s="67"/>
      <c r="E208" s="67"/>
      <c r="F208" s="1"/>
      <c r="G208" s="1"/>
      <c r="H208" s="1"/>
    </row>
    <row r="209" ht="15.75" customHeight="1">
      <c r="A209" s="66"/>
      <c r="B209" s="66"/>
      <c r="C209" s="67"/>
      <c r="D209" s="67"/>
      <c r="E209" s="67"/>
      <c r="F209" s="1"/>
      <c r="G209" s="1"/>
      <c r="H209" s="1"/>
    </row>
    <row r="210" ht="15.75" customHeight="1">
      <c r="A210" s="66"/>
      <c r="B210" s="66"/>
      <c r="C210" s="67"/>
      <c r="D210" s="67"/>
      <c r="E210" s="67"/>
      <c r="F210" s="1"/>
      <c r="G210" s="1"/>
      <c r="H210" s="1"/>
    </row>
    <row r="211" ht="15.75" customHeight="1">
      <c r="A211" s="66"/>
      <c r="B211" s="66"/>
      <c r="C211" s="67"/>
      <c r="D211" s="67"/>
      <c r="E211" s="67"/>
      <c r="F211" s="1"/>
      <c r="G211" s="1"/>
      <c r="H211" s="1"/>
    </row>
    <row r="212" ht="15.75" customHeight="1">
      <c r="A212" s="66"/>
      <c r="B212" s="66"/>
      <c r="C212" s="67"/>
      <c r="D212" s="67"/>
      <c r="E212" s="67"/>
      <c r="F212" s="1"/>
      <c r="G212" s="1"/>
      <c r="H212" s="1"/>
    </row>
    <row r="213" ht="15.75" customHeight="1">
      <c r="A213" s="66"/>
      <c r="B213" s="66"/>
      <c r="C213" s="67"/>
      <c r="D213" s="67"/>
      <c r="E213" s="67"/>
      <c r="F213" s="1"/>
      <c r="G213" s="1"/>
      <c r="H213" s="1"/>
    </row>
    <row r="214" ht="15.75" customHeight="1">
      <c r="A214" s="66"/>
      <c r="B214" s="66"/>
      <c r="C214" s="67"/>
      <c r="D214" s="67"/>
      <c r="E214" s="67"/>
      <c r="F214" s="1"/>
      <c r="G214" s="1"/>
      <c r="H214" s="1"/>
    </row>
    <row r="215" ht="15.75" customHeight="1">
      <c r="A215" s="66"/>
      <c r="B215" s="66"/>
      <c r="C215" s="67"/>
      <c r="D215" s="67"/>
      <c r="E215" s="67"/>
      <c r="F215" s="1"/>
      <c r="G215" s="1"/>
      <c r="H215" s="1"/>
    </row>
    <row r="216" ht="15.75" customHeight="1">
      <c r="A216" s="66"/>
      <c r="B216" s="66"/>
      <c r="C216" s="67"/>
      <c r="D216" s="67"/>
      <c r="E216" s="67"/>
      <c r="F216" s="1"/>
      <c r="G216" s="1"/>
      <c r="H216" s="1"/>
    </row>
    <row r="217" ht="15.75" customHeight="1">
      <c r="A217" s="66"/>
      <c r="B217" s="66"/>
      <c r="C217" s="67"/>
      <c r="D217" s="67"/>
      <c r="E217" s="67"/>
      <c r="F217" s="1"/>
      <c r="G217" s="1"/>
      <c r="H217" s="1"/>
    </row>
    <row r="218" ht="15.75" customHeight="1">
      <c r="A218" s="66"/>
      <c r="B218" s="66"/>
      <c r="C218" s="67"/>
      <c r="D218" s="67"/>
      <c r="E218" s="67"/>
      <c r="F218" s="1"/>
      <c r="G218" s="1"/>
      <c r="H218" s="1"/>
    </row>
    <row r="219" ht="15.75" customHeight="1">
      <c r="A219" s="66"/>
      <c r="B219" s="66"/>
      <c r="C219" s="67"/>
      <c r="D219" s="67"/>
      <c r="E219" s="67"/>
      <c r="F219" s="1"/>
      <c r="G219" s="1"/>
      <c r="H219" s="1"/>
    </row>
    <row r="220" ht="15.75" customHeight="1">
      <c r="A220" s="66"/>
      <c r="B220" s="66"/>
      <c r="C220" s="67"/>
      <c r="D220" s="67"/>
      <c r="E220" s="67"/>
      <c r="F220" s="1"/>
      <c r="G220" s="1"/>
      <c r="H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19:H19"/>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29"/>
    <col customWidth="1" min="4" max="4" width="17.71"/>
    <col customWidth="1" min="5" max="5" width="26.43"/>
    <col customWidth="1" min="6" max="6" width="28.0"/>
    <col customWidth="1" min="7" max="8" width="13.71"/>
    <col customWidth="1" min="9" max="25" width="8.0"/>
  </cols>
  <sheetData>
    <row r="1">
      <c r="A1" s="66"/>
      <c r="B1" s="66"/>
      <c r="C1" s="67"/>
      <c r="D1" s="67"/>
      <c r="E1" s="67"/>
      <c r="F1" s="1"/>
      <c r="G1" s="1"/>
      <c r="H1" s="1"/>
    </row>
    <row r="2" ht="15.75" customHeight="1">
      <c r="A2" s="68" t="s">
        <v>15353</v>
      </c>
      <c r="B2" s="69"/>
      <c r="C2" s="69"/>
      <c r="D2" s="69"/>
      <c r="E2" s="70"/>
      <c r="F2" s="526"/>
      <c r="G2" s="526"/>
      <c r="H2" s="526"/>
      <c r="I2" s="15"/>
      <c r="J2" s="15"/>
      <c r="K2" s="15"/>
      <c r="L2" s="15"/>
      <c r="M2" s="15"/>
      <c r="N2" s="15"/>
      <c r="O2" s="15"/>
      <c r="P2" s="15"/>
      <c r="Q2" s="15"/>
      <c r="R2" s="15"/>
      <c r="S2" s="15"/>
      <c r="T2" s="15"/>
      <c r="U2" s="15"/>
      <c r="V2" s="15"/>
      <c r="W2" s="15"/>
      <c r="X2" s="15"/>
      <c r="Y2" s="15"/>
    </row>
    <row r="3" ht="15.75" customHeight="1">
      <c r="A3" s="173"/>
      <c r="B3" s="173"/>
      <c r="C3" s="173"/>
      <c r="D3" s="173"/>
      <c r="E3" s="527"/>
      <c r="F3" s="526"/>
      <c r="G3" s="526"/>
      <c r="H3" s="526"/>
      <c r="I3" s="15"/>
      <c r="J3" s="15"/>
      <c r="K3" s="15"/>
      <c r="L3" s="15"/>
      <c r="M3" s="15"/>
      <c r="N3" s="15"/>
      <c r="O3" s="15"/>
      <c r="P3" s="15"/>
      <c r="Q3" s="15"/>
      <c r="R3" s="15"/>
      <c r="S3" s="15"/>
      <c r="T3" s="15"/>
      <c r="U3" s="15"/>
      <c r="V3" s="15"/>
      <c r="W3" s="15"/>
      <c r="X3" s="15"/>
      <c r="Y3" s="15"/>
    </row>
    <row r="4" ht="21.0" customHeight="1">
      <c r="A4" s="144" t="s">
        <v>15354</v>
      </c>
      <c r="B4" s="69"/>
      <c r="C4" s="69"/>
      <c r="D4" s="69"/>
      <c r="E4" s="70"/>
      <c r="F4" s="526"/>
      <c r="G4" s="526"/>
      <c r="H4" s="526"/>
      <c r="I4" s="15"/>
      <c r="J4" s="15"/>
      <c r="K4" s="15"/>
      <c r="L4" s="15"/>
      <c r="M4" s="15"/>
      <c r="N4" s="15"/>
      <c r="O4" s="15"/>
      <c r="P4" s="15"/>
      <c r="Q4" s="15"/>
      <c r="R4" s="15"/>
      <c r="S4" s="15"/>
      <c r="T4" s="15"/>
      <c r="U4" s="15"/>
      <c r="V4" s="15"/>
      <c r="W4" s="15"/>
      <c r="X4" s="15"/>
      <c r="Y4" s="15"/>
    </row>
    <row r="5" ht="28.5" customHeight="1">
      <c r="A5" s="322" t="s">
        <v>15355</v>
      </c>
      <c r="B5" s="69"/>
      <c r="C5" s="69"/>
      <c r="D5" s="69"/>
      <c r="E5" s="70"/>
      <c r="F5" s="526"/>
      <c r="G5" s="526"/>
      <c r="H5" s="526"/>
      <c r="I5" s="15"/>
      <c r="J5" s="15"/>
      <c r="K5" s="15"/>
      <c r="L5" s="15"/>
      <c r="M5" s="15"/>
      <c r="N5" s="15"/>
      <c r="O5" s="15"/>
      <c r="P5" s="15"/>
      <c r="Q5" s="15"/>
      <c r="R5" s="15"/>
      <c r="S5" s="15"/>
      <c r="T5" s="15"/>
      <c r="U5" s="15"/>
      <c r="V5" s="15"/>
      <c r="W5" s="15"/>
      <c r="X5" s="15"/>
      <c r="Y5" s="15"/>
    </row>
    <row r="6" ht="39.75" customHeight="1">
      <c r="A6" s="534" t="s">
        <v>15356</v>
      </c>
      <c r="B6" s="69"/>
      <c r="C6" s="69"/>
      <c r="D6" s="69"/>
      <c r="E6" s="70"/>
      <c r="F6" s="526"/>
      <c r="G6" s="526"/>
      <c r="H6" s="526"/>
      <c r="I6" s="15"/>
      <c r="J6" s="15"/>
      <c r="K6" s="15"/>
      <c r="L6" s="15"/>
      <c r="M6" s="15"/>
      <c r="N6" s="15"/>
      <c r="O6" s="15"/>
      <c r="P6" s="15"/>
      <c r="Q6" s="15"/>
      <c r="R6" s="15"/>
      <c r="S6" s="15"/>
      <c r="T6" s="15"/>
      <c r="U6" s="15"/>
      <c r="V6" s="15"/>
      <c r="W6" s="15"/>
      <c r="X6" s="15"/>
      <c r="Y6" s="15"/>
    </row>
    <row r="7">
      <c r="A7" s="76"/>
      <c r="B7" s="76"/>
      <c r="C7" s="77"/>
      <c r="D7" s="77"/>
      <c r="E7" s="77"/>
      <c r="F7" s="76"/>
      <c r="G7" s="76"/>
      <c r="H7" s="76"/>
      <c r="I7" s="15"/>
      <c r="J7" s="15"/>
      <c r="K7" s="15"/>
      <c r="L7" s="15"/>
      <c r="M7" s="15"/>
      <c r="N7" s="15"/>
      <c r="O7" s="15"/>
      <c r="P7" s="15"/>
      <c r="Q7" s="15"/>
      <c r="R7" s="15"/>
      <c r="S7" s="15"/>
      <c r="T7" s="15"/>
      <c r="U7" s="15"/>
      <c r="V7" s="15"/>
      <c r="W7" s="15"/>
      <c r="X7" s="15"/>
      <c r="Y7" s="15"/>
    </row>
    <row r="8" ht="61.5" customHeight="1">
      <c r="A8" s="147" t="s">
        <v>7499</v>
      </c>
      <c r="B8" s="80" t="s">
        <v>8</v>
      </c>
      <c r="C8" s="80" t="s">
        <v>15357</v>
      </c>
      <c r="D8" s="147" t="s">
        <v>204</v>
      </c>
      <c r="E8" s="147" t="s">
        <v>208</v>
      </c>
      <c r="F8" s="82" t="s">
        <v>209</v>
      </c>
      <c r="I8" s="15"/>
      <c r="J8" s="15"/>
      <c r="K8" s="15"/>
      <c r="L8" s="15"/>
      <c r="M8" s="15"/>
      <c r="N8" s="15"/>
      <c r="O8" s="15"/>
      <c r="P8" s="15"/>
      <c r="Q8" s="15"/>
      <c r="R8" s="15"/>
      <c r="S8" s="15"/>
      <c r="T8" s="15"/>
      <c r="U8" s="15"/>
      <c r="V8" s="15"/>
      <c r="W8" s="15"/>
      <c r="X8" s="15"/>
      <c r="Y8" s="15"/>
    </row>
    <row r="9" ht="11.25" customHeight="1">
      <c r="A9" s="326" t="s">
        <v>1835</v>
      </c>
      <c r="B9" s="326" t="s">
        <v>52</v>
      </c>
      <c r="C9" s="326" t="s">
        <v>15358</v>
      </c>
      <c r="D9" s="580">
        <v>50.0</v>
      </c>
      <c r="E9" s="581">
        <v>50.0</v>
      </c>
      <c r="F9" s="330" t="s">
        <v>51</v>
      </c>
    </row>
    <row r="10" ht="11.25" customHeight="1">
      <c r="A10" s="326" t="s">
        <v>1835</v>
      </c>
      <c r="B10" s="326" t="s">
        <v>52</v>
      </c>
      <c r="C10" s="326" t="s">
        <v>15359</v>
      </c>
      <c r="D10" s="580">
        <v>50.0</v>
      </c>
      <c r="E10" s="581">
        <v>50.0</v>
      </c>
      <c r="F10" s="330" t="s">
        <v>51</v>
      </c>
    </row>
    <row r="11" ht="11.25" customHeight="1">
      <c r="A11" s="326" t="s">
        <v>1835</v>
      </c>
      <c r="B11" s="326" t="s">
        <v>52</v>
      </c>
      <c r="C11" s="326" t="s">
        <v>15360</v>
      </c>
      <c r="D11" s="580">
        <v>50.0</v>
      </c>
      <c r="E11" s="581">
        <v>50.0</v>
      </c>
      <c r="F11" s="330" t="s">
        <v>51</v>
      </c>
    </row>
    <row r="12" ht="11.25" customHeight="1">
      <c r="A12" s="326" t="s">
        <v>15361</v>
      </c>
      <c r="B12" s="326" t="s">
        <v>52</v>
      </c>
      <c r="C12" s="326" t="s">
        <v>15362</v>
      </c>
      <c r="D12" s="580">
        <v>50.0</v>
      </c>
      <c r="E12" s="581">
        <v>50.0</v>
      </c>
      <c r="F12" s="330" t="s">
        <v>57</v>
      </c>
    </row>
    <row r="13" ht="11.25" customHeight="1">
      <c r="A13" s="326" t="s">
        <v>15361</v>
      </c>
      <c r="B13" s="326" t="s">
        <v>52</v>
      </c>
      <c r="C13" s="326" t="s">
        <v>15363</v>
      </c>
      <c r="D13" s="580">
        <v>50.0</v>
      </c>
      <c r="E13" s="581">
        <v>50.0</v>
      </c>
      <c r="F13" s="330" t="s">
        <v>57</v>
      </c>
    </row>
    <row r="14" ht="11.25" customHeight="1">
      <c r="A14" s="326" t="s">
        <v>15361</v>
      </c>
      <c r="B14" s="326" t="s">
        <v>52</v>
      </c>
      <c r="C14" s="326" t="s">
        <v>15359</v>
      </c>
      <c r="D14" s="580">
        <v>50.0</v>
      </c>
      <c r="E14" s="581">
        <v>50.0</v>
      </c>
      <c r="F14" s="330" t="s">
        <v>57</v>
      </c>
    </row>
    <row r="15" ht="11.25" customHeight="1">
      <c r="A15" s="326" t="s">
        <v>12163</v>
      </c>
      <c r="B15" s="326" t="s">
        <v>513</v>
      </c>
      <c r="C15" s="326" t="s">
        <v>15364</v>
      </c>
      <c r="D15" s="580">
        <v>50.0</v>
      </c>
      <c r="E15" s="581">
        <v>50.0</v>
      </c>
      <c r="F15" s="330" t="s">
        <v>62</v>
      </c>
    </row>
    <row r="16" ht="11.25" customHeight="1">
      <c r="A16" s="326" t="s">
        <v>10153</v>
      </c>
      <c r="B16" s="326" t="s">
        <v>513</v>
      </c>
      <c r="C16" s="326" t="s">
        <v>15364</v>
      </c>
      <c r="D16" s="580">
        <v>50.0</v>
      </c>
      <c r="E16" s="581">
        <v>50.0</v>
      </c>
      <c r="F16" s="330" t="s">
        <v>63</v>
      </c>
    </row>
    <row r="17" ht="11.25" customHeight="1">
      <c r="A17" s="326" t="s">
        <v>1850</v>
      </c>
      <c r="B17" s="326" t="s">
        <v>52</v>
      </c>
      <c r="C17" s="326" t="s">
        <v>15365</v>
      </c>
      <c r="D17" s="580">
        <v>50.0</v>
      </c>
      <c r="E17" s="581">
        <v>50.0</v>
      </c>
      <c r="F17" s="330" t="s">
        <v>64</v>
      </c>
    </row>
    <row r="18" ht="11.25" customHeight="1">
      <c r="A18" s="326" t="s">
        <v>1850</v>
      </c>
      <c r="B18" s="326" t="s">
        <v>52</v>
      </c>
      <c r="C18" s="326" t="s">
        <v>15366</v>
      </c>
      <c r="D18" s="580">
        <v>50.0</v>
      </c>
      <c r="E18" s="581">
        <v>50.0</v>
      </c>
      <c r="F18" s="330" t="s">
        <v>64</v>
      </c>
    </row>
    <row r="19" ht="11.25" customHeight="1">
      <c r="A19" s="326" t="s">
        <v>1850</v>
      </c>
      <c r="B19" s="326" t="s">
        <v>52</v>
      </c>
      <c r="C19" s="326" t="s">
        <v>15367</v>
      </c>
      <c r="D19" s="580">
        <v>50.0</v>
      </c>
      <c r="E19" s="581">
        <v>50.0</v>
      </c>
      <c r="F19" s="330" t="s">
        <v>64</v>
      </c>
    </row>
    <row r="20" ht="11.25" customHeight="1">
      <c r="A20" s="326" t="s">
        <v>12062</v>
      </c>
      <c r="B20" s="326" t="s">
        <v>52</v>
      </c>
      <c r="C20" s="326" t="s">
        <v>15368</v>
      </c>
      <c r="D20" s="580">
        <v>50.0</v>
      </c>
      <c r="E20" s="581">
        <v>50.0</v>
      </c>
      <c r="F20" s="330" t="s">
        <v>70</v>
      </c>
    </row>
    <row r="21" ht="11.25" customHeight="1">
      <c r="A21" s="326" t="s">
        <v>12062</v>
      </c>
      <c r="B21" s="326" t="s">
        <v>52</v>
      </c>
      <c r="C21" s="326" t="s">
        <v>15369</v>
      </c>
      <c r="D21" s="580">
        <v>50.0</v>
      </c>
      <c r="E21" s="581">
        <v>50.0</v>
      </c>
      <c r="F21" s="330" t="s">
        <v>70</v>
      </c>
    </row>
    <row r="22" ht="11.25" customHeight="1">
      <c r="A22" s="326" t="s">
        <v>12062</v>
      </c>
      <c r="B22" s="326" t="s">
        <v>52</v>
      </c>
      <c r="C22" s="326" t="s">
        <v>15370</v>
      </c>
      <c r="D22" s="580">
        <v>50.0</v>
      </c>
      <c r="E22" s="581">
        <v>50.0</v>
      </c>
      <c r="F22" s="330" t="s">
        <v>70</v>
      </c>
    </row>
    <row r="23" ht="11.25" customHeight="1">
      <c r="A23" s="326" t="s">
        <v>12062</v>
      </c>
      <c r="B23" s="326" t="s">
        <v>52</v>
      </c>
      <c r="C23" s="326" t="s">
        <v>15371</v>
      </c>
      <c r="D23" s="580">
        <v>50.0</v>
      </c>
      <c r="E23" s="581">
        <v>50.0</v>
      </c>
      <c r="F23" s="330" t="s">
        <v>70</v>
      </c>
    </row>
    <row r="24" ht="11.25" customHeight="1">
      <c r="A24" s="326" t="s">
        <v>1905</v>
      </c>
      <c r="B24" s="326" t="s">
        <v>52</v>
      </c>
      <c r="C24" s="326" t="s">
        <v>15372</v>
      </c>
      <c r="D24" s="580">
        <v>50.0</v>
      </c>
      <c r="E24" s="581">
        <v>50.0</v>
      </c>
      <c r="F24" s="330" t="s">
        <v>86</v>
      </c>
    </row>
    <row r="25" ht="11.25" customHeight="1">
      <c r="A25" s="326" t="s">
        <v>10231</v>
      </c>
      <c r="B25" s="326" t="s">
        <v>88</v>
      </c>
      <c r="C25" s="326" t="s">
        <v>15373</v>
      </c>
      <c r="D25" s="580">
        <v>50.0</v>
      </c>
      <c r="E25" s="581">
        <v>50.0</v>
      </c>
      <c r="F25" s="326" t="s">
        <v>594</v>
      </c>
    </row>
    <row r="26" ht="11.25" customHeight="1">
      <c r="A26" s="326" t="s">
        <v>10231</v>
      </c>
      <c r="B26" s="326" t="s">
        <v>88</v>
      </c>
      <c r="C26" s="326" t="s">
        <v>15374</v>
      </c>
      <c r="D26" s="580">
        <v>50.0</v>
      </c>
      <c r="E26" s="581">
        <v>50.0</v>
      </c>
      <c r="F26" s="326" t="s">
        <v>594</v>
      </c>
    </row>
    <row r="27" ht="11.25" customHeight="1">
      <c r="A27" s="326" t="s">
        <v>733</v>
      </c>
      <c r="B27" s="326" t="s">
        <v>1075</v>
      </c>
      <c r="C27" s="326" t="s">
        <v>15375</v>
      </c>
      <c r="D27" s="580">
        <v>50.0</v>
      </c>
      <c r="E27" s="581">
        <f t="shared" ref="E27:E29" si="1">D27</f>
        <v>50</v>
      </c>
      <c r="F27" s="326" t="s">
        <v>733</v>
      </c>
    </row>
    <row r="28" ht="11.25" customHeight="1">
      <c r="A28" s="326" t="s">
        <v>733</v>
      </c>
      <c r="B28" s="326" t="s">
        <v>1075</v>
      </c>
      <c r="C28" s="326" t="s">
        <v>15376</v>
      </c>
      <c r="D28" s="580">
        <v>50.0</v>
      </c>
      <c r="E28" s="581">
        <f t="shared" si="1"/>
        <v>50</v>
      </c>
      <c r="F28" s="326" t="s">
        <v>733</v>
      </c>
    </row>
    <row r="29" ht="11.25" customHeight="1">
      <c r="A29" s="326" t="s">
        <v>733</v>
      </c>
      <c r="B29" s="326" t="s">
        <v>1075</v>
      </c>
      <c r="C29" s="326" t="s">
        <v>15377</v>
      </c>
      <c r="D29" s="580">
        <v>50.0</v>
      </c>
      <c r="E29" s="581">
        <f t="shared" si="1"/>
        <v>50</v>
      </c>
      <c r="F29" s="326" t="s">
        <v>733</v>
      </c>
    </row>
    <row r="30" ht="11.25" customHeight="1">
      <c r="A30" s="89" t="s">
        <v>3859</v>
      </c>
      <c r="B30" s="89" t="s">
        <v>88</v>
      </c>
      <c r="C30" s="89" t="s">
        <v>15378</v>
      </c>
      <c r="D30" s="91">
        <v>50.0</v>
      </c>
      <c r="E30" s="113">
        <v>50.0</v>
      </c>
      <c r="F30" s="326" t="s">
        <v>3859</v>
      </c>
    </row>
    <row r="31" ht="11.25" customHeight="1">
      <c r="A31" s="326" t="s">
        <v>12080</v>
      </c>
      <c r="B31" s="326" t="s">
        <v>12081</v>
      </c>
      <c r="C31" s="326" t="s">
        <v>15379</v>
      </c>
      <c r="D31" s="580">
        <v>50.0</v>
      </c>
      <c r="E31" s="581">
        <v>50.0</v>
      </c>
      <c r="F31" s="326" t="s">
        <v>3901</v>
      </c>
    </row>
    <row r="32" ht="11.25" customHeight="1">
      <c r="A32" s="326" t="s">
        <v>11333</v>
      </c>
      <c r="B32" s="326" t="s">
        <v>88</v>
      </c>
      <c r="C32" s="326" t="s">
        <v>15380</v>
      </c>
      <c r="D32" s="580">
        <v>50.0</v>
      </c>
      <c r="E32" s="581">
        <v>50.0</v>
      </c>
      <c r="F32" s="326" t="s">
        <v>11333</v>
      </c>
      <c r="G32" s="1"/>
      <c r="H32" s="1"/>
    </row>
    <row r="33" ht="11.25" customHeight="1">
      <c r="A33" s="326" t="s">
        <v>11333</v>
      </c>
      <c r="B33" s="326" t="s">
        <v>88</v>
      </c>
      <c r="C33" s="326" t="s">
        <v>15381</v>
      </c>
      <c r="D33" s="580">
        <v>50.0</v>
      </c>
      <c r="E33" s="581">
        <v>50.0</v>
      </c>
      <c r="F33" s="326" t="s">
        <v>11333</v>
      </c>
      <c r="G33" s="3"/>
      <c r="H33" s="3"/>
      <c r="I33" s="66"/>
      <c r="J33" s="66"/>
      <c r="K33" s="66"/>
      <c r="L33" s="66"/>
      <c r="M33" s="66"/>
      <c r="N33" s="66"/>
      <c r="O33" s="66"/>
      <c r="P33" s="66"/>
      <c r="Q33" s="66"/>
      <c r="R33" s="66"/>
      <c r="S33" s="66"/>
      <c r="T33" s="66"/>
      <c r="U33" s="66"/>
      <c r="V33" s="66"/>
      <c r="W33" s="66"/>
      <c r="X33" s="66"/>
      <c r="Y33" s="66"/>
    </row>
    <row r="34" ht="11.25" customHeight="1">
      <c r="A34" s="326" t="s">
        <v>1086</v>
      </c>
      <c r="B34" s="326" t="s">
        <v>1075</v>
      </c>
      <c r="C34" s="326" t="s">
        <v>15382</v>
      </c>
      <c r="D34" s="580">
        <v>50.0</v>
      </c>
      <c r="E34" s="581">
        <v>50.0</v>
      </c>
      <c r="F34" s="326" t="s">
        <v>1086</v>
      </c>
      <c r="G34" s="1"/>
      <c r="H34" s="1"/>
    </row>
    <row r="35" ht="11.25" customHeight="1">
      <c r="A35" s="326" t="s">
        <v>1086</v>
      </c>
      <c r="B35" s="326" t="s">
        <v>1075</v>
      </c>
      <c r="C35" s="326" t="s">
        <v>15383</v>
      </c>
      <c r="D35" s="580">
        <v>50.0</v>
      </c>
      <c r="E35" s="581">
        <v>50.0</v>
      </c>
      <c r="F35" s="326" t="s">
        <v>1086</v>
      </c>
      <c r="G35" s="1"/>
      <c r="H35" s="1"/>
    </row>
    <row r="36" ht="11.25" customHeight="1">
      <c r="A36" s="326" t="s">
        <v>12105</v>
      </c>
      <c r="B36" s="326" t="s">
        <v>15384</v>
      </c>
      <c r="C36" s="326" t="s">
        <v>15385</v>
      </c>
      <c r="D36" s="580">
        <v>50.0</v>
      </c>
      <c r="E36" s="581">
        <v>50.0</v>
      </c>
      <c r="F36" s="326" t="s">
        <v>12105</v>
      </c>
      <c r="G36" s="1"/>
      <c r="H36" s="1"/>
    </row>
    <row r="37" ht="11.25" customHeight="1">
      <c r="A37" s="89" t="s">
        <v>4310</v>
      </c>
      <c r="B37" s="89" t="s">
        <v>88</v>
      </c>
      <c r="C37" s="89" t="s">
        <v>15386</v>
      </c>
      <c r="D37" s="91">
        <v>50.0</v>
      </c>
      <c r="E37" s="113">
        <v>50.0</v>
      </c>
      <c r="F37" s="326" t="s">
        <v>4310</v>
      </c>
      <c r="G37" s="1"/>
      <c r="H37" s="1"/>
    </row>
    <row r="38" ht="11.25" customHeight="1">
      <c r="A38" s="326" t="s">
        <v>15387</v>
      </c>
      <c r="B38" s="326" t="s">
        <v>88</v>
      </c>
      <c r="C38" s="326" t="s">
        <v>15388</v>
      </c>
      <c r="D38" s="580">
        <v>50.0</v>
      </c>
      <c r="E38" s="581">
        <v>50.0</v>
      </c>
      <c r="F38" s="326" t="s">
        <v>1120</v>
      </c>
      <c r="G38" s="1"/>
      <c r="H38" s="1"/>
    </row>
    <row r="39" ht="11.25" customHeight="1">
      <c r="A39" s="326" t="s">
        <v>10346</v>
      </c>
      <c r="B39" s="326" t="s">
        <v>88</v>
      </c>
      <c r="C39" s="326" t="s">
        <v>15388</v>
      </c>
      <c r="D39" s="580">
        <v>50.0</v>
      </c>
      <c r="E39" s="581">
        <v>50.0</v>
      </c>
      <c r="F39" s="326" t="s">
        <v>1141</v>
      </c>
      <c r="G39" s="1"/>
      <c r="H39" s="1"/>
    </row>
    <row r="40" ht="11.25" customHeight="1">
      <c r="A40" s="326" t="s">
        <v>11808</v>
      </c>
      <c r="B40" s="326" t="s">
        <v>88</v>
      </c>
      <c r="C40" s="326" t="s">
        <v>15368</v>
      </c>
      <c r="D40" s="580">
        <v>50.0</v>
      </c>
      <c r="E40" s="581">
        <v>50.0</v>
      </c>
      <c r="F40" s="326" t="s">
        <v>1173</v>
      </c>
      <c r="G40" s="1"/>
      <c r="H40" s="1"/>
    </row>
    <row r="41" ht="11.25" customHeight="1">
      <c r="A41" s="326" t="s">
        <v>11808</v>
      </c>
      <c r="B41" s="326" t="s">
        <v>88</v>
      </c>
      <c r="C41" s="326" t="s">
        <v>15389</v>
      </c>
      <c r="D41" s="580">
        <v>50.0</v>
      </c>
      <c r="E41" s="581">
        <v>50.0</v>
      </c>
      <c r="F41" s="326" t="s">
        <v>1173</v>
      </c>
      <c r="G41" s="1"/>
      <c r="H41" s="1"/>
    </row>
    <row r="42" ht="11.25" customHeight="1">
      <c r="A42" s="326" t="s">
        <v>11808</v>
      </c>
      <c r="B42" s="326" t="s">
        <v>88</v>
      </c>
      <c r="C42" s="330" t="s">
        <v>15390</v>
      </c>
      <c r="D42" s="580">
        <v>50.0</v>
      </c>
      <c r="E42" s="581">
        <v>50.0</v>
      </c>
      <c r="F42" s="326" t="s">
        <v>1173</v>
      </c>
      <c r="G42" s="1"/>
      <c r="H42" s="1"/>
    </row>
    <row r="43" ht="11.25" customHeight="1">
      <c r="A43" s="326" t="s">
        <v>11808</v>
      </c>
      <c r="B43" s="326" t="s">
        <v>88</v>
      </c>
      <c r="C43" s="330" t="s">
        <v>15391</v>
      </c>
      <c r="D43" s="580">
        <v>50.0</v>
      </c>
      <c r="E43" s="581">
        <v>50.0</v>
      </c>
      <c r="F43" s="326" t="s">
        <v>1173</v>
      </c>
      <c r="G43" s="1"/>
      <c r="H43" s="1"/>
    </row>
    <row r="44" ht="11.25" customHeight="1">
      <c r="A44" s="326" t="s">
        <v>11808</v>
      </c>
      <c r="B44" s="326" t="s">
        <v>88</v>
      </c>
      <c r="C44" s="326" t="s">
        <v>15369</v>
      </c>
      <c r="D44" s="580">
        <v>50.0</v>
      </c>
      <c r="E44" s="581">
        <v>50.0</v>
      </c>
      <c r="F44" s="326" t="s">
        <v>1173</v>
      </c>
      <c r="G44" s="1"/>
      <c r="H44" s="1"/>
    </row>
    <row r="45" ht="11.25" customHeight="1">
      <c r="A45" s="326" t="s">
        <v>11808</v>
      </c>
      <c r="B45" s="326" t="s">
        <v>135</v>
      </c>
      <c r="C45" s="326" t="s">
        <v>15370</v>
      </c>
      <c r="D45" s="580">
        <v>50.0</v>
      </c>
      <c r="E45" s="581">
        <v>50.0</v>
      </c>
      <c r="F45" s="326" t="s">
        <v>1173</v>
      </c>
      <c r="G45" s="1"/>
      <c r="H45" s="1"/>
    </row>
    <row r="46" ht="11.25" customHeight="1">
      <c r="A46" s="326" t="s">
        <v>14378</v>
      </c>
      <c r="B46" s="326" t="s">
        <v>88</v>
      </c>
      <c r="C46" s="326" t="s">
        <v>15392</v>
      </c>
      <c r="D46" s="580">
        <v>50.0</v>
      </c>
      <c r="E46" s="581">
        <v>50.0</v>
      </c>
      <c r="F46" s="326" t="s">
        <v>4565</v>
      </c>
      <c r="G46" s="1"/>
      <c r="H46" s="1"/>
    </row>
    <row r="47" ht="11.25" customHeight="1">
      <c r="A47" s="326" t="s">
        <v>14378</v>
      </c>
      <c r="B47" s="326" t="s">
        <v>88</v>
      </c>
      <c r="C47" s="326" t="s">
        <v>15393</v>
      </c>
      <c r="D47" s="580">
        <v>50.0</v>
      </c>
      <c r="E47" s="581">
        <v>50.0</v>
      </c>
      <c r="F47" s="326" t="s">
        <v>4565</v>
      </c>
      <c r="G47" s="1"/>
      <c r="H47" s="1"/>
    </row>
    <row r="48" ht="11.25" customHeight="1">
      <c r="A48" s="326" t="s">
        <v>4977</v>
      </c>
      <c r="B48" s="326" t="s">
        <v>88</v>
      </c>
      <c r="C48" s="326" t="s">
        <v>15394</v>
      </c>
      <c r="D48" s="580">
        <v>50.0</v>
      </c>
      <c r="E48" s="581">
        <v>50.0</v>
      </c>
      <c r="F48" s="326" t="s">
        <v>4977</v>
      </c>
      <c r="G48" s="1"/>
      <c r="H48" s="1"/>
    </row>
    <row r="49" ht="11.25" customHeight="1">
      <c r="A49" s="326" t="s">
        <v>4977</v>
      </c>
      <c r="B49" s="326" t="s">
        <v>88</v>
      </c>
      <c r="C49" s="326" t="s">
        <v>15395</v>
      </c>
      <c r="D49" s="580">
        <v>50.0</v>
      </c>
      <c r="E49" s="581">
        <v>50.0</v>
      </c>
      <c r="F49" s="326" t="s">
        <v>4977</v>
      </c>
      <c r="G49" s="1"/>
      <c r="H49" s="1"/>
    </row>
    <row r="50" ht="11.25" customHeight="1">
      <c r="A50" s="89" t="s">
        <v>12134</v>
      </c>
      <c r="B50" s="89" t="s">
        <v>1075</v>
      </c>
      <c r="C50" s="89" t="s">
        <v>15396</v>
      </c>
      <c r="D50" s="91">
        <v>50.0</v>
      </c>
      <c r="E50" s="113">
        <v>50.0</v>
      </c>
      <c r="F50" s="326" t="s">
        <v>5106</v>
      </c>
      <c r="G50" s="1"/>
      <c r="H50" s="1"/>
    </row>
    <row r="51" ht="11.25" customHeight="1">
      <c r="A51" s="89" t="s">
        <v>12134</v>
      </c>
      <c r="B51" s="89" t="s">
        <v>1075</v>
      </c>
      <c r="C51" s="89" t="s">
        <v>15397</v>
      </c>
      <c r="D51" s="91">
        <v>50.0</v>
      </c>
      <c r="E51" s="113">
        <v>50.0</v>
      </c>
      <c r="F51" s="326" t="s">
        <v>5106</v>
      </c>
      <c r="G51" s="1"/>
      <c r="H51" s="1"/>
    </row>
    <row r="52" ht="11.25" customHeight="1">
      <c r="A52" s="326" t="s">
        <v>140</v>
      </c>
      <c r="B52" s="326" t="s">
        <v>135</v>
      </c>
      <c r="C52" s="326" t="s">
        <v>15398</v>
      </c>
      <c r="D52" s="580">
        <v>50.0</v>
      </c>
      <c r="E52" s="581">
        <v>50.0</v>
      </c>
      <c r="F52" s="330" t="s">
        <v>140</v>
      </c>
      <c r="G52" s="1"/>
      <c r="H52" s="1"/>
    </row>
    <row r="53" ht="11.25" customHeight="1">
      <c r="A53" s="326" t="s">
        <v>140</v>
      </c>
      <c r="B53" s="326" t="s">
        <v>135</v>
      </c>
      <c r="C53" s="326" t="s">
        <v>15399</v>
      </c>
      <c r="D53" s="580">
        <v>50.0</v>
      </c>
      <c r="E53" s="581">
        <v>50.0</v>
      </c>
      <c r="F53" s="330" t="s">
        <v>140</v>
      </c>
      <c r="G53" s="1"/>
      <c r="H53" s="1"/>
    </row>
    <row r="54" ht="11.25" customHeight="1">
      <c r="A54" s="326" t="s">
        <v>151</v>
      </c>
      <c r="B54" s="326" t="s">
        <v>52</v>
      </c>
      <c r="C54" s="326" t="s">
        <v>15358</v>
      </c>
      <c r="D54" s="580">
        <v>50.0</v>
      </c>
      <c r="E54" s="581">
        <v>50.0</v>
      </c>
      <c r="F54" s="330" t="s">
        <v>151</v>
      </c>
      <c r="G54" s="1"/>
      <c r="H54" s="1"/>
    </row>
    <row r="55" ht="11.25" customHeight="1">
      <c r="A55" s="326" t="s">
        <v>151</v>
      </c>
      <c r="B55" s="326" t="s">
        <v>52</v>
      </c>
      <c r="C55" s="326" t="s">
        <v>15359</v>
      </c>
      <c r="D55" s="580">
        <v>50.0</v>
      </c>
      <c r="E55" s="581">
        <v>50.0</v>
      </c>
      <c r="F55" s="330" t="s">
        <v>151</v>
      </c>
      <c r="G55" s="1"/>
      <c r="H55" s="1"/>
    </row>
    <row r="56" ht="11.25" customHeight="1">
      <c r="A56" s="326" t="s">
        <v>151</v>
      </c>
      <c r="B56" s="326" t="s">
        <v>52</v>
      </c>
      <c r="C56" s="326" t="s">
        <v>15360</v>
      </c>
      <c r="D56" s="580">
        <v>50.0</v>
      </c>
      <c r="E56" s="581">
        <v>50.0</v>
      </c>
      <c r="F56" s="330" t="s">
        <v>151</v>
      </c>
      <c r="G56" s="1"/>
      <c r="H56" s="1"/>
    </row>
    <row r="57" ht="11.25" customHeight="1">
      <c r="A57" s="326" t="s">
        <v>10998</v>
      </c>
      <c r="B57" s="326" t="s">
        <v>135</v>
      </c>
      <c r="C57" s="326" t="s">
        <v>15400</v>
      </c>
      <c r="D57" s="580">
        <v>50.0</v>
      </c>
      <c r="E57" s="581">
        <v>50.0</v>
      </c>
      <c r="F57" s="330" t="s">
        <v>153</v>
      </c>
      <c r="G57" s="1"/>
      <c r="H57" s="1"/>
    </row>
    <row r="58" ht="11.25" customHeight="1">
      <c r="A58" s="136" t="s">
        <v>161</v>
      </c>
      <c r="B58" s="136" t="s">
        <v>135</v>
      </c>
      <c r="C58" s="582" t="s">
        <v>15401</v>
      </c>
      <c r="D58" s="178">
        <v>50.0</v>
      </c>
      <c r="E58" s="241">
        <v>50.0</v>
      </c>
      <c r="F58" s="136" t="s">
        <v>161</v>
      </c>
      <c r="G58" s="1"/>
      <c r="H58" s="1"/>
    </row>
    <row r="59" ht="11.25" customHeight="1">
      <c r="A59" s="398"/>
      <c r="B59" s="515"/>
      <c r="C59" s="515"/>
      <c r="D59" s="378"/>
      <c r="E59" s="493"/>
      <c r="F59" s="506"/>
      <c r="G59" s="1"/>
      <c r="H59" s="1"/>
    </row>
    <row r="60" ht="11.25" customHeight="1">
      <c r="A60" s="137"/>
      <c r="B60" s="345"/>
      <c r="C60" s="345"/>
      <c r="D60" s="134"/>
      <c r="E60" s="495"/>
      <c r="F60" s="506"/>
      <c r="G60" s="1"/>
      <c r="H60" s="1"/>
    </row>
    <row r="61" ht="11.25" customHeight="1">
      <c r="A61" s="137"/>
      <c r="B61" s="345"/>
      <c r="C61" s="345"/>
      <c r="D61" s="139"/>
      <c r="E61" s="495"/>
      <c r="F61" s="506"/>
      <c r="G61" s="1"/>
      <c r="H61" s="1"/>
    </row>
    <row r="62" ht="11.25" customHeight="1">
      <c r="A62" s="137"/>
      <c r="B62" s="345"/>
      <c r="C62" s="345"/>
      <c r="D62" s="134"/>
      <c r="E62" s="495"/>
      <c r="F62" s="506"/>
      <c r="G62" s="1"/>
      <c r="H62" s="1"/>
    </row>
    <row r="63" ht="11.25" customHeight="1">
      <c r="A63" s="137"/>
      <c r="B63" s="345"/>
      <c r="C63" s="345"/>
      <c r="D63" s="134"/>
      <c r="E63" s="495"/>
      <c r="F63" s="506"/>
      <c r="G63" s="1"/>
      <c r="H63" s="1"/>
    </row>
    <row r="64" ht="11.25" customHeight="1">
      <c r="A64" s="137"/>
      <c r="B64" s="345"/>
      <c r="C64" s="345"/>
      <c r="D64" s="134"/>
      <c r="E64" s="495"/>
      <c r="F64" s="506"/>
      <c r="G64" s="1"/>
      <c r="H64" s="1"/>
    </row>
    <row r="65" ht="15.75" customHeight="1">
      <c r="A65" s="77"/>
      <c r="B65" s="373"/>
      <c r="C65" s="373"/>
      <c r="D65" s="499"/>
      <c r="E65" s="499">
        <f>SUM(E9:E64)</f>
        <v>2500</v>
      </c>
      <c r="G65" s="1"/>
      <c r="H65" s="1"/>
    </row>
    <row r="66" ht="15.75" customHeight="1">
      <c r="A66" s="66"/>
      <c r="B66" s="66"/>
      <c r="C66" s="67"/>
      <c r="D66" s="67"/>
      <c r="E66" s="67"/>
      <c r="F66" s="1"/>
      <c r="G66" s="1"/>
      <c r="H66" s="1"/>
    </row>
    <row r="67" ht="15.75" customHeight="1">
      <c r="A67" s="533" t="s">
        <v>1743</v>
      </c>
      <c r="B67" s="3"/>
      <c r="C67" s="3"/>
      <c r="D67" s="3"/>
      <c r="E67" s="3"/>
      <c r="F67" s="3"/>
      <c r="G67" s="1"/>
      <c r="H67" s="1"/>
    </row>
    <row r="68" ht="15.75" customHeight="1">
      <c r="A68" s="66"/>
      <c r="B68" s="66"/>
      <c r="C68" s="67"/>
      <c r="D68" s="67"/>
      <c r="E68" s="1"/>
      <c r="F68" s="1"/>
      <c r="G68" s="1"/>
      <c r="H68" s="1"/>
    </row>
    <row r="69" ht="15.75" customHeight="1">
      <c r="A69" s="66"/>
      <c r="B69" s="66"/>
      <c r="C69" s="67"/>
      <c r="D69" s="67"/>
      <c r="E69" s="67"/>
      <c r="F69" s="1"/>
      <c r="G69" s="1"/>
      <c r="H69" s="1"/>
    </row>
    <row r="70" ht="15.75" customHeight="1">
      <c r="A70" s="66"/>
      <c r="B70" s="66"/>
      <c r="C70" s="67"/>
      <c r="D70" s="67"/>
      <c r="E70" s="1"/>
      <c r="F70" s="1"/>
      <c r="G70" s="1"/>
      <c r="H70" s="1"/>
    </row>
    <row r="71" ht="15.75" customHeight="1">
      <c r="A71" s="66"/>
      <c r="B71" s="66"/>
      <c r="C71" s="67"/>
      <c r="D71" s="67"/>
      <c r="E71" s="67"/>
      <c r="F71" s="1"/>
      <c r="G71" s="1"/>
      <c r="H71" s="1"/>
    </row>
    <row r="72" ht="15.75" customHeight="1">
      <c r="A72" s="66"/>
      <c r="B72" s="66"/>
      <c r="C72" s="67"/>
      <c r="D72" s="67"/>
      <c r="E72" s="67"/>
      <c r="F72" s="1"/>
      <c r="G72" s="1"/>
      <c r="H72" s="1"/>
    </row>
    <row r="73" ht="15.75" customHeight="1">
      <c r="A73" s="66"/>
      <c r="B73" s="66"/>
      <c r="C73" s="67"/>
      <c r="D73" s="67"/>
      <c r="E73" s="67"/>
      <c r="F73" s="1"/>
      <c r="G73" s="1"/>
      <c r="H73" s="1"/>
    </row>
    <row r="74" ht="15.75" customHeight="1">
      <c r="A74" s="66"/>
      <c r="B74" s="66"/>
      <c r="C74" s="67"/>
      <c r="D74" s="67"/>
      <c r="E74" s="67"/>
      <c r="F74" s="1"/>
      <c r="G74" s="1"/>
      <c r="H74" s="1"/>
    </row>
    <row r="75" ht="15.75" customHeight="1">
      <c r="A75" s="66"/>
      <c r="B75" s="66"/>
      <c r="C75" s="67"/>
      <c r="D75" s="67"/>
      <c r="E75" s="67"/>
      <c r="F75" s="1"/>
      <c r="G75" s="1"/>
      <c r="H75" s="1"/>
    </row>
    <row r="76" ht="15.75" customHeight="1">
      <c r="A76" s="66"/>
      <c r="B76" s="66"/>
      <c r="C76" s="67"/>
      <c r="D76" s="67"/>
      <c r="E76" s="67"/>
      <c r="F76" s="1"/>
      <c r="G76" s="1"/>
      <c r="H76" s="1"/>
    </row>
    <row r="77" ht="15.75" customHeight="1">
      <c r="A77" s="66"/>
      <c r="B77" s="66"/>
      <c r="C77" s="67"/>
      <c r="D77" s="67"/>
      <c r="E77" s="67"/>
      <c r="F77" s="1"/>
      <c r="G77" s="1"/>
      <c r="H77" s="1"/>
    </row>
    <row r="78" ht="15.75" customHeight="1">
      <c r="A78" s="66"/>
      <c r="B78" s="66"/>
      <c r="C78" s="67"/>
      <c r="D78" s="67"/>
      <c r="E78" s="67"/>
      <c r="F78" s="1"/>
      <c r="G78" s="1"/>
      <c r="H78" s="1"/>
    </row>
    <row r="79" ht="15.75" customHeight="1">
      <c r="A79" s="66"/>
      <c r="B79" s="66"/>
      <c r="C79" s="67"/>
      <c r="D79" s="67"/>
      <c r="E79" s="67"/>
      <c r="F79" s="1"/>
      <c r="G79" s="1"/>
      <c r="H79" s="1"/>
    </row>
    <row r="80" ht="15.75" customHeight="1">
      <c r="A80" s="66"/>
      <c r="B80" s="66"/>
      <c r="C80" s="67"/>
      <c r="D80" s="67"/>
      <c r="E80" s="67"/>
      <c r="F80" s="1"/>
      <c r="G80" s="1"/>
      <c r="H80" s="1"/>
    </row>
    <row r="81" ht="15.75" customHeight="1">
      <c r="A81" s="66"/>
      <c r="B81" s="66"/>
      <c r="C81" s="67"/>
      <c r="D81" s="67"/>
      <c r="E81" s="67"/>
      <c r="F81" s="1"/>
      <c r="G81" s="1"/>
      <c r="H81" s="1"/>
    </row>
    <row r="82" ht="15.75" customHeight="1">
      <c r="A82" s="66"/>
      <c r="B82" s="66"/>
      <c r="C82" s="67"/>
      <c r="D82" s="67"/>
      <c r="E82" s="67"/>
      <c r="F82" s="1"/>
      <c r="G82" s="1"/>
      <c r="H82" s="1"/>
    </row>
    <row r="83" ht="15.75" customHeight="1">
      <c r="A83" s="66"/>
      <c r="B83" s="66"/>
      <c r="C83" s="67"/>
      <c r="D83" s="67"/>
      <c r="E83" s="67"/>
      <c r="F83" s="1"/>
      <c r="G83" s="1"/>
      <c r="H83" s="1"/>
    </row>
    <row r="84" ht="15.75" customHeight="1">
      <c r="A84" s="66"/>
      <c r="B84" s="66"/>
      <c r="C84" s="67"/>
      <c r="D84" s="67"/>
      <c r="E84" s="67"/>
      <c r="F84" s="1"/>
      <c r="G84" s="1"/>
      <c r="H84" s="1"/>
    </row>
    <row r="85" ht="15.75" customHeight="1">
      <c r="A85" s="66"/>
      <c r="B85" s="66"/>
      <c r="C85" s="67"/>
      <c r="D85" s="67"/>
      <c r="E85" s="67"/>
      <c r="F85" s="1"/>
      <c r="G85" s="1"/>
      <c r="H85" s="1"/>
    </row>
    <row r="86" ht="15.75" customHeight="1">
      <c r="A86" s="66"/>
      <c r="B86" s="66"/>
      <c r="C86" s="67"/>
      <c r="D86" s="67"/>
      <c r="E86" s="67"/>
      <c r="F86" s="1"/>
      <c r="G86" s="1"/>
      <c r="H86" s="1"/>
    </row>
    <row r="87" ht="15.75" customHeight="1">
      <c r="A87" s="66"/>
      <c r="B87" s="66"/>
      <c r="C87" s="67"/>
      <c r="D87" s="67"/>
      <c r="E87" s="67"/>
      <c r="F87" s="1"/>
      <c r="G87" s="1"/>
      <c r="H87" s="1"/>
    </row>
    <row r="88" ht="15.75" customHeight="1">
      <c r="A88" s="66"/>
      <c r="B88" s="66"/>
      <c r="C88" s="67"/>
      <c r="D88" s="67"/>
      <c r="E88" s="67"/>
      <c r="F88" s="1"/>
      <c r="G88" s="1"/>
      <c r="H88" s="1"/>
    </row>
    <row r="89" ht="15.75" customHeight="1">
      <c r="A89" s="66"/>
      <c r="B89" s="66"/>
      <c r="C89" s="67"/>
      <c r="D89" s="67"/>
      <c r="E89" s="67"/>
      <c r="F89" s="1"/>
      <c r="G89" s="1"/>
      <c r="H89" s="1"/>
    </row>
    <row r="90" ht="15.75" customHeight="1">
      <c r="A90" s="66"/>
      <c r="B90" s="66"/>
      <c r="C90" s="67"/>
      <c r="D90" s="67"/>
      <c r="E90" s="67"/>
      <c r="F90" s="1"/>
      <c r="G90" s="1"/>
      <c r="H90" s="1"/>
    </row>
    <row r="91" ht="15.75" customHeight="1">
      <c r="A91" s="66"/>
      <c r="B91" s="66"/>
      <c r="C91" s="67"/>
      <c r="D91" s="67"/>
      <c r="E91" s="67"/>
      <c r="F91" s="1"/>
      <c r="G91" s="1"/>
      <c r="H91" s="1"/>
    </row>
    <row r="92" ht="15.75" customHeight="1">
      <c r="A92" s="66"/>
      <c r="B92" s="66"/>
      <c r="C92" s="67"/>
      <c r="D92" s="67"/>
      <c r="E92" s="67"/>
      <c r="F92" s="1"/>
      <c r="G92" s="1"/>
      <c r="H92" s="1"/>
    </row>
    <row r="93" ht="15.75" customHeight="1">
      <c r="A93" s="66"/>
      <c r="B93" s="66"/>
      <c r="C93" s="67"/>
      <c r="D93" s="67"/>
      <c r="E93" s="67"/>
      <c r="F93" s="1"/>
      <c r="G93" s="1"/>
      <c r="H93" s="1"/>
    </row>
    <row r="94" ht="15.75" customHeight="1">
      <c r="A94" s="66"/>
      <c r="B94" s="66"/>
      <c r="C94" s="67"/>
      <c r="D94" s="67"/>
      <c r="E94" s="67"/>
      <c r="F94" s="1"/>
      <c r="G94" s="1"/>
      <c r="H94" s="1"/>
    </row>
    <row r="95" ht="15.75" customHeight="1">
      <c r="A95" s="66"/>
      <c r="B95" s="66"/>
      <c r="C95" s="67"/>
      <c r="D95" s="67"/>
      <c r="E95" s="67"/>
      <c r="F95" s="1"/>
      <c r="G95" s="1"/>
      <c r="H95" s="1"/>
    </row>
    <row r="96" ht="15.75" customHeight="1">
      <c r="A96" s="66"/>
      <c r="B96" s="66"/>
      <c r="C96" s="67"/>
      <c r="D96" s="67"/>
      <c r="E96" s="67"/>
      <c r="F96" s="1"/>
      <c r="G96" s="1"/>
      <c r="H96" s="1"/>
    </row>
    <row r="97" ht="15.75" customHeight="1">
      <c r="A97" s="66"/>
      <c r="B97" s="66"/>
      <c r="C97" s="67"/>
      <c r="D97" s="67"/>
      <c r="E97" s="67"/>
      <c r="F97" s="1"/>
      <c r="G97" s="1"/>
      <c r="H97" s="1"/>
    </row>
    <row r="98" ht="15.75" customHeight="1">
      <c r="A98" s="66"/>
      <c r="B98" s="66"/>
      <c r="C98" s="67"/>
      <c r="D98" s="67"/>
      <c r="E98" s="67"/>
      <c r="F98" s="1"/>
      <c r="G98" s="1"/>
      <c r="H98" s="1"/>
    </row>
    <row r="99" ht="15.75" customHeight="1">
      <c r="A99" s="66"/>
      <c r="B99" s="66"/>
      <c r="C99" s="67"/>
      <c r="D99" s="67"/>
      <c r="E99" s="67"/>
      <c r="F99" s="1"/>
      <c r="G99" s="1"/>
      <c r="H99" s="1"/>
    </row>
    <row r="100" ht="15.75" customHeight="1">
      <c r="A100" s="66"/>
      <c r="B100" s="66"/>
      <c r="C100" s="67"/>
      <c r="D100" s="67"/>
      <c r="E100" s="67"/>
      <c r="F100" s="1"/>
      <c r="G100" s="1"/>
      <c r="H100" s="1"/>
    </row>
    <row r="101" ht="15.75" customHeight="1">
      <c r="A101" s="66"/>
      <c r="B101" s="66"/>
      <c r="C101" s="67"/>
      <c r="D101" s="67"/>
      <c r="E101" s="67"/>
      <c r="F101" s="1"/>
      <c r="G101" s="1"/>
      <c r="H101" s="1"/>
    </row>
    <row r="102" ht="15.75" customHeight="1">
      <c r="A102" s="66"/>
      <c r="B102" s="66"/>
      <c r="C102" s="67"/>
      <c r="D102" s="67"/>
      <c r="E102" s="67"/>
      <c r="F102" s="1"/>
      <c r="G102" s="1"/>
      <c r="H102" s="1"/>
    </row>
    <row r="103" ht="15.75" customHeight="1">
      <c r="A103" s="66"/>
      <c r="B103" s="66"/>
      <c r="C103" s="67"/>
      <c r="D103" s="67"/>
      <c r="E103" s="67"/>
      <c r="F103" s="1"/>
      <c r="G103" s="1"/>
      <c r="H103" s="1"/>
    </row>
    <row r="104" ht="15.75" customHeight="1">
      <c r="A104" s="66"/>
      <c r="B104" s="66"/>
      <c r="C104" s="67"/>
      <c r="D104" s="67"/>
      <c r="E104" s="67"/>
      <c r="F104" s="1"/>
      <c r="G104" s="1"/>
      <c r="H104" s="1"/>
    </row>
    <row r="105" ht="15.75" customHeight="1">
      <c r="A105" s="66"/>
      <c r="B105" s="66"/>
      <c r="C105" s="67"/>
      <c r="D105" s="67"/>
      <c r="E105" s="67"/>
      <c r="F105" s="1"/>
      <c r="G105" s="1"/>
      <c r="H105" s="1"/>
    </row>
    <row r="106" ht="15.75" customHeight="1">
      <c r="A106" s="66"/>
      <c r="B106" s="66"/>
      <c r="C106" s="67"/>
      <c r="D106" s="67"/>
      <c r="E106" s="67"/>
      <c r="F106" s="1"/>
      <c r="G106" s="1"/>
      <c r="H106" s="1"/>
    </row>
    <row r="107" ht="15.75" customHeight="1">
      <c r="A107" s="66"/>
      <c r="B107" s="66"/>
      <c r="C107" s="67"/>
      <c r="D107" s="67"/>
      <c r="E107" s="67"/>
      <c r="F107" s="1"/>
      <c r="G107" s="1"/>
      <c r="H107" s="1"/>
    </row>
    <row r="108" ht="15.75" customHeight="1">
      <c r="A108" s="66"/>
      <c r="B108" s="66"/>
      <c r="C108" s="67"/>
      <c r="D108" s="67"/>
      <c r="E108" s="67"/>
      <c r="F108" s="1"/>
      <c r="G108" s="1"/>
      <c r="H108" s="1"/>
    </row>
    <row r="109" ht="15.75" customHeight="1">
      <c r="A109" s="66"/>
      <c r="B109" s="66"/>
      <c r="C109" s="67"/>
      <c r="D109" s="67"/>
      <c r="E109" s="67"/>
      <c r="F109" s="1"/>
      <c r="G109" s="1"/>
      <c r="H109" s="1"/>
    </row>
    <row r="110" ht="15.75" customHeight="1">
      <c r="A110" s="66"/>
      <c r="B110" s="66"/>
      <c r="C110" s="67"/>
      <c r="D110" s="67"/>
      <c r="E110" s="67"/>
      <c r="F110" s="1"/>
      <c r="G110" s="1"/>
      <c r="H110" s="1"/>
    </row>
    <row r="111" ht="15.75" customHeight="1">
      <c r="A111" s="66"/>
      <c r="B111" s="66"/>
      <c r="C111" s="67"/>
      <c r="D111" s="67"/>
      <c r="E111" s="67"/>
      <c r="F111" s="1"/>
      <c r="G111" s="1"/>
      <c r="H111" s="1"/>
    </row>
    <row r="112" ht="15.75" customHeight="1">
      <c r="A112" s="66"/>
      <c r="B112" s="66"/>
      <c r="C112" s="67"/>
      <c r="D112" s="67"/>
      <c r="E112" s="67"/>
      <c r="F112" s="1"/>
      <c r="G112" s="1"/>
      <c r="H112" s="1"/>
    </row>
    <row r="113" ht="15.75" customHeight="1">
      <c r="A113" s="66"/>
      <c r="B113" s="66"/>
      <c r="C113" s="67"/>
      <c r="D113" s="67"/>
      <c r="E113" s="67"/>
      <c r="F113" s="1"/>
      <c r="G113" s="1"/>
      <c r="H113" s="1"/>
    </row>
    <row r="114" ht="15.75" customHeight="1">
      <c r="A114" s="66"/>
      <c r="B114" s="66"/>
      <c r="C114" s="67"/>
      <c r="D114" s="67"/>
      <c r="E114" s="67"/>
      <c r="F114" s="1"/>
      <c r="G114" s="1"/>
      <c r="H114" s="1"/>
    </row>
    <row r="115" ht="15.75" customHeight="1">
      <c r="A115" s="66"/>
      <c r="B115" s="66"/>
      <c r="C115" s="67"/>
      <c r="D115" s="67"/>
      <c r="E115" s="67"/>
      <c r="F115" s="1"/>
      <c r="G115" s="1"/>
      <c r="H115" s="1"/>
    </row>
    <row r="116" ht="15.75" customHeight="1">
      <c r="A116" s="66"/>
      <c r="B116" s="66"/>
      <c r="C116" s="67"/>
      <c r="D116" s="67"/>
      <c r="E116" s="67"/>
      <c r="F116" s="1"/>
      <c r="G116" s="1"/>
      <c r="H116" s="1"/>
    </row>
    <row r="117" ht="15.75" customHeight="1">
      <c r="A117" s="66"/>
      <c r="B117" s="66"/>
      <c r="C117" s="67"/>
      <c r="D117" s="67"/>
      <c r="E117" s="67"/>
      <c r="F117" s="1"/>
      <c r="G117" s="1"/>
      <c r="H117" s="1"/>
    </row>
    <row r="118" ht="15.75" customHeight="1">
      <c r="A118" s="66"/>
      <c r="B118" s="66"/>
      <c r="C118" s="67"/>
      <c r="D118" s="67"/>
      <c r="E118" s="67"/>
      <c r="F118" s="1"/>
      <c r="G118" s="1"/>
      <c r="H118" s="1"/>
    </row>
    <row r="119" ht="15.75" customHeight="1">
      <c r="A119" s="66"/>
      <c r="B119" s="66"/>
      <c r="C119" s="67"/>
      <c r="D119" s="67"/>
      <c r="E119" s="67"/>
      <c r="F119" s="1"/>
      <c r="G119" s="1"/>
      <c r="H119" s="1"/>
    </row>
    <row r="120" ht="15.75" customHeight="1">
      <c r="A120" s="66"/>
      <c r="B120" s="66"/>
      <c r="C120" s="67"/>
      <c r="D120" s="67"/>
      <c r="E120" s="67"/>
      <c r="F120" s="1"/>
      <c r="G120" s="1"/>
      <c r="H120" s="1"/>
    </row>
    <row r="121" ht="15.75" customHeight="1">
      <c r="A121" s="66"/>
      <c r="B121" s="66"/>
      <c r="C121" s="67"/>
      <c r="D121" s="67"/>
      <c r="E121" s="67"/>
      <c r="F121" s="1"/>
      <c r="G121" s="1"/>
      <c r="H121" s="1"/>
    </row>
    <row r="122" ht="15.75" customHeight="1">
      <c r="A122" s="66"/>
      <c r="B122" s="66"/>
      <c r="C122" s="67"/>
      <c r="D122" s="67"/>
      <c r="E122" s="67"/>
      <c r="F122" s="1"/>
      <c r="G122" s="1"/>
      <c r="H122" s="1"/>
    </row>
    <row r="123" ht="15.75" customHeight="1">
      <c r="A123" s="66"/>
      <c r="B123" s="66"/>
      <c r="C123" s="67"/>
      <c r="D123" s="67"/>
      <c r="E123" s="67"/>
      <c r="F123" s="1"/>
      <c r="G123" s="1"/>
      <c r="H123" s="1"/>
    </row>
    <row r="124" ht="15.75" customHeight="1">
      <c r="A124" s="66"/>
      <c r="B124" s="66"/>
      <c r="C124" s="67"/>
      <c r="D124" s="67"/>
      <c r="E124" s="67"/>
      <c r="F124" s="1"/>
      <c r="G124" s="1"/>
      <c r="H124" s="1"/>
    </row>
    <row r="125" ht="15.75" customHeight="1">
      <c r="A125" s="66"/>
      <c r="B125" s="66"/>
      <c r="C125" s="67"/>
      <c r="D125" s="67"/>
      <c r="E125" s="67"/>
      <c r="F125" s="1"/>
      <c r="G125" s="1"/>
      <c r="H125" s="1"/>
    </row>
    <row r="126" ht="15.75" customHeight="1">
      <c r="A126" s="66"/>
      <c r="B126" s="66"/>
      <c r="C126" s="67"/>
      <c r="D126" s="67"/>
      <c r="E126" s="67"/>
      <c r="F126" s="1"/>
      <c r="G126" s="1"/>
      <c r="H126" s="1"/>
    </row>
    <row r="127" ht="15.75" customHeight="1">
      <c r="A127" s="66"/>
      <c r="B127" s="66"/>
      <c r="C127" s="67"/>
      <c r="D127" s="67"/>
      <c r="E127" s="67"/>
      <c r="F127" s="1"/>
      <c r="G127" s="1"/>
      <c r="H127" s="1"/>
    </row>
    <row r="128" ht="15.75" customHeight="1">
      <c r="A128" s="66"/>
      <c r="B128" s="66"/>
      <c r="C128" s="67"/>
      <c r="D128" s="67"/>
      <c r="E128" s="67"/>
      <c r="F128" s="1"/>
      <c r="G128" s="1"/>
      <c r="H128" s="1"/>
    </row>
    <row r="129" ht="15.75" customHeight="1">
      <c r="A129" s="66"/>
      <c r="B129" s="66"/>
      <c r="C129" s="67"/>
      <c r="D129" s="67"/>
      <c r="E129" s="67"/>
      <c r="F129" s="1"/>
      <c r="G129" s="1"/>
      <c r="H129" s="1"/>
    </row>
    <row r="130" ht="15.75" customHeight="1">
      <c r="A130" s="66"/>
      <c r="B130" s="66"/>
      <c r="C130" s="67"/>
      <c r="D130" s="67"/>
      <c r="E130" s="67"/>
      <c r="F130" s="1"/>
      <c r="G130" s="1"/>
      <c r="H130" s="1"/>
    </row>
    <row r="131" ht="15.75" customHeight="1">
      <c r="A131" s="66"/>
      <c r="B131" s="66"/>
      <c r="C131" s="67"/>
      <c r="D131" s="67"/>
      <c r="E131" s="67"/>
      <c r="F131" s="1"/>
      <c r="G131" s="1"/>
      <c r="H131" s="1"/>
    </row>
    <row r="132" ht="15.75" customHeight="1">
      <c r="A132" s="66"/>
      <c r="B132" s="66"/>
      <c r="C132" s="67"/>
      <c r="D132" s="67"/>
      <c r="E132" s="67"/>
      <c r="F132" s="1"/>
      <c r="G132" s="1"/>
      <c r="H132" s="1"/>
    </row>
    <row r="133" ht="15.75" customHeight="1">
      <c r="A133" s="66"/>
      <c r="B133" s="66"/>
      <c r="C133" s="67"/>
      <c r="D133" s="67"/>
      <c r="E133" s="67"/>
      <c r="F133" s="1"/>
      <c r="G133" s="1"/>
      <c r="H133" s="1"/>
    </row>
    <row r="134" ht="15.75" customHeight="1">
      <c r="A134" s="66"/>
      <c r="B134" s="66"/>
      <c r="C134" s="67"/>
      <c r="D134" s="67"/>
      <c r="E134" s="67"/>
      <c r="F134" s="1"/>
      <c r="G134" s="1"/>
      <c r="H134" s="1"/>
    </row>
    <row r="135" ht="15.75" customHeight="1">
      <c r="A135" s="66"/>
      <c r="B135" s="66"/>
      <c r="C135" s="67"/>
      <c r="D135" s="67"/>
      <c r="E135" s="67"/>
      <c r="F135" s="1"/>
      <c r="G135" s="1"/>
      <c r="H135" s="1"/>
    </row>
    <row r="136" ht="15.75" customHeight="1">
      <c r="A136" s="66"/>
      <c r="B136" s="66"/>
      <c r="C136" s="67"/>
      <c r="D136" s="67"/>
      <c r="E136" s="67"/>
      <c r="F136" s="1"/>
      <c r="G136" s="1"/>
      <c r="H136" s="1"/>
    </row>
    <row r="137" ht="15.75" customHeight="1">
      <c r="A137" s="66"/>
      <c r="B137" s="66"/>
      <c r="C137" s="67"/>
      <c r="D137" s="67"/>
      <c r="E137" s="67"/>
      <c r="F137" s="1"/>
      <c r="G137" s="1"/>
      <c r="H137" s="1"/>
    </row>
    <row r="138" ht="15.75" customHeight="1">
      <c r="A138" s="66"/>
      <c r="B138" s="66"/>
      <c r="C138" s="67"/>
      <c r="D138" s="67"/>
      <c r="E138" s="67"/>
      <c r="F138" s="1"/>
      <c r="G138" s="1"/>
      <c r="H138" s="1"/>
    </row>
    <row r="139" ht="15.75" customHeight="1">
      <c r="A139" s="66"/>
      <c r="B139" s="66"/>
      <c r="C139" s="67"/>
      <c r="D139" s="67"/>
      <c r="E139" s="67"/>
      <c r="F139" s="1"/>
      <c r="G139" s="1"/>
      <c r="H139" s="1"/>
    </row>
    <row r="140" ht="15.75" customHeight="1">
      <c r="A140" s="66"/>
      <c r="B140" s="66"/>
      <c r="C140" s="67"/>
      <c r="D140" s="67"/>
      <c r="E140" s="67"/>
      <c r="F140" s="1"/>
      <c r="G140" s="1"/>
      <c r="H140" s="1"/>
    </row>
    <row r="141" ht="15.75" customHeight="1">
      <c r="A141" s="66"/>
      <c r="B141" s="66"/>
      <c r="C141" s="67"/>
      <c r="D141" s="67"/>
      <c r="E141" s="67"/>
      <c r="F141" s="1"/>
      <c r="G141" s="1"/>
      <c r="H141" s="1"/>
    </row>
    <row r="142" ht="15.75" customHeight="1">
      <c r="A142" s="66"/>
      <c r="B142" s="66"/>
      <c r="C142" s="67"/>
      <c r="D142" s="67"/>
      <c r="E142" s="67"/>
      <c r="F142" s="1"/>
      <c r="G142" s="1"/>
      <c r="H142" s="1"/>
    </row>
    <row r="143" ht="15.75" customHeight="1">
      <c r="A143" s="66"/>
      <c r="B143" s="66"/>
      <c r="C143" s="67"/>
      <c r="D143" s="67"/>
      <c r="E143" s="67"/>
      <c r="F143" s="1"/>
      <c r="G143" s="1"/>
      <c r="H143" s="1"/>
    </row>
    <row r="144" ht="15.75" customHeight="1">
      <c r="A144" s="66"/>
      <c r="B144" s="66"/>
      <c r="C144" s="67"/>
      <c r="D144" s="67"/>
      <c r="E144" s="67"/>
      <c r="F144" s="1"/>
      <c r="G144" s="1"/>
      <c r="H144" s="1"/>
    </row>
    <row r="145" ht="15.75" customHeight="1">
      <c r="A145" s="66"/>
      <c r="B145" s="66"/>
      <c r="C145" s="67"/>
      <c r="D145" s="67"/>
      <c r="E145" s="67"/>
      <c r="F145" s="1"/>
      <c r="G145" s="1"/>
      <c r="H145" s="1"/>
    </row>
    <row r="146" ht="15.75" customHeight="1">
      <c r="A146" s="66"/>
      <c r="B146" s="66"/>
      <c r="C146" s="67"/>
      <c r="D146" s="67"/>
      <c r="E146" s="67"/>
      <c r="F146" s="1"/>
      <c r="G146" s="1"/>
      <c r="H146" s="1"/>
    </row>
    <row r="147" ht="15.75" customHeight="1">
      <c r="A147" s="66"/>
      <c r="B147" s="66"/>
      <c r="C147" s="67"/>
      <c r="D147" s="67"/>
      <c r="E147" s="67"/>
      <c r="F147" s="1"/>
      <c r="G147" s="1"/>
      <c r="H147" s="1"/>
    </row>
    <row r="148" ht="15.75" customHeight="1">
      <c r="A148" s="66"/>
      <c r="B148" s="66"/>
      <c r="C148" s="67"/>
      <c r="D148" s="67"/>
      <c r="E148" s="67"/>
      <c r="F148" s="1"/>
      <c r="G148" s="1"/>
      <c r="H148" s="1"/>
    </row>
    <row r="149" ht="15.75" customHeight="1">
      <c r="A149" s="66"/>
      <c r="B149" s="66"/>
      <c r="C149" s="67"/>
      <c r="D149" s="67"/>
      <c r="E149" s="67"/>
      <c r="F149" s="1"/>
      <c r="G149" s="1"/>
      <c r="H149" s="1"/>
    </row>
    <row r="150" ht="15.75" customHeight="1">
      <c r="A150" s="66"/>
      <c r="B150" s="66"/>
      <c r="C150" s="67"/>
      <c r="D150" s="67"/>
      <c r="E150" s="67"/>
      <c r="F150" s="1"/>
      <c r="G150" s="1"/>
      <c r="H150" s="1"/>
    </row>
    <row r="151" ht="15.75" customHeight="1">
      <c r="A151" s="66"/>
      <c r="B151" s="66"/>
      <c r="C151" s="67"/>
      <c r="D151" s="67"/>
      <c r="E151" s="67"/>
      <c r="F151" s="1"/>
      <c r="G151" s="1"/>
      <c r="H151" s="1"/>
    </row>
    <row r="152" ht="15.75" customHeight="1">
      <c r="A152" s="66"/>
      <c r="B152" s="66"/>
      <c r="C152" s="67"/>
      <c r="D152" s="67"/>
      <c r="E152" s="67"/>
      <c r="F152" s="1"/>
      <c r="G152" s="1"/>
      <c r="H152" s="1"/>
    </row>
    <row r="153" ht="15.75" customHeight="1">
      <c r="A153" s="66"/>
      <c r="B153" s="66"/>
      <c r="C153" s="67"/>
      <c r="D153" s="67"/>
      <c r="E153" s="67"/>
      <c r="F153" s="1"/>
      <c r="G153" s="1"/>
      <c r="H153" s="1"/>
    </row>
    <row r="154" ht="15.75" customHeight="1">
      <c r="A154" s="66"/>
      <c r="B154" s="66"/>
      <c r="C154" s="67"/>
      <c r="D154" s="67"/>
      <c r="E154" s="67"/>
      <c r="F154" s="1"/>
      <c r="G154" s="1"/>
      <c r="H154" s="1"/>
    </row>
    <row r="155" ht="15.75" customHeight="1">
      <c r="A155" s="66"/>
      <c r="B155" s="66"/>
      <c r="C155" s="67"/>
      <c r="D155" s="67"/>
      <c r="E155" s="67"/>
      <c r="F155" s="1"/>
      <c r="G155" s="1"/>
      <c r="H155" s="1"/>
    </row>
    <row r="156" ht="15.75" customHeight="1">
      <c r="A156" s="66"/>
      <c r="B156" s="66"/>
      <c r="C156" s="67"/>
      <c r="D156" s="67"/>
      <c r="E156" s="67"/>
      <c r="F156" s="1"/>
      <c r="G156" s="1"/>
      <c r="H156" s="1"/>
    </row>
    <row r="157" ht="15.75" customHeight="1">
      <c r="A157" s="66"/>
      <c r="B157" s="66"/>
      <c r="C157" s="67"/>
      <c r="D157" s="67"/>
      <c r="E157" s="67"/>
      <c r="F157" s="1"/>
      <c r="G157" s="1"/>
      <c r="H157" s="1"/>
    </row>
    <row r="158" ht="15.75" customHeight="1">
      <c r="A158" s="66"/>
      <c r="B158" s="66"/>
      <c r="C158" s="67"/>
      <c r="D158" s="67"/>
      <c r="E158" s="67"/>
      <c r="F158" s="1"/>
      <c r="G158" s="1"/>
      <c r="H158" s="1"/>
    </row>
    <row r="159" ht="15.75" customHeight="1">
      <c r="A159" s="66"/>
      <c r="B159" s="66"/>
      <c r="C159" s="67"/>
      <c r="D159" s="67"/>
      <c r="E159" s="67"/>
      <c r="F159" s="1"/>
      <c r="G159" s="1"/>
      <c r="H159" s="1"/>
    </row>
    <row r="160" ht="15.75" customHeight="1">
      <c r="A160" s="66"/>
      <c r="B160" s="66"/>
      <c r="C160" s="67"/>
      <c r="D160" s="67"/>
      <c r="E160" s="67"/>
      <c r="F160" s="1"/>
      <c r="G160" s="1"/>
      <c r="H160" s="1"/>
    </row>
    <row r="161" ht="15.75" customHeight="1">
      <c r="A161" s="66"/>
      <c r="B161" s="66"/>
      <c r="C161" s="67"/>
      <c r="D161" s="67"/>
      <c r="E161" s="67"/>
      <c r="F161" s="1"/>
      <c r="G161" s="1"/>
      <c r="H161" s="1"/>
    </row>
    <row r="162" ht="15.75" customHeight="1">
      <c r="A162" s="66"/>
      <c r="B162" s="66"/>
      <c r="C162" s="67"/>
      <c r="D162" s="67"/>
      <c r="E162" s="67"/>
      <c r="F162" s="1"/>
      <c r="G162" s="1"/>
      <c r="H162" s="1"/>
    </row>
    <row r="163" ht="15.75" customHeight="1">
      <c r="A163" s="66"/>
      <c r="B163" s="66"/>
      <c r="C163" s="67"/>
      <c r="D163" s="67"/>
      <c r="E163" s="67"/>
      <c r="F163" s="1"/>
      <c r="G163" s="1"/>
      <c r="H163" s="1"/>
    </row>
    <row r="164" ht="15.75" customHeight="1">
      <c r="A164" s="66"/>
      <c r="B164" s="66"/>
      <c r="C164" s="67"/>
      <c r="D164" s="67"/>
      <c r="E164" s="67"/>
      <c r="F164" s="1"/>
      <c r="G164" s="1"/>
      <c r="H164" s="1"/>
    </row>
    <row r="165" ht="15.75" customHeight="1">
      <c r="A165" s="66"/>
      <c r="B165" s="66"/>
      <c r="C165" s="67"/>
      <c r="D165" s="67"/>
      <c r="E165" s="67"/>
      <c r="F165" s="1"/>
      <c r="G165" s="1"/>
      <c r="H165" s="1"/>
    </row>
    <row r="166" ht="15.75" customHeight="1">
      <c r="A166" s="66"/>
      <c r="B166" s="66"/>
      <c r="C166" s="67"/>
      <c r="D166" s="67"/>
      <c r="E166" s="67"/>
      <c r="F166" s="1"/>
      <c r="G166" s="1"/>
      <c r="H166" s="1"/>
    </row>
    <row r="167" ht="15.75" customHeight="1">
      <c r="A167" s="66"/>
      <c r="B167" s="66"/>
      <c r="C167" s="67"/>
      <c r="D167" s="67"/>
      <c r="E167" s="67"/>
      <c r="F167" s="1"/>
      <c r="G167" s="1"/>
      <c r="H167" s="1"/>
    </row>
    <row r="168" ht="15.75" customHeight="1">
      <c r="A168" s="66"/>
      <c r="B168" s="66"/>
      <c r="C168" s="67"/>
      <c r="D168" s="67"/>
      <c r="E168" s="67"/>
      <c r="F168" s="1"/>
      <c r="G168" s="1"/>
      <c r="H168" s="1"/>
    </row>
    <row r="169" ht="15.75" customHeight="1">
      <c r="A169" s="66"/>
      <c r="B169" s="66"/>
      <c r="C169" s="67"/>
      <c r="D169" s="67"/>
      <c r="E169" s="67"/>
      <c r="F169" s="1"/>
      <c r="G169" s="1"/>
      <c r="H169" s="1"/>
    </row>
    <row r="170" ht="15.75" customHeight="1">
      <c r="A170" s="66"/>
      <c r="B170" s="66"/>
      <c r="C170" s="67"/>
      <c r="D170" s="67"/>
      <c r="E170" s="67"/>
      <c r="F170" s="1"/>
      <c r="G170" s="1"/>
      <c r="H170" s="1"/>
    </row>
    <row r="171" ht="15.75" customHeight="1">
      <c r="A171" s="66"/>
      <c r="B171" s="66"/>
      <c r="C171" s="67"/>
      <c r="D171" s="67"/>
      <c r="E171" s="67"/>
      <c r="F171" s="1"/>
      <c r="G171" s="1"/>
      <c r="H171" s="1"/>
    </row>
    <row r="172" ht="15.75" customHeight="1">
      <c r="A172" s="66"/>
      <c r="B172" s="66"/>
      <c r="C172" s="67"/>
      <c r="D172" s="67"/>
      <c r="E172" s="67"/>
      <c r="F172" s="1"/>
      <c r="G172" s="1"/>
      <c r="H172" s="1"/>
    </row>
    <row r="173" ht="15.75" customHeight="1">
      <c r="A173" s="66"/>
      <c r="B173" s="66"/>
      <c r="C173" s="67"/>
      <c r="D173" s="67"/>
      <c r="E173" s="67"/>
      <c r="F173" s="1"/>
      <c r="G173" s="1"/>
      <c r="H173" s="1"/>
    </row>
    <row r="174" ht="15.75" customHeight="1">
      <c r="A174" s="66"/>
      <c r="B174" s="66"/>
      <c r="C174" s="67"/>
      <c r="D174" s="67"/>
      <c r="E174" s="67"/>
      <c r="F174" s="1"/>
      <c r="G174" s="1"/>
      <c r="H174" s="1"/>
    </row>
    <row r="175" ht="15.75" customHeight="1">
      <c r="A175" s="66"/>
      <c r="B175" s="66"/>
      <c r="C175" s="67"/>
      <c r="D175" s="67"/>
      <c r="E175" s="67"/>
      <c r="F175" s="1"/>
      <c r="G175" s="1"/>
      <c r="H175" s="1"/>
    </row>
    <row r="176" ht="15.75" customHeight="1">
      <c r="A176" s="66"/>
      <c r="B176" s="66"/>
      <c r="C176" s="67"/>
      <c r="D176" s="67"/>
      <c r="E176" s="67"/>
      <c r="F176" s="1"/>
      <c r="G176" s="1"/>
      <c r="H176" s="1"/>
    </row>
    <row r="177" ht="15.75" customHeight="1">
      <c r="A177" s="66"/>
      <c r="B177" s="66"/>
      <c r="C177" s="67"/>
      <c r="D177" s="67"/>
      <c r="E177" s="67"/>
      <c r="F177" s="1"/>
      <c r="G177" s="1"/>
      <c r="H177" s="1"/>
    </row>
    <row r="178" ht="15.75" customHeight="1">
      <c r="A178" s="66"/>
      <c r="B178" s="66"/>
      <c r="C178" s="67"/>
      <c r="D178" s="67"/>
      <c r="E178" s="67"/>
      <c r="F178" s="1"/>
      <c r="G178" s="1"/>
      <c r="H178" s="1"/>
    </row>
    <row r="179" ht="15.75" customHeight="1">
      <c r="A179" s="66"/>
      <c r="B179" s="66"/>
      <c r="C179" s="67"/>
      <c r="D179" s="67"/>
      <c r="E179" s="67"/>
      <c r="F179" s="1"/>
      <c r="G179" s="1"/>
      <c r="H179" s="1"/>
    </row>
    <row r="180" ht="15.75" customHeight="1">
      <c r="A180" s="66"/>
      <c r="B180" s="66"/>
      <c r="C180" s="67"/>
      <c r="D180" s="67"/>
      <c r="E180" s="67"/>
      <c r="F180" s="1"/>
      <c r="G180" s="1"/>
      <c r="H180" s="1"/>
    </row>
    <row r="181" ht="15.75" customHeight="1">
      <c r="A181" s="66"/>
      <c r="B181" s="66"/>
      <c r="C181" s="67"/>
      <c r="D181" s="67"/>
      <c r="E181" s="67"/>
      <c r="F181" s="1"/>
      <c r="G181" s="1"/>
      <c r="H181" s="1"/>
    </row>
    <row r="182" ht="15.75" customHeight="1">
      <c r="A182" s="66"/>
      <c r="B182" s="66"/>
      <c r="C182" s="67"/>
      <c r="D182" s="67"/>
      <c r="E182" s="67"/>
      <c r="F182" s="1"/>
      <c r="G182" s="1"/>
      <c r="H182" s="1"/>
    </row>
    <row r="183" ht="15.75" customHeight="1">
      <c r="A183" s="66"/>
      <c r="B183" s="66"/>
      <c r="C183" s="67"/>
      <c r="D183" s="67"/>
      <c r="E183" s="67"/>
      <c r="F183" s="1"/>
      <c r="G183" s="1"/>
      <c r="H183" s="1"/>
    </row>
    <row r="184" ht="15.75" customHeight="1">
      <c r="A184" s="66"/>
      <c r="B184" s="66"/>
      <c r="C184" s="67"/>
      <c r="D184" s="67"/>
      <c r="E184" s="67"/>
      <c r="F184" s="1"/>
      <c r="G184" s="1"/>
      <c r="H184" s="1"/>
    </row>
    <row r="185" ht="15.75" customHeight="1">
      <c r="A185" s="66"/>
      <c r="B185" s="66"/>
      <c r="C185" s="67"/>
      <c r="D185" s="67"/>
      <c r="E185" s="67"/>
      <c r="F185" s="1"/>
      <c r="G185" s="1"/>
      <c r="H185" s="1"/>
    </row>
    <row r="186" ht="15.75" customHeight="1">
      <c r="A186" s="66"/>
      <c r="B186" s="66"/>
      <c r="C186" s="67"/>
      <c r="D186" s="67"/>
      <c r="E186" s="67"/>
      <c r="F186" s="1"/>
      <c r="G186" s="1"/>
      <c r="H186" s="1"/>
    </row>
    <row r="187" ht="15.75" customHeight="1">
      <c r="A187" s="66"/>
      <c r="B187" s="66"/>
      <c r="C187" s="67"/>
      <c r="D187" s="67"/>
      <c r="E187" s="67"/>
      <c r="F187" s="1"/>
      <c r="G187" s="1"/>
      <c r="H187" s="1"/>
    </row>
    <row r="188" ht="15.75" customHeight="1">
      <c r="A188" s="66"/>
      <c r="B188" s="66"/>
      <c r="C188" s="67"/>
      <c r="D188" s="67"/>
      <c r="E188" s="67"/>
      <c r="F188" s="1"/>
      <c r="G188" s="1"/>
      <c r="H188" s="1"/>
    </row>
    <row r="189" ht="15.75" customHeight="1">
      <c r="A189" s="66"/>
      <c r="B189" s="66"/>
      <c r="C189" s="67"/>
      <c r="D189" s="67"/>
      <c r="E189" s="67"/>
      <c r="F189" s="1"/>
      <c r="G189" s="1"/>
      <c r="H189" s="1"/>
    </row>
    <row r="190" ht="15.75" customHeight="1">
      <c r="A190" s="66"/>
      <c r="B190" s="66"/>
      <c r="C190" s="67"/>
      <c r="D190" s="67"/>
      <c r="E190" s="67"/>
      <c r="F190" s="1"/>
      <c r="G190" s="1"/>
      <c r="H190" s="1"/>
    </row>
    <row r="191" ht="15.75" customHeight="1">
      <c r="A191" s="66"/>
      <c r="B191" s="66"/>
      <c r="C191" s="67"/>
      <c r="D191" s="67"/>
      <c r="E191" s="67"/>
      <c r="F191" s="1"/>
      <c r="G191" s="1"/>
      <c r="H191" s="1"/>
    </row>
    <row r="192" ht="15.75" customHeight="1">
      <c r="A192" s="66"/>
      <c r="B192" s="66"/>
      <c r="C192" s="67"/>
      <c r="D192" s="67"/>
      <c r="E192" s="67"/>
      <c r="F192" s="1"/>
      <c r="G192" s="1"/>
      <c r="H192" s="1"/>
    </row>
    <row r="193" ht="15.75" customHeight="1">
      <c r="A193" s="66"/>
      <c r="B193" s="66"/>
      <c r="C193" s="67"/>
      <c r="D193" s="67"/>
      <c r="E193" s="67"/>
      <c r="F193" s="1"/>
      <c r="G193" s="1"/>
      <c r="H193" s="1"/>
    </row>
    <row r="194" ht="15.75" customHeight="1">
      <c r="A194" s="66"/>
      <c r="B194" s="66"/>
      <c r="C194" s="67"/>
      <c r="D194" s="67"/>
      <c r="E194" s="67"/>
      <c r="F194" s="1"/>
      <c r="G194" s="1"/>
      <c r="H194" s="1"/>
    </row>
    <row r="195" ht="15.75" customHeight="1">
      <c r="A195" s="66"/>
      <c r="B195" s="66"/>
      <c r="C195" s="67"/>
      <c r="D195" s="67"/>
      <c r="E195" s="67"/>
      <c r="F195" s="1"/>
      <c r="G195" s="1"/>
      <c r="H195" s="1"/>
    </row>
    <row r="196" ht="15.75" customHeight="1">
      <c r="A196" s="66"/>
      <c r="B196" s="66"/>
      <c r="C196" s="67"/>
      <c r="D196" s="67"/>
      <c r="E196" s="67"/>
      <c r="F196" s="1"/>
      <c r="G196" s="1"/>
      <c r="H196" s="1"/>
    </row>
    <row r="197" ht="15.75" customHeight="1">
      <c r="A197" s="66"/>
      <c r="B197" s="66"/>
      <c r="C197" s="67"/>
      <c r="D197" s="67"/>
      <c r="E197" s="67"/>
      <c r="F197" s="1"/>
      <c r="G197" s="1"/>
      <c r="H197" s="1"/>
    </row>
    <row r="198" ht="15.75" customHeight="1">
      <c r="A198" s="66"/>
      <c r="B198" s="66"/>
      <c r="C198" s="67"/>
      <c r="D198" s="67"/>
      <c r="E198" s="67"/>
      <c r="F198" s="1"/>
      <c r="G198" s="1"/>
      <c r="H198" s="1"/>
    </row>
    <row r="199" ht="15.75" customHeight="1">
      <c r="A199" s="66"/>
      <c r="B199" s="66"/>
      <c r="C199" s="67"/>
      <c r="D199" s="67"/>
      <c r="E199" s="67"/>
      <c r="F199" s="1"/>
      <c r="G199" s="1"/>
      <c r="H199" s="1"/>
    </row>
    <row r="200" ht="15.75" customHeight="1">
      <c r="A200" s="66"/>
      <c r="B200" s="66"/>
      <c r="C200" s="67"/>
      <c r="D200" s="67"/>
      <c r="E200" s="67"/>
      <c r="F200" s="1"/>
      <c r="G200" s="1"/>
      <c r="H200" s="1"/>
    </row>
    <row r="201" ht="15.75" customHeight="1">
      <c r="A201" s="66"/>
      <c r="B201" s="66"/>
      <c r="C201" s="67"/>
      <c r="D201" s="67"/>
      <c r="E201" s="67"/>
      <c r="F201" s="1"/>
      <c r="G201" s="1"/>
      <c r="H201" s="1"/>
    </row>
    <row r="202" ht="15.75" customHeight="1">
      <c r="A202" s="66"/>
      <c r="B202" s="66"/>
      <c r="C202" s="67"/>
      <c r="D202" s="67"/>
      <c r="E202" s="67"/>
      <c r="F202" s="1"/>
      <c r="G202" s="1"/>
      <c r="H202" s="1"/>
    </row>
    <row r="203" ht="15.75" customHeight="1">
      <c r="A203" s="66"/>
      <c r="B203" s="66"/>
      <c r="C203" s="67"/>
      <c r="D203" s="67"/>
      <c r="E203" s="67"/>
      <c r="F203" s="1"/>
      <c r="G203" s="1"/>
      <c r="H203" s="1"/>
    </row>
    <row r="204" ht="15.75" customHeight="1">
      <c r="A204" s="66"/>
      <c r="B204" s="66"/>
      <c r="C204" s="67"/>
      <c r="D204" s="67"/>
      <c r="E204" s="67"/>
      <c r="F204" s="1"/>
      <c r="G204" s="1"/>
      <c r="H204" s="1"/>
    </row>
    <row r="205" ht="15.75" customHeight="1">
      <c r="A205" s="66"/>
      <c r="B205" s="66"/>
      <c r="C205" s="67"/>
      <c r="D205" s="67"/>
      <c r="E205" s="67"/>
      <c r="F205" s="1"/>
      <c r="G205" s="1"/>
      <c r="H205" s="1"/>
    </row>
    <row r="206" ht="15.75" customHeight="1">
      <c r="A206" s="66"/>
      <c r="B206" s="66"/>
      <c r="C206" s="67"/>
      <c r="D206" s="67"/>
      <c r="E206" s="67"/>
      <c r="F206" s="1"/>
      <c r="G206" s="1"/>
      <c r="H206" s="1"/>
    </row>
    <row r="207" ht="15.75" customHeight="1">
      <c r="A207" s="66"/>
      <c r="B207" s="66"/>
      <c r="C207" s="67"/>
      <c r="D207" s="67"/>
      <c r="E207" s="67"/>
      <c r="F207" s="1"/>
      <c r="G207" s="1"/>
      <c r="H207" s="1"/>
    </row>
    <row r="208" ht="15.75" customHeight="1">
      <c r="A208" s="66"/>
      <c r="B208" s="66"/>
      <c r="C208" s="67"/>
      <c r="D208" s="67"/>
      <c r="E208" s="67"/>
      <c r="F208" s="1"/>
      <c r="G208" s="1"/>
      <c r="H208" s="1"/>
    </row>
    <row r="209" ht="15.75" customHeight="1">
      <c r="A209" s="66"/>
      <c r="B209" s="66"/>
      <c r="C209" s="67"/>
      <c r="D209" s="67"/>
      <c r="E209" s="67"/>
      <c r="F209" s="1"/>
      <c r="G209" s="1"/>
      <c r="H209" s="1"/>
    </row>
    <row r="210" ht="15.75" customHeight="1">
      <c r="A210" s="66"/>
      <c r="B210" s="66"/>
      <c r="C210" s="67"/>
      <c r="D210" s="67"/>
      <c r="E210" s="67"/>
      <c r="F210" s="1"/>
      <c r="G210" s="1"/>
      <c r="H210" s="1"/>
    </row>
    <row r="211" ht="15.75" customHeight="1">
      <c r="A211" s="66"/>
      <c r="B211" s="66"/>
      <c r="C211" s="67"/>
      <c r="D211" s="67"/>
      <c r="E211" s="67"/>
      <c r="F211" s="1"/>
      <c r="G211" s="1"/>
      <c r="H211" s="1"/>
    </row>
    <row r="212" ht="15.75" customHeight="1">
      <c r="A212" s="66"/>
      <c r="B212" s="66"/>
      <c r="C212" s="67"/>
      <c r="D212" s="67"/>
      <c r="E212" s="67"/>
      <c r="F212" s="1"/>
      <c r="G212" s="1"/>
      <c r="H212" s="1"/>
    </row>
    <row r="213" ht="15.75" customHeight="1">
      <c r="A213" s="66"/>
      <c r="B213" s="66"/>
      <c r="C213" s="67"/>
      <c r="D213" s="67"/>
      <c r="E213" s="67"/>
      <c r="F213" s="1"/>
      <c r="G213" s="1"/>
      <c r="H213" s="1"/>
    </row>
    <row r="214" ht="15.75" customHeight="1">
      <c r="A214" s="66"/>
      <c r="B214" s="66"/>
      <c r="C214" s="67"/>
      <c r="D214" s="67"/>
      <c r="E214" s="67"/>
      <c r="F214" s="1"/>
      <c r="G214" s="1"/>
      <c r="H214" s="1"/>
    </row>
    <row r="215" ht="15.75" customHeight="1">
      <c r="A215" s="66"/>
      <c r="B215" s="66"/>
      <c r="C215" s="67"/>
      <c r="D215" s="67"/>
      <c r="E215" s="67"/>
      <c r="F215" s="1"/>
      <c r="G215" s="1"/>
      <c r="H215" s="1"/>
    </row>
    <row r="216" ht="15.75" customHeight="1">
      <c r="A216" s="66"/>
      <c r="B216" s="66"/>
      <c r="C216" s="67"/>
      <c r="D216" s="67"/>
      <c r="E216" s="67"/>
      <c r="F216" s="1"/>
      <c r="G216" s="1"/>
      <c r="H216" s="1"/>
    </row>
    <row r="217" ht="15.75" customHeight="1">
      <c r="A217" s="66"/>
      <c r="B217" s="66"/>
      <c r="C217" s="67"/>
      <c r="D217" s="67"/>
      <c r="E217" s="67"/>
      <c r="F217" s="1"/>
      <c r="G217" s="1"/>
      <c r="H217" s="1"/>
    </row>
    <row r="218" ht="15.75" customHeight="1">
      <c r="A218" s="66"/>
      <c r="B218" s="66"/>
      <c r="C218" s="67"/>
      <c r="D218" s="67"/>
      <c r="E218" s="67"/>
      <c r="F218" s="1"/>
      <c r="G218" s="1"/>
      <c r="H218" s="1"/>
    </row>
    <row r="219" ht="15.75" customHeight="1">
      <c r="A219" s="66"/>
      <c r="B219" s="66"/>
      <c r="C219" s="67"/>
      <c r="D219" s="67"/>
      <c r="E219" s="67"/>
      <c r="F219" s="1"/>
      <c r="G219" s="1"/>
      <c r="H219" s="1"/>
    </row>
    <row r="220" ht="15.75" customHeight="1">
      <c r="A220" s="66"/>
      <c r="B220" s="66"/>
      <c r="C220" s="67"/>
      <c r="D220" s="67"/>
      <c r="E220" s="67"/>
      <c r="F220" s="1"/>
      <c r="G220" s="1"/>
      <c r="H220" s="1"/>
    </row>
    <row r="221" ht="15.75" customHeight="1">
      <c r="A221" s="66"/>
      <c r="B221" s="66"/>
      <c r="C221" s="67"/>
      <c r="D221" s="67"/>
      <c r="E221" s="67"/>
      <c r="F221" s="1"/>
      <c r="G221" s="1"/>
      <c r="H221" s="1"/>
    </row>
    <row r="222" ht="15.75" customHeight="1">
      <c r="A222" s="66"/>
      <c r="B222" s="66"/>
      <c r="C222" s="67"/>
      <c r="D222" s="67"/>
      <c r="E222" s="67"/>
      <c r="F222" s="1"/>
      <c r="G222" s="1"/>
      <c r="H222" s="1"/>
    </row>
    <row r="223" ht="15.75" customHeight="1">
      <c r="A223" s="66"/>
      <c r="B223" s="66"/>
      <c r="C223" s="67"/>
      <c r="D223" s="67"/>
      <c r="E223" s="67"/>
      <c r="F223" s="1"/>
      <c r="G223" s="1"/>
      <c r="H223" s="1"/>
    </row>
    <row r="224" ht="15.75" customHeight="1">
      <c r="A224" s="66"/>
      <c r="B224" s="66"/>
      <c r="C224" s="67"/>
      <c r="D224" s="67"/>
      <c r="E224" s="67"/>
      <c r="F224" s="1"/>
      <c r="G224" s="1"/>
      <c r="H224" s="1"/>
    </row>
    <row r="225" ht="15.75" customHeight="1">
      <c r="A225" s="66"/>
      <c r="B225" s="66"/>
      <c r="C225" s="67"/>
      <c r="D225" s="67"/>
      <c r="E225" s="67"/>
      <c r="F225" s="1"/>
      <c r="G225" s="1"/>
      <c r="H225" s="1"/>
    </row>
    <row r="226" ht="15.75" customHeight="1">
      <c r="A226" s="66"/>
      <c r="B226" s="66"/>
      <c r="C226" s="67"/>
      <c r="D226" s="67"/>
      <c r="E226" s="67"/>
      <c r="F226" s="1"/>
      <c r="G226" s="1"/>
      <c r="H226" s="1"/>
    </row>
    <row r="227" ht="15.75" customHeight="1">
      <c r="A227" s="66"/>
      <c r="B227" s="66"/>
      <c r="C227" s="67"/>
      <c r="D227" s="67"/>
      <c r="E227" s="67"/>
      <c r="F227" s="1"/>
      <c r="G227" s="1"/>
      <c r="H227" s="1"/>
    </row>
    <row r="228" ht="15.75" customHeight="1">
      <c r="A228" s="66"/>
      <c r="B228" s="66"/>
      <c r="C228" s="67"/>
      <c r="D228" s="67"/>
      <c r="E228" s="67"/>
      <c r="F228" s="1"/>
      <c r="G228" s="1"/>
      <c r="H228" s="1"/>
    </row>
    <row r="229" ht="15.75" customHeight="1">
      <c r="A229" s="66"/>
      <c r="B229" s="66"/>
      <c r="C229" s="67"/>
      <c r="D229" s="67"/>
      <c r="E229" s="67"/>
      <c r="F229" s="1"/>
      <c r="G229" s="1"/>
      <c r="H229" s="1"/>
    </row>
    <row r="230" ht="15.75" customHeight="1">
      <c r="A230" s="66"/>
      <c r="B230" s="66"/>
      <c r="C230" s="67"/>
      <c r="D230" s="67"/>
      <c r="E230" s="67"/>
      <c r="F230" s="1"/>
      <c r="G230" s="1"/>
      <c r="H230" s="1"/>
    </row>
    <row r="231" ht="15.75" customHeight="1">
      <c r="A231" s="66"/>
      <c r="B231" s="66"/>
      <c r="C231" s="67"/>
      <c r="D231" s="67"/>
      <c r="E231" s="67"/>
      <c r="F231" s="1"/>
      <c r="G231" s="1"/>
      <c r="H231" s="1"/>
    </row>
    <row r="232" ht="15.75" customHeight="1">
      <c r="A232" s="66"/>
      <c r="B232" s="66"/>
      <c r="C232" s="67"/>
      <c r="D232" s="67"/>
      <c r="E232" s="67"/>
      <c r="F232" s="1"/>
      <c r="G232" s="1"/>
      <c r="H232" s="1"/>
    </row>
    <row r="233" ht="15.75" customHeight="1">
      <c r="A233" s="66"/>
      <c r="B233" s="66"/>
      <c r="C233" s="67"/>
      <c r="D233" s="67"/>
      <c r="E233" s="67"/>
      <c r="F233" s="1"/>
      <c r="G233" s="1"/>
      <c r="H233" s="1"/>
    </row>
    <row r="234" ht="15.75" customHeight="1">
      <c r="A234" s="66"/>
      <c r="B234" s="66"/>
      <c r="C234" s="67"/>
      <c r="D234" s="67"/>
      <c r="E234" s="67"/>
      <c r="F234" s="1"/>
      <c r="G234" s="1"/>
      <c r="H234" s="1"/>
    </row>
    <row r="235" ht="15.75" customHeight="1">
      <c r="A235" s="66"/>
      <c r="B235" s="66"/>
      <c r="C235" s="67"/>
      <c r="D235" s="67"/>
      <c r="E235" s="67"/>
      <c r="F235" s="1"/>
      <c r="G235" s="1"/>
      <c r="H235" s="1"/>
    </row>
    <row r="236" ht="15.75" customHeight="1">
      <c r="A236" s="66"/>
      <c r="B236" s="66"/>
      <c r="C236" s="67"/>
      <c r="D236" s="67"/>
      <c r="E236" s="67"/>
      <c r="F236" s="1"/>
      <c r="G236" s="1"/>
      <c r="H236" s="1"/>
    </row>
    <row r="237" ht="15.75" customHeight="1">
      <c r="A237" s="66"/>
      <c r="B237" s="66"/>
      <c r="C237" s="67"/>
      <c r="D237" s="67"/>
      <c r="E237" s="67"/>
      <c r="F237" s="1"/>
    </row>
    <row r="238" ht="15.75" customHeight="1">
      <c r="A238" s="66"/>
      <c r="B238" s="66"/>
      <c r="C238" s="67"/>
      <c r="D238" s="67"/>
      <c r="E238" s="67"/>
      <c r="F238" s="1"/>
    </row>
    <row r="239" ht="15.75" customHeight="1">
      <c r="A239" s="66"/>
      <c r="B239" s="66"/>
      <c r="C239" s="67"/>
      <c r="D239" s="67"/>
      <c r="E239" s="67"/>
      <c r="F239" s="1"/>
    </row>
    <row r="240" ht="15.75" customHeight="1">
      <c r="A240" s="66"/>
      <c r="B240" s="66"/>
      <c r="C240" s="67"/>
      <c r="D240" s="67"/>
      <c r="E240" s="67"/>
      <c r="F240" s="1"/>
    </row>
    <row r="241" ht="15.75" customHeight="1">
      <c r="A241" s="66"/>
      <c r="B241" s="66"/>
      <c r="C241" s="67"/>
      <c r="D241" s="67"/>
      <c r="E241" s="67"/>
      <c r="F241" s="1"/>
    </row>
    <row r="242" ht="15.75" customHeight="1">
      <c r="A242" s="66"/>
      <c r="B242" s="66"/>
      <c r="C242" s="67"/>
      <c r="D242" s="67"/>
      <c r="E242" s="67"/>
      <c r="F242" s="1"/>
    </row>
    <row r="243" ht="15.75" customHeight="1">
      <c r="A243" s="66"/>
      <c r="B243" s="66"/>
      <c r="C243" s="67"/>
      <c r="D243" s="67"/>
      <c r="E243" s="67"/>
      <c r="F243" s="1"/>
    </row>
    <row r="244" ht="15.75" customHeight="1">
      <c r="A244" s="66"/>
      <c r="B244" s="66"/>
      <c r="C244" s="67"/>
      <c r="D244" s="67"/>
      <c r="E244" s="67"/>
      <c r="F244" s="1"/>
    </row>
    <row r="245" ht="15.75" customHeight="1">
      <c r="A245" s="66"/>
      <c r="B245" s="66"/>
      <c r="C245" s="67"/>
      <c r="D245" s="67"/>
      <c r="E245" s="67"/>
      <c r="F245" s="1"/>
    </row>
    <row r="246" ht="15.75" customHeight="1">
      <c r="A246" s="66"/>
      <c r="B246" s="66"/>
      <c r="C246" s="67"/>
      <c r="D246" s="67"/>
      <c r="E246" s="67"/>
      <c r="F246" s="1"/>
    </row>
    <row r="247" ht="15.75" customHeight="1">
      <c r="A247" s="66"/>
      <c r="B247" s="66"/>
      <c r="C247" s="67"/>
      <c r="D247" s="67"/>
      <c r="E247" s="67"/>
      <c r="F247" s="1"/>
    </row>
    <row r="248" ht="15.75" customHeight="1">
      <c r="A248" s="66"/>
      <c r="B248" s="66"/>
      <c r="C248" s="67"/>
      <c r="D248" s="67"/>
      <c r="E248" s="67"/>
      <c r="F248" s="1"/>
    </row>
    <row r="249" ht="15.75" customHeight="1">
      <c r="A249" s="66"/>
      <c r="B249" s="66"/>
      <c r="C249" s="67"/>
      <c r="D249" s="67"/>
      <c r="E249" s="67"/>
      <c r="F249" s="1"/>
    </row>
    <row r="250" ht="15.75" customHeight="1">
      <c r="A250" s="66"/>
      <c r="B250" s="66"/>
      <c r="C250" s="67"/>
      <c r="D250" s="67"/>
      <c r="E250" s="67"/>
      <c r="F250" s="1"/>
    </row>
    <row r="251" ht="15.75" customHeight="1">
      <c r="A251" s="66"/>
      <c r="B251" s="66"/>
      <c r="C251" s="67"/>
      <c r="D251" s="67"/>
      <c r="E251" s="67"/>
      <c r="F251" s="1"/>
    </row>
    <row r="252" ht="15.75" customHeight="1">
      <c r="A252" s="66"/>
      <c r="B252" s="66"/>
      <c r="C252" s="67"/>
      <c r="D252" s="67"/>
      <c r="E252" s="67"/>
      <c r="F252" s="1"/>
    </row>
    <row r="253" ht="15.75" customHeight="1">
      <c r="A253" s="66"/>
      <c r="B253" s="66"/>
      <c r="C253" s="67"/>
      <c r="D253" s="67"/>
      <c r="E253" s="67"/>
      <c r="F253" s="1"/>
    </row>
    <row r="254" ht="15.75" customHeight="1">
      <c r="A254" s="66"/>
      <c r="B254" s="66"/>
      <c r="C254" s="67"/>
      <c r="D254" s="67"/>
      <c r="E254" s="67"/>
      <c r="F254" s="1"/>
    </row>
    <row r="255" ht="15.75" customHeight="1">
      <c r="A255" s="66"/>
      <c r="B255" s="66"/>
      <c r="C255" s="67"/>
      <c r="D255" s="67"/>
      <c r="E255" s="67"/>
      <c r="F255" s="1"/>
    </row>
    <row r="256" ht="15.75" customHeight="1">
      <c r="A256" s="66"/>
      <c r="B256" s="66"/>
      <c r="C256" s="67"/>
      <c r="D256" s="67"/>
      <c r="E256" s="67"/>
      <c r="F256" s="1"/>
    </row>
    <row r="257" ht="15.75" customHeight="1">
      <c r="A257" s="66"/>
      <c r="B257" s="66"/>
      <c r="C257" s="67"/>
      <c r="D257" s="67"/>
      <c r="E257" s="67"/>
      <c r="F257" s="1"/>
    </row>
    <row r="258" ht="15.75" customHeight="1">
      <c r="A258" s="66"/>
      <c r="B258" s="66"/>
      <c r="C258" s="67"/>
      <c r="D258" s="67"/>
      <c r="E258" s="67"/>
      <c r="F258" s="1"/>
    </row>
    <row r="259" ht="15.75" customHeight="1">
      <c r="A259" s="66"/>
      <c r="B259" s="66"/>
      <c r="C259" s="67"/>
      <c r="D259" s="67"/>
      <c r="E259" s="67"/>
      <c r="F259" s="1"/>
    </row>
    <row r="260" ht="15.75" customHeight="1">
      <c r="A260" s="66"/>
      <c r="B260" s="66"/>
      <c r="C260" s="67"/>
      <c r="D260" s="67"/>
      <c r="E260" s="67"/>
      <c r="F260" s="1"/>
    </row>
    <row r="261" ht="15.75" customHeight="1">
      <c r="A261" s="66"/>
      <c r="B261" s="66"/>
      <c r="C261" s="67"/>
      <c r="D261" s="67"/>
      <c r="E261" s="67"/>
      <c r="F261" s="1"/>
    </row>
    <row r="262" ht="15.75" customHeight="1">
      <c r="A262" s="66"/>
      <c r="B262" s="66"/>
      <c r="C262" s="67"/>
      <c r="D262" s="67"/>
      <c r="E262" s="67"/>
      <c r="F262" s="1"/>
    </row>
    <row r="263" ht="15.75" customHeight="1">
      <c r="A263" s="66"/>
      <c r="B263" s="66"/>
      <c r="C263" s="67"/>
      <c r="D263" s="67"/>
      <c r="E263" s="67"/>
      <c r="F263" s="1"/>
    </row>
    <row r="264" ht="15.75" customHeight="1">
      <c r="A264" s="66"/>
      <c r="B264" s="66"/>
      <c r="C264" s="67"/>
      <c r="D264" s="67"/>
      <c r="E264" s="67"/>
      <c r="F264" s="1"/>
    </row>
    <row r="265" ht="15.75" customHeight="1">
      <c r="A265" s="66"/>
      <c r="B265" s="66"/>
      <c r="C265" s="67"/>
      <c r="D265" s="67"/>
      <c r="E265" s="67"/>
      <c r="F265" s="1"/>
    </row>
    <row r="266" ht="15.75" customHeight="1">
      <c r="A266" s="66"/>
      <c r="B266" s="66"/>
      <c r="C266" s="67"/>
      <c r="D266" s="67"/>
      <c r="E266" s="67"/>
      <c r="F266" s="1"/>
    </row>
    <row r="267" ht="15.75" customHeight="1">
      <c r="A267" s="66"/>
      <c r="B267" s="66"/>
      <c r="C267" s="67"/>
      <c r="D267" s="67"/>
      <c r="E267" s="67"/>
      <c r="F267" s="1"/>
    </row>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E2"/>
    <mergeCell ref="A4:E4"/>
    <mergeCell ref="A5:E5"/>
    <mergeCell ref="A6:E6"/>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3" width="8.0"/>
    <col customWidth="1" min="14" max="14" width="11.29"/>
    <col customWidth="1" min="15" max="25" width="8.0"/>
  </cols>
  <sheetData>
    <row r="1">
      <c r="A1" s="66"/>
      <c r="B1" s="66"/>
      <c r="C1" s="67"/>
      <c r="D1" s="67"/>
      <c r="E1" s="67"/>
      <c r="F1" s="1"/>
      <c r="G1" s="1"/>
      <c r="H1" s="1"/>
    </row>
    <row r="2" ht="15.75" customHeight="1">
      <c r="A2" s="583" t="s">
        <v>15402</v>
      </c>
      <c r="B2" s="117"/>
      <c r="C2" s="117"/>
      <c r="D2" s="117"/>
      <c r="E2" s="117"/>
      <c r="F2" s="117"/>
      <c r="G2" s="117"/>
      <c r="H2" s="117"/>
      <c r="I2" s="117"/>
      <c r="J2" s="117"/>
      <c r="K2" s="117"/>
      <c r="L2" s="117"/>
      <c r="M2" s="117"/>
      <c r="N2" s="15"/>
      <c r="O2" s="15"/>
      <c r="P2" s="15"/>
      <c r="Q2" s="15"/>
      <c r="R2" s="15"/>
      <c r="S2" s="15"/>
      <c r="T2" s="15"/>
      <c r="U2" s="15"/>
      <c r="V2" s="15"/>
      <c r="W2" s="15"/>
      <c r="X2" s="15"/>
      <c r="Y2" s="15"/>
    </row>
    <row r="3" ht="15.75" customHeight="1">
      <c r="A3" s="173"/>
      <c r="B3" s="173"/>
      <c r="C3" s="173"/>
      <c r="D3" s="173"/>
      <c r="E3" s="527"/>
      <c r="F3" s="526"/>
      <c r="G3" s="526"/>
      <c r="H3" s="526"/>
      <c r="I3" s="15"/>
      <c r="J3" s="15"/>
      <c r="K3" s="15"/>
      <c r="L3" s="15"/>
      <c r="M3" s="15"/>
      <c r="N3" s="15"/>
      <c r="O3" s="15"/>
      <c r="P3" s="15"/>
      <c r="Q3" s="15"/>
      <c r="R3" s="15"/>
      <c r="S3" s="15"/>
      <c r="T3" s="15"/>
      <c r="U3" s="15"/>
      <c r="V3" s="15"/>
      <c r="W3" s="15"/>
      <c r="X3" s="15"/>
      <c r="Y3" s="15"/>
    </row>
    <row r="4" ht="21.0" customHeight="1">
      <c r="A4" s="144" t="s">
        <v>15403</v>
      </c>
      <c r="B4" s="69"/>
      <c r="C4" s="69"/>
      <c r="D4" s="69"/>
      <c r="E4" s="69"/>
      <c r="F4" s="69"/>
      <c r="G4" s="69"/>
      <c r="H4" s="69"/>
      <c r="I4" s="69"/>
      <c r="J4" s="69"/>
      <c r="K4" s="69"/>
      <c r="L4" s="69"/>
      <c r="M4" s="70"/>
      <c r="N4" s="15"/>
      <c r="O4" s="15"/>
      <c r="P4" s="15"/>
      <c r="Q4" s="15"/>
      <c r="R4" s="15"/>
      <c r="S4" s="15"/>
      <c r="T4" s="15"/>
      <c r="U4" s="15"/>
      <c r="V4" s="15"/>
      <c r="W4" s="15"/>
      <c r="X4" s="15"/>
      <c r="Y4" s="15"/>
    </row>
    <row r="5" ht="27.0" customHeight="1">
      <c r="A5" s="322" t="s">
        <v>8284</v>
      </c>
      <c r="B5" s="69"/>
      <c r="C5" s="69"/>
      <c r="D5" s="69"/>
      <c r="E5" s="69"/>
      <c r="F5" s="69"/>
      <c r="G5" s="69"/>
      <c r="H5" s="69"/>
      <c r="I5" s="69"/>
      <c r="J5" s="69"/>
      <c r="K5" s="69"/>
      <c r="L5" s="69"/>
      <c r="M5" s="70"/>
      <c r="N5" s="15"/>
      <c r="O5" s="15"/>
      <c r="P5" s="15"/>
      <c r="Q5" s="15"/>
      <c r="R5" s="15"/>
      <c r="S5" s="15"/>
      <c r="T5" s="15"/>
      <c r="U5" s="15"/>
      <c r="V5" s="15"/>
      <c r="W5" s="15"/>
      <c r="X5" s="15"/>
      <c r="Y5" s="15"/>
    </row>
    <row r="6" ht="30.0" customHeight="1">
      <c r="A6" s="322" t="s">
        <v>15404</v>
      </c>
      <c r="B6" s="69"/>
      <c r="C6" s="69"/>
      <c r="D6" s="69"/>
      <c r="E6" s="69"/>
      <c r="F6" s="69"/>
      <c r="G6" s="69"/>
      <c r="H6" s="69"/>
      <c r="I6" s="69"/>
      <c r="J6" s="69"/>
      <c r="K6" s="69"/>
      <c r="L6" s="69"/>
      <c r="M6" s="70"/>
      <c r="N6" s="15"/>
      <c r="O6" s="15"/>
      <c r="P6" s="15"/>
      <c r="Q6" s="15"/>
      <c r="R6" s="15"/>
      <c r="S6" s="15"/>
      <c r="T6" s="15"/>
      <c r="U6" s="15"/>
      <c r="V6" s="15"/>
      <c r="W6" s="15"/>
      <c r="X6" s="15"/>
      <c r="Y6" s="15"/>
    </row>
    <row r="7" ht="29.25" customHeight="1">
      <c r="A7" s="322" t="s">
        <v>15405</v>
      </c>
      <c r="B7" s="69"/>
      <c r="C7" s="69"/>
      <c r="D7" s="69"/>
      <c r="E7" s="69"/>
      <c r="F7" s="69"/>
      <c r="G7" s="69"/>
      <c r="H7" s="69"/>
      <c r="I7" s="69"/>
      <c r="J7" s="69"/>
      <c r="K7" s="69"/>
      <c r="L7" s="69"/>
      <c r="M7" s="70"/>
      <c r="N7" s="15"/>
      <c r="O7" s="15"/>
      <c r="P7" s="15"/>
      <c r="Q7" s="15"/>
      <c r="R7" s="15"/>
      <c r="S7" s="15"/>
      <c r="T7" s="15"/>
      <c r="U7" s="15"/>
      <c r="V7" s="15"/>
      <c r="W7" s="15"/>
      <c r="X7" s="15"/>
      <c r="Y7" s="15"/>
    </row>
    <row r="8" ht="18.75" customHeight="1">
      <c r="A8" s="322" t="s">
        <v>8287</v>
      </c>
      <c r="B8" s="69"/>
      <c r="C8" s="69"/>
      <c r="D8" s="69"/>
      <c r="E8" s="69"/>
      <c r="F8" s="69"/>
      <c r="G8" s="69"/>
      <c r="H8" s="69"/>
      <c r="I8" s="69"/>
      <c r="J8" s="69"/>
      <c r="K8" s="69"/>
      <c r="L8" s="69"/>
      <c r="M8" s="70"/>
      <c r="N8" s="15"/>
      <c r="O8" s="15"/>
      <c r="P8" s="15"/>
      <c r="Q8" s="15"/>
      <c r="R8" s="15"/>
      <c r="S8" s="15"/>
      <c r="T8" s="15"/>
      <c r="U8" s="15"/>
      <c r="V8" s="15"/>
      <c r="W8" s="15"/>
      <c r="X8" s="15"/>
      <c r="Y8" s="15"/>
    </row>
    <row r="9" ht="44.25" customHeight="1">
      <c r="A9" s="322" t="s">
        <v>15406</v>
      </c>
      <c r="B9" s="69"/>
      <c r="C9" s="69"/>
      <c r="D9" s="69"/>
      <c r="E9" s="69"/>
      <c r="F9" s="69"/>
      <c r="G9" s="69"/>
      <c r="H9" s="69"/>
      <c r="I9" s="69"/>
      <c r="J9" s="69"/>
      <c r="K9" s="69"/>
      <c r="L9" s="69"/>
      <c r="M9" s="70"/>
      <c r="N9" s="15"/>
      <c r="O9" s="15"/>
      <c r="P9" s="15"/>
      <c r="Q9" s="15"/>
      <c r="R9" s="15"/>
      <c r="S9" s="15"/>
      <c r="T9" s="15"/>
      <c r="U9" s="15"/>
      <c r="V9" s="15"/>
      <c r="W9" s="15"/>
      <c r="X9" s="15"/>
      <c r="Y9" s="15"/>
    </row>
    <row r="10" ht="26.25" customHeight="1">
      <c r="A10" s="322" t="s">
        <v>15407</v>
      </c>
      <c r="B10" s="69"/>
      <c r="C10" s="69"/>
      <c r="D10" s="69"/>
      <c r="E10" s="69"/>
      <c r="F10" s="69"/>
      <c r="G10" s="69"/>
      <c r="H10" s="69"/>
      <c r="I10" s="69"/>
      <c r="J10" s="69"/>
      <c r="K10" s="69"/>
      <c r="L10" s="69"/>
      <c r="M10" s="70"/>
      <c r="N10" s="15"/>
      <c r="O10" s="15"/>
      <c r="P10" s="15"/>
      <c r="Q10" s="15"/>
      <c r="R10" s="15"/>
      <c r="S10" s="15"/>
      <c r="T10" s="15"/>
      <c r="U10" s="15"/>
      <c r="V10" s="15"/>
      <c r="W10" s="15"/>
      <c r="X10" s="15"/>
      <c r="Y10" s="15"/>
    </row>
    <row r="11" ht="72.0" customHeight="1">
      <c r="A11" s="534" t="s">
        <v>15408</v>
      </c>
      <c r="B11" s="69"/>
      <c r="C11" s="69"/>
      <c r="D11" s="69"/>
      <c r="E11" s="69"/>
      <c r="F11" s="69"/>
      <c r="G11" s="69"/>
      <c r="H11" s="69"/>
      <c r="I11" s="69"/>
      <c r="J11" s="69"/>
      <c r="K11" s="69"/>
      <c r="L11" s="69"/>
      <c r="M11" s="70"/>
      <c r="N11" s="15"/>
      <c r="O11" s="15"/>
      <c r="P11" s="15"/>
      <c r="Q11" s="15"/>
      <c r="R11" s="15"/>
      <c r="S11" s="15"/>
      <c r="T11" s="15"/>
      <c r="U11" s="15"/>
      <c r="V11" s="15"/>
      <c r="W11" s="15"/>
      <c r="X11" s="15"/>
      <c r="Y11" s="15"/>
    </row>
    <row r="12">
      <c r="A12" s="76"/>
      <c r="B12" s="76"/>
      <c r="C12" s="77"/>
      <c r="D12" s="77"/>
      <c r="E12" s="77"/>
      <c r="F12" s="76"/>
      <c r="G12" s="76"/>
      <c r="H12" s="76"/>
      <c r="I12" s="15"/>
      <c r="J12" s="15"/>
      <c r="K12" s="15"/>
      <c r="L12" s="15"/>
      <c r="M12" s="15"/>
      <c r="N12" s="15"/>
      <c r="O12" s="15"/>
      <c r="P12" s="15"/>
      <c r="Q12" s="15"/>
      <c r="R12" s="15"/>
      <c r="S12" s="15"/>
      <c r="T12" s="15"/>
      <c r="U12" s="15"/>
      <c r="V12" s="15"/>
      <c r="W12" s="15"/>
      <c r="X12" s="15"/>
      <c r="Y12" s="15"/>
    </row>
    <row r="13" ht="61.5" customHeight="1">
      <c r="A13" s="147" t="s">
        <v>11746</v>
      </c>
      <c r="B13" s="147" t="s">
        <v>8292</v>
      </c>
      <c r="C13" s="80" t="s">
        <v>8</v>
      </c>
      <c r="D13" s="80" t="s">
        <v>8293</v>
      </c>
      <c r="E13" s="147" t="s">
        <v>8294</v>
      </c>
      <c r="F13" s="147" t="s">
        <v>199</v>
      </c>
      <c r="G13" s="147" t="s">
        <v>8295</v>
      </c>
      <c r="H13" s="147" t="s">
        <v>8296</v>
      </c>
      <c r="I13" s="79" t="s">
        <v>201</v>
      </c>
      <c r="J13" s="79" t="s">
        <v>202</v>
      </c>
      <c r="K13" s="79" t="s">
        <v>203</v>
      </c>
      <c r="L13" s="147" t="s">
        <v>204</v>
      </c>
      <c r="M13" s="147" t="s">
        <v>208</v>
      </c>
      <c r="N13" s="82" t="s">
        <v>209</v>
      </c>
      <c r="O13" s="15"/>
      <c r="P13" s="15"/>
      <c r="Q13" s="15"/>
      <c r="R13" s="15"/>
      <c r="S13" s="15"/>
      <c r="T13" s="15"/>
      <c r="U13" s="15"/>
      <c r="V13" s="15"/>
      <c r="W13" s="15"/>
      <c r="X13" s="15"/>
      <c r="Y13" s="15"/>
    </row>
    <row r="14" ht="11.25" customHeight="1">
      <c r="A14" s="584" t="s">
        <v>15409</v>
      </c>
      <c r="B14" s="137" t="s">
        <v>11176</v>
      </c>
      <c r="C14" s="133" t="s">
        <v>52</v>
      </c>
      <c r="D14" s="138" t="s">
        <v>15410</v>
      </c>
      <c r="E14" s="498" t="s">
        <v>15411</v>
      </c>
      <c r="F14" s="134">
        <v>2024.0</v>
      </c>
      <c r="G14" s="134" t="s">
        <v>8347</v>
      </c>
      <c r="H14" s="495">
        <v>223.0</v>
      </c>
      <c r="I14" s="495">
        <v>1.0</v>
      </c>
      <c r="J14" s="495">
        <v>1.0</v>
      </c>
      <c r="K14" s="495">
        <v>1.0</v>
      </c>
      <c r="L14" s="447" t="s">
        <v>15412</v>
      </c>
      <c r="M14" s="447">
        <v>446.0</v>
      </c>
      <c r="N14" s="442" t="s">
        <v>54</v>
      </c>
      <c r="O14" s="121"/>
      <c r="P14" s="121"/>
      <c r="Q14" s="121"/>
      <c r="R14" s="121"/>
      <c r="S14" s="121"/>
      <c r="T14" s="121"/>
      <c r="U14" s="121"/>
      <c r="V14" s="121"/>
      <c r="W14" s="121"/>
      <c r="X14" s="121"/>
      <c r="Y14" s="121"/>
      <c r="Z14" s="121"/>
    </row>
    <row r="15" ht="11.25" customHeight="1">
      <c r="A15" s="584" t="s">
        <v>15413</v>
      </c>
      <c r="B15" s="137" t="s">
        <v>15414</v>
      </c>
      <c r="C15" s="133" t="s">
        <v>52</v>
      </c>
      <c r="D15" s="138" t="s">
        <v>8314</v>
      </c>
      <c r="E15" s="498" t="s">
        <v>15415</v>
      </c>
      <c r="F15" s="134">
        <v>2024.0</v>
      </c>
      <c r="G15" s="134" t="s">
        <v>8368</v>
      </c>
      <c r="H15" s="495">
        <v>190.0</v>
      </c>
      <c r="I15" s="495">
        <v>2.0</v>
      </c>
      <c r="J15" s="495">
        <v>2.0</v>
      </c>
      <c r="K15" s="495">
        <v>2.0</v>
      </c>
      <c r="L15" s="447" t="s">
        <v>15416</v>
      </c>
      <c r="M15" s="447">
        <v>190.0</v>
      </c>
      <c r="N15" s="442" t="s">
        <v>78</v>
      </c>
      <c r="O15" s="121"/>
      <c r="P15" s="121"/>
      <c r="Q15" s="121"/>
      <c r="R15" s="121"/>
      <c r="S15" s="121"/>
      <c r="T15" s="121"/>
      <c r="U15" s="121"/>
      <c r="V15" s="121"/>
      <c r="W15" s="121"/>
      <c r="X15" s="121"/>
      <c r="Y15" s="121"/>
      <c r="Z15" s="121"/>
    </row>
    <row r="16" ht="11.25" customHeight="1">
      <c r="A16" s="584" t="s">
        <v>15413</v>
      </c>
      <c r="B16" s="137" t="s">
        <v>15414</v>
      </c>
      <c r="C16" s="133" t="s">
        <v>52</v>
      </c>
      <c r="D16" s="138" t="s">
        <v>8314</v>
      </c>
      <c r="E16" s="498" t="s">
        <v>15415</v>
      </c>
      <c r="F16" s="134">
        <v>2024.0</v>
      </c>
      <c r="G16" s="134" t="s">
        <v>8368</v>
      </c>
      <c r="H16" s="495">
        <v>190.0</v>
      </c>
      <c r="I16" s="495">
        <v>2.0</v>
      </c>
      <c r="J16" s="495">
        <v>2.0</v>
      </c>
      <c r="K16" s="495">
        <v>2.0</v>
      </c>
      <c r="L16" s="447" t="s">
        <v>15416</v>
      </c>
      <c r="M16" s="447">
        <v>190.0</v>
      </c>
      <c r="N16" s="442" t="s">
        <v>79</v>
      </c>
      <c r="O16" s="121"/>
      <c r="P16" s="121"/>
      <c r="Q16" s="121"/>
      <c r="R16" s="121"/>
      <c r="S16" s="121"/>
      <c r="T16" s="121"/>
      <c r="U16" s="121"/>
      <c r="V16" s="121"/>
      <c r="W16" s="121"/>
      <c r="X16" s="121"/>
      <c r="Y16" s="121"/>
      <c r="Z16" s="121"/>
    </row>
    <row r="17" ht="11.25" customHeight="1">
      <c r="A17" s="584"/>
      <c r="B17" s="137" t="s">
        <v>15417</v>
      </c>
      <c r="C17" s="133" t="s">
        <v>135</v>
      </c>
      <c r="D17" s="138" t="s">
        <v>8393</v>
      </c>
      <c r="E17" s="498" t="s">
        <v>15418</v>
      </c>
      <c r="F17" s="134">
        <v>2024.0</v>
      </c>
      <c r="G17" s="134" t="s">
        <v>15419</v>
      </c>
      <c r="H17" s="495">
        <v>153.0</v>
      </c>
      <c r="I17" s="495">
        <v>4.0</v>
      </c>
      <c r="J17" s="495">
        <v>4.0</v>
      </c>
      <c r="K17" s="495">
        <v>4.0</v>
      </c>
      <c r="L17" s="447">
        <v>306.0</v>
      </c>
      <c r="M17" s="447">
        <v>76.5</v>
      </c>
      <c r="N17" s="442" t="s">
        <v>143</v>
      </c>
      <c r="O17" s="121"/>
      <c r="P17" s="121"/>
      <c r="Q17" s="121"/>
      <c r="R17" s="121"/>
      <c r="S17" s="121"/>
      <c r="T17" s="121"/>
      <c r="U17" s="121"/>
      <c r="V17" s="121"/>
      <c r="W17" s="121"/>
      <c r="X17" s="121"/>
      <c r="Y17" s="121"/>
      <c r="Z17" s="121"/>
    </row>
    <row r="18" ht="11.25" customHeight="1">
      <c r="A18" s="584"/>
      <c r="B18" s="137" t="s">
        <v>15417</v>
      </c>
      <c r="C18" s="133" t="s">
        <v>135</v>
      </c>
      <c r="D18" s="138" t="s">
        <v>8393</v>
      </c>
      <c r="E18" s="498" t="s">
        <v>15418</v>
      </c>
      <c r="F18" s="134">
        <v>2024.0</v>
      </c>
      <c r="G18" s="134" t="s">
        <v>15419</v>
      </c>
      <c r="H18" s="495">
        <v>153.0</v>
      </c>
      <c r="I18" s="495">
        <v>4.0</v>
      </c>
      <c r="J18" s="495">
        <v>4.0</v>
      </c>
      <c r="K18" s="495">
        <v>4.0</v>
      </c>
      <c r="L18" s="447">
        <v>306.0</v>
      </c>
      <c r="M18" s="447">
        <v>76.5</v>
      </c>
      <c r="N18" s="442" t="s">
        <v>15420</v>
      </c>
      <c r="O18" s="121"/>
      <c r="P18" s="121"/>
      <c r="Q18" s="121"/>
      <c r="R18" s="121"/>
      <c r="S18" s="121"/>
      <c r="T18" s="121"/>
      <c r="U18" s="121"/>
      <c r="V18" s="121"/>
      <c r="W18" s="121"/>
      <c r="X18" s="121"/>
      <c r="Y18" s="121"/>
      <c r="Z18" s="121"/>
    </row>
    <row r="19" ht="11.25" customHeight="1">
      <c r="A19" s="584"/>
      <c r="B19" s="137" t="s">
        <v>15417</v>
      </c>
      <c r="C19" s="133" t="s">
        <v>135</v>
      </c>
      <c r="D19" s="138" t="s">
        <v>8393</v>
      </c>
      <c r="E19" s="498" t="s">
        <v>15418</v>
      </c>
      <c r="F19" s="134">
        <v>2024.0</v>
      </c>
      <c r="G19" s="134" t="s">
        <v>15419</v>
      </c>
      <c r="H19" s="495">
        <v>153.0</v>
      </c>
      <c r="I19" s="495">
        <v>4.0</v>
      </c>
      <c r="J19" s="495">
        <v>4.0</v>
      </c>
      <c r="K19" s="495">
        <v>4.0</v>
      </c>
      <c r="L19" s="447">
        <v>306.0</v>
      </c>
      <c r="M19" s="447">
        <v>76.5</v>
      </c>
      <c r="N19" s="442" t="s">
        <v>15420</v>
      </c>
      <c r="O19" s="121"/>
      <c r="P19" s="121"/>
      <c r="Q19" s="121"/>
      <c r="R19" s="121"/>
      <c r="S19" s="121"/>
      <c r="T19" s="121"/>
      <c r="U19" s="121"/>
      <c r="V19" s="121"/>
      <c r="W19" s="121"/>
      <c r="X19" s="121"/>
      <c r="Y19" s="121"/>
      <c r="Z19" s="121"/>
    </row>
    <row r="20" ht="11.25" customHeight="1">
      <c r="A20" s="137"/>
      <c r="B20" s="398"/>
      <c r="C20" s="376"/>
      <c r="D20" s="399"/>
      <c r="E20" s="400"/>
      <c r="F20" s="378"/>
      <c r="G20" s="378"/>
      <c r="H20" s="401"/>
      <c r="I20" s="585"/>
      <c r="J20" s="585"/>
      <c r="K20" s="585"/>
      <c r="L20" s="402"/>
      <c r="M20" s="402"/>
      <c r="N20" s="506"/>
      <c r="O20" s="121"/>
      <c r="P20" s="121"/>
      <c r="Q20" s="121"/>
      <c r="R20" s="121"/>
      <c r="S20" s="121"/>
      <c r="T20" s="121"/>
      <c r="U20" s="121"/>
      <c r="V20" s="121"/>
      <c r="W20" s="121"/>
      <c r="X20" s="121"/>
      <c r="Y20" s="121"/>
      <c r="Z20" s="121"/>
    </row>
    <row r="21" ht="11.25" customHeight="1">
      <c r="A21" s="137"/>
      <c r="B21" s="137"/>
      <c r="C21" s="133"/>
      <c r="D21" s="138"/>
      <c r="E21" s="342"/>
      <c r="F21" s="134"/>
      <c r="G21" s="134"/>
      <c r="H21" s="394"/>
      <c r="I21" s="395"/>
      <c r="J21" s="395"/>
      <c r="K21" s="395"/>
      <c r="L21" s="5"/>
      <c r="M21" s="5"/>
      <c r="N21" s="506"/>
      <c r="O21" s="121"/>
      <c r="P21" s="121"/>
      <c r="Q21" s="121"/>
      <c r="R21" s="121"/>
      <c r="S21" s="121"/>
      <c r="T21" s="121"/>
      <c r="U21" s="121"/>
      <c r="V21" s="121"/>
      <c r="W21" s="121"/>
      <c r="X21" s="121"/>
      <c r="Y21" s="121"/>
      <c r="Z21" s="121"/>
    </row>
    <row r="22" ht="11.25" customHeight="1">
      <c r="A22" s="137"/>
      <c r="B22" s="137"/>
      <c r="C22" s="133"/>
      <c r="D22" s="138"/>
      <c r="E22" s="342"/>
      <c r="F22" s="139"/>
      <c r="G22" s="139"/>
      <c r="H22" s="394"/>
      <c r="I22" s="395"/>
      <c r="J22" s="395"/>
      <c r="K22" s="395"/>
      <c r="L22" s="5"/>
      <c r="M22" s="5"/>
      <c r="N22" s="506"/>
      <c r="O22" s="121"/>
      <c r="P22" s="121"/>
      <c r="Q22" s="121"/>
      <c r="R22" s="121"/>
      <c r="S22" s="121"/>
      <c r="T22" s="121"/>
      <c r="U22" s="121"/>
      <c r="V22" s="121"/>
      <c r="W22" s="121"/>
      <c r="X22" s="121"/>
      <c r="Y22" s="121"/>
      <c r="Z22" s="121"/>
    </row>
    <row r="23" ht="11.25" customHeight="1">
      <c r="A23" s="114" t="s">
        <v>172</v>
      </c>
      <c r="B23" s="137"/>
      <c r="C23" s="133"/>
      <c r="D23" s="138"/>
      <c r="E23" s="342"/>
      <c r="F23" s="134"/>
      <c r="G23" s="134"/>
      <c r="H23" s="394"/>
      <c r="I23" s="395"/>
      <c r="J23" s="395"/>
      <c r="K23" s="395"/>
      <c r="L23" s="5"/>
      <c r="M23" s="5"/>
      <c r="N23" s="506"/>
      <c r="O23" s="121"/>
      <c r="P23" s="121"/>
      <c r="Q23" s="121"/>
      <c r="R23" s="121"/>
      <c r="S23" s="121"/>
      <c r="T23" s="121"/>
      <c r="U23" s="121"/>
      <c r="V23" s="121"/>
      <c r="W23" s="121"/>
      <c r="X23" s="121"/>
      <c r="Y23" s="121"/>
      <c r="Z23" s="121"/>
    </row>
    <row r="24" ht="11.25" customHeight="1">
      <c r="A24" s="66"/>
      <c r="B24" s="137"/>
      <c r="C24" s="133"/>
      <c r="D24" s="138"/>
      <c r="E24" s="342"/>
      <c r="F24" s="134"/>
      <c r="G24" s="134"/>
      <c r="H24" s="394"/>
      <c r="I24" s="395"/>
      <c r="J24" s="395"/>
      <c r="K24" s="395"/>
      <c r="L24" s="5"/>
      <c r="M24" s="5"/>
      <c r="N24" s="506"/>
      <c r="O24" s="121"/>
      <c r="P24" s="121"/>
      <c r="Q24" s="121"/>
      <c r="R24" s="121"/>
      <c r="S24" s="121"/>
      <c r="T24" s="121"/>
      <c r="U24" s="121"/>
      <c r="V24" s="121"/>
      <c r="W24" s="121"/>
      <c r="X24" s="121"/>
      <c r="Y24" s="121"/>
      <c r="Z24" s="121"/>
    </row>
    <row r="25" ht="11.25" customHeight="1">
      <c r="A25" s="533" t="s">
        <v>1743</v>
      </c>
      <c r="B25" s="137"/>
      <c r="C25" s="133"/>
      <c r="D25" s="138"/>
      <c r="E25" s="342"/>
      <c r="F25" s="134"/>
      <c r="G25" s="134"/>
      <c r="H25" s="394"/>
      <c r="I25" s="395"/>
      <c r="J25" s="395"/>
      <c r="K25" s="395"/>
      <c r="L25" s="5"/>
      <c r="M25" s="5"/>
      <c r="N25" s="506"/>
      <c r="O25" s="66"/>
      <c r="P25" s="66"/>
      <c r="Q25" s="66"/>
      <c r="R25" s="66"/>
      <c r="S25" s="66"/>
      <c r="T25" s="66"/>
      <c r="U25" s="66"/>
      <c r="V25" s="66"/>
      <c r="W25" s="66"/>
      <c r="X25" s="66"/>
      <c r="Y25" s="66"/>
      <c r="Z25" s="121"/>
    </row>
    <row r="26" ht="15.75" customHeight="1">
      <c r="A26" s="66"/>
      <c r="B26" s="67"/>
      <c r="C26" s="67"/>
      <c r="D26" s="67"/>
      <c r="E26" s="71"/>
      <c r="F26" s="396"/>
      <c r="G26" s="396"/>
      <c r="M26" s="396">
        <f>SUM(M14:M25)</f>
        <v>1055.5</v>
      </c>
    </row>
    <row r="27" ht="15.75" customHeight="1">
      <c r="A27" s="66"/>
      <c r="B27" s="66"/>
      <c r="C27" s="67"/>
      <c r="D27" s="67"/>
      <c r="E27" s="67"/>
      <c r="F27" s="1"/>
      <c r="G27" s="1"/>
      <c r="H27" s="1"/>
    </row>
    <row r="28" ht="15.75" customHeight="1">
      <c r="A28" s="66"/>
      <c r="B28" s="3"/>
      <c r="C28" s="3"/>
      <c r="D28" s="3"/>
      <c r="E28" s="3"/>
      <c r="F28" s="3"/>
      <c r="G28" s="3"/>
      <c r="H28" s="3"/>
      <c r="I28" s="66"/>
      <c r="J28" s="66"/>
      <c r="K28" s="66"/>
      <c r="L28" s="66"/>
      <c r="M28" s="66"/>
      <c r="N28" s="66"/>
    </row>
    <row r="29" ht="15.75" customHeight="1">
      <c r="A29" s="66"/>
      <c r="B29" s="66"/>
      <c r="C29" s="67"/>
      <c r="D29" s="67"/>
      <c r="E29" s="1"/>
      <c r="F29" s="1"/>
      <c r="G29" s="1"/>
      <c r="H29" s="1"/>
    </row>
    <row r="30" ht="15.75" customHeight="1">
      <c r="A30" s="66"/>
      <c r="B30" s="66"/>
      <c r="C30" s="67"/>
      <c r="D30" s="67"/>
      <c r="E30" s="67"/>
      <c r="F30" s="1"/>
      <c r="G30" s="1"/>
      <c r="H30" s="1"/>
    </row>
    <row r="31" ht="15.75" customHeight="1">
      <c r="A31" s="66"/>
      <c r="B31" s="66"/>
      <c r="C31" s="67"/>
      <c r="D31" s="67"/>
      <c r="E31" s="1"/>
      <c r="F31" s="1"/>
      <c r="G31" s="1"/>
      <c r="H31" s="1"/>
    </row>
    <row r="32" ht="15.75" customHeight="1">
      <c r="A32" s="66"/>
      <c r="B32" s="66"/>
      <c r="C32" s="67"/>
      <c r="D32" s="67"/>
      <c r="E32" s="67"/>
      <c r="F32" s="1"/>
      <c r="G32" s="1"/>
      <c r="H32" s="1"/>
    </row>
    <row r="33" ht="15.75" customHeight="1">
      <c r="A33" s="66"/>
      <c r="B33" s="66"/>
      <c r="C33" s="67"/>
      <c r="D33" s="67"/>
      <c r="E33" s="67"/>
      <c r="F33" s="1"/>
      <c r="G33" s="1"/>
      <c r="H33" s="1"/>
    </row>
    <row r="34" ht="15.75" customHeight="1">
      <c r="A34" s="66"/>
      <c r="B34" s="66"/>
      <c r="C34" s="67"/>
      <c r="D34" s="67"/>
      <c r="E34" s="67"/>
      <c r="F34" s="1"/>
      <c r="G34" s="1"/>
      <c r="H34" s="1"/>
    </row>
    <row r="35" ht="15.75" customHeight="1">
      <c r="A35" s="66"/>
      <c r="B35" s="66"/>
      <c r="C35" s="67"/>
      <c r="D35" s="67"/>
      <c r="E35" s="67"/>
      <c r="F35" s="1"/>
      <c r="G35" s="1"/>
      <c r="H35" s="1"/>
    </row>
    <row r="36" ht="15.75" customHeight="1">
      <c r="A36" s="66"/>
      <c r="B36" s="66"/>
      <c r="C36" s="67"/>
      <c r="D36" s="67"/>
      <c r="E36" s="67"/>
      <c r="F36" s="1"/>
      <c r="G36" s="1"/>
      <c r="H36" s="1"/>
    </row>
    <row r="37" ht="15.75" customHeight="1">
      <c r="A37" s="66"/>
      <c r="B37" s="66"/>
      <c r="C37" s="67"/>
      <c r="D37" s="67"/>
      <c r="E37" s="67"/>
      <c r="F37" s="1"/>
      <c r="G37" s="1"/>
      <c r="H37" s="1"/>
    </row>
    <row r="38" ht="15.75" customHeight="1">
      <c r="A38" s="66"/>
      <c r="B38" s="66"/>
      <c r="C38" s="67"/>
      <c r="D38" s="67"/>
      <c r="E38" s="67"/>
      <c r="F38" s="1"/>
      <c r="G38" s="1"/>
      <c r="H38" s="1"/>
    </row>
    <row r="39" ht="15.75" customHeight="1">
      <c r="A39" s="66"/>
      <c r="B39" s="66"/>
      <c r="C39" s="67"/>
      <c r="D39" s="67"/>
      <c r="E39" s="67"/>
      <c r="F39" s="1"/>
      <c r="G39" s="1"/>
      <c r="H39" s="1"/>
    </row>
    <row r="40" ht="15.75" customHeight="1">
      <c r="A40" s="66"/>
      <c r="B40" s="66"/>
      <c r="C40" s="67"/>
      <c r="D40" s="67"/>
      <c r="E40" s="67"/>
      <c r="F40" s="1"/>
      <c r="G40" s="1"/>
      <c r="H40" s="1"/>
    </row>
    <row r="41" ht="15.75" customHeight="1">
      <c r="A41" s="66"/>
      <c r="B41" s="66"/>
      <c r="C41" s="67"/>
      <c r="D41" s="67"/>
      <c r="E41" s="67"/>
      <c r="F41" s="1"/>
      <c r="G41" s="1"/>
      <c r="H41" s="1"/>
    </row>
    <row r="42" ht="15.75" customHeight="1">
      <c r="A42" s="66"/>
      <c r="B42" s="66"/>
      <c r="C42" s="67"/>
      <c r="D42" s="67"/>
      <c r="E42" s="67"/>
      <c r="F42" s="1"/>
      <c r="G42" s="1"/>
      <c r="H42" s="1"/>
    </row>
    <row r="43" ht="15.75" customHeight="1">
      <c r="A43" s="66"/>
      <c r="B43" s="66"/>
      <c r="C43" s="67"/>
      <c r="D43" s="67"/>
      <c r="E43" s="67"/>
      <c r="F43" s="1"/>
      <c r="G43" s="1"/>
      <c r="H43" s="1"/>
    </row>
    <row r="44" ht="15.75" customHeight="1">
      <c r="A44" s="66"/>
      <c r="B44" s="66"/>
      <c r="C44" s="67"/>
      <c r="D44" s="67"/>
      <c r="E44" s="67"/>
      <c r="F44" s="1"/>
      <c r="G44" s="1"/>
      <c r="H44" s="1"/>
    </row>
    <row r="45" ht="15.75" customHeight="1">
      <c r="A45" s="66"/>
      <c r="B45" s="66"/>
      <c r="C45" s="67"/>
      <c r="D45" s="67"/>
      <c r="E45" s="67"/>
      <c r="F45" s="1"/>
      <c r="G45" s="1"/>
      <c r="H45" s="1"/>
    </row>
    <row r="46" ht="15.75" customHeight="1">
      <c r="A46" s="66"/>
      <c r="B46" s="66"/>
      <c r="C46" s="67"/>
      <c r="D46" s="67"/>
      <c r="E46" s="67"/>
      <c r="F46" s="1"/>
      <c r="G46" s="1"/>
      <c r="H46" s="1"/>
    </row>
    <row r="47" ht="15.75" customHeight="1">
      <c r="A47" s="66"/>
      <c r="B47" s="66"/>
      <c r="C47" s="67"/>
      <c r="D47" s="67"/>
      <c r="E47" s="67"/>
      <c r="F47" s="1"/>
      <c r="G47" s="1"/>
      <c r="H47" s="1"/>
    </row>
    <row r="48" ht="15.75" customHeight="1">
      <c r="A48" s="66"/>
      <c r="B48" s="66"/>
      <c r="C48" s="67"/>
      <c r="D48" s="67"/>
      <c r="E48" s="67"/>
      <c r="F48" s="1"/>
      <c r="G48" s="1"/>
      <c r="H48" s="1"/>
    </row>
    <row r="49" ht="15.75" customHeight="1">
      <c r="A49" s="66"/>
      <c r="B49" s="66"/>
      <c r="C49" s="67"/>
      <c r="D49" s="67"/>
      <c r="E49" s="67"/>
      <c r="F49" s="1"/>
      <c r="G49" s="1"/>
      <c r="H49" s="1"/>
    </row>
    <row r="50" ht="15.75" customHeight="1">
      <c r="A50" s="66"/>
      <c r="B50" s="66"/>
      <c r="C50" s="67"/>
      <c r="D50" s="67"/>
      <c r="E50" s="67"/>
      <c r="F50" s="1"/>
      <c r="G50" s="1"/>
      <c r="H50" s="1"/>
    </row>
    <row r="51" ht="15.75" customHeight="1">
      <c r="A51" s="66"/>
      <c r="B51" s="66"/>
      <c r="C51" s="67"/>
      <c r="D51" s="67"/>
      <c r="E51" s="67"/>
      <c r="F51" s="1"/>
      <c r="G51" s="1"/>
      <c r="H51" s="1"/>
    </row>
    <row r="52" ht="15.75" customHeight="1">
      <c r="A52" s="66"/>
      <c r="B52" s="66"/>
      <c r="C52" s="67"/>
      <c r="D52" s="67"/>
      <c r="E52" s="67"/>
      <c r="F52" s="1"/>
      <c r="G52" s="1"/>
      <c r="H52" s="1"/>
    </row>
    <row r="53" ht="15.75" customHeight="1">
      <c r="A53" s="66"/>
      <c r="B53" s="66"/>
      <c r="C53" s="67"/>
      <c r="D53" s="67"/>
      <c r="E53" s="67"/>
      <c r="F53" s="1"/>
      <c r="G53" s="1"/>
      <c r="H53" s="1"/>
    </row>
    <row r="54" ht="15.75" customHeight="1">
      <c r="A54" s="66"/>
      <c r="B54" s="66"/>
      <c r="C54" s="67"/>
      <c r="D54" s="67"/>
      <c r="E54" s="67"/>
      <c r="F54" s="1"/>
      <c r="G54" s="1"/>
      <c r="H54" s="1"/>
    </row>
    <row r="55" ht="15.75" customHeight="1">
      <c r="A55" s="66"/>
      <c r="B55" s="66"/>
      <c r="C55" s="67"/>
      <c r="D55" s="67"/>
      <c r="E55" s="67"/>
      <c r="F55" s="1"/>
      <c r="G55" s="1"/>
      <c r="H55" s="1"/>
    </row>
    <row r="56" ht="15.75" customHeight="1">
      <c r="A56" s="66"/>
      <c r="B56" s="66"/>
      <c r="C56" s="67"/>
      <c r="D56" s="67"/>
      <c r="E56" s="67"/>
      <c r="F56" s="1"/>
      <c r="G56" s="1"/>
      <c r="H56" s="1"/>
    </row>
    <row r="57" ht="15.75" customHeight="1">
      <c r="A57" s="66"/>
      <c r="B57" s="66"/>
      <c r="C57" s="67"/>
      <c r="D57" s="67"/>
      <c r="E57" s="67"/>
      <c r="F57" s="1"/>
      <c r="G57" s="1"/>
      <c r="H57" s="1"/>
    </row>
    <row r="58" ht="15.75" customHeight="1">
      <c r="A58" s="66"/>
      <c r="B58" s="66"/>
      <c r="C58" s="67"/>
      <c r="D58" s="67"/>
      <c r="E58" s="67"/>
      <c r="F58" s="1"/>
      <c r="G58" s="1"/>
      <c r="H58" s="1"/>
    </row>
    <row r="59" ht="15.75" customHeight="1">
      <c r="A59" s="66"/>
      <c r="B59" s="66"/>
      <c r="C59" s="67"/>
      <c r="D59" s="67"/>
      <c r="E59" s="67"/>
      <c r="F59" s="1"/>
      <c r="G59" s="1"/>
      <c r="H59" s="1"/>
    </row>
    <row r="60" ht="15.75" customHeight="1">
      <c r="A60" s="66"/>
      <c r="B60" s="66"/>
      <c r="C60" s="67"/>
      <c r="D60" s="67"/>
      <c r="E60" s="67"/>
      <c r="F60" s="1"/>
      <c r="G60" s="1"/>
      <c r="H60" s="1"/>
    </row>
    <row r="61" ht="15.75" customHeight="1">
      <c r="A61" s="66"/>
      <c r="B61" s="66"/>
      <c r="C61" s="67"/>
      <c r="D61" s="67"/>
      <c r="E61" s="67"/>
      <c r="F61" s="1"/>
      <c r="G61" s="1"/>
      <c r="H61" s="1"/>
    </row>
    <row r="62" ht="15.75" customHeight="1">
      <c r="A62" s="66"/>
      <c r="B62" s="66"/>
      <c r="C62" s="67"/>
      <c r="D62" s="67"/>
      <c r="E62" s="67"/>
      <c r="F62" s="1"/>
      <c r="G62" s="1"/>
      <c r="H62" s="1"/>
    </row>
    <row r="63" ht="15.75" customHeight="1">
      <c r="A63" s="66"/>
      <c r="B63" s="66"/>
      <c r="C63" s="67"/>
      <c r="D63" s="67"/>
      <c r="E63" s="67"/>
      <c r="F63" s="1"/>
      <c r="G63" s="1"/>
      <c r="H63" s="1"/>
    </row>
    <row r="64" ht="15.75" customHeight="1">
      <c r="A64" s="66"/>
      <c r="B64" s="66"/>
      <c r="C64" s="67"/>
      <c r="D64" s="67"/>
      <c r="E64" s="67"/>
      <c r="F64" s="1"/>
      <c r="G64" s="1"/>
      <c r="H64" s="1"/>
    </row>
    <row r="65" ht="15.75" customHeight="1">
      <c r="A65" s="66"/>
      <c r="B65" s="66"/>
      <c r="C65" s="67"/>
      <c r="D65" s="67"/>
      <c r="E65" s="67"/>
      <c r="F65" s="1"/>
      <c r="G65" s="1"/>
      <c r="H65" s="1"/>
    </row>
    <row r="66" ht="15.75" customHeight="1">
      <c r="A66" s="66"/>
      <c r="B66" s="66"/>
      <c r="C66" s="67"/>
      <c r="D66" s="67"/>
      <c r="E66" s="67"/>
      <c r="F66" s="1"/>
      <c r="G66" s="1"/>
      <c r="H66" s="1"/>
    </row>
    <row r="67" ht="15.75" customHeight="1">
      <c r="A67" s="66"/>
      <c r="B67" s="66"/>
      <c r="C67" s="67"/>
      <c r="D67" s="67"/>
      <c r="E67" s="67"/>
      <c r="F67" s="1"/>
      <c r="G67" s="1"/>
      <c r="H67" s="1"/>
    </row>
    <row r="68" ht="15.75" customHeight="1">
      <c r="A68" s="66"/>
      <c r="B68" s="66"/>
      <c r="C68" s="67"/>
      <c r="D68" s="67"/>
      <c r="E68" s="67"/>
      <c r="F68" s="1"/>
      <c r="G68" s="1"/>
      <c r="H68" s="1"/>
    </row>
    <row r="69" ht="15.75" customHeight="1">
      <c r="A69" s="66"/>
      <c r="B69" s="66"/>
      <c r="C69" s="67"/>
      <c r="D69" s="67"/>
      <c r="E69" s="67"/>
      <c r="F69" s="1"/>
      <c r="G69" s="1"/>
      <c r="H69" s="1"/>
    </row>
    <row r="70" ht="15.75" customHeight="1">
      <c r="A70" s="66"/>
      <c r="B70" s="66"/>
      <c r="C70" s="67"/>
      <c r="D70" s="67"/>
      <c r="E70" s="67"/>
      <c r="F70" s="1"/>
      <c r="G70" s="1"/>
      <c r="H70" s="1"/>
    </row>
    <row r="71" ht="15.75" customHeight="1">
      <c r="A71" s="66"/>
      <c r="B71" s="66"/>
      <c r="C71" s="67"/>
      <c r="D71" s="67"/>
      <c r="E71" s="67"/>
      <c r="F71" s="1"/>
      <c r="G71" s="1"/>
      <c r="H71" s="1"/>
    </row>
    <row r="72" ht="15.75" customHeight="1">
      <c r="A72" s="66"/>
      <c r="B72" s="66"/>
      <c r="C72" s="67"/>
      <c r="D72" s="67"/>
      <c r="E72" s="67"/>
      <c r="F72" s="1"/>
      <c r="G72" s="1"/>
      <c r="H72" s="1"/>
    </row>
    <row r="73" ht="15.75" customHeight="1">
      <c r="A73" s="66"/>
      <c r="B73" s="66"/>
      <c r="C73" s="67"/>
      <c r="D73" s="67"/>
      <c r="E73" s="67"/>
      <c r="F73" s="1"/>
      <c r="G73" s="1"/>
      <c r="H73" s="1"/>
    </row>
    <row r="74" ht="15.75" customHeight="1">
      <c r="A74" s="66"/>
      <c r="B74" s="66"/>
      <c r="C74" s="67"/>
      <c r="D74" s="67"/>
      <c r="E74" s="67"/>
      <c r="F74" s="1"/>
      <c r="G74" s="1"/>
      <c r="H74" s="1"/>
    </row>
    <row r="75" ht="15.75" customHeight="1">
      <c r="A75" s="66"/>
      <c r="B75" s="66"/>
      <c r="C75" s="67"/>
      <c r="D75" s="67"/>
      <c r="E75" s="67"/>
      <c r="F75" s="1"/>
      <c r="G75" s="1"/>
      <c r="H75" s="1"/>
    </row>
    <row r="76" ht="15.75" customHeight="1">
      <c r="A76" s="66"/>
      <c r="B76" s="66"/>
      <c r="C76" s="67"/>
      <c r="D76" s="67"/>
      <c r="E76" s="67"/>
      <c r="F76" s="1"/>
      <c r="G76" s="1"/>
      <c r="H76" s="1"/>
    </row>
    <row r="77" ht="15.75" customHeight="1">
      <c r="A77" s="66"/>
      <c r="B77" s="66"/>
      <c r="C77" s="67"/>
      <c r="D77" s="67"/>
      <c r="E77" s="67"/>
      <c r="F77" s="1"/>
      <c r="G77" s="1"/>
      <c r="H77" s="1"/>
    </row>
    <row r="78" ht="15.75" customHeight="1">
      <c r="A78" s="66"/>
      <c r="B78" s="66"/>
      <c r="C78" s="67"/>
      <c r="D78" s="67"/>
      <c r="E78" s="67"/>
      <c r="F78" s="1"/>
      <c r="G78" s="1"/>
      <c r="H78" s="1"/>
    </row>
    <row r="79" ht="15.75" customHeight="1">
      <c r="A79" s="66"/>
      <c r="B79" s="66"/>
      <c r="C79" s="67"/>
      <c r="D79" s="67"/>
      <c r="E79" s="67"/>
      <c r="F79" s="1"/>
      <c r="G79" s="1"/>
      <c r="H79" s="1"/>
    </row>
    <row r="80" ht="15.75" customHeight="1">
      <c r="A80" s="66"/>
      <c r="B80" s="66"/>
      <c r="C80" s="67"/>
      <c r="D80" s="67"/>
      <c r="E80" s="67"/>
      <c r="F80" s="1"/>
      <c r="G80" s="1"/>
      <c r="H80" s="1"/>
    </row>
    <row r="81" ht="15.75" customHeight="1">
      <c r="A81" s="66"/>
      <c r="B81" s="66"/>
      <c r="C81" s="67"/>
      <c r="D81" s="67"/>
      <c r="E81" s="67"/>
      <c r="F81" s="1"/>
      <c r="G81" s="1"/>
      <c r="H81" s="1"/>
    </row>
    <row r="82" ht="15.75" customHeight="1">
      <c r="A82" s="66"/>
      <c r="B82" s="66"/>
      <c r="C82" s="67"/>
      <c r="D82" s="67"/>
      <c r="E82" s="67"/>
      <c r="F82" s="1"/>
      <c r="G82" s="1"/>
      <c r="H82" s="1"/>
    </row>
    <row r="83" ht="15.75" customHeight="1">
      <c r="A83" s="66"/>
      <c r="B83" s="66"/>
      <c r="C83" s="67"/>
      <c r="D83" s="67"/>
      <c r="E83" s="67"/>
      <c r="F83" s="1"/>
      <c r="G83" s="1"/>
      <c r="H83" s="1"/>
    </row>
    <row r="84" ht="15.75" customHeight="1">
      <c r="A84" s="66"/>
      <c r="B84" s="66"/>
      <c r="C84" s="67"/>
      <c r="D84" s="67"/>
      <c r="E84" s="67"/>
      <c r="F84" s="1"/>
      <c r="G84" s="1"/>
      <c r="H84" s="1"/>
    </row>
    <row r="85" ht="15.75" customHeight="1">
      <c r="A85" s="66"/>
      <c r="B85" s="66"/>
      <c r="C85" s="67"/>
      <c r="D85" s="67"/>
      <c r="E85" s="67"/>
      <c r="F85" s="1"/>
      <c r="G85" s="1"/>
      <c r="H85" s="1"/>
    </row>
    <row r="86" ht="15.75" customHeight="1">
      <c r="A86" s="66"/>
      <c r="B86" s="66"/>
      <c r="C86" s="67"/>
      <c r="D86" s="67"/>
      <c r="E86" s="67"/>
      <c r="F86" s="1"/>
      <c r="G86" s="1"/>
      <c r="H86" s="1"/>
    </row>
    <row r="87" ht="15.75" customHeight="1">
      <c r="A87" s="66"/>
      <c r="B87" s="66"/>
      <c r="C87" s="67"/>
      <c r="D87" s="67"/>
      <c r="E87" s="67"/>
      <c r="F87" s="1"/>
      <c r="G87" s="1"/>
      <c r="H87" s="1"/>
    </row>
    <row r="88" ht="15.75" customHeight="1">
      <c r="A88" s="66"/>
      <c r="B88" s="66"/>
      <c r="C88" s="67"/>
      <c r="D88" s="67"/>
      <c r="E88" s="67"/>
      <c r="F88" s="1"/>
      <c r="G88" s="1"/>
      <c r="H88" s="1"/>
    </row>
    <row r="89" ht="15.75" customHeight="1">
      <c r="A89" s="66"/>
      <c r="B89" s="66"/>
      <c r="C89" s="67"/>
      <c r="D89" s="67"/>
      <c r="E89" s="67"/>
      <c r="F89" s="1"/>
      <c r="G89" s="1"/>
      <c r="H89" s="1"/>
    </row>
    <row r="90" ht="15.75" customHeight="1">
      <c r="A90" s="66"/>
      <c r="B90" s="66"/>
      <c r="C90" s="67"/>
      <c r="D90" s="67"/>
      <c r="E90" s="67"/>
      <c r="F90" s="1"/>
      <c r="G90" s="1"/>
      <c r="H90" s="1"/>
    </row>
    <row r="91" ht="15.75" customHeight="1">
      <c r="A91" s="66"/>
      <c r="B91" s="66"/>
      <c r="C91" s="67"/>
      <c r="D91" s="67"/>
      <c r="E91" s="67"/>
      <c r="F91" s="1"/>
      <c r="G91" s="1"/>
      <c r="H91" s="1"/>
    </row>
    <row r="92" ht="15.75" customHeight="1">
      <c r="A92" s="66"/>
      <c r="B92" s="66"/>
      <c r="C92" s="67"/>
      <c r="D92" s="67"/>
      <c r="E92" s="67"/>
      <c r="F92" s="1"/>
      <c r="G92" s="1"/>
      <c r="H92" s="1"/>
    </row>
    <row r="93" ht="15.75" customHeight="1">
      <c r="A93" s="66"/>
      <c r="B93" s="66"/>
      <c r="C93" s="67"/>
      <c r="D93" s="67"/>
      <c r="E93" s="67"/>
      <c r="F93" s="1"/>
      <c r="G93" s="1"/>
      <c r="H93" s="1"/>
    </row>
    <row r="94" ht="15.75" customHeight="1">
      <c r="A94" s="66"/>
      <c r="B94" s="66"/>
      <c r="C94" s="67"/>
      <c r="D94" s="67"/>
      <c r="E94" s="67"/>
      <c r="F94" s="1"/>
      <c r="G94" s="1"/>
      <c r="H94" s="1"/>
    </row>
    <row r="95" ht="15.75" customHeight="1">
      <c r="A95" s="66"/>
      <c r="B95" s="66"/>
      <c r="C95" s="67"/>
      <c r="D95" s="67"/>
      <c r="E95" s="67"/>
      <c r="F95" s="1"/>
      <c r="G95" s="1"/>
      <c r="H95" s="1"/>
    </row>
    <row r="96" ht="15.75" customHeight="1">
      <c r="A96" s="66"/>
      <c r="B96" s="66"/>
      <c r="C96" s="67"/>
      <c r="D96" s="67"/>
      <c r="E96" s="67"/>
      <c r="F96" s="1"/>
      <c r="G96" s="1"/>
      <c r="H96" s="1"/>
    </row>
    <row r="97" ht="15.75" customHeight="1">
      <c r="A97" s="66"/>
      <c r="B97" s="66"/>
      <c r="C97" s="67"/>
      <c r="D97" s="67"/>
      <c r="E97" s="67"/>
      <c r="F97" s="1"/>
      <c r="G97" s="1"/>
      <c r="H97" s="1"/>
    </row>
    <row r="98" ht="15.75" customHeight="1">
      <c r="A98" s="66"/>
      <c r="B98" s="66"/>
      <c r="C98" s="67"/>
      <c r="D98" s="67"/>
      <c r="E98" s="67"/>
      <c r="F98" s="1"/>
      <c r="G98" s="1"/>
      <c r="H98" s="1"/>
    </row>
    <row r="99" ht="15.75" customHeight="1">
      <c r="A99" s="66"/>
      <c r="B99" s="66"/>
      <c r="C99" s="67"/>
      <c r="D99" s="67"/>
      <c r="E99" s="67"/>
      <c r="F99" s="1"/>
      <c r="G99" s="1"/>
      <c r="H99" s="1"/>
    </row>
    <row r="100" ht="15.75" customHeight="1">
      <c r="A100" s="66"/>
      <c r="B100" s="66"/>
      <c r="C100" s="67"/>
      <c r="D100" s="67"/>
      <c r="E100" s="67"/>
      <c r="F100" s="1"/>
      <c r="G100" s="1"/>
      <c r="H100" s="1"/>
    </row>
    <row r="101" ht="15.75" customHeight="1">
      <c r="A101" s="66"/>
      <c r="B101" s="66"/>
      <c r="C101" s="67"/>
      <c r="D101" s="67"/>
      <c r="E101" s="67"/>
      <c r="F101" s="1"/>
      <c r="G101" s="1"/>
      <c r="H101" s="1"/>
    </row>
    <row r="102" ht="15.75" customHeight="1">
      <c r="A102" s="66"/>
      <c r="B102" s="66"/>
      <c r="C102" s="67"/>
      <c r="D102" s="67"/>
      <c r="E102" s="67"/>
      <c r="F102" s="1"/>
      <c r="G102" s="1"/>
      <c r="H102" s="1"/>
    </row>
    <row r="103" ht="15.75" customHeight="1">
      <c r="A103" s="66"/>
      <c r="B103" s="66"/>
      <c r="C103" s="67"/>
      <c r="D103" s="67"/>
      <c r="E103" s="67"/>
      <c r="F103" s="1"/>
      <c r="G103" s="1"/>
      <c r="H103" s="1"/>
    </row>
    <row r="104" ht="15.75" customHeight="1">
      <c r="A104" s="66"/>
      <c r="B104" s="66"/>
      <c r="C104" s="67"/>
      <c r="D104" s="67"/>
      <c r="E104" s="67"/>
      <c r="F104" s="1"/>
      <c r="G104" s="1"/>
      <c r="H104" s="1"/>
    </row>
    <row r="105" ht="15.75" customHeight="1">
      <c r="A105" s="66"/>
      <c r="B105" s="66"/>
      <c r="C105" s="67"/>
      <c r="D105" s="67"/>
      <c r="E105" s="67"/>
      <c r="F105" s="1"/>
      <c r="G105" s="1"/>
      <c r="H105" s="1"/>
    </row>
    <row r="106" ht="15.75" customHeight="1">
      <c r="A106" s="66"/>
      <c r="B106" s="66"/>
      <c r="C106" s="67"/>
      <c r="D106" s="67"/>
      <c r="E106" s="67"/>
      <c r="F106" s="1"/>
      <c r="G106" s="1"/>
      <c r="H106" s="1"/>
    </row>
    <row r="107" ht="15.75" customHeight="1">
      <c r="A107" s="66"/>
      <c r="B107" s="66"/>
      <c r="C107" s="67"/>
      <c r="D107" s="67"/>
      <c r="E107" s="67"/>
      <c r="F107" s="1"/>
      <c r="G107" s="1"/>
      <c r="H107" s="1"/>
    </row>
    <row r="108" ht="15.75" customHeight="1">
      <c r="A108" s="66"/>
      <c r="B108" s="66"/>
      <c r="C108" s="67"/>
      <c r="D108" s="67"/>
      <c r="E108" s="67"/>
      <c r="F108" s="1"/>
      <c r="G108" s="1"/>
      <c r="H108" s="1"/>
    </row>
    <row r="109" ht="15.75" customHeight="1">
      <c r="A109" s="66"/>
      <c r="B109" s="66"/>
      <c r="C109" s="67"/>
      <c r="D109" s="67"/>
      <c r="E109" s="67"/>
      <c r="F109" s="1"/>
      <c r="G109" s="1"/>
      <c r="H109" s="1"/>
    </row>
    <row r="110" ht="15.75" customHeight="1">
      <c r="A110" s="66"/>
      <c r="B110" s="66"/>
      <c r="C110" s="67"/>
      <c r="D110" s="67"/>
      <c r="E110" s="67"/>
      <c r="F110" s="1"/>
      <c r="G110" s="1"/>
      <c r="H110" s="1"/>
    </row>
    <row r="111" ht="15.75" customHeight="1">
      <c r="A111" s="66"/>
      <c r="B111" s="66"/>
      <c r="C111" s="67"/>
      <c r="D111" s="67"/>
      <c r="E111" s="67"/>
      <c r="F111" s="1"/>
      <c r="G111" s="1"/>
      <c r="H111" s="1"/>
    </row>
    <row r="112" ht="15.75" customHeight="1">
      <c r="A112" s="66"/>
      <c r="B112" s="66"/>
      <c r="C112" s="67"/>
      <c r="D112" s="67"/>
      <c r="E112" s="67"/>
      <c r="F112" s="1"/>
      <c r="G112" s="1"/>
      <c r="H112" s="1"/>
    </row>
    <row r="113" ht="15.75" customHeight="1">
      <c r="A113" s="66"/>
      <c r="B113" s="66"/>
      <c r="C113" s="67"/>
      <c r="D113" s="67"/>
      <c r="E113" s="67"/>
      <c r="F113" s="1"/>
      <c r="G113" s="1"/>
      <c r="H113" s="1"/>
    </row>
    <row r="114" ht="15.75" customHeight="1">
      <c r="A114" s="66"/>
      <c r="B114" s="66"/>
      <c r="C114" s="67"/>
      <c r="D114" s="67"/>
      <c r="E114" s="67"/>
      <c r="F114" s="1"/>
      <c r="G114" s="1"/>
      <c r="H114" s="1"/>
    </row>
    <row r="115" ht="15.75" customHeight="1">
      <c r="A115" s="66"/>
      <c r="B115" s="66"/>
      <c r="C115" s="67"/>
      <c r="D115" s="67"/>
      <c r="E115" s="67"/>
      <c r="F115" s="1"/>
      <c r="G115" s="1"/>
      <c r="H115" s="1"/>
    </row>
    <row r="116" ht="15.75" customHeight="1">
      <c r="A116" s="66"/>
      <c r="B116" s="66"/>
      <c r="C116" s="67"/>
      <c r="D116" s="67"/>
      <c r="E116" s="67"/>
      <c r="F116" s="1"/>
      <c r="G116" s="1"/>
      <c r="H116" s="1"/>
    </row>
    <row r="117" ht="15.75" customHeight="1">
      <c r="A117" s="66"/>
      <c r="B117" s="66"/>
      <c r="C117" s="67"/>
      <c r="D117" s="67"/>
      <c r="E117" s="67"/>
      <c r="F117" s="1"/>
      <c r="G117" s="1"/>
      <c r="H117" s="1"/>
    </row>
    <row r="118" ht="15.75" customHeight="1">
      <c r="A118" s="66"/>
      <c r="B118" s="66"/>
      <c r="C118" s="67"/>
      <c r="D118" s="67"/>
      <c r="E118" s="67"/>
      <c r="F118" s="1"/>
      <c r="G118" s="1"/>
      <c r="H118" s="1"/>
    </row>
    <row r="119" ht="15.75" customHeight="1">
      <c r="A119" s="66"/>
      <c r="B119" s="66"/>
      <c r="C119" s="67"/>
      <c r="D119" s="67"/>
      <c r="E119" s="67"/>
      <c r="F119" s="1"/>
      <c r="G119" s="1"/>
      <c r="H119" s="1"/>
    </row>
    <row r="120" ht="15.75" customHeight="1">
      <c r="A120" s="66"/>
      <c r="B120" s="66"/>
      <c r="C120" s="67"/>
      <c r="D120" s="67"/>
      <c r="E120" s="67"/>
      <c r="F120" s="1"/>
      <c r="G120" s="1"/>
      <c r="H120" s="1"/>
    </row>
    <row r="121" ht="15.75" customHeight="1">
      <c r="A121" s="66"/>
      <c r="B121" s="66"/>
      <c r="C121" s="67"/>
      <c r="D121" s="67"/>
      <c r="E121" s="67"/>
      <c r="F121" s="1"/>
      <c r="G121" s="1"/>
      <c r="H121" s="1"/>
    </row>
    <row r="122" ht="15.75" customHeight="1">
      <c r="A122" s="66"/>
      <c r="B122" s="66"/>
      <c r="C122" s="67"/>
      <c r="D122" s="67"/>
      <c r="E122" s="67"/>
      <c r="F122" s="1"/>
      <c r="G122" s="1"/>
      <c r="H122" s="1"/>
    </row>
    <row r="123" ht="15.75" customHeight="1">
      <c r="A123" s="66"/>
      <c r="B123" s="66"/>
      <c r="C123" s="67"/>
      <c r="D123" s="67"/>
      <c r="E123" s="67"/>
      <c r="F123" s="1"/>
      <c r="G123" s="1"/>
      <c r="H123" s="1"/>
    </row>
    <row r="124" ht="15.75" customHeight="1">
      <c r="A124" s="66"/>
      <c r="B124" s="66"/>
      <c r="C124" s="67"/>
      <c r="D124" s="67"/>
      <c r="E124" s="67"/>
      <c r="F124" s="1"/>
      <c r="G124" s="1"/>
      <c r="H124" s="1"/>
    </row>
    <row r="125" ht="15.75" customHeight="1">
      <c r="A125" s="66"/>
      <c r="B125" s="66"/>
      <c r="C125" s="67"/>
      <c r="D125" s="67"/>
      <c r="E125" s="67"/>
      <c r="F125" s="1"/>
      <c r="G125" s="1"/>
      <c r="H125" s="1"/>
    </row>
    <row r="126" ht="15.75" customHeight="1">
      <c r="A126" s="66"/>
      <c r="B126" s="66"/>
      <c r="C126" s="67"/>
      <c r="D126" s="67"/>
      <c r="E126" s="67"/>
      <c r="F126" s="1"/>
      <c r="G126" s="1"/>
      <c r="H126" s="1"/>
    </row>
    <row r="127" ht="15.75" customHeight="1">
      <c r="A127" s="66"/>
      <c r="B127" s="66"/>
      <c r="C127" s="67"/>
      <c r="D127" s="67"/>
      <c r="E127" s="67"/>
      <c r="F127" s="1"/>
      <c r="G127" s="1"/>
      <c r="H127" s="1"/>
    </row>
    <row r="128" ht="15.75" customHeight="1">
      <c r="A128" s="66"/>
      <c r="B128" s="66"/>
      <c r="C128" s="67"/>
      <c r="D128" s="67"/>
      <c r="E128" s="67"/>
      <c r="F128" s="1"/>
      <c r="G128" s="1"/>
      <c r="H128" s="1"/>
    </row>
    <row r="129" ht="15.75" customHeight="1">
      <c r="A129" s="66"/>
      <c r="B129" s="66"/>
      <c r="C129" s="67"/>
      <c r="D129" s="67"/>
      <c r="E129" s="67"/>
      <c r="F129" s="1"/>
      <c r="G129" s="1"/>
      <c r="H129" s="1"/>
    </row>
    <row r="130" ht="15.75" customHeight="1">
      <c r="A130" s="66"/>
      <c r="B130" s="66"/>
      <c r="C130" s="67"/>
      <c r="D130" s="67"/>
      <c r="E130" s="67"/>
      <c r="F130" s="1"/>
      <c r="G130" s="1"/>
      <c r="H130" s="1"/>
    </row>
    <row r="131" ht="15.75" customHeight="1">
      <c r="A131" s="66"/>
      <c r="B131" s="66"/>
      <c r="C131" s="67"/>
      <c r="D131" s="67"/>
      <c r="E131" s="67"/>
      <c r="F131" s="1"/>
      <c r="G131" s="1"/>
      <c r="H131" s="1"/>
    </row>
    <row r="132" ht="15.75" customHeight="1">
      <c r="A132" s="66"/>
      <c r="B132" s="66"/>
      <c r="C132" s="67"/>
      <c r="D132" s="67"/>
      <c r="E132" s="67"/>
      <c r="F132" s="1"/>
      <c r="G132" s="1"/>
      <c r="H132" s="1"/>
    </row>
    <row r="133" ht="15.75" customHeight="1">
      <c r="A133" s="66"/>
      <c r="B133" s="66"/>
      <c r="C133" s="67"/>
      <c r="D133" s="67"/>
      <c r="E133" s="67"/>
      <c r="F133" s="1"/>
      <c r="G133" s="1"/>
      <c r="H133" s="1"/>
    </row>
    <row r="134" ht="15.75" customHeight="1">
      <c r="A134" s="66"/>
      <c r="B134" s="66"/>
      <c r="C134" s="67"/>
      <c r="D134" s="67"/>
      <c r="E134" s="67"/>
      <c r="F134" s="1"/>
      <c r="G134" s="1"/>
      <c r="H134" s="1"/>
    </row>
    <row r="135" ht="15.75" customHeight="1">
      <c r="A135" s="66"/>
      <c r="B135" s="66"/>
      <c r="C135" s="67"/>
      <c r="D135" s="67"/>
      <c r="E135" s="67"/>
      <c r="F135" s="1"/>
      <c r="G135" s="1"/>
      <c r="H135" s="1"/>
    </row>
    <row r="136" ht="15.75" customHeight="1">
      <c r="A136" s="66"/>
      <c r="B136" s="66"/>
      <c r="C136" s="67"/>
      <c r="D136" s="67"/>
      <c r="E136" s="67"/>
      <c r="F136" s="1"/>
      <c r="G136" s="1"/>
      <c r="H136" s="1"/>
    </row>
    <row r="137" ht="15.75" customHeight="1">
      <c r="A137" s="66"/>
      <c r="B137" s="66"/>
      <c r="C137" s="67"/>
      <c r="D137" s="67"/>
      <c r="E137" s="67"/>
      <c r="F137" s="1"/>
      <c r="G137" s="1"/>
      <c r="H137" s="1"/>
    </row>
    <row r="138" ht="15.75" customHeight="1">
      <c r="A138" s="66"/>
      <c r="B138" s="66"/>
      <c r="C138" s="67"/>
      <c r="D138" s="67"/>
      <c r="E138" s="67"/>
      <c r="F138" s="1"/>
      <c r="G138" s="1"/>
      <c r="H138" s="1"/>
    </row>
    <row r="139" ht="15.75" customHeight="1">
      <c r="A139" s="66"/>
      <c r="B139" s="66"/>
      <c r="C139" s="67"/>
      <c r="D139" s="67"/>
      <c r="E139" s="67"/>
      <c r="F139" s="1"/>
      <c r="G139" s="1"/>
      <c r="H139" s="1"/>
    </row>
    <row r="140" ht="15.75" customHeight="1">
      <c r="A140" s="66"/>
      <c r="B140" s="66"/>
      <c r="C140" s="67"/>
      <c r="D140" s="67"/>
      <c r="E140" s="67"/>
      <c r="F140" s="1"/>
      <c r="G140" s="1"/>
      <c r="H140" s="1"/>
    </row>
    <row r="141" ht="15.75" customHeight="1">
      <c r="A141" s="66"/>
      <c r="B141" s="66"/>
      <c r="C141" s="67"/>
      <c r="D141" s="67"/>
      <c r="E141" s="67"/>
      <c r="F141" s="1"/>
      <c r="G141" s="1"/>
      <c r="H141" s="1"/>
    </row>
    <row r="142" ht="15.75" customHeight="1">
      <c r="A142" s="66"/>
      <c r="B142" s="66"/>
      <c r="C142" s="67"/>
      <c r="D142" s="67"/>
      <c r="E142" s="67"/>
      <c r="F142" s="1"/>
      <c r="G142" s="1"/>
      <c r="H142" s="1"/>
    </row>
    <row r="143" ht="15.75" customHeight="1">
      <c r="A143" s="66"/>
      <c r="B143" s="66"/>
      <c r="C143" s="67"/>
      <c r="D143" s="67"/>
      <c r="E143" s="67"/>
      <c r="F143" s="1"/>
      <c r="G143" s="1"/>
      <c r="H143" s="1"/>
    </row>
    <row r="144" ht="15.75" customHeight="1">
      <c r="A144" s="66"/>
      <c r="B144" s="66"/>
      <c r="C144" s="67"/>
      <c r="D144" s="67"/>
      <c r="E144" s="67"/>
      <c r="F144" s="1"/>
      <c r="G144" s="1"/>
      <c r="H144" s="1"/>
    </row>
    <row r="145" ht="15.75" customHeight="1">
      <c r="A145" s="66"/>
      <c r="B145" s="66"/>
      <c r="C145" s="67"/>
      <c r="D145" s="67"/>
      <c r="E145" s="67"/>
      <c r="F145" s="1"/>
      <c r="G145" s="1"/>
      <c r="H145" s="1"/>
    </row>
    <row r="146" ht="15.75" customHeight="1">
      <c r="A146" s="66"/>
      <c r="B146" s="66"/>
      <c r="C146" s="67"/>
      <c r="D146" s="67"/>
      <c r="E146" s="67"/>
      <c r="F146" s="1"/>
      <c r="G146" s="1"/>
      <c r="H146" s="1"/>
    </row>
    <row r="147" ht="15.75" customHeight="1">
      <c r="A147" s="66"/>
      <c r="B147" s="66"/>
      <c r="C147" s="67"/>
      <c r="D147" s="67"/>
      <c r="E147" s="67"/>
      <c r="F147" s="1"/>
      <c r="G147" s="1"/>
      <c r="H147" s="1"/>
    </row>
    <row r="148" ht="15.75" customHeight="1">
      <c r="A148" s="66"/>
      <c r="B148" s="66"/>
      <c r="C148" s="67"/>
      <c r="D148" s="67"/>
      <c r="E148" s="67"/>
      <c r="F148" s="1"/>
      <c r="G148" s="1"/>
      <c r="H148" s="1"/>
    </row>
    <row r="149" ht="15.75" customHeight="1">
      <c r="A149" s="66"/>
      <c r="B149" s="66"/>
      <c r="C149" s="67"/>
      <c r="D149" s="67"/>
      <c r="E149" s="67"/>
      <c r="F149" s="1"/>
      <c r="G149" s="1"/>
      <c r="H149" s="1"/>
    </row>
    <row r="150" ht="15.75" customHeight="1">
      <c r="A150" s="66"/>
      <c r="B150" s="66"/>
      <c r="C150" s="67"/>
      <c r="D150" s="67"/>
      <c r="E150" s="67"/>
      <c r="F150" s="1"/>
      <c r="G150" s="1"/>
      <c r="H150" s="1"/>
    </row>
    <row r="151" ht="15.75" customHeight="1">
      <c r="A151" s="66"/>
      <c r="B151" s="66"/>
      <c r="C151" s="67"/>
      <c r="D151" s="67"/>
      <c r="E151" s="67"/>
      <c r="F151" s="1"/>
      <c r="G151" s="1"/>
      <c r="H151" s="1"/>
    </row>
    <row r="152" ht="15.75" customHeight="1">
      <c r="A152" s="66"/>
      <c r="B152" s="66"/>
      <c r="C152" s="67"/>
      <c r="D152" s="67"/>
      <c r="E152" s="67"/>
      <c r="F152" s="1"/>
      <c r="G152" s="1"/>
      <c r="H152" s="1"/>
    </row>
    <row r="153" ht="15.75" customHeight="1">
      <c r="A153" s="66"/>
      <c r="B153" s="66"/>
      <c r="C153" s="67"/>
      <c r="D153" s="67"/>
      <c r="E153" s="67"/>
      <c r="F153" s="1"/>
      <c r="G153" s="1"/>
      <c r="H153" s="1"/>
    </row>
    <row r="154" ht="15.75" customHeight="1">
      <c r="A154" s="66"/>
      <c r="B154" s="66"/>
      <c r="C154" s="67"/>
      <c r="D154" s="67"/>
      <c r="E154" s="67"/>
      <c r="F154" s="1"/>
      <c r="G154" s="1"/>
      <c r="H154" s="1"/>
    </row>
    <row r="155" ht="15.75" customHeight="1">
      <c r="A155" s="66"/>
      <c r="B155" s="66"/>
      <c r="C155" s="67"/>
      <c r="D155" s="67"/>
      <c r="E155" s="67"/>
      <c r="F155" s="1"/>
      <c r="G155" s="1"/>
      <c r="H155" s="1"/>
    </row>
    <row r="156" ht="15.75" customHeight="1">
      <c r="A156" s="66"/>
      <c r="B156" s="66"/>
      <c r="C156" s="67"/>
      <c r="D156" s="67"/>
      <c r="E156" s="67"/>
      <c r="F156" s="1"/>
      <c r="G156" s="1"/>
      <c r="H156" s="1"/>
    </row>
    <row r="157" ht="15.75" customHeight="1">
      <c r="A157" s="66"/>
      <c r="B157" s="66"/>
      <c r="C157" s="67"/>
      <c r="D157" s="67"/>
      <c r="E157" s="67"/>
      <c r="F157" s="1"/>
      <c r="G157" s="1"/>
      <c r="H157" s="1"/>
    </row>
    <row r="158" ht="15.75" customHeight="1">
      <c r="A158" s="66"/>
      <c r="B158" s="66"/>
      <c r="C158" s="67"/>
      <c r="D158" s="67"/>
      <c r="E158" s="67"/>
      <c r="F158" s="1"/>
      <c r="G158" s="1"/>
      <c r="H158" s="1"/>
    </row>
    <row r="159" ht="15.75" customHeight="1">
      <c r="A159" s="66"/>
      <c r="B159" s="66"/>
      <c r="C159" s="67"/>
      <c r="D159" s="67"/>
      <c r="E159" s="67"/>
      <c r="F159" s="1"/>
      <c r="G159" s="1"/>
      <c r="H159" s="1"/>
    </row>
    <row r="160" ht="15.75" customHeight="1">
      <c r="A160" s="66"/>
      <c r="B160" s="66"/>
      <c r="C160" s="67"/>
      <c r="D160" s="67"/>
      <c r="E160" s="67"/>
      <c r="F160" s="1"/>
      <c r="G160" s="1"/>
      <c r="H160" s="1"/>
    </row>
    <row r="161" ht="15.75" customHeight="1">
      <c r="A161" s="66"/>
      <c r="B161" s="66"/>
      <c r="C161" s="67"/>
      <c r="D161" s="67"/>
      <c r="E161" s="67"/>
      <c r="F161" s="1"/>
      <c r="G161" s="1"/>
      <c r="H161" s="1"/>
    </row>
    <row r="162" ht="15.75" customHeight="1">
      <c r="A162" s="66"/>
      <c r="B162" s="66"/>
      <c r="C162" s="67"/>
      <c r="D162" s="67"/>
      <c r="E162" s="67"/>
      <c r="F162" s="1"/>
      <c r="G162" s="1"/>
      <c r="H162" s="1"/>
    </row>
    <row r="163" ht="15.75" customHeight="1">
      <c r="A163" s="66"/>
      <c r="B163" s="66"/>
      <c r="C163" s="67"/>
      <c r="D163" s="67"/>
      <c r="E163" s="67"/>
      <c r="F163" s="1"/>
      <c r="G163" s="1"/>
      <c r="H163" s="1"/>
    </row>
    <row r="164" ht="15.75" customHeight="1">
      <c r="A164" s="66"/>
      <c r="B164" s="66"/>
      <c r="C164" s="67"/>
      <c r="D164" s="67"/>
      <c r="E164" s="67"/>
      <c r="F164" s="1"/>
      <c r="G164" s="1"/>
      <c r="H164" s="1"/>
    </row>
    <row r="165" ht="15.75" customHeight="1">
      <c r="A165" s="66"/>
      <c r="B165" s="66"/>
      <c r="C165" s="67"/>
      <c r="D165" s="67"/>
      <c r="E165" s="67"/>
      <c r="F165" s="1"/>
      <c r="G165" s="1"/>
      <c r="H165" s="1"/>
    </row>
    <row r="166" ht="15.75" customHeight="1">
      <c r="A166" s="66"/>
      <c r="B166" s="66"/>
      <c r="C166" s="67"/>
      <c r="D166" s="67"/>
      <c r="E166" s="67"/>
      <c r="F166" s="1"/>
      <c r="G166" s="1"/>
      <c r="H166" s="1"/>
    </row>
    <row r="167" ht="15.75" customHeight="1">
      <c r="A167" s="66"/>
      <c r="B167" s="66"/>
      <c r="C167" s="67"/>
      <c r="D167" s="67"/>
      <c r="E167" s="67"/>
      <c r="F167" s="1"/>
      <c r="G167" s="1"/>
      <c r="H167" s="1"/>
    </row>
    <row r="168" ht="15.75" customHeight="1">
      <c r="A168" s="66"/>
      <c r="B168" s="66"/>
      <c r="C168" s="67"/>
      <c r="D168" s="67"/>
      <c r="E168" s="67"/>
      <c r="F168" s="1"/>
      <c r="G168" s="1"/>
      <c r="H168" s="1"/>
    </row>
    <row r="169" ht="15.75" customHeight="1">
      <c r="A169" s="66"/>
      <c r="B169" s="66"/>
      <c r="C169" s="67"/>
      <c r="D169" s="67"/>
      <c r="E169" s="67"/>
      <c r="F169" s="1"/>
      <c r="G169" s="1"/>
      <c r="H169" s="1"/>
    </row>
    <row r="170" ht="15.75" customHeight="1">
      <c r="A170" s="66"/>
      <c r="B170" s="66"/>
      <c r="C170" s="67"/>
      <c r="D170" s="67"/>
      <c r="E170" s="67"/>
      <c r="F170" s="1"/>
      <c r="G170" s="1"/>
      <c r="H170" s="1"/>
    </row>
    <row r="171" ht="15.75" customHeight="1">
      <c r="A171" s="66"/>
      <c r="B171" s="66"/>
      <c r="C171" s="67"/>
      <c r="D171" s="67"/>
      <c r="E171" s="67"/>
      <c r="F171" s="1"/>
      <c r="G171" s="1"/>
      <c r="H171" s="1"/>
    </row>
    <row r="172" ht="15.75" customHeight="1">
      <c r="A172" s="66"/>
      <c r="B172" s="66"/>
      <c r="C172" s="67"/>
      <c r="D172" s="67"/>
      <c r="E172" s="67"/>
      <c r="F172" s="1"/>
      <c r="G172" s="1"/>
      <c r="H172" s="1"/>
    </row>
    <row r="173" ht="15.75" customHeight="1">
      <c r="A173" s="66"/>
      <c r="B173" s="66"/>
      <c r="C173" s="67"/>
      <c r="D173" s="67"/>
      <c r="E173" s="67"/>
      <c r="F173" s="1"/>
      <c r="G173" s="1"/>
      <c r="H173" s="1"/>
    </row>
    <row r="174" ht="15.75" customHeight="1">
      <c r="A174" s="66"/>
      <c r="B174" s="66"/>
      <c r="C174" s="67"/>
      <c r="D174" s="67"/>
      <c r="E174" s="67"/>
      <c r="F174" s="1"/>
      <c r="G174" s="1"/>
      <c r="H174" s="1"/>
    </row>
    <row r="175" ht="15.75" customHeight="1">
      <c r="A175" s="66"/>
      <c r="B175" s="66"/>
      <c r="C175" s="67"/>
      <c r="D175" s="67"/>
      <c r="E175" s="67"/>
      <c r="F175" s="1"/>
      <c r="G175" s="1"/>
      <c r="H175" s="1"/>
    </row>
    <row r="176" ht="15.75" customHeight="1">
      <c r="A176" s="66"/>
      <c r="B176" s="66"/>
      <c r="C176" s="67"/>
      <c r="D176" s="67"/>
      <c r="E176" s="67"/>
      <c r="F176" s="1"/>
      <c r="G176" s="1"/>
      <c r="H176" s="1"/>
    </row>
    <row r="177" ht="15.75" customHeight="1">
      <c r="A177" s="66"/>
      <c r="B177" s="66"/>
      <c r="C177" s="67"/>
      <c r="D177" s="67"/>
      <c r="E177" s="67"/>
      <c r="F177" s="1"/>
      <c r="G177" s="1"/>
      <c r="H177" s="1"/>
    </row>
    <row r="178" ht="15.75" customHeight="1">
      <c r="A178" s="66"/>
      <c r="B178" s="66"/>
      <c r="C178" s="67"/>
      <c r="D178" s="67"/>
      <c r="E178" s="67"/>
      <c r="F178" s="1"/>
      <c r="G178" s="1"/>
      <c r="H178" s="1"/>
    </row>
    <row r="179" ht="15.75" customHeight="1">
      <c r="A179" s="66"/>
      <c r="B179" s="66"/>
      <c r="C179" s="67"/>
      <c r="D179" s="67"/>
      <c r="E179" s="67"/>
      <c r="F179" s="1"/>
      <c r="G179" s="1"/>
      <c r="H179" s="1"/>
    </row>
    <row r="180" ht="15.75" customHeight="1">
      <c r="A180" s="66"/>
      <c r="B180" s="66"/>
      <c r="C180" s="67"/>
      <c r="D180" s="67"/>
      <c r="E180" s="67"/>
      <c r="F180" s="1"/>
      <c r="G180" s="1"/>
      <c r="H180" s="1"/>
    </row>
    <row r="181" ht="15.75" customHeight="1">
      <c r="A181" s="66"/>
      <c r="B181" s="66"/>
      <c r="C181" s="67"/>
      <c r="D181" s="67"/>
      <c r="E181" s="67"/>
      <c r="F181" s="1"/>
      <c r="G181" s="1"/>
      <c r="H181" s="1"/>
    </row>
    <row r="182" ht="15.75" customHeight="1">
      <c r="A182" s="66"/>
      <c r="B182" s="66"/>
      <c r="C182" s="67"/>
      <c r="D182" s="67"/>
      <c r="E182" s="67"/>
      <c r="F182" s="1"/>
      <c r="G182" s="1"/>
      <c r="H182" s="1"/>
    </row>
    <row r="183" ht="15.75" customHeight="1">
      <c r="A183" s="66"/>
      <c r="B183" s="66"/>
      <c r="C183" s="67"/>
      <c r="D183" s="67"/>
      <c r="E183" s="67"/>
      <c r="F183" s="1"/>
      <c r="G183" s="1"/>
      <c r="H183" s="1"/>
    </row>
    <row r="184" ht="15.75" customHeight="1">
      <c r="A184" s="66"/>
      <c r="B184" s="66"/>
      <c r="C184" s="67"/>
      <c r="D184" s="67"/>
      <c r="E184" s="67"/>
      <c r="F184" s="1"/>
      <c r="G184" s="1"/>
      <c r="H184" s="1"/>
    </row>
    <row r="185" ht="15.75" customHeight="1">
      <c r="A185" s="66"/>
      <c r="B185" s="66"/>
      <c r="C185" s="67"/>
      <c r="D185" s="67"/>
      <c r="E185" s="67"/>
      <c r="F185" s="1"/>
      <c r="G185" s="1"/>
      <c r="H185" s="1"/>
    </row>
    <row r="186" ht="15.75" customHeight="1">
      <c r="A186" s="66"/>
      <c r="B186" s="66"/>
      <c r="C186" s="67"/>
      <c r="D186" s="67"/>
      <c r="E186" s="67"/>
      <c r="F186" s="1"/>
      <c r="G186" s="1"/>
      <c r="H186" s="1"/>
    </row>
    <row r="187" ht="15.75" customHeight="1">
      <c r="A187" s="66"/>
      <c r="B187" s="66"/>
      <c r="C187" s="67"/>
      <c r="D187" s="67"/>
      <c r="E187" s="67"/>
      <c r="F187" s="1"/>
      <c r="G187" s="1"/>
      <c r="H187" s="1"/>
    </row>
    <row r="188" ht="15.75" customHeight="1">
      <c r="A188" s="66"/>
      <c r="B188" s="66"/>
      <c r="C188" s="67"/>
      <c r="D188" s="67"/>
      <c r="E188" s="67"/>
      <c r="F188" s="1"/>
      <c r="G188" s="1"/>
      <c r="H188" s="1"/>
    </row>
    <row r="189" ht="15.75" customHeight="1">
      <c r="A189" s="66"/>
      <c r="B189" s="66"/>
      <c r="C189" s="67"/>
      <c r="D189" s="67"/>
      <c r="E189" s="67"/>
      <c r="F189" s="1"/>
      <c r="G189" s="1"/>
      <c r="H189" s="1"/>
    </row>
    <row r="190" ht="15.75" customHeight="1">
      <c r="A190" s="66"/>
      <c r="B190" s="66"/>
      <c r="C190" s="67"/>
      <c r="D190" s="67"/>
      <c r="E190" s="67"/>
      <c r="F190" s="1"/>
      <c r="G190" s="1"/>
      <c r="H190" s="1"/>
    </row>
    <row r="191" ht="15.75" customHeight="1">
      <c r="A191" s="66"/>
      <c r="B191" s="66"/>
      <c r="C191" s="67"/>
      <c r="D191" s="67"/>
      <c r="E191" s="67"/>
      <c r="F191" s="1"/>
      <c r="G191" s="1"/>
      <c r="H191" s="1"/>
    </row>
    <row r="192" ht="15.75" customHeight="1">
      <c r="A192" s="66"/>
      <c r="B192" s="66"/>
      <c r="C192" s="67"/>
      <c r="D192" s="67"/>
      <c r="E192" s="67"/>
      <c r="F192" s="1"/>
      <c r="G192" s="1"/>
      <c r="H192" s="1"/>
    </row>
    <row r="193" ht="15.75" customHeight="1">
      <c r="A193" s="66"/>
      <c r="B193" s="66"/>
      <c r="C193" s="67"/>
      <c r="D193" s="67"/>
      <c r="E193" s="67"/>
      <c r="F193" s="1"/>
      <c r="G193" s="1"/>
      <c r="H193" s="1"/>
    </row>
    <row r="194" ht="15.75" customHeight="1">
      <c r="A194" s="66"/>
      <c r="B194" s="66"/>
      <c r="C194" s="67"/>
      <c r="D194" s="67"/>
      <c r="E194" s="67"/>
      <c r="F194" s="1"/>
      <c r="G194" s="1"/>
      <c r="H194" s="1"/>
    </row>
    <row r="195" ht="15.75" customHeight="1">
      <c r="A195" s="66"/>
      <c r="B195" s="66"/>
      <c r="C195" s="67"/>
      <c r="D195" s="67"/>
      <c r="E195" s="67"/>
      <c r="F195" s="1"/>
      <c r="G195" s="1"/>
      <c r="H195" s="1"/>
    </row>
    <row r="196" ht="15.75" customHeight="1">
      <c r="A196" s="66"/>
      <c r="B196" s="66"/>
      <c r="C196" s="67"/>
      <c r="D196" s="67"/>
      <c r="E196" s="67"/>
      <c r="F196" s="1"/>
      <c r="G196" s="1"/>
      <c r="H196" s="1"/>
    </row>
    <row r="197" ht="15.75" customHeight="1">
      <c r="A197" s="66"/>
      <c r="B197" s="66"/>
      <c r="C197" s="67"/>
      <c r="D197" s="67"/>
      <c r="E197" s="67"/>
      <c r="F197" s="1"/>
      <c r="G197" s="1"/>
      <c r="H197" s="1"/>
    </row>
    <row r="198" ht="15.75" customHeight="1">
      <c r="A198" s="66"/>
      <c r="B198" s="66"/>
      <c r="C198" s="67"/>
      <c r="D198" s="67"/>
      <c r="E198" s="67"/>
      <c r="F198" s="1"/>
      <c r="G198" s="1"/>
      <c r="H198" s="1"/>
    </row>
    <row r="199" ht="15.75" customHeight="1">
      <c r="A199" s="66"/>
      <c r="B199" s="66"/>
      <c r="C199" s="67"/>
      <c r="D199" s="67"/>
      <c r="E199" s="67"/>
      <c r="F199" s="1"/>
      <c r="G199" s="1"/>
      <c r="H199" s="1"/>
    </row>
    <row r="200" ht="15.75" customHeight="1">
      <c r="A200" s="66"/>
      <c r="B200" s="66"/>
      <c r="C200" s="67"/>
      <c r="D200" s="67"/>
      <c r="E200" s="67"/>
      <c r="F200" s="1"/>
      <c r="G200" s="1"/>
      <c r="H200" s="1"/>
    </row>
    <row r="201" ht="15.75" customHeight="1">
      <c r="A201" s="66"/>
      <c r="B201" s="66"/>
      <c r="C201" s="67"/>
      <c r="D201" s="67"/>
      <c r="E201" s="67"/>
      <c r="F201" s="1"/>
      <c r="G201" s="1"/>
      <c r="H201" s="1"/>
    </row>
    <row r="202" ht="15.75" customHeight="1">
      <c r="A202" s="66"/>
      <c r="B202" s="66"/>
      <c r="C202" s="67"/>
      <c r="D202" s="67"/>
      <c r="E202" s="67"/>
      <c r="F202" s="1"/>
      <c r="G202" s="1"/>
      <c r="H202" s="1"/>
    </row>
    <row r="203" ht="15.75" customHeight="1">
      <c r="A203" s="66"/>
      <c r="B203" s="66"/>
      <c r="C203" s="67"/>
      <c r="D203" s="67"/>
      <c r="E203" s="67"/>
      <c r="F203" s="1"/>
      <c r="G203" s="1"/>
      <c r="H203" s="1"/>
    </row>
    <row r="204" ht="15.75" customHeight="1">
      <c r="A204" s="66"/>
      <c r="B204" s="66"/>
      <c r="C204" s="67"/>
      <c r="D204" s="67"/>
      <c r="E204" s="67"/>
      <c r="F204" s="1"/>
      <c r="G204" s="1"/>
      <c r="H204" s="1"/>
    </row>
    <row r="205" ht="15.75" customHeight="1">
      <c r="A205" s="66"/>
      <c r="B205" s="66"/>
      <c r="C205" s="67"/>
      <c r="D205" s="67"/>
      <c r="E205" s="67"/>
      <c r="F205" s="1"/>
      <c r="G205" s="1"/>
      <c r="H205" s="1"/>
    </row>
    <row r="206" ht="15.75" customHeight="1">
      <c r="A206" s="66"/>
      <c r="B206" s="66"/>
      <c r="C206" s="67"/>
      <c r="D206" s="67"/>
      <c r="E206" s="67"/>
      <c r="F206" s="1"/>
      <c r="G206" s="1"/>
      <c r="H206" s="1"/>
    </row>
    <row r="207" ht="15.75" customHeight="1">
      <c r="A207" s="66"/>
      <c r="B207" s="66"/>
      <c r="C207" s="67"/>
      <c r="D207" s="67"/>
      <c r="E207" s="67"/>
      <c r="F207" s="1"/>
      <c r="G207" s="1"/>
      <c r="H207" s="1"/>
    </row>
    <row r="208" ht="15.75" customHeight="1">
      <c r="A208" s="66"/>
      <c r="B208" s="66"/>
      <c r="C208" s="67"/>
      <c r="D208" s="67"/>
      <c r="E208" s="67"/>
      <c r="F208" s="1"/>
      <c r="G208" s="1"/>
      <c r="H208" s="1"/>
    </row>
    <row r="209" ht="15.75" customHeight="1">
      <c r="A209" s="66"/>
      <c r="B209" s="66"/>
      <c r="C209" s="67"/>
      <c r="D209" s="67"/>
      <c r="E209" s="67"/>
      <c r="F209" s="1"/>
      <c r="G209" s="1"/>
      <c r="H209" s="1"/>
    </row>
    <row r="210" ht="15.75" customHeight="1">
      <c r="A210" s="66"/>
      <c r="B210" s="66"/>
      <c r="C210" s="67"/>
      <c r="D210" s="67"/>
      <c r="E210" s="67"/>
      <c r="F210" s="1"/>
      <c r="G210" s="1"/>
      <c r="H210" s="1"/>
    </row>
    <row r="211" ht="15.75" customHeight="1">
      <c r="A211" s="66"/>
      <c r="B211" s="66"/>
      <c r="C211" s="67"/>
      <c r="D211" s="67"/>
      <c r="E211" s="67"/>
      <c r="F211" s="1"/>
      <c r="G211" s="1"/>
      <c r="H211" s="1"/>
    </row>
    <row r="212" ht="15.75" customHeight="1">
      <c r="A212" s="66"/>
      <c r="B212" s="66"/>
      <c r="C212" s="67"/>
      <c r="D212" s="67"/>
      <c r="E212" s="67"/>
      <c r="F212" s="1"/>
      <c r="G212" s="1"/>
      <c r="H212" s="1"/>
    </row>
    <row r="213" ht="15.75" customHeight="1">
      <c r="A213" s="66"/>
      <c r="B213" s="66"/>
      <c r="C213" s="67"/>
      <c r="D213" s="67"/>
      <c r="E213" s="67"/>
      <c r="F213" s="1"/>
      <c r="G213" s="1"/>
      <c r="H213" s="1"/>
    </row>
    <row r="214" ht="15.75" customHeight="1">
      <c r="A214" s="66"/>
      <c r="B214" s="66"/>
      <c r="C214" s="67"/>
      <c r="D214" s="67"/>
      <c r="E214" s="67"/>
      <c r="F214" s="1"/>
      <c r="G214" s="1"/>
      <c r="H214" s="1"/>
    </row>
    <row r="215" ht="15.75" customHeight="1">
      <c r="A215" s="66"/>
      <c r="B215" s="66"/>
      <c r="C215" s="67"/>
      <c r="D215" s="67"/>
      <c r="E215" s="67"/>
      <c r="F215" s="1"/>
      <c r="G215" s="1"/>
      <c r="H215" s="1"/>
    </row>
    <row r="216" ht="15.75" customHeight="1">
      <c r="A216" s="66"/>
      <c r="B216" s="66"/>
      <c r="C216" s="67"/>
      <c r="D216" s="67"/>
      <c r="E216" s="67"/>
      <c r="F216" s="1"/>
      <c r="G216" s="1"/>
      <c r="H216" s="1"/>
    </row>
    <row r="217" ht="15.75" customHeight="1">
      <c r="A217" s="66"/>
      <c r="B217" s="66"/>
      <c r="C217" s="67"/>
      <c r="D217" s="67"/>
      <c r="E217" s="67"/>
      <c r="F217" s="1"/>
      <c r="G217" s="1"/>
      <c r="H217" s="1"/>
    </row>
    <row r="218" ht="15.75" customHeight="1">
      <c r="A218" s="66"/>
      <c r="B218" s="66"/>
      <c r="C218" s="67"/>
      <c r="D218" s="67"/>
      <c r="E218" s="67"/>
      <c r="F218" s="1"/>
      <c r="G218" s="1"/>
      <c r="H218" s="1"/>
    </row>
    <row r="219" ht="15.75" customHeight="1">
      <c r="A219" s="66"/>
      <c r="B219" s="66"/>
      <c r="C219" s="67"/>
      <c r="D219" s="67"/>
      <c r="E219" s="67"/>
      <c r="F219" s="1"/>
      <c r="G219" s="1"/>
      <c r="H219" s="1"/>
    </row>
    <row r="220" ht="15.75" customHeight="1">
      <c r="A220" s="66"/>
      <c r="B220" s="66"/>
      <c r="C220" s="67"/>
      <c r="D220" s="67"/>
      <c r="E220" s="67"/>
      <c r="F220" s="1"/>
      <c r="G220" s="1"/>
      <c r="H220" s="1"/>
    </row>
    <row r="221" ht="15.75" customHeight="1">
      <c r="A221" s="66"/>
      <c r="B221" s="66"/>
      <c r="C221" s="67"/>
      <c r="D221" s="67"/>
      <c r="E221" s="67"/>
      <c r="F221" s="1"/>
      <c r="G221" s="1"/>
      <c r="H221" s="1"/>
    </row>
    <row r="222" ht="15.75" customHeight="1">
      <c r="A222" s="66"/>
      <c r="B222" s="66"/>
      <c r="C222" s="67"/>
      <c r="D222" s="67"/>
      <c r="E222" s="67"/>
      <c r="F222" s="1"/>
      <c r="G222" s="1"/>
      <c r="H222" s="1"/>
    </row>
    <row r="223" ht="15.75" customHeight="1">
      <c r="A223" s="66"/>
      <c r="B223" s="66"/>
      <c r="C223" s="67"/>
      <c r="D223" s="67"/>
      <c r="E223" s="67"/>
      <c r="F223" s="1"/>
      <c r="G223" s="1"/>
      <c r="H223" s="1"/>
    </row>
    <row r="224" ht="15.75" customHeight="1">
      <c r="A224" s="66"/>
      <c r="B224" s="66"/>
      <c r="C224" s="67"/>
      <c r="D224" s="67"/>
      <c r="E224" s="67"/>
      <c r="F224" s="1"/>
      <c r="G224" s="1"/>
      <c r="H224" s="1"/>
    </row>
    <row r="225" ht="15.75" customHeight="1">
      <c r="A225" s="66"/>
      <c r="B225" s="66"/>
      <c r="C225" s="67"/>
      <c r="D225" s="67"/>
      <c r="E225" s="67"/>
      <c r="F225" s="1"/>
      <c r="G225" s="1"/>
      <c r="H225" s="1"/>
    </row>
    <row r="226" ht="15.75" customHeight="1">
      <c r="A226" s="66"/>
      <c r="B226" s="66"/>
      <c r="C226" s="67"/>
      <c r="D226" s="67"/>
      <c r="E226" s="67"/>
      <c r="F226" s="1"/>
      <c r="G226" s="1"/>
      <c r="H226" s="1"/>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M10"/>
    <mergeCell ref="A11:M11"/>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4.71"/>
    <col customWidth="1" min="4" max="4" width="17.71"/>
    <col customWidth="1" min="5" max="5" width="26.43"/>
    <col customWidth="1" min="6" max="6" width="26.86"/>
    <col customWidth="1" min="7" max="8" width="13.71"/>
    <col customWidth="1" min="9" max="25" width="8.0"/>
  </cols>
  <sheetData>
    <row r="1">
      <c r="A1" s="66"/>
      <c r="B1" s="66"/>
      <c r="C1" s="67"/>
      <c r="D1" s="67"/>
      <c r="E1" s="67"/>
      <c r="F1" s="1"/>
      <c r="G1" s="1"/>
      <c r="H1" s="1"/>
    </row>
    <row r="2" ht="15.75" customHeight="1">
      <c r="A2" s="586" t="s">
        <v>15421</v>
      </c>
      <c r="B2" s="69"/>
      <c r="C2" s="69"/>
      <c r="D2" s="69"/>
      <c r="E2" s="70"/>
      <c r="F2" s="526"/>
      <c r="G2" s="526"/>
      <c r="H2" s="526"/>
      <c r="I2" s="15"/>
      <c r="J2" s="15"/>
      <c r="K2" s="15"/>
      <c r="L2" s="15"/>
      <c r="M2" s="15"/>
      <c r="N2" s="15"/>
      <c r="O2" s="15"/>
      <c r="P2" s="15"/>
      <c r="Q2" s="15"/>
      <c r="R2" s="15"/>
      <c r="S2" s="15"/>
      <c r="T2" s="15"/>
      <c r="U2" s="15"/>
      <c r="V2" s="15"/>
      <c r="W2" s="15"/>
      <c r="X2" s="15"/>
      <c r="Y2" s="15"/>
    </row>
    <row r="3" ht="15.75" customHeight="1">
      <c r="A3" s="173"/>
      <c r="B3" s="173"/>
      <c r="C3" s="173"/>
      <c r="D3" s="173"/>
      <c r="E3" s="527"/>
      <c r="F3" s="526"/>
      <c r="G3" s="526"/>
      <c r="H3" s="526"/>
      <c r="I3" s="15"/>
      <c r="J3" s="15"/>
      <c r="K3" s="15"/>
      <c r="L3" s="15"/>
      <c r="M3" s="15"/>
      <c r="N3" s="15"/>
      <c r="O3" s="15"/>
      <c r="P3" s="15"/>
      <c r="Q3" s="15"/>
      <c r="R3" s="15"/>
      <c r="S3" s="15"/>
      <c r="T3" s="15"/>
      <c r="U3" s="15"/>
      <c r="V3" s="15"/>
      <c r="W3" s="15"/>
      <c r="X3" s="15"/>
      <c r="Y3" s="15"/>
    </row>
    <row r="4" ht="18.0" customHeight="1">
      <c r="A4" s="144" t="s">
        <v>15422</v>
      </c>
      <c r="B4" s="69"/>
      <c r="C4" s="69"/>
      <c r="D4" s="69"/>
      <c r="E4" s="70"/>
      <c r="F4" s="526"/>
      <c r="G4" s="526"/>
      <c r="H4" s="526"/>
      <c r="I4" s="15"/>
      <c r="J4" s="15"/>
      <c r="K4" s="15"/>
      <c r="L4" s="15"/>
      <c r="M4" s="15"/>
      <c r="N4" s="15"/>
      <c r="O4" s="15"/>
      <c r="P4" s="15"/>
      <c r="Q4" s="15"/>
      <c r="R4" s="15"/>
      <c r="S4" s="15"/>
      <c r="T4" s="15"/>
      <c r="U4" s="15"/>
      <c r="V4" s="15"/>
      <c r="W4" s="15"/>
      <c r="X4" s="15"/>
      <c r="Y4" s="15"/>
    </row>
    <row r="5" ht="15.0" customHeight="1">
      <c r="A5" s="322" t="s">
        <v>15423</v>
      </c>
      <c r="B5" s="69"/>
      <c r="C5" s="69"/>
      <c r="D5" s="69"/>
      <c r="E5" s="70"/>
      <c r="F5" s="526"/>
      <c r="G5" s="526"/>
      <c r="H5" s="526"/>
      <c r="I5" s="15"/>
      <c r="J5" s="15"/>
      <c r="K5" s="15"/>
      <c r="L5" s="15"/>
      <c r="M5" s="15"/>
      <c r="N5" s="15"/>
      <c r="O5" s="15"/>
      <c r="P5" s="15"/>
      <c r="Q5" s="15"/>
      <c r="R5" s="15"/>
      <c r="S5" s="15"/>
      <c r="T5" s="15"/>
      <c r="U5" s="15"/>
      <c r="V5" s="15"/>
      <c r="W5" s="15"/>
      <c r="X5" s="15"/>
      <c r="Y5" s="15"/>
    </row>
    <row r="6" ht="104.25" customHeight="1">
      <c r="A6" s="322" t="s">
        <v>15424</v>
      </c>
      <c r="B6" s="69"/>
      <c r="C6" s="69"/>
      <c r="D6" s="69"/>
      <c r="E6" s="70"/>
      <c r="F6" s="526"/>
      <c r="G6" s="526"/>
      <c r="H6" s="526"/>
      <c r="I6" s="15"/>
      <c r="J6" s="15"/>
      <c r="K6" s="15"/>
      <c r="L6" s="15"/>
      <c r="M6" s="15"/>
      <c r="N6" s="15"/>
      <c r="O6" s="15"/>
      <c r="P6" s="15"/>
      <c r="Q6" s="15"/>
      <c r="R6" s="15"/>
      <c r="S6" s="15"/>
      <c r="T6" s="15"/>
      <c r="U6" s="15"/>
      <c r="V6" s="15"/>
      <c r="W6" s="15"/>
      <c r="X6" s="15"/>
      <c r="Y6" s="15"/>
    </row>
    <row r="7" ht="56.25" customHeight="1">
      <c r="A7" s="322" t="s">
        <v>15425</v>
      </c>
      <c r="B7" s="69"/>
      <c r="C7" s="69"/>
      <c r="D7" s="69"/>
      <c r="E7" s="70"/>
      <c r="F7" s="526"/>
      <c r="G7" s="526"/>
      <c r="H7" s="526"/>
      <c r="I7" s="15"/>
      <c r="J7" s="15"/>
      <c r="K7" s="15"/>
      <c r="L7" s="15"/>
      <c r="M7" s="15"/>
      <c r="N7" s="15"/>
      <c r="O7" s="15"/>
      <c r="P7" s="15"/>
      <c r="Q7" s="15"/>
      <c r="R7" s="15"/>
      <c r="S7" s="15"/>
      <c r="T7" s="15"/>
      <c r="U7" s="15"/>
      <c r="V7" s="15"/>
      <c r="W7" s="15"/>
      <c r="X7" s="15"/>
      <c r="Y7" s="15"/>
    </row>
    <row r="8" ht="17.25" customHeight="1">
      <c r="A8" s="322" t="s">
        <v>15426</v>
      </c>
      <c r="B8" s="69"/>
      <c r="C8" s="69"/>
      <c r="D8" s="69"/>
      <c r="E8" s="70"/>
      <c r="F8" s="526"/>
      <c r="G8" s="526"/>
      <c r="H8" s="526"/>
      <c r="I8" s="15"/>
      <c r="J8" s="15"/>
      <c r="K8" s="15"/>
      <c r="L8" s="15"/>
      <c r="M8" s="15"/>
      <c r="N8" s="15"/>
      <c r="O8" s="15"/>
      <c r="P8" s="15"/>
      <c r="Q8" s="15"/>
      <c r="R8" s="15"/>
      <c r="S8" s="15"/>
      <c r="T8" s="15"/>
      <c r="U8" s="15"/>
      <c r="V8" s="15"/>
      <c r="W8" s="15"/>
      <c r="X8" s="15"/>
      <c r="Y8" s="15"/>
    </row>
    <row r="9" ht="210.0" customHeight="1">
      <c r="A9" s="534" t="s">
        <v>15427</v>
      </c>
      <c r="B9" s="69"/>
      <c r="C9" s="69"/>
      <c r="D9" s="69"/>
      <c r="E9" s="70"/>
      <c r="F9" s="526"/>
      <c r="G9" s="526"/>
      <c r="H9" s="526"/>
      <c r="I9" s="15"/>
      <c r="J9" s="15"/>
      <c r="K9" s="15"/>
      <c r="L9" s="15"/>
      <c r="M9" s="15"/>
      <c r="N9" s="15"/>
      <c r="O9" s="15"/>
      <c r="P9" s="15"/>
      <c r="Q9" s="15"/>
      <c r="R9" s="15"/>
      <c r="S9" s="15"/>
      <c r="T9" s="15"/>
      <c r="U9" s="15"/>
      <c r="V9" s="15"/>
      <c r="W9" s="15"/>
      <c r="X9" s="15"/>
      <c r="Y9" s="15"/>
    </row>
    <row r="10">
      <c r="A10" s="76"/>
      <c r="B10" s="76"/>
      <c r="C10" s="77"/>
      <c r="D10" s="77"/>
      <c r="E10" s="77"/>
      <c r="F10" s="76"/>
      <c r="G10" s="76"/>
      <c r="H10" s="76"/>
      <c r="I10" s="15"/>
      <c r="J10" s="15"/>
      <c r="K10" s="15"/>
      <c r="L10" s="15"/>
      <c r="M10" s="15"/>
      <c r="N10" s="15"/>
      <c r="O10" s="15"/>
      <c r="P10" s="15"/>
      <c r="Q10" s="15"/>
      <c r="R10" s="15"/>
      <c r="S10" s="15"/>
      <c r="T10" s="15"/>
      <c r="U10" s="15"/>
      <c r="V10" s="15"/>
      <c r="W10" s="15"/>
      <c r="X10" s="15"/>
      <c r="Y10" s="15"/>
    </row>
    <row r="11" ht="61.5" customHeight="1">
      <c r="A11" s="147" t="s">
        <v>7499</v>
      </c>
      <c r="B11" s="80" t="s">
        <v>8</v>
      </c>
      <c r="C11" s="80" t="s">
        <v>15428</v>
      </c>
      <c r="D11" s="147" t="s">
        <v>204</v>
      </c>
      <c r="E11" s="147" t="s">
        <v>208</v>
      </c>
      <c r="F11" s="82" t="s">
        <v>209</v>
      </c>
      <c r="I11" s="15"/>
      <c r="J11" s="15"/>
      <c r="K11" s="15"/>
      <c r="L11" s="15"/>
      <c r="M11" s="15"/>
      <c r="N11" s="15"/>
      <c r="O11" s="15"/>
      <c r="P11" s="15"/>
      <c r="Q11" s="15"/>
      <c r="R11" s="15"/>
      <c r="S11" s="15"/>
      <c r="T11" s="15"/>
      <c r="U11" s="15"/>
      <c r="V11" s="15"/>
      <c r="W11" s="15"/>
      <c r="X11" s="15"/>
      <c r="Y11" s="15"/>
    </row>
    <row r="12" ht="11.25" customHeight="1">
      <c r="A12" s="330" t="s">
        <v>1835</v>
      </c>
      <c r="B12" s="330" t="s">
        <v>52</v>
      </c>
      <c r="C12" s="330" t="s">
        <v>15429</v>
      </c>
      <c r="D12" s="587">
        <v>16.0</v>
      </c>
      <c r="E12" s="588">
        <v>16.0</v>
      </c>
      <c r="F12" s="330" t="s">
        <v>51</v>
      </c>
      <c r="G12" s="121"/>
      <c r="H12" s="121"/>
      <c r="I12" s="121"/>
      <c r="J12" s="121"/>
      <c r="K12" s="121"/>
      <c r="L12" s="121"/>
      <c r="M12" s="121"/>
      <c r="N12" s="121"/>
      <c r="O12" s="121"/>
      <c r="P12" s="121"/>
      <c r="Q12" s="121"/>
      <c r="R12" s="121"/>
      <c r="S12" s="121"/>
      <c r="T12" s="121"/>
      <c r="U12" s="121"/>
      <c r="V12" s="121"/>
      <c r="W12" s="121"/>
      <c r="X12" s="121"/>
      <c r="Y12" s="121"/>
      <c r="Z12" s="121"/>
    </row>
    <row r="13" ht="11.25" customHeight="1">
      <c r="A13" s="330" t="s">
        <v>1835</v>
      </c>
      <c r="B13" s="330" t="s">
        <v>52</v>
      </c>
      <c r="C13" s="330" t="s">
        <v>15430</v>
      </c>
      <c r="D13" s="587">
        <v>50.0</v>
      </c>
      <c r="E13" s="588">
        <v>50.0</v>
      </c>
      <c r="F13" s="330" t="s">
        <v>51</v>
      </c>
      <c r="G13" s="121"/>
      <c r="H13" s="121"/>
      <c r="I13" s="121"/>
      <c r="J13" s="121"/>
      <c r="K13" s="121"/>
      <c r="L13" s="121"/>
      <c r="M13" s="121"/>
      <c r="N13" s="121"/>
      <c r="O13" s="121"/>
      <c r="P13" s="121"/>
      <c r="Q13" s="121"/>
      <c r="R13" s="121"/>
      <c r="S13" s="121"/>
      <c r="T13" s="121"/>
      <c r="U13" s="121"/>
      <c r="V13" s="121"/>
      <c r="W13" s="121"/>
      <c r="X13" s="121"/>
      <c r="Y13" s="121"/>
      <c r="Z13" s="121"/>
    </row>
    <row r="14" ht="11.25" customHeight="1">
      <c r="A14" s="330" t="s">
        <v>1835</v>
      </c>
      <c r="B14" s="330" t="s">
        <v>52</v>
      </c>
      <c r="C14" s="330" t="s">
        <v>15431</v>
      </c>
      <c r="D14" s="587">
        <v>100.0</v>
      </c>
      <c r="E14" s="588">
        <v>100.0</v>
      </c>
      <c r="F14" s="330" t="s">
        <v>51</v>
      </c>
      <c r="G14" s="121"/>
      <c r="H14" s="121"/>
      <c r="I14" s="121"/>
      <c r="J14" s="121"/>
      <c r="K14" s="121"/>
      <c r="L14" s="121"/>
      <c r="M14" s="121"/>
      <c r="N14" s="121"/>
      <c r="O14" s="121"/>
      <c r="P14" s="121"/>
      <c r="Q14" s="121"/>
      <c r="R14" s="121"/>
      <c r="S14" s="121"/>
      <c r="T14" s="121"/>
      <c r="U14" s="121"/>
      <c r="V14" s="121"/>
      <c r="W14" s="121"/>
      <c r="X14" s="121"/>
      <c r="Y14" s="121"/>
      <c r="Z14" s="121"/>
    </row>
    <row r="15" ht="11.25" customHeight="1">
      <c r="A15" s="330" t="s">
        <v>1835</v>
      </c>
      <c r="B15" s="330" t="s">
        <v>52</v>
      </c>
      <c r="C15" s="330" t="s">
        <v>15432</v>
      </c>
      <c r="D15" s="587">
        <v>8.0</v>
      </c>
      <c r="E15" s="588">
        <v>8.0</v>
      </c>
      <c r="F15" s="330" t="s">
        <v>51</v>
      </c>
      <c r="G15" s="121"/>
      <c r="H15" s="121"/>
      <c r="I15" s="121"/>
      <c r="J15" s="121"/>
      <c r="K15" s="121"/>
      <c r="L15" s="121"/>
      <c r="M15" s="121"/>
      <c r="N15" s="121"/>
      <c r="O15" s="121"/>
      <c r="P15" s="121"/>
      <c r="Q15" s="121"/>
      <c r="R15" s="121"/>
      <c r="S15" s="121"/>
      <c r="T15" s="121"/>
      <c r="U15" s="121"/>
      <c r="V15" s="121"/>
      <c r="W15" s="121"/>
      <c r="X15" s="121"/>
      <c r="Y15" s="121"/>
      <c r="Z15" s="121"/>
    </row>
    <row r="16" ht="11.25" customHeight="1">
      <c r="A16" s="330" t="s">
        <v>1835</v>
      </c>
      <c r="B16" s="330" t="s">
        <v>52</v>
      </c>
      <c r="C16" s="330" t="s">
        <v>15433</v>
      </c>
      <c r="D16" s="587">
        <v>30.0</v>
      </c>
      <c r="E16" s="588">
        <v>30.0</v>
      </c>
      <c r="F16" s="330" t="s">
        <v>51</v>
      </c>
      <c r="G16" s="121"/>
      <c r="H16" s="121"/>
      <c r="I16" s="121"/>
      <c r="J16" s="121"/>
      <c r="K16" s="121"/>
      <c r="L16" s="121"/>
      <c r="M16" s="121"/>
      <c r="N16" s="121"/>
      <c r="O16" s="121"/>
      <c r="P16" s="121"/>
      <c r="Q16" s="121"/>
      <c r="R16" s="121"/>
      <c r="S16" s="121"/>
      <c r="T16" s="121"/>
      <c r="U16" s="121"/>
      <c r="V16" s="121"/>
      <c r="W16" s="121"/>
      <c r="X16" s="121"/>
      <c r="Y16" s="121"/>
      <c r="Z16" s="121"/>
    </row>
    <row r="17" ht="11.25" customHeight="1">
      <c r="A17" s="330" t="s">
        <v>1835</v>
      </c>
      <c r="B17" s="330" t="s">
        <v>52</v>
      </c>
      <c r="C17" s="330" t="s">
        <v>15434</v>
      </c>
      <c r="D17" s="587">
        <v>20.0</v>
      </c>
      <c r="E17" s="588">
        <v>20.0</v>
      </c>
      <c r="F17" s="330" t="s">
        <v>51</v>
      </c>
      <c r="G17" s="121"/>
      <c r="H17" s="121"/>
      <c r="I17" s="121"/>
      <c r="J17" s="121"/>
      <c r="K17" s="121"/>
      <c r="L17" s="121"/>
      <c r="M17" s="121"/>
      <c r="N17" s="121"/>
      <c r="O17" s="121"/>
      <c r="P17" s="121"/>
      <c r="Q17" s="121"/>
      <c r="R17" s="121"/>
      <c r="S17" s="121"/>
      <c r="T17" s="121"/>
      <c r="U17" s="121"/>
      <c r="V17" s="121"/>
      <c r="W17" s="121"/>
      <c r="X17" s="121"/>
      <c r="Y17" s="121"/>
      <c r="Z17" s="121"/>
    </row>
    <row r="18" ht="11.25" customHeight="1">
      <c r="A18" s="330" t="s">
        <v>11176</v>
      </c>
      <c r="B18" s="330" t="s">
        <v>11177</v>
      </c>
      <c r="C18" s="330" t="s">
        <v>15435</v>
      </c>
      <c r="D18" s="587" t="s">
        <v>15436</v>
      </c>
      <c r="E18" s="588">
        <v>32.0</v>
      </c>
      <c r="F18" s="330" t="s">
        <v>54</v>
      </c>
      <c r="G18" s="121"/>
      <c r="H18" s="121"/>
      <c r="I18" s="121"/>
      <c r="J18" s="121"/>
      <c r="K18" s="121"/>
      <c r="L18" s="121"/>
      <c r="M18" s="121"/>
      <c r="N18" s="121"/>
      <c r="O18" s="121"/>
      <c r="P18" s="121"/>
      <c r="Q18" s="121"/>
      <c r="R18" s="121"/>
      <c r="S18" s="121"/>
      <c r="T18" s="121"/>
      <c r="U18" s="121"/>
      <c r="V18" s="121"/>
      <c r="W18" s="121"/>
      <c r="X18" s="121"/>
      <c r="Y18" s="121"/>
      <c r="Z18" s="121"/>
    </row>
    <row r="19" ht="11.25" customHeight="1">
      <c r="A19" s="330" t="s">
        <v>11176</v>
      </c>
      <c r="B19" s="330" t="s">
        <v>11177</v>
      </c>
      <c r="C19" s="330" t="s">
        <v>15437</v>
      </c>
      <c r="D19" s="587" t="s">
        <v>15438</v>
      </c>
      <c r="E19" s="588">
        <v>24.0</v>
      </c>
      <c r="F19" s="330" t="s">
        <v>54</v>
      </c>
      <c r="G19" s="121"/>
      <c r="H19" s="121"/>
      <c r="I19" s="121"/>
      <c r="J19" s="121"/>
      <c r="K19" s="121"/>
      <c r="L19" s="121"/>
      <c r="M19" s="121"/>
      <c r="N19" s="121"/>
      <c r="O19" s="121"/>
      <c r="P19" s="121"/>
      <c r="Q19" s="121"/>
      <c r="R19" s="121"/>
      <c r="S19" s="121"/>
      <c r="T19" s="121"/>
      <c r="U19" s="121"/>
      <c r="V19" s="121"/>
      <c r="W19" s="121"/>
      <c r="X19" s="121"/>
      <c r="Y19" s="121"/>
      <c r="Z19" s="121"/>
    </row>
    <row r="20" ht="11.25" customHeight="1">
      <c r="A20" s="330" t="s">
        <v>11176</v>
      </c>
      <c r="B20" s="330" t="s">
        <v>11177</v>
      </c>
      <c r="C20" s="330" t="s">
        <v>15439</v>
      </c>
      <c r="D20" s="587">
        <v>100.0</v>
      </c>
      <c r="E20" s="588">
        <v>100.0</v>
      </c>
      <c r="F20" s="330" t="s">
        <v>54</v>
      </c>
      <c r="G20" s="121"/>
      <c r="H20" s="121"/>
      <c r="I20" s="121"/>
      <c r="J20" s="121"/>
      <c r="K20" s="121"/>
      <c r="L20" s="121"/>
      <c r="M20" s="121"/>
      <c r="N20" s="121"/>
      <c r="O20" s="121"/>
      <c r="P20" s="121"/>
      <c r="Q20" s="121"/>
      <c r="R20" s="121"/>
      <c r="S20" s="121"/>
      <c r="T20" s="121"/>
      <c r="U20" s="121"/>
      <c r="V20" s="121"/>
      <c r="W20" s="121"/>
      <c r="X20" s="121"/>
      <c r="Y20" s="121"/>
      <c r="Z20" s="121"/>
    </row>
    <row r="21" ht="11.25" customHeight="1">
      <c r="A21" s="330" t="s">
        <v>11769</v>
      </c>
      <c r="B21" s="330" t="s">
        <v>52</v>
      </c>
      <c r="C21" s="330" t="s">
        <v>15431</v>
      </c>
      <c r="D21" s="587">
        <v>100.0</v>
      </c>
      <c r="E21" s="588">
        <v>100.0</v>
      </c>
      <c r="F21" s="330" t="s">
        <v>56</v>
      </c>
      <c r="G21" s="121"/>
      <c r="H21" s="121"/>
      <c r="I21" s="121"/>
      <c r="J21" s="121"/>
      <c r="K21" s="121"/>
      <c r="L21" s="121"/>
      <c r="M21" s="121"/>
      <c r="N21" s="121"/>
      <c r="O21" s="121"/>
      <c r="P21" s="121"/>
      <c r="Q21" s="121"/>
      <c r="R21" s="121"/>
      <c r="S21" s="121"/>
      <c r="T21" s="121"/>
      <c r="U21" s="121"/>
      <c r="V21" s="121"/>
      <c r="W21" s="121"/>
      <c r="X21" s="121"/>
      <c r="Y21" s="121"/>
      <c r="Z21" s="121"/>
    </row>
    <row r="22" ht="11.25" customHeight="1">
      <c r="A22" s="330" t="s">
        <v>1855</v>
      </c>
      <c r="B22" s="330" t="s">
        <v>52</v>
      </c>
      <c r="C22" s="330" t="s">
        <v>15440</v>
      </c>
      <c r="D22" s="587">
        <v>20.0</v>
      </c>
      <c r="E22" s="588">
        <v>20.0</v>
      </c>
      <c r="F22" s="330" t="s">
        <v>57</v>
      </c>
      <c r="G22" s="121"/>
      <c r="H22" s="121"/>
      <c r="I22" s="121"/>
      <c r="J22" s="121"/>
      <c r="K22" s="121"/>
      <c r="L22" s="121"/>
      <c r="M22" s="121"/>
      <c r="N22" s="121"/>
      <c r="O22" s="121"/>
      <c r="P22" s="121"/>
      <c r="Q22" s="121"/>
      <c r="R22" s="121"/>
      <c r="S22" s="121"/>
      <c r="T22" s="121"/>
      <c r="U22" s="121"/>
      <c r="V22" s="121"/>
      <c r="W22" s="121"/>
      <c r="X22" s="121"/>
      <c r="Y22" s="121"/>
      <c r="Z22" s="121"/>
    </row>
    <row r="23" ht="11.25" customHeight="1">
      <c r="A23" s="330" t="s">
        <v>1855</v>
      </c>
      <c r="B23" s="330" t="s">
        <v>52</v>
      </c>
      <c r="C23" s="330" t="s">
        <v>15441</v>
      </c>
      <c r="D23" s="587">
        <v>100.0</v>
      </c>
      <c r="E23" s="588">
        <v>100.0</v>
      </c>
      <c r="F23" s="330" t="s">
        <v>57</v>
      </c>
      <c r="G23" s="121"/>
      <c r="H23" s="121"/>
      <c r="I23" s="121"/>
      <c r="J23" s="121"/>
      <c r="K23" s="121"/>
      <c r="L23" s="121"/>
      <c r="M23" s="121"/>
      <c r="N23" s="121"/>
      <c r="O23" s="121"/>
      <c r="P23" s="121"/>
      <c r="Q23" s="121"/>
      <c r="R23" s="121"/>
      <c r="S23" s="121"/>
      <c r="T23" s="121"/>
      <c r="U23" s="121"/>
      <c r="V23" s="121"/>
      <c r="W23" s="121"/>
      <c r="X23" s="121"/>
      <c r="Y23" s="121"/>
      <c r="Z23" s="121"/>
    </row>
    <row r="24" ht="11.25" customHeight="1">
      <c r="A24" s="330" t="s">
        <v>11780</v>
      </c>
      <c r="B24" s="330" t="s">
        <v>52</v>
      </c>
      <c r="C24" s="330" t="s">
        <v>15442</v>
      </c>
      <c r="D24" s="587">
        <v>50.0</v>
      </c>
      <c r="E24" s="588">
        <v>50.0</v>
      </c>
      <c r="F24" s="330" t="s">
        <v>60</v>
      </c>
      <c r="G24" s="121"/>
      <c r="H24" s="121"/>
      <c r="I24" s="121"/>
      <c r="J24" s="121"/>
      <c r="K24" s="121"/>
      <c r="L24" s="121"/>
      <c r="M24" s="121"/>
      <c r="N24" s="121"/>
      <c r="O24" s="121"/>
      <c r="P24" s="121"/>
      <c r="Q24" s="121"/>
      <c r="R24" s="121"/>
      <c r="S24" s="121"/>
      <c r="T24" s="121"/>
      <c r="U24" s="121"/>
      <c r="V24" s="121"/>
      <c r="W24" s="121"/>
      <c r="X24" s="121"/>
      <c r="Y24" s="121"/>
      <c r="Z24" s="121"/>
    </row>
    <row r="25" ht="11.25" customHeight="1">
      <c r="A25" s="330" t="s">
        <v>11246</v>
      </c>
      <c r="B25" s="330" t="s">
        <v>52</v>
      </c>
      <c r="C25" s="330" t="s">
        <v>15431</v>
      </c>
      <c r="D25" s="587">
        <v>100.0</v>
      </c>
      <c r="E25" s="588">
        <v>100.0</v>
      </c>
      <c r="F25" s="330" t="s">
        <v>61</v>
      </c>
      <c r="G25" s="121"/>
      <c r="H25" s="121"/>
      <c r="I25" s="121"/>
      <c r="J25" s="121"/>
      <c r="K25" s="121"/>
      <c r="L25" s="121"/>
      <c r="M25" s="121"/>
      <c r="N25" s="121"/>
      <c r="O25" s="121"/>
      <c r="P25" s="121"/>
      <c r="Q25" s="121"/>
      <c r="R25" s="121"/>
      <c r="S25" s="121"/>
      <c r="T25" s="121"/>
      <c r="U25" s="121"/>
      <c r="V25" s="121"/>
      <c r="W25" s="121"/>
      <c r="X25" s="121"/>
      <c r="Y25" s="121"/>
      <c r="Z25" s="121"/>
    </row>
    <row r="26" ht="11.25" customHeight="1">
      <c r="A26" s="330" t="s">
        <v>12163</v>
      </c>
      <c r="B26" s="330" t="s">
        <v>52</v>
      </c>
      <c r="C26" s="330" t="s">
        <v>15431</v>
      </c>
      <c r="D26" s="587">
        <v>100.0</v>
      </c>
      <c r="E26" s="588">
        <v>100.0</v>
      </c>
      <c r="F26" s="330" t="s">
        <v>62</v>
      </c>
      <c r="G26" s="121"/>
      <c r="H26" s="121"/>
      <c r="I26" s="121"/>
      <c r="J26" s="121"/>
      <c r="K26" s="121"/>
      <c r="L26" s="121"/>
      <c r="M26" s="121"/>
      <c r="N26" s="121"/>
      <c r="O26" s="121"/>
      <c r="P26" s="121"/>
      <c r="Q26" s="121"/>
      <c r="R26" s="121"/>
      <c r="S26" s="121"/>
      <c r="T26" s="121"/>
      <c r="U26" s="121"/>
      <c r="V26" s="121"/>
      <c r="W26" s="121"/>
      <c r="X26" s="121"/>
      <c r="Y26" s="121"/>
      <c r="Z26" s="121"/>
    </row>
    <row r="27" ht="11.25" customHeight="1">
      <c r="A27" s="330" t="s">
        <v>10153</v>
      </c>
      <c r="B27" s="330" t="s">
        <v>52</v>
      </c>
      <c r="C27" s="330" t="s">
        <v>15443</v>
      </c>
      <c r="D27" s="587">
        <v>80.0</v>
      </c>
      <c r="E27" s="588">
        <v>80.0</v>
      </c>
      <c r="F27" s="330" t="s">
        <v>63</v>
      </c>
      <c r="G27" s="121"/>
      <c r="H27" s="121"/>
      <c r="I27" s="121"/>
      <c r="J27" s="121"/>
      <c r="K27" s="121"/>
      <c r="L27" s="121"/>
      <c r="M27" s="121"/>
      <c r="N27" s="121"/>
      <c r="O27" s="121"/>
      <c r="P27" s="121"/>
      <c r="Q27" s="121"/>
      <c r="R27" s="121"/>
      <c r="S27" s="121"/>
      <c r="T27" s="121"/>
      <c r="U27" s="121"/>
      <c r="V27" s="121"/>
      <c r="W27" s="121"/>
      <c r="X27" s="121"/>
      <c r="Y27" s="121"/>
      <c r="Z27" s="121"/>
    </row>
    <row r="28" ht="11.25" customHeight="1">
      <c r="A28" s="330" t="s">
        <v>10153</v>
      </c>
      <c r="B28" s="330" t="s">
        <v>52</v>
      </c>
      <c r="C28" s="330" t="s">
        <v>15431</v>
      </c>
      <c r="D28" s="587">
        <v>100.0</v>
      </c>
      <c r="E28" s="588">
        <v>100.0</v>
      </c>
      <c r="F28" s="330" t="s">
        <v>63</v>
      </c>
      <c r="G28" s="121"/>
      <c r="H28" s="121"/>
      <c r="I28" s="121"/>
      <c r="J28" s="121"/>
      <c r="K28" s="121"/>
      <c r="L28" s="121"/>
      <c r="M28" s="121"/>
      <c r="N28" s="121"/>
      <c r="O28" s="121"/>
      <c r="P28" s="121"/>
      <c r="Q28" s="121"/>
      <c r="R28" s="121"/>
      <c r="S28" s="121"/>
      <c r="T28" s="121"/>
      <c r="U28" s="121"/>
      <c r="V28" s="121"/>
      <c r="W28" s="121"/>
      <c r="X28" s="121"/>
      <c r="Y28" s="121"/>
      <c r="Z28" s="121"/>
    </row>
    <row r="29" ht="11.25" customHeight="1">
      <c r="A29" s="330" t="s">
        <v>1850</v>
      </c>
      <c r="B29" s="330" t="s">
        <v>52</v>
      </c>
      <c r="C29" s="330" t="s">
        <v>15431</v>
      </c>
      <c r="D29" s="587">
        <v>100.0</v>
      </c>
      <c r="E29" s="588">
        <v>100.0</v>
      </c>
      <c r="F29" s="330" t="s">
        <v>64</v>
      </c>
      <c r="G29" s="121"/>
      <c r="H29" s="121"/>
      <c r="I29" s="121"/>
      <c r="J29" s="121"/>
      <c r="K29" s="121"/>
      <c r="L29" s="121"/>
      <c r="M29" s="121"/>
      <c r="N29" s="121"/>
      <c r="O29" s="121"/>
      <c r="P29" s="121"/>
      <c r="Q29" s="121"/>
      <c r="R29" s="121"/>
      <c r="S29" s="121"/>
      <c r="T29" s="121"/>
      <c r="U29" s="121"/>
      <c r="V29" s="121"/>
      <c r="W29" s="121"/>
      <c r="X29" s="121"/>
      <c r="Y29" s="121"/>
      <c r="Z29" s="121"/>
    </row>
    <row r="30" ht="11.25" customHeight="1">
      <c r="A30" s="330" t="s">
        <v>11792</v>
      </c>
      <c r="B30" s="330" t="s">
        <v>52</v>
      </c>
      <c r="C30" s="330" t="s">
        <v>15444</v>
      </c>
      <c r="D30" s="587">
        <v>30.0</v>
      </c>
      <c r="E30" s="588">
        <v>30.0</v>
      </c>
      <c r="F30" s="330" t="s">
        <v>66</v>
      </c>
      <c r="G30" s="121"/>
      <c r="H30" s="121"/>
      <c r="I30" s="121"/>
      <c r="J30" s="121"/>
      <c r="K30" s="121"/>
      <c r="L30" s="121"/>
      <c r="M30" s="121"/>
      <c r="N30" s="121"/>
      <c r="O30" s="121"/>
      <c r="P30" s="121"/>
      <c r="Q30" s="121"/>
      <c r="R30" s="121"/>
      <c r="S30" s="121"/>
      <c r="T30" s="121"/>
      <c r="U30" s="121"/>
      <c r="V30" s="121"/>
      <c r="W30" s="121"/>
      <c r="X30" s="121"/>
      <c r="Y30" s="121"/>
      <c r="Z30" s="121"/>
    </row>
    <row r="31" ht="11.25" customHeight="1">
      <c r="A31" s="330" t="s">
        <v>10204</v>
      </c>
      <c r="B31" s="330" t="s">
        <v>52</v>
      </c>
      <c r="C31" s="330" t="s">
        <v>15431</v>
      </c>
      <c r="D31" s="587">
        <v>100.0</v>
      </c>
      <c r="E31" s="588">
        <v>100.0</v>
      </c>
      <c r="F31" s="330" t="s">
        <v>69</v>
      </c>
      <c r="G31" s="121"/>
      <c r="H31" s="121"/>
      <c r="I31" s="121"/>
      <c r="J31" s="121"/>
      <c r="K31" s="121"/>
      <c r="L31" s="121"/>
      <c r="M31" s="121"/>
      <c r="N31" s="121"/>
      <c r="O31" s="121"/>
      <c r="P31" s="121"/>
      <c r="Q31" s="121"/>
      <c r="R31" s="121"/>
      <c r="S31" s="121"/>
      <c r="T31" s="121"/>
      <c r="U31" s="121"/>
      <c r="V31" s="121"/>
      <c r="W31" s="121"/>
      <c r="X31" s="121"/>
      <c r="Y31" s="121"/>
      <c r="Z31" s="121"/>
    </row>
    <row r="32" ht="11.25" customHeight="1">
      <c r="A32" s="330" t="s">
        <v>12166</v>
      </c>
      <c r="B32" s="330" t="s">
        <v>52</v>
      </c>
      <c r="C32" s="330" t="s">
        <v>15431</v>
      </c>
      <c r="D32" s="587">
        <v>100.0</v>
      </c>
      <c r="E32" s="588">
        <v>100.0</v>
      </c>
      <c r="F32" s="330" t="s">
        <v>70</v>
      </c>
      <c r="G32" s="121"/>
      <c r="H32" s="121"/>
      <c r="I32" s="121"/>
      <c r="J32" s="121"/>
      <c r="K32" s="121"/>
      <c r="L32" s="121"/>
      <c r="M32" s="121"/>
      <c r="N32" s="121"/>
      <c r="O32" s="121"/>
      <c r="P32" s="121"/>
      <c r="Q32" s="121"/>
      <c r="R32" s="121"/>
      <c r="S32" s="121"/>
      <c r="T32" s="121"/>
      <c r="U32" s="121"/>
      <c r="V32" s="121"/>
      <c r="W32" s="121"/>
      <c r="X32" s="121"/>
      <c r="Y32" s="121"/>
      <c r="Z32" s="121"/>
    </row>
    <row r="33" ht="11.25" customHeight="1">
      <c r="A33" s="330" t="s">
        <v>12063</v>
      </c>
      <c r="B33" s="330" t="s">
        <v>52</v>
      </c>
      <c r="C33" s="330" t="s">
        <v>15431</v>
      </c>
      <c r="D33" s="587">
        <v>100.0</v>
      </c>
      <c r="E33" s="588">
        <v>100.0</v>
      </c>
      <c r="F33" s="330" t="s">
        <v>71</v>
      </c>
      <c r="G33" s="121"/>
      <c r="H33" s="121"/>
      <c r="I33" s="121"/>
      <c r="J33" s="121"/>
      <c r="K33" s="121"/>
      <c r="L33" s="121"/>
      <c r="M33" s="121"/>
      <c r="N33" s="121"/>
      <c r="O33" s="121"/>
      <c r="P33" s="121"/>
      <c r="Q33" s="121"/>
      <c r="R33" s="121"/>
      <c r="S33" s="121"/>
      <c r="T33" s="121"/>
      <c r="U33" s="121"/>
      <c r="V33" s="121"/>
      <c r="W33" s="121"/>
      <c r="X33" s="121"/>
      <c r="Y33" s="121"/>
      <c r="Z33" s="121"/>
    </row>
    <row r="34" ht="11.25" customHeight="1">
      <c r="A34" s="330" t="s">
        <v>12066</v>
      </c>
      <c r="B34" s="330" t="s">
        <v>52</v>
      </c>
      <c r="C34" s="330" t="s">
        <v>15431</v>
      </c>
      <c r="D34" s="587">
        <v>100.0</v>
      </c>
      <c r="E34" s="588">
        <v>100.0</v>
      </c>
      <c r="F34" s="330" t="s">
        <v>72</v>
      </c>
      <c r="G34" s="121"/>
      <c r="H34" s="121"/>
      <c r="I34" s="121"/>
      <c r="J34" s="121"/>
      <c r="K34" s="121"/>
      <c r="L34" s="121"/>
      <c r="M34" s="121"/>
      <c r="N34" s="121"/>
      <c r="O34" s="121"/>
      <c r="P34" s="121"/>
      <c r="Q34" s="121"/>
      <c r="R34" s="121"/>
      <c r="S34" s="121"/>
      <c r="T34" s="121"/>
      <c r="U34" s="121"/>
      <c r="V34" s="121"/>
      <c r="W34" s="121"/>
      <c r="X34" s="121"/>
      <c r="Y34" s="121"/>
      <c r="Z34" s="121"/>
    </row>
    <row r="35" ht="11.25" customHeight="1">
      <c r="A35" s="330" t="s">
        <v>11273</v>
      </c>
      <c r="B35" s="330" t="s">
        <v>52</v>
      </c>
      <c r="C35" s="330" t="s">
        <v>15431</v>
      </c>
      <c r="D35" s="587">
        <v>100.0</v>
      </c>
      <c r="E35" s="588">
        <v>100.0</v>
      </c>
      <c r="F35" s="330" t="s">
        <v>73</v>
      </c>
      <c r="G35" s="121"/>
      <c r="H35" s="121"/>
      <c r="I35" s="121"/>
      <c r="J35" s="121"/>
      <c r="K35" s="121"/>
      <c r="L35" s="121"/>
      <c r="M35" s="121"/>
      <c r="N35" s="121"/>
      <c r="O35" s="121"/>
      <c r="P35" s="121"/>
      <c r="Q35" s="121"/>
      <c r="R35" s="121"/>
      <c r="S35" s="121"/>
      <c r="T35" s="121"/>
      <c r="U35" s="121"/>
      <c r="V35" s="121"/>
      <c r="W35" s="121"/>
      <c r="X35" s="121"/>
      <c r="Y35" s="121"/>
      <c r="Z35" s="121"/>
    </row>
    <row r="36" ht="11.25" customHeight="1">
      <c r="A36" s="330" t="s">
        <v>11279</v>
      </c>
      <c r="B36" s="330" t="s">
        <v>52</v>
      </c>
      <c r="C36" s="330" t="s">
        <v>15431</v>
      </c>
      <c r="D36" s="587">
        <v>100.0</v>
      </c>
      <c r="E36" s="588">
        <v>100.0</v>
      </c>
      <c r="F36" s="330" t="s">
        <v>74</v>
      </c>
      <c r="G36" s="121"/>
      <c r="H36" s="121"/>
      <c r="I36" s="121"/>
      <c r="J36" s="121"/>
      <c r="K36" s="121"/>
      <c r="L36" s="121"/>
      <c r="M36" s="121"/>
      <c r="N36" s="121"/>
      <c r="O36" s="121"/>
      <c r="P36" s="121"/>
      <c r="Q36" s="121"/>
      <c r="R36" s="121"/>
      <c r="S36" s="121"/>
      <c r="T36" s="121"/>
      <c r="U36" s="121"/>
      <c r="V36" s="121"/>
      <c r="W36" s="121"/>
      <c r="X36" s="121"/>
      <c r="Y36" s="121"/>
      <c r="Z36" s="121"/>
    </row>
    <row r="37" ht="11.25" customHeight="1">
      <c r="A37" s="330" t="s">
        <v>12068</v>
      </c>
      <c r="B37" s="330" t="s">
        <v>52</v>
      </c>
      <c r="C37" s="330" t="s">
        <v>15431</v>
      </c>
      <c r="D37" s="587">
        <v>100.0</v>
      </c>
      <c r="E37" s="588">
        <v>100.0</v>
      </c>
      <c r="F37" s="330" t="s">
        <v>75</v>
      </c>
      <c r="G37" s="121"/>
      <c r="H37" s="121"/>
      <c r="I37" s="121"/>
      <c r="J37" s="121"/>
      <c r="K37" s="121"/>
      <c r="L37" s="121"/>
      <c r="M37" s="121"/>
      <c r="N37" s="121"/>
      <c r="O37" s="121"/>
      <c r="P37" s="121"/>
      <c r="Q37" s="121"/>
      <c r="R37" s="121"/>
      <c r="S37" s="121"/>
      <c r="T37" s="121"/>
      <c r="U37" s="121"/>
      <c r="V37" s="121"/>
      <c r="W37" s="121"/>
      <c r="X37" s="121"/>
      <c r="Y37" s="121"/>
      <c r="Z37" s="121"/>
    </row>
    <row r="38" ht="11.25" customHeight="1">
      <c r="A38" s="330" t="s">
        <v>12069</v>
      </c>
      <c r="B38" s="330" t="s">
        <v>52</v>
      </c>
      <c r="C38" s="330" t="s">
        <v>15445</v>
      </c>
      <c r="D38" s="587">
        <v>80.0</v>
      </c>
      <c r="E38" s="588">
        <v>80.0</v>
      </c>
      <c r="F38" s="330" t="s">
        <v>76</v>
      </c>
      <c r="G38" s="121"/>
      <c r="H38" s="121"/>
      <c r="I38" s="121"/>
      <c r="J38" s="121"/>
      <c r="K38" s="121"/>
      <c r="L38" s="121"/>
      <c r="M38" s="121"/>
      <c r="N38" s="121"/>
      <c r="O38" s="121"/>
      <c r="P38" s="121"/>
      <c r="Q38" s="121"/>
      <c r="R38" s="121"/>
      <c r="S38" s="121"/>
      <c r="T38" s="121"/>
      <c r="U38" s="121"/>
      <c r="V38" s="121"/>
      <c r="W38" s="121"/>
      <c r="X38" s="121"/>
      <c r="Y38" s="121"/>
      <c r="Z38" s="121"/>
    </row>
    <row r="39" ht="11.25" customHeight="1">
      <c r="A39" s="330" t="s">
        <v>12069</v>
      </c>
      <c r="B39" s="330" t="s">
        <v>52</v>
      </c>
      <c r="C39" s="330" t="s">
        <v>15431</v>
      </c>
      <c r="D39" s="587">
        <v>100.0</v>
      </c>
      <c r="E39" s="588">
        <v>100.0</v>
      </c>
      <c r="F39" s="330" t="s">
        <v>76</v>
      </c>
      <c r="G39" s="121"/>
      <c r="H39" s="121"/>
      <c r="I39" s="121"/>
      <c r="J39" s="121"/>
      <c r="K39" s="121"/>
      <c r="L39" s="121"/>
      <c r="M39" s="121"/>
      <c r="N39" s="121"/>
      <c r="O39" s="121"/>
      <c r="P39" s="121"/>
      <c r="Q39" s="121"/>
      <c r="R39" s="121"/>
      <c r="S39" s="121"/>
      <c r="T39" s="121"/>
      <c r="U39" s="121"/>
      <c r="V39" s="121"/>
      <c r="W39" s="121"/>
      <c r="X39" s="121"/>
      <c r="Y39" s="121"/>
      <c r="Z39" s="121"/>
    </row>
    <row r="40" ht="11.25" customHeight="1">
      <c r="A40" s="330" t="s">
        <v>12430</v>
      </c>
      <c r="B40" s="330" t="s">
        <v>52</v>
      </c>
      <c r="C40" s="330" t="s">
        <v>15431</v>
      </c>
      <c r="D40" s="587">
        <v>100.0</v>
      </c>
      <c r="E40" s="588">
        <v>100.0</v>
      </c>
      <c r="F40" s="330" t="s">
        <v>77</v>
      </c>
      <c r="G40" s="121"/>
      <c r="H40" s="121"/>
      <c r="I40" s="121"/>
      <c r="J40" s="121"/>
      <c r="K40" s="121"/>
      <c r="L40" s="121"/>
      <c r="M40" s="121"/>
      <c r="N40" s="121"/>
      <c r="O40" s="121"/>
      <c r="P40" s="121"/>
      <c r="Q40" s="121"/>
      <c r="R40" s="121"/>
      <c r="S40" s="121"/>
      <c r="T40" s="121"/>
      <c r="U40" s="121"/>
      <c r="V40" s="121"/>
      <c r="W40" s="121"/>
      <c r="X40" s="121"/>
      <c r="Y40" s="121"/>
      <c r="Z40" s="121"/>
    </row>
    <row r="41" ht="11.25" customHeight="1">
      <c r="A41" s="330" t="s">
        <v>1845</v>
      </c>
      <c r="B41" s="330" t="s">
        <v>52</v>
      </c>
      <c r="C41" s="330" t="s">
        <v>15431</v>
      </c>
      <c r="D41" s="587">
        <v>100.0</v>
      </c>
      <c r="E41" s="588">
        <v>100.0</v>
      </c>
      <c r="F41" s="330" t="s">
        <v>78</v>
      </c>
      <c r="G41" s="121"/>
      <c r="H41" s="121"/>
      <c r="I41" s="121"/>
      <c r="J41" s="121"/>
      <c r="K41" s="121"/>
      <c r="L41" s="121"/>
      <c r="M41" s="121"/>
      <c r="N41" s="121"/>
      <c r="O41" s="121"/>
      <c r="P41" s="121"/>
      <c r="Q41" s="121"/>
      <c r="R41" s="121"/>
      <c r="S41" s="121"/>
      <c r="T41" s="121"/>
      <c r="U41" s="121"/>
      <c r="V41" s="121"/>
      <c r="W41" s="121"/>
      <c r="X41" s="121"/>
      <c r="Y41" s="121"/>
      <c r="Z41" s="121"/>
    </row>
    <row r="42" ht="11.25" customHeight="1">
      <c r="A42" s="330" t="s">
        <v>1845</v>
      </c>
      <c r="B42" s="330" t="s">
        <v>52</v>
      </c>
      <c r="C42" s="330" t="s">
        <v>15446</v>
      </c>
      <c r="D42" s="587">
        <v>20.0</v>
      </c>
      <c r="E42" s="588">
        <v>20.0</v>
      </c>
      <c r="F42" s="330" t="s">
        <v>78</v>
      </c>
      <c r="G42" s="121"/>
      <c r="H42" s="121"/>
      <c r="I42" s="121"/>
      <c r="J42" s="121"/>
      <c r="K42" s="121"/>
      <c r="L42" s="121"/>
      <c r="M42" s="121"/>
      <c r="N42" s="121"/>
      <c r="O42" s="121"/>
      <c r="P42" s="121"/>
      <c r="Q42" s="121"/>
      <c r="R42" s="121"/>
      <c r="S42" s="121"/>
      <c r="T42" s="121"/>
      <c r="U42" s="121"/>
      <c r="V42" s="121"/>
      <c r="W42" s="121"/>
      <c r="X42" s="121"/>
      <c r="Y42" s="121"/>
      <c r="Z42" s="121"/>
    </row>
    <row r="43" ht="11.25" customHeight="1">
      <c r="A43" s="330" t="s">
        <v>1904</v>
      </c>
      <c r="B43" s="330" t="s">
        <v>52</v>
      </c>
      <c r="C43" s="330" t="s">
        <v>15447</v>
      </c>
      <c r="D43" s="587">
        <v>8.0</v>
      </c>
      <c r="E43" s="588">
        <v>8.0</v>
      </c>
      <c r="F43" s="330" t="s">
        <v>79</v>
      </c>
      <c r="G43" s="121"/>
      <c r="H43" s="121"/>
      <c r="I43" s="121"/>
      <c r="J43" s="121"/>
      <c r="K43" s="121"/>
      <c r="L43" s="121"/>
      <c r="M43" s="121"/>
      <c r="N43" s="121"/>
      <c r="O43" s="121"/>
      <c r="P43" s="121"/>
      <c r="Q43" s="121"/>
      <c r="R43" s="121"/>
      <c r="S43" s="121"/>
      <c r="T43" s="121"/>
      <c r="U43" s="121"/>
      <c r="V43" s="121"/>
      <c r="W43" s="121"/>
      <c r="X43" s="121"/>
      <c r="Y43" s="121"/>
      <c r="Z43" s="121"/>
    </row>
    <row r="44" ht="11.25" customHeight="1">
      <c r="A44" s="330" t="s">
        <v>1904</v>
      </c>
      <c r="B44" s="330" t="s">
        <v>52</v>
      </c>
      <c r="C44" s="330" t="s">
        <v>15448</v>
      </c>
      <c r="D44" s="587">
        <v>100.0</v>
      </c>
      <c r="E44" s="588">
        <v>100.0</v>
      </c>
      <c r="F44" s="330" t="s">
        <v>79</v>
      </c>
      <c r="G44" s="121"/>
      <c r="H44" s="121"/>
      <c r="I44" s="121"/>
      <c r="J44" s="121"/>
      <c r="K44" s="121"/>
      <c r="L44" s="121"/>
      <c r="M44" s="121"/>
      <c r="N44" s="121"/>
      <c r="O44" s="121"/>
      <c r="P44" s="121"/>
      <c r="Q44" s="121"/>
      <c r="R44" s="121"/>
      <c r="S44" s="121"/>
      <c r="T44" s="121"/>
      <c r="U44" s="121"/>
      <c r="V44" s="121"/>
      <c r="W44" s="121"/>
      <c r="X44" s="121"/>
      <c r="Y44" s="121"/>
      <c r="Z44" s="121"/>
    </row>
    <row r="45" ht="11.25" customHeight="1">
      <c r="A45" s="330" t="s">
        <v>12072</v>
      </c>
      <c r="B45" s="330" t="s">
        <v>52</v>
      </c>
      <c r="C45" s="330" t="s">
        <v>15431</v>
      </c>
      <c r="D45" s="587">
        <v>100.0</v>
      </c>
      <c r="E45" s="588">
        <v>100.0</v>
      </c>
      <c r="F45" s="330" t="s">
        <v>80</v>
      </c>
      <c r="G45" s="121"/>
      <c r="H45" s="121"/>
      <c r="I45" s="121"/>
      <c r="J45" s="121"/>
      <c r="K45" s="121"/>
      <c r="L45" s="121"/>
      <c r="M45" s="121"/>
      <c r="N45" s="121"/>
      <c r="O45" s="121"/>
      <c r="P45" s="121"/>
      <c r="Q45" s="121"/>
      <c r="R45" s="121"/>
      <c r="S45" s="121"/>
      <c r="T45" s="121"/>
      <c r="U45" s="121"/>
      <c r="V45" s="121"/>
      <c r="W45" s="121"/>
      <c r="X45" s="121"/>
      <c r="Y45" s="121"/>
      <c r="Z45" s="121"/>
    </row>
    <row r="46" ht="11.25" customHeight="1">
      <c r="A46" s="330" t="s">
        <v>15449</v>
      </c>
      <c r="B46" s="330" t="s">
        <v>52</v>
      </c>
      <c r="C46" s="330" t="s">
        <v>15450</v>
      </c>
      <c r="D46" s="587">
        <v>100.0</v>
      </c>
      <c r="E46" s="588">
        <v>100.0</v>
      </c>
      <c r="F46" s="330" t="s">
        <v>82</v>
      </c>
      <c r="G46" s="121"/>
      <c r="H46" s="121"/>
      <c r="I46" s="121"/>
      <c r="J46" s="121"/>
      <c r="K46" s="121"/>
      <c r="L46" s="121"/>
      <c r="M46" s="121"/>
      <c r="N46" s="121"/>
      <c r="O46" s="121"/>
      <c r="P46" s="121"/>
      <c r="Q46" s="121"/>
      <c r="R46" s="121"/>
      <c r="S46" s="121"/>
      <c r="T46" s="121"/>
      <c r="U46" s="121"/>
      <c r="V46" s="121"/>
      <c r="W46" s="121"/>
      <c r="X46" s="121"/>
      <c r="Y46" s="121"/>
      <c r="Z46" s="121"/>
    </row>
    <row r="47" ht="11.25" customHeight="1">
      <c r="A47" s="330" t="s">
        <v>12074</v>
      </c>
      <c r="B47" s="330" t="s">
        <v>52</v>
      </c>
      <c r="C47" s="330" t="s">
        <v>15451</v>
      </c>
      <c r="D47" s="587">
        <v>30.0</v>
      </c>
      <c r="E47" s="588">
        <v>30.0</v>
      </c>
      <c r="F47" s="330" t="s">
        <v>83</v>
      </c>
      <c r="G47" s="121"/>
      <c r="H47" s="121"/>
      <c r="I47" s="121"/>
      <c r="J47" s="121"/>
      <c r="K47" s="121"/>
      <c r="L47" s="121"/>
      <c r="M47" s="121"/>
      <c r="N47" s="121"/>
      <c r="O47" s="121"/>
      <c r="P47" s="121"/>
      <c r="Q47" s="121"/>
      <c r="R47" s="121"/>
      <c r="S47" s="121"/>
      <c r="T47" s="121"/>
      <c r="U47" s="121"/>
      <c r="V47" s="121"/>
      <c r="W47" s="121"/>
      <c r="X47" s="121"/>
      <c r="Y47" s="121"/>
      <c r="Z47" s="121"/>
    </row>
    <row r="48" ht="11.25" customHeight="1">
      <c r="A48" s="330" t="s">
        <v>12074</v>
      </c>
      <c r="B48" s="330" t="s">
        <v>52</v>
      </c>
      <c r="C48" s="330" t="s">
        <v>15450</v>
      </c>
      <c r="D48" s="587">
        <v>100.0</v>
      </c>
      <c r="E48" s="588">
        <v>100.0</v>
      </c>
      <c r="F48" s="330" t="s">
        <v>83</v>
      </c>
      <c r="G48" s="121"/>
      <c r="H48" s="121"/>
      <c r="I48" s="121"/>
      <c r="J48" s="121"/>
      <c r="K48" s="121"/>
      <c r="L48" s="121"/>
      <c r="M48" s="121"/>
      <c r="N48" s="121"/>
      <c r="O48" s="121"/>
      <c r="P48" s="121"/>
      <c r="Q48" s="121"/>
      <c r="R48" s="121"/>
      <c r="S48" s="121"/>
      <c r="T48" s="121"/>
      <c r="U48" s="121"/>
      <c r="V48" s="121"/>
      <c r="W48" s="121"/>
      <c r="X48" s="121"/>
      <c r="Y48" s="121"/>
      <c r="Z48" s="121"/>
    </row>
    <row r="49" ht="11.25" customHeight="1">
      <c r="A49" s="330" t="s">
        <v>12170</v>
      </c>
      <c r="B49" s="330" t="s">
        <v>52</v>
      </c>
      <c r="C49" s="330" t="s">
        <v>15450</v>
      </c>
      <c r="D49" s="587">
        <v>100.0</v>
      </c>
      <c r="E49" s="588">
        <v>100.0</v>
      </c>
      <c r="F49" s="330" t="s">
        <v>84</v>
      </c>
      <c r="G49" s="121"/>
      <c r="H49" s="121"/>
      <c r="I49" s="121"/>
      <c r="J49" s="121"/>
      <c r="K49" s="121"/>
      <c r="L49" s="121"/>
      <c r="M49" s="121"/>
      <c r="N49" s="121"/>
      <c r="O49" s="121"/>
      <c r="P49" s="121"/>
      <c r="Q49" s="121"/>
      <c r="R49" s="121"/>
      <c r="S49" s="121"/>
      <c r="T49" s="121"/>
      <c r="U49" s="121"/>
      <c r="V49" s="121"/>
      <c r="W49" s="121"/>
      <c r="X49" s="121"/>
      <c r="Y49" s="121"/>
      <c r="Z49" s="121"/>
    </row>
    <row r="50" ht="11.25" customHeight="1">
      <c r="A50" s="330" t="s">
        <v>12076</v>
      </c>
      <c r="B50" s="330" t="s">
        <v>52</v>
      </c>
      <c r="C50" s="330" t="s">
        <v>15431</v>
      </c>
      <c r="D50" s="587">
        <v>100.0</v>
      </c>
      <c r="E50" s="588">
        <v>100.0</v>
      </c>
      <c r="F50" s="330" t="s">
        <v>85</v>
      </c>
      <c r="G50" s="121"/>
      <c r="H50" s="121"/>
      <c r="I50" s="121"/>
      <c r="J50" s="121"/>
      <c r="K50" s="121"/>
      <c r="L50" s="121"/>
      <c r="M50" s="121"/>
      <c r="N50" s="121"/>
      <c r="O50" s="121"/>
      <c r="P50" s="121"/>
      <c r="Q50" s="121"/>
      <c r="R50" s="121"/>
      <c r="S50" s="121"/>
      <c r="T50" s="121"/>
      <c r="U50" s="121"/>
      <c r="V50" s="121"/>
      <c r="W50" s="121"/>
      <c r="X50" s="121"/>
      <c r="Y50" s="121"/>
      <c r="Z50" s="121"/>
    </row>
    <row r="51" ht="11.25" customHeight="1">
      <c r="A51" s="330" t="s">
        <v>12076</v>
      </c>
      <c r="B51" s="330" t="s">
        <v>52</v>
      </c>
      <c r="C51" s="330" t="s">
        <v>15452</v>
      </c>
      <c r="D51" s="587">
        <v>8.0</v>
      </c>
      <c r="E51" s="588">
        <v>8.0</v>
      </c>
      <c r="F51" s="330" t="s">
        <v>85</v>
      </c>
      <c r="G51" s="121"/>
      <c r="H51" s="121"/>
      <c r="I51" s="121"/>
      <c r="J51" s="121"/>
      <c r="K51" s="121"/>
      <c r="L51" s="121"/>
      <c r="M51" s="121"/>
      <c r="N51" s="121"/>
      <c r="O51" s="121"/>
      <c r="P51" s="121"/>
      <c r="Q51" s="121"/>
      <c r="R51" s="121"/>
      <c r="S51" s="121"/>
      <c r="T51" s="121"/>
      <c r="U51" s="121"/>
      <c r="V51" s="121"/>
      <c r="W51" s="121"/>
      <c r="X51" s="121"/>
      <c r="Y51" s="121"/>
      <c r="Z51" s="121"/>
    </row>
    <row r="52" ht="11.25" customHeight="1">
      <c r="A52" s="330" t="s">
        <v>12076</v>
      </c>
      <c r="B52" s="330" t="s">
        <v>52</v>
      </c>
      <c r="C52" s="330" t="s">
        <v>15453</v>
      </c>
      <c r="D52" s="587">
        <v>30.0</v>
      </c>
      <c r="E52" s="588">
        <v>30.0</v>
      </c>
      <c r="F52" s="330" t="s">
        <v>85</v>
      </c>
      <c r="G52" s="121"/>
      <c r="H52" s="121"/>
      <c r="I52" s="121"/>
      <c r="J52" s="121"/>
      <c r="K52" s="121"/>
      <c r="L52" s="121"/>
      <c r="M52" s="121"/>
      <c r="N52" s="121"/>
      <c r="O52" s="121"/>
      <c r="P52" s="121"/>
      <c r="Q52" s="121"/>
      <c r="R52" s="121"/>
      <c r="S52" s="121"/>
      <c r="T52" s="121"/>
      <c r="U52" s="121"/>
      <c r="V52" s="121"/>
      <c r="W52" s="121"/>
      <c r="X52" s="121"/>
      <c r="Y52" s="121"/>
      <c r="Z52" s="121"/>
    </row>
    <row r="53" ht="11.25" customHeight="1">
      <c r="A53" s="330" t="s">
        <v>1905</v>
      </c>
      <c r="B53" s="330" t="s">
        <v>52</v>
      </c>
      <c r="C53" s="330" t="s">
        <v>15450</v>
      </c>
      <c r="D53" s="587">
        <v>100.0</v>
      </c>
      <c r="E53" s="588">
        <v>100.0</v>
      </c>
      <c r="F53" s="330" t="s">
        <v>86</v>
      </c>
      <c r="G53" s="121"/>
      <c r="H53" s="121"/>
      <c r="I53" s="121"/>
      <c r="J53" s="121"/>
      <c r="K53" s="121"/>
      <c r="L53" s="121"/>
      <c r="M53" s="121"/>
      <c r="N53" s="121"/>
      <c r="O53" s="121"/>
      <c r="P53" s="121"/>
      <c r="Q53" s="121"/>
      <c r="R53" s="121"/>
      <c r="S53" s="121"/>
      <c r="T53" s="121"/>
      <c r="U53" s="121"/>
      <c r="V53" s="121"/>
      <c r="W53" s="121"/>
      <c r="X53" s="121"/>
      <c r="Y53" s="121"/>
      <c r="Z53" s="121"/>
    </row>
    <row r="54" ht="11.25" customHeight="1">
      <c r="A54" s="330" t="s">
        <v>10231</v>
      </c>
      <c r="B54" s="330" t="s">
        <v>88</v>
      </c>
      <c r="C54" s="330" t="s">
        <v>15454</v>
      </c>
      <c r="D54" s="587">
        <v>8.0</v>
      </c>
      <c r="E54" s="588">
        <v>8.0</v>
      </c>
      <c r="F54" s="330" t="s">
        <v>594</v>
      </c>
      <c r="G54" s="121"/>
      <c r="H54" s="121"/>
      <c r="I54" s="121"/>
      <c r="J54" s="121"/>
      <c r="K54" s="121"/>
      <c r="L54" s="121"/>
      <c r="M54" s="121"/>
      <c r="N54" s="121"/>
      <c r="O54" s="121"/>
      <c r="P54" s="121"/>
      <c r="Q54" s="121"/>
      <c r="R54" s="121"/>
      <c r="S54" s="121"/>
      <c r="T54" s="121"/>
      <c r="U54" s="121"/>
      <c r="V54" s="121"/>
      <c r="W54" s="121"/>
      <c r="X54" s="121"/>
      <c r="Y54" s="121"/>
      <c r="Z54" s="121"/>
    </row>
    <row r="55" ht="11.25" customHeight="1">
      <c r="A55" s="330" t="s">
        <v>10231</v>
      </c>
      <c r="B55" s="330" t="s">
        <v>88</v>
      </c>
      <c r="C55" s="330" t="s">
        <v>15455</v>
      </c>
      <c r="D55" s="587">
        <v>50.0</v>
      </c>
      <c r="E55" s="588">
        <v>50.0</v>
      </c>
      <c r="F55" s="330" t="s">
        <v>594</v>
      </c>
      <c r="G55" s="121"/>
      <c r="H55" s="121"/>
      <c r="I55" s="121"/>
      <c r="J55" s="121"/>
      <c r="K55" s="121"/>
      <c r="L55" s="121"/>
      <c r="M55" s="121"/>
      <c r="N55" s="121"/>
      <c r="O55" s="121"/>
      <c r="P55" s="121"/>
      <c r="Q55" s="121"/>
      <c r="R55" s="121"/>
      <c r="S55" s="121"/>
      <c r="T55" s="121"/>
      <c r="U55" s="121"/>
      <c r="V55" s="121"/>
      <c r="W55" s="121"/>
      <c r="X55" s="121"/>
      <c r="Y55" s="121"/>
      <c r="Z55" s="121"/>
    </row>
    <row r="56" ht="11.25" customHeight="1">
      <c r="A56" s="330" t="s">
        <v>10231</v>
      </c>
      <c r="B56" s="330" t="s">
        <v>88</v>
      </c>
      <c r="C56" s="330" t="s">
        <v>12443</v>
      </c>
      <c r="D56" s="587">
        <v>8.0</v>
      </c>
      <c r="E56" s="588">
        <v>16.0</v>
      </c>
      <c r="F56" s="330" t="s">
        <v>594</v>
      </c>
      <c r="G56" s="121"/>
      <c r="H56" s="121"/>
      <c r="I56" s="121"/>
      <c r="J56" s="121"/>
      <c r="K56" s="121"/>
      <c r="L56" s="121"/>
      <c r="M56" s="121"/>
      <c r="N56" s="121"/>
      <c r="O56" s="121"/>
      <c r="P56" s="121"/>
      <c r="Q56" s="121"/>
      <c r="R56" s="121"/>
      <c r="S56" s="121"/>
      <c r="T56" s="121"/>
      <c r="U56" s="121"/>
      <c r="V56" s="121"/>
      <c r="W56" s="121"/>
      <c r="X56" s="121"/>
      <c r="Y56" s="121"/>
      <c r="Z56" s="121"/>
    </row>
    <row r="57" ht="11.25" customHeight="1">
      <c r="A57" s="330" t="s">
        <v>733</v>
      </c>
      <c r="B57" s="330" t="s">
        <v>1075</v>
      </c>
      <c r="C57" s="330" t="s">
        <v>15456</v>
      </c>
      <c r="D57" s="587">
        <v>30.0</v>
      </c>
      <c r="E57" s="588">
        <f>D57</f>
        <v>30</v>
      </c>
      <c r="F57" s="330" t="s">
        <v>733</v>
      </c>
      <c r="G57" s="121"/>
      <c r="H57" s="121"/>
      <c r="I57" s="121"/>
      <c r="J57" s="121"/>
      <c r="K57" s="121"/>
      <c r="L57" s="121"/>
      <c r="M57" s="121"/>
      <c r="N57" s="121"/>
      <c r="O57" s="121"/>
      <c r="P57" s="121"/>
      <c r="Q57" s="121"/>
      <c r="R57" s="121"/>
      <c r="S57" s="121"/>
      <c r="T57" s="121"/>
      <c r="U57" s="121"/>
      <c r="V57" s="121"/>
      <c r="W57" s="121"/>
      <c r="X57" s="121"/>
      <c r="Y57" s="121"/>
      <c r="Z57" s="121"/>
    </row>
    <row r="58" ht="11.25" customHeight="1">
      <c r="A58" s="330" t="s">
        <v>3859</v>
      </c>
      <c r="B58" s="330" t="s">
        <v>88</v>
      </c>
      <c r="C58" s="330" t="s">
        <v>15457</v>
      </c>
      <c r="D58" s="587">
        <v>20.0</v>
      </c>
      <c r="E58" s="588">
        <v>20.0</v>
      </c>
      <c r="F58" s="330" t="s">
        <v>3859</v>
      </c>
      <c r="G58" s="121"/>
      <c r="H58" s="121"/>
      <c r="I58" s="121"/>
      <c r="J58" s="121"/>
      <c r="K58" s="121"/>
      <c r="L58" s="121"/>
      <c r="M58" s="121"/>
      <c r="N58" s="121"/>
      <c r="O58" s="121"/>
      <c r="P58" s="121"/>
      <c r="Q58" s="121"/>
      <c r="R58" s="121"/>
      <c r="S58" s="121"/>
      <c r="T58" s="121"/>
      <c r="U58" s="121"/>
      <c r="V58" s="121"/>
      <c r="W58" s="121"/>
      <c r="X58" s="121"/>
      <c r="Y58" s="121"/>
      <c r="Z58" s="121"/>
    </row>
    <row r="59" ht="11.25" customHeight="1">
      <c r="A59" s="330" t="s">
        <v>3859</v>
      </c>
      <c r="B59" s="330" t="s">
        <v>88</v>
      </c>
      <c r="C59" s="330" t="s">
        <v>15458</v>
      </c>
      <c r="D59" s="587" t="s">
        <v>15459</v>
      </c>
      <c r="E59" s="588">
        <v>100.0</v>
      </c>
      <c r="F59" s="330" t="s">
        <v>3859</v>
      </c>
      <c r="G59" s="121"/>
      <c r="H59" s="121"/>
      <c r="I59" s="121"/>
      <c r="J59" s="121"/>
      <c r="K59" s="121"/>
      <c r="L59" s="121"/>
      <c r="M59" s="121"/>
      <c r="N59" s="121"/>
      <c r="O59" s="121"/>
      <c r="P59" s="121"/>
      <c r="Q59" s="121"/>
      <c r="R59" s="121"/>
      <c r="S59" s="121"/>
      <c r="T59" s="121"/>
      <c r="U59" s="121"/>
      <c r="V59" s="121"/>
      <c r="W59" s="121"/>
      <c r="X59" s="121"/>
      <c r="Y59" s="121"/>
      <c r="Z59" s="121"/>
    </row>
    <row r="60" ht="11.25" customHeight="1">
      <c r="A60" s="330" t="s">
        <v>3859</v>
      </c>
      <c r="B60" s="330" t="s">
        <v>88</v>
      </c>
      <c r="C60" s="330" t="s">
        <v>15460</v>
      </c>
      <c r="D60" s="587" t="s">
        <v>15461</v>
      </c>
      <c r="E60" s="588">
        <v>32.0</v>
      </c>
      <c r="F60" s="330" t="s">
        <v>3859</v>
      </c>
      <c r="G60" s="121"/>
      <c r="H60" s="121"/>
      <c r="I60" s="121"/>
      <c r="J60" s="121"/>
      <c r="K60" s="121"/>
      <c r="L60" s="121"/>
      <c r="M60" s="121"/>
      <c r="N60" s="121"/>
      <c r="O60" s="121"/>
      <c r="P60" s="121"/>
      <c r="Q60" s="121"/>
      <c r="R60" s="121"/>
      <c r="S60" s="121"/>
      <c r="T60" s="121"/>
      <c r="U60" s="121"/>
      <c r="V60" s="121"/>
      <c r="W60" s="121"/>
      <c r="X60" s="121"/>
      <c r="Y60" s="121"/>
      <c r="Z60" s="121"/>
    </row>
    <row r="61" ht="11.25" customHeight="1">
      <c r="A61" s="330" t="s">
        <v>3859</v>
      </c>
      <c r="B61" s="330" t="s">
        <v>88</v>
      </c>
      <c r="C61" s="330" t="s">
        <v>15462</v>
      </c>
      <c r="D61" s="587" t="s">
        <v>15463</v>
      </c>
      <c r="E61" s="588">
        <v>160.0</v>
      </c>
      <c r="F61" s="330" t="s">
        <v>3859</v>
      </c>
      <c r="G61" s="1"/>
      <c r="H61" s="1"/>
      <c r="I61" s="121"/>
      <c r="J61" s="121"/>
      <c r="K61" s="121"/>
      <c r="L61" s="121"/>
      <c r="M61" s="121"/>
      <c r="N61" s="121"/>
      <c r="O61" s="121"/>
      <c r="P61" s="121"/>
      <c r="Q61" s="121"/>
      <c r="R61" s="121"/>
      <c r="S61" s="121"/>
      <c r="T61" s="121"/>
      <c r="U61" s="121"/>
      <c r="V61" s="121"/>
      <c r="W61" s="121"/>
      <c r="X61" s="121"/>
      <c r="Y61" s="121"/>
      <c r="Z61" s="121"/>
    </row>
    <row r="62" ht="11.25" customHeight="1">
      <c r="A62" s="330" t="s">
        <v>3859</v>
      </c>
      <c r="B62" s="330" t="s">
        <v>88</v>
      </c>
      <c r="C62" s="330" t="s">
        <v>15464</v>
      </c>
      <c r="D62" s="587">
        <v>100.0</v>
      </c>
      <c r="E62" s="588">
        <v>100.0</v>
      </c>
      <c r="F62" s="330" t="s">
        <v>3859</v>
      </c>
      <c r="G62" s="99"/>
      <c r="H62" s="99"/>
      <c r="I62" s="66"/>
      <c r="J62" s="66"/>
      <c r="K62" s="66"/>
      <c r="L62" s="66"/>
      <c r="M62" s="66"/>
      <c r="N62" s="66"/>
      <c r="O62" s="66"/>
      <c r="P62" s="66"/>
      <c r="Q62" s="66"/>
      <c r="R62" s="66"/>
      <c r="S62" s="66"/>
      <c r="T62" s="66"/>
      <c r="U62" s="66"/>
      <c r="V62" s="66"/>
      <c r="W62" s="66"/>
      <c r="X62" s="66"/>
      <c r="Y62" s="66"/>
      <c r="Z62" s="121"/>
    </row>
    <row r="63" ht="11.25" customHeight="1">
      <c r="A63" s="330" t="s">
        <v>12080</v>
      </c>
      <c r="B63" s="330" t="s">
        <v>88</v>
      </c>
      <c r="C63" s="330" t="s">
        <v>15465</v>
      </c>
      <c r="D63" s="587">
        <v>8.0</v>
      </c>
      <c r="E63" s="588">
        <v>8.0</v>
      </c>
      <c r="F63" s="330" t="s">
        <v>3901</v>
      </c>
      <c r="G63" s="1"/>
      <c r="H63" s="1"/>
      <c r="I63" s="121"/>
      <c r="J63" s="121"/>
      <c r="K63" s="121"/>
      <c r="L63" s="121"/>
      <c r="M63" s="121"/>
      <c r="N63" s="121"/>
      <c r="O63" s="121"/>
      <c r="P63" s="121"/>
      <c r="Q63" s="121"/>
      <c r="R63" s="121"/>
      <c r="S63" s="121"/>
      <c r="T63" s="121"/>
      <c r="U63" s="121"/>
      <c r="V63" s="121"/>
      <c r="W63" s="121"/>
      <c r="X63" s="121"/>
      <c r="Y63" s="121"/>
      <c r="Z63" s="121"/>
    </row>
    <row r="64" ht="11.25" customHeight="1">
      <c r="A64" s="330" t="s">
        <v>12080</v>
      </c>
      <c r="B64" s="330" t="s">
        <v>88</v>
      </c>
      <c r="C64" s="330" t="s">
        <v>15466</v>
      </c>
      <c r="D64" s="587">
        <v>8.0</v>
      </c>
      <c r="E64" s="588">
        <v>8.0</v>
      </c>
      <c r="F64" s="330" t="s">
        <v>3901</v>
      </c>
      <c r="G64" s="1"/>
      <c r="H64" s="1"/>
      <c r="I64" s="121"/>
      <c r="J64" s="121"/>
      <c r="K64" s="121"/>
      <c r="L64" s="121"/>
      <c r="M64" s="121"/>
      <c r="N64" s="121"/>
      <c r="O64" s="121"/>
      <c r="P64" s="121"/>
      <c r="Q64" s="121"/>
      <c r="R64" s="121"/>
      <c r="S64" s="121"/>
      <c r="T64" s="121"/>
      <c r="U64" s="121"/>
      <c r="V64" s="121"/>
      <c r="W64" s="121"/>
      <c r="X64" s="121"/>
      <c r="Y64" s="121"/>
      <c r="Z64" s="121"/>
    </row>
    <row r="65" ht="11.25" customHeight="1">
      <c r="A65" s="330" t="s">
        <v>12080</v>
      </c>
      <c r="B65" s="330" t="s">
        <v>88</v>
      </c>
      <c r="C65" s="330" t="s">
        <v>15467</v>
      </c>
      <c r="D65" s="587">
        <v>8.0</v>
      </c>
      <c r="E65" s="588">
        <v>8.0</v>
      </c>
      <c r="F65" s="330" t="s">
        <v>3901</v>
      </c>
      <c r="G65" s="1"/>
      <c r="H65" s="1"/>
      <c r="I65" s="121"/>
      <c r="J65" s="121"/>
      <c r="K65" s="121"/>
      <c r="L65" s="121"/>
      <c r="M65" s="121"/>
      <c r="N65" s="121"/>
      <c r="O65" s="121"/>
      <c r="P65" s="121"/>
      <c r="Q65" s="121"/>
      <c r="R65" s="121"/>
      <c r="S65" s="121"/>
      <c r="T65" s="121"/>
      <c r="U65" s="121"/>
      <c r="V65" s="121"/>
      <c r="W65" s="121"/>
      <c r="X65" s="121"/>
      <c r="Y65" s="121"/>
      <c r="Z65" s="121"/>
    </row>
    <row r="66" ht="11.25" customHeight="1">
      <c r="A66" s="330" t="s">
        <v>12080</v>
      </c>
      <c r="B66" s="330" t="s">
        <v>88</v>
      </c>
      <c r="C66" s="330" t="s">
        <v>15468</v>
      </c>
      <c r="D66" s="587">
        <v>8.0</v>
      </c>
      <c r="E66" s="588">
        <v>8.0</v>
      </c>
      <c r="F66" s="330" t="s">
        <v>3901</v>
      </c>
      <c r="G66" s="1"/>
      <c r="H66" s="1"/>
      <c r="I66" s="121"/>
      <c r="J66" s="121"/>
      <c r="K66" s="121"/>
      <c r="L66" s="121"/>
      <c r="M66" s="121"/>
      <c r="N66" s="121"/>
      <c r="O66" s="121"/>
      <c r="P66" s="121"/>
      <c r="Q66" s="121"/>
      <c r="R66" s="121"/>
      <c r="S66" s="121"/>
      <c r="T66" s="121"/>
      <c r="U66" s="121"/>
      <c r="V66" s="121"/>
      <c r="W66" s="121"/>
      <c r="X66" s="121"/>
      <c r="Y66" s="121"/>
      <c r="Z66" s="121"/>
    </row>
    <row r="67" ht="11.25" customHeight="1">
      <c r="A67" s="330" t="s">
        <v>12080</v>
      </c>
      <c r="B67" s="330" t="s">
        <v>88</v>
      </c>
      <c r="C67" s="330" t="s">
        <v>15469</v>
      </c>
      <c r="D67" s="587">
        <v>8.0</v>
      </c>
      <c r="E67" s="588">
        <v>8.0</v>
      </c>
      <c r="F67" s="330" t="s">
        <v>3901</v>
      </c>
      <c r="G67" s="1"/>
      <c r="H67" s="1"/>
      <c r="I67" s="121"/>
      <c r="J67" s="121"/>
      <c r="K67" s="121"/>
      <c r="L67" s="121"/>
      <c r="M67" s="121"/>
      <c r="N67" s="121"/>
      <c r="O67" s="121"/>
      <c r="P67" s="121"/>
      <c r="Q67" s="121"/>
      <c r="R67" s="121"/>
      <c r="S67" s="121"/>
      <c r="T67" s="121"/>
      <c r="U67" s="121"/>
      <c r="V67" s="121"/>
      <c r="W67" s="121"/>
      <c r="X67" s="121"/>
      <c r="Y67" s="121"/>
      <c r="Z67" s="121"/>
    </row>
    <row r="68" ht="11.25" customHeight="1">
      <c r="A68" s="330" t="s">
        <v>12080</v>
      </c>
      <c r="B68" s="330" t="s">
        <v>88</v>
      </c>
      <c r="C68" s="330" t="s">
        <v>15470</v>
      </c>
      <c r="D68" s="587">
        <v>8.0</v>
      </c>
      <c r="E68" s="588">
        <v>8.0</v>
      </c>
      <c r="F68" s="330" t="s">
        <v>3901</v>
      </c>
      <c r="G68" s="1"/>
      <c r="H68" s="1"/>
      <c r="I68" s="121"/>
      <c r="J68" s="121"/>
      <c r="K68" s="121"/>
      <c r="L68" s="121"/>
      <c r="M68" s="121"/>
      <c r="N68" s="121"/>
      <c r="O68" s="121"/>
      <c r="P68" s="121"/>
      <c r="Q68" s="121"/>
      <c r="R68" s="121"/>
      <c r="S68" s="121"/>
      <c r="T68" s="121"/>
      <c r="U68" s="121"/>
      <c r="V68" s="121"/>
      <c r="W68" s="121"/>
      <c r="X68" s="121"/>
      <c r="Y68" s="121"/>
      <c r="Z68" s="121"/>
    </row>
    <row r="69" ht="11.25" customHeight="1">
      <c r="A69" s="330" t="s">
        <v>12080</v>
      </c>
      <c r="B69" s="330" t="s">
        <v>88</v>
      </c>
      <c r="C69" s="330" t="s">
        <v>15471</v>
      </c>
      <c r="D69" s="587">
        <v>8.0</v>
      </c>
      <c r="E69" s="588">
        <v>8.0</v>
      </c>
      <c r="F69" s="330" t="s">
        <v>3901</v>
      </c>
      <c r="G69" s="1"/>
      <c r="H69" s="1"/>
      <c r="I69" s="121"/>
      <c r="J69" s="121"/>
      <c r="K69" s="121"/>
      <c r="L69" s="121"/>
      <c r="M69" s="121"/>
      <c r="N69" s="121"/>
      <c r="O69" s="121"/>
      <c r="P69" s="121"/>
      <c r="Q69" s="121"/>
      <c r="R69" s="121"/>
      <c r="S69" s="121"/>
      <c r="T69" s="121"/>
      <c r="U69" s="121"/>
      <c r="V69" s="121"/>
      <c r="W69" s="121"/>
      <c r="X69" s="121"/>
      <c r="Y69" s="121"/>
      <c r="Z69" s="121"/>
    </row>
    <row r="70" ht="11.25" customHeight="1">
      <c r="A70" s="330" t="s">
        <v>4027</v>
      </c>
      <c r="B70" s="330" t="s">
        <v>88</v>
      </c>
      <c r="C70" s="330" t="s">
        <v>15431</v>
      </c>
      <c r="D70" s="587">
        <v>100.0</v>
      </c>
      <c r="E70" s="588">
        <v>100.0</v>
      </c>
      <c r="F70" s="330" t="s">
        <v>4027</v>
      </c>
      <c r="G70" s="1"/>
      <c r="H70" s="1"/>
      <c r="I70" s="121"/>
      <c r="J70" s="121"/>
      <c r="K70" s="121"/>
      <c r="L70" s="121"/>
      <c r="M70" s="121"/>
      <c r="N70" s="121"/>
      <c r="O70" s="121"/>
      <c r="P70" s="121"/>
      <c r="Q70" s="121"/>
      <c r="R70" s="121"/>
      <c r="S70" s="121"/>
      <c r="T70" s="121"/>
      <c r="U70" s="121"/>
      <c r="V70" s="121"/>
      <c r="W70" s="121"/>
      <c r="X70" s="121"/>
      <c r="Y70" s="121"/>
      <c r="Z70" s="121"/>
    </row>
    <row r="71" ht="11.25" customHeight="1">
      <c r="A71" s="330" t="s">
        <v>11328</v>
      </c>
      <c r="B71" s="330" t="s">
        <v>88</v>
      </c>
      <c r="C71" s="330" t="s">
        <v>15472</v>
      </c>
      <c r="D71" s="587">
        <v>100.0</v>
      </c>
      <c r="E71" s="588">
        <v>100.0</v>
      </c>
      <c r="F71" s="330" t="s">
        <v>11333</v>
      </c>
      <c r="G71" s="1"/>
      <c r="H71" s="1"/>
      <c r="I71" s="121"/>
      <c r="J71" s="121"/>
      <c r="K71" s="121"/>
      <c r="L71" s="121"/>
      <c r="M71" s="121"/>
      <c r="N71" s="121"/>
      <c r="O71" s="121"/>
      <c r="P71" s="121"/>
      <c r="Q71" s="121"/>
      <c r="R71" s="121"/>
      <c r="S71" s="121"/>
      <c r="T71" s="121"/>
      <c r="U71" s="121"/>
      <c r="V71" s="121"/>
      <c r="W71" s="121"/>
      <c r="X71" s="121"/>
      <c r="Y71" s="121"/>
      <c r="Z71" s="121"/>
    </row>
    <row r="72" ht="11.25" customHeight="1">
      <c r="A72" s="330" t="s">
        <v>11335</v>
      </c>
      <c r="B72" s="330" t="s">
        <v>88</v>
      </c>
      <c r="C72" s="330" t="s">
        <v>15473</v>
      </c>
      <c r="D72" s="587">
        <v>20.0</v>
      </c>
      <c r="E72" s="588">
        <v>20.0</v>
      </c>
      <c r="F72" s="330" t="s">
        <v>804</v>
      </c>
      <c r="G72" s="1"/>
      <c r="H72" s="1"/>
      <c r="I72" s="121"/>
      <c r="J72" s="121"/>
      <c r="K72" s="121"/>
      <c r="L72" s="121"/>
      <c r="M72" s="121"/>
      <c r="N72" s="121"/>
      <c r="O72" s="121"/>
      <c r="P72" s="121"/>
      <c r="Q72" s="121"/>
      <c r="R72" s="121"/>
      <c r="S72" s="121"/>
      <c r="T72" s="121"/>
      <c r="U72" s="121"/>
      <c r="V72" s="121"/>
      <c r="W72" s="121"/>
      <c r="X72" s="121"/>
      <c r="Y72" s="121"/>
      <c r="Z72" s="121"/>
    </row>
    <row r="73" ht="11.25" customHeight="1">
      <c r="A73" s="330" t="s">
        <v>11335</v>
      </c>
      <c r="B73" s="330" t="s">
        <v>88</v>
      </c>
      <c r="C73" s="330" t="s">
        <v>15474</v>
      </c>
      <c r="D73" s="587">
        <v>20.0</v>
      </c>
      <c r="E73" s="588">
        <v>20.0</v>
      </c>
      <c r="F73" s="330" t="s">
        <v>804</v>
      </c>
      <c r="G73" s="1"/>
      <c r="H73" s="1"/>
      <c r="I73" s="121"/>
      <c r="J73" s="121"/>
      <c r="K73" s="121"/>
      <c r="L73" s="121"/>
      <c r="M73" s="121"/>
      <c r="N73" s="121"/>
      <c r="O73" s="121"/>
      <c r="P73" s="121"/>
      <c r="Q73" s="121"/>
      <c r="R73" s="121"/>
      <c r="S73" s="121"/>
      <c r="T73" s="121"/>
      <c r="U73" s="121"/>
      <c r="V73" s="121"/>
      <c r="W73" s="121"/>
      <c r="X73" s="121"/>
      <c r="Y73" s="121"/>
      <c r="Z73" s="121"/>
    </row>
    <row r="74" ht="11.25" customHeight="1">
      <c r="A74" s="330" t="s">
        <v>11335</v>
      </c>
      <c r="B74" s="330" t="s">
        <v>88</v>
      </c>
      <c r="C74" s="330" t="s">
        <v>15475</v>
      </c>
      <c r="D74" s="587">
        <v>20.0</v>
      </c>
      <c r="E74" s="588">
        <v>20.0</v>
      </c>
      <c r="F74" s="330" t="s">
        <v>804</v>
      </c>
      <c r="G74" s="1"/>
      <c r="H74" s="1"/>
      <c r="I74" s="121"/>
      <c r="J74" s="121"/>
      <c r="K74" s="121"/>
      <c r="L74" s="121"/>
      <c r="M74" s="121"/>
      <c r="N74" s="121"/>
      <c r="O74" s="121"/>
      <c r="P74" s="121"/>
      <c r="Q74" s="121"/>
      <c r="R74" s="121"/>
      <c r="S74" s="121"/>
      <c r="T74" s="121"/>
      <c r="U74" s="121"/>
      <c r="V74" s="121"/>
      <c r="W74" s="121"/>
      <c r="X74" s="121"/>
      <c r="Y74" s="121"/>
      <c r="Z74" s="121"/>
    </row>
    <row r="75" ht="11.25" customHeight="1">
      <c r="A75" s="330" t="s">
        <v>11335</v>
      </c>
      <c r="B75" s="330" t="s">
        <v>88</v>
      </c>
      <c r="C75" s="330" t="s">
        <v>15476</v>
      </c>
      <c r="D75" s="587">
        <v>20.0</v>
      </c>
      <c r="E75" s="588">
        <v>20.0</v>
      </c>
      <c r="F75" s="330" t="s">
        <v>804</v>
      </c>
      <c r="G75" s="1"/>
      <c r="H75" s="1"/>
      <c r="I75" s="121"/>
      <c r="J75" s="121"/>
      <c r="K75" s="121"/>
      <c r="L75" s="121"/>
      <c r="M75" s="121"/>
      <c r="N75" s="121"/>
      <c r="O75" s="121"/>
      <c r="P75" s="121"/>
      <c r="Q75" s="121"/>
      <c r="R75" s="121"/>
      <c r="S75" s="121"/>
      <c r="T75" s="121"/>
      <c r="U75" s="121"/>
      <c r="V75" s="121"/>
      <c r="W75" s="121"/>
      <c r="X75" s="121"/>
      <c r="Y75" s="121"/>
      <c r="Z75" s="121"/>
    </row>
    <row r="76" ht="11.25" customHeight="1">
      <c r="A76" s="330" t="s">
        <v>11335</v>
      </c>
      <c r="B76" s="330" t="s">
        <v>88</v>
      </c>
      <c r="C76" s="330" t="s">
        <v>15477</v>
      </c>
      <c r="D76" s="587">
        <v>20.0</v>
      </c>
      <c r="E76" s="588">
        <v>20.0</v>
      </c>
      <c r="F76" s="330" t="s">
        <v>804</v>
      </c>
      <c r="G76" s="1"/>
      <c r="H76" s="1"/>
      <c r="I76" s="121"/>
      <c r="J76" s="121"/>
      <c r="K76" s="121"/>
      <c r="L76" s="121"/>
      <c r="M76" s="121"/>
      <c r="N76" s="121"/>
      <c r="O76" s="121"/>
      <c r="P76" s="121"/>
      <c r="Q76" s="121"/>
      <c r="R76" s="121"/>
      <c r="S76" s="121"/>
      <c r="T76" s="121"/>
      <c r="U76" s="121"/>
      <c r="V76" s="121"/>
      <c r="W76" s="121"/>
      <c r="X76" s="121"/>
      <c r="Y76" s="121"/>
      <c r="Z76" s="121"/>
    </row>
    <row r="77" ht="11.25" customHeight="1">
      <c r="A77" s="330" t="s">
        <v>11335</v>
      </c>
      <c r="B77" s="330" t="s">
        <v>88</v>
      </c>
      <c r="C77" s="330" t="s">
        <v>15478</v>
      </c>
      <c r="D77" s="587">
        <v>20.0</v>
      </c>
      <c r="E77" s="588"/>
      <c r="F77" s="330" t="s">
        <v>804</v>
      </c>
      <c r="G77" s="1"/>
      <c r="H77" s="1"/>
      <c r="I77" s="121"/>
      <c r="J77" s="121"/>
      <c r="K77" s="121"/>
      <c r="L77" s="121"/>
      <c r="M77" s="121"/>
      <c r="N77" s="121"/>
      <c r="O77" s="121"/>
      <c r="P77" s="121"/>
      <c r="Q77" s="121"/>
      <c r="R77" s="121"/>
      <c r="S77" s="121"/>
      <c r="T77" s="121"/>
      <c r="U77" s="121"/>
      <c r="V77" s="121"/>
      <c r="W77" s="121"/>
      <c r="X77" s="121"/>
      <c r="Y77" s="121"/>
      <c r="Z77" s="121"/>
    </row>
    <row r="78" ht="11.25" customHeight="1">
      <c r="A78" s="330" t="s">
        <v>1086</v>
      </c>
      <c r="B78" s="330" t="s">
        <v>1075</v>
      </c>
      <c r="C78" s="330" t="s">
        <v>15479</v>
      </c>
      <c r="D78" s="587">
        <v>100.0</v>
      </c>
      <c r="E78" s="588">
        <v>30.0</v>
      </c>
      <c r="F78" s="330" t="s">
        <v>1086</v>
      </c>
      <c r="G78" s="1"/>
      <c r="H78" s="1"/>
      <c r="I78" s="121"/>
      <c r="J78" s="121"/>
      <c r="K78" s="121"/>
      <c r="L78" s="121"/>
      <c r="M78" s="121"/>
      <c r="N78" s="121"/>
      <c r="O78" s="121"/>
      <c r="P78" s="121"/>
      <c r="Q78" s="121"/>
      <c r="R78" s="121"/>
      <c r="S78" s="121"/>
      <c r="T78" s="121"/>
      <c r="U78" s="121"/>
      <c r="V78" s="121"/>
      <c r="W78" s="121"/>
      <c r="X78" s="121"/>
      <c r="Y78" s="121"/>
      <c r="Z78" s="121"/>
    </row>
    <row r="79" ht="11.25" customHeight="1">
      <c r="A79" s="419" t="s">
        <v>12094</v>
      </c>
      <c r="B79" s="419" t="s">
        <v>1075</v>
      </c>
      <c r="C79" s="419" t="s">
        <v>15480</v>
      </c>
      <c r="D79" s="589" t="s">
        <v>15481</v>
      </c>
      <c r="E79" s="590">
        <v>24.0</v>
      </c>
      <c r="F79" s="330" t="s">
        <v>7929</v>
      </c>
      <c r="G79" s="1"/>
      <c r="H79" s="1"/>
      <c r="I79" s="121"/>
      <c r="J79" s="121"/>
      <c r="K79" s="121"/>
      <c r="L79" s="121"/>
      <c r="M79" s="121"/>
      <c r="N79" s="121"/>
      <c r="O79" s="121"/>
      <c r="P79" s="121"/>
      <c r="Q79" s="121"/>
      <c r="R79" s="121"/>
      <c r="S79" s="121"/>
      <c r="T79" s="121"/>
      <c r="U79" s="121"/>
      <c r="V79" s="121"/>
      <c r="W79" s="121"/>
      <c r="X79" s="121"/>
      <c r="Y79" s="121"/>
      <c r="Z79" s="121"/>
    </row>
    <row r="80" ht="11.25" customHeight="1">
      <c r="A80" s="419" t="s">
        <v>12094</v>
      </c>
      <c r="B80" s="419" t="s">
        <v>1075</v>
      </c>
      <c r="C80" s="419" t="s">
        <v>15482</v>
      </c>
      <c r="D80" s="589" t="s">
        <v>15481</v>
      </c>
      <c r="E80" s="590">
        <v>24.0</v>
      </c>
      <c r="F80" s="330" t="s">
        <v>7929</v>
      </c>
      <c r="G80" s="1"/>
      <c r="H80" s="1"/>
      <c r="I80" s="121"/>
      <c r="J80" s="121"/>
      <c r="K80" s="121"/>
      <c r="L80" s="121"/>
      <c r="M80" s="121"/>
      <c r="N80" s="121"/>
      <c r="O80" s="121"/>
      <c r="P80" s="121"/>
      <c r="Q80" s="121"/>
      <c r="R80" s="121"/>
      <c r="S80" s="121"/>
      <c r="T80" s="121"/>
      <c r="U80" s="121"/>
      <c r="V80" s="121"/>
      <c r="W80" s="121"/>
      <c r="X80" s="121"/>
      <c r="Y80" s="121"/>
      <c r="Z80" s="121"/>
    </row>
    <row r="81" ht="11.25" customHeight="1">
      <c r="A81" s="419" t="s">
        <v>12094</v>
      </c>
      <c r="B81" s="419" t="s">
        <v>1075</v>
      </c>
      <c r="C81" s="419" t="s">
        <v>15483</v>
      </c>
      <c r="D81" s="589">
        <v>50.0</v>
      </c>
      <c r="E81" s="590">
        <v>50.0</v>
      </c>
      <c r="F81" s="330" t="s">
        <v>7929</v>
      </c>
      <c r="G81" s="1"/>
      <c r="H81" s="1"/>
      <c r="I81" s="121"/>
      <c r="J81" s="121"/>
      <c r="K81" s="121"/>
      <c r="L81" s="121"/>
      <c r="M81" s="121"/>
      <c r="N81" s="121"/>
      <c r="O81" s="121"/>
      <c r="P81" s="121"/>
      <c r="Q81" s="121"/>
      <c r="R81" s="121"/>
      <c r="S81" s="121"/>
      <c r="T81" s="121"/>
      <c r="U81" s="121"/>
      <c r="V81" s="121"/>
      <c r="W81" s="121"/>
      <c r="X81" s="121"/>
      <c r="Y81" s="121"/>
      <c r="Z81" s="121"/>
    </row>
    <row r="82" ht="11.25" customHeight="1">
      <c r="A82" s="330" t="s">
        <v>12104</v>
      </c>
      <c r="B82" s="330" t="s">
        <v>88</v>
      </c>
      <c r="C82" s="330" t="s">
        <v>15484</v>
      </c>
      <c r="D82" s="587" t="s">
        <v>15485</v>
      </c>
      <c r="E82" s="588">
        <v>4.0</v>
      </c>
      <c r="F82" s="330" t="s">
        <v>8005</v>
      </c>
      <c r="G82" s="1"/>
      <c r="H82" s="1"/>
      <c r="I82" s="121"/>
      <c r="J82" s="121"/>
      <c r="K82" s="121"/>
      <c r="L82" s="121"/>
      <c r="M82" s="121"/>
      <c r="N82" s="121"/>
      <c r="O82" s="121"/>
      <c r="P82" s="121"/>
      <c r="Q82" s="121"/>
      <c r="R82" s="121"/>
      <c r="S82" s="121"/>
      <c r="T82" s="121"/>
      <c r="U82" s="121"/>
      <c r="V82" s="121"/>
      <c r="W82" s="121"/>
      <c r="X82" s="121"/>
      <c r="Y82" s="121"/>
      <c r="Z82" s="121"/>
    </row>
    <row r="83" ht="11.25" customHeight="1">
      <c r="A83" s="330" t="s">
        <v>12104</v>
      </c>
      <c r="B83" s="330" t="s">
        <v>135</v>
      </c>
      <c r="C83" s="330" t="s">
        <v>15486</v>
      </c>
      <c r="D83" s="587">
        <v>100.0</v>
      </c>
      <c r="E83" s="588">
        <v>100.0</v>
      </c>
      <c r="F83" s="330" t="s">
        <v>8005</v>
      </c>
      <c r="G83" s="1"/>
      <c r="H83" s="1"/>
      <c r="I83" s="121"/>
      <c r="J83" s="121"/>
      <c r="K83" s="121"/>
      <c r="L83" s="121"/>
      <c r="M83" s="121"/>
      <c r="N83" s="121"/>
      <c r="O83" s="121"/>
      <c r="P83" s="121"/>
      <c r="Q83" s="121"/>
      <c r="R83" s="121"/>
      <c r="S83" s="121"/>
      <c r="T83" s="121"/>
      <c r="U83" s="121"/>
      <c r="V83" s="121"/>
      <c r="W83" s="121"/>
      <c r="X83" s="121"/>
      <c r="Y83" s="121"/>
      <c r="Z83" s="121"/>
    </row>
    <row r="84" ht="11.25" customHeight="1">
      <c r="A84" s="330" t="s">
        <v>12105</v>
      </c>
      <c r="B84" s="330" t="s">
        <v>15384</v>
      </c>
      <c r="C84" s="330" t="s">
        <v>15487</v>
      </c>
      <c r="D84" s="587">
        <v>8.0</v>
      </c>
      <c r="E84" s="588">
        <v>8.0</v>
      </c>
      <c r="F84" s="330" t="s">
        <v>12105</v>
      </c>
      <c r="G84" s="1"/>
      <c r="H84" s="1"/>
      <c r="I84" s="121"/>
      <c r="J84" s="121"/>
      <c r="K84" s="121"/>
      <c r="L84" s="121"/>
      <c r="M84" s="121"/>
      <c r="N84" s="121"/>
      <c r="O84" s="121"/>
      <c r="P84" s="121"/>
      <c r="Q84" s="121"/>
      <c r="R84" s="121"/>
      <c r="S84" s="121"/>
      <c r="T84" s="121"/>
      <c r="U84" s="121"/>
      <c r="V84" s="121"/>
      <c r="W84" s="121"/>
      <c r="X84" s="121"/>
      <c r="Y84" s="121"/>
      <c r="Z84" s="121"/>
    </row>
    <row r="85" ht="11.25" customHeight="1">
      <c r="A85" s="330" t="s">
        <v>12105</v>
      </c>
      <c r="B85" s="330" t="s">
        <v>15384</v>
      </c>
      <c r="C85" s="330" t="s">
        <v>15488</v>
      </c>
      <c r="D85" s="587">
        <v>8.0</v>
      </c>
      <c r="E85" s="588">
        <v>8.0</v>
      </c>
      <c r="F85" s="330" t="s">
        <v>12105</v>
      </c>
      <c r="G85" s="1"/>
      <c r="H85" s="1"/>
      <c r="I85" s="121"/>
      <c r="J85" s="121"/>
      <c r="K85" s="121"/>
      <c r="L85" s="121"/>
      <c r="M85" s="121"/>
      <c r="N85" s="121"/>
      <c r="O85" s="121"/>
      <c r="P85" s="121"/>
      <c r="Q85" s="121"/>
      <c r="R85" s="121"/>
      <c r="S85" s="121"/>
      <c r="T85" s="121"/>
      <c r="U85" s="121"/>
      <c r="V85" s="121"/>
      <c r="W85" s="121"/>
      <c r="X85" s="121"/>
      <c r="Y85" s="121"/>
      <c r="Z85" s="121"/>
    </row>
    <row r="86" ht="11.25" customHeight="1">
      <c r="A86" s="330" t="s">
        <v>12105</v>
      </c>
      <c r="B86" s="330" t="s">
        <v>15384</v>
      </c>
      <c r="C86" s="330" t="s">
        <v>15467</v>
      </c>
      <c r="D86" s="587">
        <v>8.0</v>
      </c>
      <c r="E86" s="588">
        <v>8.0</v>
      </c>
      <c r="F86" s="330" t="s">
        <v>12105</v>
      </c>
      <c r="G86" s="1"/>
      <c r="H86" s="1"/>
      <c r="I86" s="121"/>
      <c r="J86" s="121"/>
      <c r="K86" s="121"/>
      <c r="L86" s="121"/>
      <c r="M86" s="121"/>
      <c r="N86" s="121"/>
      <c r="O86" s="121"/>
      <c r="P86" s="121"/>
      <c r="Q86" s="121"/>
      <c r="R86" s="121"/>
      <c r="S86" s="121"/>
      <c r="T86" s="121"/>
      <c r="U86" s="121"/>
      <c r="V86" s="121"/>
      <c r="W86" s="121"/>
      <c r="X86" s="121"/>
      <c r="Y86" s="121"/>
      <c r="Z86" s="121"/>
    </row>
    <row r="87" ht="11.25" customHeight="1">
      <c r="A87" s="330" t="s">
        <v>14957</v>
      </c>
      <c r="B87" s="330" t="s">
        <v>88</v>
      </c>
      <c r="C87" s="330" t="s">
        <v>15489</v>
      </c>
      <c r="D87" s="587">
        <v>100.0</v>
      </c>
      <c r="E87" s="588">
        <v>100.0</v>
      </c>
      <c r="F87" s="330" t="s">
        <v>4271</v>
      </c>
      <c r="G87" s="1"/>
      <c r="H87" s="1"/>
      <c r="I87" s="121"/>
      <c r="J87" s="121"/>
      <c r="K87" s="121"/>
      <c r="L87" s="121"/>
      <c r="M87" s="121"/>
      <c r="N87" s="121"/>
      <c r="O87" s="121"/>
      <c r="P87" s="121"/>
      <c r="Q87" s="121"/>
      <c r="R87" s="121"/>
      <c r="S87" s="121"/>
      <c r="T87" s="121"/>
      <c r="U87" s="121"/>
      <c r="V87" s="121"/>
      <c r="W87" s="121"/>
      <c r="X87" s="121"/>
      <c r="Y87" s="121"/>
      <c r="Z87" s="121"/>
    </row>
    <row r="88" ht="11.25" customHeight="1">
      <c r="A88" s="330" t="s">
        <v>10305</v>
      </c>
      <c r="B88" s="419" t="s">
        <v>88</v>
      </c>
      <c r="C88" s="330" t="s">
        <v>15490</v>
      </c>
      <c r="D88" s="587">
        <v>8.0</v>
      </c>
      <c r="E88" s="588">
        <v>8.0</v>
      </c>
      <c r="F88" s="330" t="s">
        <v>1805</v>
      </c>
      <c r="G88" s="1"/>
      <c r="H88" s="1"/>
      <c r="I88" s="121"/>
      <c r="J88" s="121"/>
      <c r="K88" s="121"/>
      <c r="L88" s="121"/>
      <c r="M88" s="121"/>
      <c r="N88" s="121"/>
      <c r="O88" s="121"/>
      <c r="P88" s="121"/>
      <c r="Q88" s="121"/>
      <c r="R88" s="121"/>
      <c r="S88" s="121"/>
      <c r="T88" s="121"/>
      <c r="U88" s="121"/>
      <c r="V88" s="121"/>
      <c r="W88" s="121"/>
      <c r="X88" s="121"/>
      <c r="Y88" s="121"/>
      <c r="Z88" s="121"/>
    </row>
    <row r="89" ht="11.25" customHeight="1">
      <c r="A89" s="330" t="s">
        <v>10305</v>
      </c>
      <c r="B89" s="419" t="s">
        <v>88</v>
      </c>
      <c r="C89" s="330" t="s">
        <v>15491</v>
      </c>
      <c r="D89" s="587">
        <v>8.0</v>
      </c>
      <c r="E89" s="588">
        <v>8.0</v>
      </c>
      <c r="F89" s="330" t="s">
        <v>1805</v>
      </c>
      <c r="G89" s="1"/>
      <c r="H89" s="1"/>
      <c r="I89" s="121"/>
      <c r="J89" s="121"/>
      <c r="K89" s="121"/>
      <c r="L89" s="121"/>
      <c r="M89" s="121"/>
      <c r="N89" s="121"/>
      <c r="O89" s="121"/>
      <c r="P89" s="121"/>
      <c r="Q89" s="121"/>
      <c r="R89" s="121"/>
      <c r="S89" s="121"/>
      <c r="T89" s="121"/>
      <c r="U89" s="121"/>
      <c r="V89" s="121"/>
      <c r="W89" s="121"/>
      <c r="X89" s="121"/>
      <c r="Y89" s="121"/>
      <c r="Z89" s="121"/>
    </row>
    <row r="90" ht="11.25" customHeight="1">
      <c r="A90" s="330" t="s">
        <v>10305</v>
      </c>
      <c r="B90" s="419" t="s">
        <v>88</v>
      </c>
      <c r="C90" s="330" t="s">
        <v>15492</v>
      </c>
      <c r="D90" s="587">
        <v>8.0</v>
      </c>
      <c r="E90" s="588">
        <v>8.0</v>
      </c>
      <c r="F90" s="330" t="s">
        <v>1805</v>
      </c>
      <c r="G90" s="1"/>
      <c r="H90" s="1"/>
      <c r="I90" s="121"/>
      <c r="J90" s="121"/>
      <c r="K90" s="121"/>
      <c r="L90" s="121"/>
      <c r="M90" s="121"/>
      <c r="N90" s="121"/>
      <c r="O90" s="121"/>
      <c r="P90" s="121"/>
      <c r="Q90" s="121"/>
      <c r="R90" s="121"/>
      <c r="S90" s="121"/>
      <c r="T90" s="121"/>
      <c r="U90" s="121"/>
      <c r="V90" s="121"/>
      <c r="W90" s="121"/>
      <c r="X90" s="121"/>
      <c r="Y90" s="121"/>
      <c r="Z90" s="121"/>
    </row>
    <row r="91" ht="11.25" customHeight="1">
      <c r="A91" s="330" t="s">
        <v>4310</v>
      </c>
      <c r="B91" s="330" t="s">
        <v>88</v>
      </c>
      <c r="C91" s="330" t="s">
        <v>15493</v>
      </c>
      <c r="D91" s="587">
        <v>100.0</v>
      </c>
      <c r="E91" s="588">
        <v>100.0</v>
      </c>
      <c r="F91" s="330" t="s">
        <v>4310</v>
      </c>
      <c r="G91" s="1"/>
      <c r="H91" s="1"/>
      <c r="I91" s="121"/>
      <c r="J91" s="121"/>
      <c r="K91" s="121"/>
      <c r="L91" s="121"/>
      <c r="M91" s="121"/>
      <c r="N91" s="121"/>
      <c r="O91" s="121"/>
      <c r="P91" s="121"/>
      <c r="Q91" s="121"/>
      <c r="R91" s="121"/>
      <c r="S91" s="121"/>
      <c r="T91" s="121"/>
      <c r="U91" s="121"/>
      <c r="V91" s="121"/>
      <c r="W91" s="121"/>
      <c r="X91" s="121"/>
      <c r="Y91" s="121"/>
      <c r="Z91" s="121"/>
    </row>
    <row r="92" ht="11.25" customHeight="1">
      <c r="A92" s="330" t="s">
        <v>11377</v>
      </c>
      <c r="B92" s="330" t="s">
        <v>88</v>
      </c>
      <c r="C92" s="330" t="s">
        <v>15494</v>
      </c>
      <c r="D92" s="587">
        <f>6*8</f>
        <v>48</v>
      </c>
      <c r="E92" s="588">
        <f t="shared" ref="E92:E96" si="1">D92</f>
        <v>48</v>
      </c>
      <c r="F92" s="330" t="s">
        <v>1119</v>
      </c>
      <c r="G92" s="1"/>
      <c r="H92" s="1"/>
      <c r="I92" s="121"/>
      <c r="J92" s="121"/>
      <c r="K92" s="121"/>
      <c r="L92" s="121"/>
      <c r="M92" s="121"/>
      <c r="N92" s="121"/>
      <c r="O92" s="121"/>
      <c r="P92" s="121"/>
      <c r="Q92" s="121"/>
      <c r="R92" s="121"/>
      <c r="S92" s="121"/>
      <c r="T92" s="121"/>
      <c r="U92" s="121"/>
      <c r="V92" s="121"/>
      <c r="W92" s="121"/>
      <c r="X92" s="121"/>
      <c r="Y92" s="121"/>
      <c r="Z92" s="121"/>
    </row>
    <row r="93" ht="11.25" customHeight="1">
      <c r="A93" s="330" t="s">
        <v>11377</v>
      </c>
      <c r="B93" s="330" t="s">
        <v>88</v>
      </c>
      <c r="C93" s="330" t="s">
        <v>15495</v>
      </c>
      <c r="D93" s="587">
        <v>30.0</v>
      </c>
      <c r="E93" s="588">
        <f t="shared" si="1"/>
        <v>30</v>
      </c>
      <c r="F93" s="330" t="s">
        <v>1119</v>
      </c>
      <c r="G93" s="1"/>
      <c r="H93" s="1"/>
      <c r="I93" s="121"/>
      <c r="J93" s="121"/>
      <c r="K93" s="121"/>
      <c r="L93" s="121"/>
      <c r="M93" s="121"/>
      <c r="N93" s="121"/>
      <c r="O93" s="121"/>
      <c r="P93" s="121"/>
      <c r="Q93" s="121"/>
      <c r="R93" s="121"/>
      <c r="S93" s="121"/>
      <c r="T93" s="121"/>
      <c r="U93" s="121"/>
      <c r="V93" s="121"/>
      <c r="W93" s="121"/>
      <c r="X93" s="121"/>
      <c r="Y93" s="121"/>
      <c r="Z93" s="121"/>
    </row>
    <row r="94" ht="11.25" customHeight="1">
      <c r="A94" s="330" t="s">
        <v>11377</v>
      </c>
      <c r="B94" s="330" t="s">
        <v>88</v>
      </c>
      <c r="C94" s="330" t="s">
        <v>15496</v>
      </c>
      <c r="D94" s="587">
        <f>8*2</f>
        <v>16</v>
      </c>
      <c r="E94" s="588">
        <f t="shared" si="1"/>
        <v>16</v>
      </c>
      <c r="F94" s="330" t="s">
        <v>1119</v>
      </c>
      <c r="G94" s="1"/>
      <c r="H94" s="1"/>
      <c r="I94" s="121"/>
      <c r="J94" s="121"/>
      <c r="K94" s="121"/>
      <c r="L94" s="121"/>
      <c r="M94" s="121"/>
      <c r="N94" s="121"/>
      <c r="O94" s="121"/>
      <c r="P94" s="121"/>
      <c r="Q94" s="121"/>
      <c r="R94" s="121"/>
      <c r="S94" s="121"/>
      <c r="T94" s="121"/>
      <c r="U94" s="121"/>
      <c r="V94" s="121"/>
      <c r="W94" s="121"/>
      <c r="X94" s="121"/>
      <c r="Y94" s="121"/>
      <c r="Z94" s="121"/>
    </row>
    <row r="95" ht="11.25" customHeight="1">
      <c r="A95" s="330" t="s">
        <v>11377</v>
      </c>
      <c r="B95" s="330" t="s">
        <v>88</v>
      </c>
      <c r="C95" s="330" t="s">
        <v>15497</v>
      </c>
      <c r="D95" s="587">
        <f>8*3</f>
        <v>24</v>
      </c>
      <c r="E95" s="588">
        <f t="shared" si="1"/>
        <v>24</v>
      </c>
      <c r="F95" s="330" t="s">
        <v>1119</v>
      </c>
      <c r="G95" s="1"/>
      <c r="H95" s="1"/>
      <c r="I95" s="121"/>
      <c r="J95" s="121"/>
      <c r="K95" s="121"/>
      <c r="L95" s="121"/>
      <c r="M95" s="121"/>
      <c r="N95" s="121"/>
      <c r="O95" s="121"/>
      <c r="P95" s="121"/>
      <c r="Q95" s="121"/>
      <c r="R95" s="121"/>
      <c r="S95" s="121"/>
      <c r="T95" s="121"/>
      <c r="U95" s="121"/>
      <c r="V95" s="121"/>
      <c r="W95" s="121"/>
      <c r="X95" s="121"/>
      <c r="Y95" s="121"/>
      <c r="Z95" s="121"/>
    </row>
    <row r="96" ht="11.25" customHeight="1">
      <c r="A96" s="330" t="s">
        <v>11377</v>
      </c>
      <c r="B96" s="330" t="s">
        <v>88</v>
      </c>
      <c r="C96" s="330" t="s">
        <v>15450</v>
      </c>
      <c r="D96" s="587">
        <v>100.0</v>
      </c>
      <c r="E96" s="588">
        <f t="shared" si="1"/>
        <v>100</v>
      </c>
      <c r="F96" s="330" t="s">
        <v>1119</v>
      </c>
      <c r="G96" s="1"/>
      <c r="H96" s="1"/>
      <c r="I96" s="121"/>
      <c r="J96" s="121"/>
      <c r="K96" s="121"/>
      <c r="L96" s="121"/>
      <c r="M96" s="121"/>
      <c r="N96" s="121"/>
      <c r="O96" s="121"/>
      <c r="P96" s="121"/>
      <c r="Q96" s="121"/>
      <c r="R96" s="121"/>
      <c r="S96" s="121"/>
      <c r="T96" s="121"/>
      <c r="U96" s="121"/>
      <c r="V96" s="121"/>
      <c r="W96" s="121"/>
      <c r="X96" s="121"/>
      <c r="Y96" s="121"/>
      <c r="Z96" s="121"/>
    </row>
    <row r="97" ht="11.25" customHeight="1">
      <c r="A97" s="330" t="s">
        <v>11385</v>
      </c>
      <c r="B97" s="330" t="s">
        <v>88</v>
      </c>
      <c r="C97" s="330" t="s">
        <v>15450</v>
      </c>
      <c r="D97" s="587">
        <v>100.0</v>
      </c>
      <c r="E97" s="588">
        <v>100.0</v>
      </c>
      <c r="F97" s="330" t="s">
        <v>1120</v>
      </c>
      <c r="G97" s="1"/>
      <c r="H97" s="1"/>
      <c r="I97" s="121"/>
      <c r="J97" s="121"/>
      <c r="K97" s="121"/>
      <c r="L97" s="121"/>
      <c r="M97" s="121"/>
      <c r="N97" s="121"/>
      <c r="O97" s="121"/>
      <c r="P97" s="121"/>
      <c r="Q97" s="121"/>
      <c r="R97" s="121"/>
      <c r="S97" s="121"/>
      <c r="T97" s="121"/>
      <c r="U97" s="121"/>
      <c r="V97" s="121"/>
      <c r="W97" s="121"/>
      <c r="X97" s="121"/>
      <c r="Y97" s="121"/>
      <c r="Z97" s="121"/>
    </row>
    <row r="98" ht="11.25" customHeight="1">
      <c r="A98" s="330" t="s">
        <v>4472</v>
      </c>
      <c r="B98" s="330" t="s">
        <v>88</v>
      </c>
      <c r="C98" s="330" t="s">
        <v>15498</v>
      </c>
      <c r="D98" s="587">
        <v>8.0</v>
      </c>
      <c r="E98" s="588">
        <v>8.0</v>
      </c>
      <c r="F98" s="330" t="s">
        <v>4472</v>
      </c>
      <c r="G98" s="1"/>
      <c r="H98" s="1"/>
      <c r="I98" s="121"/>
      <c r="J98" s="121"/>
      <c r="K98" s="121"/>
      <c r="L98" s="121"/>
      <c r="M98" s="121"/>
      <c r="N98" s="121"/>
      <c r="O98" s="121"/>
      <c r="P98" s="121"/>
      <c r="Q98" s="121"/>
      <c r="R98" s="121"/>
      <c r="S98" s="121"/>
      <c r="T98" s="121"/>
      <c r="U98" s="121"/>
      <c r="V98" s="121"/>
      <c r="W98" s="121"/>
      <c r="X98" s="121"/>
      <c r="Y98" s="121"/>
      <c r="Z98" s="121"/>
    </row>
    <row r="99" ht="11.25" customHeight="1">
      <c r="A99" s="330" t="s">
        <v>4472</v>
      </c>
      <c r="B99" s="330" t="s">
        <v>88</v>
      </c>
      <c r="C99" s="330" t="s">
        <v>15499</v>
      </c>
      <c r="D99" s="587">
        <v>8.0</v>
      </c>
      <c r="E99" s="588">
        <v>8.0</v>
      </c>
      <c r="F99" s="330" t="s">
        <v>4472</v>
      </c>
      <c r="G99" s="1"/>
      <c r="H99" s="1"/>
      <c r="I99" s="121"/>
      <c r="J99" s="121"/>
      <c r="K99" s="121"/>
      <c r="L99" s="121"/>
      <c r="M99" s="121"/>
      <c r="N99" s="121"/>
      <c r="O99" s="121"/>
      <c r="P99" s="121"/>
      <c r="Q99" s="121"/>
      <c r="R99" s="121"/>
      <c r="S99" s="121"/>
      <c r="T99" s="121"/>
      <c r="U99" s="121"/>
      <c r="V99" s="121"/>
      <c r="W99" s="121"/>
      <c r="X99" s="121"/>
      <c r="Y99" s="121"/>
      <c r="Z99" s="121"/>
    </row>
    <row r="100" ht="11.25" customHeight="1">
      <c r="A100" s="330" t="s">
        <v>4472</v>
      </c>
      <c r="B100" s="330" t="s">
        <v>88</v>
      </c>
      <c r="C100" s="330" t="s">
        <v>15500</v>
      </c>
      <c r="D100" s="587">
        <v>8.0</v>
      </c>
      <c r="E100" s="588">
        <v>8.0</v>
      </c>
      <c r="F100" s="330" t="s">
        <v>4472</v>
      </c>
      <c r="G100" s="1"/>
      <c r="H100" s="1"/>
      <c r="I100" s="121"/>
      <c r="J100" s="121"/>
      <c r="K100" s="121"/>
      <c r="L100" s="121"/>
      <c r="M100" s="121"/>
      <c r="N100" s="121"/>
      <c r="O100" s="121"/>
      <c r="P100" s="121"/>
      <c r="Q100" s="121"/>
      <c r="R100" s="121"/>
      <c r="S100" s="121"/>
      <c r="T100" s="121"/>
      <c r="U100" s="121"/>
      <c r="V100" s="121"/>
      <c r="W100" s="121"/>
      <c r="X100" s="121"/>
      <c r="Y100" s="121"/>
      <c r="Z100" s="121"/>
    </row>
    <row r="101" ht="11.25" customHeight="1">
      <c r="A101" s="330" t="s">
        <v>4472</v>
      </c>
      <c r="B101" s="330" t="s">
        <v>88</v>
      </c>
      <c r="C101" s="330" t="s">
        <v>15501</v>
      </c>
      <c r="D101" s="587">
        <v>8.0</v>
      </c>
      <c r="E101" s="588">
        <v>8.0</v>
      </c>
      <c r="F101" s="330" t="s">
        <v>4472</v>
      </c>
      <c r="G101" s="1"/>
      <c r="H101" s="1"/>
      <c r="I101" s="121"/>
      <c r="J101" s="121"/>
      <c r="K101" s="121"/>
      <c r="L101" s="121"/>
      <c r="M101" s="121"/>
      <c r="N101" s="121"/>
      <c r="O101" s="121"/>
      <c r="P101" s="121"/>
      <c r="Q101" s="121"/>
      <c r="R101" s="121"/>
      <c r="S101" s="121"/>
      <c r="T101" s="121"/>
      <c r="U101" s="121"/>
      <c r="V101" s="121"/>
      <c r="W101" s="121"/>
      <c r="X101" s="121"/>
      <c r="Y101" s="121"/>
      <c r="Z101" s="121"/>
    </row>
    <row r="102" ht="11.25" customHeight="1">
      <c r="A102" s="330" t="s">
        <v>4472</v>
      </c>
      <c r="B102" s="330" t="s">
        <v>88</v>
      </c>
      <c r="C102" s="330" t="s">
        <v>15432</v>
      </c>
      <c r="D102" s="587">
        <v>8.0</v>
      </c>
      <c r="E102" s="588">
        <v>8.0</v>
      </c>
      <c r="F102" s="330" t="s">
        <v>4472</v>
      </c>
      <c r="G102" s="1"/>
      <c r="H102" s="1"/>
      <c r="I102" s="121"/>
      <c r="J102" s="121"/>
      <c r="K102" s="121"/>
      <c r="L102" s="121"/>
      <c r="M102" s="121"/>
      <c r="N102" s="121"/>
      <c r="O102" s="121"/>
      <c r="P102" s="121"/>
      <c r="Q102" s="121"/>
      <c r="R102" s="121"/>
      <c r="S102" s="121"/>
      <c r="T102" s="121"/>
      <c r="U102" s="121"/>
      <c r="V102" s="121"/>
      <c r="W102" s="121"/>
      <c r="X102" s="121"/>
      <c r="Y102" s="121"/>
      <c r="Z102" s="121"/>
    </row>
    <row r="103" ht="11.25" customHeight="1">
      <c r="A103" s="330" t="s">
        <v>10346</v>
      </c>
      <c r="B103" s="330" t="s">
        <v>88</v>
      </c>
      <c r="C103" s="330" t="s">
        <v>15450</v>
      </c>
      <c r="D103" s="587">
        <v>100.0</v>
      </c>
      <c r="E103" s="588">
        <v>100.0</v>
      </c>
      <c r="F103" s="330" t="s">
        <v>1141</v>
      </c>
      <c r="G103" s="1"/>
      <c r="H103" s="1"/>
      <c r="I103" s="121"/>
      <c r="J103" s="121"/>
      <c r="K103" s="121"/>
      <c r="L103" s="121"/>
      <c r="M103" s="121"/>
      <c r="N103" s="121"/>
      <c r="O103" s="121"/>
      <c r="P103" s="121"/>
      <c r="Q103" s="121"/>
      <c r="R103" s="121"/>
      <c r="S103" s="121"/>
      <c r="T103" s="121"/>
      <c r="U103" s="121"/>
      <c r="V103" s="121"/>
      <c r="W103" s="121"/>
      <c r="X103" s="121"/>
      <c r="Y103" s="121"/>
      <c r="Z103" s="121"/>
    </row>
    <row r="104" ht="11.25" customHeight="1">
      <c r="A104" s="330" t="s">
        <v>10351</v>
      </c>
      <c r="B104" s="330" t="s">
        <v>88</v>
      </c>
      <c r="C104" s="330" t="s">
        <v>15502</v>
      </c>
      <c r="D104" s="587">
        <v>30.0</v>
      </c>
      <c r="E104" s="588">
        <v>30.0</v>
      </c>
      <c r="F104" s="330" t="s">
        <v>1172</v>
      </c>
      <c r="G104" s="1"/>
      <c r="H104" s="1"/>
      <c r="I104" s="121"/>
      <c r="J104" s="121"/>
      <c r="K104" s="121"/>
      <c r="L104" s="121"/>
      <c r="M104" s="121"/>
      <c r="N104" s="121"/>
      <c r="O104" s="121"/>
      <c r="P104" s="121"/>
      <c r="Q104" s="121"/>
      <c r="R104" s="121"/>
      <c r="S104" s="121"/>
      <c r="T104" s="121"/>
      <c r="U104" s="121"/>
      <c r="V104" s="121"/>
      <c r="W104" s="121"/>
      <c r="X104" s="121"/>
      <c r="Y104" s="121"/>
      <c r="Z104" s="121"/>
    </row>
    <row r="105" ht="11.25" customHeight="1">
      <c r="A105" s="330" t="s">
        <v>11808</v>
      </c>
      <c r="B105" s="330" t="s">
        <v>88</v>
      </c>
      <c r="C105" s="330" t="s">
        <v>15503</v>
      </c>
      <c r="D105" s="587"/>
      <c r="E105" s="588">
        <v>80.0</v>
      </c>
      <c r="F105" s="330" t="s">
        <v>1173</v>
      </c>
      <c r="G105" s="1"/>
      <c r="H105" s="1"/>
      <c r="I105" s="121"/>
      <c r="J105" s="121"/>
      <c r="K105" s="121"/>
      <c r="L105" s="121"/>
      <c r="M105" s="121"/>
      <c r="N105" s="121"/>
      <c r="O105" s="121"/>
      <c r="P105" s="121"/>
      <c r="Q105" s="121"/>
      <c r="R105" s="121"/>
      <c r="S105" s="121"/>
      <c r="T105" s="121"/>
      <c r="U105" s="121"/>
      <c r="V105" s="121"/>
      <c r="W105" s="121"/>
      <c r="X105" s="121"/>
      <c r="Y105" s="121"/>
      <c r="Z105" s="121"/>
    </row>
    <row r="106" ht="11.25" customHeight="1">
      <c r="A106" s="330" t="s">
        <v>4849</v>
      </c>
      <c r="B106" s="330" t="s">
        <v>88</v>
      </c>
      <c r="C106" s="330" t="s">
        <v>15504</v>
      </c>
      <c r="D106" s="587">
        <v>80.0</v>
      </c>
      <c r="E106" s="588">
        <v>80.0</v>
      </c>
      <c r="F106" s="330" t="s">
        <v>4849</v>
      </c>
      <c r="G106" s="1"/>
      <c r="H106" s="1"/>
      <c r="I106" s="121"/>
      <c r="J106" s="121"/>
      <c r="K106" s="121"/>
      <c r="L106" s="121"/>
      <c r="M106" s="121"/>
      <c r="N106" s="121"/>
      <c r="O106" s="121"/>
      <c r="P106" s="121"/>
      <c r="Q106" s="121"/>
      <c r="R106" s="121"/>
      <c r="S106" s="121"/>
      <c r="T106" s="121"/>
      <c r="U106" s="121"/>
      <c r="V106" s="121"/>
      <c r="W106" s="121"/>
      <c r="X106" s="121"/>
      <c r="Y106" s="121"/>
      <c r="Z106" s="121"/>
    </row>
    <row r="107" ht="11.25" customHeight="1">
      <c r="A107" s="330" t="s">
        <v>4849</v>
      </c>
      <c r="B107" s="330" t="s">
        <v>88</v>
      </c>
      <c r="C107" s="330" t="s">
        <v>15450</v>
      </c>
      <c r="D107" s="587">
        <v>100.0</v>
      </c>
      <c r="E107" s="588">
        <v>100.0</v>
      </c>
      <c r="F107" s="330" t="s">
        <v>4849</v>
      </c>
      <c r="G107" s="1"/>
      <c r="H107" s="1"/>
      <c r="I107" s="121"/>
      <c r="J107" s="121"/>
      <c r="K107" s="121"/>
      <c r="L107" s="121"/>
      <c r="M107" s="121"/>
      <c r="N107" s="121"/>
      <c r="O107" s="121"/>
      <c r="P107" s="121"/>
      <c r="Q107" s="121"/>
      <c r="R107" s="121"/>
      <c r="S107" s="121"/>
      <c r="T107" s="121"/>
      <c r="U107" s="121"/>
      <c r="V107" s="121"/>
      <c r="W107" s="121"/>
      <c r="X107" s="121"/>
      <c r="Y107" s="121"/>
      <c r="Z107" s="121"/>
    </row>
    <row r="108" ht="11.25" customHeight="1">
      <c r="A108" s="330" t="s">
        <v>4849</v>
      </c>
      <c r="B108" s="330" t="s">
        <v>88</v>
      </c>
      <c r="C108" s="330" t="s">
        <v>15505</v>
      </c>
      <c r="D108" s="587">
        <v>20.0</v>
      </c>
      <c r="E108" s="588">
        <v>20.0</v>
      </c>
      <c r="F108" s="330" t="s">
        <v>4849</v>
      </c>
      <c r="G108" s="1"/>
      <c r="H108" s="1"/>
      <c r="I108" s="121"/>
      <c r="J108" s="121"/>
      <c r="K108" s="121"/>
      <c r="L108" s="121"/>
      <c r="M108" s="121"/>
      <c r="N108" s="121"/>
      <c r="O108" s="121"/>
      <c r="P108" s="121"/>
      <c r="Q108" s="121"/>
      <c r="R108" s="121"/>
      <c r="S108" s="121"/>
      <c r="T108" s="121"/>
      <c r="U108" s="121"/>
      <c r="V108" s="121"/>
      <c r="W108" s="121"/>
      <c r="X108" s="121"/>
      <c r="Y108" s="121"/>
      <c r="Z108" s="121"/>
    </row>
    <row r="109" ht="11.25" customHeight="1">
      <c r="A109" s="330" t="s">
        <v>4849</v>
      </c>
      <c r="B109" s="330" t="s">
        <v>88</v>
      </c>
      <c r="C109" s="330" t="s">
        <v>15506</v>
      </c>
      <c r="D109" s="587">
        <v>30.0</v>
      </c>
      <c r="E109" s="588">
        <v>30.0</v>
      </c>
      <c r="F109" s="330" t="s">
        <v>4849</v>
      </c>
      <c r="G109" s="1"/>
      <c r="H109" s="1"/>
      <c r="I109" s="121"/>
      <c r="J109" s="121"/>
      <c r="K109" s="121"/>
      <c r="L109" s="121"/>
      <c r="M109" s="121"/>
      <c r="N109" s="121"/>
      <c r="O109" s="121"/>
      <c r="P109" s="121"/>
      <c r="Q109" s="121"/>
      <c r="R109" s="121"/>
      <c r="S109" s="121"/>
      <c r="T109" s="121"/>
      <c r="U109" s="121"/>
      <c r="V109" s="121"/>
      <c r="W109" s="121"/>
      <c r="X109" s="121"/>
      <c r="Y109" s="121"/>
      <c r="Z109" s="121"/>
    </row>
    <row r="110" ht="11.25" customHeight="1">
      <c r="A110" s="330" t="s">
        <v>1198</v>
      </c>
      <c r="B110" s="330" t="s">
        <v>88</v>
      </c>
      <c r="C110" s="330" t="s">
        <v>15507</v>
      </c>
      <c r="D110" s="587" t="s">
        <v>15508</v>
      </c>
      <c r="E110" s="588">
        <v>80.0</v>
      </c>
      <c r="F110" s="330" t="s">
        <v>1198</v>
      </c>
      <c r="G110" s="1"/>
      <c r="H110" s="1"/>
      <c r="I110" s="121"/>
      <c r="J110" s="121"/>
      <c r="K110" s="121"/>
      <c r="L110" s="121"/>
      <c r="M110" s="121"/>
      <c r="N110" s="121"/>
      <c r="O110" s="121"/>
      <c r="P110" s="121"/>
      <c r="Q110" s="121"/>
      <c r="R110" s="121"/>
      <c r="S110" s="121"/>
      <c r="T110" s="121"/>
      <c r="U110" s="121"/>
      <c r="V110" s="121"/>
      <c r="W110" s="121"/>
      <c r="X110" s="121"/>
      <c r="Y110" s="121"/>
      <c r="Z110" s="121"/>
    </row>
    <row r="111" ht="11.25" customHeight="1">
      <c r="A111" s="330" t="s">
        <v>1198</v>
      </c>
      <c r="B111" s="330" t="s">
        <v>88</v>
      </c>
      <c r="C111" s="330" t="s">
        <v>15509</v>
      </c>
      <c r="D111" s="587" t="s">
        <v>15508</v>
      </c>
      <c r="E111" s="588">
        <v>80.0</v>
      </c>
      <c r="F111" s="330" t="s">
        <v>1198</v>
      </c>
      <c r="G111" s="1"/>
      <c r="H111" s="1"/>
      <c r="I111" s="121"/>
      <c r="J111" s="121"/>
      <c r="K111" s="121"/>
      <c r="L111" s="121"/>
      <c r="M111" s="121"/>
      <c r="N111" s="121"/>
      <c r="O111" s="121"/>
      <c r="P111" s="121"/>
      <c r="Q111" s="121"/>
      <c r="R111" s="121"/>
      <c r="S111" s="121"/>
      <c r="T111" s="121"/>
      <c r="U111" s="121"/>
      <c r="V111" s="121"/>
      <c r="W111" s="121"/>
      <c r="X111" s="121"/>
      <c r="Y111" s="121"/>
      <c r="Z111" s="121"/>
    </row>
    <row r="112" ht="11.25" customHeight="1">
      <c r="A112" s="330" t="s">
        <v>1198</v>
      </c>
      <c r="B112" s="330" t="s">
        <v>88</v>
      </c>
      <c r="C112" s="330" t="s">
        <v>15510</v>
      </c>
      <c r="D112" s="587">
        <v>100.0</v>
      </c>
      <c r="E112" s="588">
        <v>100.0</v>
      </c>
      <c r="F112" s="330" t="s">
        <v>1198</v>
      </c>
      <c r="G112" s="1"/>
      <c r="H112" s="1"/>
      <c r="I112" s="121"/>
      <c r="J112" s="121"/>
      <c r="K112" s="121"/>
      <c r="L112" s="121"/>
      <c r="M112" s="121"/>
      <c r="N112" s="121"/>
      <c r="O112" s="121"/>
      <c r="P112" s="121"/>
      <c r="Q112" s="121"/>
      <c r="R112" s="121"/>
      <c r="S112" s="121"/>
      <c r="T112" s="121"/>
      <c r="U112" s="121"/>
      <c r="V112" s="121"/>
      <c r="W112" s="121"/>
      <c r="X112" s="121"/>
      <c r="Y112" s="121"/>
      <c r="Z112" s="121"/>
    </row>
    <row r="113" ht="11.25" customHeight="1">
      <c r="A113" s="330" t="s">
        <v>1198</v>
      </c>
      <c r="B113" s="330" t="s">
        <v>88</v>
      </c>
      <c r="C113" s="330" t="s">
        <v>15511</v>
      </c>
      <c r="D113" s="587" t="s">
        <v>15512</v>
      </c>
      <c r="E113" s="588">
        <v>8.0</v>
      </c>
      <c r="F113" s="330" t="s">
        <v>1198</v>
      </c>
      <c r="G113" s="1"/>
      <c r="H113" s="1"/>
      <c r="I113" s="121"/>
      <c r="J113" s="121"/>
      <c r="K113" s="121"/>
      <c r="L113" s="121"/>
      <c r="M113" s="121"/>
      <c r="N113" s="121"/>
      <c r="O113" s="121"/>
      <c r="P113" s="121"/>
      <c r="Q113" s="121"/>
      <c r="R113" s="121"/>
      <c r="S113" s="121"/>
      <c r="T113" s="121"/>
      <c r="U113" s="121"/>
      <c r="V113" s="121"/>
      <c r="W113" s="121"/>
      <c r="X113" s="121"/>
      <c r="Y113" s="121"/>
      <c r="Z113" s="121"/>
    </row>
    <row r="114" ht="11.25" customHeight="1">
      <c r="A114" s="330" t="s">
        <v>1198</v>
      </c>
      <c r="B114" s="330" t="s">
        <v>88</v>
      </c>
      <c r="C114" s="330" t="s">
        <v>15513</v>
      </c>
      <c r="D114" s="587" t="s">
        <v>15512</v>
      </c>
      <c r="E114" s="588">
        <v>8.0</v>
      </c>
      <c r="F114" s="330" t="s">
        <v>1198</v>
      </c>
      <c r="G114" s="1"/>
      <c r="H114" s="1"/>
      <c r="I114" s="121"/>
      <c r="J114" s="121"/>
      <c r="K114" s="121"/>
      <c r="L114" s="121"/>
      <c r="M114" s="121"/>
      <c r="N114" s="121"/>
      <c r="O114" s="121"/>
      <c r="P114" s="121"/>
      <c r="Q114" s="121"/>
      <c r="R114" s="121"/>
      <c r="S114" s="121"/>
      <c r="T114" s="121"/>
      <c r="U114" s="121"/>
      <c r="V114" s="121"/>
      <c r="W114" s="121"/>
      <c r="X114" s="121"/>
      <c r="Y114" s="121"/>
      <c r="Z114" s="121"/>
    </row>
    <row r="115" ht="11.25" customHeight="1">
      <c r="A115" s="330" t="s">
        <v>1198</v>
      </c>
      <c r="B115" s="330" t="s">
        <v>88</v>
      </c>
      <c r="C115" s="330" t="s">
        <v>15514</v>
      </c>
      <c r="D115" s="587" t="s">
        <v>15515</v>
      </c>
      <c r="E115" s="588">
        <v>16.0</v>
      </c>
      <c r="F115" s="330" t="s">
        <v>1198</v>
      </c>
      <c r="G115" s="1"/>
      <c r="H115" s="1"/>
      <c r="I115" s="121"/>
      <c r="J115" s="121"/>
      <c r="K115" s="121"/>
      <c r="L115" s="121"/>
      <c r="M115" s="121"/>
      <c r="N115" s="121"/>
      <c r="O115" s="121"/>
      <c r="P115" s="121"/>
      <c r="Q115" s="121"/>
      <c r="R115" s="121"/>
      <c r="S115" s="121"/>
      <c r="T115" s="121"/>
      <c r="U115" s="121"/>
      <c r="V115" s="121"/>
      <c r="W115" s="121"/>
      <c r="X115" s="121"/>
      <c r="Y115" s="121"/>
      <c r="Z115" s="121"/>
    </row>
    <row r="116" ht="11.25" customHeight="1">
      <c r="A116" s="330" t="s">
        <v>1198</v>
      </c>
      <c r="B116" s="330" t="s">
        <v>88</v>
      </c>
      <c r="C116" s="330" t="s">
        <v>15516</v>
      </c>
      <c r="D116" s="587" t="s">
        <v>15515</v>
      </c>
      <c r="E116" s="588">
        <v>16.0</v>
      </c>
      <c r="F116" s="330" t="s">
        <v>1198</v>
      </c>
      <c r="G116" s="1"/>
      <c r="H116" s="1"/>
      <c r="I116" s="121"/>
      <c r="J116" s="121"/>
      <c r="K116" s="121"/>
      <c r="L116" s="121"/>
      <c r="M116" s="121"/>
      <c r="N116" s="121"/>
      <c r="O116" s="121"/>
      <c r="P116" s="121"/>
      <c r="Q116" s="121"/>
      <c r="R116" s="121"/>
      <c r="S116" s="121"/>
      <c r="T116" s="121"/>
      <c r="U116" s="121"/>
      <c r="V116" s="121"/>
      <c r="W116" s="121"/>
      <c r="X116" s="121"/>
      <c r="Y116" s="121"/>
      <c r="Z116" s="121"/>
    </row>
    <row r="117" ht="11.25" customHeight="1">
      <c r="A117" s="330" t="s">
        <v>4915</v>
      </c>
      <c r="B117" s="330" t="s">
        <v>88</v>
      </c>
      <c r="C117" s="330" t="s">
        <v>15431</v>
      </c>
      <c r="D117" s="587"/>
      <c r="E117" s="588">
        <v>100.0</v>
      </c>
      <c r="F117" s="330" t="s">
        <v>4915</v>
      </c>
      <c r="G117" s="1"/>
      <c r="H117" s="1"/>
      <c r="I117" s="121"/>
      <c r="J117" s="121"/>
      <c r="K117" s="121"/>
      <c r="L117" s="121"/>
      <c r="M117" s="121"/>
      <c r="N117" s="121"/>
      <c r="O117" s="121"/>
      <c r="P117" s="121"/>
      <c r="Q117" s="121"/>
      <c r="R117" s="121"/>
      <c r="S117" s="121"/>
      <c r="T117" s="121"/>
      <c r="U117" s="121"/>
      <c r="V117" s="121"/>
      <c r="W117" s="121"/>
      <c r="X117" s="121"/>
      <c r="Y117" s="121"/>
      <c r="Z117" s="121"/>
    </row>
    <row r="118" ht="11.25" customHeight="1">
      <c r="A118" s="330" t="s">
        <v>4915</v>
      </c>
      <c r="B118" s="330" t="s">
        <v>88</v>
      </c>
      <c r="C118" s="330" t="s">
        <v>15517</v>
      </c>
      <c r="D118" s="587"/>
      <c r="E118" s="588">
        <v>50.0</v>
      </c>
      <c r="F118" s="330" t="s">
        <v>4915</v>
      </c>
      <c r="G118" s="1"/>
      <c r="H118" s="1"/>
      <c r="I118" s="121"/>
      <c r="J118" s="121"/>
      <c r="K118" s="121"/>
      <c r="L118" s="121"/>
      <c r="M118" s="121"/>
      <c r="N118" s="121"/>
      <c r="O118" s="121"/>
      <c r="P118" s="121"/>
      <c r="Q118" s="121"/>
      <c r="R118" s="121"/>
      <c r="S118" s="121"/>
      <c r="T118" s="121"/>
      <c r="U118" s="121"/>
      <c r="V118" s="121"/>
      <c r="W118" s="121"/>
      <c r="X118" s="121"/>
      <c r="Y118" s="121"/>
      <c r="Z118" s="121"/>
    </row>
    <row r="119" ht="11.25" customHeight="1">
      <c r="A119" s="330" t="s">
        <v>4915</v>
      </c>
      <c r="B119" s="330" t="s">
        <v>88</v>
      </c>
      <c r="C119" s="330" t="s">
        <v>15518</v>
      </c>
      <c r="D119" s="587" t="s">
        <v>15519</v>
      </c>
      <c r="E119" s="588">
        <v>24.0</v>
      </c>
      <c r="F119" s="330" t="s">
        <v>4915</v>
      </c>
      <c r="G119" s="1"/>
      <c r="H119" s="1"/>
      <c r="I119" s="121"/>
      <c r="J119" s="121"/>
      <c r="K119" s="121"/>
      <c r="L119" s="121"/>
      <c r="M119" s="121"/>
      <c r="N119" s="121"/>
      <c r="O119" s="121"/>
      <c r="P119" s="121"/>
      <c r="Q119" s="121"/>
      <c r="R119" s="121"/>
      <c r="S119" s="121"/>
      <c r="T119" s="121"/>
      <c r="U119" s="121"/>
      <c r="V119" s="121"/>
      <c r="W119" s="121"/>
      <c r="X119" s="121"/>
      <c r="Y119" s="121"/>
      <c r="Z119" s="121"/>
    </row>
    <row r="120" ht="11.25" customHeight="1">
      <c r="A120" s="330" t="s">
        <v>10435</v>
      </c>
      <c r="B120" s="330" t="s">
        <v>88</v>
      </c>
      <c r="C120" s="330" t="s">
        <v>15520</v>
      </c>
      <c r="D120" s="587">
        <v>100.0</v>
      </c>
      <c r="E120" s="588">
        <v>100.0</v>
      </c>
      <c r="F120" s="330" t="s">
        <v>1212</v>
      </c>
      <c r="G120" s="1"/>
      <c r="H120" s="1"/>
      <c r="I120" s="121"/>
      <c r="J120" s="121"/>
      <c r="K120" s="121"/>
      <c r="L120" s="121"/>
      <c r="M120" s="121"/>
      <c r="N120" s="121"/>
      <c r="O120" s="121"/>
      <c r="P120" s="121"/>
      <c r="Q120" s="121"/>
      <c r="R120" s="121"/>
      <c r="S120" s="121"/>
      <c r="T120" s="121"/>
      <c r="U120" s="121"/>
      <c r="V120" s="121"/>
      <c r="W120" s="121"/>
      <c r="X120" s="121"/>
      <c r="Y120" s="121"/>
      <c r="Z120" s="121"/>
    </row>
    <row r="121" ht="11.25" customHeight="1">
      <c r="A121" s="330" t="s">
        <v>4977</v>
      </c>
      <c r="B121" s="330" t="s">
        <v>88</v>
      </c>
      <c r="C121" s="330" t="s">
        <v>15493</v>
      </c>
      <c r="D121" s="587">
        <v>100.0</v>
      </c>
      <c r="E121" s="588">
        <v>100.0</v>
      </c>
      <c r="F121" s="330" t="s">
        <v>4977</v>
      </c>
      <c r="G121" s="1"/>
      <c r="H121" s="1"/>
      <c r="I121" s="121"/>
      <c r="J121" s="121"/>
      <c r="K121" s="121"/>
      <c r="L121" s="121"/>
      <c r="M121" s="121"/>
      <c r="N121" s="121"/>
      <c r="O121" s="121"/>
      <c r="P121" s="121"/>
      <c r="Q121" s="121"/>
      <c r="R121" s="121"/>
      <c r="S121" s="121"/>
      <c r="T121" s="121"/>
      <c r="U121" s="121"/>
      <c r="V121" s="121"/>
      <c r="W121" s="121"/>
      <c r="X121" s="121"/>
      <c r="Y121" s="121"/>
      <c r="Z121" s="121"/>
    </row>
    <row r="122" ht="11.25" customHeight="1">
      <c r="A122" s="330" t="s">
        <v>12130</v>
      </c>
      <c r="B122" s="330" t="s">
        <v>88</v>
      </c>
      <c r="C122" s="330" t="s">
        <v>15521</v>
      </c>
      <c r="D122" s="587">
        <v>8.0</v>
      </c>
      <c r="E122" s="588">
        <v>8.0</v>
      </c>
      <c r="F122" s="330" t="s">
        <v>8078</v>
      </c>
      <c r="G122" s="1"/>
      <c r="H122" s="1"/>
      <c r="I122" s="121"/>
      <c r="J122" s="121"/>
      <c r="K122" s="121"/>
      <c r="L122" s="121"/>
      <c r="M122" s="121"/>
      <c r="N122" s="121"/>
      <c r="O122" s="121"/>
      <c r="P122" s="121"/>
      <c r="Q122" s="121"/>
      <c r="R122" s="121"/>
      <c r="S122" s="121"/>
      <c r="T122" s="121"/>
      <c r="U122" s="121"/>
      <c r="V122" s="121"/>
      <c r="W122" s="121"/>
      <c r="X122" s="121"/>
      <c r="Y122" s="121"/>
      <c r="Z122" s="121"/>
    </row>
    <row r="123" ht="11.25" customHeight="1">
      <c r="A123" s="330" t="s">
        <v>12130</v>
      </c>
      <c r="B123" s="330" t="s">
        <v>88</v>
      </c>
      <c r="C123" s="330" t="s">
        <v>15522</v>
      </c>
      <c r="D123" s="587">
        <v>80.0</v>
      </c>
      <c r="E123" s="588">
        <v>80.0</v>
      </c>
      <c r="F123" s="330" t="s">
        <v>8078</v>
      </c>
      <c r="G123" s="1"/>
      <c r="H123" s="1"/>
      <c r="I123" s="121"/>
      <c r="J123" s="121"/>
      <c r="K123" s="121"/>
      <c r="L123" s="121"/>
      <c r="M123" s="121"/>
      <c r="N123" s="121"/>
      <c r="O123" s="121"/>
      <c r="P123" s="121"/>
      <c r="Q123" s="121"/>
      <c r="R123" s="121"/>
      <c r="S123" s="121"/>
      <c r="T123" s="121"/>
      <c r="U123" s="121"/>
      <c r="V123" s="121"/>
      <c r="W123" s="121"/>
      <c r="X123" s="121"/>
      <c r="Y123" s="121"/>
      <c r="Z123" s="121"/>
    </row>
    <row r="124" ht="11.25" customHeight="1">
      <c r="A124" s="330" t="s">
        <v>12130</v>
      </c>
      <c r="B124" s="330" t="s">
        <v>88</v>
      </c>
      <c r="C124" s="330" t="s">
        <v>15523</v>
      </c>
      <c r="D124" s="587">
        <v>30.0</v>
      </c>
      <c r="E124" s="587">
        <v>30.0</v>
      </c>
      <c r="F124" s="330" t="s">
        <v>8078</v>
      </c>
      <c r="G124" s="1"/>
      <c r="H124" s="1"/>
      <c r="I124" s="121"/>
      <c r="J124" s="121"/>
      <c r="K124" s="121"/>
      <c r="L124" s="121"/>
      <c r="M124" s="121"/>
      <c r="N124" s="121"/>
      <c r="O124" s="121"/>
      <c r="P124" s="121"/>
      <c r="Q124" s="121"/>
      <c r="R124" s="121"/>
      <c r="S124" s="121"/>
      <c r="T124" s="121"/>
      <c r="U124" s="121"/>
      <c r="V124" s="121"/>
      <c r="W124" s="121"/>
      <c r="X124" s="121"/>
      <c r="Y124" s="121"/>
      <c r="Z124" s="121"/>
    </row>
    <row r="125" ht="11.25" customHeight="1">
      <c r="A125" s="330" t="s">
        <v>12130</v>
      </c>
      <c r="B125" s="330" t="s">
        <v>88</v>
      </c>
      <c r="C125" s="330" t="s">
        <v>15450</v>
      </c>
      <c r="D125" s="587">
        <v>100.0</v>
      </c>
      <c r="E125" s="588">
        <v>100.0</v>
      </c>
      <c r="F125" s="330" t="s">
        <v>8078</v>
      </c>
      <c r="G125" s="1"/>
      <c r="H125" s="1"/>
      <c r="I125" s="121"/>
      <c r="J125" s="121"/>
      <c r="K125" s="121"/>
      <c r="L125" s="121"/>
      <c r="M125" s="121"/>
      <c r="N125" s="121"/>
      <c r="O125" s="121"/>
      <c r="P125" s="121"/>
      <c r="Q125" s="121"/>
      <c r="R125" s="121"/>
      <c r="S125" s="121"/>
      <c r="T125" s="121"/>
      <c r="U125" s="121"/>
      <c r="V125" s="121"/>
      <c r="W125" s="121"/>
      <c r="X125" s="121"/>
      <c r="Y125" s="121"/>
      <c r="Z125" s="121"/>
    </row>
    <row r="126" ht="11.25" customHeight="1">
      <c r="A126" s="419" t="s">
        <v>11439</v>
      </c>
      <c r="B126" s="419" t="s">
        <v>1075</v>
      </c>
      <c r="C126" s="419" t="s">
        <v>15480</v>
      </c>
      <c r="D126" s="589" t="s">
        <v>15481</v>
      </c>
      <c r="E126" s="590">
        <v>30.0</v>
      </c>
      <c r="F126" s="330" t="s">
        <v>1222</v>
      </c>
      <c r="G126" s="1"/>
      <c r="H126" s="1"/>
      <c r="I126" s="121"/>
      <c r="J126" s="121"/>
      <c r="K126" s="121"/>
      <c r="L126" s="121"/>
      <c r="M126" s="121"/>
      <c r="N126" s="121"/>
      <c r="O126" s="121"/>
      <c r="P126" s="121"/>
      <c r="Q126" s="121"/>
      <c r="R126" s="121"/>
      <c r="S126" s="121"/>
      <c r="T126" s="121"/>
      <c r="U126" s="121"/>
      <c r="V126" s="121"/>
      <c r="W126" s="121"/>
      <c r="X126" s="121"/>
      <c r="Y126" s="121"/>
      <c r="Z126" s="121"/>
    </row>
    <row r="127" ht="11.25" customHeight="1">
      <c r="A127" s="419" t="s">
        <v>11439</v>
      </c>
      <c r="B127" s="419" t="s">
        <v>1075</v>
      </c>
      <c r="C127" s="419" t="s">
        <v>15482</v>
      </c>
      <c r="D127" s="589" t="s">
        <v>15481</v>
      </c>
      <c r="E127" s="590">
        <v>8.0</v>
      </c>
      <c r="F127" s="330" t="s">
        <v>1222</v>
      </c>
      <c r="G127" s="1"/>
      <c r="H127" s="1"/>
      <c r="I127" s="121"/>
      <c r="J127" s="121"/>
      <c r="K127" s="121"/>
      <c r="L127" s="121"/>
      <c r="M127" s="121"/>
      <c r="N127" s="121"/>
      <c r="O127" s="121"/>
      <c r="P127" s="121"/>
      <c r="Q127" s="121"/>
      <c r="R127" s="121"/>
      <c r="S127" s="121"/>
      <c r="T127" s="121"/>
      <c r="U127" s="121"/>
      <c r="V127" s="121"/>
      <c r="W127" s="121"/>
      <c r="X127" s="121"/>
      <c r="Y127" s="121"/>
      <c r="Z127" s="121"/>
    </row>
    <row r="128" ht="11.25" customHeight="1">
      <c r="A128" s="419" t="s">
        <v>11439</v>
      </c>
      <c r="B128" s="419" t="s">
        <v>1075</v>
      </c>
      <c r="C128" s="419" t="s">
        <v>15524</v>
      </c>
      <c r="D128" s="589" t="s">
        <v>15481</v>
      </c>
      <c r="E128" s="590">
        <v>8.0</v>
      </c>
      <c r="F128" s="330" t="s">
        <v>1222</v>
      </c>
      <c r="G128" s="1"/>
      <c r="H128" s="1"/>
      <c r="I128" s="121"/>
      <c r="J128" s="121"/>
      <c r="K128" s="121"/>
      <c r="L128" s="121"/>
      <c r="M128" s="121"/>
      <c r="N128" s="121"/>
      <c r="O128" s="121"/>
      <c r="P128" s="121"/>
      <c r="Q128" s="121"/>
      <c r="R128" s="121"/>
      <c r="S128" s="121"/>
      <c r="T128" s="121"/>
      <c r="U128" s="121"/>
      <c r="V128" s="121"/>
      <c r="W128" s="121"/>
      <c r="X128" s="121"/>
      <c r="Y128" s="121"/>
      <c r="Z128" s="121"/>
    </row>
    <row r="129" ht="11.25" customHeight="1">
      <c r="A129" s="419" t="s">
        <v>15525</v>
      </c>
      <c r="B129" s="419" t="s">
        <v>1075</v>
      </c>
      <c r="C129" s="419" t="s">
        <v>15526</v>
      </c>
      <c r="D129" s="589" t="s">
        <v>15481</v>
      </c>
      <c r="E129" s="590">
        <v>8.0</v>
      </c>
      <c r="F129" s="330" t="s">
        <v>1222</v>
      </c>
      <c r="G129" s="1"/>
      <c r="H129" s="1"/>
      <c r="I129" s="121"/>
      <c r="J129" s="121"/>
      <c r="K129" s="121"/>
      <c r="L129" s="121"/>
      <c r="M129" s="121"/>
      <c r="N129" s="121"/>
      <c r="O129" s="121"/>
      <c r="P129" s="121"/>
      <c r="Q129" s="121"/>
      <c r="R129" s="121"/>
      <c r="S129" s="121"/>
      <c r="T129" s="121"/>
      <c r="U129" s="121"/>
      <c r="V129" s="121"/>
      <c r="W129" s="121"/>
      <c r="X129" s="121"/>
      <c r="Y129" s="121"/>
      <c r="Z129" s="121"/>
    </row>
    <row r="130" ht="11.25" customHeight="1">
      <c r="A130" s="419" t="s">
        <v>11439</v>
      </c>
      <c r="B130" s="419" t="s">
        <v>1075</v>
      </c>
      <c r="C130" s="419" t="s">
        <v>15527</v>
      </c>
      <c r="D130" s="589" t="s">
        <v>15481</v>
      </c>
      <c r="E130" s="590">
        <v>8.0</v>
      </c>
      <c r="F130" s="330" t="s">
        <v>1222</v>
      </c>
      <c r="G130" s="1"/>
      <c r="H130" s="1"/>
      <c r="I130" s="121"/>
      <c r="J130" s="121"/>
      <c r="K130" s="121"/>
      <c r="L130" s="121"/>
      <c r="M130" s="121"/>
      <c r="N130" s="121"/>
      <c r="O130" s="121"/>
      <c r="P130" s="121"/>
      <c r="Q130" s="121"/>
      <c r="R130" s="121"/>
      <c r="S130" s="121"/>
      <c r="T130" s="121"/>
      <c r="U130" s="121"/>
      <c r="V130" s="121"/>
      <c r="W130" s="121"/>
      <c r="X130" s="121"/>
      <c r="Y130" s="121"/>
      <c r="Z130" s="121"/>
    </row>
    <row r="131" ht="11.25" customHeight="1">
      <c r="A131" s="330" t="s">
        <v>10437</v>
      </c>
      <c r="B131" s="330" t="s">
        <v>88</v>
      </c>
      <c r="C131" s="330" t="s">
        <v>15528</v>
      </c>
      <c r="D131" s="587">
        <v>8.0</v>
      </c>
      <c r="E131" s="588">
        <v>8.0</v>
      </c>
      <c r="F131" s="330" t="s">
        <v>1235</v>
      </c>
      <c r="G131" s="1"/>
      <c r="H131" s="1"/>
      <c r="I131" s="121"/>
      <c r="J131" s="121"/>
      <c r="K131" s="121"/>
      <c r="L131" s="121"/>
      <c r="M131" s="121"/>
      <c r="N131" s="121"/>
      <c r="O131" s="121"/>
      <c r="P131" s="121"/>
      <c r="Q131" s="121"/>
      <c r="R131" s="121"/>
      <c r="S131" s="121"/>
      <c r="T131" s="121"/>
      <c r="U131" s="121"/>
      <c r="V131" s="121"/>
      <c r="W131" s="121"/>
      <c r="X131" s="121"/>
      <c r="Y131" s="121"/>
      <c r="Z131" s="121"/>
    </row>
    <row r="132" ht="11.25" customHeight="1">
      <c r="A132" s="330" t="s">
        <v>10437</v>
      </c>
      <c r="B132" s="330" t="s">
        <v>88</v>
      </c>
      <c r="C132" s="330" t="s">
        <v>15529</v>
      </c>
      <c r="D132" s="587">
        <v>8.0</v>
      </c>
      <c r="E132" s="588">
        <v>8.0</v>
      </c>
      <c r="F132" s="330" t="s">
        <v>1235</v>
      </c>
      <c r="G132" s="1"/>
      <c r="H132" s="1"/>
      <c r="I132" s="121"/>
      <c r="J132" s="121"/>
      <c r="K132" s="121"/>
      <c r="L132" s="121"/>
      <c r="M132" s="121"/>
      <c r="N132" s="121"/>
      <c r="O132" s="121"/>
      <c r="P132" s="121"/>
      <c r="Q132" s="121"/>
      <c r="R132" s="121"/>
      <c r="S132" s="121"/>
      <c r="T132" s="121"/>
      <c r="U132" s="121"/>
      <c r="V132" s="121"/>
      <c r="W132" s="121"/>
      <c r="X132" s="121"/>
      <c r="Y132" s="121"/>
      <c r="Z132" s="121"/>
    </row>
    <row r="133" ht="11.25" customHeight="1">
      <c r="A133" s="330" t="s">
        <v>1260</v>
      </c>
      <c r="B133" s="330" t="s">
        <v>1075</v>
      </c>
      <c r="C133" s="330" t="s">
        <v>15530</v>
      </c>
      <c r="D133" s="587">
        <v>100.0</v>
      </c>
      <c r="E133" s="588">
        <v>100.0</v>
      </c>
      <c r="F133" s="330" t="s">
        <v>1260</v>
      </c>
      <c r="G133" s="1"/>
      <c r="H133" s="1"/>
      <c r="I133" s="121"/>
      <c r="J133" s="121"/>
      <c r="K133" s="121"/>
      <c r="L133" s="121"/>
      <c r="M133" s="121"/>
      <c r="N133" s="121"/>
      <c r="O133" s="121"/>
      <c r="P133" s="121"/>
      <c r="Q133" s="121"/>
      <c r="R133" s="121"/>
      <c r="S133" s="121"/>
      <c r="T133" s="121"/>
      <c r="U133" s="121"/>
      <c r="V133" s="121"/>
      <c r="W133" s="121"/>
      <c r="X133" s="121"/>
      <c r="Y133" s="121"/>
      <c r="Z133" s="121"/>
    </row>
    <row r="134" ht="11.25" customHeight="1">
      <c r="A134" s="330" t="s">
        <v>13281</v>
      </c>
      <c r="B134" s="330" t="s">
        <v>135</v>
      </c>
      <c r="C134" s="330" t="s">
        <v>15432</v>
      </c>
      <c r="D134" s="587" t="s">
        <v>15531</v>
      </c>
      <c r="E134" s="588">
        <v>16.0</v>
      </c>
      <c r="F134" s="330" t="s">
        <v>134</v>
      </c>
      <c r="G134" s="1"/>
      <c r="H134" s="1"/>
      <c r="I134" s="121"/>
      <c r="J134" s="121"/>
      <c r="K134" s="121"/>
      <c r="L134" s="121"/>
      <c r="M134" s="121"/>
      <c r="N134" s="121"/>
      <c r="O134" s="121"/>
      <c r="P134" s="121"/>
      <c r="Q134" s="121"/>
      <c r="R134" s="121"/>
      <c r="S134" s="121"/>
      <c r="T134" s="121"/>
      <c r="U134" s="121"/>
      <c r="V134" s="121"/>
      <c r="W134" s="121"/>
      <c r="X134" s="121"/>
      <c r="Y134" s="121"/>
      <c r="Z134" s="121"/>
    </row>
    <row r="135" ht="11.25" customHeight="1">
      <c r="A135" s="330" t="s">
        <v>12141</v>
      </c>
      <c r="B135" s="330" t="s">
        <v>135</v>
      </c>
      <c r="C135" s="330" t="s">
        <v>15432</v>
      </c>
      <c r="D135" s="587" t="s">
        <v>15531</v>
      </c>
      <c r="E135" s="588">
        <v>16.0</v>
      </c>
      <c r="F135" s="330" t="s">
        <v>137</v>
      </c>
      <c r="G135" s="1"/>
      <c r="H135" s="1"/>
      <c r="I135" s="121"/>
      <c r="J135" s="121"/>
      <c r="K135" s="121"/>
      <c r="L135" s="121"/>
      <c r="M135" s="121"/>
      <c r="N135" s="121"/>
      <c r="O135" s="121"/>
      <c r="P135" s="121"/>
      <c r="Q135" s="121"/>
      <c r="R135" s="121"/>
      <c r="S135" s="121"/>
      <c r="T135" s="121"/>
      <c r="U135" s="121"/>
      <c r="V135" s="121"/>
      <c r="W135" s="121"/>
      <c r="X135" s="121"/>
      <c r="Y135" s="121"/>
      <c r="Z135" s="121"/>
    </row>
    <row r="136" ht="11.25" customHeight="1">
      <c r="A136" s="330" t="s">
        <v>138</v>
      </c>
      <c r="B136" s="330" t="s">
        <v>135</v>
      </c>
      <c r="C136" s="330" t="s">
        <v>15517</v>
      </c>
      <c r="D136" s="587">
        <v>50.0</v>
      </c>
      <c r="E136" s="588">
        <v>50.0</v>
      </c>
      <c r="F136" s="330" t="s">
        <v>138</v>
      </c>
      <c r="G136" s="1"/>
      <c r="H136" s="1"/>
      <c r="I136" s="121"/>
      <c r="J136" s="121"/>
      <c r="K136" s="121"/>
      <c r="L136" s="121"/>
      <c r="M136" s="121"/>
      <c r="N136" s="121"/>
      <c r="O136" s="121"/>
      <c r="P136" s="121"/>
      <c r="Q136" s="121"/>
      <c r="R136" s="121"/>
      <c r="S136" s="121"/>
      <c r="T136" s="121"/>
      <c r="U136" s="121"/>
      <c r="V136" s="121"/>
      <c r="W136" s="121"/>
      <c r="X136" s="121"/>
      <c r="Y136" s="121"/>
      <c r="Z136" s="121"/>
    </row>
    <row r="137" ht="11.25" customHeight="1">
      <c r="A137" s="330" t="s">
        <v>138</v>
      </c>
      <c r="B137" s="330" t="s">
        <v>135</v>
      </c>
      <c r="C137" s="330" t="s">
        <v>15431</v>
      </c>
      <c r="D137" s="587">
        <v>100.0</v>
      </c>
      <c r="E137" s="588">
        <v>100.0</v>
      </c>
      <c r="F137" s="330" t="s">
        <v>138</v>
      </c>
      <c r="G137" s="1"/>
      <c r="H137" s="1"/>
      <c r="I137" s="121"/>
      <c r="J137" s="121"/>
      <c r="K137" s="121"/>
      <c r="L137" s="121"/>
      <c r="M137" s="121"/>
      <c r="N137" s="121"/>
      <c r="O137" s="121"/>
      <c r="P137" s="121"/>
      <c r="Q137" s="121"/>
      <c r="R137" s="121"/>
      <c r="S137" s="121"/>
      <c r="T137" s="121"/>
      <c r="U137" s="121"/>
      <c r="V137" s="121"/>
      <c r="W137" s="121"/>
      <c r="X137" s="121"/>
      <c r="Y137" s="121"/>
      <c r="Z137" s="121"/>
    </row>
    <row r="138" ht="11.25" customHeight="1">
      <c r="A138" s="136" t="s">
        <v>10609</v>
      </c>
      <c r="B138" s="136" t="s">
        <v>135</v>
      </c>
      <c r="C138" s="136" t="s">
        <v>15532</v>
      </c>
      <c r="D138" s="591">
        <v>100.0</v>
      </c>
      <c r="E138" s="591">
        <v>100.0</v>
      </c>
      <c r="F138" s="136" t="s">
        <v>139</v>
      </c>
      <c r="G138" s="1"/>
      <c r="H138" s="1"/>
      <c r="I138" s="121"/>
      <c r="J138" s="121"/>
      <c r="K138" s="121"/>
      <c r="L138" s="121"/>
      <c r="M138" s="121"/>
      <c r="N138" s="121"/>
      <c r="O138" s="121"/>
      <c r="P138" s="121"/>
      <c r="Q138" s="121"/>
      <c r="R138" s="121"/>
      <c r="S138" s="121"/>
      <c r="T138" s="121"/>
      <c r="U138" s="121"/>
      <c r="V138" s="121"/>
      <c r="W138" s="121"/>
      <c r="X138" s="121"/>
      <c r="Y138" s="121"/>
      <c r="Z138" s="121"/>
    </row>
    <row r="139" ht="11.25" customHeight="1">
      <c r="A139" s="136" t="s">
        <v>140</v>
      </c>
      <c r="B139" s="136" t="s">
        <v>135</v>
      </c>
      <c r="C139" s="136" t="s">
        <v>15533</v>
      </c>
      <c r="D139" s="591">
        <v>100.0</v>
      </c>
      <c r="E139" s="591">
        <v>100.0</v>
      </c>
      <c r="F139" s="136" t="s">
        <v>140</v>
      </c>
      <c r="G139" s="1"/>
      <c r="H139" s="1"/>
      <c r="I139" s="121"/>
      <c r="J139" s="121"/>
      <c r="K139" s="121"/>
      <c r="L139" s="121"/>
      <c r="M139" s="121"/>
      <c r="N139" s="121"/>
      <c r="O139" s="121"/>
      <c r="P139" s="121"/>
      <c r="Q139" s="121"/>
      <c r="R139" s="121"/>
      <c r="S139" s="121"/>
      <c r="T139" s="121"/>
      <c r="U139" s="121"/>
      <c r="V139" s="121"/>
      <c r="W139" s="121"/>
      <c r="X139" s="121"/>
      <c r="Y139" s="121"/>
      <c r="Z139" s="121"/>
    </row>
    <row r="140" ht="11.25" customHeight="1">
      <c r="A140" s="136" t="s">
        <v>12019</v>
      </c>
      <c r="B140" s="136" t="s">
        <v>135</v>
      </c>
      <c r="C140" s="136" t="s">
        <v>15534</v>
      </c>
      <c r="D140" s="591">
        <v>100.0</v>
      </c>
      <c r="E140" s="591">
        <v>100.0</v>
      </c>
      <c r="F140" s="136" t="s">
        <v>141</v>
      </c>
      <c r="G140" s="1"/>
      <c r="H140" s="1"/>
      <c r="I140" s="121"/>
      <c r="J140" s="121"/>
      <c r="K140" s="121"/>
      <c r="L140" s="121"/>
      <c r="M140" s="121"/>
      <c r="N140" s="121"/>
      <c r="O140" s="121"/>
      <c r="P140" s="121"/>
      <c r="Q140" s="121"/>
      <c r="R140" s="121"/>
      <c r="S140" s="121"/>
      <c r="T140" s="121"/>
      <c r="U140" s="121"/>
      <c r="V140" s="121"/>
      <c r="W140" s="121"/>
      <c r="X140" s="121"/>
      <c r="Y140" s="121"/>
      <c r="Z140" s="121"/>
    </row>
    <row r="141" ht="11.25" customHeight="1">
      <c r="A141" s="136" t="s">
        <v>10708</v>
      </c>
      <c r="B141" s="136" t="s">
        <v>135</v>
      </c>
      <c r="C141" s="136" t="s">
        <v>15535</v>
      </c>
      <c r="D141" s="591">
        <v>80.0</v>
      </c>
      <c r="E141" s="591">
        <v>80.0</v>
      </c>
      <c r="F141" s="136" t="s">
        <v>142</v>
      </c>
      <c r="G141" s="1"/>
      <c r="H141" s="1"/>
      <c r="I141" s="121"/>
      <c r="J141" s="121"/>
      <c r="K141" s="121"/>
      <c r="L141" s="121"/>
      <c r="M141" s="121"/>
      <c r="N141" s="121"/>
      <c r="O141" s="121"/>
      <c r="P141" s="121"/>
      <c r="Q141" s="121"/>
      <c r="R141" s="121"/>
      <c r="S141" s="121"/>
      <c r="T141" s="121"/>
      <c r="U141" s="121"/>
      <c r="V141" s="121"/>
      <c r="W141" s="121"/>
      <c r="X141" s="121"/>
      <c r="Y141" s="121"/>
      <c r="Z141" s="121"/>
    </row>
    <row r="142" ht="11.25" customHeight="1">
      <c r="A142" s="136" t="s">
        <v>10708</v>
      </c>
      <c r="B142" s="136" t="s">
        <v>135</v>
      </c>
      <c r="C142" s="136" t="s">
        <v>15536</v>
      </c>
      <c r="D142" s="591">
        <v>30.0</v>
      </c>
      <c r="E142" s="591">
        <v>30.0</v>
      </c>
      <c r="F142" s="136" t="s">
        <v>142</v>
      </c>
      <c r="G142" s="1"/>
      <c r="H142" s="1"/>
      <c r="I142" s="121"/>
      <c r="J142" s="121"/>
      <c r="K142" s="121"/>
      <c r="L142" s="121"/>
      <c r="M142" s="121"/>
      <c r="N142" s="121"/>
      <c r="O142" s="121"/>
      <c r="P142" s="121"/>
      <c r="Q142" s="121"/>
      <c r="R142" s="121"/>
      <c r="S142" s="121"/>
      <c r="T142" s="121"/>
      <c r="U142" s="121"/>
      <c r="V142" s="121"/>
      <c r="W142" s="121"/>
      <c r="X142" s="121"/>
      <c r="Y142" s="121"/>
      <c r="Z142" s="121"/>
    </row>
    <row r="143" ht="11.25" customHeight="1">
      <c r="A143" s="136" t="s">
        <v>10708</v>
      </c>
      <c r="B143" s="136" t="s">
        <v>135</v>
      </c>
      <c r="C143" s="136" t="s">
        <v>15537</v>
      </c>
      <c r="D143" s="591">
        <v>30.0</v>
      </c>
      <c r="E143" s="591">
        <v>30.0</v>
      </c>
      <c r="F143" s="136" t="s">
        <v>142</v>
      </c>
      <c r="G143" s="1"/>
      <c r="H143" s="1"/>
      <c r="I143" s="121"/>
      <c r="J143" s="121"/>
      <c r="K143" s="121"/>
      <c r="L143" s="121"/>
      <c r="M143" s="121"/>
      <c r="N143" s="121"/>
      <c r="O143" s="121"/>
      <c r="P143" s="121"/>
      <c r="Q143" s="121"/>
      <c r="R143" s="121"/>
      <c r="S143" s="121"/>
      <c r="T143" s="121"/>
      <c r="U143" s="121"/>
      <c r="V143" s="121"/>
      <c r="W143" s="121"/>
      <c r="X143" s="121"/>
      <c r="Y143" s="121"/>
      <c r="Z143" s="121"/>
    </row>
    <row r="144" ht="11.25" customHeight="1">
      <c r="A144" s="136" t="s">
        <v>10708</v>
      </c>
      <c r="B144" s="136" t="s">
        <v>135</v>
      </c>
      <c r="C144" s="136" t="s">
        <v>15538</v>
      </c>
      <c r="D144" s="591">
        <v>50.0</v>
      </c>
      <c r="E144" s="591">
        <v>50.0</v>
      </c>
      <c r="F144" s="136" t="s">
        <v>142</v>
      </c>
      <c r="G144" s="1"/>
      <c r="H144" s="1"/>
      <c r="I144" s="121"/>
      <c r="J144" s="121"/>
      <c r="K144" s="121"/>
      <c r="L144" s="121"/>
      <c r="M144" s="121"/>
      <c r="N144" s="121"/>
      <c r="O144" s="121"/>
      <c r="P144" s="121"/>
      <c r="Q144" s="121"/>
      <c r="R144" s="121"/>
      <c r="S144" s="121"/>
      <c r="T144" s="121"/>
      <c r="U144" s="121"/>
      <c r="V144" s="121"/>
      <c r="W144" s="121"/>
      <c r="X144" s="121"/>
      <c r="Y144" s="121"/>
      <c r="Z144" s="121"/>
    </row>
    <row r="145" ht="11.25" customHeight="1">
      <c r="A145" s="136" t="s">
        <v>10708</v>
      </c>
      <c r="B145" s="136" t="s">
        <v>135</v>
      </c>
      <c r="C145" s="136" t="s">
        <v>15539</v>
      </c>
      <c r="D145" s="591">
        <v>100.0</v>
      </c>
      <c r="E145" s="591">
        <v>100.0</v>
      </c>
      <c r="F145" s="136" t="s">
        <v>142</v>
      </c>
      <c r="G145" s="1"/>
      <c r="H145" s="1"/>
      <c r="I145" s="121"/>
      <c r="J145" s="121"/>
      <c r="K145" s="121"/>
      <c r="L145" s="121"/>
      <c r="M145" s="121"/>
      <c r="N145" s="121"/>
      <c r="O145" s="121"/>
      <c r="P145" s="121"/>
      <c r="Q145" s="121"/>
      <c r="R145" s="121"/>
      <c r="S145" s="121"/>
      <c r="T145" s="121"/>
      <c r="U145" s="121"/>
      <c r="V145" s="121"/>
      <c r="W145" s="121"/>
      <c r="X145" s="121"/>
      <c r="Y145" s="121"/>
      <c r="Z145" s="121"/>
    </row>
    <row r="146" ht="11.25" customHeight="1">
      <c r="A146" s="136" t="s">
        <v>11678</v>
      </c>
      <c r="B146" s="136" t="s">
        <v>135</v>
      </c>
      <c r="C146" s="136" t="s">
        <v>15445</v>
      </c>
      <c r="D146" s="591">
        <v>80.0</v>
      </c>
      <c r="E146" s="591">
        <v>80.0</v>
      </c>
      <c r="F146" s="136" t="s">
        <v>143</v>
      </c>
      <c r="G146" s="1"/>
      <c r="H146" s="1"/>
      <c r="I146" s="121"/>
      <c r="J146" s="121"/>
      <c r="K146" s="121"/>
      <c r="L146" s="121"/>
      <c r="M146" s="121"/>
      <c r="N146" s="121"/>
      <c r="O146" s="121"/>
      <c r="P146" s="121"/>
      <c r="Q146" s="121"/>
      <c r="R146" s="121"/>
      <c r="S146" s="121"/>
      <c r="T146" s="121"/>
      <c r="U146" s="121"/>
      <c r="V146" s="121"/>
      <c r="W146" s="121"/>
      <c r="X146" s="121"/>
      <c r="Y146" s="121"/>
      <c r="Z146" s="121"/>
    </row>
    <row r="147" ht="11.25" customHeight="1">
      <c r="A147" s="136" t="s">
        <v>11678</v>
      </c>
      <c r="B147" s="136" t="s">
        <v>135</v>
      </c>
      <c r="C147" s="136" t="s">
        <v>15540</v>
      </c>
      <c r="D147" s="591">
        <v>100.0</v>
      </c>
      <c r="E147" s="591">
        <v>100.0</v>
      </c>
      <c r="F147" s="136" t="s">
        <v>143</v>
      </c>
      <c r="G147" s="1"/>
      <c r="H147" s="1"/>
      <c r="I147" s="121"/>
      <c r="J147" s="121"/>
      <c r="K147" s="121"/>
      <c r="L147" s="121"/>
      <c r="M147" s="121"/>
      <c r="N147" s="121"/>
      <c r="O147" s="121"/>
      <c r="P147" s="121"/>
      <c r="Q147" s="121"/>
      <c r="R147" s="121"/>
      <c r="S147" s="121"/>
      <c r="T147" s="121"/>
      <c r="U147" s="121"/>
      <c r="V147" s="121"/>
      <c r="W147" s="121"/>
      <c r="X147" s="121"/>
      <c r="Y147" s="121"/>
      <c r="Z147" s="121"/>
    </row>
    <row r="148" ht="11.25" customHeight="1">
      <c r="A148" s="136" t="s">
        <v>145</v>
      </c>
      <c r="B148" s="136" t="s">
        <v>135</v>
      </c>
      <c r="C148" s="136" t="s">
        <v>15541</v>
      </c>
      <c r="D148" s="591">
        <v>8.0</v>
      </c>
      <c r="E148" s="591">
        <v>8.0</v>
      </c>
      <c r="F148" s="136" t="s">
        <v>145</v>
      </c>
      <c r="G148" s="1"/>
      <c r="H148" s="1"/>
      <c r="I148" s="121"/>
      <c r="J148" s="121"/>
      <c r="K148" s="121"/>
      <c r="L148" s="121"/>
      <c r="M148" s="121"/>
      <c r="N148" s="121"/>
      <c r="O148" s="121"/>
      <c r="P148" s="121"/>
      <c r="Q148" s="121"/>
      <c r="R148" s="121"/>
      <c r="S148" s="121"/>
      <c r="T148" s="121"/>
      <c r="U148" s="121"/>
      <c r="V148" s="121"/>
      <c r="W148" s="121"/>
      <c r="X148" s="121"/>
      <c r="Y148" s="121"/>
      <c r="Z148" s="121"/>
    </row>
    <row r="149" ht="11.25" customHeight="1">
      <c r="A149" s="136" t="s">
        <v>11683</v>
      </c>
      <c r="B149" s="136" t="s">
        <v>135</v>
      </c>
      <c r="C149" s="136" t="s">
        <v>15542</v>
      </c>
      <c r="D149" s="591">
        <v>100.0</v>
      </c>
      <c r="E149" s="591">
        <v>100.0</v>
      </c>
      <c r="F149" s="136" t="s">
        <v>146</v>
      </c>
      <c r="G149" s="1"/>
      <c r="H149" s="1"/>
      <c r="I149" s="121"/>
      <c r="J149" s="121"/>
      <c r="K149" s="121"/>
      <c r="L149" s="121"/>
      <c r="M149" s="121"/>
      <c r="N149" s="121"/>
      <c r="O149" s="121"/>
      <c r="P149" s="121"/>
      <c r="Q149" s="121"/>
      <c r="R149" s="121"/>
      <c r="S149" s="121"/>
      <c r="T149" s="121"/>
      <c r="U149" s="121"/>
      <c r="V149" s="121"/>
      <c r="W149" s="121"/>
      <c r="X149" s="121"/>
      <c r="Y149" s="121"/>
      <c r="Z149" s="121"/>
    </row>
    <row r="150" ht="11.25" customHeight="1">
      <c r="A150" s="136" t="s">
        <v>11685</v>
      </c>
      <c r="B150" s="136" t="s">
        <v>135</v>
      </c>
      <c r="C150" s="136" t="s">
        <v>15543</v>
      </c>
      <c r="D150" s="591">
        <v>8.0</v>
      </c>
      <c r="E150" s="591">
        <v>8.0</v>
      </c>
      <c r="F150" s="136" t="s">
        <v>147</v>
      </c>
      <c r="G150" s="1"/>
      <c r="H150" s="1"/>
      <c r="I150" s="121"/>
      <c r="J150" s="121"/>
      <c r="K150" s="121"/>
      <c r="L150" s="121"/>
      <c r="M150" s="121"/>
      <c r="N150" s="121"/>
      <c r="O150" s="121"/>
      <c r="P150" s="121"/>
      <c r="Q150" s="121"/>
      <c r="R150" s="121"/>
      <c r="S150" s="121"/>
      <c r="T150" s="121"/>
      <c r="U150" s="121"/>
      <c r="V150" s="121"/>
      <c r="W150" s="121"/>
      <c r="X150" s="121"/>
      <c r="Y150" s="121"/>
      <c r="Z150" s="121"/>
    </row>
    <row r="151" ht="11.25" customHeight="1">
      <c r="A151" s="136" t="s">
        <v>11685</v>
      </c>
      <c r="B151" s="136" t="s">
        <v>135</v>
      </c>
      <c r="C151" s="136" t="s">
        <v>15544</v>
      </c>
      <c r="D151" s="591">
        <v>8.0</v>
      </c>
      <c r="E151" s="591">
        <v>8.0</v>
      </c>
      <c r="F151" s="136" t="s">
        <v>147</v>
      </c>
      <c r="G151" s="1"/>
      <c r="H151" s="1"/>
      <c r="I151" s="121"/>
      <c r="J151" s="121"/>
      <c r="K151" s="121"/>
      <c r="L151" s="121"/>
      <c r="M151" s="121"/>
      <c r="N151" s="121"/>
      <c r="O151" s="121"/>
      <c r="P151" s="121"/>
      <c r="Q151" s="121"/>
      <c r="R151" s="121"/>
      <c r="S151" s="121"/>
      <c r="T151" s="121"/>
      <c r="U151" s="121"/>
      <c r="V151" s="121"/>
      <c r="W151" s="121"/>
      <c r="X151" s="121"/>
      <c r="Y151" s="121"/>
      <c r="Z151" s="121"/>
    </row>
    <row r="152" ht="11.25" customHeight="1">
      <c r="A152" s="136" t="s">
        <v>11685</v>
      </c>
      <c r="B152" s="136" t="s">
        <v>135</v>
      </c>
      <c r="C152" s="136" t="s">
        <v>15545</v>
      </c>
      <c r="D152" s="591">
        <v>8.0</v>
      </c>
      <c r="E152" s="591">
        <v>8.0</v>
      </c>
      <c r="F152" s="136" t="s">
        <v>147</v>
      </c>
      <c r="G152" s="1"/>
      <c r="H152" s="1"/>
      <c r="I152" s="121"/>
      <c r="J152" s="121"/>
      <c r="K152" s="121"/>
      <c r="L152" s="121"/>
      <c r="M152" s="121"/>
      <c r="N152" s="121"/>
      <c r="O152" s="121"/>
      <c r="P152" s="121"/>
      <c r="Q152" s="121"/>
      <c r="R152" s="121"/>
      <c r="S152" s="121"/>
      <c r="T152" s="121"/>
      <c r="U152" s="121"/>
      <c r="V152" s="121"/>
      <c r="W152" s="121"/>
      <c r="X152" s="121"/>
      <c r="Y152" s="121"/>
      <c r="Z152" s="121"/>
    </row>
    <row r="153" ht="11.25" customHeight="1">
      <c r="A153" s="136" t="s">
        <v>11685</v>
      </c>
      <c r="B153" s="136" t="s">
        <v>135</v>
      </c>
      <c r="C153" s="136" t="s">
        <v>15546</v>
      </c>
      <c r="D153" s="591">
        <v>8.0</v>
      </c>
      <c r="E153" s="591">
        <v>8.0</v>
      </c>
      <c r="F153" s="136" t="s">
        <v>147</v>
      </c>
      <c r="G153" s="1"/>
      <c r="H153" s="1"/>
      <c r="I153" s="121"/>
      <c r="J153" s="121"/>
      <c r="K153" s="121"/>
      <c r="L153" s="121"/>
      <c r="M153" s="121"/>
      <c r="N153" s="121"/>
      <c r="O153" s="121"/>
      <c r="P153" s="121"/>
      <c r="Q153" s="121"/>
      <c r="R153" s="121"/>
      <c r="S153" s="121"/>
      <c r="T153" s="121"/>
      <c r="U153" s="121"/>
      <c r="V153" s="121"/>
      <c r="W153" s="121"/>
      <c r="X153" s="121"/>
      <c r="Y153" s="121"/>
      <c r="Z153" s="121"/>
    </row>
    <row r="154" ht="11.25" customHeight="1">
      <c r="A154" s="330" t="s">
        <v>13439</v>
      </c>
      <c r="B154" s="330" t="s">
        <v>135</v>
      </c>
      <c r="C154" s="330" t="s">
        <v>15535</v>
      </c>
      <c r="D154" s="587">
        <v>80.0</v>
      </c>
      <c r="E154" s="588">
        <v>80.0</v>
      </c>
      <c r="F154" s="330" t="s">
        <v>13439</v>
      </c>
      <c r="G154" s="1"/>
      <c r="H154" s="1"/>
      <c r="I154" s="121"/>
      <c r="J154" s="121"/>
      <c r="K154" s="121"/>
      <c r="L154" s="121"/>
      <c r="M154" s="121"/>
      <c r="N154" s="121"/>
      <c r="O154" s="121"/>
      <c r="P154" s="121"/>
      <c r="Q154" s="121"/>
      <c r="R154" s="121"/>
      <c r="S154" s="121"/>
      <c r="T154" s="121"/>
      <c r="U154" s="121"/>
      <c r="V154" s="121"/>
      <c r="W154" s="121"/>
      <c r="X154" s="121"/>
      <c r="Y154" s="121"/>
      <c r="Z154" s="121"/>
    </row>
    <row r="155" ht="11.25" customHeight="1">
      <c r="A155" s="330" t="s">
        <v>13439</v>
      </c>
      <c r="B155" s="330" t="s">
        <v>135</v>
      </c>
      <c r="C155" s="330" t="s">
        <v>15534</v>
      </c>
      <c r="D155" s="587">
        <v>100.0</v>
      </c>
      <c r="E155" s="588">
        <v>100.0</v>
      </c>
      <c r="F155" s="330" t="s">
        <v>13439</v>
      </c>
      <c r="G155" s="1"/>
      <c r="H155" s="1"/>
      <c r="I155" s="121"/>
      <c r="J155" s="121"/>
      <c r="K155" s="121"/>
      <c r="L155" s="121"/>
      <c r="M155" s="121"/>
      <c r="N155" s="121"/>
      <c r="O155" s="121"/>
      <c r="P155" s="121"/>
      <c r="Q155" s="121"/>
      <c r="R155" s="121"/>
      <c r="S155" s="121"/>
      <c r="T155" s="121"/>
      <c r="U155" s="121"/>
      <c r="V155" s="121"/>
      <c r="W155" s="121"/>
      <c r="X155" s="121"/>
      <c r="Y155" s="121"/>
      <c r="Z155" s="121"/>
    </row>
    <row r="156" ht="11.25" customHeight="1">
      <c r="A156" s="330" t="s">
        <v>13439</v>
      </c>
      <c r="B156" s="330" t="s">
        <v>135</v>
      </c>
      <c r="C156" s="330" t="s">
        <v>15547</v>
      </c>
      <c r="D156" s="588">
        <v>30.0</v>
      </c>
      <c r="E156" s="588">
        <v>30.0</v>
      </c>
      <c r="F156" s="330" t="s">
        <v>13439</v>
      </c>
      <c r="G156" s="1"/>
      <c r="H156" s="1"/>
      <c r="I156" s="121"/>
      <c r="J156" s="121"/>
      <c r="K156" s="121"/>
      <c r="L156" s="121"/>
      <c r="M156" s="121"/>
      <c r="N156" s="121"/>
      <c r="O156" s="121"/>
      <c r="P156" s="121"/>
      <c r="Q156" s="121"/>
      <c r="R156" s="121"/>
      <c r="S156" s="121"/>
      <c r="T156" s="121"/>
      <c r="U156" s="121"/>
      <c r="V156" s="121"/>
      <c r="W156" s="121"/>
      <c r="X156" s="121"/>
      <c r="Y156" s="121"/>
      <c r="Z156" s="121"/>
    </row>
    <row r="157" ht="11.25" customHeight="1">
      <c r="A157" s="330" t="s">
        <v>13439</v>
      </c>
      <c r="B157" s="330" t="s">
        <v>135</v>
      </c>
      <c r="C157" s="330" t="s">
        <v>15548</v>
      </c>
      <c r="D157" s="588">
        <v>30.0</v>
      </c>
      <c r="E157" s="588">
        <v>30.0</v>
      </c>
      <c r="F157" s="330" t="s">
        <v>13439</v>
      </c>
      <c r="G157" s="1"/>
      <c r="H157" s="1"/>
      <c r="I157" s="121"/>
      <c r="J157" s="121"/>
      <c r="K157" s="121"/>
      <c r="L157" s="121"/>
      <c r="M157" s="121"/>
      <c r="N157" s="121"/>
      <c r="O157" s="121"/>
      <c r="P157" s="121"/>
      <c r="Q157" s="121"/>
      <c r="R157" s="121"/>
      <c r="S157" s="121"/>
      <c r="T157" s="121"/>
      <c r="U157" s="121"/>
      <c r="V157" s="121"/>
      <c r="W157" s="121"/>
      <c r="X157" s="121"/>
      <c r="Y157" s="121"/>
      <c r="Z157" s="121"/>
    </row>
    <row r="158" ht="11.25" customHeight="1">
      <c r="A158" s="330" t="s">
        <v>13439</v>
      </c>
      <c r="B158" s="330" t="s">
        <v>135</v>
      </c>
      <c r="C158" s="330" t="s">
        <v>15549</v>
      </c>
      <c r="D158" s="588">
        <v>50.0</v>
      </c>
      <c r="E158" s="588">
        <v>50.0</v>
      </c>
      <c r="F158" s="330" t="s">
        <v>13439</v>
      </c>
      <c r="G158" s="1"/>
      <c r="H158" s="1"/>
      <c r="I158" s="121"/>
      <c r="J158" s="121"/>
      <c r="K158" s="121"/>
      <c r="L158" s="121"/>
      <c r="M158" s="121"/>
      <c r="N158" s="121"/>
      <c r="O158" s="121"/>
      <c r="P158" s="121"/>
      <c r="Q158" s="121"/>
      <c r="R158" s="121"/>
      <c r="S158" s="121"/>
      <c r="T158" s="121"/>
      <c r="U158" s="121"/>
      <c r="V158" s="121"/>
      <c r="W158" s="121"/>
      <c r="X158" s="121"/>
      <c r="Y158" s="121"/>
      <c r="Z158" s="121"/>
    </row>
    <row r="159" ht="11.25" customHeight="1">
      <c r="A159" s="136" t="s">
        <v>150</v>
      </c>
      <c r="B159" s="136" t="s">
        <v>135</v>
      </c>
      <c r="C159" s="136" t="s">
        <v>15534</v>
      </c>
      <c r="D159" s="591">
        <v>100.0</v>
      </c>
      <c r="E159" s="591">
        <v>100.0</v>
      </c>
      <c r="F159" s="136" t="s">
        <v>150</v>
      </c>
      <c r="G159" s="1"/>
      <c r="H159" s="1"/>
      <c r="I159" s="121"/>
      <c r="J159" s="121"/>
      <c r="K159" s="121"/>
      <c r="L159" s="121"/>
      <c r="M159" s="121"/>
      <c r="N159" s="121"/>
      <c r="O159" s="121"/>
      <c r="P159" s="121"/>
      <c r="Q159" s="121"/>
      <c r="R159" s="121"/>
      <c r="S159" s="121"/>
      <c r="T159" s="121"/>
      <c r="U159" s="121"/>
      <c r="V159" s="121"/>
      <c r="W159" s="121"/>
      <c r="X159" s="121"/>
      <c r="Y159" s="121"/>
      <c r="Z159" s="121"/>
    </row>
    <row r="160" ht="11.25" customHeight="1">
      <c r="A160" s="136" t="s">
        <v>150</v>
      </c>
      <c r="B160" s="136" t="s">
        <v>135</v>
      </c>
      <c r="C160" s="136" t="s">
        <v>15550</v>
      </c>
      <c r="D160" s="591">
        <v>30.0</v>
      </c>
      <c r="E160" s="591">
        <v>30.0</v>
      </c>
      <c r="F160" s="136" t="s">
        <v>150</v>
      </c>
      <c r="G160" s="1"/>
      <c r="H160" s="1"/>
      <c r="I160" s="121"/>
      <c r="J160" s="121"/>
      <c r="K160" s="121"/>
      <c r="L160" s="121"/>
      <c r="M160" s="121"/>
      <c r="N160" s="121"/>
      <c r="O160" s="121"/>
      <c r="P160" s="121"/>
      <c r="Q160" s="121"/>
      <c r="R160" s="121"/>
      <c r="S160" s="121"/>
      <c r="T160" s="121"/>
      <c r="U160" s="121"/>
      <c r="V160" s="121"/>
      <c r="W160" s="121"/>
      <c r="X160" s="121"/>
      <c r="Y160" s="121"/>
      <c r="Z160" s="121"/>
    </row>
    <row r="161" ht="11.25" customHeight="1">
      <c r="A161" s="136" t="s">
        <v>150</v>
      </c>
      <c r="B161" s="136" t="s">
        <v>135</v>
      </c>
      <c r="C161" s="136" t="s">
        <v>15551</v>
      </c>
      <c r="D161" s="591">
        <v>50.0</v>
      </c>
      <c r="E161" s="591">
        <v>50.0</v>
      </c>
      <c r="F161" s="136" t="s">
        <v>150</v>
      </c>
      <c r="G161" s="1"/>
      <c r="H161" s="1"/>
      <c r="I161" s="121"/>
      <c r="J161" s="121"/>
      <c r="K161" s="121"/>
      <c r="L161" s="121"/>
      <c r="M161" s="121"/>
      <c r="N161" s="121"/>
      <c r="O161" s="121"/>
      <c r="P161" s="121"/>
      <c r="Q161" s="121"/>
      <c r="R161" s="121"/>
      <c r="S161" s="121"/>
      <c r="T161" s="121"/>
      <c r="U161" s="121"/>
      <c r="V161" s="121"/>
      <c r="W161" s="121"/>
      <c r="X161" s="121"/>
      <c r="Y161" s="121"/>
      <c r="Z161" s="121"/>
    </row>
    <row r="162" ht="11.25" customHeight="1">
      <c r="A162" s="136" t="s">
        <v>13509</v>
      </c>
      <c r="B162" s="136" t="s">
        <v>135</v>
      </c>
      <c r="C162" s="136" t="s">
        <v>15552</v>
      </c>
      <c r="D162" s="591">
        <v>8.0</v>
      </c>
      <c r="E162" s="591">
        <v>2.0</v>
      </c>
      <c r="F162" s="136" t="s">
        <v>151</v>
      </c>
      <c r="G162" s="1"/>
      <c r="H162" s="1"/>
      <c r="I162" s="121"/>
      <c r="J162" s="121"/>
      <c r="K162" s="121"/>
      <c r="L162" s="121"/>
      <c r="M162" s="121"/>
      <c r="N162" s="121"/>
      <c r="O162" s="121"/>
      <c r="P162" s="121"/>
      <c r="Q162" s="121"/>
      <c r="R162" s="121"/>
      <c r="S162" s="121"/>
      <c r="T162" s="121"/>
      <c r="U162" s="121"/>
      <c r="V162" s="121"/>
      <c r="W162" s="121"/>
      <c r="X162" s="121"/>
      <c r="Y162" s="121"/>
      <c r="Z162" s="121"/>
    </row>
    <row r="163" ht="11.25" customHeight="1">
      <c r="A163" s="136" t="s">
        <v>13509</v>
      </c>
      <c r="B163" s="136" t="s">
        <v>135</v>
      </c>
      <c r="C163" s="136" t="s">
        <v>15553</v>
      </c>
      <c r="D163" s="591">
        <v>8.0</v>
      </c>
      <c r="E163" s="591">
        <v>8.0</v>
      </c>
      <c r="F163" s="136" t="s">
        <v>151</v>
      </c>
      <c r="G163" s="1"/>
      <c r="H163" s="1"/>
      <c r="I163" s="121"/>
      <c r="J163" s="121"/>
      <c r="K163" s="121"/>
      <c r="L163" s="121"/>
      <c r="M163" s="121"/>
      <c r="N163" s="121"/>
      <c r="O163" s="121"/>
      <c r="P163" s="121"/>
      <c r="Q163" s="121"/>
      <c r="R163" s="121"/>
      <c r="S163" s="121"/>
      <c r="T163" s="121"/>
      <c r="U163" s="121"/>
      <c r="V163" s="121"/>
      <c r="W163" s="121"/>
      <c r="X163" s="121"/>
      <c r="Y163" s="121"/>
      <c r="Z163" s="121"/>
    </row>
    <row r="164" ht="11.25" customHeight="1">
      <c r="A164" s="136" t="s">
        <v>13509</v>
      </c>
      <c r="B164" s="136" t="s">
        <v>135</v>
      </c>
      <c r="C164" s="136" t="s">
        <v>15554</v>
      </c>
      <c r="D164" s="591">
        <v>8.0</v>
      </c>
      <c r="E164" s="591">
        <v>8.0</v>
      </c>
      <c r="F164" s="136" t="s">
        <v>151</v>
      </c>
      <c r="G164" s="1"/>
      <c r="H164" s="1"/>
      <c r="I164" s="121"/>
      <c r="J164" s="121"/>
      <c r="K164" s="121"/>
      <c r="L164" s="121"/>
      <c r="M164" s="121"/>
      <c r="N164" s="121"/>
      <c r="O164" s="121"/>
      <c r="P164" s="121"/>
      <c r="Q164" s="121"/>
      <c r="R164" s="121"/>
      <c r="S164" s="121"/>
      <c r="T164" s="121"/>
      <c r="U164" s="121"/>
      <c r="V164" s="121"/>
      <c r="W164" s="121"/>
      <c r="X164" s="121"/>
      <c r="Y164" s="121"/>
      <c r="Z164" s="121"/>
    </row>
    <row r="165" ht="11.25" customHeight="1">
      <c r="A165" s="136" t="s">
        <v>11691</v>
      </c>
      <c r="B165" s="136" t="s">
        <v>7880</v>
      </c>
      <c r="C165" s="136" t="s">
        <v>15555</v>
      </c>
      <c r="D165" s="591">
        <v>8.0</v>
      </c>
      <c r="E165" s="591">
        <v>8.0</v>
      </c>
      <c r="F165" s="136" t="s">
        <v>154</v>
      </c>
      <c r="G165" s="1"/>
      <c r="H165" s="1"/>
      <c r="I165" s="121"/>
      <c r="J165" s="121"/>
      <c r="K165" s="121"/>
      <c r="L165" s="121"/>
      <c r="M165" s="121"/>
      <c r="N165" s="121"/>
      <c r="O165" s="121"/>
      <c r="P165" s="121"/>
      <c r="Q165" s="121"/>
      <c r="R165" s="121"/>
      <c r="S165" s="121"/>
      <c r="T165" s="121"/>
      <c r="U165" s="121"/>
      <c r="V165" s="121"/>
      <c r="W165" s="121"/>
      <c r="X165" s="121"/>
      <c r="Y165" s="121"/>
      <c r="Z165" s="121"/>
    </row>
    <row r="166" ht="11.25" customHeight="1">
      <c r="A166" s="136" t="s">
        <v>11691</v>
      </c>
      <c r="B166" s="136" t="s">
        <v>7880</v>
      </c>
      <c r="C166" s="136" t="s">
        <v>15556</v>
      </c>
      <c r="D166" s="591">
        <v>8.0</v>
      </c>
      <c r="E166" s="591">
        <v>8.0</v>
      </c>
      <c r="F166" s="136" t="s">
        <v>154</v>
      </c>
      <c r="G166" s="1"/>
      <c r="H166" s="1"/>
      <c r="I166" s="121"/>
      <c r="J166" s="121"/>
      <c r="K166" s="121"/>
      <c r="L166" s="121"/>
      <c r="M166" s="121"/>
      <c r="N166" s="121"/>
      <c r="O166" s="121"/>
      <c r="P166" s="121"/>
      <c r="Q166" s="121"/>
      <c r="R166" s="121"/>
      <c r="S166" s="121"/>
      <c r="T166" s="121"/>
      <c r="U166" s="121"/>
      <c r="V166" s="121"/>
      <c r="W166" s="121"/>
      <c r="X166" s="121"/>
      <c r="Y166" s="121"/>
      <c r="Z166" s="121"/>
    </row>
    <row r="167" ht="11.25" customHeight="1">
      <c r="A167" s="136" t="s">
        <v>11691</v>
      </c>
      <c r="B167" s="136" t="s">
        <v>7886</v>
      </c>
      <c r="C167" s="136" t="s">
        <v>15557</v>
      </c>
      <c r="D167" s="591">
        <v>8.0</v>
      </c>
      <c r="E167" s="591">
        <v>8.0</v>
      </c>
      <c r="F167" s="136" t="s">
        <v>154</v>
      </c>
      <c r="G167" s="1"/>
      <c r="H167" s="1"/>
      <c r="I167" s="121"/>
      <c r="J167" s="121"/>
      <c r="K167" s="121"/>
      <c r="L167" s="121"/>
      <c r="M167" s="121"/>
      <c r="N167" s="121"/>
      <c r="O167" s="121"/>
      <c r="P167" s="121"/>
      <c r="Q167" s="121"/>
      <c r="R167" s="121"/>
      <c r="S167" s="121"/>
      <c r="T167" s="121"/>
      <c r="U167" s="121"/>
      <c r="V167" s="121"/>
      <c r="W167" s="121"/>
      <c r="X167" s="121"/>
      <c r="Y167" s="121"/>
      <c r="Z167" s="121"/>
    </row>
    <row r="168" ht="11.25" customHeight="1">
      <c r="A168" s="136" t="s">
        <v>11691</v>
      </c>
      <c r="B168" s="136" t="s">
        <v>7892</v>
      </c>
      <c r="C168" s="136" t="s">
        <v>15558</v>
      </c>
      <c r="D168" s="591">
        <v>8.0</v>
      </c>
      <c r="E168" s="591">
        <v>8.0</v>
      </c>
      <c r="F168" s="136" t="s">
        <v>154</v>
      </c>
      <c r="G168" s="1"/>
      <c r="H168" s="1"/>
      <c r="I168" s="121"/>
      <c r="J168" s="121"/>
      <c r="K168" s="121"/>
      <c r="L168" s="121"/>
      <c r="M168" s="121"/>
      <c r="N168" s="121"/>
      <c r="O168" s="121"/>
      <c r="P168" s="121"/>
      <c r="Q168" s="121"/>
      <c r="R168" s="121"/>
      <c r="S168" s="121"/>
      <c r="T168" s="121"/>
      <c r="U168" s="121"/>
      <c r="V168" s="121"/>
      <c r="W168" s="121"/>
      <c r="X168" s="121"/>
      <c r="Y168" s="121"/>
      <c r="Z168" s="121"/>
    </row>
    <row r="169" ht="11.25" customHeight="1">
      <c r="A169" s="136" t="s">
        <v>11691</v>
      </c>
      <c r="B169" s="136" t="s">
        <v>7886</v>
      </c>
      <c r="C169" s="136" t="s">
        <v>15559</v>
      </c>
      <c r="D169" s="591">
        <v>8.0</v>
      </c>
      <c r="E169" s="591">
        <v>8.0</v>
      </c>
      <c r="F169" s="136" t="s">
        <v>154</v>
      </c>
      <c r="G169" s="1"/>
      <c r="H169" s="1"/>
      <c r="I169" s="121"/>
      <c r="J169" s="121"/>
      <c r="K169" s="121"/>
      <c r="L169" s="121"/>
      <c r="M169" s="121"/>
      <c r="N169" s="121"/>
      <c r="O169" s="121"/>
      <c r="P169" s="121"/>
      <c r="Q169" s="121"/>
      <c r="R169" s="121"/>
      <c r="S169" s="121"/>
      <c r="T169" s="121"/>
      <c r="U169" s="121"/>
      <c r="V169" s="121"/>
      <c r="W169" s="121"/>
      <c r="X169" s="121"/>
      <c r="Y169" s="121"/>
      <c r="Z169" s="121"/>
    </row>
    <row r="170" ht="11.25" customHeight="1">
      <c r="A170" s="136" t="s">
        <v>11691</v>
      </c>
      <c r="B170" s="136" t="s">
        <v>135</v>
      </c>
      <c r="C170" s="136" t="s">
        <v>15560</v>
      </c>
      <c r="D170" s="591">
        <v>100.0</v>
      </c>
      <c r="E170" s="591">
        <v>100.0</v>
      </c>
      <c r="F170" s="136" t="s">
        <v>154</v>
      </c>
      <c r="G170" s="1"/>
      <c r="H170" s="1"/>
      <c r="I170" s="121"/>
      <c r="J170" s="121"/>
      <c r="K170" s="121"/>
      <c r="L170" s="121"/>
      <c r="M170" s="121"/>
      <c r="N170" s="121"/>
      <c r="O170" s="121"/>
      <c r="P170" s="121"/>
      <c r="Q170" s="121"/>
      <c r="R170" s="121"/>
      <c r="S170" s="121"/>
      <c r="T170" s="121"/>
      <c r="U170" s="121"/>
      <c r="V170" s="121"/>
      <c r="W170" s="121"/>
      <c r="X170" s="121"/>
      <c r="Y170" s="121"/>
      <c r="Z170" s="121"/>
    </row>
    <row r="171" ht="11.25" customHeight="1">
      <c r="A171" s="330" t="s">
        <v>155</v>
      </c>
      <c r="B171" s="330" t="s">
        <v>135</v>
      </c>
      <c r="C171" s="330" t="s">
        <v>15561</v>
      </c>
      <c r="D171" s="587">
        <v>50.0</v>
      </c>
      <c r="E171" s="588">
        <v>50.0</v>
      </c>
      <c r="F171" s="330" t="s">
        <v>155</v>
      </c>
      <c r="G171" s="1"/>
      <c r="H171" s="1"/>
      <c r="I171" s="121"/>
      <c r="J171" s="121"/>
      <c r="K171" s="121"/>
      <c r="L171" s="121"/>
      <c r="M171" s="121"/>
      <c r="N171" s="121"/>
      <c r="O171" s="121"/>
      <c r="P171" s="121"/>
      <c r="Q171" s="121"/>
      <c r="R171" s="121"/>
      <c r="S171" s="121"/>
      <c r="T171" s="121"/>
      <c r="U171" s="121"/>
      <c r="V171" s="121"/>
      <c r="W171" s="121"/>
      <c r="X171" s="121"/>
      <c r="Y171" s="121"/>
      <c r="Z171" s="121"/>
    </row>
    <row r="172" ht="11.25" customHeight="1">
      <c r="A172" s="136" t="s">
        <v>8231</v>
      </c>
      <c r="B172" s="136" t="s">
        <v>135</v>
      </c>
      <c r="C172" s="136" t="s">
        <v>15562</v>
      </c>
      <c r="D172" s="591">
        <v>80.0</v>
      </c>
      <c r="E172" s="591">
        <v>80.0</v>
      </c>
      <c r="F172" s="136" t="s">
        <v>156</v>
      </c>
      <c r="G172" s="1"/>
      <c r="H172" s="1"/>
      <c r="I172" s="121"/>
      <c r="J172" s="121"/>
      <c r="K172" s="121"/>
      <c r="L172" s="121"/>
      <c r="M172" s="121"/>
      <c r="N172" s="121"/>
      <c r="O172" s="121"/>
      <c r="P172" s="121"/>
      <c r="Q172" s="121"/>
      <c r="R172" s="121"/>
      <c r="S172" s="121"/>
      <c r="T172" s="121"/>
      <c r="U172" s="121"/>
      <c r="V172" s="121"/>
      <c r="W172" s="121"/>
      <c r="X172" s="121"/>
      <c r="Y172" s="121"/>
      <c r="Z172" s="121"/>
    </row>
    <row r="173" ht="11.25" customHeight="1">
      <c r="A173" s="136" t="s">
        <v>8231</v>
      </c>
      <c r="B173" s="136" t="s">
        <v>135</v>
      </c>
      <c r="C173" s="136" t="s">
        <v>15539</v>
      </c>
      <c r="D173" s="591">
        <v>100.0</v>
      </c>
      <c r="E173" s="591">
        <v>100.0</v>
      </c>
      <c r="F173" s="136" t="s">
        <v>156</v>
      </c>
      <c r="G173" s="1"/>
      <c r="H173" s="1"/>
      <c r="I173" s="121"/>
      <c r="J173" s="121"/>
      <c r="K173" s="121"/>
      <c r="L173" s="121"/>
      <c r="M173" s="121"/>
      <c r="N173" s="121"/>
      <c r="O173" s="121"/>
      <c r="P173" s="121"/>
      <c r="Q173" s="121"/>
      <c r="R173" s="121"/>
      <c r="S173" s="121"/>
      <c r="T173" s="121"/>
      <c r="U173" s="121"/>
      <c r="V173" s="121"/>
      <c r="W173" s="121"/>
      <c r="X173" s="121"/>
      <c r="Y173" s="121"/>
      <c r="Z173" s="121"/>
    </row>
    <row r="174" ht="11.25" customHeight="1">
      <c r="A174" s="136" t="s">
        <v>15563</v>
      </c>
      <c r="B174" s="136" t="s">
        <v>135</v>
      </c>
      <c r="C174" s="136" t="s">
        <v>15564</v>
      </c>
      <c r="D174" s="591">
        <v>100.0</v>
      </c>
      <c r="E174" s="591">
        <v>100.0</v>
      </c>
      <c r="F174" s="136" t="s">
        <v>157</v>
      </c>
      <c r="G174" s="1"/>
      <c r="H174" s="1"/>
      <c r="I174" s="121"/>
      <c r="J174" s="121"/>
      <c r="K174" s="121"/>
      <c r="L174" s="121"/>
      <c r="M174" s="121"/>
      <c r="N174" s="121"/>
      <c r="O174" s="121"/>
      <c r="P174" s="121"/>
      <c r="Q174" s="121"/>
      <c r="R174" s="121"/>
      <c r="S174" s="121"/>
      <c r="T174" s="121"/>
      <c r="U174" s="121"/>
      <c r="V174" s="121"/>
      <c r="W174" s="121"/>
      <c r="X174" s="121"/>
      <c r="Y174" s="121"/>
      <c r="Z174" s="121"/>
    </row>
    <row r="175" ht="11.25" customHeight="1">
      <c r="A175" s="136" t="s">
        <v>15565</v>
      </c>
      <c r="B175" s="136" t="s">
        <v>135</v>
      </c>
      <c r="C175" s="136" t="s">
        <v>15566</v>
      </c>
      <c r="D175" s="591">
        <v>8.0</v>
      </c>
      <c r="E175" s="591">
        <v>8.0</v>
      </c>
      <c r="F175" s="136" t="s">
        <v>159</v>
      </c>
      <c r="G175" s="1"/>
      <c r="H175" s="1"/>
      <c r="I175" s="121"/>
      <c r="J175" s="121"/>
      <c r="K175" s="121"/>
      <c r="L175" s="121"/>
      <c r="M175" s="121"/>
      <c r="N175" s="121"/>
      <c r="O175" s="121"/>
      <c r="P175" s="121"/>
      <c r="Q175" s="121"/>
      <c r="R175" s="121"/>
      <c r="S175" s="121"/>
      <c r="T175" s="121"/>
      <c r="U175" s="121"/>
      <c r="V175" s="121"/>
      <c r="W175" s="121"/>
      <c r="X175" s="121"/>
      <c r="Y175" s="121"/>
      <c r="Z175" s="121"/>
    </row>
    <row r="176" ht="11.25" customHeight="1">
      <c r="A176" s="136" t="s">
        <v>160</v>
      </c>
      <c r="B176" s="136" t="s">
        <v>135</v>
      </c>
      <c r="C176" s="136" t="s">
        <v>15567</v>
      </c>
      <c r="D176" s="591">
        <v>8.0</v>
      </c>
      <c r="E176" s="591">
        <v>8.0</v>
      </c>
      <c r="F176" s="432" t="s">
        <v>15568</v>
      </c>
      <c r="G176" s="1"/>
      <c r="H176" s="1"/>
      <c r="I176" s="121"/>
      <c r="J176" s="121"/>
      <c r="K176" s="121"/>
      <c r="L176" s="121"/>
      <c r="M176" s="121"/>
      <c r="N176" s="121"/>
      <c r="O176" s="121"/>
      <c r="P176" s="121"/>
      <c r="Q176" s="121"/>
      <c r="R176" s="121"/>
      <c r="S176" s="121"/>
      <c r="T176" s="121"/>
      <c r="U176" s="121"/>
      <c r="V176" s="121"/>
      <c r="W176" s="121"/>
      <c r="X176" s="121"/>
      <c r="Y176" s="121"/>
      <c r="Z176" s="121"/>
    </row>
    <row r="177" ht="11.25" customHeight="1">
      <c r="A177" s="136" t="s">
        <v>160</v>
      </c>
      <c r="B177" s="136" t="s">
        <v>135</v>
      </c>
      <c r="C177" s="136" t="s">
        <v>15569</v>
      </c>
      <c r="D177" s="591">
        <v>8.0</v>
      </c>
      <c r="E177" s="591">
        <v>8.0</v>
      </c>
      <c r="F177" s="136" t="s">
        <v>160</v>
      </c>
      <c r="G177" s="1"/>
      <c r="H177" s="1"/>
      <c r="I177" s="121"/>
      <c r="J177" s="121"/>
      <c r="K177" s="121"/>
      <c r="L177" s="121"/>
      <c r="M177" s="121"/>
      <c r="N177" s="121"/>
      <c r="O177" s="121"/>
      <c r="P177" s="121"/>
      <c r="Q177" s="121"/>
      <c r="R177" s="121"/>
      <c r="S177" s="121"/>
      <c r="T177" s="121"/>
      <c r="U177" s="121"/>
      <c r="V177" s="121"/>
      <c r="W177" s="121"/>
      <c r="X177" s="121"/>
      <c r="Y177" s="121"/>
      <c r="Z177" s="121"/>
    </row>
    <row r="178" ht="11.25" customHeight="1">
      <c r="A178" s="136" t="s">
        <v>160</v>
      </c>
      <c r="B178" s="136" t="s">
        <v>135</v>
      </c>
      <c r="C178" s="136" t="s">
        <v>15570</v>
      </c>
      <c r="D178" s="591">
        <v>8.0</v>
      </c>
      <c r="E178" s="591">
        <v>8.0</v>
      </c>
      <c r="F178" s="136" t="s">
        <v>160</v>
      </c>
      <c r="G178" s="1"/>
      <c r="H178" s="1"/>
      <c r="I178" s="121"/>
      <c r="J178" s="121"/>
      <c r="K178" s="121"/>
      <c r="L178" s="121"/>
      <c r="M178" s="121"/>
      <c r="N178" s="121"/>
      <c r="O178" s="121"/>
      <c r="P178" s="121"/>
      <c r="Q178" s="121"/>
      <c r="R178" s="121"/>
      <c r="S178" s="121"/>
      <c r="T178" s="121"/>
      <c r="U178" s="121"/>
      <c r="V178" s="121"/>
      <c r="W178" s="121"/>
      <c r="X178" s="121"/>
      <c r="Y178" s="121"/>
      <c r="Z178" s="121"/>
    </row>
    <row r="179" ht="11.25" customHeight="1">
      <c r="A179" s="136" t="s">
        <v>160</v>
      </c>
      <c r="B179" s="136" t="s">
        <v>135</v>
      </c>
      <c r="C179" s="136" t="s">
        <v>15571</v>
      </c>
      <c r="D179" s="591">
        <v>8.0</v>
      </c>
      <c r="E179" s="591">
        <v>8.0</v>
      </c>
      <c r="F179" s="136" t="s">
        <v>160</v>
      </c>
      <c r="G179" s="1"/>
      <c r="H179" s="1"/>
      <c r="I179" s="121"/>
      <c r="J179" s="121"/>
      <c r="K179" s="121"/>
      <c r="L179" s="121"/>
      <c r="M179" s="121"/>
      <c r="N179" s="121"/>
      <c r="O179" s="121"/>
      <c r="P179" s="121"/>
      <c r="Q179" s="121"/>
      <c r="R179" s="121"/>
      <c r="S179" s="121"/>
      <c r="T179" s="121"/>
      <c r="U179" s="121"/>
      <c r="V179" s="121"/>
      <c r="W179" s="121"/>
      <c r="X179" s="121"/>
      <c r="Y179" s="121"/>
      <c r="Z179" s="121"/>
    </row>
    <row r="180" ht="11.25" customHeight="1">
      <c r="A180" s="136" t="s">
        <v>160</v>
      </c>
      <c r="B180" s="136" t="s">
        <v>135</v>
      </c>
      <c r="C180" s="136" t="s">
        <v>15572</v>
      </c>
      <c r="D180" s="591">
        <v>8.0</v>
      </c>
      <c r="E180" s="591">
        <v>8.0</v>
      </c>
      <c r="F180" s="136" t="s">
        <v>160</v>
      </c>
      <c r="G180" s="1"/>
      <c r="H180" s="1"/>
      <c r="I180" s="121"/>
      <c r="J180" s="121"/>
      <c r="K180" s="121"/>
      <c r="L180" s="121"/>
      <c r="M180" s="121"/>
      <c r="N180" s="121"/>
      <c r="O180" s="121"/>
      <c r="P180" s="121"/>
      <c r="Q180" s="121"/>
      <c r="R180" s="121"/>
      <c r="S180" s="121"/>
      <c r="T180" s="121"/>
      <c r="U180" s="121"/>
      <c r="V180" s="121"/>
      <c r="W180" s="121"/>
      <c r="X180" s="121"/>
      <c r="Y180" s="121"/>
      <c r="Z180" s="121"/>
    </row>
    <row r="181" ht="11.25" customHeight="1">
      <c r="A181" s="136" t="s">
        <v>160</v>
      </c>
      <c r="B181" s="136" t="s">
        <v>135</v>
      </c>
      <c r="C181" s="136" t="s">
        <v>15573</v>
      </c>
      <c r="D181" s="591">
        <v>8.0</v>
      </c>
      <c r="E181" s="591">
        <v>8.0</v>
      </c>
      <c r="F181" s="136" t="s">
        <v>160</v>
      </c>
      <c r="G181" s="1"/>
      <c r="H181" s="1"/>
      <c r="I181" s="121"/>
      <c r="J181" s="121"/>
      <c r="K181" s="121"/>
      <c r="L181" s="121"/>
      <c r="M181" s="121"/>
      <c r="N181" s="121"/>
      <c r="O181" s="121"/>
      <c r="P181" s="121"/>
      <c r="Q181" s="121"/>
      <c r="R181" s="121"/>
      <c r="S181" s="121"/>
      <c r="T181" s="121"/>
      <c r="U181" s="121"/>
      <c r="V181" s="121"/>
      <c r="W181" s="121"/>
      <c r="X181" s="121"/>
      <c r="Y181" s="121"/>
      <c r="Z181" s="121"/>
    </row>
    <row r="182" ht="11.25" customHeight="1">
      <c r="A182" s="136" t="s">
        <v>160</v>
      </c>
      <c r="B182" s="136" t="s">
        <v>135</v>
      </c>
      <c r="C182" s="136" t="s">
        <v>15574</v>
      </c>
      <c r="D182" s="591">
        <v>8.0</v>
      </c>
      <c r="E182" s="591">
        <v>8.0</v>
      </c>
      <c r="F182" s="136" t="s">
        <v>160</v>
      </c>
      <c r="G182" s="1"/>
      <c r="H182" s="1"/>
      <c r="I182" s="121"/>
      <c r="J182" s="121"/>
      <c r="K182" s="121"/>
      <c r="L182" s="121"/>
      <c r="M182" s="121"/>
      <c r="N182" s="121"/>
      <c r="O182" s="121"/>
      <c r="P182" s="121"/>
      <c r="Q182" s="121"/>
      <c r="R182" s="121"/>
      <c r="S182" s="121"/>
      <c r="T182" s="121"/>
      <c r="U182" s="121"/>
      <c r="V182" s="121"/>
      <c r="W182" s="121"/>
      <c r="X182" s="121"/>
      <c r="Y182" s="121"/>
      <c r="Z182" s="121"/>
    </row>
    <row r="183" ht="11.25" customHeight="1">
      <c r="A183" s="136" t="s">
        <v>160</v>
      </c>
      <c r="B183" s="136" t="s">
        <v>135</v>
      </c>
      <c r="C183" s="136" t="s">
        <v>15575</v>
      </c>
      <c r="D183" s="591">
        <v>8.0</v>
      </c>
      <c r="E183" s="591">
        <v>8.0</v>
      </c>
      <c r="F183" s="136" t="s">
        <v>160</v>
      </c>
      <c r="G183" s="1"/>
      <c r="H183" s="1"/>
      <c r="I183" s="121"/>
      <c r="J183" s="121"/>
      <c r="K183" s="121"/>
      <c r="L183" s="121"/>
      <c r="M183" s="121"/>
      <c r="N183" s="121"/>
      <c r="O183" s="121"/>
      <c r="P183" s="121"/>
      <c r="Q183" s="121"/>
      <c r="R183" s="121"/>
      <c r="S183" s="121"/>
      <c r="T183" s="121"/>
      <c r="U183" s="121"/>
      <c r="V183" s="121"/>
      <c r="W183" s="121"/>
      <c r="X183" s="121"/>
      <c r="Y183" s="121"/>
      <c r="Z183" s="121"/>
    </row>
    <row r="184" ht="11.25" customHeight="1">
      <c r="A184" s="136" t="s">
        <v>160</v>
      </c>
      <c r="B184" s="136" t="s">
        <v>135</v>
      </c>
      <c r="C184" s="136" t="s">
        <v>15576</v>
      </c>
      <c r="D184" s="591">
        <v>8.0</v>
      </c>
      <c r="E184" s="591">
        <v>8.0</v>
      </c>
      <c r="F184" s="136" t="s">
        <v>160</v>
      </c>
      <c r="G184" s="1"/>
      <c r="H184" s="1"/>
      <c r="I184" s="121"/>
      <c r="J184" s="121"/>
      <c r="K184" s="121"/>
      <c r="L184" s="121"/>
      <c r="M184" s="121"/>
      <c r="N184" s="121"/>
      <c r="O184" s="121"/>
      <c r="P184" s="121"/>
      <c r="Q184" s="121"/>
      <c r="R184" s="121"/>
      <c r="S184" s="121"/>
      <c r="T184" s="121"/>
      <c r="U184" s="121"/>
      <c r="V184" s="121"/>
      <c r="W184" s="121"/>
      <c r="X184" s="121"/>
      <c r="Y184" s="121"/>
      <c r="Z184" s="121"/>
    </row>
    <row r="185" ht="11.25" customHeight="1">
      <c r="A185" s="136" t="s">
        <v>160</v>
      </c>
      <c r="B185" s="136" t="s">
        <v>135</v>
      </c>
      <c r="C185" s="136" t="s">
        <v>15577</v>
      </c>
      <c r="D185" s="591">
        <v>8.0</v>
      </c>
      <c r="E185" s="591">
        <v>8.0</v>
      </c>
      <c r="F185" s="136" t="s">
        <v>160</v>
      </c>
      <c r="G185" s="1"/>
      <c r="H185" s="1"/>
      <c r="I185" s="121"/>
      <c r="J185" s="121"/>
      <c r="K185" s="121"/>
      <c r="L185" s="121"/>
      <c r="M185" s="121"/>
      <c r="N185" s="121"/>
      <c r="O185" s="121"/>
      <c r="P185" s="121"/>
      <c r="Q185" s="121"/>
      <c r="R185" s="121"/>
      <c r="S185" s="121"/>
      <c r="T185" s="121"/>
      <c r="U185" s="121"/>
      <c r="V185" s="121"/>
      <c r="W185" s="121"/>
      <c r="X185" s="121"/>
      <c r="Y185" s="121"/>
      <c r="Z185" s="121"/>
    </row>
    <row r="186" ht="11.25" customHeight="1">
      <c r="A186" s="136" t="s">
        <v>160</v>
      </c>
      <c r="B186" s="136" t="s">
        <v>135</v>
      </c>
      <c r="C186" s="136" t="s">
        <v>15578</v>
      </c>
      <c r="D186" s="591">
        <v>8.0</v>
      </c>
      <c r="E186" s="591">
        <v>8.0</v>
      </c>
      <c r="F186" s="136" t="s">
        <v>160</v>
      </c>
      <c r="G186" s="1"/>
      <c r="H186" s="1"/>
      <c r="I186" s="121"/>
      <c r="J186" s="121"/>
      <c r="K186" s="121"/>
      <c r="L186" s="121"/>
      <c r="M186" s="121"/>
      <c r="N186" s="121"/>
      <c r="O186" s="121"/>
      <c r="P186" s="121"/>
      <c r="Q186" s="121"/>
      <c r="R186" s="121"/>
      <c r="S186" s="121"/>
      <c r="T186" s="121"/>
      <c r="U186" s="121"/>
      <c r="V186" s="121"/>
      <c r="W186" s="121"/>
      <c r="X186" s="121"/>
      <c r="Y186" s="121"/>
      <c r="Z186" s="121"/>
    </row>
    <row r="187" ht="11.25" customHeight="1">
      <c r="A187" s="136" t="s">
        <v>160</v>
      </c>
      <c r="B187" s="136" t="s">
        <v>135</v>
      </c>
      <c r="C187" s="136" t="s">
        <v>15579</v>
      </c>
      <c r="D187" s="591" t="s">
        <v>15580</v>
      </c>
      <c r="E187" s="591">
        <v>16.0</v>
      </c>
      <c r="F187" s="136" t="s">
        <v>160</v>
      </c>
      <c r="G187" s="1"/>
      <c r="H187" s="1"/>
      <c r="I187" s="121"/>
      <c r="J187" s="121"/>
      <c r="K187" s="121"/>
      <c r="L187" s="121"/>
      <c r="M187" s="121"/>
      <c r="N187" s="121"/>
      <c r="O187" s="121"/>
      <c r="P187" s="121"/>
      <c r="Q187" s="121"/>
      <c r="R187" s="121"/>
      <c r="S187" s="121"/>
      <c r="T187" s="121"/>
      <c r="U187" s="121"/>
      <c r="V187" s="121"/>
      <c r="W187" s="121"/>
      <c r="X187" s="121"/>
      <c r="Y187" s="121"/>
      <c r="Z187" s="121"/>
    </row>
    <row r="188" ht="11.25" customHeight="1">
      <c r="A188" s="136" t="s">
        <v>160</v>
      </c>
      <c r="B188" s="136" t="s">
        <v>135</v>
      </c>
      <c r="C188" s="136" t="s">
        <v>15581</v>
      </c>
      <c r="D188" s="591">
        <v>30.0</v>
      </c>
      <c r="E188" s="591">
        <v>20.0</v>
      </c>
      <c r="F188" s="136" t="s">
        <v>160</v>
      </c>
      <c r="G188" s="1"/>
      <c r="H188" s="1"/>
      <c r="I188" s="121"/>
      <c r="J188" s="121"/>
      <c r="K188" s="121"/>
      <c r="L188" s="121"/>
      <c r="M188" s="121"/>
      <c r="N188" s="121"/>
      <c r="O188" s="121"/>
      <c r="P188" s="121"/>
      <c r="Q188" s="121"/>
      <c r="R188" s="121"/>
      <c r="S188" s="121"/>
      <c r="T188" s="121"/>
      <c r="U188" s="121"/>
      <c r="V188" s="121"/>
      <c r="W188" s="121"/>
      <c r="X188" s="121"/>
      <c r="Y188" s="121"/>
      <c r="Z188" s="121"/>
    </row>
    <row r="189" ht="11.25" customHeight="1">
      <c r="A189" s="136" t="s">
        <v>15582</v>
      </c>
      <c r="B189" s="136" t="s">
        <v>135</v>
      </c>
      <c r="C189" s="136" t="s">
        <v>15583</v>
      </c>
      <c r="D189" s="591">
        <v>8.0</v>
      </c>
      <c r="E189" s="591">
        <v>8.0</v>
      </c>
      <c r="F189" s="136" t="s">
        <v>161</v>
      </c>
      <c r="G189" s="1"/>
      <c r="H189" s="1"/>
      <c r="I189" s="121"/>
      <c r="J189" s="121"/>
      <c r="K189" s="121"/>
      <c r="L189" s="121"/>
      <c r="M189" s="121"/>
      <c r="N189" s="121"/>
      <c r="O189" s="121"/>
      <c r="P189" s="121"/>
      <c r="Q189" s="121"/>
      <c r="R189" s="121"/>
      <c r="S189" s="121"/>
      <c r="T189" s="121"/>
      <c r="U189" s="121"/>
      <c r="V189" s="121"/>
      <c r="W189" s="121"/>
      <c r="X189" s="121"/>
      <c r="Y189" s="121"/>
      <c r="Z189" s="121"/>
    </row>
    <row r="190" ht="11.25" customHeight="1">
      <c r="A190" s="136" t="s">
        <v>11100</v>
      </c>
      <c r="B190" s="136" t="s">
        <v>135</v>
      </c>
      <c r="C190" s="136" t="s">
        <v>15584</v>
      </c>
      <c r="D190" s="591">
        <v>8.0</v>
      </c>
      <c r="E190" s="591">
        <v>8.0</v>
      </c>
      <c r="F190" s="136" t="s">
        <v>162</v>
      </c>
      <c r="G190" s="1"/>
      <c r="H190" s="1"/>
      <c r="I190" s="121"/>
      <c r="J190" s="121"/>
      <c r="K190" s="121"/>
      <c r="L190" s="121"/>
      <c r="M190" s="121"/>
      <c r="N190" s="121"/>
      <c r="O190" s="121"/>
      <c r="P190" s="121"/>
      <c r="Q190" s="121"/>
      <c r="R190" s="121"/>
      <c r="S190" s="121"/>
      <c r="T190" s="121"/>
      <c r="U190" s="121"/>
      <c r="V190" s="121"/>
      <c r="W190" s="121"/>
      <c r="X190" s="121"/>
      <c r="Y190" s="121"/>
      <c r="Z190" s="121"/>
    </row>
    <row r="191" ht="11.25" customHeight="1">
      <c r="A191" s="136" t="s">
        <v>11100</v>
      </c>
      <c r="B191" s="136" t="s">
        <v>135</v>
      </c>
      <c r="C191" s="136" t="s">
        <v>15585</v>
      </c>
      <c r="D191" s="591">
        <v>8.0</v>
      </c>
      <c r="E191" s="591">
        <v>8.0</v>
      </c>
      <c r="F191" s="136" t="s">
        <v>162</v>
      </c>
      <c r="G191" s="1"/>
      <c r="H191" s="1"/>
      <c r="I191" s="121"/>
      <c r="J191" s="121"/>
      <c r="K191" s="121"/>
      <c r="L191" s="121"/>
      <c r="M191" s="121"/>
      <c r="N191" s="121"/>
      <c r="O191" s="121"/>
      <c r="P191" s="121"/>
      <c r="Q191" s="121"/>
      <c r="R191" s="121"/>
      <c r="S191" s="121"/>
      <c r="T191" s="121"/>
      <c r="U191" s="121"/>
      <c r="V191" s="121"/>
      <c r="W191" s="121"/>
      <c r="X191" s="121"/>
      <c r="Y191" s="121"/>
      <c r="Z191" s="121"/>
    </row>
    <row r="192" ht="11.25" customHeight="1">
      <c r="A192" s="136" t="s">
        <v>11100</v>
      </c>
      <c r="B192" s="136" t="s">
        <v>135</v>
      </c>
      <c r="C192" s="136" t="s">
        <v>15586</v>
      </c>
      <c r="D192" s="591" t="s">
        <v>15071</v>
      </c>
      <c r="E192" s="591">
        <v>40.0</v>
      </c>
      <c r="F192" s="136" t="s">
        <v>162</v>
      </c>
      <c r="G192" s="1"/>
      <c r="H192" s="1"/>
      <c r="I192" s="121"/>
      <c r="J192" s="121"/>
      <c r="K192" s="121"/>
      <c r="L192" s="121"/>
      <c r="M192" s="121"/>
      <c r="N192" s="121"/>
      <c r="O192" s="121"/>
      <c r="P192" s="121"/>
      <c r="Q192" s="121"/>
      <c r="R192" s="121"/>
      <c r="S192" s="121"/>
      <c r="T192" s="121"/>
      <c r="U192" s="121"/>
      <c r="V192" s="121"/>
      <c r="W192" s="121"/>
      <c r="X192" s="121"/>
      <c r="Y192" s="121"/>
      <c r="Z192" s="121"/>
    </row>
    <row r="193" ht="11.25" customHeight="1">
      <c r="A193" s="136" t="s">
        <v>11100</v>
      </c>
      <c r="B193" s="136" t="s">
        <v>135</v>
      </c>
      <c r="C193" s="136" t="s">
        <v>15587</v>
      </c>
      <c r="D193" s="591">
        <v>8.0</v>
      </c>
      <c r="E193" s="591">
        <v>8.0</v>
      </c>
      <c r="F193" s="136" t="s">
        <v>162</v>
      </c>
      <c r="G193" s="1"/>
      <c r="H193" s="1"/>
      <c r="I193" s="121"/>
      <c r="J193" s="121"/>
      <c r="K193" s="121"/>
      <c r="L193" s="121"/>
      <c r="M193" s="121"/>
      <c r="N193" s="121"/>
      <c r="O193" s="121"/>
      <c r="P193" s="121"/>
      <c r="Q193" s="121"/>
      <c r="R193" s="121"/>
      <c r="S193" s="121"/>
      <c r="T193" s="121"/>
      <c r="U193" s="121"/>
      <c r="V193" s="121"/>
      <c r="W193" s="121"/>
      <c r="X193" s="121"/>
      <c r="Y193" s="121"/>
      <c r="Z193" s="121"/>
    </row>
    <row r="194" ht="11.25" customHeight="1">
      <c r="A194" s="136" t="s">
        <v>11100</v>
      </c>
      <c r="B194" s="136" t="s">
        <v>135</v>
      </c>
      <c r="C194" s="136" t="s">
        <v>15588</v>
      </c>
      <c r="D194" s="591">
        <v>8.0</v>
      </c>
      <c r="E194" s="591">
        <v>8.0</v>
      </c>
      <c r="F194" s="136" t="s">
        <v>162</v>
      </c>
      <c r="G194" s="1"/>
      <c r="H194" s="1"/>
      <c r="I194" s="121"/>
      <c r="J194" s="121"/>
      <c r="K194" s="121"/>
      <c r="L194" s="121"/>
      <c r="M194" s="121"/>
      <c r="N194" s="121"/>
      <c r="O194" s="121"/>
      <c r="P194" s="121"/>
      <c r="Q194" s="121"/>
      <c r="R194" s="121"/>
      <c r="S194" s="121"/>
      <c r="T194" s="121"/>
      <c r="U194" s="121"/>
      <c r="V194" s="121"/>
      <c r="W194" s="121"/>
      <c r="X194" s="121"/>
      <c r="Y194" s="121"/>
      <c r="Z194" s="121"/>
    </row>
    <row r="195" ht="11.25" customHeight="1">
      <c r="A195" s="136" t="s">
        <v>11100</v>
      </c>
      <c r="B195" s="136" t="s">
        <v>135</v>
      </c>
      <c r="C195" s="136" t="s">
        <v>15589</v>
      </c>
      <c r="D195" s="591">
        <v>8.0</v>
      </c>
      <c r="E195" s="591">
        <v>8.0</v>
      </c>
      <c r="F195" s="136" t="s">
        <v>162</v>
      </c>
      <c r="G195" s="1"/>
      <c r="H195" s="1"/>
      <c r="I195" s="121"/>
      <c r="J195" s="121"/>
      <c r="K195" s="121"/>
      <c r="L195" s="121"/>
      <c r="M195" s="121"/>
      <c r="N195" s="121"/>
      <c r="O195" s="121"/>
      <c r="P195" s="121"/>
      <c r="Q195" s="121"/>
      <c r="R195" s="121"/>
      <c r="S195" s="121"/>
      <c r="T195" s="121"/>
      <c r="U195" s="121"/>
      <c r="V195" s="121"/>
      <c r="W195" s="121"/>
      <c r="X195" s="121"/>
      <c r="Y195" s="121"/>
      <c r="Z195" s="121"/>
    </row>
    <row r="196" ht="11.25" customHeight="1">
      <c r="A196" s="136" t="s">
        <v>11100</v>
      </c>
      <c r="B196" s="136" t="s">
        <v>135</v>
      </c>
      <c r="C196" s="136" t="s">
        <v>15590</v>
      </c>
      <c r="D196" s="591">
        <v>8.0</v>
      </c>
      <c r="E196" s="591">
        <v>8.0</v>
      </c>
      <c r="F196" s="136" t="s">
        <v>162</v>
      </c>
      <c r="G196" s="1"/>
      <c r="H196" s="1"/>
      <c r="I196" s="121"/>
      <c r="J196" s="121"/>
      <c r="K196" s="121"/>
      <c r="L196" s="121"/>
      <c r="M196" s="121"/>
      <c r="N196" s="121"/>
      <c r="O196" s="121"/>
      <c r="P196" s="121"/>
      <c r="Q196" s="121"/>
      <c r="R196" s="121"/>
      <c r="S196" s="121"/>
      <c r="T196" s="121"/>
      <c r="U196" s="121"/>
      <c r="V196" s="121"/>
      <c r="W196" s="121"/>
      <c r="X196" s="121"/>
      <c r="Y196" s="121"/>
      <c r="Z196" s="121"/>
    </row>
    <row r="197" ht="11.25" customHeight="1">
      <c r="A197" s="136" t="s">
        <v>11100</v>
      </c>
      <c r="B197" s="136" t="s">
        <v>135</v>
      </c>
      <c r="C197" s="136" t="s">
        <v>15591</v>
      </c>
      <c r="D197" s="591" t="s">
        <v>15592</v>
      </c>
      <c r="E197" s="591">
        <v>24.0</v>
      </c>
      <c r="F197" s="136" t="s">
        <v>162</v>
      </c>
      <c r="G197" s="1"/>
      <c r="H197" s="1"/>
      <c r="I197" s="121"/>
      <c r="J197" s="121"/>
      <c r="K197" s="121"/>
      <c r="L197" s="121"/>
      <c r="M197" s="121"/>
      <c r="N197" s="121"/>
      <c r="O197" s="121"/>
      <c r="P197" s="121"/>
      <c r="Q197" s="121"/>
      <c r="R197" s="121"/>
      <c r="S197" s="121"/>
      <c r="T197" s="121"/>
      <c r="U197" s="121"/>
      <c r="V197" s="121"/>
      <c r="W197" s="121"/>
      <c r="X197" s="121"/>
      <c r="Y197" s="121"/>
      <c r="Z197" s="121"/>
    </row>
    <row r="198" ht="11.25" customHeight="1">
      <c r="A198" s="136" t="s">
        <v>11100</v>
      </c>
      <c r="B198" s="136" t="s">
        <v>135</v>
      </c>
      <c r="C198" s="136" t="s">
        <v>15593</v>
      </c>
      <c r="D198" s="591">
        <v>50.0</v>
      </c>
      <c r="E198" s="591">
        <v>50.0</v>
      </c>
      <c r="F198" s="136" t="s">
        <v>162</v>
      </c>
      <c r="G198" s="1"/>
      <c r="H198" s="1"/>
      <c r="I198" s="121"/>
      <c r="J198" s="121"/>
      <c r="K198" s="121"/>
      <c r="L198" s="121"/>
      <c r="M198" s="121"/>
      <c r="N198" s="121"/>
      <c r="O198" s="121"/>
      <c r="P198" s="121"/>
      <c r="Q198" s="121"/>
      <c r="R198" s="121"/>
      <c r="S198" s="121"/>
      <c r="T198" s="121"/>
      <c r="U198" s="121"/>
      <c r="V198" s="121"/>
      <c r="W198" s="121"/>
      <c r="X198" s="121"/>
      <c r="Y198" s="121"/>
      <c r="Z198" s="121"/>
    </row>
    <row r="199" ht="11.25" customHeight="1">
      <c r="A199" s="136" t="s">
        <v>11100</v>
      </c>
      <c r="B199" s="136" t="s">
        <v>135</v>
      </c>
      <c r="C199" s="136" t="s">
        <v>15594</v>
      </c>
      <c r="D199" s="591">
        <v>30.0</v>
      </c>
      <c r="E199" s="591">
        <v>30.0</v>
      </c>
      <c r="F199" s="136" t="s">
        <v>162</v>
      </c>
      <c r="G199" s="1"/>
      <c r="H199" s="1"/>
      <c r="I199" s="121"/>
      <c r="J199" s="121"/>
      <c r="K199" s="121"/>
      <c r="L199" s="121"/>
      <c r="M199" s="121"/>
      <c r="N199" s="121"/>
      <c r="O199" s="121"/>
      <c r="P199" s="121"/>
      <c r="Q199" s="121"/>
      <c r="R199" s="121"/>
      <c r="S199" s="121"/>
      <c r="T199" s="121"/>
      <c r="U199" s="121"/>
      <c r="V199" s="121"/>
      <c r="W199" s="121"/>
      <c r="X199" s="121"/>
      <c r="Y199" s="121"/>
      <c r="Z199" s="121"/>
    </row>
    <row r="200" ht="11.25" customHeight="1">
      <c r="A200" s="136" t="s">
        <v>11100</v>
      </c>
      <c r="B200" s="136" t="s">
        <v>135</v>
      </c>
      <c r="C200" s="136" t="s">
        <v>15595</v>
      </c>
      <c r="D200" s="591">
        <v>30.0</v>
      </c>
      <c r="E200" s="591">
        <v>30.0</v>
      </c>
      <c r="F200" s="136" t="s">
        <v>162</v>
      </c>
      <c r="G200" s="1"/>
      <c r="H200" s="1"/>
      <c r="I200" s="121"/>
      <c r="J200" s="121"/>
      <c r="K200" s="121"/>
      <c r="L200" s="121"/>
      <c r="M200" s="121"/>
      <c r="N200" s="121"/>
      <c r="O200" s="121"/>
      <c r="P200" s="121"/>
      <c r="Q200" s="121"/>
      <c r="R200" s="121"/>
      <c r="S200" s="121"/>
      <c r="T200" s="121"/>
      <c r="U200" s="121"/>
      <c r="V200" s="121"/>
      <c r="W200" s="121"/>
      <c r="X200" s="121"/>
      <c r="Y200" s="121"/>
      <c r="Z200" s="121"/>
    </row>
    <row r="201" ht="11.25" customHeight="1">
      <c r="A201" s="136" t="s">
        <v>11100</v>
      </c>
      <c r="B201" s="136" t="s">
        <v>135</v>
      </c>
      <c r="C201" s="136" t="s">
        <v>15596</v>
      </c>
      <c r="D201" s="591" t="s">
        <v>15531</v>
      </c>
      <c r="E201" s="591">
        <v>16.0</v>
      </c>
      <c r="F201" s="136" t="s">
        <v>162</v>
      </c>
      <c r="G201" s="1"/>
      <c r="H201" s="1"/>
      <c r="I201" s="121"/>
      <c r="J201" s="121"/>
      <c r="K201" s="121"/>
      <c r="L201" s="121"/>
      <c r="M201" s="121"/>
      <c r="N201" s="121"/>
      <c r="O201" s="121"/>
      <c r="P201" s="121"/>
      <c r="Q201" s="121"/>
      <c r="R201" s="121"/>
      <c r="S201" s="121"/>
      <c r="T201" s="121"/>
      <c r="U201" s="121"/>
      <c r="V201" s="121"/>
      <c r="W201" s="121"/>
      <c r="X201" s="121"/>
      <c r="Y201" s="121"/>
      <c r="Z201" s="121"/>
    </row>
    <row r="202" ht="11.25" customHeight="1">
      <c r="A202" s="136" t="s">
        <v>11100</v>
      </c>
      <c r="B202" s="136" t="s">
        <v>135</v>
      </c>
      <c r="C202" s="136" t="s">
        <v>15597</v>
      </c>
      <c r="D202" s="591">
        <v>100.0</v>
      </c>
      <c r="E202" s="591">
        <v>100.0</v>
      </c>
      <c r="F202" s="136" t="s">
        <v>162</v>
      </c>
      <c r="G202" s="1"/>
      <c r="H202" s="1"/>
      <c r="I202" s="121"/>
      <c r="J202" s="121"/>
      <c r="K202" s="121"/>
      <c r="L202" s="121"/>
      <c r="M202" s="121"/>
      <c r="N202" s="121"/>
      <c r="O202" s="121"/>
      <c r="P202" s="121"/>
      <c r="Q202" s="121"/>
      <c r="R202" s="121"/>
      <c r="S202" s="121"/>
      <c r="T202" s="121"/>
      <c r="U202" s="121"/>
      <c r="V202" s="121"/>
      <c r="W202" s="121"/>
      <c r="X202" s="121"/>
      <c r="Y202" s="121"/>
      <c r="Z202" s="121"/>
    </row>
    <row r="203" ht="11.25" customHeight="1">
      <c r="A203" s="330" t="s">
        <v>12154</v>
      </c>
      <c r="B203" s="330" t="s">
        <v>135</v>
      </c>
      <c r="C203" s="330" t="s">
        <v>15598</v>
      </c>
      <c r="D203" s="587">
        <v>8.0</v>
      </c>
      <c r="E203" s="588">
        <v>8.0</v>
      </c>
      <c r="F203" s="330" t="s">
        <v>12154</v>
      </c>
      <c r="G203" s="1"/>
      <c r="H203" s="1"/>
      <c r="I203" s="121"/>
      <c r="J203" s="121"/>
      <c r="K203" s="121"/>
      <c r="L203" s="121"/>
      <c r="M203" s="121"/>
      <c r="N203" s="121"/>
      <c r="O203" s="121"/>
      <c r="P203" s="121"/>
      <c r="Q203" s="121"/>
      <c r="R203" s="121"/>
      <c r="S203" s="121"/>
      <c r="T203" s="121"/>
      <c r="U203" s="121"/>
      <c r="V203" s="121"/>
      <c r="W203" s="121"/>
      <c r="X203" s="121"/>
      <c r="Y203" s="121"/>
      <c r="Z203" s="121"/>
    </row>
    <row r="204" ht="11.25" customHeight="1">
      <c r="A204" s="330" t="s">
        <v>12154</v>
      </c>
      <c r="B204" s="330" t="s">
        <v>135</v>
      </c>
      <c r="C204" s="330" t="s">
        <v>15599</v>
      </c>
      <c r="D204" s="587">
        <v>8.0</v>
      </c>
      <c r="E204" s="588">
        <v>8.0</v>
      </c>
      <c r="F204" s="330" t="s">
        <v>12154</v>
      </c>
      <c r="G204" s="1"/>
      <c r="H204" s="1"/>
      <c r="I204" s="121"/>
      <c r="J204" s="121"/>
      <c r="K204" s="121"/>
      <c r="L204" s="121"/>
      <c r="M204" s="121"/>
      <c r="N204" s="121"/>
      <c r="O204" s="121"/>
      <c r="P204" s="121"/>
      <c r="Q204" s="121"/>
      <c r="R204" s="121"/>
      <c r="S204" s="121"/>
      <c r="T204" s="121"/>
      <c r="U204" s="121"/>
      <c r="V204" s="121"/>
      <c r="W204" s="121"/>
      <c r="X204" s="121"/>
      <c r="Y204" s="121"/>
      <c r="Z204" s="121"/>
    </row>
    <row r="205" ht="11.25" customHeight="1">
      <c r="A205" s="330" t="s">
        <v>12154</v>
      </c>
      <c r="B205" s="330" t="s">
        <v>135</v>
      </c>
      <c r="C205" s="330" t="s">
        <v>15590</v>
      </c>
      <c r="D205" s="587">
        <v>8.0</v>
      </c>
      <c r="E205" s="588">
        <v>8.0</v>
      </c>
      <c r="F205" s="330" t="s">
        <v>12154</v>
      </c>
      <c r="G205" s="1"/>
      <c r="H205" s="1"/>
      <c r="I205" s="121"/>
      <c r="J205" s="121"/>
      <c r="K205" s="121"/>
      <c r="L205" s="121"/>
      <c r="M205" s="121"/>
      <c r="N205" s="121"/>
      <c r="O205" s="121"/>
      <c r="P205" s="121"/>
      <c r="Q205" s="121"/>
      <c r="R205" s="121"/>
      <c r="S205" s="121"/>
      <c r="T205" s="121"/>
      <c r="U205" s="121"/>
      <c r="V205" s="121"/>
      <c r="W205" s="121"/>
      <c r="X205" s="121"/>
      <c r="Y205" s="121"/>
      <c r="Z205" s="121"/>
    </row>
    <row r="206" ht="11.25" customHeight="1">
      <c r="A206" s="330" t="s">
        <v>12154</v>
      </c>
      <c r="B206" s="330" t="s">
        <v>135</v>
      </c>
      <c r="C206" s="330" t="s">
        <v>15584</v>
      </c>
      <c r="D206" s="587">
        <v>8.0</v>
      </c>
      <c r="E206" s="588">
        <v>8.0</v>
      </c>
      <c r="F206" s="330" t="s">
        <v>12154</v>
      </c>
      <c r="G206" s="1"/>
      <c r="H206" s="1"/>
      <c r="I206" s="121"/>
      <c r="J206" s="121"/>
      <c r="K206" s="121"/>
      <c r="L206" s="121"/>
      <c r="M206" s="121"/>
      <c r="N206" s="121"/>
      <c r="O206" s="121"/>
      <c r="P206" s="121"/>
      <c r="Q206" s="121"/>
      <c r="R206" s="121"/>
      <c r="S206" s="121"/>
      <c r="T206" s="121"/>
      <c r="U206" s="121"/>
      <c r="V206" s="121"/>
      <c r="W206" s="121"/>
      <c r="X206" s="121"/>
      <c r="Y206" s="121"/>
      <c r="Z206" s="121"/>
    </row>
    <row r="207" ht="11.25" customHeight="1">
      <c r="A207" s="330" t="s">
        <v>12154</v>
      </c>
      <c r="B207" s="330" t="s">
        <v>135</v>
      </c>
      <c r="C207" s="330" t="s">
        <v>15600</v>
      </c>
      <c r="D207" s="587">
        <v>8.0</v>
      </c>
      <c r="E207" s="588">
        <v>8.0</v>
      </c>
      <c r="F207" s="330" t="s">
        <v>12154</v>
      </c>
      <c r="G207" s="1"/>
      <c r="H207" s="1"/>
      <c r="I207" s="121"/>
      <c r="J207" s="121"/>
      <c r="K207" s="121"/>
      <c r="L207" s="121"/>
      <c r="M207" s="121"/>
      <c r="N207" s="121"/>
      <c r="O207" s="121"/>
      <c r="P207" s="121"/>
      <c r="Q207" s="121"/>
      <c r="R207" s="121"/>
      <c r="S207" s="121"/>
      <c r="T207" s="121"/>
      <c r="U207" s="121"/>
      <c r="V207" s="121"/>
      <c r="W207" s="121"/>
      <c r="X207" s="121"/>
      <c r="Y207" s="121"/>
      <c r="Z207" s="121"/>
    </row>
    <row r="208" ht="11.25" customHeight="1">
      <c r="A208" s="330" t="s">
        <v>12154</v>
      </c>
      <c r="B208" s="330" t="s">
        <v>135</v>
      </c>
      <c r="C208" s="330" t="s">
        <v>15601</v>
      </c>
      <c r="D208" s="587" t="s">
        <v>15531</v>
      </c>
      <c r="E208" s="588">
        <v>16.0</v>
      </c>
      <c r="F208" s="330" t="s">
        <v>12154</v>
      </c>
      <c r="G208" s="1"/>
      <c r="H208" s="1"/>
      <c r="I208" s="121"/>
      <c r="J208" s="121"/>
      <c r="K208" s="121"/>
      <c r="L208" s="121"/>
      <c r="M208" s="121"/>
      <c r="N208" s="121"/>
      <c r="O208" s="121"/>
      <c r="P208" s="121"/>
      <c r="Q208" s="121"/>
      <c r="R208" s="121"/>
      <c r="S208" s="121"/>
      <c r="T208" s="121"/>
      <c r="U208" s="121"/>
      <c r="V208" s="121"/>
      <c r="W208" s="121"/>
      <c r="X208" s="121"/>
      <c r="Y208" s="121"/>
      <c r="Z208" s="121"/>
    </row>
    <row r="209" ht="11.25" customHeight="1">
      <c r="A209" s="330" t="s">
        <v>12154</v>
      </c>
      <c r="B209" s="330" t="s">
        <v>135</v>
      </c>
      <c r="C209" s="330" t="s">
        <v>15602</v>
      </c>
      <c r="D209" s="587" t="s">
        <v>15531</v>
      </c>
      <c r="E209" s="588">
        <v>16.0</v>
      </c>
      <c r="F209" s="330" t="s">
        <v>12154</v>
      </c>
      <c r="G209" s="1"/>
      <c r="H209" s="1"/>
      <c r="I209" s="121"/>
      <c r="J209" s="121"/>
      <c r="K209" s="121"/>
      <c r="L209" s="121"/>
      <c r="M209" s="121"/>
      <c r="N209" s="121"/>
      <c r="O209" s="121"/>
      <c r="P209" s="121"/>
      <c r="Q209" s="121"/>
      <c r="R209" s="121"/>
      <c r="S209" s="121"/>
      <c r="T209" s="121"/>
      <c r="U209" s="121"/>
      <c r="V209" s="121"/>
      <c r="W209" s="121"/>
      <c r="X209" s="121"/>
      <c r="Y209" s="121"/>
      <c r="Z209" s="121"/>
    </row>
    <row r="210" ht="11.25" customHeight="1">
      <c r="A210" s="330" t="s">
        <v>12154</v>
      </c>
      <c r="B210" s="330" t="s">
        <v>135</v>
      </c>
      <c r="C210" s="330" t="s">
        <v>15564</v>
      </c>
      <c r="D210" s="587">
        <v>100.0</v>
      </c>
      <c r="E210" s="588">
        <v>100.0</v>
      </c>
      <c r="F210" s="330" t="s">
        <v>12154</v>
      </c>
      <c r="G210" s="1"/>
      <c r="H210" s="1"/>
      <c r="I210" s="121"/>
      <c r="J210" s="121"/>
      <c r="K210" s="121"/>
      <c r="L210" s="121"/>
      <c r="M210" s="121"/>
      <c r="N210" s="121"/>
      <c r="O210" s="121"/>
      <c r="P210" s="121"/>
      <c r="Q210" s="121"/>
      <c r="R210" s="121"/>
      <c r="S210" s="121"/>
      <c r="T210" s="121"/>
      <c r="U210" s="121"/>
      <c r="V210" s="121"/>
      <c r="W210" s="121"/>
      <c r="X210" s="121"/>
      <c r="Y210" s="121"/>
      <c r="Z210" s="121"/>
    </row>
    <row r="211" ht="11.25" customHeight="1">
      <c r="A211" s="136" t="s">
        <v>11118</v>
      </c>
      <c r="B211" s="136" t="s">
        <v>135</v>
      </c>
      <c r="C211" s="136" t="s">
        <v>15603</v>
      </c>
      <c r="D211" s="591">
        <v>30.0</v>
      </c>
      <c r="E211" s="591">
        <v>30.0</v>
      </c>
      <c r="F211" s="136" t="s">
        <v>164</v>
      </c>
      <c r="G211" s="1"/>
      <c r="H211" s="1"/>
      <c r="I211" s="121"/>
      <c r="J211" s="121"/>
      <c r="K211" s="121"/>
      <c r="L211" s="121"/>
      <c r="M211" s="121"/>
      <c r="N211" s="121"/>
      <c r="O211" s="121"/>
      <c r="P211" s="121"/>
      <c r="Q211" s="121"/>
      <c r="R211" s="121"/>
      <c r="S211" s="121"/>
      <c r="T211" s="121"/>
      <c r="U211" s="121"/>
      <c r="V211" s="121"/>
      <c r="W211" s="121"/>
      <c r="X211" s="121"/>
      <c r="Y211" s="121"/>
      <c r="Z211" s="121"/>
    </row>
    <row r="212" ht="11.25" customHeight="1">
      <c r="A212" s="136" t="s">
        <v>11118</v>
      </c>
      <c r="B212" s="136" t="s">
        <v>135</v>
      </c>
      <c r="C212" s="136" t="s">
        <v>15604</v>
      </c>
      <c r="D212" s="591">
        <v>30.0</v>
      </c>
      <c r="E212" s="591">
        <v>30.0</v>
      </c>
      <c r="F212" s="136" t="s">
        <v>164</v>
      </c>
      <c r="G212" s="1"/>
      <c r="H212" s="1"/>
      <c r="I212" s="121"/>
      <c r="J212" s="121"/>
      <c r="K212" s="121"/>
      <c r="L212" s="121"/>
      <c r="M212" s="121"/>
      <c r="N212" s="121"/>
      <c r="O212" s="121"/>
      <c r="P212" s="121"/>
      <c r="Q212" s="121"/>
      <c r="R212" s="121"/>
      <c r="S212" s="121"/>
      <c r="T212" s="121"/>
      <c r="U212" s="121"/>
      <c r="V212" s="121"/>
      <c r="W212" s="121"/>
      <c r="X212" s="121"/>
      <c r="Y212" s="121"/>
      <c r="Z212" s="121"/>
    </row>
    <row r="213" ht="11.25" customHeight="1">
      <c r="A213" s="136" t="s">
        <v>11118</v>
      </c>
      <c r="B213" s="136" t="s">
        <v>135</v>
      </c>
      <c r="C213" s="136" t="s">
        <v>15605</v>
      </c>
      <c r="D213" s="591">
        <v>8.0</v>
      </c>
      <c r="E213" s="591">
        <v>8.0</v>
      </c>
      <c r="F213" s="136" t="s">
        <v>164</v>
      </c>
      <c r="G213" s="1"/>
      <c r="H213" s="1"/>
      <c r="I213" s="121"/>
      <c r="J213" s="121"/>
      <c r="K213" s="121"/>
      <c r="L213" s="121"/>
      <c r="M213" s="121"/>
      <c r="N213" s="121"/>
      <c r="O213" s="121"/>
      <c r="P213" s="121"/>
      <c r="Q213" s="121"/>
      <c r="R213" s="121"/>
      <c r="S213" s="121"/>
      <c r="T213" s="121"/>
      <c r="U213" s="121"/>
      <c r="V213" s="121"/>
      <c r="W213" s="121"/>
      <c r="X213" s="121"/>
      <c r="Y213" s="121"/>
      <c r="Z213" s="121"/>
    </row>
    <row r="214" ht="11.25" customHeight="1">
      <c r="A214" s="136" t="s">
        <v>11118</v>
      </c>
      <c r="B214" s="136" t="s">
        <v>135</v>
      </c>
      <c r="C214" s="136" t="s">
        <v>15606</v>
      </c>
      <c r="D214" s="591">
        <v>8.0</v>
      </c>
      <c r="E214" s="591">
        <v>8.0</v>
      </c>
      <c r="F214" s="136" t="s">
        <v>164</v>
      </c>
      <c r="G214" s="1"/>
      <c r="H214" s="1"/>
      <c r="I214" s="121"/>
      <c r="J214" s="121"/>
      <c r="K214" s="121"/>
      <c r="L214" s="121"/>
      <c r="M214" s="121"/>
      <c r="N214" s="121"/>
      <c r="O214" s="121"/>
      <c r="P214" s="121"/>
      <c r="Q214" s="121"/>
      <c r="R214" s="121"/>
      <c r="S214" s="121"/>
      <c r="T214" s="121"/>
      <c r="U214" s="121"/>
      <c r="V214" s="121"/>
      <c r="W214" s="121"/>
      <c r="X214" s="121"/>
      <c r="Y214" s="121"/>
      <c r="Z214" s="121"/>
    </row>
    <row r="215" ht="11.25" customHeight="1">
      <c r="A215" s="136" t="s">
        <v>11118</v>
      </c>
      <c r="B215" s="136" t="s">
        <v>135</v>
      </c>
      <c r="C215" s="136" t="s">
        <v>15607</v>
      </c>
      <c r="D215" s="591">
        <v>8.0</v>
      </c>
      <c r="E215" s="591">
        <v>8.0</v>
      </c>
      <c r="F215" s="136" t="s">
        <v>164</v>
      </c>
      <c r="G215" s="1"/>
      <c r="H215" s="1"/>
      <c r="I215" s="121"/>
      <c r="J215" s="121"/>
      <c r="K215" s="121"/>
      <c r="L215" s="121"/>
      <c r="M215" s="121"/>
      <c r="N215" s="121"/>
      <c r="O215" s="121"/>
      <c r="P215" s="121"/>
      <c r="Q215" s="121"/>
      <c r="R215" s="121"/>
      <c r="S215" s="121"/>
      <c r="T215" s="121"/>
      <c r="U215" s="121"/>
      <c r="V215" s="121"/>
      <c r="W215" s="121"/>
      <c r="X215" s="121"/>
      <c r="Y215" s="121"/>
      <c r="Z215" s="121"/>
    </row>
    <row r="216" ht="11.25" customHeight="1">
      <c r="A216" s="136" t="s">
        <v>11118</v>
      </c>
      <c r="B216" s="136" t="s">
        <v>135</v>
      </c>
      <c r="C216" s="136" t="s">
        <v>15608</v>
      </c>
      <c r="D216" s="591">
        <v>8.0</v>
      </c>
      <c r="E216" s="591">
        <v>8.0</v>
      </c>
      <c r="F216" s="136" t="s">
        <v>164</v>
      </c>
      <c r="G216" s="1"/>
      <c r="H216" s="1"/>
      <c r="I216" s="121"/>
      <c r="J216" s="121"/>
      <c r="K216" s="121"/>
      <c r="L216" s="121"/>
      <c r="M216" s="121"/>
      <c r="N216" s="121"/>
      <c r="O216" s="121"/>
      <c r="P216" s="121"/>
      <c r="Q216" s="121"/>
      <c r="R216" s="121"/>
      <c r="S216" s="121"/>
      <c r="T216" s="121"/>
      <c r="U216" s="121"/>
      <c r="V216" s="121"/>
      <c r="W216" s="121"/>
      <c r="X216" s="121"/>
      <c r="Y216" s="121"/>
      <c r="Z216" s="121"/>
    </row>
    <row r="217" ht="11.25" customHeight="1">
      <c r="A217" s="136" t="s">
        <v>11118</v>
      </c>
      <c r="B217" s="136" t="s">
        <v>135</v>
      </c>
      <c r="C217" s="136" t="s">
        <v>15609</v>
      </c>
      <c r="D217" s="591">
        <v>8.0</v>
      </c>
      <c r="E217" s="591">
        <v>8.0</v>
      </c>
      <c r="F217" s="136" t="s">
        <v>164</v>
      </c>
      <c r="G217" s="1"/>
      <c r="H217" s="1"/>
      <c r="I217" s="121"/>
      <c r="J217" s="121"/>
      <c r="K217" s="121"/>
      <c r="L217" s="121"/>
      <c r="M217" s="121"/>
      <c r="N217" s="121"/>
      <c r="O217" s="121"/>
      <c r="P217" s="121"/>
      <c r="Q217" s="121"/>
      <c r="R217" s="121"/>
      <c r="S217" s="121"/>
      <c r="T217" s="121"/>
      <c r="U217" s="121"/>
      <c r="V217" s="121"/>
      <c r="W217" s="121"/>
      <c r="X217" s="121"/>
      <c r="Y217" s="121"/>
      <c r="Z217" s="121"/>
    </row>
    <row r="218" ht="11.25" customHeight="1">
      <c r="A218" s="136" t="s">
        <v>11118</v>
      </c>
      <c r="B218" s="136" t="s">
        <v>135</v>
      </c>
      <c r="C218" s="136" t="s">
        <v>15610</v>
      </c>
      <c r="D218" s="591">
        <v>8.0</v>
      </c>
      <c r="E218" s="591">
        <v>8.0</v>
      </c>
      <c r="F218" s="136" t="s">
        <v>164</v>
      </c>
      <c r="G218" s="1"/>
      <c r="H218" s="1"/>
      <c r="I218" s="121"/>
      <c r="J218" s="121"/>
      <c r="K218" s="121"/>
      <c r="L218" s="121"/>
      <c r="M218" s="121"/>
      <c r="N218" s="121"/>
      <c r="O218" s="121"/>
      <c r="P218" s="121"/>
      <c r="Q218" s="121"/>
      <c r="R218" s="121"/>
      <c r="S218" s="121"/>
      <c r="T218" s="121"/>
      <c r="U218" s="121"/>
      <c r="V218" s="121"/>
      <c r="W218" s="121"/>
      <c r="X218" s="121"/>
      <c r="Y218" s="121"/>
      <c r="Z218" s="121"/>
    </row>
    <row r="219" ht="11.25" customHeight="1">
      <c r="A219" s="136" t="s">
        <v>11118</v>
      </c>
      <c r="B219" s="136" t="s">
        <v>135</v>
      </c>
      <c r="C219" s="136" t="s">
        <v>15611</v>
      </c>
      <c r="D219" s="591">
        <v>100.0</v>
      </c>
      <c r="E219" s="591">
        <v>100.0</v>
      </c>
      <c r="F219" s="136" t="s">
        <v>164</v>
      </c>
      <c r="G219" s="1"/>
      <c r="H219" s="1"/>
      <c r="I219" s="121"/>
      <c r="J219" s="121"/>
      <c r="K219" s="121"/>
      <c r="L219" s="121"/>
      <c r="M219" s="121"/>
      <c r="N219" s="121"/>
      <c r="O219" s="121"/>
      <c r="P219" s="121"/>
      <c r="Q219" s="121"/>
      <c r="R219" s="121"/>
      <c r="S219" s="121"/>
      <c r="T219" s="121"/>
      <c r="U219" s="121"/>
      <c r="V219" s="121"/>
      <c r="W219" s="121"/>
      <c r="X219" s="121"/>
      <c r="Y219" s="121"/>
      <c r="Z219" s="121"/>
    </row>
    <row r="220" ht="11.25" customHeight="1">
      <c r="A220" s="136" t="s">
        <v>11705</v>
      </c>
      <c r="B220" s="136" t="s">
        <v>135</v>
      </c>
      <c r="C220" s="136" t="s">
        <v>15605</v>
      </c>
      <c r="D220" s="591">
        <v>8.0</v>
      </c>
      <c r="E220" s="591">
        <v>8.0</v>
      </c>
      <c r="F220" s="136" t="s">
        <v>165</v>
      </c>
      <c r="G220" s="1"/>
      <c r="H220" s="1"/>
      <c r="I220" s="121"/>
      <c r="J220" s="121"/>
      <c r="K220" s="121"/>
      <c r="L220" s="121"/>
      <c r="M220" s="121"/>
      <c r="N220" s="121"/>
      <c r="O220" s="121"/>
      <c r="P220" s="121"/>
      <c r="Q220" s="121"/>
      <c r="R220" s="121"/>
      <c r="S220" s="121"/>
      <c r="T220" s="121"/>
      <c r="U220" s="121"/>
      <c r="V220" s="121"/>
      <c r="W220" s="121"/>
      <c r="X220" s="121"/>
      <c r="Y220" s="121"/>
      <c r="Z220" s="121"/>
    </row>
    <row r="221" ht="11.25" customHeight="1">
      <c r="A221" s="136" t="s">
        <v>11705</v>
      </c>
      <c r="B221" s="136" t="s">
        <v>135</v>
      </c>
      <c r="C221" s="136" t="s">
        <v>15606</v>
      </c>
      <c r="D221" s="591">
        <v>8.0</v>
      </c>
      <c r="E221" s="591">
        <v>8.0</v>
      </c>
      <c r="F221" s="136" t="s">
        <v>165</v>
      </c>
      <c r="G221" s="1"/>
      <c r="H221" s="1"/>
      <c r="I221" s="121"/>
      <c r="J221" s="121"/>
      <c r="K221" s="121"/>
      <c r="L221" s="121"/>
      <c r="M221" s="121"/>
      <c r="N221" s="121"/>
      <c r="O221" s="121"/>
      <c r="P221" s="121"/>
      <c r="Q221" s="121"/>
      <c r="R221" s="121"/>
      <c r="S221" s="121"/>
      <c r="T221" s="121"/>
      <c r="U221" s="121"/>
      <c r="V221" s="121"/>
      <c r="W221" s="121"/>
      <c r="X221" s="121"/>
      <c r="Y221" s="121"/>
      <c r="Z221" s="121"/>
    </row>
    <row r="222" ht="11.25" customHeight="1">
      <c r="A222" s="136" t="s">
        <v>11705</v>
      </c>
      <c r="B222" s="136" t="s">
        <v>135</v>
      </c>
      <c r="C222" s="136" t="s">
        <v>15608</v>
      </c>
      <c r="D222" s="591">
        <v>8.0</v>
      </c>
      <c r="E222" s="591">
        <v>8.0</v>
      </c>
      <c r="F222" s="136" t="s">
        <v>165</v>
      </c>
      <c r="G222" s="1"/>
      <c r="H222" s="1"/>
      <c r="I222" s="121"/>
      <c r="J222" s="121"/>
      <c r="K222" s="121"/>
      <c r="L222" s="121"/>
      <c r="M222" s="121"/>
      <c r="N222" s="121"/>
      <c r="O222" s="121"/>
      <c r="P222" s="121"/>
      <c r="Q222" s="121"/>
      <c r="R222" s="121"/>
      <c r="S222" s="121"/>
      <c r="T222" s="121"/>
      <c r="U222" s="121"/>
      <c r="V222" s="121"/>
      <c r="W222" s="121"/>
      <c r="X222" s="121"/>
      <c r="Y222" s="121"/>
      <c r="Z222" s="121"/>
    </row>
    <row r="223" ht="11.25" customHeight="1">
      <c r="A223" s="136" t="s">
        <v>11705</v>
      </c>
      <c r="B223" s="136" t="s">
        <v>135</v>
      </c>
      <c r="C223" s="136" t="s">
        <v>15612</v>
      </c>
      <c r="D223" s="591">
        <v>8.0</v>
      </c>
      <c r="E223" s="591">
        <v>8.0</v>
      </c>
      <c r="F223" s="136" t="s">
        <v>165</v>
      </c>
      <c r="G223" s="1"/>
      <c r="H223" s="1"/>
      <c r="I223" s="121"/>
      <c r="J223" s="121"/>
      <c r="K223" s="121"/>
      <c r="L223" s="121"/>
      <c r="M223" s="121"/>
      <c r="N223" s="121"/>
      <c r="O223" s="121"/>
      <c r="P223" s="121"/>
      <c r="Q223" s="121"/>
      <c r="R223" s="121"/>
      <c r="S223" s="121"/>
      <c r="T223" s="121"/>
      <c r="U223" s="121"/>
      <c r="V223" s="121"/>
      <c r="W223" s="121"/>
      <c r="X223" s="121"/>
      <c r="Y223" s="121"/>
      <c r="Z223" s="121"/>
    </row>
    <row r="224" ht="11.25" customHeight="1">
      <c r="A224" s="136" t="s">
        <v>11705</v>
      </c>
      <c r="B224" s="136" t="s">
        <v>135</v>
      </c>
      <c r="C224" s="136" t="s">
        <v>15610</v>
      </c>
      <c r="D224" s="591">
        <v>8.0</v>
      </c>
      <c r="E224" s="591">
        <v>8.0</v>
      </c>
      <c r="F224" s="136" t="s">
        <v>165</v>
      </c>
      <c r="G224" s="1"/>
      <c r="H224" s="1"/>
      <c r="I224" s="121"/>
      <c r="J224" s="121"/>
      <c r="K224" s="121"/>
      <c r="L224" s="121"/>
      <c r="M224" s="121"/>
      <c r="N224" s="121"/>
      <c r="O224" s="121"/>
      <c r="P224" s="121"/>
      <c r="Q224" s="121"/>
      <c r="R224" s="121"/>
      <c r="S224" s="121"/>
      <c r="T224" s="121"/>
      <c r="U224" s="121"/>
      <c r="V224" s="121"/>
      <c r="W224" s="121"/>
      <c r="X224" s="121"/>
      <c r="Y224" s="121"/>
      <c r="Z224" s="121"/>
    </row>
    <row r="225" ht="11.25" customHeight="1">
      <c r="A225" s="136" t="s">
        <v>11705</v>
      </c>
      <c r="B225" s="136" t="s">
        <v>135</v>
      </c>
      <c r="C225" s="136" t="s">
        <v>15564</v>
      </c>
      <c r="D225" s="591">
        <v>100.0</v>
      </c>
      <c r="E225" s="591">
        <v>100.0</v>
      </c>
      <c r="F225" s="136" t="s">
        <v>165</v>
      </c>
      <c r="G225" s="1"/>
      <c r="H225" s="1"/>
      <c r="I225" s="121"/>
      <c r="J225" s="121"/>
      <c r="K225" s="121"/>
      <c r="L225" s="121"/>
      <c r="M225" s="121"/>
      <c r="N225" s="121"/>
      <c r="O225" s="121"/>
      <c r="P225" s="121"/>
      <c r="Q225" s="121"/>
      <c r="R225" s="121"/>
      <c r="S225" s="121"/>
      <c r="T225" s="121"/>
      <c r="U225" s="121"/>
      <c r="V225" s="121"/>
      <c r="W225" s="121"/>
      <c r="X225" s="121"/>
      <c r="Y225" s="121"/>
      <c r="Z225" s="121"/>
    </row>
    <row r="226" ht="11.25" customHeight="1">
      <c r="A226" s="136" t="s">
        <v>166</v>
      </c>
      <c r="B226" s="136" t="s">
        <v>135</v>
      </c>
      <c r="C226" s="136" t="s">
        <v>15585</v>
      </c>
      <c r="D226" s="591">
        <v>8.0</v>
      </c>
      <c r="E226" s="591">
        <v>8.0</v>
      </c>
      <c r="F226" s="136" t="s">
        <v>166</v>
      </c>
      <c r="G226" s="1"/>
      <c r="H226" s="1"/>
      <c r="I226" s="121"/>
      <c r="J226" s="121"/>
      <c r="K226" s="121"/>
      <c r="L226" s="121"/>
      <c r="M226" s="121"/>
      <c r="N226" s="121"/>
      <c r="O226" s="121"/>
      <c r="P226" s="121"/>
      <c r="Q226" s="121"/>
      <c r="R226" s="121"/>
      <c r="S226" s="121"/>
      <c r="T226" s="121"/>
      <c r="U226" s="121"/>
      <c r="V226" s="121"/>
      <c r="W226" s="121"/>
      <c r="X226" s="121"/>
      <c r="Y226" s="121"/>
      <c r="Z226" s="121"/>
    </row>
    <row r="227" ht="11.25" customHeight="1">
      <c r="A227" s="136" t="s">
        <v>166</v>
      </c>
      <c r="B227" s="136" t="s">
        <v>135</v>
      </c>
      <c r="C227" s="136" t="s">
        <v>15613</v>
      </c>
      <c r="D227" s="591">
        <v>8.0</v>
      </c>
      <c r="E227" s="591">
        <v>8.0</v>
      </c>
      <c r="F227" s="136" t="s">
        <v>166</v>
      </c>
      <c r="G227" s="1"/>
      <c r="H227" s="1"/>
      <c r="I227" s="121"/>
      <c r="J227" s="121"/>
      <c r="K227" s="121"/>
      <c r="L227" s="121"/>
      <c r="M227" s="121"/>
      <c r="N227" s="121"/>
      <c r="O227" s="121"/>
      <c r="P227" s="121"/>
      <c r="Q227" s="121"/>
      <c r="R227" s="121"/>
      <c r="S227" s="121"/>
      <c r="T227" s="121"/>
      <c r="U227" s="121"/>
      <c r="V227" s="121"/>
      <c r="W227" s="121"/>
      <c r="X227" s="121"/>
      <c r="Y227" s="121"/>
      <c r="Z227" s="121"/>
    </row>
    <row r="228" ht="11.25" customHeight="1">
      <c r="A228" s="136" t="s">
        <v>166</v>
      </c>
      <c r="B228" s="136" t="s">
        <v>135</v>
      </c>
      <c r="C228" s="136" t="s">
        <v>15614</v>
      </c>
      <c r="D228" s="591">
        <v>8.0</v>
      </c>
      <c r="E228" s="591">
        <v>8.0</v>
      </c>
      <c r="F228" s="136" t="s">
        <v>166</v>
      </c>
      <c r="G228" s="1"/>
      <c r="H228" s="1"/>
      <c r="I228" s="121"/>
      <c r="J228" s="121"/>
      <c r="K228" s="121"/>
      <c r="L228" s="121"/>
      <c r="M228" s="121"/>
      <c r="N228" s="121"/>
      <c r="O228" s="121"/>
      <c r="P228" s="121"/>
      <c r="Q228" s="121"/>
      <c r="R228" s="121"/>
      <c r="S228" s="121"/>
      <c r="T228" s="121"/>
      <c r="U228" s="121"/>
      <c r="V228" s="121"/>
      <c r="W228" s="121"/>
      <c r="X228" s="121"/>
      <c r="Y228" s="121"/>
      <c r="Z228" s="121"/>
    </row>
    <row r="229" ht="11.25" customHeight="1">
      <c r="A229" s="136" t="s">
        <v>166</v>
      </c>
      <c r="B229" s="136" t="s">
        <v>135</v>
      </c>
      <c r="C229" s="136" t="s">
        <v>15533</v>
      </c>
      <c r="D229" s="591">
        <v>100.0</v>
      </c>
      <c r="E229" s="591">
        <v>100.0</v>
      </c>
      <c r="F229" s="136" t="s">
        <v>166</v>
      </c>
      <c r="G229" s="1"/>
      <c r="H229" s="1"/>
      <c r="I229" s="121"/>
      <c r="J229" s="121"/>
      <c r="K229" s="121"/>
      <c r="L229" s="121"/>
      <c r="M229" s="121"/>
      <c r="N229" s="121"/>
      <c r="O229" s="121"/>
      <c r="P229" s="121"/>
      <c r="Q229" s="121"/>
      <c r="R229" s="121"/>
      <c r="S229" s="121"/>
      <c r="T229" s="121"/>
      <c r="U229" s="121"/>
      <c r="V229" s="121"/>
      <c r="W229" s="121"/>
      <c r="X229" s="121"/>
      <c r="Y229" s="121"/>
      <c r="Z229" s="121"/>
    </row>
    <row r="230" ht="11.25" customHeight="1">
      <c r="A230" s="330" t="s">
        <v>11707</v>
      </c>
      <c r="B230" s="330" t="s">
        <v>135</v>
      </c>
      <c r="C230" s="330" t="s">
        <v>15615</v>
      </c>
      <c r="D230" s="587">
        <v>8.0</v>
      </c>
      <c r="E230" s="588">
        <f>D230</f>
        <v>8</v>
      </c>
      <c r="F230" s="330" t="s">
        <v>11707</v>
      </c>
      <c r="G230" s="1"/>
      <c r="H230" s="1"/>
      <c r="I230" s="121"/>
      <c r="J230" s="121"/>
      <c r="K230" s="121"/>
      <c r="L230" s="121"/>
      <c r="M230" s="121"/>
      <c r="N230" s="121"/>
      <c r="O230" s="121"/>
      <c r="P230" s="121"/>
      <c r="Q230" s="121"/>
      <c r="R230" s="121"/>
      <c r="S230" s="121"/>
      <c r="T230" s="121"/>
      <c r="U230" s="121"/>
      <c r="V230" s="121"/>
      <c r="W230" s="121"/>
      <c r="X230" s="121"/>
      <c r="Y230" s="121"/>
      <c r="Z230" s="121"/>
    </row>
    <row r="231" ht="11.25" customHeight="1">
      <c r="A231" s="330" t="s">
        <v>11707</v>
      </c>
      <c r="B231" s="330" t="s">
        <v>135</v>
      </c>
      <c r="C231" s="330" t="s">
        <v>15616</v>
      </c>
      <c r="D231" s="587">
        <v>8.0</v>
      </c>
      <c r="E231" s="588">
        <v>8.0</v>
      </c>
      <c r="F231" s="330" t="s">
        <v>11707</v>
      </c>
      <c r="G231" s="1"/>
      <c r="H231" s="1"/>
      <c r="I231" s="121"/>
      <c r="J231" s="121"/>
      <c r="K231" s="121"/>
      <c r="L231" s="121"/>
      <c r="M231" s="121"/>
      <c r="N231" s="121"/>
      <c r="O231" s="121"/>
      <c r="P231" s="121"/>
      <c r="Q231" s="121"/>
      <c r="R231" s="121"/>
      <c r="S231" s="121"/>
      <c r="T231" s="121"/>
      <c r="U231" s="121"/>
      <c r="V231" s="121"/>
      <c r="W231" s="121"/>
      <c r="X231" s="121"/>
      <c r="Y231" s="121"/>
      <c r="Z231" s="121"/>
    </row>
    <row r="232" ht="11.25" customHeight="1">
      <c r="A232" s="330" t="s">
        <v>11707</v>
      </c>
      <c r="B232" s="330" t="s">
        <v>135</v>
      </c>
      <c r="C232" s="330" t="s">
        <v>15617</v>
      </c>
      <c r="D232" s="587">
        <v>8.0</v>
      </c>
      <c r="E232" s="588">
        <v>8.0</v>
      </c>
      <c r="F232" s="330" t="s">
        <v>11707</v>
      </c>
      <c r="G232" s="1"/>
      <c r="H232" s="1"/>
      <c r="I232" s="121"/>
      <c r="J232" s="121"/>
      <c r="K232" s="121"/>
      <c r="L232" s="121"/>
      <c r="M232" s="121"/>
      <c r="N232" s="121"/>
      <c r="O232" s="121"/>
      <c r="P232" s="121"/>
      <c r="Q232" s="121"/>
      <c r="R232" s="121"/>
      <c r="S232" s="121"/>
      <c r="T232" s="121"/>
      <c r="U232" s="121"/>
      <c r="V232" s="121"/>
      <c r="W232" s="121"/>
      <c r="X232" s="121"/>
      <c r="Y232" s="121"/>
      <c r="Z232" s="121"/>
    </row>
    <row r="233" ht="11.25" customHeight="1">
      <c r="A233" s="330" t="s">
        <v>11707</v>
      </c>
      <c r="B233" s="330" t="s">
        <v>135</v>
      </c>
      <c r="C233" s="330" t="s">
        <v>15618</v>
      </c>
      <c r="D233" s="587">
        <v>8.0</v>
      </c>
      <c r="E233" s="588">
        <v>8.0</v>
      </c>
      <c r="F233" s="330" t="s">
        <v>11707</v>
      </c>
      <c r="G233" s="1"/>
      <c r="H233" s="1"/>
      <c r="I233" s="121"/>
      <c r="J233" s="121"/>
      <c r="K233" s="121"/>
      <c r="L233" s="121"/>
      <c r="M233" s="121"/>
      <c r="N233" s="121"/>
      <c r="O233" s="121"/>
      <c r="P233" s="121"/>
      <c r="Q233" s="121"/>
      <c r="R233" s="121"/>
      <c r="S233" s="121"/>
      <c r="T233" s="121"/>
      <c r="U233" s="121"/>
      <c r="V233" s="121"/>
      <c r="W233" s="121"/>
      <c r="X233" s="121"/>
      <c r="Y233" s="121"/>
      <c r="Z233" s="121"/>
    </row>
    <row r="234" ht="11.25" customHeight="1">
      <c r="A234" s="330" t="s">
        <v>11707</v>
      </c>
      <c r="B234" s="330" t="s">
        <v>135</v>
      </c>
      <c r="C234" s="330" t="s">
        <v>15619</v>
      </c>
      <c r="D234" s="587">
        <v>8.0</v>
      </c>
      <c r="E234" s="588">
        <v>8.0</v>
      </c>
      <c r="F234" s="330" t="s">
        <v>11707</v>
      </c>
      <c r="G234" s="1"/>
      <c r="H234" s="1"/>
      <c r="I234" s="121"/>
      <c r="J234" s="121"/>
      <c r="K234" s="121"/>
      <c r="L234" s="121"/>
      <c r="M234" s="121"/>
      <c r="N234" s="121"/>
      <c r="O234" s="121"/>
      <c r="P234" s="121"/>
      <c r="Q234" s="121"/>
      <c r="R234" s="121"/>
      <c r="S234" s="121"/>
      <c r="T234" s="121"/>
      <c r="U234" s="121"/>
      <c r="V234" s="121"/>
      <c r="W234" s="121"/>
      <c r="X234" s="121"/>
      <c r="Y234" s="121"/>
      <c r="Z234" s="121"/>
    </row>
    <row r="235" ht="11.25" customHeight="1">
      <c r="A235" s="330" t="s">
        <v>11707</v>
      </c>
      <c r="B235" s="330" t="s">
        <v>135</v>
      </c>
      <c r="C235" s="330" t="s">
        <v>15620</v>
      </c>
      <c r="D235" s="587">
        <v>30.0</v>
      </c>
      <c r="E235" s="588">
        <v>30.0</v>
      </c>
      <c r="F235" s="330" t="s">
        <v>11707</v>
      </c>
      <c r="G235" s="1"/>
      <c r="H235" s="1"/>
      <c r="I235" s="121"/>
      <c r="J235" s="121"/>
      <c r="K235" s="121"/>
      <c r="L235" s="121"/>
      <c r="M235" s="121"/>
      <c r="N235" s="121"/>
      <c r="O235" s="121"/>
      <c r="P235" s="121"/>
      <c r="Q235" s="121"/>
      <c r="R235" s="121"/>
      <c r="S235" s="121"/>
      <c r="T235" s="121"/>
      <c r="U235" s="121"/>
      <c r="V235" s="121"/>
      <c r="W235" s="121"/>
      <c r="X235" s="121"/>
      <c r="Y235" s="121"/>
      <c r="Z235" s="121"/>
    </row>
    <row r="236" ht="11.25" customHeight="1">
      <c r="A236" s="330" t="s">
        <v>11707</v>
      </c>
      <c r="B236" s="330" t="s">
        <v>135</v>
      </c>
      <c r="C236" s="330" t="s">
        <v>15621</v>
      </c>
      <c r="D236" s="587">
        <v>100.0</v>
      </c>
      <c r="E236" s="588">
        <v>100.0</v>
      </c>
      <c r="F236" s="330" t="s">
        <v>11707</v>
      </c>
      <c r="G236" s="1"/>
      <c r="H236" s="1"/>
      <c r="I236" s="121"/>
      <c r="J236" s="121"/>
      <c r="K236" s="121"/>
      <c r="L236" s="121"/>
      <c r="M236" s="121"/>
      <c r="N236" s="121"/>
      <c r="O236" s="121"/>
      <c r="P236" s="121"/>
      <c r="Q236" s="121"/>
      <c r="R236" s="121"/>
      <c r="S236" s="121"/>
      <c r="T236" s="121"/>
      <c r="U236" s="121"/>
      <c r="V236" s="121"/>
      <c r="W236" s="121"/>
      <c r="X236" s="121"/>
      <c r="Y236" s="121"/>
      <c r="Z236" s="121"/>
    </row>
    <row r="237" ht="11.25" customHeight="1">
      <c r="A237" s="136" t="s">
        <v>169</v>
      </c>
      <c r="B237" s="136" t="s">
        <v>135</v>
      </c>
      <c r="C237" s="136" t="s">
        <v>15622</v>
      </c>
      <c r="D237" s="591">
        <v>8.0</v>
      </c>
      <c r="E237" s="591">
        <v>8.0</v>
      </c>
      <c r="F237" s="136" t="s">
        <v>169</v>
      </c>
      <c r="G237" s="1"/>
      <c r="H237" s="1"/>
      <c r="I237" s="121"/>
      <c r="J237" s="121"/>
      <c r="K237" s="121"/>
      <c r="L237" s="121"/>
      <c r="M237" s="121"/>
      <c r="N237" s="121"/>
      <c r="O237" s="121"/>
      <c r="P237" s="121"/>
      <c r="Q237" s="121"/>
      <c r="R237" s="121"/>
      <c r="S237" s="121"/>
      <c r="T237" s="121"/>
      <c r="U237" s="121"/>
      <c r="V237" s="121"/>
      <c r="W237" s="121"/>
      <c r="X237" s="121"/>
      <c r="Y237" s="121"/>
      <c r="Z237" s="121"/>
    </row>
    <row r="238" ht="11.25" customHeight="1">
      <c r="A238" s="136" t="s">
        <v>169</v>
      </c>
      <c r="B238" s="136" t="s">
        <v>135</v>
      </c>
      <c r="C238" s="136" t="s">
        <v>15623</v>
      </c>
      <c r="D238" s="591">
        <v>8.0</v>
      </c>
      <c r="E238" s="591">
        <v>8.0</v>
      </c>
      <c r="F238" s="136" t="s">
        <v>169</v>
      </c>
      <c r="G238" s="1"/>
      <c r="H238" s="1"/>
      <c r="I238" s="121"/>
      <c r="J238" s="121"/>
      <c r="K238" s="121"/>
      <c r="L238" s="121"/>
      <c r="M238" s="121"/>
      <c r="N238" s="121"/>
      <c r="O238" s="121"/>
      <c r="P238" s="121"/>
      <c r="Q238" s="121"/>
      <c r="R238" s="121"/>
      <c r="S238" s="121"/>
      <c r="T238" s="121"/>
      <c r="U238" s="121"/>
      <c r="V238" s="121"/>
      <c r="W238" s="121"/>
      <c r="X238" s="121"/>
      <c r="Y238" s="121"/>
      <c r="Z238" s="121"/>
    </row>
    <row r="239" ht="11.25" customHeight="1">
      <c r="A239" s="136" t="s">
        <v>169</v>
      </c>
      <c r="B239" s="136" t="s">
        <v>135</v>
      </c>
      <c r="C239" s="136" t="s">
        <v>15624</v>
      </c>
      <c r="D239" s="591">
        <v>8.0</v>
      </c>
      <c r="E239" s="591">
        <v>8.0</v>
      </c>
      <c r="F239" s="136" t="s">
        <v>169</v>
      </c>
      <c r="G239" s="1"/>
      <c r="H239" s="1"/>
      <c r="I239" s="121"/>
      <c r="J239" s="121"/>
      <c r="K239" s="121"/>
      <c r="L239" s="121"/>
      <c r="M239" s="121"/>
      <c r="N239" s="121"/>
      <c r="O239" s="121"/>
      <c r="P239" s="121"/>
      <c r="Q239" s="121"/>
      <c r="R239" s="121"/>
      <c r="S239" s="121"/>
      <c r="T239" s="121"/>
      <c r="U239" s="121"/>
      <c r="V239" s="121"/>
      <c r="W239" s="121"/>
      <c r="X239" s="121"/>
      <c r="Y239" s="121"/>
      <c r="Z239" s="121"/>
    </row>
    <row r="240" ht="11.25" customHeight="1">
      <c r="A240" s="136" t="s">
        <v>170</v>
      </c>
      <c r="B240" s="136" t="s">
        <v>135</v>
      </c>
      <c r="C240" s="136" t="s">
        <v>15625</v>
      </c>
      <c r="D240" s="591">
        <v>8.0</v>
      </c>
      <c r="E240" s="591">
        <v>8.0</v>
      </c>
      <c r="F240" s="136" t="s">
        <v>170</v>
      </c>
      <c r="G240" s="1"/>
      <c r="H240" s="1"/>
      <c r="I240" s="121"/>
      <c r="J240" s="121"/>
      <c r="K240" s="121"/>
      <c r="L240" s="121"/>
      <c r="M240" s="121"/>
      <c r="N240" s="121"/>
      <c r="O240" s="121"/>
      <c r="P240" s="121"/>
      <c r="Q240" s="121"/>
      <c r="R240" s="121"/>
      <c r="S240" s="121"/>
      <c r="T240" s="121"/>
      <c r="U240" s="121"/>
      <c r="V240" s="121"/>
      <c r="W240" s="121"/>
      <c r="X240" s="121"/>
      <c r="Y240" s="121"/>
      <c r="Z240" s="121"/>
    </row>
    <row r="241" ht="11.25" customHeight="1">
      <c r="A241" s="136" t="s">
        <v>170</v>
      </c>
      <c r="B241" s="136" t="s">
        <v>135</v>
      </c>
      <c r="C241" s="136" t="s">
        <v>15626</v>
      </c>
      <c r="D241" s="591">
        <v>8.0</v>
      </c>
      <c r="E241" s="591">
        <v>8.0</v>
      </c>
      <c r="F241" s="136" t="s">
        <v>170</v>
      </c>
      <c r="G241" s="1"/>
      <c r="H241" s="1"/>
      <c r="I241" s="121"/>
      <c r="J241" s="121"/>
      <c r="K241" s="121"/>
      <c r="L241" s="121"/>
      <c r="M241" s="121"/>
      <c r="N241" s="121"/>
      <c r="O241" s="121"/>
      <c r="P241" s="121"/>
      <c r="Q241" s="121"/>
      <c r="R241" s="121"/>
      <c r="S241" s="121"/>
      <c r="T241" s="121"/>
      <c r="U241" s="121"/>
      <c r="V241" s="121"/>
      <c r="W241" s="121"/>
      <c r="X241" s="121"/>
      <c r="Y241" s="121"/>
      <c r="Z241" s="121"/>
    </row>
    <row r="242" ht="11.25" customHeight="1">
      <c r="A242" s="136" t="s">
        <v>170</v>
      </c>
      <c r="B242" s="136" t="s">
        <v>135</v>
      </c>
      <c r="C242" s="136" t="s">
        <v>15627</v>
      </c>
      <c r="D242" s="591">
        <v>8.0</v>
      </c>
      <c r="E242" s="591">
        <v>8.0</v>
      </c>
      <c r="F242" s="136" t="s">
        <v>170</v>
      </c>
      <c r="G242" s="1"/>
      <c r="H242" s="1"/>
      <c r="I242" s="121"/>
      <c r="J242" s="121"/>
      <c r="K242" s="121"/>
      <c r="L242" s="121"/>
      <c r="M242" s="121"/>
      <c r="N242" s="121"/>
      <c r="O242" s="121"/>
      <c r="P242" s="121"/>
      <c r="Q242" s="121"/>
      <c r="R242" s="121"/>
      <c r="S242" s="121"/>
      <c r="T242" s="121"/>
      <c r="U242" s="121"/>
      <c r="V242" s="121"/>
      <c r="W242" s="121"/>
      <c r="X242" s="121"/>
      <c r="Y242" s="121"/>
      <c r="Z242" s="121"/>
    </row>
    <row r="243" ht="11.25" customHeight="1">
      <c r="A243" s="136" t="s">
        <v>170</v>
      </c>
      <c r="B243" s="136" t="s">
        <v>135</v>
      </c>
      <c r="C243" s="136" t="s">
        <v>15628</v>
      </c>
      <c r="D243" s="591">
        <v>8.0</v>
      </c>
      <c r="E243" s="591">
        <v>8.0</v>
      </c>
      <c r="F243" s="136" t="s">
        <v>170</v>
      </c>
      <c r="G243" s="1"/>
      <c r="H243" s="1"/>
      <c r="I243" s="121"/>
      <c r="J243" s="121"/>
      <c r="K243" s="121"/>
      <c r="L243" s="121"/>
      <c r="M243" s="121"/>
      <c r="N243" s="121"/>
      <c r="O243" s="121"/>
      <c r="P243" s="121"/>
      <c r="Q243" s="121"/>
      <c r="R243" s="121"/>
      <c r="S243" s="121"/>
      <c r="T243" s="121"/>
      <c r="U243" s="121"/>
      <c r="V243" s="121"/>
      <c r="W243" s="121"/>
      <c r="X243" s="121"/>
      <c r="Y243" s="121"/>
      <c r="Z243" s="121"/>
    </row>
    <row r="244" ht="11.25" customHeight="1">
      <c r="A244" s="136" t="s">
        <v>170</v>
      </c>
      <c r="B244" s="136" t="s">
        <v>135</v>
      </c>
      <c r="C244" s="136" t="s">
        <v>15629</v>
      </c>
      <c r="D244" s="591">
        <v>8.0</v>
      </c>
      <c r="E244" s="591">
        <v>8.0</v>
      </c>
      <c r="F244" s="136" t="s">
        <v>170</v>
      </c>
      <c r="G244" s="1"/>
      <c r="H244" s="1"/>
      <c r="I244" s="121"/>
      <c r="J244" s="121"/>
      <c r="K244" s="121"/>
      <c r="L244" s="121"/>
      <c r="M244" s="121"/>
      <c r="N244" s="121"/>
      <c r="O244" s="121"/>
      <c r="P244" s="121"/>
      <c r="Q244" s="121"/>
      <c r="R244" s="121"/>
      <c r="S244" s="121"/>
      <c r="T244" s="121"/>
      <c r="U244" s="121"/>
      <c r="V244" s="121"/>
      <c r="W244" s="121"/>
      <c r="X244" s="121"/>
      <c r="Y244" s="121"/>
      <c r="Z244" s="121"/>
    </row>
    <row r="245" ht="11.25" customHeight="1">
      <c r="A245" s="136" t="s">
        <v>170</v>
      </c>
      <c r="B245" s="136" t="s">
        <v>135</v>
      </c>
      <c r="C245" s="136" t="s">
        <v>15564</v>
      </c>
      <c r="D245" s="591">
        <v>50.0</v>
      </c>
      <c r="E245" s="591">
        <v>50.0</v>
      </c>
      <c r="F245" s="136" t="s">
        <v>170</v>
      </c>
      <c r="G245" s="1"/>
      <c r="H245" s="1"/>
      <c r="I245" s="121"/>
      <c r="J245" s="121"/>
      <c r="K245" s="121"/>
      <c r="L245" s="121"/>
      <c r="M245" s="121"/>
      <c r="N245" s="121"/>
      <c r="O245" s="121"/>
      <c r="P245" s="121"/>
      <c r="Q245" s="121"/>
      <c r="R245" s="121"/>
      <c r="S245" s="121"/>
      <c r="T245" s="121"/>
      <c r="U245" s="121"/>
      <c r="V245" s="121"/>
      <c r="W245" s="121"/>
      <c r="X245" s="121"/>
      <c r="Y245" s="121"/>
      <c r="Z245" s="121"/>
    </row>
    <row r="246" ht="11.25" customHeight="1">
      <c r="A246" s="136" t="s">
        <v>171</v>
      </c>
      <c r="B246" s="136" t="s">
        <v>135</v>
      </c>
      <c r="C246" s="136" t="s">
        <v>15630</v>
      </c>
      <c r="D246" s="591">
        <v>8.0</v>
      </c>
      <c r="E246" s="591">
        <v>8.0</v>
      </c>
      <c r="F246" s="136" t="s">
        <v>171</v>
      </c>
      <c r="G246" s="1"/>
      <c r="H246" s="1"/>
      <c r="I246" s="121"/>
      <c r="J246" s="121"/>
      <c r="K246" s="121"/>
      <c r="L246" s="121"/>
      <c r="M246" s="121"/>
      <c r="N246" s="121"/>
      <c r="O246" s="121"/>
      <c r="P246" s="121"/>
      <c r="Q246" s="121"/>
      <c r="R246" s="121"/>
      <c r="S246" s="121"/>
      <c r="T246" s="121"/>
      <c r="U246" s="121"/>
      <c r="V246" s="121"/>
      <c r="W246" s="121"/>
      <c r="X246" s="121"/>
      <c r="Y246" s="121"/>
      <c r="Z246" s="121"/>
    </row>
    <row r="247" ht="11.25" customHeight="1">
      <c r="A247" s="136" t="s">
        <v>171</v>
      </c>
      <c r="B247" s="136" t="s">
        <v>135</v>
      </c>
      <c r="C247" s="136" t="s">
        <v>15631</v>
      </c>
      <c r="D247" s="591">
        <v>8.0</v>
      </c>
      <c r="E247" s="591">
        <v>8.0</v>
      </c>
      <c r="F247" s="136" t="s">
        <v>171</v>
      </c>
      <c r="G247" s="1"/>
      <c r="H247" s="1"/>
      <c r="I247" s="121"/>
      <c r="J247" s="121"/>
      <c r="K247" s="121"/>
      <c r="L247" s="121"/>
      <c r="M247" s="121"/>
      <c r="N247" s="121"/>
      <c r="O247" s="121"/>
      <c r="P247" s="121"/>
      <c r="Q247" s="121"/>
      <c r="R247" s="121"/>
      <c r="S247" s="121"/>
      <c r="T247" s="121"/>
      <c r="U247" s="121"/>
      <c r="V247" s="121"/>
      <c r="W247" s="121"/>
      <c r="X247" s="121"/>
      <c r="Y247" s="121"/>
      <c r="Z247" s="121"/>
    </row>
    <row r="248" ht="11.25" customHeight="1">
      <c r="A248" s="136" t="s">
        <v>171</v>
      </c>
      <c r="B248" s="136" t="s">
        <v>135</v>
      </c>
      <c r="C248" s="136" t="s">
        <v>15632</v>
      </c>
      <c r="D248" s="591">
        <v>8.0</v>
      </c>
      <c r="E248" s="591">
        <v>8.0</v>
      </c>
      <c r="F248" s="136" t="s">
        <v>171</v>
      </c>
      <c r="G248" s="1"/>
      <c r="H248" s="1"/>
      <c r="I248" s="121"/>
      <c r="J248" s="121"/>
      <c r="K248" s="121"/>
      <c r="L248" s="121"/>
      <c r="M248" s="121"/>
      <c r="N248" s="121"/>
      <c r="O248" s="121"/>
      <c r="P248" s="121"/>
      <c r="Q248" s="121"/>
      <c r="R248" s="121"/>
      <c r="S248" s="121"/>
      <c r="T248" s="121"/>
      <c r="U248" s="121"/>
      <c r="V248" s="121"/>
      <c r="W248" s="121"/>
      <c r="X248" s="121"/>
      <c r="Y248" s="121"/>
      <c r="Z248" s="121"/>
    </row>
    <row r="249" ht="11.25" customHeight="1">
      <c r="A249" s="398"/>
      <c r="B249" s="515"/>
      <c r="C249" s="515"/>
      <c r="D249" s="573"/>
      <c r="E249" s="574"/>
      <c r="F249" s="506"/>
      <c r="G249" s="1"/>
      <c r="H249" s="1"/>
      <c r="I249" s="121"/>
      <c r="J249" s="121"/>
      <c r="K249" s="121"/>
      <c r="L249" s="121"/>
      <c r="M249" s="121"/>
      <c r="N249" s="121"/>
      <c r="O249" s="121"/>
      <c r="P249" s="121"/>
      <c r="Q249" s="121"/>
      <c r="R249" s="121"/>
      <c r="S249" s="121"/>
      <c r="T249" s="121"/>
      <c r="U249" s="121"/>
      <c r="V249" s="121"/>
      <c r="W249" s="121"/>
      <c r="X249" s="121"/>
      <c r="Y249" s="121"/>
      <c r="Z249" s="121"/>
    </row>
    <row r="250" ht="11.25" customHeight="1">
      <c r="A250" s="137"/>
      <c r="B250" s="345"/>
      <c r="C250" s="345"/>
      <c r="D250" s="557"/>
      <c r="E250" s="558"/>
      <c r="F250" s="506"/>
      <c r="G250" s="1"/>
      <c r="H250" s="1"/>
      <c r="I250" s="121"/>
      <c r="J250" s="121"/>
      <c r="K250" s="121"/>
      <c r="L250" s="121"/>
      <c r="M250" s="121"/>
      <c r="N250" s="121"/>
      <c r="O250" s="121"/>
      <c r="P250" s="121"/>
      <c r="Q250" s="121"/>
      <c r="R250" s="121"/>
      <c r="S250" s="121"/>
      <c r="T250" s="121"/>
      <c r="U250" s="121"/>
      <c r="V250" s="121"/>
      <c r="W250" s="121"/>
      <c r="X250" s="121"/>
      <c r="Y250" s="121"/>
      <c r="Z250" s="121"/>
    </row>
    <row r="251" ht="11.25" customHeight="1">
      <c r="A251" s="137"/>
      <c r="B251" s="345"/>
      <c r="C251" s="345"/>
      <c r="D251" s="575"/>
      <c r="E251" s="558"/>
      <c r="F251" s="506"/>
      <c r="G251" s="1"/>
      <c r="H251" s="1"/>
      <c r="I251" s="121"/>
      <c r="J251" s="121"/>
      <c r="K251" s="121"/>
      <c r="L251" s="121"/>
      <c r="M251" s="121"/>
      <c r="N251" s="121"/>
      <c r="O251" s="121"/>
      <c r="P251" s="121"/>
      <c r="Q251" s="121"/>
      <c r="R251" s="121"/>
      <c r="S251" s="121"/>
      <c r="T251" s="121"/>
      <c r="U251" s="121"/>
      <c r="V251" s="121"/>
      <c r="W251" s="121"/>
      <c r="X251" s="121"/>
      <c r="Y251" s="121"/>
      <c r="Z251" s="121"/>
    </row>
    <row r="252" ht="11.25" customHeight="1">
      <c r="A252" s="137"/>
      <c r="B252" s="345"/>
      <c r="C252" s="345"/>
      <c r="D252" s="557"/>
      <c r="E252" s="558"/>
      <c r="F252" s="506"/>
      <c r="G252" s="1"/>
      <c r="H252" s="1"/>
      <c r="I252" s="121"/>
      <c r="J252" s="121"/>
      <c r="K252" s="121"/>
      <c r="L252" s="121"/>
      <c r="M252" s="121"/>
      <c r="N252" s="121"/>
      <c r="O252" s="121"/>
      <c r="P252" s="121"/>
      <c r="Q252" s="121"/>
      <c r="R252" s="121"/>
      <c r="S252" s="121"/>
      <c r="T252" s="121"/>
      <c r="U252" s="121"/>
      <c r="V252" s="121"/>
      <c r="W252" s="121"/>
      <c r="X252" s="121"/>
      <c r="Y252" s="121"/>
      <c r="Z252" s="121"/>
    </row>
    <row r="253" ht="11.25" customHeight="1">
      <c r="A253" s="137"/>
      <c r="B253" s="345"/>
      <c r="C253" s="345"/>
      <c r="D253" s="557"/>
      <c r="E253" s="558"/>
      <c r="F253" s="506"/>
      <c r="G253" s="1"/>
      <c r="H253" s="1"/>
      <c r="I253" s="121"/>
      <c r="J253" s="121"/>
      <c r="K253" s="121"/>
      <c r="L253" s="121"/>
      <c r="M253" s="121"/>
      <c r="N253" s="121"/>
      <c r="O253" s="121"/>
      <c r="P253" s="121"/>
      <c r="Q253" s="121"/>
      <c r="R253" s="121"/>
      <c r="S253" s="121"/>
      <c r="T253" s="121"/>
      <c r="U253" s="121"/>
      <c r="V253" s="121"/>
      <c r="W253" s="121"/>
      <c r="X253" s="121"/>
      <c r="Y253" s="121"/>
      <c r="Z253" s="121"/>
    </row>
    <row r="254" ht="11.25" customHeight="1">
      <c r="A254" s="137"/>
      <c r="B254" s="345"/>
      <c r="C254" s="345"/>
      <c r="D254" s="557"/>
      <c r="E254" s="558"/>
      <c r="F254" s="506"/>
      <c r="G254" s="1"/>
      <c r="H254" s="1"/>
      <c r="I254" s="121"/>
      <c r="J254" s="121"/>
      <c r="K254" s="121"/>
      <c r="L254" s="121"/>
      <c r="M254" s="121"/>
      <c r="N254" s="121"/>
      <c r="O254" s="121"/>
      <c r="P254" s="121"/>
      <c r="Q254" s="121"/>
      <c r="R254" s="121"/>
      <c r="S254" s="121"/>
      <c r="T254" s="121"/>
      <c r="U254" s="121"/>
      <c r="V254" s="121"/>
      <c r="W254" s="121"/>
      <c r="X254" s="121"/>
      <c r="Y254" s="121"/>
      <c r="Z254" s="121"/>
    </row>
    <row r="255" ht="15.75" customHeight="1">
      <c r="A255" s="77"/>
      <c r="B255" s="373"/>
      <c r="C255" s="373"/>
      <c r="D255" s="499"/>
      <c r="E255" s="499">
        <f>SUM(E12:E254)</f>
        <v>9744</v>
      </c>
      <c r="G255" s="1"/>
      <c r="H255" s="1"/>
    </row>
    <row r="256" ht="15.75" customHeight="1">
      <c r="A256" s="66"/>
      <c r="B256" s="66"/>
      <c r="C256" s="67"/>
      <c r="D256" s="67"/>
      <c r="E256" s="67"/>
      <c r="F256" s="1"/>
      <c r="G256" s="1"/>
      <c r="H256" s="1"/>
    </row>
    <row r="257" ht="15.75" customHeight="1">
      <c r="A257" s="533" t="s">
        <v>1743</v>
      </c>
      <c r="B257" s="3"/>
      <c r="C257" s="3"/>
      <c r="D257" s="3"/>
      <c r="E257" s="3"/>
      <c r="F257" s="3"/>
      <c r="G257" s="1"/>
      <c r="H257" s="1"/>
    </row>
    <row r="258" ht="15.75" customHeight="1">
      <c r="A258" s="66"/>
      <c r="B258" s="66"/>
      <c r="C258" s="67"/>
      <c r="D258" s="67"/>
      <c r="E258" s="1"/>
      <c r="F258" s="1"/>
      <c r="G258" s="1"/>
      <c r="H258" s="1"/>
    </row>
    <row r="259" ht="15.75" customHeight="1">
      <c r="A259" s="66"/>
      <c r="B259" s="66"/>
      <c r="C259" s="67"/>
      <c r="D259" s="67"/>
      <c r="E259" s="67"/>
      <c r="F259" s="1"/>
      <c r="G259" s="1"/>
      <c r="H259" s="1"/>
    </row>
    <row r="260" ht="15.75" customHeight="1">
      <c r="A260" s="66"/>
      <c r="B260" s="66"/>
      <c r="C260" s="67"/>
      <c r="D260" s="67"/>
      <c r="E260" s="1"/>
      <c r="F260" s="1"/>
      <c r="G260" s="1"/>
      <c r="H260" s="1"/>
    </row>
    <row r="261" ht="15.75" customHeight="1">
      <c r="A261" s="66"/>
      <c r="B261" s="66"/>
      <c r="C261" s="67"/>
      <c r="D261" s="67"/>
      <c r="E261" s="67"/>
      <c r="F261" s="1"/>
      <c r="G261" s="1"/>
      <c r="H261" s="1"/>
    </row>
    <row r="262" ht="15.75" customHeight="1">
      <c r="A262" s="66"/>
      <c r="B262" s="66"/>
      <c r="C262" s="67"/>
      <c r="D262" s="67"/>
      <c r="E262" s="67"/>
      <c r="F262" s="1"/>
      <c r="G262" s="1"/>
      <c r="H262" s="1"/>
    </row>
    <row r="263" ht="15.75" customHeight="1">
      <c r="A263" s="66"/>
      <c r="B263" s="66"/>
      <c r="C263" s="67"/>
      <c r="D263" s="67"/>
      <c r="E263" s="67"/>
      <c r="F263" s="1"/>
      <c r="G263" s="1"/>
      <c r="H263" s="1"/>
    </row>
    <row r="264" ht="15.75" customHeight="1">
      <c r="A264" s="66"/>
      <c r="B264" s="66"/>
      <c r="C264" s="67"/>
      <c r="D264" s="67"/>
      <c r="E264" s="67"/>
      <c r="F264" s="1"/>
      <c r="G264" s="1"/>
      <c r="H264" s="1"/>
    </row>
    <row r="265" ht="15.75" customHeight="1">
      <c r="A265" s="66"/>
      <c r="B265" s="66"/>
      <c r="C265" s="67"/>
      <c r="D265" s="67"/>
      <c r="E265" s="67"/>
      <c r="F265" s="1"/>
    </row>
    <row r="266" ht="15.75" customHeight="1">
      <c r="A266" s="66"/>
      <c r="B266" s="66"/>
      <c r="C266" s="67"/>
      <c r="D266" s="67"/>
      <c r="E266" s="67"/>
      <c r="F266" s="1"/>
    </row>
    <row r="267" ht="15.75" customHeight="1">
      <c r="A267" s="66"/>
      <c r="B267" s="66"/>
      <c r="C267" s="67"/>
      <c r="D267" s="67"/>
      <c r="E267" s="67"/>
      <c r="F267" s="1"/>
    </row>
    <row r="268" ht="15.75" customHeight="1">
      <c r="A268" s="66"/>
      <c r="B268" s="66"/>
      <c r="C268" s="67"/>
      <c r="D268" s="67"/>
      <c r="E268" s="67"/>
      <c r="F268" s="1"/>
    </row>
    <row r="269" ht="15.75" customHeight="1">
      <c r="A269" s="66"/>
      <c r="B269" s="66"/>
      <c r="C269" s="67"/>
      <c r="D269" s="67"/>
      <c r="E269" s="67"/>
      <c r="F269" s="1"/>
    </row>
    <row r="270" ht="15.75" customHeight="1">
      <c r="A270" s="66"/>
      <c r="B270" s="66"/>
      <c r="C270" s="67"/>
      <c r="D270" s="67"/>
      <c r="E270" s="67"/>
      <c r="F270" s="1"/>
    </row>
    <row r="271" ht="15.75" customHeight="1">
      <c r="A271" s="66"/>
      <c r="B271" s="66"/>
      <c r="C271" s="67"/>
      <c r="D271" s="67"/>
      <c r="E271" s="67"/>
      <c r="F271" s="1"/>
    </row>
    <row r="272" ht="15.75" customHeight="1">
      <c r="A272" s="66"/>
      <c r="B272" s="66"/>
      <c r="C272" s="67"/>
      <c r="D272" s="67"/>
      <c r="E272" s="67"/>
      <c r="F272" s="1"/>
    </row>
    <row r="273" ht="15.75" customHeight="1">
      <c r="A273" s="66"/>
      <c r="B273" s="66"/>
      <c r="C273" s="67"/>
      <c r="D273" s="67"/>
      <c r="E273" s="67"/>
      <c r="F273" s="1"/>
    </row>
    <row r="274" ht="15.75" customHeight="1">
      <c r="A274" s="66"/>
      <c r="B274" s="66"/>
      <c r="C274" s="67"/>
      <c r="D274" s="67"/>
      <c r="E274" s="67"/>
      <c r="F274" s="1"/>
    </row>
    <row r="275" ht="15.75" customHeight="1">
      <c r="A275" s="66"/>
      <c r="B275" s="66"/>
      <c r="C275" s="67"/>
      <c r="D275" s="67"/>
      <c r="E275" s="67"/>
      <c r="F275" s="1"/>
    </row>
    <row r="276" ht="15.75" customHeight="1">
      <c r="A276" s="66"/>
      <c r="B276" s="66"/>
      <c r="C276" s="67"/>
      <c r="D276" s="67"/>
      <c r="E276" s="67"/>
      <c r="F276" s="1"/>
    </row>
    <row r="277" ht="15.75" customHeight="1">
      <c r="A277" s="66"/>
      <c r="B277" s="66"/>
      <c r="C277" s="67"/>
      <c r="D277" s="67"/>
      <c r="E277" s="67"/>
      <c r="F277" s="1"/>
    </row>
    <row r="278" ht="15.75" customHeight="1">
      <c r="A278" s="66"/>
      <c r="B278" s="66"/>
      <c r="C278" s="67"/>
      <c r="D278" s="67"/>
      <c r="E278" s="67"/>
      <c r="F278" s="1"/>
    </row>
    <row r="279" ht="15.75" customHeight="1">
      <c r="A279" s="66"/>
      <c r="B279" s="66"/>
      <c r="C279" s="67"/>
      <c r="D279" s="67"/>
      <c r="E279" s="67"/>
      <c r="F279" s="1"/>
    </row>
    <row r="280" ht="15.75" customHeight="1">
      <c r="A280" s="66"/>
      <c r="B280" s="66"/>
      <c r="C280" s="67"/>
      <c r="D280" s="67"/>
      <c r="E280" s="67"/>
      <c r="F280" s="1"/>
    </row>
    <row r="281" ht="15.75" customHeight="1">
      <c r="A281" s="66"/>
      <c r="B281" s="66"/>
      <c r="C281" s="67"/>
      <c r="D281" s="67"/>
      <c r="E281" s="67"/>
      <c r="F281" s="1"/>
    </row>
    <row r="282" ht="15.75" customHeight="1">
      <c r="A282" s="66"/>
      <c r="B282" s="66"/>
      <c r="C282" s="67"/>
      <c r="D282" s="67"/>
      <c r="E282" s="67"/>
      <c r="F282" s="1"/>
    </row>
    <row r="283" ht="15.75" customHeight="1">
      <c r="A283" s="66"/>
      <c r="B283" s="66"/>
      <c r="C283" s="67"/>
      <c r="D283" s="67"/>
      <c r="E283" s="67"/>
      <c r="F283" s="1"/>
    </row>
    <row r="284" ht="15.75" customHeight="1">
      <c r="A284" s="66"/>
      <c r="B284" s="66"/>
      <c r="C284" s="67"/>
      <c r="D284" s="67"/>
      <c r="E284" s="67"/>
      <c r="F284" s="1"/>
    </row>
    <row r="285" ht="15.75" customHeight="1">
      <c r="A285" s="66"/>
      <c r="B285" s="66"/>
      <c r="C285" s="67"/>
      <c r="D285" s="67"/>
      <c r="E285" s="67"/>
      <c r="F285" s="1"/>
    </row>
    <row r="286" ht="15.75" customHeight="1">
      <c r="A286" s="66"/>
      <c r="B286" s="66"/>
      <c r="C286" s="67"/>
      <c r="D286" s="67"/>
      <c r="E286" s="67"/>
      <c r="F286" s="1"/>
    </row>
    <row r="287" ht="15.75" customHeight="1">
      <c r="A287" s="66"/>
      <c r="B287" s="66"/>
      <c r="C287" s="67"/>
      <c r="D287" s="67"/>
      <c r="E287" s="67"/>
      <c r="F287" s="1"/>
    </row>
    <row r="288" ht="15.75" customHeight="1">
      <c r="A288" s="66"/>
      <c r="B288" s="66"/>
      <c r="C288" s="67"/>
      <c r="D288" s="67"/>
      <c r="E288" s="67"/>
      <c r="F288" s="1"/>
    </row>
    <row r="289" ht="15.75" customHeight="1">
      <c r="A289" s="66"/>
      <c r="B289" s="66"/>
      <c r="C289" s="67"/>
      <c r="D289" s="67"/>
      <c r="E289" s="67"/>
      <c r="F289" s="1"/>
    </row>
    <row r="290" ht="15.75" customHeight="1">
      <c r="A290" s="66"/>
      <c r="B290" s="66"/>
      <c r="C290" s="67"/>
      <c r="D290" s="67"/>
      <c r="E290" s="67"/>
      <c r="F290" s="1"/>
    </row>
    <row r="291" ht="15.75" customHeight="1">
      <c r="A291" s="66"/>
      <c r="B291" s="66"/>
      <c r="C291" s="67"/>
      <c r="D291" s="67"/>
      <c r="E291" s="67"/>
      <c r="F291" s="1"/>
    </row>
    <row r="292" ht="15.75" customHeight="1">
      <c r="A292" s="66"/>
      <c r="B292" s="66"/>
      <c r="C292" s="67"/>
      <c r="D292" s="67"/>
      <c r="E292" s="67"/>
      <c r="F292" s="1"/>
    </row>
    <row r="293" ht="15.75" customHeight="1">
      <c r="A293" s="66"/>
      <c r="B293" s="66"/>
      <c r="C293" s="67"/>
      <c r="D293" s="67"/>
      <c r="E293" s="67"/>
      <c r="F293" s="1"/>
    </row>
    <row r="294" ht="15.75" customHeight="1">
      <c r="A294" s="66"/>
      <c r="B294" s="66"/>
      <c r="C294" s="67"/>
      <c r="D294" s="67"/>
      <c r="E294" s="67"/>
      <c r="F294" s="1"/>
    </row>
    <row r="295" ht="15.75" customHeight="1">
      <c r="A295" s="66"/>
      <c r="B295" s="66"/>
      <c r="C295" s="67"/>
      <c r="D295" s="67"/>
      <c r="E295" s="67"/>
      <c r="F295" s="1"/>
    </row>
    <row r="296" ht="15.75" customHeight="1">
      <c r="A296" s="66"/>
      <c r="B296" s="66"/>
      <c r="C296" s="67"/>
      <c r="D296" s="67"/>
      <c r="E296" s="67"/>
      <c r="F296" s="1"/>
    </row>
    <row r="297" ht="15.75" customHeight="1">
      <c r="A297" s="66"/>
      <c r="B297" s="66"/>
      <c r="C297" s="67"/>
      <c r="D297" s="67"/>
      <c r="E297" s="67"/>
      <c r="F297" s="1"/>
    </row>
    <row r="298" ht="15.75" customHeight="1">
      <c r="A298" s="66"/>
      <c r="B298" s="66"/>
      <c r="C298" s="67"/>
      <c r="D298" s="67"/>
      <c r="E298" s="67"/>
      <c r="F298" s="1"/>
    </row>
    <row r="299" ht="15.75" customHeight="1">
      <c r="A299" s="66"/>
      <c r="B299" s="66"/>
      <c r="C299" s="67"/>
      <c r="D299" s="67"/>
      <c r="E299" s="67"/>
      <c r="F299" s="1"/>
    </row>
    <row r="300" ht="15.75" customHeight="1">
      <c r="A300" s="66"/>
      <c r="B300" s="66"/>
      <c r="C300" s="67"/>
      <c r="D300" s="67"/>
      <c r="E300" s="67"/>
      <c r="F300" s="1"/>
    </row>
    <row r="301" ht="15.75" customHeight="1">
      <c r="A301" s="66"/>
      <c r="B301" s="66"/>
      <c r="C301" s="67"/>
      <c r="D301" s="67"/>
      <c r="E301" s="67"/>
      <c r="F301" s="1"/>
    </row>
    <row r="302" ht="15.75" customHeight="1">
      <c r="A302" s="66"/>
      <c r="B302" s="66"/>
      <c r="C302" s="67"/>
      <c r="D302" s="67"/>
      <c r="E302" s="67"/>
      <c r="F302" s="1"/>
    </row>
    <row r="303" ht="15.75" customHeight="1">
      <c r="A303" s="66"/>
      <c r="B303" s="66"/>
      <c r="C303" s="67"/>
      <c r="D303" s="67"/>
      <c r="E303" s="67"/>
      <c r="F303" s="1"/>
    </row>
    <row r="304" ht="15.75" customHeight="1">
      <c r="A304" s="66"/>
      <c r="B304" s="66"/>
      <c r="C304" s="67"/>
      <c r="D304" s="67"/>
      <c r="E304" s="67"/>
      <c r="F304" s="1"/>
    </row>
    <row r="305" ht="15.75" customHeight="1">
      <c r="A305" s="66"/>
      <c r="B305" s="66"/>
      <c r="C305" s="67"/>
      <c r="D305" s="67"/>
      <c r="E305" s="67"/>
      <c r="F305" s="1"/>
    </row>
    <row r="306" ht="15.75" customHeight="1">
      <c r="A306" s="66"/>
      <c r="B306" s="66"/>
      <c r="C306" s="67"/>
      <c r="D306" s="67"/>
      <c r="E306" s="67"/>
      <c r="F306" s="1"/>
    </row>
    <row r="307" ht="15.75" customHeight="1">
      <c r="A307" s="66"/>
      <c r="B307" s="66"/>
      <c r="C307" s="67"/>
      <c r="D307" s="67"/>
      <c r="E307" s="67"/>
      <c r="F307" s="1"/>
    </row>
    <row r="308" ht="15.75" customHeight="1">
      <c r="A308" s="66"/>
      <c r="B308" s="66"/>
      <c r="C308" s="67"/>
      <c r="D308" s="67"/>
      <c r="E308" s="67"/>
      <c r="F308" s="1"/>
    </row>
    <row r="309" ht="15.75" customHeight="1">
      <c r="A309" s="66"/>
      <c r="B309" s="66"/>
      <c r="C309" s="67"/>
      <c r="D309" s="67"/>
      <c r="E309" s="67"/>
      <c r="F309" s="1"/>
    </row>
    <row r="310" ht="15.75" customHeight="1">
      <c r="A310" s="66"/>
      <c r="B310" s="66"/>
      <c r="C310" s="67"/>
      <c r="D310" s="67"/>
      <c r="E310" s="67"/>
      <c r="F310" s="1"/>
    </row>
    <row r="311" ht="15.75" customHeight="1">
      <c r="A311" s="66"/>
      <c r="B311" s="66"/>
      <c r="C311" s="67"/>
      <c r="D311" s="67"/>
      <c r="E311" s="67"/>
      <c r="F311" s="1"/>
    </row>
    <row r="312" ht="15.75" customHeight="1">
      <c r="A312" s="66"/>
      <c r="B312" s="66"/>
      <c r="C312" s="67"/>
      <c r="D312" s="67"/>
      <c r="E312" s="67"/>
      <c r="F312" s="1"/>
    </row>
    <row r="313" ht="15.75" customHeight="1">
      <c r="A313" s="66"/>
      <c r="B313" s="66"/>
      <c r="C313" s="67"/>
      <c r="D313" s="67"/>
      <c r="E313" s="67"/>
      <c r="F313" s="1"/>
    </row>
    <row r="314" ht="15.75" customHeight="1">
      <c r="A314" s="66"/>
      <c r="B314" s="66"/>
      <c r="C314" s="67"/>
      <c r="D314" s="67"/>
      <c r="E314" s="67"/>
      <c r="F314" s="1"/>
    </row>
    <row r="315" ht="15.75" customHeight="1">
      <c r="A315" s="66"/>
      <c r="B315" s="66"/>
      <c r="C315" s="67"/>
      <c r="D315" s="67"/>
      <c r="E315" s="67"/>
      <c r="F315" s="1"/>
    </row>
    <row r="316" ht="15.75" customHeight="1">
      <c r="A316" s="66"/>
      <c r="B316" s="66"/>
      <c r="C316" s="67"/>
      <c r="D316" s="67"/>
      <c r="E316" s="67"/>
      <c r="F316" s="1"/>
    </row>
    <row r="317" ht="15.75" customHeight="1">
      <c r="A317" s="66"/>
      <c r="B317" s="66"/>
      <c r="C317" s="67"/>
      <c r="D317" s="67"/>
      <c r="E317" s="67"/>
      <c r="F317" s="1"/>
    </row>
    <row r="318" ht="15.75" customHeight="1">
      <c r="A318" s="66"/>
      <c r="B318" s="66"/>
      <c r="C318" s="67"/>
      <c r="D318" s="67"/>
      <c r="E318" s="67"/>
      <c r="F318" s="1"/>
    </row>
    <row r="319" ht="15.75" customHeight="1">
      <c r="A319" s="66"/>
      <c r="B319" s="66"/>
      <c r="C319" s="67"/>
      <c r="D319" s="67"/>
      <c r="E319" s="67"/>
      <c r="F319" s="1"/>
    </row>
    <row r="320" ht="15.75" customHeight="1">
      <c r="A320" s="66"/>
      <c r="B320" s="66"/>
      <c r="C320" s="67"/>
      <c r="D320" s="67"/>
      <c r="E320" s="67"/>
      <c r="F320" s="1"/>
    </row>
    <row r="321" ht="15.75" customHeight="1">
      <c r="A321" s="66"/>
      <c r="B321" s="66"/>
      <c r="C321" s="67"/>
      <c r="D321" s="67"/>
      <c r="E321" s="67"/>
      <c r="F321" s="1"/>
    </row>
    <row r="322" ht="15.75" customHeight="1">
      <c r="A322" s="66"/>
      <c r="B322" s="66"/>
      <c r="C322" s="67"/>
      <c r="D322" s="67"/>
      <c r="E322" s="67"/>
      <c r="F322" s="1"/>
    </row>
    <row r="323" ht="15.75" customHeight="1">
      <c r="A323" s="66"/>
      <c r="B323" s="66"/>
      <c r="C323" s="67"/>
      <c r="D323" s="67"/>
      <c r="E323" s="67"/>
      <c r="F323" s="1"/>
    </row>
    <row r="324" ht="15.75" customHeight="1">
      <c r="A324" s="66"/>
      <c r="B324" s="66"/>
      <c r="C324" s="67"/>
      <c r="D324" s="67"/>
      <c r="E324" s="67"/>
      <c r="F324" s="1"/>
    </row>
    <row r="325" ht="15.75" customHeight="1">
      <c r="A325" s="66"/>
      <c r="B325" s="66"/>
      <c r="C325" s="67"/>
      <c r="D325" s="67"/>
      <c r="E325" s="67"/>
      <c r="F325" s="1"/>
    </row>
    <row r="326" ht="15.75" customHeight="1">
      <c r="A326" s="66"/>
      <c r="B326" s="66"/>
      <c r="C326" s="67"/>
      <c r="D326" s="67"/>
      <c r="E326" s="67"/>
      <c r="F326" s="1"/>
    </row>
    <row r="327" ht="15.75" customHeight="1">
      <c r="A327" s="66"/>
      <c r="B327" s="66"/>
      <c r="C327" s="67"/>
      <c r="D327" s="67"/>
      <c r="E327" s="67"/>
      <c r="F327" s="1"/>
    </row>
    <row r="328" ht="15.75" customHeight="1">
      <c r="A328" s="66"/>
      <c r="B328" s="66"/>
      <c r="C328" s="67"/>
      <c r="D328" s="67"/>
      <c r="E328" s="67"/>
      <c r="F328" s="1"/>
    </row>
    <row r="329" ht="15.75" customHeight="1">
      <c r="A329" s="66"/>
      <c r="B329" s="66"/>
      <c r="C329" s="67"/>
      <c r="D329" s="67"/>
      <c r="E329" s="67"/>
      <c r="F329" s="1"/>
    </row>
    <row r="330" ht="15.75" customHeight="1">
      <c r="A330" s="66"/>
      <c r="B330" s="66"/>
      <c r="C330" s="67"/>
      <c r="D330" s="67"/>
      <c r="E330" s="67"/>
      <c r="F330" s="1"/>
    </row>
    <row r="331" ht="15.75" customHeight="1">
      <c r="A331" s="66"/>
      <c r="B331" s="66"/>
      <c r="C331" s="67"/>
      <c r="D331" s="67"/>
      <c r="E331" s="67"/>
      <c r="F331" s="1"/>
    </row>
    <row r="332" ht="15.75" customHeight="1">
      <c r="A332" s="66"/>
      <c r="B332" s="66"/>
      <c r="C332" s="67"/>
      <c r="D332" s="67"/>
      <c r="E332" s="67"/>
      <c r="F332" s="1"/>
    </row>
    <row r="333" ht="15.75" customHeight="1">
      <c r="A333" s="66"/>
      <c r="B333" s="66"/>
      <c r="C333" s="67"/>
      <c r="D333" s="67"/>
      <c r="E333" s="67"/>
      <c r="F333" s="1"/>
    </row>
    <row r="334" ht="15.75" customHeight="1">
      <c r="A334" s="66"/>
      <c r="B334" s="66"/>
      <c r="C334" s="67"/>
      <c r="D334" s="67"/>
      <c r="E334" s="67"/>
      <c r="F334" s="1"/>
    </row>
    <row r="335" ht="15.75" customHeight="1">
      <c r="A335" s="66"/>
      <c r="B335" s="66"/>
      <c r="C335" s="67"/>
      <c r="D335" s="67"/>
      <c r="E335" s="67"/>
      <c r="F335" s="1"/>
    </row>
    <row r="336" ht="15.75" customHeight="1">
      <c r="A336" s="66"/>
      <c r="B336" s="66"/>
      <c r="C336" s="67"/>
      <c r="D336" s="67"/>
      <c r="E336" s="67"/>
      <c r="F336" s="1"/>
    </row>
    <row r="337" ht="15.75" customHeight="1">
      <c r="A337" s="66"/>
      <c r="B337" s="66"/>
      <c r="C337" s="67"/>
      <c r="D337" s="67"/>
      <c r="E337" s="67"/>
      <c r="F337" s="1"/>
    </row>
    <row r="338" ht="15.75" customHeight="1">
      <c r="A338" s="66"/>
      <c r="B338" s="66"/>
      <c r="C338" s="67"/>
      <c r="D338" s="67"/>
      <c r="E338" s="67"/>
      <c r="F338" s="1"/>
    </row>
    <row r="339" ht="15.75" customHeight="1">
      <c r="A339" s="66"/>
      <c r="B339" s="66"/>
      <c r="C339" s="67"/>
      <c r="D339" s="67"/>
      <c r="E339" s="67"/>
      <c r="F339" s="1"/>
    </row>
    <row r="340" ht="15.75" customHeight="1">
      <c r="A340" s="66"/>
      <c r="B340" s="66"/>
      <c r="C340" s="67"/>
      <c r="D340" s="67"/>
      <c r="E340" s="67"/>
      <c r="F340" s="1"/>
    </row>
    <row r="341" ht="15.75" customHeight="1">
      <c r="A341" s="66"/>
      <c r="B341" s="66"/>
      <c r="C341" s="67"/>
      <c r="D341" s="67"/>
      <c r="E341" s="67"/>
      <c r="F341" s="1"/>
    </row>
    <row r="342" ht="15.75" customHeight="1">
      <c r="A342" s="66"/>
      <c r="B342" s="66"/>
      <c r="C342" s="67"/>
      <c r="D342" s="67"/>
      <c r="E342" s="67"/>
      <c r="F342" s="1"/>
    </row>
    <row r="343" ht="15.75" customHeight="1">
      <c r="A343" s="66"/>
      <c r="B343" s="66"/>
      <c r="C343" s="67"/>
      <c r="D343" s="67"/>
      <c r="E343" s="67"/>
      <c r="F343" s="1"/>
    </row>
    <row r="344" ht="15.75" customHeight="1">
      <c r="A344" s="66"/>
      <c r="B344" s="66"/>
      <c r="C344" s="67"/>
      <c r="D344" s="67"/>
      <c r="E344" s="67"/>
      <c r="F344" s="1"/>
    </row>
    <row r="345" ht="15.75" customHeight="1">
      <c r="A345" s="66"/>
      <c r="B345" s="66"/>
      <c r="C345" s="67"/>
      <c r="D345" s="67"/>
      <c r="E345" s="67"/>
      <c r="F345" s="1"/>
    </row>
    <row r="346" ht="15.75" customHeight="1">
      <c r="A346" s="66"/>
      <c r="B346" s="66"/>
      <c r="C346" s="67"/>
      <c r="D346" s="67"/>
      <c r="E346" s="67"/>
      <c r="F346" s="1"/>
    </row>
    <row r="347" ht="15.75" customHeight="1">
      <c r="A347" s="66"/>
      <c r="B347" s="66"/>
      <c r="C347" s="67"/>
      <c r="D347" s="67"/>
      <c r="E347" s="67"/>
      <c r="F347" s="1"/>
    </row>
    <row r="348" ht="15.75" customHeight="1">
      <c r="A348" s="66"/>
      <c r="B348" s="66"/>
      <c r="C348" s="67"/>
      <c r="D348" s="67"/>
      <c r="E348" s="67"/>
      <c r="F348" s="1"/>
    </row>
    <row r="349" ht="15.75" customHeight="1">
      <c r="A349" s="66"/>
      <c r="B349" s="66"/>
      <c r="C349" s="67"/>
      <c r="D349" s="67"/>
      <c r="E349" s="67"/>
      <c r="F349" s="1"/>
    </row>
    <row r="350" ht="15.75" customHeight="1">
      <c r="A350" s="66"/>
      <c r="B350" s="66"/>
      <c r="C350" s="67"/>
      <c r="D350" s="67"/>
      <c r="E350" s="67"/>
      <c r="F350" s="1"/>
    </row>
    <row r="351" ht="15.75" customHeight="1">
      <c r="A351" s="66"/>
      <c r="B351" s="66"/>
      <c r="C351" s="67"/>
      <c r="D351" s="67"/>
      <c r="E351" s="67"/>
      <c r="F351" s="1"/>
    </row>
    <row r="352" ht="15.75" customHeight="1">
      <c r="A352" s="66"/>
      <c r="B352" s="66"/>
      <c r="C352" s="67"/>
      <c r="D352" s="67"/>
      <c r="E352" s="67"/>
      <c r="F352" s="1"/>
    </row>
    <row r="353" ht="15.75" customHeight="1">
      <c r="A353" s="66"/>
      <c r="B353" s="66"/>
      <c r="C353" s="67"/>
      <c r="D353" s="67"/>
      <c r="E353" s="67"/>
      <c r="F353" s="1"/>
    </row>
    <row r="354" ht="15.75" customHeight="1">
      <c r="A354" s="66"/>
      <c r="B354" s="66"/>
      <c r="C354" s="67"/>
      <c r="D354" s="67"/>
      <c r="E354" s="67"/>
      <c r="F354" s="1"/>
    </row>
    <row r="355" ht="15.75" customHeight="1">
      <c r="A355" s="66"/>
      <c r="B355" s="66"/>
      <c r="C355" s="67"/>
      <c r="D355" s="67"/>
      <c r="E355" s="67"/>
      <c r="F355" s="1"/>
    </row>
    <row r="356" ht="15.75" customHeight="1">
      <c r="A356" s="66"/>
      <c r="B356" s="66"/>
      <c r="C356" s="67"/>
      <c r="D356" s="67"/>
      <c r="E356" s="67"/>
      <c r="F356" s="1"/>
    </row>
    <row r="357" ht="15.75" customHeight="1">
      <c r="A357" s="66"/>
      <c r="B357" s="66"/>
      <c r="C357" s="67"/>
      <c r="D357" s="67"/>
      <c r="E357" s="67"/>
      <c r="F357" s="1"/>
    </row>
    <row r="358" ht="15.75" customHeight="1">
      <c r="A358" s="66"/>
      <c r="B358" s="66"/>
      <c r="C358" s="67"/>
      <c r="D358" s="67"/>
      <c r="E358" s="67"/>
      <c r="F358" s="1"/>
    </row>
    <row r="359" ht="15.75" customHeight="1">
      <c r="A359" s="66"/>
      <c r="B359" s="66"/>
      <c r="C359" s="67"/>
      <c r="D359" s="67"/>
      <c r="E359" s="67"/>
      <c r="F359" s="1"/>
    </row>
    <row r="360" ht="15.75" customHeight="1">
      <c r="A360" s="66"/>
      <c r="B360" s="66"/>
      <c r="C360" s="67"/>
      <c r="D360" s="67"/>
      <c r="E360" s="67"/>
      <c r="F360" s="1"/>
    </row>
    <row r="361" ht="15.75" customHeight="1">
      <c r="A361" s="66"/>
      <c r="B361" s="66"/>
      <c r="C361" s="67"/>
      <c r="D361" s="67"/>
      <c r="E361" s="67"/>
      <c r="F361" s="1"/>
    </row>
    <row r="362" ht="15.75" customHeight="1">
      <c r="A362" s="66"/>
      <c r="B362" s="66"/>
      <c r="C362" s="67"/>
      <c r="D362" s="67"/>
      <c r="E362" s="67"/>
      <c r="F362" s="1"/>
    </row>
    <row r="363" ht="15.75" customHeight="1">
      <c r="A363" s="66"/>
      <c r="B363" s="66"/>
      <c r="C363" s="67"/>
      <c r="D363" s="67"/>
      <c r="E363" s="67"/>
      <c r="F363" s="1"/>
    </row>
    <row r="364" ht="15.75" customHeight="1">
      <c r="A364" s="66"/>
      <c r="B364" s="66"/>
      <c r="C364" s="67"/>
      <c r="D364" s="67"/>
      <c r="E364" s="67"/>
      <c r="F364" s="1"/>
    </row>
    <row r="365" ht="15.75" customHeight="1">
      <c r="A365" s="66"/>
      <c r="B365" s="66"/>
      <c r="C365" s="67"/>
      <c r="D365" s="67"/>
      <c r="E365" s="67"/>
      <c r="F365" s="1"/>
    </row>
    <row r="366" ht="15.75" customHeight="1">
      <c r="A366" s="66"/>
      <c r="B366" s="66"/>
      <c r="C366" s="67"/>
      <c r="D366" s="67"/>
      <c r="E366" s="67"/>
      <c r="F366" s="1"/>
    </row>
    <row r="367" ht="15.75" customHeight="1">
      <c r="A367" s="66"/>
      <c r="B367" s="66"/>
      <c r="C367" s="67"/>
      <c r="D367" s="67"/>
      <c r="E367" s="67"/>
      <c r="F367" s="1"/>
    </row>
    <row r="368" ht="15.75" customHeight="1">
      <c r="A368" s="66"/>
      <c r="B368" s="66"/>
      <c r="C368" s="67"/>
      <c r="D368" s="67"/>
      <c r="E368" s="67"/>
      <c r="F368" s="1"/>
    </row>
    <row r="369" ht="15.75" customHeight="1">
      <c r="A369" s="66"/>
      <c r="B369" s="66"/>
      <c r="C369" s="67"/>
      <c r="D369" s="67"/>
      <c r="E369" s="67"/>
      <c r="F369" s="1"/>
    </row>
    <row r="370" ht="15.75" customHeight="1">
      <c r="A370" s="66"/>
      <c r="B370" s="66"/>
      <c r="C370" s="67"/>
      <c r="D370" s="67"/>
      <c r="E370" s="67"/>
      <c r="F370" s="1"/>
    </row>
    <row r="371" ht="15.75" customHeight="1">
      <c r="A371" s="66"/>
      <c r="B371" s="66"/>
      <c r="C371" s="67"/>
      <c r="D371" s="67"/>
      <c r="E371" s="67"/>
      <c r="F371" s="1"/>
    </row>
    <row r="372" ht="15.75" customHeight="1">
      <c r="A372" s="66"/>
      <c r="B372" s="66"/>
      <c r="C372" s="67"/>
      <c r="D372" s="67"/>
      <c r="E372" s="67"/>
      <c r="F372" s="1"/>
    </row>
    <row r="373" ht="15.75" customHeight="1">
      <c r="A373" s="66"/>
      <c r="B373" s="66"/>
      <c r="C373" s="67"/>
      <c r="D373" s="67"/>
      <c r="E373" s="67"/>
      <c r="F373" s="1"/>
    </row>
    <row r="374" ht="15.75" customHeight="1">
      <c r="A374" s="66"/>
      <c r="B374" s="66"/>
      <c r="C374" s="67"/>
      <c r="D374" s="67"/>
      <c r="E374" s="67"/>
      <c r="F374" s="1"/>
    </row>
    <row r="375" ht="15.75" customHeight="1">
      <c r="A375" s="66"/>
      <c r="B375" s="66"/>
      <c r="C375" s="67"/>
      <c r="D375" s="67"/>
      <c r="E375" s="67"/>
      <c r="F375" s="1"/>
    </row>
    <row r="376" ht="15.75" customHeight="1">
      <c r="A376" s="66"/>
      <c r="B376" s="66"/>
      <c r="C376" s="67"/>
      <c r="D376" s="67"/>
      <c r="E376" s="67"/>
      <c r="F376" s="1"/>
    </row>
    <row r="377" ht="15.75" customHeight="1">
      <c r="A377" s="66"/>
      <c r="B377" s="66"/>
      <c r="C377" s="67"/>
      <c r="D377" s="67"/>
      <c r="E377" s="67"/>
      <c r="F377" s="1"/>
    </row>
    <row r="378" ht="15.75" customHeight="1">
      <c r="A378" s="66"/>
      <c r="B378" s="66"/>
      <c r="C378" s="67"/>
      <c r="D378" s="67"/>
      <c r="E378" s="67"/>
      <c r="F378" s="1"/>
    </row>
    <row r="379" ht="15.75" customHeight="1">
      <c r="A379" s="66"/>
      <c r="B379" s="66"/>
      <c r="C379" s="67"/>
      <c r="D379" s="67"/>
      <c r="E379" s="67"/>
      <c r="F379" s="1"/>
    </row>
    <row r="380" ht="15.75" customHeight="1">
      <c r="A380" s="66"/>
      <c r="B380" s="66"/>
      <c r="C380" s="67"/>
      <c r="D380" s="67"/>
      <c r="E380" s="67"/>
      <c r="F380" s="1"/>
    </row>
    <row r="381" ht="15.75" customHeight="1">
      <c r="A381" s="66"/>
      <c r="B381" s="66"/>
      <c r="C381" s="67"/>
      <c r="D381" s="67"/>
      <c r="E381" s="67"/>
      <c r="F381" s="1"/>
    </row>
    <row r="382" ht="15.75" customHeight="1">
      <c r="A382" s="66"/>
      <c r="B382" s="66"/>
      <c r="C382" s="67"/>
      <c r="D382" s="67"/>
      <c r="E382" s="67"/>
      <c r="F382" s="1"/>
    </row>
    <row r="383" ht="15.75" customHeight="1">
      <c r="A383" s="66"/>
      <c r="B383" s="66"/>
      <c r="C383" s="67"/>
      <c r="D383" s="67"/>
      <c r="E383" s="67"/>
      <c r="F383" s="1"/>
    </row>
    <row r="384" ht="15.75" customHeight="1">
      <c r="A384" s="66"/>
      <c r="B384" s="66"/>
      <c r="C384" s="67"/>
      <c r="D384" s="67"/>
      <c r="E384" s="67"/>
      <c r="F384" s="1"/>
    </row>
    <row r="385" ht="15.75" customHeight="1">
      <c r="A385" s="66"/>
      <c r="B385" s="66"/>
      <c r="C385" s="67"/>
      <c r="D385" s="67"/>
      <c r="E385" s="67"/>
      <c r="F385" s="1"/>
    </row>
    <row r="386" ht="15.75" customHeight="1">
      <c r="A386" s="66"/>
      <c r="B386" s="66"/>
      <c r="C386" s="67"/>
      <c r="D386" s="67"/>
      <c r="E386" s="67"/>
      <c r="F386" s="1"/>
    </row>
    <row r="387" ht="15.75" customHeight="1">
      <c r="A387" s="66"/>
      <c r="B387" s="66"/>
      <c r="C387" s="67"/>
      <c r="D387" s="67"/>
      <c r="E387" s="67"/>
      <c r="F387" s="1"/>
    </row>
    <row r="388" ht="15.75" customHeight="1">
      <c r="A388" s="66"/>
      <c r="B388" s="66"/>
      <c r="C388" s="67"/>
      <c r="D388" s="67"/>
      <c r="E388" s="67"/>
      <c r="F388" s="1"/>
    </row>
    <row r="389" ht="15.75" customHeight="1">
      <c r="A389" s="66"/>
      <c r="B389" s="66"/>
      <c r="C389" s="67"/>
      <c r="D389" s="67"/>
      <c r="E389" s="67"/>
      <c r="F389" s="1"/>
    </row>
    <row r="390" ht="15.75" customHeight="1">
      <c r="A390" s="66"/>
      <c r="B390" s="66"/>
      <c r="C390" s="67"/>
      <c r="D390" s="67"/>
      <c r="E390" s="67"/>
      <c r="F390" s="1"/>
    </row>
    <row r="391" ht="15.75" customHeight="1">
      <c r="A391" s="66"/>
      <c r="B391" s="66"/>
      <c r="C391" s="67"/>
      <c r="D391" s="67"/>
      <c r="E391" s="67"/>
      <c r="F391" s="1"/>
    </row>
    <row r="392" ht="15.75" customHeight="1">
      <c r="A392" s="66"/>
      <c r="B392" s="66"/>
      <c r="C392" s="67"/>
      <c r="D392" s="67"/>
      <c r="E392" s="67"/>
      <c r="F392" s="1"/>
    </row>
    <row r="393" ht="15.75" customHeight="1">
      <c r="A393" s="66"/>
      <c r="B393" s="66"/>
      <c r="C393" s="67"/>
      <c r="D393" s="67"/>
      <c r="E393" s="67"/>
      <c r="F393" s="1"/>
    </row>
    <row r="394" ht="15.75" customHeight="1">
      <c r="A394" s="66"/>
      <c r="B394" s="66"/>
      <c r="C394" s="67"/>
      <c r="D394" s="67"/>
      <c r="E394" s="67"/>
      <c r="F394" s="1"/>
    </row>
    <row r="395" ht="15.75" customHeight="1">
      <c r="A395" s="66"/>
      <c r="B395" s="66"/>
      <c r="C395" s="67"/>
      <c r="D395" s="67"/>
      <c r="E395" s="67"/>
      <c r="F395" s="1"/>
    </row>
    <row r="396" ht="15.75" customHeight="1">
      <c r="A396" s="66"/>
      <c r="B396" s="66"/>
      <c r="C396" s="67"/>
      <c r="D396" s="67"/>
      <c r="E396" s="67"/>
      <c r="F396" s="1"/>
    </row>
    <row r="397" ht="15.75" customHeight="1">
      <c r="A397" s="66"/>
      <c r="B397" s="66"/>
      <c r="C397" s="67"/>
      <c r="D397" s="67"/>
      <c r="E397" s="67"/>
      <c r="F397" s="1"/>
    </row>
    <row r="398" ht="15.75" customHeight="1">
      <c r="A398" s="66"/>
      <c r="B398" s="66"/>
      <c r="C398" s="67"/>
      <c r="D398" s="67"/>
      <c r="E398" s="67"/>
      <c r="F398" s="1"/>
    </row>
    <row r="399" ht="15.75" customHeight="1">
      <c r="A399" s="66"/>
      <c r="B399" s="66"/>
      <c r="C399" s="67"/>
      <c r="D399" s="67"/>
      <c r="E399" s="67"/>
      <c r="F399" s="1"/>
    </row>
    <row r="400" ht="15.75" customHeight="1">
      <c r="A400" s="66"/>
      <c r="B400" s="66"/>
      <c r="C400" s="67"/>
      <c r="D400" s="67"/>
      <c r="E400" s="67"/>
      <c r="F400" s="1"/>
    </row>
    <row r="401" ht="15.75" customHeight="1">
      <c r="A401" s="66"/>
      <c r="B401" s="66"/>
      <c r="C401" s="67"/>
      <c r="D401" s="67"/>
      <c r="E401" s="67"/>
      <c r="F401" s="1"/>
    </row>
    <row r="402" ht="15.75" customHeight="1">
      <c r="A402" s="66"/>
      <c r="B402" s="66"/>
      <c r="C402" s="67"/>
      <c r="D402" s="67"/>
      <c r="E402" s="67"/>
      <c r="F402" s="1"/>
    </row>
    <row r="403" ht="15.75" customHeight="1">
      <c r="A403" s="66"/>
      <c r="B403" s="66"/>
      <c r="C403" s="67"/>
      <c r="D403" s="67"/>
      <c r="E403" s="67"/>
      <c r="F403" s="1"/>
    </row>
    <row r="404" ht="15.75" customHeight="1">
      <c r="A404" s="66"/>
      <c r="B404" s="66"/>
      <c r="C404" s="67"/>
      <c r="D404" s="67"/>
      <c r="E404" s="67"/>
      <c r="F404" s="1"/>
    </row>
    <row r="405" ht="15.75" customHeight="1">
      <c r="A405" s="66"/>
      <c r="B405" s="66"/>
      <c r="C405" s="67"/>
      <c r="D405" s="67"/>
      <c r="E405" s="67"/>
      <c r="F405" s="1"/>
    </row>
    <row r="406" ht="15.75" customHeight="1">
      <c r="A406" s="66"/>
      <c r="B406" s="66"/>
      <c r="C406" s="67"/>
      <c r="D406" s="67"/>
      <c r="E406" s="67"/>
      <c r="F406" s="1"/>
    </row>
    <row r="407" ht="15.75" customHeight="1">
      <c r="A407" s="66"/>
      <c r="B407" s="66"/>
      <c r="C407" s="67"/>
      <c r="D407" s="67"/>
      <c r="E407" s="67"/>
      <c r="F407" s="1"/>
    </row>
    <row r="408" ht="15.75" customHeight="1">
      <c r="A408" s="66"/>
      <c r="B408" s="66"/>
      <c r="C408" s="67"/>
      <c r="D408" s="67"/>
      <c r="E408" s="67"/>
      <c r="F408" s="1"/>
    </row>
    <row r="409" ht="15.75" customHeight="1">
      <c r="A409" s="66"/>
      <c r="B409" s="66"/>
      <c r="C409" s="67"/>
      <c r="D409" s="67"/>
      <c r="E409" s="67"/>
      <c r="F409" s="1"/>
    </row>
    <row r="410" ht="15.75" customHeight="1">
      <c r="A410" s="66"/>
      <c r="B410" s="66"/>
      <c r="C410" s="67"/>
      <c r="D410" s="67"/>
      <c r="E410" s="67"/>
      <c r="F410" s="1"/>
    </row>
    <row r="411" ht="15.75" customHeight="1">
      <c r="A411" s="66"/>
      <c r="B411" s="66"/>
      <c r="C411" s="67"/>
      <c r="D411" s="67"/>
      <c r="E411" s="67"/>
      <c r="F411" s="1"/>
    </row>
    <row r="412" ht="15.75" customHeight="1">
      <c r="A412" s="66"/>
      <c r="B412" s="66"/>
      <c r="C412" s="67"/>
      <c r="D412" s="67"/>
      <c r="E412" s="67"/>
      <c r="F412" s="1"/>
    </row>
    <row r="413" ht="15.75" customHeight="1">
      <c r="A413" s="66"/>
      <c r="B413" s="66"/>
      <c r="C413" s="67"/>
      <c r="D413" s="67"/>
      <c r="E413" s="67"/>
      <c r="F413" s="1"/>
    </row>
    <row r="414" ht="15.75" customHeight="1">
      <c r="A414" s="66"/>
      <c r="B414" s="66"/>
      <c r="C414" s="67"/>
      <c r="D414" s="67"/>
      <c r="E414" s="67"/>
      <c r="F414" s="1"/>
    </row>
    <row r="415" ht="15.75" customHeight="1">
      <c r="A415" s="66"/>
      <c r="B415" s="66"/>
      <c r="C415" s="67"/>
      <c r="D415" s="67"/>
      <c r="E415" s="67"/>
      <c r="F415" s="1"/>
    </row>
    <row r="416" ht="15.75" customHeight="1">
      <c r="A416" s="66"/>
      <c r="B416" s="66"/>
      <c r="C416" s="67"/>
      <c r="D416" s="67"/>
      <c r="E416" s="67"/>
      <c r="F416" s="1"/>
    </row>
    <row r="417" ht="15.75" customHeight="1">
      <c r="A417" s="66"/>
      <c r="B417" s="66"/>
      <c r="C417" s="67"/>
      <c r="D417" s="67"/>
      <c r="E417" s="67"/>
      <c r="F417" s="1"/>
    </row>
    <row r="418" ht="15.75" customHeight="1">
      <c r="A418" s="66"/>
      <c r="B418" s="66"/>
      <c r="C418" s="67"/>
      <c r="D418" s="67"/>
      <c r="E418" s="67"/>
      <c r="F418" s="1"/>
    </row>
    <row r="419" ht="15.75" customHeight="1">
      <c r="A419" s="66"/>
      <c r="B419" s="66"/>
      <c r="C419" s="67"/>
      <c r="D419" s="67"/>
      <c r="E419" s="67"/>
      <c r="F419" s="1"/>
    </row>
    <row r="420" ht="15.75" customHeight="1">
      <c r="A420" s="66"/>
      <c r="B420" s="66"/>
      <c r="C420" s="67"/>
      <c r="D420" s="67"/>
      <c r="E420" s="67"/>
      <c r="F420" s="1"/>
    </row>
    <row r="421" ht="15.75" customHeight="1">
      <c r="A421" s="66"/>
      <c r="B421" s="66"/>
      <c r="C421" s="67"/>
      <c r="D421" s="67"/>
      <c r="E421" s="67"/>
      <c r="F421" s="1"/>
    </row>
    <row r="422" ht="15.75" customHeight="1">
      <c r="A422" s="66"/>
      <c r="B422" s="66"/>
      <c r="C422" s="67"/>
      <c r="D422" s="67"/>
      <c r="E422" s="67"/>
      <c r="F422" s="1"/>
    </row>
    <row r="423" ht="15.75" customHeight="1">
      <c r="A423" s="66"/>
      <c r="B423" s="66"/>
      <c r="C423" s="67"/>
      <c r="D423" s="67"/>
      <c r="E423" s="67"/>
      <c r="F423" s="1"/>
    </row>
    <row r="424" ht="15.75" customHeight="1">
      <c r="A424" s="66"/>
      <c r="B424" s="66"/>
      <c r="C424" s="67"/>
      <c r="D424" s="67"/>
      <c r="E424" s="67"/>
      <c r="F424" s="1"/>
    </row>
    <row r="425" ht="15.75" customHeight="1">
      <c r="A425" s="66"/>
      <c r="B425" s="66"/>
      <c r="C425" s="67"/>
      <c r="D425" s="67"/>
      <c r="E425" s="67"/>
      <c r="F425" s="1"/>
    </row>
    <row r="426" ht="15.75" customHeight="1">
      <c r="A426" s="66"/>
      <c r="B426" s="66"/>
      <c r="C426" s="67"/>
      <c r="D426" s="67"/>
      <c r="E426" s="67"/>
      <c r="F426" s="1"/>
    </row>
    <row r="427" ht="15.75" customHeight="1">
      <c r="A427" s="66"/>
      <c r="B427" s="66"/>
      <c r="C427" s="67"/>
      <c r="D427" s="67"/>
      <c r="E427" s="67"/>
      <c r="F427" s="1"/>
    </row>
    <row r="428" ht="15.75" customHeight="1">
      <c r="A428" s="66"/>
      <c r="B428" s="66"/>
      <c r="C428" s="67"/>
      <c r="D428" s="67"/>
      <c r="E428" s="67"/>
      <c r="F428" s="1"/>
    </row>
    <row r="429" ht="15.75" customHeight="1">
      <c r="A429" s="66"/>
      <c r="B429" s="66"/>
      <c r="C429" s="67"/>
      <c r="D429" s="67"/>
      <c r="E429" s="67"/>
      <c r="F429" s="1"/>
    </row>
    <row r="430" ht="15.75" customHeight="1">
      <c r="A430" s="66"/>
      <c r="B430" s="66"/>
      <c r="C430" s="67"/>
      <c r="D430" s="67"/>
      <c r="E430" s="67"/>
      <c r="F430" s="1"/>
    </row>
    <row r="431" ht="15.75" customHeight="1">
      <c r="A431" s="66"/>
      <c r="B431" s="66"/>
      <c r="C431" s="67"/>
      <c r="D431" s="67"/>
      <c r="E431" s="67"/>
      <c r="F431" s="1"/>
    </row>
    <row r="432" ht="15.75" customHeight="1">
      <c r="A432" s="66"/>
      <c r="B432" s="66"/>
      <c r="C432" s="67"/>
      <c r="D432" s="67"/>
      <c r="E432" s="67"/>
      <c r="F432" s="1"/>
    </row>
    <row r="433" ht="15.75" customHeight="1">
      <c r="A433" s="66"/>
      <c r="B433" s="66"/>
      <c r="C433" s="67"/>
      <c r="D433" s="67"/>
      <c r="E433" s="67"/>
      <c r="F433" s="1"/>
    </row>
    <row r="434" ht="15.75" customHeight="1">
      <c r="A434" s="66"/>
      <c r="B434" s="66"/>
      <c r="C434" s="67"/>
      <c r="D434" s="67"/>
      <c r="E434" s="67"/>
      <c r="F434" s="1"/>
    </row>
    <row r="435" ht="15.75" customHeight="1">
      <c r="A435" s="66"/>
      <c r="B435" s="66"/>
      <c r="C435" s="67"/>
      <c r="D435" s="67"/>
      <c r="E435" s="67"/>
      <c r="F435" s="1"/>
    </row>
    <row r="436" ht="15.75" customHeight="1">
      <c r="A436" s="66"/>
      <c r="B436" s="66"/>
      <c r="C436" s="67"/>
      <c r="D436" s="67"/>
      <c r="E436" s="67"/>
      <c r="F436" s="1"/>
    </row>
    <row r="437" ht="15.75" customHeight="1">
      <c r="A437" s="66"/>
      <c r="B437" s="66"/>
      <c r="C437" s="67"/>
      <c r="D437" s="67"/>
      <c r="E437" s="67"/>
      <c r="F437" s="1"/>
    </row>
    <row r="438" ht="15.75" customHeight="1">
      <c r="A438" s="66"/>
      <c r="B438" s="66"/>
      <c r="C438" s="67"/>
      <c r="D438" s="67"/>
      <c r="E438" s="67"/>
      <c r="F438" s="1"/>
    </row>
    <row r="439" ht="15.75" customHeight="1">
      <c r="A439" s="66"/>
      <c r="B439" s="66"/>
      <c r="C439" s="67"/>
      <c r="D439" s="67"/>
      <c r="E439" s="67"/>
      <c r="F439" s="1"/>
    </row>
    <row r="440" ht="15.75" customHeight="1">
      <c r="A440" s="66"/>
      <c r="B440" s="66"/>
      <c r="C440" s="67"/>
      <c r="D440" s="67"/>
      <c r="E440" s="67"/>
      <c r="F440" s="1"/>
    </row>
    <row r="441" ht="15.75" customHeight="1">
      <c r="A441" s="66"/>
      <c r="B441" s="66"/>
      <c r="C441" s="67"/>
      <c r="D441" s="67"/>
      <c r="E441" s="67"/>
      <c r="F441" s="1"/>
    </row>
    <row r="442" ht="15.75" customHeight="1">
      <c r="A442" s="66"/>
      <c r="B442" s="66"/>
      <c r="C442" s="67"/>
      <c r="D442" s="67"/>
      <c r="E442" s="67"/>
      <c r="F442" s="1"/>
    </row>
    <row r="443" ht="15.75" customHeight="1">
      <c r="A443" s="66"/>
      <c r="B443" s="66"/>
      <c r="C443" s="67"/>
      <c r="D443" s="67"/>
      <c r="E443" s="67"/>
      <c r="F443" s="1"/>
    </row>
    <row r="444" ht="15.75" customHeight="1">
      <c r="A444" s="66"/>
      <c r="B444" s="66"/>
      <c r="C444" s="67"/>
      <c r="D444" s="67"/>
      <c r="E444" s="67"/>
      <c r="F444" s="1"/>
    </row>
    <row r="445" ht="15.75" customHeight="1">
      <c r="A445" s="66"/>
      <c r="B445" s="66"/>
      <c r="C445" s="67"/>
      <c r="D445" s="67"/>
      <c r="E445" s="67"/>
      <c r="F445" s="1"/>
    </row>
    <row r="446" ht="15.75" customHeight="1">
      <c r="A446" s="66"/>
      <c r="B446" s="66"/>
      <c r="C446" s="67"/>
      <c r="D446" s="67"/>
      <c r="E446" s="67"/>
      <c r="F446" s="1"/>
    </row>
    <row r="447" ht="15.75" customHeight="1">
      <c r="A447" s="66"/>
      <c r="B447" s="66"/>
      <c r="C447" s="67"/>
      <c r="D447" s="67"/>
      <c r="E447" s="67"/>
      <c r="F447" s="1"/>
    </row>
    <row r="448" ht="15.75" customHeight="1">
      <c r="A448" s="66"/>
      <c r="B448" s="66"/>
      <c r="C448" s="67"/>
      <c r="D448" s="67"/>
      <c r="E448" s="67"/>
      <c r="F448" s="1"/>
    </row>
    <row r="449" ht="15.75" customHeight="1">
      <c r="A449" s="66"/>
      <c r="B449" s="66"/>
      <c r="C449" s="67"/>
      <c r="D449" s="67"/>
      <c r="E449" s="67"/>
      <c r="F449" s="1"/>
    </row>
    <row r="450" ht="15.75" customHeight="1">
      <c r="A450" s="66"/>
      <c r="B450" s="66"/>
      <c r="C450" s="67"/>
      <c r="D450" s="67"/>
      <c r="E450" s="67"/>
      <c r="F450" s="1"/>
    </row>
    <row r="451" ht="15.75" customHeight="1">
      <c r="A451" s="66"/>
      <c r="B451" s="66"/>
      <c r="C451" s="67"/>
      <c r="D451" s="67"/>
      <c r="E451" s="67"/>
      <c r="F451" s="1"/>
    </row>
    <row r="452" ht="15.75" customHeight="1">
      <c r="A452" s="66"/>
      <c r="B452" s="66"/>
      <c r="C452" s="67"/>
      <c r="D452" s="67"/>
      <c r="E452" s="67"/>
      <c r="F452" s="1"/>
    </row>
    <row r="453" ht="15.75" customHeight="1">
      <c r="A453" s="66"/>
      <c r="B453" s="66"/>
      <c r="C453" s="67"/>
      <c r="D453" s="67"/>
      <c r="E453" s="67"/>
      <c r="F453" s="1"/>
    </row>
    <row r="454" ht="15.75" customHeight="1">
      <c r="A454" s="66"/>
      <c r="B454" s="66"/>
      <c r="C454" s="67"/>
      <c r="D454" s="67"/>
      <c r="E454" s="67"/>
      <c r="F454" s="1"/>
    </row>
    <row r="455" ht="15.75" customHeight="1">
      <c r="A455" s="66"/>
      <c r="B455" s="66"/>
      <c r="C455" s="67"/>
      <c r="D455" s="67"/>
      <c r="E455" s="67"/>
      <c r="F455" s="1"/>
    </row>
    <row r="456" ht="15.75" customHeight="1">
      <c r="A456" s="66"/>
      <c r="B456" s="66"/>
      <c r="C456" s="67"/>
      <c r="D456" s="67"/>
      <c r="E456" s="67"/>
      <c r="F456" s="1"/>
    </row>
    <row r="457" ht="15.75" customHeight="1">
      <c r="A457" s="66"/>
      <c r="B457" s="66"/>
      <c r="C457" s="67"/>
      <c r="D457" s="67"/>
      <c r="E457" s="67"/>
      <c r="F457" s="1"/>
    </row>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9:E9"/>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27.29"/>
    <col customWidth="1" min="14" max="14" width="18.29"/>
    <col customWidth="1" min="15" max="15" width="10.14"/>
    <col customWidth="1" min="16" max="20" width="8.86"/>
    <col customWidth="1" min="21" max="28" width="8.0"/>
  </cols>
  <sheetData>
    <row r="1">
      <c r="A1" s="66"/>
      <c r="B1" s="67"/>
      <c r="C1" s="1"/>
      <c r="D1" s="1"/>
      <c r="E1" s="1"/>
      <c r="F1" s="1"/>
      <c r="G1" s="1"/>
      <c r="H1" s="1"/>
      <c r="I1" s="1"/>
      <c r="J1" s="1"/>
      <c r="K1" s="1"/>
      <c r="L1" s="1"/>
      <c r="M1" s="1"/>
      <c r="N1" s="1"/>
    </row>
    <row r="2" ht="21.75" customHeight="1">
      <c r="A2" s="118" t="s">
        <v>1817</v>
      </c>
      <c r="B2" s="69"/>
      <c r="C2" s="69"/>
      <c r="D2" s="69"/>
      <c r="E2" s="69"/>
      <c r="F2" s="69"/>
      <c r="G2" s="69"/>
      <c r="H2" s="69"/>
      <c r="I2" s="69"/>
      <c r="J2" s="69"/>
      <c r="K2" s="69"/>
      <c r="L2" s="69"/>
      <c r="M2" s="140"/>
      <c r="N2" s="140"/>
      <c r="O2" s="140"/>
      <c r="P2" s="141"/>
      <c r="Q2" s="142"/>
      <c r="R2" s="142"/>
      <c r="S2" s="142"/>
      <c r="T2" s="142"/>
      <c r="U2" s="142"/>
      <c r="V2" s="142"/>
      <c r="W2" s="142"/>
      <c r="X2" s="142"/>
      <c r="Y2" s="142"/>
      <c r="Z2" s="142"/>
      <c r="AA2" s="142"/>
      <c r="AB2" s="142"/>
    </row>
    <row r="3" ht="18.0" customHeight="1">
      <c r="A3" s="143"/>
      <c r="B3" s="143"/>
      <c r="C3" s="143"/>
      <c r="D3" s="143"/>
      <c r="E3" s="143"/>
      <c r="F3" s="143"/>
      <c r="G3" s="143"/>
      <c r="H3" s="71"/>
      <c r="I3" s="71"/>
      <c r="J3" s="71"/>
      <c r="K3" s="71"/>
      <c r="L3" s="71"/>
      <c r="M3" s="71"/>
      <c r="N3" s="71"/>
      <c r="O3" s="15"/>
      <c r="P3" s="15"/>
      <c r="Q3" s="15"/>
      <c r="R3" s="15"/>
      <c r="S3" s="15"/>
      <c r="T3" s="15"/>
      <c r="U3" s="15"/>
      <c r="V3" s="15"/>
      <c r="W3" s="15"/>
      <c r="X3" s="15"/>
      <c r="Y3" s="15"/>
      <c r="Z3" s="15"/>
      <c r="AA3" s="15"/>
      <c r="AB3" s="15"/>
    </row>
    <row r="4" ht="41.25" customHeight="1">
      <c r="A4" s="144" t="s">
        <v>1818</v>
      </c>
      <c r="B4" s="69"/>
      <c r="C4" s="69"/>
      <c r="D4" s="69"/>
      <c r="E4" s="69"/>
      <c r="F4" s="69"/>
      <c r="G4" s="69"/>
      <c r="H4" s="69"/>
      <c r="I4" s="69"/>
      <c r="J4" s="69"/>
      <c r="K4" s="69"/>
      <c r="L4" s="69"/>
      <c r="M4" s="140"/>
      <c r="N4" s="140"/>
      <c r="O4" s="140"/>
      <c r="P4" s="141"/>
      <c r="Q4" s="15"/>
      <c r="R4" s="15"/>
      <c r="S4" s="15"/>
      <c r="T4" s="15"/>
      <c r="U4" s="15"/>
      <c r="V4" s="15"/>
      <c r="W4" s="15"/>
      <c r="X4" s="15"/>
      <c r="Y4" s="15"/>
      <c r="Z4" s="15"/>
      <c r="AA4" s="15"/>
      <c r="AB4" s="15"/>
    </row>
    <row r="5" ht="13.5" customHeight="1">
      <c r="A5" s="145" t="s">
        <v>1819</v>
      </c>
      <c r="B5" s="69"/>
      <c r="C5" s="69"/>
      <c r="D5" s="69"/>
      <c r="E5" s="69"/>
      <c r="F5" s="69"/>
      <c r="G5" s="69"/>
      <c r="H5" s="69"/>
      <c r="I5" s="69"/>
      <c r="J5" s="69"/>
      <c r="K5" s="69"/>
      <c r="L5" s="69"/>
      <c r="M5" s="140"/>
      <c r="N5" s="140"/>
      <c r="O5" s="140"/>
      <c r="P5" s="141"/>
      <c r="Q5" s="15"/>
      <c r="R5" s="15"/>
      <c r="S5" s="15"/>
      <c r="T5" s="15"/>
      <c r="U5" s="15"/>
      <c r="V5" s="15"/>
      <c r="W5" s="15"/>
      <c r="X5" s="15"/>
      <c r="Y5" s="15"/>
      <c r="Z5" s="15"/>
      <c r="AA5" s="15"/>
      <c r="AB5" s="15"/>
    </row>
    <row r="6" ht="14.25" customHeight="1">
      <c r="A6" s="144" t="s">
        <v>1820</v>
      </c>
      <c r="B6" s="69"/>
      <c r="C6" s="69"/>
      <c r="D6" s="69"/>
      <c r="E6" s="69"/>
      <c r="F6" s="69"/>
      <c r="G6" s="69"/>
      <c r="H6" s="69"/>
      <c r="I6" s="69"/>
      <c r="J6" s="69"/>
      <c r="K6" s="69"/>
      <c r="L6" s="69"/>
      <c r="M6" s="140"/>
      <c r="N6" s="140"/>
      <c r="O6" s="140"/>
      <c r="P6" s="141"/>
      <c r="Q6" s="15"/>
      <c r="R6" s="15"/>
      <c r="S6" s="15"/>
      <c r="T6" s="15"/>
      <c r="U6" s="15"/>
      <c r="V6" s="15"/>
      <c r="W6" s="15"/>
      <c r="X6" s="15"/>
      <c r="Y6" s="15"/>
      <c r="Z6" s="15"/>
      <c r="AA6" s="15"/>
      <c r="AB6" s="15"/>
    </row>
    <row r="7" ht="14.25" customHeight="1">
      <c r="A7" s="72" t="s">
        <v>1821</v>
      </c>
      <c r="B7" s="69"/>
      <c r="C7" s="69"/>
      <c r="D7" s="69"/>
      <c r="E7" s="69"/>
      <c r="F7" s="69"/>
      <c r="G7" s="69"/>
      <c r="H7" s="69"/>
      <c r="I7" s="69"/>
      <c r="J7" s="69"/>
      <c r="K7" s="69"/>
      <c r="L7" s="69"/>
      <c r="M7" s="140"/>
      <c r="N7" s="140"/>
      <c r="O7" s="140"/>
      <c r="P7" s="141"/>
      <c r="Q7" s="71"/>
      <c r="R7" s="71"/>
      <c r="S7" s="71"/>
      <c r="T7" s="71"/>
      <c r="U7" s="15"/>
      <c r="V7" s="15"/>
      <c r="W7" s="15"/>
      <c r="X7" s="15"/>
      <c r="Y7" s="15"/>
      <c r="Z7" s="15"/>
      <c r="AA7" s="15"/>
      <c r="AB7" s="15"/>
    </row>
    <row r="8" ht="15.0" customHeight="1">
      <c r="A8" s="145" t="s">
        <v>1822</v>
      </c>
      <c r="B8" s="69"/>
      <c r="C8" s="69"/>
      <c r="D8" s="69"/>
      <c r="E8" s="69"/>
      <c r="F8" s="69"/>
      <c r="G8" s="69"/>
      <c r="H8" s="69"/>
      <c r="I8" s="69"/>
      <c r="J8" s="69"/>
      <c r="K8" s="69"/>
      <c r="L8" s="69"/>
      <c r="M8" s="140"/>
      <c r="N8" s="140"/>
      <c r="O8" s="140"/>
      <c r="P8" s="141"/>
      <c r="Q8" s="71"/>
      <c r="R8" s="71"/>
      <c r="S8" s="71"/>
      <c r="T8" s="71"/>
      <c r="U8" s="15"/>
      <c r="V8" s="15"/>
      <c r="W8" s="15"/>
      <c r="X8" s="15"/>
      <c r="Y8" s="15"/>
      <c r="Z8" s="15"/>
      <c r="AA8" s="15"/>
      <c r="AB8" s="15"/>
    </row>
    <row r="9" ht="14.25" customHeight="1">
      <c r="A9" s="72" t="s">
        <v>1823</v>
      </c>
      <c r="B9" s="69"/>
      <c r="C9" s="69"/>
      <c r="D9" s="69"/>
      <c r="E9" s="69"/>
      <c r="F9" s="69"/>
      <c r="G9" s="69"/>
      <c r="H9" s="69"/>
      <c r="I9" s="69"/>
      <c r="J9" s="69"/>
      <c r="K9" s="69"/>
      <c r="L9" s="69"/>
      <c r="M9" s="140"/>
      <c r="N9" s="140"/>
      <c r="O9" s="140"/>
      <c r="P9" s="141"/>
      <c r="Q9" s="71"/>
      <c r="R9" s="71"/>
      <c r="S9" s="71"/>
      <c r="T9" s="71"/>
      <c r="U9" s="15"/>
      <c r="V9" s="15"/>
      <c r="W9" s="15"/>
      <c r="X9" s="15"/>
      <c r="Y9" s="15"/>
      <c r="Z9" s="15"/>
      <c r="AA9" s="15"/>
      <c r="AB9" s="15"/>
    </row>
    <row r="10" ht="14.25" customHeight="1">
      <c r="A10" s="72" t="s">
        <v>1824</v>
      </c>
      <c r="B10" s="69"/>
      <c r="C10" s="69"/>
      <c r="D10" s="69"/>
      <c r="E10" s="69"/>
      <c r="F10" s="69"/>
      <c r="G10" s="69"/>
      <c r="H10" s="69"/>
      <c r="I10" s="69"/>
      <c r="J10" s="69"/>
      <c r="K10" s="69"/>
      <c r="L10" s="69"/>
      <c r="M10" s="140"/>
      <c r="N10" s="140"/>
      <c r="O10" s="140"/>
      <c r="P10" s="141"/>
      <c r="Q10" s="71"/>
      <c r="R10" s="71"/>
      <c r="S10" s="71"/>
      <c r="T10" s="71"/>
      <c r="U10" s="15"/>
      <c r="V10" s="15"/>
      <c r="W10" s="15"/>
      <c r="X10" s="15"/>
      <c r="Y10" s="15"/>
      <c r="Z10" s="15"/>
      <c r="AA10" s="15"/>
      <c r="AB10" s="15"/>
    </row>
    <row r="11" ht="66.75" customHeight="1">
      <c r="A11" s="75" t="s">
        <v>1825</v>
      </c>
      <c r="B11" s="69"/>
      <c r="C11" s="69"/>
      <c r="D11" s="69"/>
      <c r="E11" s="69"/>
      <c r="F11" s="69"/>
      <c r="G11" s="69"/>
      <c r="H11" s="69"/>
      <c r="I11" s="69"/>
      <c r="J11" s="69"/>
      <c r="K11" s="69"/>
      <c r="L11" s="69"/>
      <c r="M11" s="140"/>
      <c r="N11" s="140"/>
      <c r="O11" s="140"/>
      <c r="P11" s="141"/>
      <c r="Q11" s="15"/>
      <c r="R11" s="15"/>
      <c r="S11" s="15"/>
      <c r="T11" s="15"/>
      <c r="U11" s="15"/>
      <c r="V11" s="15"/>
      <c r="W11" s="15"/>
      <c r="X11" s="15"/>
      <c r="Y11" s="15"/>
      <c r="Z11" s="15"/>
      <c r="AA11" s="15"/>
      <c r="AB11" s="15"/>
    </row>
    <row r="12">
      <c r="A12" s="146"/>
      <c r="B12" s="146"/>
      <c r="C12" s="146"/>
      <c r="D12" s="146"/>
      <c r="E12" s="146"/>
      <c r="F12" s="146"/>
      <c r="G12" s="146"/>
      <c r="H12" s="146"/>
      <c r="I12" s="146"/>
      <c r="J12" s="146"/>
      <c r="K12" s="146"/>
      <c r="L12" s="146"/>
      <c r="M12" s="146"/>
      <c r="N12" s="146"/>
      <c r="O12" s="15"/>
      <c r="P12" s="15"/>
      <c r="Q12" s="15"/>
      <c r="R12" s="15"/>
      <c r="S12" s="15"/>
      <c r="T12" s="15"/>
      <c r="U12" s="15"/>
      <c r="V12" s="15"/>
      <c r="W12" s="15"/>
      <c r="X12" s="15"/>
      <c r="Y12" s="15"/>
      <c r="Z12" s="15"/>
      <c r="AA12" s="15"/>
      <c r="AB12" s="15"/>
    </row>
    <row r="13">
      <c r="A13" s="147" t="s">
        <v>7</v>
      </c>
      <c r="B13" s="147" t="s">
        <v>1826</v>
      </c>
      <c r="C13" s="147" t="s">
        <v>1827</v>
      </c>
      <c r="D13" s="147" t="s">
        <v>1828</v>
      </c>
      <c r="E13" s="147" t="s">
        <v>1829</v>
      </c>
      <c r="F13" s="80" t="s">
        <v>8</v>
      </c>
      <c r="G13" s="147" t="s">
        <v>1830</v>
      </c>
      <c r="H13" s="147" t="s">
        <v>1831</v>
      </c>
      <c r="I13" s="147" t="s">
        <v>1832</v>
      </c>
      <c r="J13" s="147" t="s">
        <v>1833</v>
      </c>
      <c r="K13" s="147" t="s">
        <v>1834</v>
      </c>
      <c r="L13" s="148" t="s">
        <v>208</v>
      </c>
      <c r="M13" s="119" t="s">
        <v>209</v>
      </c>
      <c r="N13" s="146"/>
      <c r="O13" s="15"/>
      <c r="P13" s="15"/>
    </row>
    <row r="14" ht="11.25" customHeight="1">
      <c r="A14" s="149" t="s">
        <v>1835</v>
      </c>
      <c r="B14" s="149" t="s">
        <v>1836</v>
      </c>
      <c r="C14" s="149" t="s">
        <v>1837</v>
      </c>
      <c r="D14" s="150" t="s">
        <v>1838</v>
      </c>
      <c r="E14" s="149" t="s">
        <v>1839</v>
      </c>
      <c r="F14" s="151" t="s">
        <v>52</v>
      </c>
      <c r="G14" s="149"/>
      <c r="H14" s="150">
        <v>2024.0</v>
      </c>
      <c r="I14" s="150">
        <v>2024.0</v>
      </c>
      <c r="J14" s="150" t="s">
        <v>1840</v>
      </c>
      <c r="K14" s="150">
        <v>400.0</v>
      </c>
      <c r="L14" s="152">
        <v>400.0</v>
      </c>
      <c r="M14" s="88" t="s">
        <v>51</v>
      </c>
      <c r="N14" s="146"/>
      <c r="O14" s="71"/>
      <c r="P14" s="71"/>
      <c r="Q14" s="121"/>
      <c r="R14" s="121"/>
      <c r="S14" s="121"/>
      <c r="T14" s="121"/>
      <c r="U14" s="121"/>
      <c r="V14" s="121"/>
      <c r="W14" s="121"/>
      <c r="X14" s="121"/>
      <c r="Y14" s="121"/>
      <c r="Z14" s="121"/>
      <c r="AA14" s="121"/>
      <c r="AB14" s="121"/>
    </row>
    <row r="15" ht="11.25" customHeight="1">
      <c r="A15" s="149" t="s">
        <v>1841</v>
      </c>
      <c r="B15" s="149" t="s">
        <v>1842</v>
      </c>
      <c r="C15" s="149" t="s">
        <v>1843</v>
      </c>
      <c r="D15" s="150" t="s">
        <v>1844</v>
      </c>
      <c r="E15" s="149" t="s">
        <v>1845</v>
      </c>
      <c r="F15" s="151" t="s">
        <v>52</v>
      </c>
      <c r="G15" s="149" t="s">
        <v>1846</v>
      </c>
      <c r="H15" s="150">
        <v>2024.0</v>
      </c>
      <c r="I15" s="150" t="s">
        <v>1847</v>
      </c>
      <c r="J15" s="150" t="s">
        <v>1847</v>
      </c>
      <c r="K15" s="150">
        <v>400.0</v>
      </c>
      <c r="L15" s="152">
        <v>50.0</v>
      </c>
      <c r="M15" s="88" t="s">
        <v>56</v>
      </c>
      <c r="N15" s="146"/>
      <c r="O15" s="71"/>
      <c r="P15" s="71"/>
      <c r="Q15" s="121"/>
      <c r="R15" s="121"/>
      <c r="S15" s="121"/>
      <c r="T15" s="121"/>
      <c r="U15" s="121"/>
      <c r="V15" s="121"/>
      <c r="W15" s="121"/>
      <c r="X15" s="121"/>
      <c r="Y15" s="121"/>
      <c r="Z15" s="121"/>
      <c r="AA15" s="121"/>
      <c r="AB15" s="121"/>
    </row>
    <row r="16" ht="11.25" customHeight="1">
      <c r="A16" s="149" t="s">
        <v>1841</v>
      </c>
      <c r="B16" s="149" t="s">
        <v>1848</v>
      </c>
      <c r="C16" s="149" t="s">
        <v>1849</v>
      </c>
      <c r="D16" s="150" t="s">
        <v>1844</v>
      </c>
      <c r="E16" s="149" t="s">
        <v>1850</v>
      </c>
      <c r="F16" s="151" t="s">
        <v>52</v>
      </c>
      <c r="G16" s="149" t="s">
        <v>1851</v>
      </c>
      <c r="H16" s="150">
        <v>2023.0</v>
      </c>
      <c r="I16" s="150" t="s">
        <v>1847</v>
      </c>
      <c r="J16" s="150" t="s">
        <v>1847</v>
      </c>
      <c r="K16" s="150">
        <v>400.0</v>
      </c>
      <c r="L16" s="152">
        <v>100.0</v>
      </c>
      <c r="M16" s="88" t="s">
        <v>56</v>
      </c>
      <c r="N16" s="146"/>
      <c r="O16" s="71"/>
      <c r="P16" s="71"/>
      <c r="Q16" s="121"/>
      <c r="R16" s="121"/>
      <c r="S16" s="121"/>
      <c r="T16" s="121"/>
      <c r="U16" s="121"/>
      <c r="V16" s="121"/>
      <c r="W16" s="121"/>
      <c r="X16" s="121"/>
      <c r="Y16" s="121"/>
      <c r="Z16" s="121"/>
      <c r="AA16" s="121"/>
      <c r="AB16" s="121"/>
    </row>
    <row r="17" ht="11.25" customHeight="1">
      <c r="A17" s="149" t="s">
        <v>1841</v>
      </c>
      <c r="B17" s="149" t="s">
        <v>1852</v>
      </c>
      <c r="C17" s="149" t="s">
        <v>1853</v>
      </c>
      <c r="D17" s="150" t="s">
        <v>1844</v>
      </c>
      <c r="E17" s="149" t="s">
        <v>1850</v>
      </c>
      <c r="F17" s="151"/>
      <c r="G17" s="149" t="s">
        <v>1854</v>
      </c>
      <c r="H17" s="150">
        <v>2024.0</v>
      </c>
      <c r="I17" s="150" t="s">
        <v>1847</v>
      </c>
      <c r="J17" s="150" t="s">
        <v>1847</v>
      </c>
      <c r="K17" s="150">
        <v>400.0</v>
      </c>
      <c r="L17" s="152">
        <v>133.33</v>
      </c>
      <c r="M17" s="88" t="s">
        <v>56</v>
      </c>
      <c r="N17" s="146"/>
      <c r="O17" s="71"/>
      <c r="P17" s="71"/>
      <c r="Q17" s="121"/>
      <c r="R17" s="121"/>
      <c r="S17" s="121"/>
      <c r="T17" s="121"/>
      <c r="U17" s="121"/>
      <c r="V17" s="121"/>
      <c r="W17" s="121"/>
      <c r="X17" s="121"/>
      <c r="Y17" s="121"/>
      <c r="Z17" s="121"/>
      <c r="AA17" s="121"/>
      <c r="AB17" s="121"/>
    </row>
    <row r="18" ht="11.25" customHeight="1">
      <c r="A18" s="149" t="s">
        <v>1855</v>
      </c>
      <c r="B18" s="149" t="s">
        <v>1856</v>
      </c>
      <c r="C18" s="149" t="s">
        <v>1857</v>
      </c>
      <c r="D18" s="150" t="s">
        <v>1838</v>
      </c>
      <c r="E18" s="149" t="s">
        <v>1855</v>
      </c>
      <c r="F18" s="151" t="s">
        <v>52</v>
      </c>
      <c r="G18" s="149" t="s">
        <v>1858</v>
      </c>
      <c r="H18" s="150">
        <v>2024.0</v>
      </c>
      <c r="I18" s="150">
        <v>2024.0</v>
      </c>
      <c r="J18" s="150" t="s">
        <v>1859</v>
      </c>
      <c r="K18" s="150">
        <v>2000.0</v>
      </c>
      <c r="L18" s="152">
        <v>600.0</v>
      </c>
      <c r="M18" s="88" t="s">
        <v>57</v>
      </c>
      <c r="N18" s="146"/>
      <c r="O18" s="71"/>
      <c r="P18" s="71"/>
      <c r="Q18" s="121"/>
      <c r="R18" s="121"/>
      <c r="S18" s="121"/>
      <c r="T18" s="121"/>
      <c r="U18" s="121"/>
      <c r="V18" s="121"/>
      <c r="W18" s="121"/>
      <c r="X18" s="121"/>
      <c r="Y18" s="121"/>
      <c r="Z18" s="121"/>
      <c r="AA18" s="121"/>
      <c r="AB18" s="121"/>
    </row>
    <row r="19" ht="11.25" customHeight="1">
      <c r="A19" s="149" t="s">
        <v>1855</v>
      </c>
      <c r="B19" s="149" t="s">
        <v>1860</v>
      </c>
      <c r="C19" s="149" t="s">
        <v>1861</v>
      </c>
      <c r="D19" s="150" t="s">
        <v>1844</v>
      </c>
      <c r="E19" s="149" t="s">
        <v>1855</v>
      </c>
      <c r="F19" s="151" t="s">
        <v>52</v>
      </c>
      <c r="G19" s="149" t="s">
        <v>1862</v>
      </c>
      <c r="H19" s="150">
        <v>2024.0</v>
      </c>
      <c r="I19" s="150">
        <v>2024.0</v>
      </c>
      <c r="J19" s="150" t="s">
        <v>1863</v>
      </c>
      <c r="K19" s="150">
        <v>2000.0</v>
      </c>
      <c r="L19" s="152">
        <v>1042.608</v>
      </c>
      <c r="M19" s="88" t="s">
        <v>57</v>
      </c>
      <c r="N19" s="146"/>
      <c r="O19" s="71"/>
      <c r="P19" s="71"/>
      <c r="Q19" s="121"/>
      <c r="R19" s="121"/>
      <c r="S19" s="121"/>
      <c r="T19" s="121"/>
      <c r="U19" s="121"/>
      <c r="V19" s="121"/>
      <c r="W19" s="121"/>
      <c r="X19" s="121"/>
      <c r="Y19" s="121"/>
      <c r="Z19" s="121"/>
      <c r="AA19" s="121"/>
      <c r="AB19" s="121"/>
    </row>
    <row r="20" ht="11.25" customHeight="1">
      <c r="A20" s="149" t="s">
        <v>1855</v>
      </c>
      <c r="B20" s="149" t="s">
        <v>1864</v>
      </c>
      <c r="C20" s="149" t="s">
        <v>1865</v>
      </c>
      <c r="D20" s="150" t="s">
        <v>1844</v>
      </c>
      <c r="E20" s="149" t="s">
        <v>1855</v>
      </c>
      <c r="F20" s="151" t="s">
        <v>52</v>
      </c>
      <c r="G20" s="149" t="s">
        <v>1866</v>
      </c>
      <c r="H20" s="150">
        <v>2024.0</v>
      </c>
      <c r="I20" s="150" t="s">
        <v>1867</v>
      </c>
      <c r="J20" s="150" t="s">
        <v>1868</v>
      </c>
      <c r="K20" s="150">
        <v>400.0</v>
      </c>
      <c r="L20" s="152">
        <v>400.0</v>
      </c>
      <c r="M20" s="88" t="s">
        <v>57</v>
      </c>
      <c r="N20" s="146"/>
      <c r="O20" s="71"/>
      <c r="P20" s="71"/>
      <c r="Q20" s="121"/>
      <c r="R20" s="121"/>
      <c r="S20" s="121"/>
      <c r="T20" s="121"/>
      <c r="U20" s="121"/>
      <c r="V20" s="121"/>
      <c r="W20" s="121"/>
      <c r="X20" s="121"/>
      <c r="Y20" s="121"/>
      <c r="Z20" s="121"/>
      <c r="AA20" s="121"/>
      <c r="AB20" s="121"/>
    </row>
    <row r="21" ht="11.25" customHeight="1">
      <c r="A21" s="149" t="s">
        <v>1855</v>
      </c>
      <c r="B21" s="149" t="s">
        <v>1869</v>
      </c>
      <c r="C21" s="149" t="s">
        <v>1870</v>
      </c>
      <c r="D21" s="150" t="s">
        <v>1838</v>
      </c>
      <c r="E21" s="149" t="s">
        <v>1855</v>
      </c>
      <c r="F21" s="151" t="s">
        <v>52</v>
      </c>
      <c r="G21" s="149" t="s">
        <v>1871</v>
      </c>
      <c r="H21" s="150">
        <v>2024.0</v>
      </c>
      <c r="I21" s="150" t="s">
        <v>1867</v>
      </c>
      <c r="J21" s="150">
        <v>2801260.0</v>
      </c>
      <c r="K21" s="150">
        <v>200.0</v>
      </c>
      <c r="L21" s="152">
        <v>200.0</v>
      </c>
      <c r="M21" s="88" t="s">
        <v>57</v>
      </c>
      <c r="N21" s="146"/>
      <c r="O21" s="71"/>
      <c r="P21" s="71"/>
      <c r="Q21" s="121"/>
      <c r="R21" s="121"/>
      <c r="S21" s="121"/>
      <c r="T21" s="121"/>
      <c r="U21" s="121"/>
      <c r="V21" s="121"/>
      <c r="W21" s="121"/>
      <c r="X21" s="121"/>
      <c r="Y21" s="121"/>
      <c r="Z21" s="121"/>
      <c r="AA21" s="121"/>
      <c r="AB21" s="121"/>
    </row>
    <row r="22" ht="11.25" customHeight="1">
      <c r="A22" s="149" t="s">
        <v>1850</v>
      </c>
      <c r="B22" s="149" t="s">
        <v>1872</v>
      </c>
      <c r="C22" s="149" t="s">
        <v>1873</v>
      </c>
      <c r="D22" s="150" t="s">
        <v>1844</v>
      </c>
      <c r="E22" s="149" t="s">
        <v>1850</v>
      </c>
      <c r="F22" s="151" t="s">
        <v>52</v>
      </c>
      <c r="G22" s="149" t="s">
        <v>1874</v>
      </c>
      <c r="H22" s="150">
        <v>2024.0</v>
      </c>
      <c r="I22" s="150"/>
      <c r="J22" s="150" t="s">
        <v>1875</v>
      </c>
      <c r="K22" s="150">
        <v>400.0</v>
      </c>
      <c r="L22" s="152">
        <v>100.0</v>
      </c>
      <c r="M22" s="88" t="s">
        <v>64</v>
      </c>
      <c r="N22" s="146"/>
      <c r="O22" s="71"/>
      <c r="P22" s="71"/>
      <c r="Q22" s="121"/>
      <c r="R22" s="121"/>
      <c r="S22" s="121"/>
      <c r="T22" s="121"/>
      <c r="U22" s="121"/>
      <c r="V22" s="121"/>
      <c r="W22" s="121"/>
      <c r="X22" s="121"/>
      <c r="Y22" s="121"/>
      <c r="Z22" s="121"/>
      <c r="AA22" s="121"/>
      <c r="AB22" s="121"/>
    </row>
    <row r="23" ht="11.25" customHeight="1">
      <c r="A23" s="149" t="s">
        <v>1850</v>
      </c>
      <c r="B23" s="149" t="s">
        <v>1876</v>
      </c>
      <c r="C23" s="149" t="s">
        <v>1877</v>
      </c>
      <c r="D23" s="150" t="s">
        <v>1844</v>
      </c>
      <c r="E23" s="149" t="s">
        <v>1850</v>
      </c>
      <c r="F23" s="151" t="s">
        <v>52</v>
      </c>
      <c r="G23" s="149" t="s">
        <v>1854</v>
      </c>
      <c r="H23" s="150">
        <v>2024.0</v>
      </c>
      <c r="I23" s="150"/>
      <c r="J23" s="150" t="s">
        <v>1878</v>
      </c>
      <c r="K23" s="150">
        <v>400.0</v>
      </c>
      <c r="L23" s="152">
        <v>133.33</v>
      </c>
      <c r="M23" s="88" t="s">
        <v>64</v>
      </c>
      <c r="N23" s="146"/>
      <c r="O23" s="71"/>
      <c r="P23" s="71"/>
      <c r="Q23" s="121"/>
      <c r="R23" s="121"/>
      <c r="S23" s="121"/>
      <c r="T23" s="121"/>
      <c r="U23" s="121"/>
      <c r="V23" s="121"/>
      <c r="W23" s="121"/>
      <c r="X23" s="121"/>
      <c r="Y23" s="121"/>
      <c r="Z23" s="121"/>
      <c r="AA23" s="121"/>
      <c r="AB23" s="121"/>
    </row>
    <row r="24" ht="11.25" customHeight="1">
      <c r="A24" s="149" t="s">
        <v>1850</v>
      </c>
      <c r="B24" s="149" t="s">
        <v>1879</v>
      </c>
      <c r="C24" s="149" t="s">
        <v>1877</v>
      </c>
      <c r="D24" s="150" t="s">
        <v>1844</v>
      </c>
      <c r="E24" s="149" t="s">
        <v>1880</v>
      </c>
      <c r="F24" s="151" t="s">
        <v>52</v>
      </c>
      <c r="G24" s="149" t="s">
        <v>1846</v>
      </c>
      <c r="H24" s="150">
        <v>2024.0</v>
      </c>
      <c r="I24" s="150"/>
      <c r="J24" s="150" t="s">
        <v>1881</v>
      </c>
      <c r="K24" s="150">
        <v>400.0</v>
      </c>
      <c r="L24" s="152">
        <v>50.0</v>
      </c>
      <c r="M24" s="88" t="s">
        <v>64</v>
      </c>
      <c r="N24" s="146"/>
      <c r="O24" s="71"/>
      <c r="P24" s="71"/>
      <c r="Q24" s="121"/>
      <c r="R24" s="121"/>
      <c r="S24" s="121"/>
      <c r="T24" s="121"/>
      <c r="U24" s="121"/>
      <c r="V24" s="121"/>
      <c r="W24" s="121"/>
      <c r="X24" s="121"/>
      <c r="Y24" s="121"/>
      <c r="Z24" s="121"/>
      <c r="AA24" s="121"/>
      <c r="AB24" s="121"/>
    </row>
    <row r="25" ht="11.25" customHeight="1">
      <c r="A25" s="149" t="s">
        <v>1845</v>
      </c>
      <c r="B25" s="149" t="s">
        <v>1882</v>
      </c>
      <c r="C25" s="149" t="s">
        <v>1883</v>
      </c>
      <c r="D25" s="150" t="s">
        <v>1838</v>
      </c>
      <c r="E25" s="149" t="s">
        <v>1884</v>
      </c>
      <c r="F25" s="151" t="s">
        <v>52</v>
      </c>
      <c r="G25" s="149" t="s">
        <v>1885</v>
      </c>
      <c r="H25" s="150">
        <v>2024.0</v>
      </c>
      <c r="I25" s="150">
        <v>2024.0</v>
      </c>
      <c r="J25" s="150" t="s">
        <v>1886</v>
      </c>
      <c r="K25" s="150" t="s">
        <v>1887</v>
      </c>
      <c r="L25" s="152">
        <v>800.0</v>
      </c>
      <c r="M25" s="88" t="s">
        <v>78</v>
      </c>
      <c r="N25" s="146"/>
      <c r="O25" s="71"/>
      <c r="P25" s="71"/>
      <c r="Q25" s="121"/>
      <c r="R25" s="121"/>
      <c r="S25" s="121"/>
      <c r="T25" s="121"/>
      <c r="U25" s="121"/>
      <c r="V25" s="121"/>
      <c r="W25" s="121"/>
      <c r="X25" s="121"/>
      <c r="Y25" s="121"/>
      <c r="Z25" s="121"/>
      <c r="AA25" s="121"/>
      <c r="AB25" s="121"/>
    </row>
    <row r="26" ht="11.25" customHeight="1">
      <c r="A26" s="149" t="s">
        <v>1845</v>
      </c>
      <c r="B26" s="149" t="s">
        <v>1888</v>
      </c>
      <c r="C26" s="149" t="s">
        <v>1883</v>
      </c>
      <c r="D26" s="150" t="s">
        <v>1844</v>
      </c>
      <c r="E26" s="149" t="s">
        <v>1889</v>
      </c>
      <c r="F26" s="151" t="s">
        <v>52</v>
      </c>
      <c r="G26" s="149" t="s">
        <v>1890</v>
      </c>
      <c r="H26" s="150">
        <v>2024.0</v>
      </c>
      <c r="I26" s="150"/>
      <c r="J26" s="150"/>
      <c r="K26" s="150">
        <v>400.0</v>
      </c>
      <c r="L26" s="152">
        <v>50.0</v>
      </c>
      <c r="M26" s="88" t="s">
        <v>78</v>
      </c>
      <c r="N26" s="146"/>
      <c r="O26" s="71"/>
      <c r="P26" s="71"/>
      <c r="Q26" s="121"/>
      <c r="R26" s="121"/>
      <c r="S26" s="121"/>
      <c r="T26" s="121"/>
      <c r="U26" s="121"/>
      <c r="V26" s="121"/>
      <c r="W26" s="121"/>
      <c r="X26" s="121"/>
      <c r="Y26" s="121"/>
      <c r="Z26" s="121"/>
      <c r="AA26" s="121"/>
      <c r="AB26" s="121"/>
    </row>
    <row r="27" ht="11.25" customHeight="1">
      <c r="A27" s="149" t="s">
        <v>1845</v>
      </c>
      <c r="B27" s="149" t="s">
        <v>1891</v>
      </c>
      <c r="C27" s="149" t="s">
        <v>1883</v>
      </c>
      <c r="D27" s="150" t="s">
        <v>1844</v>
      </c>
      <c r="E27" s="149" t="s">
        <v>1892</v>
      </c>
      <c r="F27" s="151" t="s">
        <v>52</v>
      </c>
      <c r="G27" s="149" t="s">
        <v>1890</v>
      </c>
      <c r="H27" s="150">
        <v>2024.0</v>
      </c>
      <c r="I27" s="150"/>
      <c r="J27" s="150"/>
      <c r="K27" s="150">
        <v>400.0</v>
      </c>
      <c r="L27" s="152">
        <v>100.0</v>
      </c>
      <c r="M27" s="88" t="s">
        <v>78</v>
      </c>
      <c r="N27" s="146"/>
      <c r="O27" s="71"/>
      <c r="P27" s="71"/>
      <c r="Q27" s="121"/>
      <c r="R27" s="121"/>
      <c r="S27" s="121"/>
      <c r="T27" s="121"/>
      <c r="U27" s="121"/>
      <c r="V27" s="121"/>
      <c r="W27" s="121"/>
      <c r="X27" s="121"/>
      <c r="Y27" s="121"/>
      <c r="Z27" s="121"/>
      <c r="AA27" s="121"/>
      <c r="AB27" s="121"/>
    </row>
    <row r="28" ht="11.25" customHeight="1">
      <c r="A28" s="149" t="s">
        <v>1845</v>
      </c>
      <c r="B28" s="149" t="s">
        <v>1893</v>
      </c>
      <c r="C28" s="149" t="s">
        <v>1883</v>
      </c>
      <c r="D28" s="150" t="s">
        <v>1844</v>
      </c>
      <c r="E28" s="149" t="s">
        <v>1894</v>
      </c>
      <c r="F28" s="151" t="s">
        <v>1895</v>
      </c>
      <c r="G28" s="149" t="s">
        <v>1896</v>
      </c>
      <c r="H28" s="150">
        <v>2024.0</v>
      </c>
      <c r="I28" s="150"/>
      <c r="J28" s="150"/>
      <c r="K28" s="150">
        <v>400.0</v>
      </c>
      <c r="L28" s="152">
        <v>100.0</v>
      </c>
      <c r="M28" s="88" t="s">
        <v>78</v>
      </c>
      <c r="N28" s="146"/>
      <c r="O28" s="71"/>
      <c r="P28" s="71"/>
      <c r="Q28" s="121"/>
      <c r="R28" s="121"/>
      <c r="S28" s="121"/>
      <c r="T28" s="121"/>
      <c r="U28" s="121"/>
      <c r="V28" s="121"/>
      <c r="W28" s="121"/>
      <c r="X28" s="121"/>
      <c r="Y28" s="121"/>
      <c r="Z28" s="121"/>
      <c r="AA28" s="121"/>
      <c r="AB28" s="121"/>
    </row>
    <row r="29" ht="11.25" customHeight="1">
      <c r="A29" s="149" t="s">
        <v>1845</v>
      </c>
      <c r="B29" s="149" t="s">
        <v>1897</v>
      </c>
      <c r="C29" s="149" t="s">
        <v>1898</v>
      </c>
      <c r="D29" s="150" t="s">
        <v>1899</v>
      </c>
      <c r="E29" s="149" t="s">
        <v>1892</v>
      </c>
      <c r="F29" s="151" t="s">
        <v>52</v>
      </c>
      <c r="G29" s="149" t="s">
        <v>1900</v>
      </c>
      <c r="H29" s="150">
        <v>2024.0</v>
      </c>
      <c r="I29" s="150"/>
      <c r="J29" s="150"/>
      <c r="K29" s="150">
        <v>400.0</v>
      </c>
      <c r="L29" s="152">
        <v>133.0</v>
      </c>
      <c r="M29" s="88" t="s">
        <v>78</v>
      </c>
      <c r="N29" s="146"/>
      <c r="O29" s="71"/>
      <c r="P29" s="71"/>
      <c r="Q29" s="121"/>
      <c r="R29" s="121"/>
      <c r="S29" s="121"/>
      <c r="T29" s="121"/>
      <c r="U29" s="121"/>
      <c r="V29" s="121"/>
      <c r="W29" s="121"/>
      <c r="X29" s="121"/>
      <c r="Y29" s="121"/>
      <c r="Z29" s="121"/>
      <c r="AA29" s="121"/>
      <c r="AB29" s="121"/>
    </row>
    <row r="30" ht="11.25" customHeight="1">
      <c r="A30" s="149" t="s">
        <v>1845</v>
      </c>
      <c r="B30" s="149" t="s">
        <v>1901</v>
      </c>
      <c r="C30" s="149" t="s">
        <v>1902</v>
      </c>
      <c r="D30" s="150" t="s">
        <v>1899</v>
      </c>
      <c r="E30" s="149" t="s">
        <v>1889</v>
      </c>
      <c r="F30" s="151" t="s">
        <v>52</v>
      </c>
      <c r="G30" s="149" t="s">
        <v>1903</v>
      </c>
      <c r="H30" s="150">
        <v>2024.0</v>
      </c>
      <c r="I30" s="150"/>
      <c r="J30" s="150"/>
      <c r="K30" s="150">
        <v>400.0</v>
      </c>
      <c r="L30" s="152">
        <v>133.0</v>
      </c>
      <c r="M30" s="88" t="s">
        <v>78</v>
      </c>
      <c r="N30" s="146"/>
      <c r="O30" s="71"/>
      <c r="P30" s="71"/>
      <c r="Q30" s="121"/>
      <c r="R30" s="121"/>
      <c r="S30" s="121"/>
      <c r="T30" s="121"/>
      <c r="U30" s="121"/>
      <c r="V30" s="121"/>
      <c r="W30" s="121"/>
      <c r="X30" s="121"/>
      <c r="Y30" s="121"/>
      <c r="Z30" s="121"/>
      <c r="AA30" s="121"/>
      <c r="AB30" s="121"/>
    </row>
    <row r="31" ht="11.25" customHeight="1">
      <c r="A31" s="149" t="s">
        <v>1904</v>
      </c>
      <c r="B31" s="149" t="s">
        <v>1888</v>
      </c>
      <c r="C31" s="149" t="s">
        <v>1883</v>
      </c>
      <c r="D31" s="150" t="s">
        <v>1844</v>
      </c>
      <c r="E31" s="149" t="s">
        <v>78</v>
      </c>
      <c r="F31" s="151" t="s">
        <v>52</v>
      </c>
      <c r="G31" s="149" t="s">
        <v>1890</v>
      </c>
      <c r="H31" s="150">
        <v>2024.0</v>
      </c>
      <c r="I31" s="150"/>
      <c r="J31" s="150"/>
      <c r="K31" s="150">
        <v>400.0</v>
      </c>
      <c r="L31" s="152">
        <v>50.0</v>
      </c>
      <c r="M31" s="88" t="s">
        <v>79</v>
      </c>
      <c r="N31" s="146"/>
      <c r="O31" s="71"/>
      <c r="P31" s="71"/>
      <c r="Q31" s="121"/>
      <c r="R31" s="121"/>
      <c r="S31" s="121"/>
      <c r="T31" s="121"/>
      <c r="U31" s="121"/>
      <c r="V31" s="121"/>
      <c r="W31" s="121"/>
      <c r="X31" s="121"/>
      <c r="Y31" s="121"/>
      <c r="Z31" s="121"/>
      <c r="AA31" s="121"/>
      <c r="AB31" s="121"/>
    </row>
    <row r="32" ht="11.25" customHeight="1">
      <c r="A32" s="149" t="s">
        <v>1904</v>
      </c>
      <c r="B32" s="149" t="s">
        <v>1897</v>
      </c>
      <c r="C32" s="149" t="s">
        <v>1898</v>
      </c>
      <c r="D32" s="150" t="s">
        <v>1899</v>
      </c>
      <c r="E32" s="149" t="s">
        <v>1892</v>
      </c>
      <c r="F32" s="151" t="s">
        <v>52</v>
      </c>
      <c r="G32" s="149" t="s">
        <v>1900</v>
      </c>
      <c r="H32" s="150">
        <v>2024.0</v>
      </c>
      <c r="I32" s="150"/>
      <c r="J32" s="150"/>
      <c r="K32" s="150">
        <v>400.0</v>
      </c>
      <c r="L32" s="152">
        <v>133.0</v>
      </c>
      <c r="M32" s="88" t="s">
        <v>79</v>
      </c>
      <c r="N32" s="146"/>
      <c r="O32" s="71"/>
      <c r="P32" s="71"/>
      <c r="Q32" s="121"/>
      <c r="R32" s="121"/>
      <c r="S32" s="121"/>
      <c r="T32" s="121"/>
      <c r="U32" s="121"/>
      <c r="V32" s="121"/>
      <c r="W32" s="121"/>
      <c r="X32" s="121"/>
      <c r="Y32" s="121"/>
      <c r="Z32" s="121"/>
      <c r="AA32" s="121"/>
      <c r="AB32" s="121"/>
    </row>
    <row r="33" ht="11.25" customHeight="1">
      <c r="A33" s="149" t="s">
        <v>1904</v>
      </c>
      <c r="B33" s="149" t="s">
        <v>1901</v>
      </c>
      <c r="C33" s="149" t="s">
        <v>1902</v>
      </c>
      <c r="D33" s="150" t="s">
        <v>1899</v>
      </c>
      <c r="E33" s="149" t="s">
        <v>78</v>
      </c>
      <c r="F33" s="151" t="s">
        <v>52</v>
      </c>
      <c r="G33" s="149" t="s">
        <v>1903</v>
      </c>
      <c r="H33" s="150">
        <v>2024.0</v>
      </c>
      <c r="I33" s="150"/>
      <c r="J33" s="150"/>
      <c r="K33" s="150">
        <v>400.0</v>
      </c>
      <c r="L33" s="152">
        <v>133.0</v>
      </c>
      <c r="M33" s="88" t="s">
        <v>79</v>
      </c>
      <c r="N33" s="146"/>
      <c r="O33" s="71"/>
      <c r="P33" s="71"/>
      <c r="Q33" s="121"/>
      <c r="R33" s="121"/>
      <c r="S33" s="121"/>
      <c r="T33" s="121"/>
      <c r="U33" s="121"/>
      <c r="V33" s="121"/>
      <c r="W33" s="121"/>
      <c r="X33" s="121"/>
      <c r="Y33" s="121"/>
      <c r="Z33" s="121"/>
      <c r="AA33" s="121"/>
      <c r="AB33" s="121"/>
    </row>
    <row r="34" ht="11.25" customHeight="1">
      <c r="A34" s="149" t="s">
        <v>1905</v>
      </c>
      <c r="B34" s="149" t="s">
        <v>1906</v>
      </c>
      <c r="C34" s="149" t="s">
        <v>1907</v>
      </c>
      <c r="D34" s="150" t="s">
        <v>1899</v>
      </c>
      <c r="E34" s="149" t="s">
        <v>1845</v>
      </c>
      <c r="F34" s="151" t="s">
        <v>52</v>
      </c>
      <c r="G34" s="149" t="s">
        <v>1908</v>
      </c>
      <c r="H34" s="150">
        <v>2024.0</v>
      </c>
      <c r="I34" s="150"/>
      <c r="J34" s="150"/>
      <c r="K34" s="150">
        <v>400.0</v>
      </c>
      <c r="L34" s="152">
        <v>50.0</v>
      </c>
      <c r="M34" s="88" t="s">
        <v>86</v>
      </c>
      <c r="N34" s="146"/>
      <c r="O34" s="71"/>
      <c r="P34" s="71"/>
      <c r="Q34" s="121"/>
      <c r="R34" s="121"/>
      <c r="S34" s="121"/>
      <c r="T34" s="121"/>
      <c r="U34" s="121"/>
      <c r="V34" s="121"/>
      <c r="W34" s="121"/>
      <c r="X34" s="121"/>
      <c r="Y34" s="121"/>
      <c r="Z34" s="121"/>
      <c r="AA34" s="121"/>
      <c r="AB34" s="121"/>
    </row>
    <row r="35" ht="11.25" customHeight="1">
      <c r="A35" s="149" t="s">
        <v>1905</v>
      </c>
      <c r="B35" s="149" t="s">
        <v>1876</v>
      </c>
      <c r="C35" s="149" t="s">
        <v>1907</v>
      </c>
      <c r="D35" s="150" t="s">
        <v>1899</v>
      </c>
      <c r="E35" s="149" t="s">
        <v>1850</v>
      </c>
      <c r="F35" s="151" t="s">
        <v>52</v>
      </c>
      <c r="G35" s="149" t="s">
        <v>1909</v>
      </c>
      <c r="H35" s="150">
        <v>2024.0</v>
      </c>
      <c r="I35" s="150"/>
      <c r="J35" s="150"/>
      <c r="K35" s="150">
        <v>400.0</v>
      </c>
      <c r="L35" s="152">
        <v>133.0</v>
      </c>
      <c r="M35" s="88" t="s">
        <v>86</v>
      </c>
      <c r="N35" s="146"/>
      <c r="O35" s="71"/>
      <c r="P35" s="71"/>
      <c r="Q35" s="121"/>
      <c r="R35" s="121"/>
      <c r="S35" s="121"/>
      <c r="T35" s="121"/>
      <c r="U35" s="121"/>
      <c r="V35" s="121"/>
      <c r="W35" s="121"/>
      <c r="X35" s="121"/>
      <c r="Y35" s="121"/>
      <c r="Z35" s="121"/>
      <c r="AA35" s="121"/>
      <c r="AB35" s="121"/>
    </row>
    <row r="36" ht="11.25" customHeight="1">
      <c r="A36" s="149" t="s">
        <v>1905</v>
      </c>
      <c r="B36" s="149" t="s">
        <v>1910</v>
      </c>
      <c r="C36" s="149" t="s">
        <v>1911</v>
      </c>
      <c r="D36" s="150" t="s">
        <v>1899</v>
      </c>
      <c r="E36" s="149" t="s">
        <v>1850</v>
      </c>
      <c r="F36" s="151" t="s">
        <v>52</v>
      </c>
      <c r="G36" s="149" t="s">
        <v>1912</v>
      </c>
      <c r="H36" s="150">
        <v>2023.0</v>
      </c>
      <c r="I36" s="150"/>
      <c r="J36" s="150"/>
      <c r="K36" s="150">
        <v>400.0</v>
      </c>
      <c r="L36" s="152">
        <v>100.0</v>
      </c>
      <c r="M36" s="88" t="s">
        <v>86</v>
      </c>
      <c r="N36" s="146"/>
      <c r="O36" s="71"/>
      <c r="P36" s="71"/>
      <c r="Q36" s="121"/>
      <c r="R36" s="121"/>
      <c r="S36" s="121"/>
      <c r="T36" s="121"/>
      <c r="U36" s="121"/>
      <c r="V36" s="121"/>
      <c r="W36" s="121"/>
      <c r="X36" s="121"/>
      <c r="Y36" s="121"/>
      <c r="Z36" s="121"/>
      <c r="AA36" s="121"/>
      <c r="AB36" s="121"/>
    </row>
    <row r="37" ht="11.25" customHeight="1">
      <c r="A37" s="149" t="s">
        <v>1892</v>
      </c>
      <c r="B37" s="149" t="s">
        <v>1913</v>
      </c>
      <c r="C37" s="149" t="s">
        <v>1914</v>
      </c>
      <c r="D37" s="150" t="s">
        <v>1899</v>
      </c>
      <c r="E37" s="149" t="s">
        <v>1892</v>
      </c>
      <c r="F37" s="151" t="s">
        <v>1075</v>
      </c>
      <c r="G37" s="153" t="s">
        <v>1915</v>
      </c>
      <c r="H37" s="150">
        <v>2024.0</v>
      </c>
      <c r="I37" s="150"/>
      <c r="J37" s="150" t="s">
        <v>1916</v>
      </c>
      <c r="K37" s="150">
        <v>400.0</v>
      </c>
      <c r="L37" s="152">
        <v>100.0</v>
      </c>
      <c r="M37" s="89" t="s">
        <v>1141</v>
      </c>
      <c r="N37" s="146"/>
      <c r="O37" s="71"/>
      <c r="P37" s="71"/>
      <c r="Q37" s="121"/>
      <c r="R37" s="121"/>
      <c r="S37" s="121"/>
      <c r="T37" s="121"/>
      <c r="U37" s="121"/>
      <c r="V37" s="121"/>
      <c r="W37" s="121"/>
      <c r="X37" s="121"/>
      <c r="Y37" s="121"/>
      <c r="Z37" s="121"/>
      <c r="AA37" s="121"/>
      <c r="AB37" s="121"/>
    </row>
    <row r="38" ht="11.25" customHeight="1">
      <c r="A38" s="149" t="s">
        <v>1892</v>
      </c>
      <c r="B38" s="149" t="s">
        <v>1917</v>
      </c>
      <c r="C38" s="149" t="s">
        <v>1914</v>
      </c>
      <c r="D38" s="150" t="s">
        <v>1899</v>
      </c>
      <c r="E38" s="149" t="s">
        <v>1918</v>
      </c>
      <c r="F38" s="151" t="s">
        <v>1075</v>
      </c>
      <c r="G38" s="153" t="s">
        <v>1908</v>
      </c>
      <c r="H38" s="150">
        <v>2024.0</v>
      </c>
      <c r="I38" s="150"/>
      <c r="J38" s="150" t="s">
        <v>1916</v>
      </c>
      <c r="K38" s="150">
        <v>400.0</v>
      </c>
      <c r="L38" s="152">
        <v>50.0</v>
      </c>
      <c r="M38" s="89" t="s">
        <v>1141</v>
      </c>
      <c r="N38" s="146"/>
      <c r="O38" s="71"/>
      <c r="P38" s="71"/>
      <c r="Q38" s="121"/>
      <c r="R38" s="121"/>
      <c r="S38" s="121"/>
      <c r="T38" s="121"/>
      <c r="U38" s="121"/>
      <c r="V38" s="121"/>
      <c r="W38" s="121"/>
      <c r="X38" s="121"/>
      <c r="Y38" s="121"/>
      <c r="Z38" s="121"/>
      <c r="AA38" s="121"/>
      <c r="AB38" s="121"/>
    </row>
    <row r="39" ht="11.25" customHeight="1">
      <c r="A39" s="149" t="s">
        <v>1892</v>
      </c>
      <c r="B39" s="88" t="s">
        <v>1919</v>
      </c>
      <c r="C39" s="101" t="s">
        <v>1898</v>
      </c>
      <c r="D39" s="150" t="s">
        <v>1899</v>
      </c>
      <c r="E39" s="149" t="s">
        <v>1892</v>
      </c>
      <c r="F39" s="151" t="s">
        <v>1075</v>
      </c>
      <c r="G39" s="101" t="s">
        <v>1900</v>
      </c>
      <c r="H39" s="56">
        <v>2024.0</v>
      </c>
      <c r="I39" s="56"/>
      <c r="J39" s="56" t="s">
        <v>1920</v>
      </c>
      <c r="K39" s="56">
        <v>400.0</v>
      </c>
      <c r="L39" s="154">
        <f t="shared" ref="L39:L40" si="1">400/3</f>
        <v>133.3333333</v>
      </c>
      <c r="M39" s="89" t="s">
        <v>1141</v>
      </c>
      <c r="N39" s="146"/>
      <c r="O39" s="71"/>
      <c r="P39" s="71"/>
      <c r="Q39" s="121"/>
      <c r="R39" s="121"/>
      <c r="S39" s="121"/>
      <c r="T39" s="121"/>
      <c r="U39" s="121"/>
      <c r="V39" s="121"/>
      <c r="W39" s="121"/>
      <c r="X39" s="121"/>
      <c r="Y39" s="121"/>
      <c r="Z39" s="121"/>
      <c r="AA39" s="121"/>
      <c r="AB39" s="121"/>
    </row>
    <row r="40" ht="11.25" customHeight="1">
      <c r="A40" s="149" t="s">
        <v>1892</v>
      </c>
      <c r="B40" s="88" t="s">
        <v>1921</v>
      </c>
      <c r="C40" s="101" t="s">
        <v>1922</v>
      </c>
      <c r="D40" s="150" t="s">
        <v>1899</v>
      </c>
      <c r="E40" s="149" t="s">
        <v>1918</v>
      </c>
      <c r="F40" s="151" t="s">
        <v>1075</v>
      </c>
      <c r="G40" s="101" t="s">
        <v>1903</v>
      </c>
      <c r="H40" s="56">
        <v>2024.0</v>
      </c>
      <c r="I40" s="56"/>
      <c r="J40" s="56" t="s">
        <v>1923</v>
      </c>
      <c r="K40" s="56">
        <v>400.0</v>
      </c>
      <c r="L40" s="154">
        <f t="shared" si="1"/>
        <v>133.3333333</v>
      </c>
      <c r="M40" s="89" t="s">
        <v>1141</v>
      </c>
      <c r="N40" s="146"/>
      <c r="O40" s="71"/>
      <c r="P40" s="71"/>
      <c r="Q40" s="121"/>
      <c r="R40" s="121"/>
      <c r="S40" s="121"/>
      <c r="T40" s="121"/>
      <c r="U40" s="121"/>
      <c r="V40" s="121"/>
      <c r="W40" s="121"/>
      <c r="X40" s="121"/>
      <c r="Y40" s="121"/>
      <c r="Z40" s="121"/>
      <c r="AA40" s="121"/>
      <c r="AB40" s="121"/>
    </row>
    <row r="41" ht="11.25" customHeight="1">
      <c r="A41" s="149" t="s">
        <v>1924</v>
      </c>
      <c r="B41" s="149" t="s">
        <v>1925</v>
      </c>
      <c r="C41" s="149" t="s">
        <v>1926</v>
      </c>
      <c r="D41" s="150" t="s">
        <v>1844</v>
      </c>
      <c r="E41" s="149" t="s">
        <v>1889</v>
      </c>
      <c r="F41" s="151" t="s">
        <v>88</v>
      </c>
      <c r="G41" s="153" t="s">
        <v>1927</v>
      </c>
      <c r="H41" s="150">
        <v>2024.0</v>
      </c>
      <c r="I41" s="150"/>
      <c r="J41" s="155">
        <v>155000.0</v>
      </c>
      <c r="K41" s="150">
        <v>400.0</v>
      </c>
      <c r="L41" s="152">
        <v>50.0</v>
      </c>
      <c r="M41" s="89" t="s">
        <v>1212</v>
      </c>
      <c r="N41" s="99"/>
      <c r="O41" s="99"/>
      <c r="P41" s="99"/>
      <c r="Q41" s="121"/>
      <c r="R41" s="121"/>
      <c r="S41" s="121"/>
      <c r="T41" s="121"/>
      <c r="U41" s="121"/>
      <c r="V41" s="121"/>
      <c r="W41" s="121"/>
      <c r="X41" s="121"/>
      <c r="Y41" s="121"/>
      <c r="Z41" s="121"/>
      <c r="AA41" s="121"/>
      <c r="AB41" s="121"/>
    </row>
    <row r="42" ht="11.25" customHeight="1">
      <c r="A42" s="156" t="s">
        <v>1928</v>
      </c>
      <c r="B42" s="156" t="s">
        <v>1929</v>
      </c>
      <c r="C42" s="156" t="s">
        <v>1930</v>
      </c>
      <c r="D42" s="157" t="s">
        <v>1838</v>
      </c>
      <c r="E42" s="158" t="s">
        <v>88</v>
      </c>
      <c r="F42" s="159" t="s">
        <v>88</v>
      </c>
      <c r="G42" s="160" t="s">
        <v>1931</v>
      </c>
      <c r="H42" s="161">
        <v>2024.0</v>
      </c>
      <c r="I42" s="161"/>
      <c r="J42" s="161" t="s">
        <v>1932</v>
      </c>
      <c r="K42" s="161">
        <f>200*70875/250000</f>
        <v>56.7</v>
      </c>
      <c r="L42" s="162"/>
      <c r="M42" s="89" t="s">
        <v>1212</v>
      </c>
      <c r="N42" s="1"/>
      <c r="O42" s="121"/>
      <c r="P42" s="121"/>
      <c r="Q42" s="121"/>
      <c r="R42" s="121"/>
      <c r="S42" s="121"/>
      <c r="T42" s="121"/>
      <c r="U42" s="121"/>
      <c r="V42" s="121"/>
      <c r="W42" s="121"/>
      <c r="X42" s="121"/>
      <c r="Y42" s="121"/>
      <c r="Z42" s="121"/>
      <c r="AA42" s="121"/>
      <c r="AB42" s="121"/>
    </row>
    <row r="43" ht="11.25" customHeight="1">
      <c r="A43" s="88" t="s">
        <v>1924</v>
      </c>
      <c r="B43" s="163" t="s">
        <v>1913</v>
      </c>
      <c r="C43" s="163" t="s">
        <v>1914</v>
      </c>
      <c r="D43" s="164" t="s">
        <v>1899</v>
      </c>
      <c r="E43" s="163" t="s">
        <v>1892</v>
      </c>
      <c r="F43" s="164" t="s">
        <v>1075</v>
      </c>
      <c r="G43" s="103" t="s">
        <v>1915</v>
      </c>
      <c r="H43" s="164">
        <v>2024.0</v>
      </c>
      <c r="I43" s="164"/>
      <c r="J43" s="164" t="s">
        <v>1916</v>
      </c>
      <c r="K43" s="164">
        <v>400.0</v>
      </c>
      <c r="L43" s="164">
        <v>100.0</v>
      </c>
      <c r="M43" s="89" t="s">
        <v>1212</v>
      </c>
      <c r="N43" s="1"/>
      <c r="O43" s="121"/>
      <c r="P43" s="121"/>
      <c r="Q43" s="121"/>
      <c r="R43" s="121"/>
      <c r="S43" s="121"/>
      <c r="T43" s="121"/>
      <c r="U43" s="121"/>
      <c r="V43" s="121"/>
      <c r="W43" s="121"/>
      <c r="X43" s="121"/>
      <c r="Y43" s="121"/>
      <c r="Z43" s="121"/>
      <c r="AA43" s="121"/>
      <c r="AB43" s="121"/>
    </row>
    <row r="44" ht="11.25" customHeight="1">
      <c r="A44" s="149" t="s">
        <v>1933</v>
      </c>
      <c r="B44" s="149" t="s">
        <v>1934</v>
      </c>
      <c r="C44" s="149" t="s">
        <v>1935</v>
      </c>
      <c r="D44" s="150" t="s">
        <v>1844</v>
      </c>
      <c r="E44" s="149" t="s">
        <v>1933</v>
      </c>
      <c r="F44" s="151" t="s">
        <v>1075</v>
      </c>
      <c r="G44" s="153" t="s">
        <v>1908</v>
      </c>
      <c r="H44" s="150">
        <v>2024.0</v>
      </c>
      <c r="I44" s="150"/>
      <c r="J44" s="150">
        <v>750000.0</v>
      </c>
      <c r="K44" s="150">
        <v>400.0</v>
      </c>
      <c r="L44" s="152">
        <v>400.0</v>
      </c>
      <c r="M44" s="89" t="s">
        <v>1235</v>
      </c>
      <c r="N44" s="1"/>
      <c r="O44" s="121"/>
      <c r="P44" s="121"/>
      <c r="Q44" s="121"/>
      <c r="R44" s="121"/>
      <c r="S44" s="121"/>
      <c r="T44" s="121"/>
      <c r="U44" s="121"/>
      <c r="V44" s="121"/>
      <c r="W44" s="121"/>
      <c r="X44" s="121"/>
      <c r="Y44" s="121"/>
      <c r="Z44" s="121"/>
      <c r="AA44" s="121"/>
      <c r="AB44" s="121"/>
    </row>
    <row r="45" ht="11.25" customHeight="1">
      <c r="A45" s="149" t="s">
        <v>1936</v>
      </c>
      <c r="B45" s="149" t="s">
        <v>1937</v>
      </c>
      <c r="C45" s="149" t="s">
        <v>1938</v>
      </c>
      <c r="D45" s="150" t="s">
        <v>1899</v>
      </c>
      <c r="E45" s="149" t="s">
        <v>1936</v>
      </c>
      <c r="F45" s="151" t="s">
        <v>1939</v>
      </c>
      <c r="G45" s="153" t="s">
        <v>1896</v>
      </c>
      <c r="H45" s="150">
        <v>2023.0</v>
      </c>
      <c r="I45" s="150"/>
      <c r="J45" s="150">
        <v>1000000.0</v>
      </c>
      <c r="K45" s="150">
        <v>78.2</v>
      </c>
      <c r="L45" s="152">
        <v>400.0</v>
      </c>
      <c r="M45" s="89" t="s">
        <v>1260</v>
      </c>
      <c r="N45" s="1"/>
      <c r="O45" s="121"/>
      <c r="P45" s="121"/>
      <c r="Q45" s="121"/>
      <c r="R45" s="121"/>
      <c r="S45" s="121"/>
      <c r="T45" s="121"/>
      <c r="U45" s="121"/>
      <c r="V45" s="121"/>
      <c r="W45" s="121"/>
      <c r="X45" s="121"/>
      <c r="Y45" s="121"/>
      <c r="Z45" s="121"/>
      <c r="AA45" s="121"/>
      <c r="AB45" s="121"/>
    </row>
    <row r="46" ht="11.25" customHeight="1">
      <c r="A46" s="149" t="s">
        <v>1936</v>
      </c>
      <c r="B46" s="149" t="s">
        <v>1940</v>
      </c>
      <c r="C46" s="149" t="s">
        <v>1941</v>
      </c>
      <c r="D46" s="150" t="s">
        <v>1899</v>
      </c>
      <c r="E46" s="149" t="s">
        <v>1936</v>
      </c>
      <c r="F46" s="151" t="s">
        <v>1939</v>
      </c>
      <c r="G46" s="153" t="s">
        <v>1908</v>
      </c>
      <c r="H46" s="150">
        <v>2023.0</v>
      </c>
      <c r="I46" s="150"/>
      <c r="J46" s="150">
        <v>750000.0</v>
      </c>
      <c r="K46" s="150">
        <v>85.0</v>
      </c>
      <c r="L46" s="152">
        <v>400.0</v>
      </c>
      <c r="M46" s="89" t="s">
        <v>1260</v>
      </c>
      <c r="N46" s="1"/>
      <c r="O46" s="121"/>
      <c r="P46" s="121"/>
      <c r="Q46" s="121"/>
      <c r="R46" s="121"/>
      <c r="S46" s="121"/>
      <c r="T46" s="121"/>
      <c r="U46" s="121"/>
      <c r="V46" s="121"/>
      <c r="W46" s="121"/>
      <c r="X46" s="121"/>
      <c r="Y46" s="121"/>
      <c r="Z46" s="121"/>
      <c r="AA46" s="121"/>
      <c r="AB46" s="121"/>
    </row>
    <row r="47" ht="11.25" customHeight="1">
      <c r="A47" s="149" t="s">
        <v>161</v>
      </c>
      <c r="B47" s="149" t="s">
        <v>1942</v>
      </c>
      <c r="C47" s="149" t="s">
        <v>1943</v>
      </c>
      <c r="D47" s="150" t="s">
        <v>1899</v>
      </c>
      <c r="E47" s="149" t="s">
        <v>161</v>
      </c>
      <c r="F47" s="151" t="s">
        <v>135</v>
      </c>
      <c r="G47" s="149" t="s">
        <v>1890</v>
      </c>
      <c r="H47" s="150">
        <v>2024.0</v>
      </c>
      <c r="I47" s="150"/>
      <c r="J47" s="150" t="s">
        <v>1944</v>
      </c>
      <c r="K47" s="150">
        <v>400.0</v>
      </c>
      <c r="L47" s="152">
        <v>400.0</v>
      </c>
      <c r="M47" s="88" t="s">
        <v>161</v>
      </c>
      <c r="N47" s="1"/>
      <c r="O47" s="121"/>
      <c r="P47" s="121"/>
      <c r="Q47" s="121"/>
      <c r="R47" s="121"/>
      <c r="S47" s="121"/>
      <c r="T47" s="121"/>
      <c r="U47" s="121"/>
      <c r="V47" s="121"/>
      <c r="W47" s="121"/>
      <c r="X47" s="121"/>
      <c r="Y47" s="121"/>
      <c r="Z47" s="121"/>
      <c r="AA47" s="121"/>
      <c r="AB47" s="121"/>
    </row>
    <row r="48" ht="11.25" customHeight="1">
      <c r="A48" s="165"/>
      <c r="B48" s="165"/>
      <c r="C48" s="165"/>
      <c r="D48" s="165"/>
      <c r="E48" s="165"/>
      <c r="F48" s="166"/>
      <c r="G48" s="165"/>
      <c r="H48" s="165"/>
      <c r="I48" s="165"/>
      <c r="J48" s="165"/>
      <c r="K48" s="165"/>
      <c r="L48" s="167"/>
      <c r="M48" s="168"/>
      <c r="N48" s="1"/>
      <c r="O48" s="121"/>
      <c r="P48" s="121"/>
      <c r="Q48" s="121"/>
      <c r="R48" s="121"/>
      <c r="S48" s="121"/>
      <c r="T48" s="121"/>
      <c r="U48" s="121"/>
      <c r="V48" s="121"/>
      <c r="W48" s="121"/>
      <c r="X48" s="121"/>
      <c r="Y48" s="121"/>
      <c r="Z48" s="121"/>
      <c r="AA48" s="121"/>
      <c r="AB48" s="121"/>
    </row>
    <row r="49" ht="11.25" customHeight="1">
      <c r="A49" s="169"/>
      <c r="B49" s="169"/>
      <c r="C49" s="169"/>
      <c r="D49" s="169"/>
      <c r="E49" s="169"/>
      <c r="F49" s="169"/>
      <c r="G49" s="169"/>
      <c r="H49" s="169"/>
      <c r="I49" s="169"/>
      <c r="J49" s="169"/>
      <c r="K49" s="169"/>
      <c r="L49" s="170"/>
      <c r="M49" s="168"/>
      <c r="N49" s="1"/>
      <c r="O49" s="121"/>
      <c r="P49" s="121"/>
      <c r="Q49" s="121"/>
      <c r="R49" s="121"/>
      <c r="S49" s="121"/>
      <c r="T49" s="121"/>
      <c r="U49" s="121"/>
      <c r="V49" s="121"/>
      <c r="W49" s="121"/>
      <c r="X49" s="121"/>
      <c r="Y49" s="121"/>
      <c r="Z49" s="121"/>
      <c r="AA49" s="121"/>
      <c r="AB49" s="121"/>
    </row>
    <row r="50" ht="15.75" customHeight="1">
      <c r="A50" s="171" t="s">
        <v>1945</v>
      </c>
      <c r="B50" s="171"/>
      <c r="C50" s="171"/>
      <c r="D50" s="171"/>
      <c r="E50" s="171"/>
      <c r="F50" s="171"/>
      <c r="G50" s="171"/>
      <c r="H50" s="171"/>
      <c r="I50" s="171"/>
      <c r="J50" s="171"/>
      <c r="K50" s="171"/>
      <c r="L50" s="172">
        <f>SUM(L14:L49)</f>
        <v>7290.934667</v>
      </c>
      <c r="M50" s="146"/>
      <c r="N50" s="1"/>
    </row>
    <row r="51" ht="15.75" customHeight="1">
      <c r="A51" s="116" t="s">
        <v>1743</v>
      </c>
      <c r="B51" s="117"/>
      <c r="C51" s="117"/>
      <c r="D51" s="117"/>
      <c r="E51" s="117"/>
      <c r="F51" s="117"/>
      <c r="G51" s="117"/>
      <c r="H51" s="117"/>
      <c r="I51" s="117"/>
      <c r="J51" s="117"/>
      <c r="K51" s="117"/>
      <c r="L51" s="117"/>
      <c r="M51" s="3"/>
      <c r="N51" s="1"/>
    </row>
    <row r="52" ht="15.75" customHeight="1">
      <c r="A52" s="66"/>
      <c r="B52" s="67"/>
      <c r="C52" s="1"/>
      <c r="D52" s="1"/>
      <c r="E52" s="1"/>
      <c r="F52" s="1"/>
      <c r="G52" s="1"/>
      <c r="H52" s="1"/>
      <c r="I52" s="1"/>
      <c r="J52" s="1"/>
      <c r="K52" s="1"/>
      <c r="L52" s="1"/>
      <c r="M52" s="1"/>
      <c r="N52" s="1"/>
    </row>
    <row r="53" ht="15.75" customHeight="1">
      <c r="A53" s="66"/>
      <c r="B53" s="67"/>
      <c r="C53" s="1"/>
      <c r="D53" s="1"/>
      <c r="E53" s="1"/>
      <c r="F53" s="1"/>
      <c r="G53" s="1"/>
      <c r="H53" s="1"/>
      <c r="I53" s="1"/>
      <c r="J53" s="1"/>
      <c r="K53" s="1"/>
      <c r="L53" s="1"/>
      <c r="M53" s="1"/>
      <c r="N53" s="1"/>
    </row>
    <row r="54" ht="15.75" customHeight="1">
      <c r="A54" s="66"/>
      <c r="B54" s="67"/>
      <c r="C54" s="1"/>
      <c r="D54" s="1"/>
      <c r="E54" s="1"/>
      <c r="F54" s="1"/>
      <c r="G54" s="1"/>
      <c r="H54" s="1"/>
      <c r="I54" s="1"/>
      <c r="J54" s="1"/>
      <c r="K54" s="1"/>
      <c r="L54" s="1"/>
      <c r="M54" s="1"/>
      <c r="N54" s="1"/>
    </row>
    <row r="55" ht="15.75" customHeight="1">
      <c r="A55" s="66"/>
      <c r="B55" s="67"/>
      <c r="C55" s="1"/>
      <c r="D55" s="1"/>
      <c r="E55" s="1"/>
      <c r="F55" s="1"/>
      <c r="G55" s="1"/>
      <c r="H55" s="1"/>
      <c r="I55" s="1"/>
      <c r="J55" s="1"/>
      <c r="K55" s="1"/>
      <c r="L55" s="1"/>
      <c r="M55" s="1"/>
      <c r="N55" s="1"/>
    </row>
    <row r="56" ht="15.75" customHeight="1">
      <c r="A56" s="66"/>
      <c r="B56" s="67"/>
      <c r="C56" s="1"/>
      <c r="D56" s="1"/>
      <c r="E56" s="1"/>
      <c r="F56" s="1"/>
      <c r="G56" s="1"/>
      <c r="H56" s="1"/>
      <c r="I56" s="1"/>
      <c r="J56" s="1"/>
      <c r="K56" s="1"/>
      <c r="L56" s="1"/>
      <c r="M56" s="1"/>
      <c r="N56" s="1"/>
    </row>
    <row r="57" ht="15.75" customHeight="1">
      <c r="A57" s="66"/>
      <c r="B57" s="67"/>
      <c r="C57" s="1"/>
      <c r="D57" s="1"/>
      <c r="E57" s="1"/>
      <c r="F57" s="1"/>
      <c r="G57" s="1"/>
      <c r="H57" s="1"/>
      <c r="I57" s="1"/>
      <c r="J57" s="1"/>
      <c r="K57" s="1"/>
      <c r="L57" s="1"/>
      <c r="M57" s="1"/>
      <c r="N57" s="1"/>
    </row>
    <row r="58" ht="15.75" customHeight="1">
      <c r="A58" s="66"/>
      <c r="B58" s="67"/>
      <c r="C58" s="1"/>
      <c r="D58" s="1"/>
      <c r="E58" s="1"/>
      <c r="F58" s="1"/>
      <c r="G58" s="1"/>
      <c r="H58" s="1"/>
      <c r="I58" s="1"/>
      <c r="J58" s="1"/>
      <c r="K58" s="1"/>
      <c r="L58" s="1"/>
      <c r="M58" s="1"/>
      <c r="N58" s="1"/>
    </row>
    <row r="59" ht="15.75" customHeight="1">
      <c r="A59" s="66"/>
      <c r="B59" s="67"/>
      <c r="C59" s="1"/>
      <c r="D59" s="1"/>
      <c r="E59" s="1"/>
      <c r="F59" s="1"/>
      <c r="G59" s="1"/>
      <c r="H59" s="1"/>
      <c r="I59" s="1"/>
      <c r="J59" s="1"/>
      <c r="K59" s="1"/>
      <c r="L59" s="1"/>
      <c r="M59" s="1"/>
      <c r="N59" s="1"/>
    </row>
    <row r="60" ht="15.75" customHeight="1">
      <c r="A60" s="66"/>
      <c r="B60" s="67"/>
      <c r="C60" s="1"/>
      <c r="D60" s="1"/>
      <c r="E60" s="1"/>
      <c r="F60" s="1"/>
      <c r="G60" s="1"/>
      <c r="H60" s="1"/>
      <c r="I60" s="1"/>
      <c r="J60" s="1"/>
      <c r="K60" s="1"/>
      <c r="L60" s="1"/>
      <c r="M60" s="1"/>
      <c r="N60" s="1"/>
    </row>
    <row r="61" ht="15.75" customHeight="1">
      <c r="A61" s="66"/>
      <c r="B61" s="67"/>
      <c r="C61" s="1"/>
      <c r="D61" s="1"/>
      <c r="E61" s="1"/>
      <c r="F61" s="1"/>
      <c r="G61" s="1"/>
      <c r="H61" s="1"/>
      <c r="I61" s="1"/>
      <c r="J61" s="1"/>
      <c r="K61" s="1"/>
      <c r="L61" s="1"/>
      <c r="M61" s="1"/>
      <c r="N61" s="1"/>
    </row>
    <row r="62" ht="15.75" customHeight="1">
      <c r="A62" s="66"/>
      <c r="B62" s="67"/>
      <c r="C62" s="1"/>
      <c r="D62" s="1"/>
      <c r="E62" s="1"/>
      <c r="F62" s="1"/>
      <c r="G62" s="1"/>
      <c r="H62" s="1"/>
      <c r="I62" s="1"/>
      <c r="J62" s="1"/>
      <c r="K62" s="1"/>
      <c r="L62" s="1"/>
      <c r="M62" s="1"/>
      <c r="N62" s="1"/>
    </row>
    <row r="63" ht="15.75" customHeight="1">
      <c r="A63" s="66"/>
      <c r="B63" s="67"/>
      <c r="C63" s="1"/>
      <c r="D63" s="1"/>
      <c r="E63" s="1"/>
      <c r="F63" s="1"/>
      <c r="G63" s="1"/>
      <c r="H63" s="1"/>
      <c r="I63" s="1"/>
      <c r="J63" s="1"/>
      <c r="K63" s="1"/>
      <c r="L63" s="1"/>
      <c r="M63" s="1"/>
      <c r="N63" s="1"/>
    </row>
    <row r="64" ht="15.75" customHeight="1">
      <c r="A64" s="66"/>
      <c r="B64" s="67"/>
      <c r="C64" s="1"/>
      <c r="D64" s="1"/>
      <c r="E64" s="1"/>
      <c r="F64" s="1"/>
      <c r="G64" s="1"/>
      <c r="H64" s="1"/>
      <c r="I64" s="1"/>
      <c r="J64" s="1"/>
      <c r="K64" s="1"/>
      <c r="L64" s="1"/>
      <c r="M64" s="1"/>
      <c r="N64" s="1"/>
    </row>
    <row r="65" ht="15.75" customHeight="1">
      <c r="A65" s="66"/>
      <c r="B65" s="67"/>
      <c r="C65" s="1"/>
      <c r="D65" s="1"/>
      <c r="E65" s="1"/>
      <c r="F65" s="1"/>
      <c r="G65" s="1"/>
      <c r="H65" s="1"/>
      <c r="I65" s="1"/>
      <c r="J65" s="1"/>
      <c r="K65" s="1"/>
      <c r="L65" s="1"/>
      <c r="M65" s="1"/>
      <c r="N65" s="1"/>
    </row>
    <row r="66" ht="15.75" customHeight="1">
      <c r="A66" s="66"/>
      <c r="B66" s="67"/>
      <c r="C66" s="1"/>
      <c r="D66" s="1"/>
      <c r="E66" s="1"/>
      <c r="F66" s="1"/>
      <c r="G66" s="1"/>
      <c r="H66" s="1"/>
      <c r="I66" s="1"/>
      <c r="J66" s="1"/>
      <c r="K66" s="1"/>
      <c r="L66" s="1"/>
      <c r="M66" s="1"/>
      <c r="N66" s="1"/>
    </row>
    <row r="67" ht="15.75" customHeight="1">
      <c r="A67" s="66"/>
      <c r="B67" s="67"/>
      <c r="C67" s="1"/>
      <c r="D67" s="1"/>
      <c r="E67" s="1"/>
      <c r="F67" s="1"/>
      <c r="G67" s="1"/>
      <c r="H67" s="1"/>
      <c r="I67" s="1"/>
      <c r="J67" s="1"/>
      <c r="K67" s="1"/>
      <c r="L67" s="1"/>
      <c r="M67" s="1"/>
      <c r="N67" s="1"/>
    </row>
    <row r="68" ht="15.75" customHeight="1">
      <c r="A68" s="66"/>
      <c r="B68" s="67"/>
      <c r="C68" s="1"/>
      <c r="D68" s="1"/>
      <c r="E68" s="1"/>
      <c r="F68" s="1"/>
      <c r="G68" s="1"/>
      <c r="H68" s="1"/>
      <c r="I68" s="1"/>
      <c r="J68" s="1"/>
      <c r="K68" s="1"/>
      <c r="L68" s="1"/>
      <c r="M68" s="1"/>
      <c r="N68" s="1"/>
    </row>
    <row r="69" ht="15.75" customHeight="1">
      <c r="A69" s="66"/>
      <c r="B69" s="67"/>
      <c r="C69" s="1"/>
      <c r="D69" s="1"/>
      <c r="E69" s="1"/>
      <c r="F69" s="1"/>
      <c r="G69" s="1"/>
      <c r="H69" s="1"/>
      <c r="I69" s="1"/>
      <c r="J69" s="1"/>
      <c r="K69" s="1"/>
      <c r="L69" s="1"/>
      <c r="M69" s="1"/>
      <c r="N69" s="1"/>
    </row>
    <row r="70" ht="15.75" customHeight="1">
      <c r="A70" s="66"/>
      <c r="B70" s="67"/>
      <c r="C70" s="1"/>
      <c r="D70" s="1"/>
      <c r="E70" s="1"/>
      <c r="F70" s="1"/>
      <c r="G70" s="1"/>
      <c r="H70" s="1"/>
      <c r="I70" s="1"/>
      <c r="J70" s="1"/>
      <c r="K70" s="1"/>
      <c r="L70" s="1"/>
      <c r="M70" s="1"/>
      <c r="N70" s="1"/>
    </row>
    <row r="71" ht="15.75" customHeight="1">
      <c r="A71" s="66"/>
      <c r="B71" s="67"/>
      <c r="C71" s="1"/>
      <c r="D71" s="1"/>
      <c r="E71" s="1"/>
      <c r="F71" s="1"/>
      <c r="G71" s="1"/>
      <c r="H71" s="1"/>
      <c r="I71" s="1"/>
      <c r="J71" s="1"/>
      <c r="K71" s="1"/>
      <c r="L71" s="1"/>
      <c r="M71" s="1"/>
      <c r="N71" s="1"/>
    </row>
    <row r="72" ht="15.75" customHeight="1">
      <c r="A72" s="66"/>
      <c r="B72" s="67"/>
      <c r="C72" s="1"/>
      <c r="D72" s="1"/>
      <c r="E72" s="1"/>
      <c r="F72" s="1"/>
      <c r="G72" s="1"/>
      <c r="H72" s="1"/>
      <c r="I72" s="1"/>
      <c r="J72" s="1"/>
      <c r="K72" s="1"/>
      <c r="L72" s="1"/>
      <c r="M72" s="1"/>
      <c r="N72" s="1"/>
    </row>
    <row r="73" ht="15.75" customHeight="1">
      <c r="A73" s="66"/>
      <c r="B73" s="67"/>
      <c r="C73" s="1"/>
      <c r="D73" s="1"/>
      <c r="E73" s="1"/>
      <c r="F73" s="1"/>
      <c r="G73" s="1"/>
      <c r="H73" s="1"/>
      <c r="I73" s="1"/>
      <c r="J73" s="1"/>
      <c r="K73" s="1"/>
      <c r="L73" s="1"/>
      <c r="M73" s="1"/>
      <c r="N73" s="1"/>
    </row>
    <row r="74" ht="15.75" customHeight="1">
      <c r="A74" s="66"/>
      <c r="B74" s="67"/>
      <c r="C74" s="1"/>
      <c r="D74" s="1"/>
      <c r="E74" s="1"/>
      <c r="F74" s="1"/>
      <c r="G74" s="1"/>
      <c r="H74" s="1"/>
      <c r="I74" s="1"/>
      <c r="J74" s="1"/>
      <c r="K74" s="1"/>
      <c r="L74" s="1"/>
      <c r="M74" s="1"/>
      <c r="N74" s="1"/>
    </row>
    <row r="75" ht="15.75" customHeight="1">
      <c r="A75" s="66"/>
      <c r="B75" s="67"/>
      <c r="C75" s="1"/>
      <c r="D75" s="1"/>
      <c r="E75" s="1"/>
      <c r="F75" s="1"/>
      <c r="G75" s="1"/>
      <c r="H75" s="1"/>
      <c r="I75" s="1"/>
      <c r="J75" s="1"/>
      <c r="K75" s="1"/>
      <c r="L75" s="1"/>
      <c r="M75" s="1"/>
      <c r="N75" s="1"/>
    </row>
    <row r="76" ht="15.75" customHeight="1">
      <c r="A76" s="66"/>
      <c r="B76" s="67"/>
      <c r="C76" s="1"/>
      <c r="D76" s="1"/>
      <c r="E76" s="1"/>
      <c r="F76" s="1"/>
      <c r="G76" s="1"/>
      <c r="H76" s="1"/>
      <c r="I76" s="1"/>
      <c r="J76" s="1"/>
      <c r="K76" s="1"/>
      <c r="L76" s="1"/>
      <c r="M76" s="1"/>
      <c r="N76" s="1"/>
    </row>
    <row r="77" ht="15.75" customHeight="1">
      <c r="A77" s="66"/>
      <c r="B77" s="67"/>
      <c r="C77" s="1"/>
      <c r="D77" s="1"/>
      <c r="E77" s="1"/>
      <c r="F77" s="1"/>
      <c r="G77" s="1"/>
      <c r="H77" s="1"/>
      <c r="I77" s="1"/>
      <c r="J77" s="1"/>
      <c r="K77" s="1"/>
      <c r="L77" s="1"/>
      <c r="M77" s="1"/>
      <c r="N77" s="1"/>
    </row>
    <row r="78" ht="15.75" customHeight="1">
      <c r="A78" s="66"/>
      <c r="B78" s="67"/>
      <c r="C78" s="1"/>
      <c r="D78" s="1"/>
      <c r="E78" s="1"/>
      <c r="F78" s="1"/>
      <c r="G78" s="1"/>
      <c r="H78" s="1"/>
      <c r="I78" s="1"/>
      <c r="J78" s="1"/>
      <c r="K78" s="1"/>
      <c r="L78" s="1"/>
      <c r="M78" s="1"/>
      <c r="N78" s="1"/>
    </row>
    <row r="79" ht="15.75" customHeight="1">
      <c r="A79" s="66"/>
      <c r="B79" s="67"/>
      <c r="C79" s="1"/>
      <c r="D79" s="1"/>
      <c r="E79" s="1"/>
      <c r="F79" s="1"/>
      <c r="G79" s="1"/>
      <c r="H79" s="1"/>
      <c r="I79" s="1"/>
      <c r="J79" s="1"/>
      <c r="K79" s="1"/>
      <c r="L79" s="1"/>
      <c r="M79" s="1"/>
      <c r="N79" s="1"/>
    </row>
    <row r="80" ht="15.75" customHeight="1">
      <c r="A80" s="66"/>
      <c r="B80" s="67"/>
      <c r="C80" s="1"/>
      <c r="D80" s="1"/>
      <c r="E80" s="1"/>
      <c r="F80" s="1"/>
      <c r="G80" s="1"/>
      <c r="H80" s="1"/>
      <c r="I80" s="1"/>
      <c r="J80" s="1"/>
      <c r="K80" s="1"/>
      <c r="L80" s="1"/>
      <c r="M80" s="1"/>
      <c r="N80" s="1"/>
    </row>
    <row r="81" ht="15.75" customHeight="1">
      <c r="A81" s="66"/>
      <c r="B81" s="67"/>
      <c r="C81" s="1"/>
      <c r="D81" s="1"/>
      <c r="E81" s="1"/>
      <c r="F81" s="1"/>
      <c r="G81" s="1"/>
      <c r="H81" s="1"/>
      <c r="I81" s="1"/>
      <c r="J81" s="1"/>
      <c r="K81" s="1"/>
      <c r="L81" s="1"/>
      <c r="M81" s="1"/>
      <c r="N81" s="1"/>
    </row>
    <row r="82" ht="15.75" customHeight="1">
      <c r="A82" s="66"/>
      <c r="B82" s="67"/>
      <c r="C82" s="1"/>
      <c r="D82" s="1"/>
      <c r="E82" s="1"/>
      <c r="F82" s="1"/>
      <c r="G82" s="1"/>
      <c r="H82" s="1"/>
      <c r="I82" s="1"/>
      <c r="J82" s="1"/>
      <c r="K82" s="1"/>
      <c r="L82" s="1"/>
      <c r="M82" s="1"/>
      <c r="N82" s="1"/>
    </row>
    <row r="83" ht="15.75" customHeight="1">
      <c r="A83" s="66"/>
      <c r="B83" s="67"/>
      <c r="C83" s="1"/>
      <c r="D83" s="1"/>
      <c r="E83" s="1"/>
      <c r="F83" s="1"/>
      <c r="G83" s="1"/>
      <c r="H83" s="1"/>
      <c r="I83" s="1"/>
      <c r="J83" s="1"/>
      <c r="K83" s="1"/>
      <c r="L83" s="1"/>
      <c r="M83" s="1"/>
      <c r="N83" s="1"/>
    </row>
    <row r="84" ht="15.75" customHeight="1">
      <c r="A84" s="66"/>
      <c r="B84" s="67"/>
      <c r="C84" s="1"/>
      <c r="D84" s="1"/>
      <c r="E84" s="1"/>
      <c r="F84" s="1"/>
      <c r="G84" s="1"/>
      <c r="H84" s="1"/>
      <c r="I84" s="1"/>
      <c r="J84" s="1"/>
      <c r="K84" s="1"/>
      <c r="L84" s="1"/>
      <c r="M84" s="1"/>
      <c r="N84" s="1"/>
    </row>
    <row r="85" ht="15.75" customHeight="1">
      <c r="A85" s="66"/>
      <c r="B85" s="67"/>
      <c r="C85" s="1"/>
      <c r="D85" s="1"/>
      <c r="E85" s="1"/>
      <c r="F85" s="1"/>
      <c r="G85" s="1"/>
      <c r="H85" s="1"/>
      <c r="I85" s="1"/>
      <c r="J85" s="1"/>
      <c r="K85" s="1"/>
      <c r="L85" s="1"/>
      <c r="M85" s="1"/>
      <c r="N85" s="1"/>
    </row>
    <row r="86" ht="15.75" customHeight="1">
      <c r="A86" s="66"/>
      <c r="B86" s="67"/>
      <c r="C86" s="1"/>
      <c r="D86" s="1"/>
      <c r="E86" s="1"/>
      <c r="F86" s="1"/>
      <c r="G86" s="1"/>
      <c r="H86" s="1"/>
      <c r="I86" s="1"/>
      <c r="J86" s="1"/>
      <c r="K86" s="1"/>
      <c r="L86" s="1"/>
      <c r="M86" s="1"/>
      <c r="N86" s="1"/>
    </row>
    <row r="87" ht="15.75" customHeight="1">
      <c r="A87" s="66"/>
      <c r="B87" s="67"/>
      <c r="C87" s="1"/>
      <c r="D87" s="1"/>
      <c r="E87" s="1"/>
      <c r="F87" s="1"/>
      <c r="G87" s="1"/>
      <c r="H87" s="1"/>
      <c r="I87" s="1"/>
      <c r="J87" s="1"/>
      <c r="K87" s="1"/>
      <c r="L87" s="1"/>
      <c r="M87" s="1"/>
      <c r="N87" s="1"/>
    </row>
    <row r="88" ht="15.75" customHeight="1">
      <c r="A88" s="66"/>
      <c r="B88" s="67"/>
      <c r="C88" s="1"/>
      <c r="D88" s="1"/>
      <c r="E88" s="1"/>
      <c r="F88" s="1"/>
      <c r="G88" s="1"/>
      <c r="H88" s="1"/>
      <c r="I88" s="1"/>
      <c r="J88" s="1"/>
      <c r="K88" s="1"/>
      <c r="L88" s="1"/>
      <c r="M88" s="1"/>
      <c r="N88" s="1"/>
    </row>
    <row r="89" ht="15.75" customHeight="1">
      <c r="A89" s="66"/>
      <c r="B89" s="67"/>
      <c r="C89" s="1"/>
      <c r="D89" s="1"/>
      <c r="E89" s="1"/>
      <c r="F89" s="1"/>
      <c r="G89" s="1"/>
      <c r="H89" s="1"/>
      <c r="I89" s="1"/>
      <c r="J89" s="1"/>
      <c r="K89" s="1"/>
      <c r="L89" s="1"/>
      <c r="M89" s="1"/>
      <c r="N89" s="1"/>
    </row>
    <row r="90" ht="15.75" customHeight="1">
      <c r="A90" s="66"/>
      <c r="B90" s="67"/>
      <c r="C90" s="1"/>
      <c r="D90" s="1"/>
      <c r="E90" s="1"/>
      <c r="F90" s="1"/>
      <c r="G90" s="1"/>
      <c r="H90" s="1"/>
      <c r="I90" s="1"/>
      <c r="J90" s="1"/>
      <c r="K90" s="1"/>
      <c r="L90" s="1"/>
      <c r="M90" s="1"/>
      <c r="N90" s="1"/>
    </row>
    <row r="91" ht="15.75" customHeight="1">
      <c r="A91" s="66"/>
      <c r="B91" s="67"/>
      <c r="C91" s="1"/>
      <c r="D91" s="1"/>
      <c r="E91" s="1"/>
      <c r="F91" s="1"/>
      <c r="G91" s="1"/>
      <c r="H91" s="1"/>
      <c r="I91" s="1"/>
      <c r="J91" s="1"/>
      <c r="K91" s="1"/>
      <c r="L91" s="1"/>
      <c r="M91" s="1"/>
      <c r="N91" s="1"/>
    </row>
    <row r="92" ht="15.75" customHeight="1">
      <c r="A92" s="66"/>
      <c r="B92" s="67"/>
      <c r="C92" s="1"/>
      <c r="D92" s="1"/>
      <c r="E92" s="1"/>
      <c r="F92" s="1"/>
      <c r="G92" s="1"/>
      <c r="H92" s="1"/>
      <c r="I92" s="1"/>
      <c r="J92" s="1"/>
      <c r="K92" s="1"/>
      <c r="L92" s="1"/>
      <c r="M92" s="1"/>
      <c r="N92" s="1"/>
    </row>
    <row r="93" ht="15.75" customHeight="1">
      <c r="A93" s="66"/>
      <c r="B93" s="67"/>
      <c r="C93" s="1"/>
      <c r="D93" s="1"/>
      <c r="E93" s="1"/>
      <c r="F93" s="1"/>
      <c r="G93" s="1"/>
      <c r="H93" s="1"/>
      <c r="I93" s="1"/>
      <c r="J93" s="1"/>
      <c r="K93" s="1"/>
      <c r="L93" s="1"/>
      <c r="M93" s="1"/>
      <c r="N93" s="1"/>
    </row>
    <row r="94" ht="15.75" customHeight="1">
      <c r="A94" s="66"/>
      <c r="B94" s="67"/>
      <c r="C94" s="1"/>
      <c r="D94" s="1"/>
      <c r="E94" s="1"/>
      <c r="F94" s="1"/>
      <c r="G94" s="1"/>
      <c r="H94" s="1"/>
      <c r="I94" s="1"/>
      <c r="J94" s="1"/>
      <c r="K94" s="1"/>
      <c r="L94" s="1"/>
      <c r="M94" s="1"/>
      <c r="N94" s="1"/>
    </row>
    <row r="95" ht="15.75" customHeight="1">
      <c r="A95" s="66"/>
      <c r="B95" s="67"/>
      <c r="C95" s="1"/>
      <c r="D95" s="1"/>
      <c r="E95" s="1"/>
      <c r="F95" s="1"/>
      <c r="G95" s="1"/>
      <c r="H95" s="1"/>
      <c r="I95" s="1"/>
      <c r="J95" s="1"/>
      <c r="K95" s="1"/>
      <c r="L95" s="1"/>
      <c r="M95" s="1"/>
      <c r="N95" s="1"/>
    </row>
    <row r="96" ht="15.75" customHeight="1">
      <c r="A96" s="66"/>
      <c r="B96" s="67"/>
      <c r="C96" s="1"/>
      <c r="D96" s="1"/>
      <c r="E96" s="1"/>
      <c r="F96" s="1"/>
      <c r="G96" s="1"/>
      <c r="H96" s="1"/>
      <c r="I96" s="1"/>
      <c r="J96" s="1"/>
      <c r="K96" s="1"/>
      <c r="L96" s="1"/>
      <c r="M96" s="1"/>
      <c r="N96" s="1"/>
    </row>
    <row r="97" ht="15.75" customHeight="1">
      <c r="A97" s="66"/>
      <c r="B97" s="67"/>
      <c r="C97" s="1"/>
      <c r="D97" s="1"/>
      <c r="E97" s="1"/>
      <c r="F97" s="1"/>
      <c r="G97" s="1"/>
      <c r="H97" s="1"/>
      <c r="I97" s="1"/>
      <c r="J97" s="1"/>
      <c r="K97" s="1"/>
      <c r="L97" s="1"/>
      <c r="M97" s="1"/>
      <c r="N97" s="1"/>
    </row>
    <row r="98" ht="15.75" customHeight="1">
      <c r="A98" s="66"/>
      <c r="B98" s="67"/>
      <c r="C98" s="1"/>
      <c r="D98" s="1"/>
      <c r="E98" s="1"/>
      <c r="F98" s="1"/>
      <c r="G98" s="1"/>
      <c r="H98" s="1"/>
      <c r="I98" s="1"/>
      <c r="J98" s="1"/>
      <c r="K98" s="1"/>
      <c r="L98" s="1"/>
      <c r="M98" s="1"/>
      <c r="N98" s="1"/>
    </row>
    <row r="99" ht="15.75" customHeight="1">
      <c r="A99" s="66"/>
      <c r="B99" s="67"/>
      <c r="C99" s="1"/>
      <c r="D99" s="1"/>
      <c r="E99" s="1"/>
      <c r="F99" s="1"/>
      <c r="G99" s="1"/>
      <c r="H99" s="1"/>
      <c r="I99" s="1"/>
      <c r="J99" s="1"/>
      <c r="K99" s="1"/>
      <c r="L99" s="1"/>
      <c r="M99" s="1"/>
      <c r="N99" s="1"/>
    </row>
    <row r="100" ht="15.75" customHeight="1">
      <c r="A100" s="66"/>
      <c r="B100" s="67"/>
      <c r="C100" s="1"/>
      <c r="D100" s="1"/>
      <c r="E100" s="1"/>
      <c r="F100" s="1"/>
      <c r="G100" s="1"/>
      <c r="H100" s="1"/>
      <c r="I100" s="1"/>
      <c r="J100" s="1"/>
      <c r="K100" s="1"/>
      <c r="L100" s="1"/>
      <c r="M100" s="1"/>
      <c r="N100" s="1"/>
    </row>
    <row r="101" ht="15.75" customHeight="1">
      <c r="A101" s="66"/>
      <c r="B101" s="67"/>
      <c r="C101" s="1"/>
      <c r="D101" s="1"/>
      <c r="E101" s="1"/>
      <c r="F101" s="1"/>
      <c r="G101" s="1"/>
      <c r="H101" s="1"/>
      <c r="I101" s="1"/>
      <c r="J101" s="1"/>
      <c r="K101" s="1"/>
      <c r="L101" s="1"/>
      <c r="M101" s="1"/>
      <c r="N101" s="1"/>
    </row>
    <row r="102" ht="15.75" customHeight="1">
      <c r="A102" s="66"/>
      <c r="B102" s="67"/>
      <c r="C102" s="1"/>
      <c r="D102" s="1"/>
      <c r="E102" s="1"/>
      <c r="F102" s="1"/>
      <c r="G102" s="1"/>
      <c r="H102" s="1"/>
      <c r="I102" s="1"/>
      <c r="J102" s="1"/>
      <c r="K102" s="1"/>
      <c r="L102" s="1"/>
      <c r="M102" s="1"/>
      <c r="N102" s="1"/>
    </row>
    <row r="103" ht="15.75" customHeight="1">
      <c r="A103" s="66"/>
      <c r="B103" s="67"/>
      <c r="C103" s="1"/>
      <c r="D103" s="1"/>
      <c r="E103" s="1"/>
      <c r="F103" s="1"/>
      <c r="G103" s="1"/>
      <c r="H103" s="1"/>
      <c r="I103" s="1"/>
      <c r="J103" s="1"/>
      <c r="K103" s="1"/>
      <c r="L103" s="1"/>
      <c r="M103" s="1"/>
      <c r="N103" s="1"/>
    </row>
    <row r="104" ht="15.75" customHeight="1">
      <c r="A104" s="66"/>
      <c r="B104" s="67"/>
      <c r="C104" s="1"/>
      <c r="D104" s="1"/>
      <c r="E104" s="1"/>
      <c r="F104" s="1"/>
      <c r="G104" s="1"/>
      <c r="H104" s="1"/>
      <c r="I104" s="1"/>
      <c r="J104" s="1"/>
      <c r="K104" s="1"/>
      <c r="L104" s="1"/>
      <c r="M104" s="1"/>
      <c r="N104" s="1"/>
    </row>
    <row r="105" ht="15.75" customHeight="1">
      <c r="A105" s="66"/>
      <c r="B105" s="67"/>
      <c r="C105" s="1"/>
      <c r="D105" s="1"/>
      <c r="E105" s="1"/>
      <c r="F105" s="1"/>
      <c r="G105" s="1"/>
      <c r="H105" s="1"/>
      <c r="I105" s="1"/>
      <c r="J105" s="1"/>
      <c r="K105" s="1"/>
      <c r="L105" s="1"/>
      <c r="M105" s="1"/>
      <c r="N105" s="1"/>
    </row>
    <row r="106" ht="15.75" customHeight="1">
      <c r="A106" s="66"/>
      <c r="B106" s="67"/>
      <c r="C106" s="1"/>
      <c r="D106" s="1"/>
      <c r="E106" s="1"/>
      <c r="F106" s="1"/>
      <c r="G106" s="1"/>
      <c r="H106" s="1"/>
      <c r="I106" s="1"/>
      <c r="J106" s="1"/>
      <c r="K106" s="1"/>
      <c r="L106" s="1"/>
      <c r="M106" s="1"/>
      <c r="N106" s="1"/>
    </row>
    <row r="107" ht="15.75" customHeight="1">
      <c r="A107" s="66"/>
      <c r="B107" s="67"/>
      <c r="C107" s="1"/>
      <c r="D107" s="1"/>
      <c r="E107" s="1"/>
      <c r="F107" s="1"/>
      <c r="G107" s="1"/>
      <c r="H107" s="1"/>
      <c r="I107" s="1"/>
      <c r="J107" s="1"/>
      <c r="K107" s="1"/>
      <c r="L107" s="1"/>
      <c r="M107" s="1"/>
      <c r="N107" s="1"/>
    </row>
    <row r="108" ht="15.75" customHeight="1">
      <c r="A108" s="66"/>
      <c r="B108" s="67"/>
      <c r="C108" s="1"/>
      <c r="D108" s="1"/>
      <c r="E108" s="1"/>
      <c r="F108" s="1"/>
      <c r="G108" s="1"/>
      <c r="H108" s="1"/>
      <c r="I108" s="1"/>
      <c r="J108" s="1"/>
      <c r="K108" s="1"/>
      <c r="L108" s="1"/>
      <c r="M108" s="1"/>
      <c r="N108" s="1"/>
    </row>
    <row r="109" ht="15.75" customHeight="1">
      <c r="A109" s="66"/>
      <c r="B109" s="67"/>
      <c r="C109" s="1"/>
      <c r="D109" s="1"/>
      <c r="E109" s="1"/>
      <c r="F109" s="1"/>
      <c r="G109" s="1"/>
      <c r="H109" s="1"/>
      <c r="I109" s="1"/>
      <c r="J109" s="1"/>
      <c r="K109" s="1"/>
      <c r="L109" s="1"/>
      <c r="M109" s="1"/>
      <c r="N109" s="1"/>
    </row>
    <row r="110" ht="15.75" customHeight="1">
      <c r="A110" s="66"/>
      <c r="B110" s="67"/>
      <c r="C110" s="1"/>
      <c r="D110" s="1"/>
      <c r="E110" s="1"/>
      <c r="F110" s="1"/>
      <c r="G110" s="1"/>
      <c r="H110" s="1"/>
      <c r="I110" s="1"/>
      <c r="J110" s="1"/>
      <c r="K110" s="1"/>
      <c r="L110" s="1"/>
      <c r="M110" s="1"/>
      <c r="N110" s="1"/>
    </row>
    <row r="111" ht="15.75" customHeight="1">
      <c r="A111" s="66"/>
      <c r="B111" s="67"/>
      <c r="C111" s="1"/>
      <c r="D111" s="1"/>
      <c r="E111" s="1"/>
      <c r="F111" s="1"/>
      <c r="G111" s="1"/>
      <c r="H111" s="1"/>
      <c r="I111" s="1"/>
      <c r="J111" s="1"/>
      <c r="K111" s="1"/>
      <c r="L111" s="1"/>
      <c r="M111" s="1"/>
      <c r="N111" s="1"/>
    </row>
    <row r="112" ht="15.75" customHeight="1">
      <c r="A112" s="66"/>
      <c r="B112" s="67"/>
      <c r="C112" s="1"/>
      <c r="D112" s="1"/>
      <c r="E112" s="1"/>
      <c r="F112" s="1"/>
      <c r="G112" s="1"/>
      <c r="H112" s="1"/>
      <c r="I112" s="1"/>
      <c r="J112" s="1"/>
      <c r="K112" s="1"/>
      <c r="L112" s="1"/>
      <c r="M112" s="1"/>
      <c r="N112" s="1"/>
    </row>
    <row r="113" ht="15.75" customHeight="1">
      <c r="A113" s="66"/>
      <c r="B113" s="67"/>
      <c r="C113" s="1"/>
      <c r="D113" s="1"/>
      <c r="E113" s="1"/>
      <c r="F113" s="1"/>
      <c r="G113" s="1"/>
      <c r="H113" s="1"/>
      <c r="I113" s="1"/>
      <c r="J113" s="1"/>
      <c r="K113" s="1"/>
      <c r="L113" s="1"/>
      <c r="M113" s="1"/>
      <c r="N113" s="1"/>
    </row>
    <row r="114" ht="15.75" customHeight="1">
      <c r="A114" s="66"/>
      <c r="B114" s="67"/>
      <c r="C114" s="1"/>
      <c r="D114" s="1"/>
      <c r="E114" s="1"/>
      <c r="F114" s="1"/>
      <c r="G114" s="1"/>
      <c r="H114" s="1"/>
      <c r="I114" s="1"/>
      <c r="J114" s="1"/>
      <c r="K114" s="1"/>
      <c r="L114" s="1"/>
      <c r="M114" s="1"/>
      <c r="N114" s="1"/>
    </row>
    <row r="115" ht="15.75" customHeight="1">
      <c r="A115" s="66"/>
      <c r="B115" s="67"/>
      <c r="C115" s="1"/>
      <c r="D115" s="1"/>
      <c r="E115" s="1"/>
      <c r="F115" s="1"/>
      <c r="G115" s="1"/>
      <c r="H115" s="1"/>
      <c r="I115" s="1"/>
      <c r="J115" s="1"/>
      <c r="K115" s="1"/>
      <c r="L115" s="1"/>
      <c r="M115" s="1"/>
      <c r="N115" s="1"/>
    </row>
    <row r="116" ht="15.75" customHeight="1">
      <c r="A116" s="66"/>
      <c r="B116" s="67"/>
      <c r="C116" s="1"/>
      <c r="D116" s="1"/>
      <c r="E116" s="1"/>
      <c r="F116" s="1"/>
      <c r="G116" s="1"/>
      <c r="H116" s="1"/>
      <c r="I116" s="1"/>
      <c r="J116" s="1"/>
      <c r="K116" s="1"/>
      <c r="L116" s="1"/>
      <c r="M116" s="1"/>
      <c r="N116" s="1"/>
    </row>
    <row r="117" ht="15.75" customHeight="1">
      <c r="A117" s="66"/>
      <c r="B117" s="67"/>
      <c r="C117" s="1"/>
      <c r="D117" s="1"/>
      <c r="E117" s="1"/>
      <c r="F117" s="1"/>
      <c r="G117" s="1"/>
      <c r="H117" s="1"/>
      <c r="I117" s="1"/>
      <c r="J117" s="1"/>
      <c r="K117" s="1"/>
      <c r="L117" s="1"/>
      <c r="M117" s="1"/>
      <c r="N117" s="1"/>
    </row>
    <row r="118" ht="15.75" customHeight="1">
      <c r="A118" s="66"/>
      <c r="B118" s="67"/>
      <c r="C118" s="1"/>
      <c r="D118" s="1"/>
      <c r="E118" s="1"/>
      <c r="F118" s="1"/>
      <c r="G118" s="1"/>
      <c r="H118" s="1"/>
      <c r="I118" s="1"/>
      <c r="J118" s="1"/>
      <c r="K118" s="1"/>
      <c r="L118" s="1"/>
      <c r="M118" s="1"/>
      <c r="N118" s="1"/>
    </row>
    <row r="119" ht="15.75" customHeight="1">
      <c r="A119" s="66"/>
      <c r="B119" s="67"/>
      <c r="C119" s="1"/>
      <c r="D119" s="1"/>
      <c r="E119" s="1"/>
      <c r="F119" s="1"/>
      <c r="G119" s="1"/>
      <c r="H119" s="1"/>
      <c r="I119" s="1"/>
      <c r="J119" s="1"/>
      <c r="K119" s="1"/>
      <c r="L119" s="1"/>
      <c r="M119" s="1"/>
      <c r="N119" s="1"/>
    </row>
    <row r="120" ht="15.75" customHeight="1">
      <c r="A120" s="66"/>
      <c r="B120" s="67"/>
      <c r="C120" s="1"/>
      <c r="D120" s="1"/>
      <c r="E120" s="1"/>
      <c r="F120" s="1"/>
      <c r="G120" s="1"/>
      <c r="H120" s="1"/>
      <c r="I120" s="1"/>
      <c r="J120" s="1"/>
      <c r="K120" s="1"/>
      <c r="L120" s="1"/>
      <c r="M120" s="1"/>
      <c r="N120" s="1"/>
    </row>
    <row r="121" ht="15.75" customHeight="1">
      <c r="A121" s="66"/>
      <c r="B121" s="67"/>
      <c r="C121" s="1"/>
      <c r="D121" s="1"/>
      <c r="E121" s="1"/>
      <c r="F121" s="1"/>
      <c r="G121" s="1"/>
      <c r="H121" s="1"/>
      <c r="I121" s="1"/>
      <c r="J121" s="1"/>
      <c r="K121" s="1"/>
      <c r="L121" s="1"/>
      <c r="M121" s="1"/>
      <c r="N121" s="1"/>
    </row>
    <row r="122" ht="15.75" customHeight="1">
      <c r="A122" s="66"/>
      <c r="B122" s="67"/>
      <c r="C122" s="1"/>
      <c r="D122" s="1"/>
      <c r="E122" s="1"/>
      <c r="F122" s="1"/>
      <c r="G122" s="1"/>
      <c r="H122" s="1"/>
      <c r="I122" s="1"/>
      <c r="J122" s="1"/>
      <c r="K122" s="1"/>
      <c r="L122" s="1"/>
      <c r="M122" s="1"/>
      <c r="N122" s="1"/>
    </row>
    <row r="123" ht="15.75" customHeight="1">
      <c r="A123" s="66"/>
      <c r="B123" s="67"/>
      <c r="C123" s="1"/>
      <c r="D123" s="1"/>
      <c r="E123" s="1"/>
      <c r="F123" s="1"/>
      <c r="G123" s="1"/>
      <c r="H123" s="1"/>
      <c r="I123" s="1"/>
      <c r="J123" s="1"/>
      <c r="K123" s="1"/>
      <c r="L123" s="1"/>
      <c r="M123" s="1"/>
      <c r="N123" s="1"/>
    </row>
    <row r="124" ht="15.75" customHeight="1">
      <c r="A124" s="66"/>
      <c r="B124" s="67"/>
      <c r="C124" s="1"/>
      <c r="D124" s="1"/>
      <c r="E124" s="1"/>
      <c r="F124" s="1"/>
      <c r="G124" s="1"/>
      <c r="H124" s="1"/>
      <c r="I124" s="1"/>
      <c r="J124" s="1"/>
      <c r="K124" s="1"/>
      <c r="L124" s="1"/>
      <c r="M124" s="1"/>
      <c r="N124" s="1"/>
    </row>
    <row r="125" ht="15.75" customHeight="1">
      <c r="A125" s="66"/>
      <c r="B125" s="67"/>
      <c r="C125" s="1"/>
      <c r="D125" s="1"/>
      <c r="E125" s="1"/>
      <c r="F125" s="1"/>
      <c r="G125" s="1"/>
      <c r="H125" s="1"/>
      <c r="I125" s="1"/>
      <c r="J125" s="1"/>
      <c r="K125" s="1"/>
      <c r="L125" s="1"/>
      <c r="M125" s="1"/>
      <c r="N125" s="1"/>
    </row>
    <row r="126" ht="15.75" customHeight="1">
      <c r="A126" s="66"/>
      <c r="B126" s="67"/>
      <c r="C126" s="1"/>
      <c r="D126" s="1"/>
      <c r="E126" s="1"/>
      <c r="F126" s="1"/>
      <c r="G126" s="1"/>
      <c r="H126" s="1"/>
      <c r="I126" s="1"/>
      <c r="J126" s="1"/>
      <c r="K126" s="1"/>
      <c r="L126" s="1"/>
      <c r="M126" s="1"/>
      <c r="N126" s="1"/>
    </row>
    <row r="127" ht="15.75" customHeight="1">
      <c r="A127" s="66"/>
      <c r="B127" s="67"/>
      <c r="C127" s="1"/>
      <c r="D127" s="1"/>
      <c r="E127" s="1"/>
      <c r="F127" s="1"/>
      <c r="G127" s="1"/>
      <c r="H127" s="1"/>
      <c r="I127" s="1"/>
      <c r="J127" s="1"/>
      <c r="K127" s="1"/>
      <c r="L127" s="1"/>
      <c r="M127" s="1"/>
      <c r="N127" s="1"/>
    </row>
    <row r="128" ht="15.75" customHeight="1">
      <c r="A128" s="66"/>
      <c r="B128" s="67"/>
      <c r="C128" s="1"/>
      <c r="D128" s="1"/>
      <c r="E128" s="1"/>
      <c r="F128" s="1"/>
      <c r="G128" s="1"/>
      <c r="H128" s="1"/>
      <c r="I128" s="1"/>
      <c r="J128" s="1"/>
      <c r="K128" s="1"/>
      <c r="L128" s="1"/>
      <c r="M128" s="1"/>
      <c r="N128" s="1"/>
    </row>
    <row r="129" ht="15.75" customHeight="1">
      <c r="A129" s="66"/>
      <c r="B129" s="67"/>
      <c r="C129" s="1"/>
      <c r="D129" s="1"/>
      <c r="E129" s="1"/>
      <c r="F129" s="1"/>
      <c r="G129" s="1"/>
      <c r="H129" s="1"/>
      <c r="I129" s="1"/>
      <c r="J129" s="1"/>
      <c r="K129" s="1"/>
      <c r="L129" s="1"/>
      <c r="M129" s="1"/>
      <c r="N129" s="1"/>
    </row>
    <row r="130" ht="15.75" customHeight="1">
      <c r="A130" s="66"/>
      <c r="B130" s="67"/>
      <c r="C130" s="1"/>
      <c r="D130" s="1"/>
      <c r="E130" s="1"/>
      <c r="F130" s="1"/>
      <c r="G130" s="1"/>
      <c r="H130" s="1"/>
      <c r="I130" s="1"/>
      <c r="J130" s="1"/>
      <c r="K130" s="1"/>
      <c r="L130" s="1"/>
      <c r="M130" s="1"/>
      <c r="N130" s="1"/>
    </row>
    <row r="131" ht="15.75" customHeight="1">
      <c r="A131" s="66"/>
      <c r="B131" s="67"/>
      <c r="C131" s="1"/>
      <c r="D131" s="1"/>
      <c r="E131" s="1"/>
      <c r="F131" s="1"/>
      <c r="G131" s="1"/>
      <c r="H131" s="1"/>
      <c r="I131" s="1"/>
      <c r="J131" s="1"/>
      <c r="K131" s="1"/>
      <c r="L131" s="1"/>
      <c r="M131" s="1"/>
      <c r="N131" s="1"/>
    </row>
    <row r="132" ht="15.75" customHeight="1">
      <c r="A132" s="66"/>
      <c r="B132" s="67"/>
      <c r="C132" s="1"/>
      <c r="D132" s="1"/>
      <c r="E132" s="1"/>
      <c r="F132" s="1"/>
      <c r="G132" s="1"/>
      <c r="H132" s="1"/>
      <c r="I132" s="1"/>
      <c r="J132" s="1"/>
      <c r="K132" s="1"/>
      <c r="L132" s="1"/>
      <c r="M132" s="1"/>
      <c r="N132" s="1"/>
    </row>
    <row r="133" ht="15.75" customHeight="1">
      <c r="A133" s="66"/>
      <c r="B133" s="67"/>
      <c r="C133" s="1"/>
      <c r="D133" s="1"/>
      <c r="E133" s="1"/>
      <c r="F133" s="1"/>
      <c r="G133" s="1"/>
      <c r="H133" s="1"/>
      <c r="I133" s="1"/>
      <c r="J133" s="1"/>
      <c r="K133" s="1"/>
      <c r="L133" s="1"/>
      <c r="M133" s="1"/>
      <c r="N133" s="1"/>
    </row>
    <row r="134" ht="15.75" customHeight="1">
      <c r="A134" s="66"/>
      <c r="B134" s="67"/>
      <c r="C134" s="1"/>
      <c r="D134" s="1"/>
      <c r="E134" s="1"/>
      <c r="F134" s="1"/>
      <c r="G134" s="1"/>
      <c r="H134" s="1"/>
      <c r="I134" s="1"/>
      <c r="J134" s="1"/>
      <c r="K134" s="1"/>
      <c r="L134" s="1"/>
      <c r="M134" s="1"/>
      <c r="N134" s="1"/>
    </row>
    <row r="135" ht="15.75" customHeight="1">
      <c r="A135" s="66"/>
      <c r="B135" s="67"/>
      <c r="C135" s="1"/>
      <c r="D135" s="1"/>
      <c r="E135" s="1"/>
      <c r="F135" s="1"/>
      <c r="G135" s="1"/>
      <c r="H135" s="1"/>
      <c r="I135" s="1"/>
      <c r="J135" s="1"/>
      <c r="K135" s="1"/>
      <c r="L135" s="1"/>
      <c r="M135" s="1"/>
      <c r="N135" s="1"/>
    </row>
    <row r="136" ht="15.75" customHeight="1">
      <c r="A136" s="66"/>
      <c r="B136" s="67"/>
      <c r="C136" s="1"/>
      <c r="D136" s="1"/>
      <c r="E136" s="1"/>
      <c r="F136" s="1"/>
      <c r="G136" s="1"/>
      <c r="H136" s="1"/>
      <c r="I136" s="1"/>
      <c r="J136" s="1"/>
      <c r="K136" s="1"/>
      <c r="L136" s="1"/>
      <c r="M136" s="1"/>
      <c r="N136" s="1"/>
    </row>
    <row r="137" ht="15.75" customHeight="1">
      <c r="A137" s="66"/>
      <c r="B137" s="67"/>
      <c r="C137" s="1"/>
      <c r="D137" s="1"/>
      <c r="E137" s="1"/>
      <c r="F137" s="1"/>
      <c r="G137" s="1"/>
      <c r="H137" s="1"/>
      <c r="I137" s="1"/>
      <c r="J137" s="1"/>
      <c r="K137" s="1"/>
      <c r="L137" s="1"/>
      <c r="M137" s="1"/>
      <c r="N137" s="1"/>
    </row>
    <row r="138" ht="15.75" customHeight="1">
      <c r="A138" s="66"/>
      <c r="B138" s="67"/>
      <c r="C138" s="1"/>
      <c r="D138" s="1"/>
      <c r="E138" s="1"/>
      <c r="F138" s="1"/>
      <c r="G138" s="1"/>
      <c r="H138" s="1"/>
      <c r="I138" s="1"/>
      <c r="J138" s="1"/>
      <c r="K138" s="1"/>
      <c r="L138" s="1"/>
      <c r="M138" s="1"/>
      <c r="N138" s="1"/>
    </row>
    <row r="139" ht="15.75" customHeight="1">
      <c r="A139" s="66"/>
      <c r="B139" s="67"/>
      <c r="C139" s="1"/>
      <c r="D139" s="1"/>
      <c r="E139" s="1"/>
      <c r="F139" s="1"/>
      <c r="G139" s="1"/>
      <c r="H139" s="1"/>
      <c r="I139" s="1"/>
      <c r="J139" s="1"/>
      <c r="K139" s="1"/>
      <c r="L139" s="1"/>
      <c r="M139" s="1"/>
      <c r="N139" s="1"/>
    </row>
    <row r="140" ht="15.75" customHeight="1">
      <c r="A140" s="66"/>
      <c r="B140" s="67"/>
      <c r="C140" s="1"/>
      <c r="D140" s="1"/>
      <c r="E140" s="1"/>
      <c r="F140" s="1"/>
      <c r="G140" s="1"/>
      <c r="H140" s="1"/>
      <c r="I140" s="1"/>
      <c r="J140" s="1"/>
      <c r="K140" s="1"/>
      <c r="L140" s="1"/>
      <c r="M140" s="1"/>
      <c r="N140" s="1"/>
    </row>
    <row r="141" ht="15.75" customHeight="1">
      <c r="A141" s="66"/>
      <c r="B141" s="67"/>
      <c r="C141" s="1"/>
      <c r="D141" s="1"/>
      <c r="E141" s="1"/>
      <c r="F141" s="1"/>
      <c r="G141" s="1"/>
      <c r="H141" s="1"/>
      <c r="I141" s="1"/>
      <c r="J141" s="1"/>
      <c r="K141" s="1"/>
      <c r="L141" s="1"/>
      <c r="M141" s="1"/>
      <c r="N141" s="1"/>
    </row>
    <row r="142" ht="15.75" customHeight="1">
      <c r="A142" s="66"/>
      <c r="B142" s="67"/>
      <c r="C142" s="1"/>
      <c r="D142" s="1"/>
      <c r="E142" s="1"/>
      <c r="F142" s="1"/>
      <c r="G142" s="1"/>
      <c r="H142" s="1"/>
      <c r="I142" s="1"/>
      <c r="J142" s="1"/>
      <c r="K142" s="1"/>
      <c r="L142" s="1"/>
      <c r="M142" s="1"/>
      <c r="N142" s="1"/>
    </row>
    <row r="143" ht="15.75" customHeight="1">
      <c r="A143" s="66"/>
      <c r="B143" s="67"/>
      <c r="C143" s="1"/>
      <c r="D143" s="1"/>
      <c r="E143" s="1"/>
      <c r="F143" s="1"/>
      <c r="G143" s="1"/>
      <c r="H143" s="1"/>
      <c r="I143" s="1"/>
      <c r="J143" s="1"/>
      <c r="K143" s="1"/>
      <c r="L143" s="1"/>
      <c r="M143" s="1"/>
      <c r="N143" s="1"/>
    </row>
    <row r="144" ht="15.75" customHeight="1">
      <c r="A144" s="66"/>
      <c r="B144" s="67"/>
      <c r="C144" s="1"/>
      <c r="D144" s="1"/>
      <c r="E144" s="1"/>
      <c r="F144" s="1"/>
      <c r="G144" s="1"/>
      <c r="H144" s="1"/>
      <c r="I144" s="1"/>
      <c r="J144" s="1"/>
      <c r="K144" s="1"/>
      <c r="L144" s="1"/>
      <c r="M144" s="1"/>
      <c r="N144" s="1"/>
    </row>
    <row r="145" ht="15.75" customHeight="1">
      <c r="A145" s="66"/>
      <c r="B145" s="67"/>
      <c r="C145" s="1"/>
      <c r="D145" s="1"/>
      <c r="E145" s="1"/>
      <c r="F145" s="1"/>
      <c r="G145" s="1"/>
      <c r="H145" s="1"/>
      <c r="I145" s="1"/>
      <c r="J145" s="1"/>
      <c r="K145" s="1"/>
      <c r="L145" s="1"/>
      <c r="M145" s="1"/>
      <c r="N145" s="1"/>
    </row>
    <row r="146" ht="15.75" customHeight="1">
      <c r="A146" s="66"/>
      <c r="B146" s="67"/>
      <c r="C146" s="1"/>
      <c r="D146" s="1"/>
      <c r="E146" s="1"/>
      <c r="F146" s="1"/>
      <c r="G146" s="1"/>
      <c r="H146" s="1"/>
      <c r="I146" s="1"/>
      <c r="J146" s="1"/>
      <c r="K146" s="1"/>
      <c r="L146" s="1"/>
      <c r="M146" s="1"/>
      <c r="N146" s="1"/>
    </row>
    <row r="147" ht="15.75" customHeight="1">
      <c r="A147" s="66"/>
      <c r="B147" s="67"/>
      <c r="C147" s="1"/>
      <c r="D147" s="1"/>
      <c r="E147" s="1"/>
      <c r="F147" s="1"/>
      <c r="G147" s="1"/>
      <c r="H147" s="1"/>
      <c r="I147" s="1"/>
      <c r="J147" s="1"/>
      <c r="K147" s="1"/>
      <c r="L147" s="1"/>
      <c r="M147" s="1"/>
      <c r="N147" s="1"/>
    </row>
    <row r="148" ht="15.75" customHeight="1">
      <c r="A148" s="66"/>
      <c r="B148" s="67"/>
      <c r="C148" s="1"/>
      <c r="D148" s="1"/>
      <c r="E148" s="1"/>
      <c r="F148" s="1"/>
      <c r="G148" s="1"/>
      <c r="H148" s="1"/>
      <c r="I148" s="1"/>
      <c r="J148" s="1"/>
      <c r="K148" s="1"/>
      <c r="L148" s="1"/>
      <c r="M148" s="1"/>
      <c r="N148" s="1"/>
    </row>
    <row r="149" ht="15.75" customHeight="1">
      <c r="A149" s="66"/>
      <c r="B149" s="67"/>
      <c r="C149" s="1"/>
      <c r="D149" s="1"/>
      <c r="E149" s="1"/>
      <c r="F149" s="1"/>
      <c r="G149" s="1"/>
      <c r="H149" s="1"/>
      <c r="I149" s="1"/>
      <c r="J149" s="1"/>
      <c r="K149" s="1"/>
      <c r="L149" s="1"/>
      <c r="M149" s="1"/>
      <c r="N149" s="1"/>
    </row>
    <row r="150" ht="15.75" customHeight="1">
      <c r="A150" s="66"/>
      <c r="B150" s="67"/>
      <c r="C150" s="1"/>
      <c r="D150" s="1"/>
      <c r="E150" s="1"/>
      <c r="F150" s="1"/>
      <c r="G150" s="1"/>
      <c r="H150" s="1"/>
      <c r="I150" s="1"/>
      <c r="J150" s="1"/>
      <c r="K150" s="1"/>
      <c r="L150" s="1"/>
      <c r="M150" s="1"/>
      <c r="N150" s="1"/>
    </row>
    <row r="151" ht="15.75" customHeight="1">
      <c r="A151" s="66"/>
      <c r="B151" s="67"/>
      <c r="C151" s="1"/>
      <c r="D151" s="1"/>
      <c r="E151" s="1"/>
      <c r="F151" s="1"/>
      <c r="G151" s="1"/>
      <c r="H151" s="1"/>
      <c r="I151" s="1"/>
      <c r="J151" s="1"/>
      <c r="K151" s="1"/>
      <c r="L151" s="1"/>
      <c r="M151" s="1"/>
      <c r="N151" s="1"/>
    </row>
    <row r="152" ht="15.75" customHeight="1">
      <c r="A152" s="66"/>
      <c r="B152" s="67"/>
      <c r="C152" s="1"/>
      <c r="D152" s="1"/>
      <c r="E152" s="1"/>
      <c r="F152" s="1"/>
      <c r="G152" s="1"/>
      <c r="H152" s="1"/>
      <c r="I152" s="1"/>
      <c r="J152" s="1"/>
      <c r="K152" s="1"/>
      <c r="L152" s="1"/>
      <c r="M152" s="1"/>
      <c r="N152" s="1"/>
    </row>
    <row r="153" ht="15.75" customHeight="1">
      <c r="A153" s="66"/>
      <c r="B153" s="67"/>
      <c r="C153" s="1"/>
      <c r="D153" s="1"/>
      <c r="E153" s="1"/>
      <c r="F153" s="1"/>
      <c r="G153" s="1"/>
      <c r="H153" s="1"/>
      <c r="I153" s="1"/>
      <c r="J153" s="1"/>
      <c r="K153" s="1"/>
      <c r="L153" s="1"/>
      <c r="M153" s="1"/>
      <c r="N153" s="1"/>
    </row>
    <row r="154" ht="15.75" customHeight="1">
      <c r="A154" s="66"/>
      <c r="B154" s="67"/>
      <c r="C154" s="1"/>
      <c r="D154" s="1"/>
      <c r="E154" s="1"/>
      <c r="F154" s="1"/>
      <c r="G154" s="1"/>
      <c r="H154" s="1"/>
      <c r="I154" s="1"/>
      <c r="J154" s="1"/>
      <c r="K154" s="1"/>
      <c r="L154" s="1"/>
      <c r="M154" s="1"/>
      <c r="N154" s="1"/>
    </row>
    <row r="155" ht="15.75" customHeight="1">
      <c r="A155" s="66"/>
      <c r="B155" s="67"/>
      <c r="C155" s="1"/>
      <c r="D155" s="1"/>
      <c r="E155" s="1"/>
      <c r="F155" s="1"/>
      <c r="G155" s="1"/>
      <c r="H155" s="1"/>
      <c r="I155" s="1"/>
      <c r="J155" s="1"/>
      <c r="K155" s="1"/>
      <c r="L155" s="1"/>
      <c r="M155" s="1"/>
      <c r="N155" s="1"/>
    </row>
    <row r="156" ht="15.75" customHeight="1">
      <c r="A156" s="66"/>
      <c r="B156" s="67"/>
      <c r="C156" s="1"/>
      <c r="D156" s="1"/>
      <c r="E156" s="1"/>
      <c r="F156" s="1"/>
      <c r="G156" s="1"/>
      <c r="H156" s="1"/>
      <c r="I156" s="1"/>
      <c r="J156" s="1"/>
      <c r="K156" s="1"/>
      <c r="L156" s="1"/>
      <c r="M156" s="1"/>
      <c r="N156" s="1"/>
    </row>
    <row r="157" ht="15.75" customHeight="1">
      <c r="A157" s="66"/>
      <c r="B157" s="67"/>
      <c r="C157" s="1"/>
      <c r="D157" s="1"/>
      <c r="E157" s="1"/>
      <c r="F157" s="1"/>
      <c r="G157" s="1"/>
      <c r="H157" s="1"/>
      <c r="I157" s="1"/>
      <c r="J157" s="1"/>
      <c r="K157" s="1"/>
      <c r="L157" s="1"/>
      <c r="M157" s="1"/>
      <c r="N157" s="1"/>
    </row>
    <row r="158" ht="15.75" customHeight="1">
      <c r="A158" s="66"/>
      <c r="B158" s="67"/>
      <c r="C158" s="1"/>
      <c r="D158" s="1"/>
      <c r="E158" s="1"/>
      <c r="F158" s="1"/>
      <c r="G158" s="1"/>
      <c r="H158" s="1"/>
      <c r="I158" s="1"/>
      <c r="J158" s="1"/>
      <c r="K158" s="1"/>
      <c r="L158" s="1"/>
      <c r="M158" s="1"/>
      <c r="N158" s="1"/>
    </row>
    <row r="159" ht="15.75" customHeight="1">
      <c r="A159" s="66"/>
      <c r="B159" s="67"/>
      <c r="C159" s="1"/>
      <c r="D159" s="1"/>
      <c r="E159" s="1"/>
      <c r="F159" s="1"/>
      <c r="G159" s="1"/>
      <c r="H159" s="1"/>
      <c r="I159" s="1"/>
      <c r="J159" s="1"/>
      <c r="K159" s="1"/>
      <c r="L159" s="1"/>
      <c r="M159" s="1"/>
      <c r="N159" s="1"/>
    </row>
    <row r="160" ht="15.75" customHeight="1">
      <c r="A160" s="66"/>
      <c r="B160" s="67"/>
      <c r="C160" s="1"/>
      <c r="D160" s="1"/>
      <c r="E160" s="1"/>
      <c r="F160" s="1"/>
      <c r="G160" s="1"/>
      <c r="H160" s="1"/>
      <c r="I160" s="1"/>
      <c r="J160" s="1"/>
      <c r="K160" s="1"/>
      <c r="L160" s="1"/>
      <c r="M160" s="1"/>
      <c r="N160" s="1"/>
    </row>
    <row r="161" ht="15.75" customHeight="1">
      <c r="A161" s="66"/>
      <c r="B161" s="67"/>
      <c r="C161" s="1"/>
      <c r="D161" s="1"/>
      <c r="E161" s="1"/>
      <c r="F161" s="1"/>
      <c r="G161" s="1"/>
      <c r="H161" s="1"/>
      <c r="I161" s="1"/>
      <c r="J161" s="1"/>
      <c r="K161" s="1"/>
      <c r="L161" s="1"/>
      <c r="M161" s="1"/>
      <c r="N161" s="1"/>
    </row>
    <row r="162" ht="15.75" customHeight="1">
      <c r="A162" s="66"/>
      <c r="B162" s="67"/>
      <c r="C162" s="1"/>
      <c r="D162" s="1"/>
      <c r="E162" s="1"/>
      <c r="F162" s="1"/>
      <c r="G162" s="1"/>
      <c r="H162" s="1"/>
      <c r="I162" s="1"/>
      <c r="J162" s="1"/>
      <c r="K162" s="1"/>
      <c r="L162" s="1"/>
      <c r="M162" s="1"/>
      <c r="N162" s="1"/>
    </row>
    <row r="163" ht="15.75" customHeight="1">
      <c r="A163" s="66"/>
      <c r="B163" s="67"/>
      <c r="C163" s="1"/>
      <c r="D163" s="1"/>
      <c r="E163" s="1"/>
      <c r="F163" s="1"/>
      <c r="G163" s="1"/>
      <c r="H163" s="1"/>
      <c r="I163" s="1"/>
      <c r="J163" s="1"/>
      <c r="K163" s="1"/>
      <c r="L163" s="1"/>
      <c r="M163" s="1"/>
      <c r="N163" s="1"/>
    </row>
    <row r="164" ht="15.75" customHeight="1">
      <c r="A164" s="66"/>
      <c r="B164" s="67"/>
      <c r="C164" s="1"/>
      <c r="D164" s="1"/>
      <c r="E164" s="1"/>
      <c r="F164" s="1"/>
      <c r="G164" s="1"/>
      <c r="H164" s="1"/>
      <c r="I164" s="1"/>
      <c r="J164" s="1"/>
      <c r="K164" s="1"/>
      <c r="L164" s="1"/>
      <c r="M164" s="1"/>
      <c r="N164" s="1"/>
    </row>
    <row r="165" ht="15.75" customHeight="1">
      <c r="A165" s="66"/>
      <c r="B165" s="67"/>
      <c r="C165" s="1"/>
      <c r="D165" s="1"/>
      <c r="E165" s="1"/>
      <c r="F165" s="1"/>
      <c r="G165" s="1"/>
      <c r="H165" s="1"/>
      <c r="I165" s="1"/>
      <c r="J165" s="1"/>
      <c r="K165" s="1"/>
      <c r="L165" s="1"/>
      <c r="M165" s="1"/>
      <c r="N165" s="1"/>
    </row>
    <row r="166" ht="15.75" customHeight="1">
      <c r="A166" s="66"/>
      <c r="B166" s="67"/>
      <c r="C166" s="1"/>
      <c r="D166" s="1"/>
      <c r="E166" s="1"/>
      <c r="F166" s="1"/>
      <c r="G166" s="1"/>
      <c r="H166" s="1"/>
      <c r="I166" s="1"/>
      <c r="J166" s="1"/>
      <c r="K166" s="1"/>
      <c r="L166" s="1"/>
      <c r="M166" s="1"/>
      <c r="N166" s="1"/>
    </row>
    <row r="167" ht="15.75" customHeight="1">
      <c r="A167" s="66"/>
      <c r="B167" s="67"/>
      <c r="C167" s="1"/>
      <c r="D167" s="1"/>
      <c r="E167" s="1"/>
      <c r="F167" s="1"/>
      <c r="G167" s="1"/>
      <c r="H167" s="1"/>
      <c r="I167" s="1"/>
      <c r="J167" s="1"/>
      <c r="K167" s="1"/>
      <c r="L167" s="1"/>
      <c r="M167" s="1"/>
      <c r="N167" s="1"/>
    </row>
    <row r="168" ht="15.75" customHeight="1">
      <c r="A168" s="66"/>
      <c r="B168" s="67"/>
      <c r="C168" s="1"/>
      <c r="D168" s="1"/>
      <c r="E168" s="1"/>
      <c r="F168" s="1"/>
      <c r="G168" s="1"/>
      <c r="H168" s="1"/>
      <c r="I168" s="1"/>
      <c r="J168" s="1"/>
      <c r="K168" s="1"/>
      <c r="L168" s="1"/>
      <c r="M168" s="1"/>
      <c r="N168" s="1"/>
    </row>
    <row r="169" ht="15.75" customHeight="1">
      <c r="A169" s="66"/>
      <c r="B169" s="67"/>
      <c r="C169" s="1"/>
      <c r="D169" s="1"/>
      <c r="E169" s="1"/>
      <c r="F169" s="1"/>
      <c r="G169" s="1"/>
      <c r="H169" s="1"/>
      <c r="I169" s="1"/>
      <c r="J169" s="1"/>
      <c r="K169" s="1"/>
      <c r="L169" s="1"/>
      <c r="M169" s="1"/>
      <c r="N169" s="1"/>
    </row>
    <row r="170" ht="15.75" customHeight="1">
      <c r="A170" s="66"/>
      <c r="B170" s="67"/>
      <c r="C170" s="1"/>
      <c r="D170" s="1"/>
      <c r="E170" s="1"/>
      <c r="F170" s="1"/>
      <c r="G170" s="1"/>
      <c r="H170" s="1"/>
      <c r="I170" s="1"/>
      <c r="J170" s="1"/>
      <c r="K170" s="1"/>
      <c r="L170" s="1"/>
      <c r="M170" s="1"/>
      <c r="N170" s="1"/>
    </row>
    <row r="171" ht="15.75" customHeight="1">
      <c r="A171" s="66"/>
      <c r="B171" s="67"/>
      <c r="C171" s="1"/>
      <c r="D171" s="1"/>
      <c r="E171" s="1"/>
      <c r="F171" s="1"/>
      <c r="G171" s="1"/>
      <c r="H171" s="1"/>
      <c r="I171" s="1"/>
      <c r="J171" s="1"/>
      <c r="K171" s="1"/>
      <c r="L171" s="1"/>
      <c r="M171" s="1"/>
      <c r="N171" s="1"/>
    </row>
    <row r="172" ht="15.75" customHeight="1">
      <c r="A172" s="66"/>
      <c r="B172" s="67"/>
      <c r="C172" s="1"/>
      <c r="D172" s="1"/>
      <c r="E172" s="1"/>
      <c r="F172" s="1"/>
      <c r="G172" s="1"/>
      <c r="H172" s="1"/>
      <c r="I172" s="1"/>
      <c r="J172" s="1"/>
      <c r="K172" s="1"/>
      <c r="L172" s="1"/>
      <c r="M172" s="1"/>
      <c r="N172" s="1"/>
    </row>
    <row r="173" ht="15.75" customHeight="1">
      <c r="A173" s="66"/>
      <c r="B173" s="67"/>
      <c r="C173" s="1"/>
      <c r="D173" s="1"/>
      <c r="E173" s="1"/>
      <c r="F173" s="1"/>
      <c r="G173" s="1"/>
      <c r="H173" s="1"/>
      <c r="I173" s="1"/>
      <c r="J173" s="1"/>
      <c r="K173" s="1"/>
      <c r="L173" s="1"/>
      <c r="M173" s="1"/>
      <c r="N173" s="1"/>
    </row>
    <row r="174" ht="15.75" customHeight="1">
      <c r="A174" s="66"/>
      <c r="B174" s="67"/>
      <c r="C174" s="1"/>
      <c r="D174" s="1"/>
      <c r="E174" s="1"/>
      <c r="F174" s="1"/>
      <c r="G174" s="1"/>
      <c r="H174" s="1"/>
      <c r="I174" s="1"/>
      <c r="J174" s="1"/>
      <c r="K174" s="1"/>
      <c r="L174" s="1"/>
      <c r="M174" s="1"/>
      <c r="N174" s="1"/>
    </row>
    <row r="175" ht="15.75" customHeight="1">
      <c r="A175" s="66"/>
      <c r="B175" s="67"/>
      <c r="C175" s="1"/>
      <c r="D175" s="1"/>
      <c r="E175" s="1"/>
      <c r="F175" s="1"/>
      <c r="G175" s="1"/>
      <c r="H175" s="1"/>
      <c r="I175" s="1"/>
      <c r="J175" s="1"/>
      <c r="K175" s="1"/>
      <c r="L175" s="1"/>
      <c r="M175" s="1"/>
      <c r="N175" s="1"/>
    </row>
    <row r="176" ht="15.75" customHeight="1">
      <c r="A176" s="66"/>
      <c r="B176" s="67"/>
      <c r="C176" s="1"/>
      <c r="D176" s="1"/>
      <c r="E176" s="1"/>
      <c r="F176" s="1"/>
      <c r="G176" s="1"/>
      <c r="H176" s="1"/>
      <c r="I176" s="1"/>
      <c r="J176" s="1"/>
      <c r="K176" s="1"/>
      <c r="L176" s="1"/>
      <c r="M176" s="1"/>
      <c r="N176" s="1"/>
    </row>
    <row r="177" ht="15.75" customHeight="1">
      <c r="A177" s="66"/>
      <c r="B177" s="67"/>
      <c r="C177" s="1"/>
      <c r="D177" s="1"/>
      <c r="E177" s="1"/>
      <c r="F177" s="1"/>
      <c r="G177" s="1"/>
      <c r="H177" s="1"/>
      <c r="I177" s="1"/>
      <c r="J177" s="1"/>
      <c r="K177" s="1"/>
      <c r="L177" s="1"/>
      <c r="M177" s="1"/>
      <c r="N177" s="1"/>
    </row>
    <row r="178" ht="15.75" customHeight="1">
      <c r="A178" s="66"/>
      <c r="B178" s="67"/>
      <c r="C178" s="1"/>
      <c r="D178" s="1"/>
      <c r="E178" s="1"/>
      <c r="F178" s="1"/>
      <c r="G178" s="1"/>
      <c r="H178" s="1"/>
      <c r="I178" s="1"/>
      <c r="J178" s="1"/>
      <c r="K178" s="1"/>
      <c r="L178" s="1"/>
      <c r="M178" s="1"/>
      <c r="N178" s="1"/>
    </row>
    <row r="179" ht="15.75" customHeight="1">
      <c r="A179" s="66"/>
      <c r="B179" s="67"/>
      <c r="C179" s="1"/>
      <c r="D179" s="1"/>
      <c r="E179" s="1"/>
      <c r="F179" s="1"/>
      <c r="G179" s="1"/>
      <c r="H179" s="1"/>
      <c r="I179" s="1"/>
      <c r="J179" s="1"/>
      <c r="K179" s="1"/>
      <c r="L179" s="1"/>
      <c r="M179" s="1"/>
      <c r="N179" s="1"/>
    </row>
    <row r="180" ht="15.75" customHeight="1">
      <c r="A180" s="66"/>
      <c r="B180" s="67"/>
      <c r="C180" s="1"/>
      <c r="D180" s="1"/>
      <c r="E180" s="1"/>
      <c r="F180" s="1"/>
      <c r="G180" s="1"/>
      <c r="H180" s="1"/>
      <c r="I180" s="1"/>
      <c r="J180" s="1"/>
      <c r="K180" s="1"/>
      <c r="L180" s="1"/>
      <c r="M180" s="1"/>
      <c r="N180" s="1"/>
    </row>
    <row r="181" ht="15.75" customHeight="1">
      <c r="A181" s="66"/>
      <c r="B181" s="67"/>
      <c r="C181" s="1"/>
      <c r="D181" s="1"/>
      <c r="E181" s="1"/>
      <c r="F181" s="1"/>
      <c r="G181" s="1"/>
      <c r="H181" s="1"/>
      <c r="I181" s="1"/>
      <c r="J181" s="1"/>
      <c r="K181" s="1"/>
      <c r="L181" s="1"/>
      <c r="M181" s="1"/>
      <c r="N181" s="1"/>
    </row>
    <row r="182" ht="15.75" customHeight="1">
      <c r="A182" s="66"/>
      <c r="B182" s="67"/>
      <c r="C182" s="1"/>
      <c r="D182" s="1"/>
      <c r="E182" s="1"/>
      <c r="F182" s="1"/>
      <c r="G182" s="1"/>
      <c r="H182" s="1"/>
      <c r="I182" s="1"/>
      <c r="J182" s="1"/>
      <c r="K182" s="1"/>
      <c r="L182" s="1"/>
      <c r="M182" s="1"/>
      <c r="N182" s="1"/>
    </row>
    <row r="183" ht="15.75" customHeight="1">
      <c r="A183" s="66"/>
      <c r="B183" s="67"/>
      <c r="C183" s="1"/>
      <c r="D183" s="1"/>
      <c r="E183" s="1"/>
      <c r="F183" s="1"/>
      <c r="G183" s="1"/>
      <c r="H183" s="1"/>
      <c r="I183" s="1"/>
      <c r="J183" s="1"/>
      <c r="K183" s="1"/>
      <c r="L183" s="1"/>
      <c r="M183" s="1"/>
      <c r="N183" s="1"/>
    </row>
    <row r="184" ht="15.75" customHeight="1">
      <c r="A184" s="66"/>
      <c r="B184" s="67"/>
      <c r="C184" s="1"/>
      <c r="D184" s="1"/>
      <c r="E184" s="1"/>
      <c r="F184" s="1"/>
      <c r="G184" s="1"/>
      <c r="H184" s="1"/>
      <c r="I184" s="1"/>
      <c r="J184" s="1"/>
      <c r="K184" s="1"/>
      <c r="L184" s="1"/>
      <c r="M184" s="1"/>
      <c r="N184" s="1"/>
    </row>
    <row r="185" ht="15.75" customHeight="1">
      <c r="A185" s="66"/>
      <c r="B185" s="67"/>
      <c r="C185" s="1"/>
      <c r="D185" s="1"/>
      <c r="E185" s="1"/>
      <c r="F185" s="1"/>
      <c r="G185" s="1"/>
      <c r="H185" s="1"/>
      <c r="I185" s="1"/>
      <c r="J185" s="1"/>
      <c r="K185" s="1"/>
      <c r="L185" s="1"/>
      <c r="M185" s="1"/>
      <c r="N185" s="1"/>
    </row>
    <row r="186" ht="15.75" customHeight="1">
      <c r="A186" s="66"/>
      <c r="B186" s="67"/>
      <c r="C186" s="1"/>
      <c r="D186" s="1"/>
      <c r="E186" s="1"/>
      <c r="F186" s="1"/>
      <c r="G186" s="1"/>
      <c r="H186" s="1"/>
      <c r="I186" s="1"/>
      <c r="J186" s="1"/>
      <c r="K186" s="1"/>
      <c r="L186" s="1"/>
      <c r="M186" s="1"/>
      <c r="N186" s="1"/>
    </row>
    <row r="187" ht="15.75" customHeight="1">
      <c r="A187" s="66"/>
      <c r="B187" s="67"/>
      <c r="C187" s="1"/>
      <c r="D187" s="1"/>
      <c r="E187" s="1"/>
      <c r="F187" s="1"/>
      <c r="G187" s="1"/>
      <c r="H187" s="1"/>
      <c r="I187" s="1"/>
      <c r="J187" s="1"/>
      <c r="K187" s="1"/>
      <c r="L187" s="1"/>
      <c r="M187" s="1"/>
      <c r="N187" s="1"/>
    </row>
    <row r="188" ht="15.75" customHeight="1">
      <c r="A188" s="66"/>
      <c r="B188" s="67"/>
      <c r="C188" s="1"/>
      <c r="D188" s="1"/>
      <c r="E188" s="1"/>
      <c r="F188" s="1"/>
      <c r="G188" s="1"/>
      <c r="H188" s="1"/>
      <c r="I188" s="1"/>
      <c r="J188" s="1"/>
      <c r="K188" s="1"/>
      <c r="L188" s="1"/>
      <c r="M188" s="1"/>
      <c r="N188" s="1"/>
    </row>
    <row r="189" ht="15.75" customHeight="1">
      <c r="A189" s="66"/>
      <c r="B189" s="67"/>
      <c r="C189" s="1"/>
      <c r="D189" s="1"/>
      <c r="E189" s="1"/>
      <c r="F189" s="1"/>
      <c r="G189" s="1"/>
      <c r="H189" s="1"/>
      <c r="I189" s="1"/>
      <c r="J189" s="1"/>
      <c r="K189" s="1"/>
      <c r="L189" s="1"/>
      <c r="M189" s="1"/>
      <c r="N189" s="1"/>
    </row>
    <row r="190" ht="15.75" customHeight="1">
      <c r="A190" s="66"/>
      <c r="B190" s="67"/>
      <c r="C190" s="1"/>
      <c r="D190" s="1"/>
      <c r="E190" s="1"/>
      <c r="F190" s="1"/>
      <c r="G190" s="1"/>
      <c r="H190" s="1"/>
      <c r="I190" s="1"/>
      <c r="J190" s="1"/>
      <c r="K190" s="1"/>
      <c r="L190" s="1"/>
      <c r="M190" s="1"/>
      <c r="N190" s="1"/>
    </row>
    <row r="191" ht="15.75" customHeight="1">
      <c r="A191" s="66"/>
      <c r="B191" s="67"/>
      <c r="C191" s="1"/>
      <c r="D191" s="1"/>
      <c r="E191" s="1"/>
      <c r="F191" s="1"/>
      <c r="G191" s="1"/>
      <c r="H191" s="1"/>
      <c r="I191" s="1"/>
      <c r="J191" s="1"/>
      <c r="K191" s="1"/>
      <c r="L191" s="1"/>
      <c r="M191" s="1"/>
      <c r="N191" s="1"/>
    </row>
    <row r="192" ht="15.75" customHeight="1">
      <c r="A192" s="66"/>
      <c r="B192" s="67"/>
      <c r="C192" s="1"/>
      <c r="D192" s="1"/>
      <c r="E192" s="1"/>
      <c r="F192" s="1"/>
      <c r="G192" s="1"/>
      <c r="H192" s="1"/>
      <c r="I192" s="1"/>
      <c r="J192" s="1"/>
      <c r="K192" s="1"/>
      <c r="L192" s="1"/>
      <c r="M192" s="1"/>
      <c r="N192" s="1"/>
    </row>
    <row r="193" ht="15.75" customHeight="1">
      <c r="A193" s="66"/>
      <c r="B193" s="67"/>
      <c r="C193" s="1"/>
      <c r="D193" s="1"/>
      <c r="E193" s="1"/>
      <c r="F193" s="1"/>
      <c r="G193" s="1"/>
      <c r="H193" s="1"/>
      <c r="I193" s="1"/>
      <c r="J193" s="1"/>
      <c r="K193" s="1"/>
      <c r="L193" s="1"/>
      <c r="M193" s="1"/>
      <c r="N193" s="1"/>
    </row>
    <row r="194" ht="15.75" customHeight="1">
      <c r="A194" s="66"/>
      <c r="B194" s="67"/>
      <c r="C194" s="1"/>
      <c r="D194" s="1"/>
      <c r="E194" s="1"/>
      <c r="F194" s="1"/>
      <c r="G194" s="1"/>
      <c r="H194" s="1"/>
      <c r="I194" s="1"/>
      <c r="J194" s="1"/>
      <c r="K194" s="1"/>
      <c r="L194" s="1"/>
      <c r="M194" s="1"/>
      <c r="N194" s="1"/>
    </row>
    <row r="195" ht="15.75" customHeight="1">
      <c r="A195" s="66"/>
      <c r="B195" s="67"/>
      <c r="C195" s="1"/>
      <c r="D195" s="1"/>
      <c r="E195" s="1"/>
      <c r="F195" s="1"/>
      <c r="G195" s="1"/>
      <c r="H195" s="1"/>
      <c r="I195" s="1"/>
      <c r="J195" s="1"/>
      <c r="K195" s="1"/>
      <c r="L195" s="1"/>
      <c r="M195" s="1"/>
      <c r="N195" s="1"/>
    </row>
    <row r="196" ht="15.75" customHeight="1">
      <c r="A196" s="66"/>
      <c r="B196" s="67"/>
      <c r="C196" s="1"/>
      <c r="D196" s="1"/>
      <c r="E196" s="1"/>
      <c r="F196" s="1"/>
      <c r="G196" s="1"/>
      <c r="H196" s="1"/>
      <c r="I196" s="1"/>
      <c r="J196" s="1"/>
      <c r="K196" s="1"/>
      <c r="L196" s="1"/>
      <c r="M196" s="1"/>
      <c r="N196" s="1"/>
    </row>
    <row r="197" ht="15.75" customHeight="1">
      <c r="A197" s="66"/>
      <c r="B197" s="67"/>
      <c r="C197" s="1"/>
      <c r="D197" s="1"/>
      <c r="E197" s="1"/>
      <c r="F197" s="1"/>
      <c r="G197" s="1"/>
      <c r="H197" s="1"/>
      <c r="I197" s="1"/>
      <c r="J197" s="1"/>
      <c r="K197" s="1"/>
      <c r="L197" s="1"/>
      <c r="M197" s="1"/>
      <c r="N197" s="1"/>
    </row>
    <row r="198" ht="15.75" customHeight="1">
      <c r="A198" s="66"/>
      <c r="B198" s="67"/>
      <c r="C198" s="1"/>
      <c r="D198" s="1"/>
      <c r="E198" s="1"/>
      <c r="F198" s="1"/>
      <c r="G198" s="1"/>
      <c r="H198" s="1"/>
      <c r="I198" s="1"/>
      <c r="J198" s="1"/>
      <c r="K198" s="1"/>
      <c r="L198" s="1"/>
      <c r="M198" s="1"/>
      <c r="N198" s="1"/>
    </row>
    <row r="199" ht="15.75" customHeight="1">
      <c r="A199" s="66"/>
      <c r="B199" s="67"/>
      <c r="C199" s="1"/>
      <c r="D199" s="1"/>
      <c r="E199" s="1"/>
      <c r="F199" s="1"/>
      <c r="G199" s="1"/>
      <c r="H199" s="1"/>
      <c r="I199" s="1"/>
      <c r="J199" s="1"/>
      <c r="K199" s="1"/>
      <c r="L199" s="1"/>
      <c r="M199" s="1"/>
      <c r="N199" s="1"/>
    </row>
    <row r="200" ht="15.75" customHeight="1">
      <c r="A200" s="66"/>
      <c r="B200" s="67"/>
      <c r="C200" s="1"/>
      <c r="D200" s="1"/>
      <c r="E200" s="1"/>
      <c r="F200" s="1"/>
      <c r="G200" s="1"/>
      <c r="H200" s="1"/>
      <c r="I200" s="1"/>
      <c r="J200" s="1"/>
      <c r="K200" s="1"/>
      <c r="L200" s="1"/>
      <c r="M200" s="1"/>
      <c r="N200" s="1"/>
    </row>
    <row r="201" ht="15.75" customHeight="1">
      <c r="A201" s="66"/>
      <c r="B201" s="67"/>
      <c r="C201" s="1"/>
      <c r="D201" s="1"/>
      <c r="E201" s="1"/>
      <c r="F201" s="1"/>
      <c r="G201" s="1"/>
      <c r="H201" s="1"/>
      <c r="I201" s="1"/>
      <c r="J201" s="1"/>
      <c r="K201" s="1"/>
      <c r="L201" s="1"/>
      <c r="M201" s="1"/>
      <c r="N201" s="1"/>
    </row>
    <row r="202" ht="15.75" customHeight="1">
      <c r="A202" s="66"/>
      <c r="B202" s="67"/>
      <c r="C202" s="1"/>
      <c r="D202" s="1"/>
      <c r="E202" s="1"/>
      <c r="F202" s="1"/>
      <c r="G202" s="1"/>
      <c r="H202" s="1"/>
      <c r="I202" s="1"/>
      <c r="J202" s="1"/>
      <c r="K202" s="1"/>
      <c r="L202" s="1"/>
      <c r="M202" s="1"/>
      <c r="N202" s="1"/>
    </row>
    <row r="203" ht="15.75" customHeight="1">
      <c r="A203" s="66"/>
      <c r="B203" s="67"/>
      <c r="C203" s="1"/>
      <c r="D203" s="1"/>
      <c r="E203" s="1"/>
      <c r="F203" s="1"/>
      <c r="G203" s="1"/>
      <c r="H203" s="1"/>
      <c r="I203" s="1"/>
      <c r="J203" s="1"/>
      <c r="K203" s="1"/>
      <c r="L203" s="1"/>
      <c r="M203" s="1"/>
      <c r="N203" s="1"/>
    </row>
    <row r="204" ht="15.75" customHeight="1">
      <c r="A204" s="66"/>
      <c r="B204" s="67"/>
      <c r="C204" s="1"/>
      <c r="D204" s="1"/>
      <c r="E204" s="1"/>
      <c r="F204" s="1"/>
      <c r="G204" s="1"/>
      <c r="H204" s="1"/>
      <c r="I204" s="1"/>
      <c r="J204" s="1"/>
      <c r="K204" s="1"/>
      <c r="L204" s="1"/>
      <c r="M204" s="1"/>
      <c r="N204" s="1"/>
    </row>
    <row r="205" ht="15.75" customHeight="1">
      <c r="A205" s="66"/>
      <c r="B205" s="67"/>
      <c r="C205" s="1"/>
      <c r="D205" s="1"/>
      <c r="E205" s="1"/>
      <c r="F205" s="1"/>
      <c r="G205" s="1"/>
      <c r="H205" s="1"/>
      <c r="I205" s="1"/>
      <c r="J205" s="1"/>
      <c r="K205" s="1"/>
      <c r="L205" s="1"/>
      <c r="M205" s="1"/>
      <c r="N205" s="1"/>
    </row>
    <row r="206" ht="15.75" customHeight="1">
      <c r="A206" s="66"/>
      <c r="B206" s="67"/>
      <c r="C206" s="1"/>
      <c r="D206" s="1"/>
      <c r="E206" s="1"/>
      <c r="F206" s="1"/>
      <c r="G206" s="1"/>
      <c r="H206" s="1"/>
      <c r="I206" s="1"/>
      <c r="J206" s="1"/>
      <c r="K206" s="1"/>
      <c r="L206" s="1"/>
      <c r="M206" s="1"/>
      <c r="N206" s="1"/>
    </row>
    <row r="207" ht="15.75" customHeight="1">
      <c r="A207" s="66"/>
      <c r="B207" s="67"/>
      <c r="C207" s="1"/>
      <c r="D207" s="1"/>
      <c r="E207" s="1"/>
      <c r="F207" s="1"/>
      <c r="G207" s="1"/>
      <c r="H207" s="1"/>
      <c r="I207" s="1"/>
      <c r="J207" s="1"/>
      <c r="K207" s="1"/>
      <c r="L207" s="1"/>
      <c r="M207" s="1"/>
      <c r="N207" s="1"/>
    </row>
    <row r="208" ht="15.75" customHeight="1">
      <c r="A208" s="66"/>
      <c r="B208" s="67"/>
      <c r="C208" s="1"/>
      <c r="D208" s="1"/>
      <c r="E208" s="1"/>
      <c r="F208" s="1"/>
      <c r="G208" s="1"/>
      <c r="H208" s="1"/>
      <c r="I208" s="1"/>
      <c r="J208" s="1"/>
      <c r="K208" s="1"/>
      <c r="L208" s="1"/>
      <c r="M208" s="1"/>
      <c r="N208" s="1"/>
    </row>
    <row r="209" ht="15.75" customHeight="1">
      <c r="A209" s="66"/>
      <c r="B209" s="67"/>
      <c r="C209" s="1"/>
      <c r="D209" s="1"/>
      <c r="E209" s="1"/>
      <c r="F209" s="1"/>
      <c r="G209" s="1"/>
      <c r="H209" s="1"/>
      <c r="I209" s="1"/>
      <c r="J209" s="1"/>
      <c r="K209" s="1"/>
      <c r="L209" s="1"/>
      <c r="M209" s="1"/>
      <c r="N209" s="1"/>
    </row>
    <row r="210" ht="15.75" customHeight="1">
      <c r="A210" s="66"/>
      <c r="B210" s="67"/>
      <c r="C210" s="1"/>
      <c r="D210" s="1"/>
      <c r="E210" s="1"/>
      <c r="F210" s="1"/>
      <c r="G210" s="1"/>
      <c r="H210" s="1"/>
      <c r="I210" s="1"/>
      <c r="J210" s="1"/>
      <c r="K210" s="1"/>
      <c r="L210" s="1"/>
      <c r="M210" s="1"/>
      <c r="N210" s="1"/>
    </row>
    <row r="211" ht="15.75" customHeight="1">
      <c r="A211" s="66"/>
      <c r="B211" s="67"/>
      <c r="C211" s="1"/>
      <c r="D211" s="1"/>
      <c r="E211" s="1"/>
      <c r="F211" s="1"/>
      <c r="G211" s="1"/>
      <c r="H211" s="1"/>
      <c r="I211" s="1"/>
      <c r="J211" s="1"/>
      <c r="K211" s="1"/>
      <c r="L211" s="1"/>
      <c r="M211" s="1"/>
      <c r="N211" s="1"/>
    </row>
    <row r="212" ht="15.75" customHeight="1">
      <c r="A212" s="66"/>
      <c r="B212" s="67"/>
      <c r="C212" s="1"/>
      <c r="D212" s="1"/>
      <c r="E212" s="1"/>
      <c r="F212" s="1"/>
      <c r="G212" s="1"/>
      <c r="H212" s="1"/>
      <c r="I212" s="1"/>
      <c r="J212" s="1"/>
      <c r="K212" s="1"/>
      <c r="L212" s="1"/>
      <c r="M212" s="1"/>
      <c r="N212" s="1"/>
    </row>
    <row r="213" ht="15.75" customHeight="1">
      <c r="A213" s="66"/>
      <c r="B213" s="67"/>
      <c r="C213" s="1"/>
      <c r="D213" s="1"/>
      <c r="E213" s="1"/>
      <c r="F213" s="1"/>
      <c r="G213" s="1"/>
      <c r="H213" s="1"/>
      <c r="I213" s="1"/>
      <c r="J213" s="1"/>
      <c r="K213" s="1"/>
      <c r="L213" s="1"/>
      <c r="M213" s="1"/>
      <c r="N213" s="1"/>
    </row>
    <row r="214" ht="15.75" customHeight="1">
      <c r="A214" s="66"/>
      <c r="B214" s="67"/>
      <c r="C214" s="1"/>
      <c r="D214" s="1"/>
      <c r="E214" s="1"/>
      <c r="F214" s="1"/>
      <c r="G214" s="1"/>
      <c r="H214" s="1"/>
      <c r="I214" s="1"/>
      <c r="J214" s="1"/>
      <c r="K214" s="1"/>
      <c r="L214" s="1"/>
      <c r="M214" s="1"/>
      <c r="N214" s="1"/>
    </row>
    <row r="215" ht="15.75" customHeight="1">
      <c r="A215" s="66"/>
      <c r="B215" s="67"/>
      <c r="C215" s="1"/>
      <c r="D215" s="1"/>
      <c r="E215" s="1"/>
      <c r="F215" s="1"/>
      <c r="G215" s="1"/>
      <c r="H215" s="1"/>
      <c r="I215" s="1"/>
      <c r="J215" s="1"/>
      <c r="K215" s="1"/>
      <c r="L215" s="1"/>
      <c r="M215" s="1"/>
      <c r="N215" s="1"/>
    </row>
    <row r="216" ht="15.75" customHeight="1">
      <c r="A216" s="66"/>
      <c r="B216" s="67"/>
      <c r="C216" s="1"/>
      <c r="D216" s="1"/>
      <c r="E216" s="1"/>
      <c r="F216" s="1"/>
      <c r="G216" s="1"/>
      <c r="H216" s="1"/>
      <c r="I216" s="1"/>
      <c r="J216" s="1"/>
      <c r="K216" s="1"/>
      <c r="L216" s="1"/>
      <c r="M216" s="1"/>
      <c r="N216" s="1"/>
    </row>
    <row r="217" ht="15.75" customHeight="1">
      <c r="A217" s="66"/>
      <c r="B217" s="67"/>
      <c r="C217" s="1"/>
      <c r="D217" s="1"/>
      <c r="E217" s="1"/>
      <c r="F217" s="1"/>
      <c r="G217" s="1"/>
      <c r="H217" s="1"/>
      <c r="I217" s="1"/>
      <c r="J217" s="1"/>
      <c r="K217" s="1"/>
      <c r="L217" s="1"/>
      <c r="M217" s="1"/>
      <c r="N217" s="1"/>
    </row>
    <row r="218" ht="15.75" customHeight="1">
      <c r="A218" s="66"/>
      <c r="B218" s="67"/>
      <c r="C218" s="1"/>
      <c r="D218" s="1"/>
      <c r="E218" s="1"/>
      <c r="F218" s="1"/>
      <c r="G218" s="1"/>
      <c r="H218" s="1"/>
      <c r="I218" s="1"/>
      <c r="J218" s="1"/>
      <c r="K218" s="1"/>
      <c r="L218" s="1"/>
      <c r="M218" s="1"/>
      <c r="N218" s="1"/>
    </row>
    <row r="219" ht="15.75" customHeight="1">
      <c r="A219" s="66"/>
      <c r="B219" s="67"/>
      <c r="C219" s="1"/>
      <c r="D219" s="1"/>
      <c r="E219" s="1"/>
      <c r="F219" s="1"/>
      <c r="G219" s="1"/>
      <c r="H219" s="1"/>
      <c r="I219" s="1"/>
      <c r="J219" s="1"/>
      <c r="K219" s="1"/>
      <c r="L219" s="1"/>
      <c r="M219" s="1"/>
      <c r="N219" s="1"/>
    </row>
    <row r="220" ht="15.75" customHeight="1">
      <c r="A220" s="66"/>
      <c r="B220" s="67"/>
      <c r="C220" s="1"/>
      <c r="D220" s="1"/>
      <c r="E220" s="1"/>
      <c r="F220" s="1"/>
      <c r="G220" s="1"/>
      <c r="H220" s="1"/>
      <c r="I220" s="1"/>
      <c r="J220" s="1"/>
      <c r="K220" s="1"/>
      <c r="L220" s="1"/>
      <c r="M220" s="1"/>
      <c r="N220" s="1"/>
    </row>
    <row r="221" ht="15.75" customHeight="1">
      <c r="A221" s="66"/>
      <c r="B221" s="67"/>
      <c r="C221" s="1"/>
      <c r="D221" s="1"/>
      <c r="E221" s="1"/>
      <c r="F221" s="1"/>
      <c r="G221" s="1"/>
      <c r="H221" s="1"/>
      <c r="I221" s="1"/>
      <c r="J221" s="1"/>
      <c r="K221" s="1"/>
      <c r="L221" s="1"/>
      <c r="M221" s="1"/>
      <c r="N221" s="1"/>
    </row>
    <row r="222" ht="15.75" customHeight="1">
      <c r="A222" s="66"/>
      <c r="B222" s="67"/>
      <c r="C222" s="1"/>
      <c r="D222" s="1"/>
      <c r="E222" s="1"/>
      <c r="F222" s="1"/>
      <c r="G222" s="1"/>
      <c r="H222" s="1"/>
      <c r="I222" s="1"/>
      <c r="J222" s="1"/>
      <c r="K222" s="1"/>
      <c r="L222" s="1"/>
      <c r="M222" s="1"/>
      <c r="N222" s="1"/>
    </row>
    <row r="223" ht="15.75" customHeight="1">
      <c r="A223" s="66"/>
      <c r="B223" s="67"/>
      <c r="C223" s="1"/>
      <c r="D223" s="1"/>
      <c r="E223" s="1"/>
      <c r="F223" s="1"/>
      <c r="G223" s="1"/>
      <c r="H223" s="1"/>
      <c r="I223" s="1"/>
      <c r="J223" s="1"/>
      <c r="K223" s="1"/>
      <c r="L223" s="1"/>
      <c r="M223" s="1"/>
      <c r="N223" s="1"/>
    </row>
    <row r="224" ht="15.75" customHeight="1">
      <c r="A224" s="66"/>
      <c r="B224" s="67"/>
      <c r="C224" s="1"/>
      <c r="D224" s="1"/>
      <c r="E224" s="1"/>
      <c r="F224" s="1"/>
      <c r="G224" s="1"/>
      <c r="H224" s="1"/>
      <c r="I224" s="1"/>
      <c r="J224" s="1"/>
      <c r="K224" s="1"/>
      <c r="L224" s="1"/>
      <c r="M224" s="1"/>
      <c r="N224" s="1"/>
    </row>
    <row r="225" ht="15.75" customHeight="1">
      <c r="A225" s="66"/>
      <c r="B225" s="67"/>
      <c r="C225" s="1"/>
      <c r="D225" s="1"/>
      <c r="E225" s="1"/>
      <c r="F225" s="1"/>
      <c r="G225" s="1"/>
      <c r="H225" s="1"/>
      <c r="I225" s="1"/>
      <c r="J225" s="1"/>
      <c r="K225" s="1"/>
      <c r="L225" s="1"/>
      <c r="M225" s="1"/>
      <c r="N225" s="1"/>
    </row>
    <row r="226" ht="15.75" customHeight="1">
      <c r="A226" s="66"/>
      <c r="B226" s="67"/>
      <c r="C226" s="1"/>
      <c r="D226" s="1"/>
      <c r="E226" s="1"/>
      <c r="F226" s="1"/>
      <c r="G226" s="1"/>
      <c r="H226" s="1"/>
      <c r="I226" s="1"/>
      <c r="J226" s="1"/>
      <c r="K226" s="1"/>
      <c r="L226" s="1"/>
      <c r="M226" s="1"/>
      <c r="N226" s="1"/>
    </row>
    <row r="227" ht="15.75" customHeight="1">
      <c r="A227" s="66"/>
      <c r="B227" s="67"/>
      <c r="C227" s="1"/>
      <c r="D227" s="1"/>
      <c r="E227" s="1"/>
      <c r="F227" s="1"/>
      <c r="G227" s="1"/>
      <c r="H227" s="1"/>
      <c r="I227" s="1"/>
      <c r="J227" s="1"/>
      <c r="K227" s="1"/>
      <c r="L227" s="1"/>
      <c r="M227" s="1"/>
      <c r="N227" s="1"/>
    </row>
    <row r="228" ht="15.75" customHeight="1">
      <c r="A228" s="66"/>
      <c r="B228" s="67"/>
      <c r="C228" s="1"/>
      <c r="D228" s="1"/>
      <c r="E228" s="1"/>
      <c r="F228" s="1"/>
      <c r="G228" s="1"/>
      <c r="H228" s="1"/>
      <c r="I228" s="1"/>
      <c r="J228" s="1"/>
      <c r="K228" s="1"/>
      <c r="L228" s="1"/>
      <c r="M228" s="1"/>
      <c r="N228" s="1"/>
    </row>
    <row r="229" ht="15.75" customHeight="1">
      <c r="A229" s="66"/>
      <c r="B229" s="67"/>
      <c r="C229" s="1"/>
      <c r="D229" s="1"/>
      <c r="E229" s="1"/>
      <c r="F229" s="1"/>
      <c r="G229" s="1"/>
      <c r="H229" s="1"/>
      <c r="I229" s="1"/>
      <c r="J229" s="1"/>
      <c r="K229" s="1"/>
      <c r="L229" s="1"/>
      <c r="M229" s="1"/>
      <c r="N229" s="1"/>
    </row>
    <row r="230" ht="15.75" customHeight="1">
      <c r="A230" s="66"/>
      <c r="B230" s="67"/>
      <c r="C230" s="1"/>
      <c r="D230" s="1"/>
      <c r="E230" s="1"/>
      <c r="F230" s="1"/>
      <c r="G230" s="1"/>
      <c r="H230" s="1"/>
      <c r="I230" s="1"/>
      <c r="J230" s="1"/>
      <c r="K230" s="1"/>
      <c r="L230" s="1"/>
      <c r="M230" s="1"/>
      <c r="N230" s="1"/>
    </row>
    <row r="231" ht="15.75" customHeight="1">
      <c r="A231" s="66"/>
      <c r="B231" s="67"/>
      <c r="C231" s="1"/>
      <c r="D231" s="1"/>
      <c r="E231" s="1"/>
      <c r="F231" s="1"/>
      <c r="G231" s="1"/>
      <c r="H231" s="1"/>
      <c r="I231" s="1"/>
      <c r="J231" s="1"/>
      <c r="K231" s="1"/>
      <c r="L231" s="1"/>
      <c r="M231" s="1"/>
      <c r="N231" s="1"/>
    </row>
    <row r="232" ht="15.75" customHeight="1">
      <c r="A232" s="66"/>
      <c r="B232" s="67"/>
      <c r="C232" s="1"/>
      <c r="D232" s="1"/>
      <c r="E232" s="1"/>
      <c r="F232" s="1"/>
      <c r="G232" s="1"/>
      <c r="H232" s="1"/>
      <c r="I232" s="1"/>
      <c r="J232" s="1"/>
      <c r="K232" s="1"/>
      <c r="L232" s="1"/>
      <c r="M232" s="1"/>
      <c r="N232" s="1"/>
    </row>
    <row r="233" ht="15.75" customHeight="1">
      <c r="A233" s="66"/>
      <c r="B233" s="67"/>
      <c r="C233" s="1"/>
      <c r="D233" s="1"/>
      <c r="E233" s="1"/>
      <c r="F233" s="1"/>
      <c r="G233" s="1"/>
      <c r="H233" s="1"/>
      <c r="I233" s="1"/>
      <c r="J233" s="1"/>
      <c r="K233" s="1"/>
      <c r="L233" s="1"/>
      <c r="M233" s="1"/>
      <c r="N233" s="1"/>
    </row>
    <row r="234" ht="15.75" customHeight="1">
      <c r="A234" s="66"/>
      <c r="B234" s="67"/>
      <c r="C234" s="1"/>
      <c r="D234" s="1"/>
      <c r="E234" s="1"/>
      <c r="F234" s="1"/>
      <c r="G234" s="1"/>
      <c r="H234" s="1"/>
      <c r="I234" s="1"/>
      <c r="J234" s="1"/>
      <c r="K234" s="1"/>
      <c r="L234" s="1"/>
      <c r="M234" s="1"/>
      <c r="N234" s="1"/>
    </row>
    <row r="235" ht="15.75" customHeight="1">
      <c r="A235" s="66"/>
      <c r="B235" s="67"/>
      <c r="C235" s="1"/>
      <c r="D235" s="1"/>
      <c r="E235" s="1"/>
      <c r="F235" s="1"/>
      <c r="G235" s="1"/>
      <c r="H235" s="1"/>
      <c r="I235" s="1"/>
      <c r="J235" s="1"/>
      <c r="K235" s="1"/>
      <c r="L235" s="1"/>
      <c r="M235" s="1"/>
      <c r="N235" s="1"/>
    </row>
    <row r="236" ht="15.75" customHeight="1">
      <c r="A236" s="66"/>
      <c r="B236" s="67"/>
      <c r="C236" s="1"/>
      <c r="D236" s="1"/>
      <c r="E236" s="1"/>
      <c r="F236" s="1"/>
      <c r="G236" s="1"/>
      <c r="H236" s="1"/>
      <c r="I236" s="1"/>
      <c r="J236" s="1"/>
      <c r="K236" s="1"/>
      <c r="L236" s="1"/>
      <c r="M236" s="1"/>
      <c r="N236" s="1"/>
    </row>
    <row r="237" ht="15.75" customHeight="1">
      <c r="A237" s="66"/>
      <c r="B237" s="67"/>
      <c r="C237" s="1"/>
      <c r="D237" s="1"/>
      <c r="E237" s="1"/>
      <c r="F237" s="1"/>
      <c r="G237" s="1"/>
      <c r="H237" s="1"/>
      <c r="I237" s="1"/>
      <c r="J237" s="1"/>
      <c r="K237" s="1"/>
      <c r="L237" s="1"/>
      <c r="M237" s="1"/>
      <c r="N237" s="1"/>
    </row>
    <row r="238" ht="15.75" customHeight="1">
      <c r="A238" s="66"/>
      <c r="B238" s="67"/>
      <c r="C238" s="1"/>
      <c r="D238" s="1"/>
      <c r="E238" s="1"/>
      <c r="F238" s="1"/>
      <c r="G238" s="1"/>
      <c r="H238" s="1"/>
      <c r="I238" s="1"/>
      <c r="J238" s="1"/>
      <c r="K238" s="1"/>
      <c r="L238" s="1"/>
      <c r="M238" s="1"/>
      <c r="N238" s="1"/>
    </row>
    <row r="239" ht="15.75" customHeight="1">
      <c r="A239" s="66"/>
      <c r="B239" s="67"/>
      <c r="C239" s="1"/>
      <c r="D239" s="1"/>
      <c r="E239" s="1"/>
      <c r="F239" s="1"/>
      <c r="G239" s="1"/>
      <c r="H239" s="1"/>
      <c r="I239" s="1"/>
      <c r="J239" s="1"/>
      <c r="K239" s="1"/>
      <c r="L239" s="1"/>
      <c r="M239" s="1"/>
      <c r="N239" s="1"/>
    </row>
    <row r="240" ht="15.75" customHeight="1">
      <c r="A240" s="66"/>
      <c r="B240" s="67"/>
      <c r="C240" s="1"/>
      <c r="D240" s="1"/>
      <c r="E240" s="1"/>
      <c r="F240" s="1"/>
      <c r="G240" s="1"/>
      <c r="H240" s="1"/>
      <c r="I240" s="1"/>
      <c r="J240" s="1"/>
      <c r="K240" s="1"/>
      <c r="L240" s="1"/>
      <c r="M240" s="1"/>
      <c r="N240" s="1"/>
    </row>
    <row r="241" ht="15.75" customHeight="1">
      <c r="A241" s="66"/>
      <c r="B241" s="67"/>
      <c r="C241" s="1"/>
      <c r="D241" s="1"/>
      <c r="E241" s="1"/>
      <c r="F241" s="1"/>
      <c r="G241" s="1"/>
      <c r="H241" s="1"/>
      <c r="I241" s="1"/>
      <c r="J241" s="1"/>
      <c r="K241" s="1"/>
      <c r="L241" s="1"/>
      <c r="M241" s="1"/>
      <c r="N241" s="1"/>
    </row>
    <row r="242" ht="15.75" customHeight="1">
      <c r="A242" s="66"/>
      <c r="B242" s="67"/>
      <c r="C242" s="1"/>
      <c r="D242" s="1"/>
      <c r="E242" s="1"/>
      <c r="F242" s="1"/>
      <c r="G242" s="1"/>
      <c r="H242" s="1"/>
      <c r="I242" s="1"/>
      <c r="J242" s="1"/>
      <c r="K242" s="1"/>
      <c r="L242" s="1"/>
      <c r="M242" s="1"/>
      <c r="N242" s="1"/>
    </row>
    <row r="243" ht="15.75" customHeight="1">
      <c r="A243" s="66"/>
      <c r="B243" s="67"/>
      <c r="C243" s="1"/>
      <c r="D243" s="1"/>
      <c r="E243" s="1"/>
      <c r="F243" s="1"/>
      <c r="G243" s="1"/>
      <c r="H243" s="1"/>
      <c r="I243" s="1"/>
      <c r="J243" s="1"/>
      <c r="K243" s="1"/>
      <c r="L243" s="1"/>
      <c r="M243" s="1"/>
    </row>
    <row r="244" ht="15.75" customHeight="1">
      <c r="A244" s="66"/>
      <c r="B244" s="67"/>
      <c r="C244" s="1"/>
      <c r="D244" s="1"/>
      <c r="E244" s="1"/>
      <c r="F244" s="1"/>
      <c r="G244" s="1"/>
      <c r="H244" s="1"/>
      <c r="I244" s="1"/>
      <c r="J244" s="1"/>
      <c r="K244" s="1"/>
      <c r="L244" s="1"/>
      <c r="M244" s="1"/>
    </row>
    <row r="245" ht="15.75" customHeight="1">
      <c r="A245" s="66"/>
      <c r="B245" s="67"/>
      <c r="C245" s="1"/>
      <c r="D245" s="1"/>
      <c r="E245" s="1"/>
      <c r="F245" s="1"/>
      <c r="G245" s="1"/>
      <c r="H245" s="1"/>
      <c r="I245" s="1"/>
      <c r="J245" s="1"/>
      <c r="K245" s="1"/>
      <c r="L245" s="1"/>
      <c r="M245" s="1"/>
    </row>
    <row r="246" ht="15.75" customHeight="1">
      <c r="A246" s="66"/>
      <c r="B246" s="67"/>
      <c r="C246" s="1"/>
      <c r="D246" s="1"/>
      <c r="E246" s="1"/>
      <c r="F246" s="1"/>
      <c r="G246" s="1"/>
      <c r="H246" s="1"/>
      <c r="I246" s="1"/>
      <c r="J246" s="1"/>
      <c r="K246" s="1"/>
      <c r="L246" s="1"/>
      <c r="M246" s="1"/>
    </row>
    <row r="247" ht="15.75" customHeight="1">
      <c r="A247" s="66"/>
      <c r="B247" s="67"/>
      <c r="C247" s="1"/>
      <c r="D247" s="1"/>
      <c r="E247" s="1"/>
      <c r="F247" s="1"/>
      <c r="G247" s="1"/>
      <c r="H247" s="1"/>
      <c r="I247" s="1"/>
      <c r="J247" s="1"/>
      <c r="K247" s="1"/>
      <c r="L247" s="1"/>
      <c r="M247" s="1"/>
    </row>
    <row r="248" ht="15.75" customHeight="1">
      <c r="A248" s="66"/>
      <c r="B248" s="67"/>
      <c r="C248" s="1"/>
      <c r="D248" s="1"/>
      <c r="E248" s="1"/>
      <c r="F248" s="1"/>
      <c r="G248" s="1"/>
      <c r="H248" s="1"/>
      <c r="I248" s="1"/>
      <c r="J248" s="1"/>
      <c r="K248" s="1"/>
      <c r="L248" s="1"/>
      <c r="M248" s="1"/>
    </row>
    <row r="249" ht="15.75" customHeight="1">
      <c r="A249" s="66"/>
      <c r="B249" s="67"/>
      <c r="C249" s="1"/>
      <c r="D249" s="1"/>
      <c r="E249" s="1"/>
      <c r="F249" s="1"/>
      <c r="G249" s="1"/>
      <c r="H249" s="1"/>
      <c r="I249" s="1"/>
      <c r="J249" s="1"/>
      <c r="K249" s="1"/>
      <c r="L249" s="1"/>
      <c r="M249" s="1"/>
    </row>
    <row r="250" ht="15.75" customHeight="1">
      <c r="A250" s="66"/>
      <c r="B250" s="67"/>
      <c r="C250" s="1"/>
      <c r="D250" s="1"/>
      <c r="E250" s="1"/>
      <c r="F250" s="1"/>
      <c r="G250" s="1"/>
      <c r="H250" s="1"/>
      <c r="I250" s="1"/>
      <c r="J250" s="1"/>
      <c r="K250" s="1"/>
      <c r="L250" s="1"/>
      <c r="M250" s="1"/>
    </row>
    <row r="251" ht="15.75" customHeight="1">
      <c r="A251" s="66"/>
      <c r="B251" s="67"/>
      <c r="C251" s="1"/>
      <c r="D251" s="1"/>
      <c r="E251" s="1"/>
      <c r="F251" s="1"/>
      <c r="G251" s="1"/>
      <c r="H251" s="1"/>
      <c r="I251" s="1"/>
      <c r="J251" s="1"/>
      <c r="K251" s="1"/>
      <c r="L251" s="1"/>
      <c r="M251" s="1"/>
    </row>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51:L51"/>
    <mergeCell ref="A2:L2"/>
    <mergeCell ref="A4:L4"/>
    <mergeCell ref="A5:L5"/>
    <mergeCell ref="A6:L6"/>
    <mergeCell ref="A7:L7"/>
    <mergeCell ref="A8:L8"/>
    <mergeCell ref="A9:L9"/>
  </mergeCells>
  <hyperlinks>
    <hyperlink r:id="rId1" ref="G37"/>
    <hyperlink r:id="rId2" ref="G38"/>
    <hyperlink r:id="rId3" ref="C39"/>
    <hyperlink r:id="rId4" ref="C40"/>
    <hyperlink r:id="rId5" ref="G40"/>
    <hyperlink r:id="rId6" ref="G41"/>
    <hyperlink r:id="rId7" ref="G42"/>
    <hyperlink r:id="rId8" ref="G43"/>
    <hyperlink r:id="rId9" ref="G44"/>
    <hyperlink r:id="rId10" ref="G45"/>
    <hyperlink r:id="rId11" ref="G46"/>
  </hyperlinks>
  <printOptions/>
  <pageMargins bottom="0.75" footer="0.0" header="0.0" left="0.7" right="0.7" top="0.75"/>
  <pageSetup orientation="landscape"/>
  <drawing r:id="rId1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43"/>
    <col customWidth="1" min="3" max="3" width="8.29"/>
    <col customWidth="1" min="4" max="4" width="17.43"/>
    <col customWidth="1" min="5" max="5" width="12.0"/>
    <col customWidth="1" min="6" max="6" width="20.43"/>
    <col customWidth="1" min="7" max="7" width="13.71"/>
    <col customWidth="1" min="8" max="9" width="7.86"/>
    <col customWidth="1" min="10" max="10" width="8.86"/>
    <col customWidth="1" min="11" max="11" width="9.14"/>
    <col customWidth="1" min="12" max="12" width="26.86"/>
    <col customWidth="1" min="13" max="24" width="8.0"/>
  </cols>
  <sheetData>
    <row r="1">
      <c r="A1" s="66"/>
      <c r="B1" s="67"/>
      <c r="C1" s="1"/>
      <c r="D1" s="1"/>
      <c r="E1" s="1"/>
      <c r="F1" s="1"/>
      <c r="G1" s="1"/>
      <c r="H1" s="1"/>
      <c r="I1" s="1"/>
      <c r="J1" s="1"/>
      <c r="K1" s="1"/>
    </row>
    <row r="2" ht="15.75" customHeight="1">
      <c r="A2" s="118" t="s">
        <v>1946</v>
      </c>
      <c r="B2" s="69"/>
      <c r="C2" s="69"/>
      <c r="D2" s="69"/>
      <c r="E2" s="69"/>
      <c r="F2" s="69"/>
      <c r="G2" s="69"/>
      <c r="H2" s="69"/>
      <c r="I2" s="69"/>
      <c r="J2" s="69"/>
      <c r="K2" s="70"/>
      <c r="L2" s="15"/>
      <c r="M2" s="15"/>
      <c r="N2" s="15"/>
      <c r="O2" s="15"/>
      <c r="P2" s="15"/>
      <c r="Q2" s="15"/>
      <c r="R2" s="15"/>
      <c r="S2" s="15"/>
      <c r="T2" s="15"/>
      <c r="U2" s="15"/>
      <c r="V2" s="15"/>
      <c r="W2" s="15"/>
      <c r="X2" s="15"/>
    </row>
    <row r="3" ht="15.75" customHeight="1">
      <c r="A3" s="173"/>
      <c r="B3" s="173"/>
      <c r="C3" s="173"/>
      <c r="D3" s="173"/>
      <c r="E3" s="173"/>
      <c r="F3" s="173"/>
      <c r="G3" s="173"/>
      <c r="H3" s="173"/>
      <c r="I3" s="173"/>
      <c r="J3" s="173"/>
      <c r="K3" s="173"/>
      <c r="L3" s="15"/>
      <c r="M3" s="15"/>
      <c r="N3" s="15"/>
      <c r="O3" s="15"/>
      <c r="P3" s="15"/>
      <c r="Q3" s="15"/>
      <c r="R3" s="15"/>
      <c r="S3" s="15"/>
      <c r="T3" s="15"/>
      <c r="U3" s="15"/>
      <c r="V3" s="15"/>
      <c r="W3" s="15"/>
      <c r="X3" s="15"/>
    </row>
    <row r="4" ht="28.5" customHeight="1">
      <c r="A4" s="75" t="s">
        <v>1947</v>
      </c>
      <c r="B4" s="69"/>
      <c r="C4" s="69"/>
      <c r="D4" s="69"/>
      <c r="E4" s="69"/>
      <c r="F4" s="69"/>
      <c r="G4" s="69"/>
      <c r="H4" s="69"/>
      <c r="I4" s="69"/>
      <c r="J4" s="69"/>
      <c r="K4" s="70"/>
      <c r="L4" s="15"/>
      <c r="M4" s="15"/>
      <c r="N4" s="15"/>
      <c r="O4" s="15"/>
      <c r="P4" s="15"/>
      <c r="Q4" s="15"/>
      <c r="R4" s="15"/>
      <c r="S4" s="15"/>
      <c r="T4" s="15"/>
      <c r="U4" s="15"/>
      <c r="V4" s="15"/>
      <c r="W4" s="15"/>
      <c r="X4" s="15"/>
    </row>
    <row r="5" ht="23.25" customHeight="1">
      <c r="A5" s="72" t="s">
        <v>1948</v>
      </c>
      <c r="B5" s="69"/>
      <c r="C5" s="69"/>
      <c r="D5" s="69"/>
      <c r="E5" s="69"/>
      <c r="F5" s="69"/>
      <c r="G5" s="69"/>
      <c r="H5" s="69"/>
      <c r="I5" s="69"/>
      <c r="J5" s="69"/>
      <c r="K5" s="70"/>
      <c r="L5" s="15"/>
      <c r="M5" s="15"/>
      <c r="N5" s="15"/>
      <c r="O5" s="15"/>
      <c r="P5" s="15"/>
      <c r="Q5" s="15"/>
      <c r="R5" s="15"/>
      <c r="S5" s="15"/>
      <c r="T5" s="15"/>
      <c r="U5" s="15"/>
      <c r="V5" s="15"/>
      <c r="W5" s="15"/>
      <c r="X5" s="15"/>
    </row>
    <row r="6">
      <c r="A6" s="72" t="s">
        <v>1949</v>
      </c>
      <c r="B6" s="69"/>
      <c r="C6" s="69"/>
      <c r="D6" s="69"/>
      <c r="E6" s="69"/>
      <c r="F6" s="69"/>
      <c r="G6" s="69"/>
      <c r="H6" s="69"/>
      <c r="I6" s="69"/>
      <c r="J6" s="69"/>
      <c r="K6" s="70"/>
      <c r="L6" s="15"/>
      <c r="M6" s="15"/>
      <c r="N6" s="15"/>
      <c r="O6" s="15"/>
      <c r="P6" s="15"/>
      <c r="Q6" s="15"/>
      <c r="R6" s="15"/>
      <c r="S6" s="15"/>
      <c r="T6" s="15"/>
      <c r="U6" s="15"/>
      <c r="V6" s="15"/>
      <c r="W6" s="15"/>
      <c r="X6" s="15"/>
    </row>
    <row r="7">
      <c r="A7" s="72" t="s">
        <v>1950</v>
      </c>
      <c r="B7" s="69"/>
      <c r="C7" s="69"/>
      <c r="D7" s="69"/>
      <c r="E7" s="69"/>
      <c r="F7" s="69"/>
      <c r="G7" s="69"/>
      <c r="H7" s="69"/>
      <c r="I7" s="69"/>
      <c r="J7" s="69"/>
      <c r="K7" s="70"/>
      <c r="L7" s="15"/>
      <c r="M7" s="15"/>
      <c r="N7" s="15"/>
      <c r="O7" s="15"/>
      <c r="P7" s="15"/>
      <c r="Q7" s="15"/>
      <c r="R7" s="15"/>
      <c r="S7" s="15"/>
      <c r="T7" s="15"/>
      <c r="U7" s="15"/>
      <c r="V7" s="15"/>
      <c r="W7" s="15"/>
      <c r="X7" s="15"/>
    </row>
    <row r="8">
      <c r="A8" s="72" t="s">
        <v>1951</v>
      </c>
      <c r="B8" s="69"/>
      <c r="C8" s="69"/>
      <c r="D8" s="69"/>
      <c r="E8" s="69"/>
      <c r="F8" s="69"/>
      <c r="G8" s="69"/>
      <c r="H8" s="69"/>
      <c r="I8" s="69"/>
      <c r="J8" s="69"/>
      <c r="K8" s="70"/>
      <c r="L8" s="15"/>
      <c r="M8" s="15"/>
      <c r="N8" s="15"/>
      <c r="O8" s="15"/>
      <c r="P8" s="15"/>
      <c r="Q8" s="15"/>
      <c r="R8" s="15"/>
      <c r="S8" s="15"/>
      <c r="T8" s="15"/>
      <c r="U8" s="15"/>
      <c r="V8" s="15"/>
      <c r="W8" s="15"/>
      <c r="X8" s="15"/>
    </row>
    <row r="9">
      <c r="A9" s="174" t="s">
        <v>1952</v>
      </c>
      <c r="B9" s="69"/>
      <c r="C9" s="69"/>
      <c r="D9" s="69"/>
      <c r="E9" s="69"/>
      <c r="F9" s="69"/>
      <c r="G9" s="69"/>
      <c r="H9" s="69"/>
      <c r="I9" s="69"/>
      <c r="J9" s="69"/>
      <c r="K9" s="70"/>
      <c r="L9" s="15"/>
      <c r="M9" s="15"/>
      <c r="N9" s="15"/>
      <c r="O9" s="15"/>
      <c r="P9" s="15"/>
      <c r="Q9" s="15"/>
      <c r="R9" s="15"/>
      <c r="S9" s="15"/>
      <c r="T9" s="15"/>
      <c r="U9" s="15"/>
      <c r="V9" s="15"/>
      <c r="W9" s="15"/>
      <c r="X9" s="15"/>
    </row>
    <row r="10" ht="27.0" customHeight="1">
      <c r="A10" s="72" t="s">
        <v>1953</v>
      </c>
      <c r="B10" s="69"/>
      <c r="C10" s="69"/>
      <c r="D10" s="69"/>
      <c r="E10" s="69"/>
      <c r="F10" s="69"/>
      <c r="G10" s="69"/>
      <c r="H10" s="69"/>
      <c r="I10" s="69"/>
      <c r="J10" s="69"/>
      <c r="K10" s="70"/>
      <c r="L10" s="15"/>
      <c r="M10" s="15"/>
      <c r="N10" s="15"/>
      <c r="O10" s="15"/>
      <c r="P10" s="15"/>
      <c r="Q10" s="15"/>
      <c r="R10" s="15"/>
      <c r="S10" s="15"/>
      <c r="T10" s="15"/>
      <c r="U10" s="15"/>
      <c r="V10" s="15"/>
      <c r="W10" s="15"/>
      <c r="X10" s="15"/>
    </row>
    <row r="11">
      <c r="A11" s="72" t="s">
        <v>1954</v>
      </c>
      <c r="B11" s="69"/>
      <c r="C11" s="69"/>
      <c r="D11" s="69"/>
      <c r="E11" s="69"/>
      <c r="F11" s="69"/>
      <c r="G11" s="69"/>
      <c r="H11" s="69"/>
      <c r="I11" s="69"/>
      <c r="J11" s="69"/>
      <c r="K11" s="70"/>
      <c r="L11" s="15"/>
      <c r="M11" s="15"/>
      <c r="N11" s="15"/>
      <c r="O11" s="15"/>
      <c r="P11" s="15"/>
      <c r="Q11" s="15"/>
      <c r="R11" s="15"/>
      <c r="S11" s="15"/>
      <c r="T11" s="15"/>
      <c r="U11" s="15"/>
      <c r="V11" s="15"/>
      <c r="W11" s="15"/>
      <c r="X11" s="15"/>
    </row>
    <row r="12">
      <c r="A12" s="72" t="s">
        <v>1955</v>
      </c>
      <c r="B12" s="69"/>
      <c r="C12" s="69"/>
      <c r="D12" s="69"/>
      <c r="E12" s="69"/>
      <c r="F12" s="69"/>
      <c r="G12" s="69"/>
      <c r="H12" s="69"/>
      <c r="I12" s="69"/>
      <c r="J12" s="69"/>
      <c r="K12" s="70"/>
      <c r="L12" s="15"/>
      <c r="M12" s="15"/>
      <c r="N12" s="15"/>
      <c r="O12" s="15"/>
      <c r="P12" s="15"/>
      <c r="Q12" s="15"/>
      <c r="R12" s="15"/>
      <c r="S12" s="15"/>
      <c r="T12" s="15"/>
      <c r="U12" s="15"/>
      <c r="V12" s="15"/>
      <c r="W12" s="15"/>
      <c r="X12" s="15"/>
    </row>
    <row r="13" ht="30.0" customHeight="1">
      <c r="A13" s="75" t="s">
        <v>1956</v>
      </c>
      <c r="B13" s="69"/>
      <c r="C13" s="69"/>
      <c r="D13" s="69"/>
      <c r="E13" s="69"/>
      <c r="F13" s="69"/>
      <c r="G13" s="69"/>
      <c r="H13" s="69"/>
      <c r="I13" s="69"/>
      <c r="J13" s="69"/>
      <c r="K13" s="70"/>
      <c r="L13" s="15"/>
      <c r="M13" s="15"/>
      <c r="N13" s="15"/>
      <c r="O13" s="15"/>
      <c r="P13" s="15"/>
      <c r="Q13" s="15"/>
      <c r="R13" s="15"/>
      <c r="S13" s="15"/>
      <c r="T13" s="15"/>
      <c r="U13" s="15"/>
      <c r="V13" s="15"/>
      <c r="W13" s="15"/>
      <c r="X13" s="15"/>
    </row>
    <row r="14">
      <c r="A14" s="66"/>
      <c r="B14" s="67"/>
      <c r="C14" s="1"/>
      <c r="D14" s="1"/>
      <c r="E14" s="1"/>
      <c r="F14" s="1"/>
      <c r="G14" s="1"/>
      <c r="H14" s="1"/>
      <c r="I14" s="1"/>
      <c r="J14" s="1"/>
      <c r="K14" s="1"/>
    </row>
    <row r="15" ht="63.75" customHeight="1">
      <c r="A15" s="147" t="s">
        <v>1957</v>
      </c>
      <c r="B15" s="80" t="s">
        <v>1958</v>
      </c>
      <c r="C15" s="80" t="s">
        <v>8</v>
      </c>
      <c r="D15" s="80" t="s">
        <v>1959</v>
      </c>
      <c r="E15" s="147" t="s">
        <v>1960</v>
      </c>
      <c r="F15" s="80" t="s">
        <v>1961</v>
      </c>
      <c r="G15" s="79" t="s">
        <v>1962</v>
      </c>
      <c r="H15" s="79" t="s">
        <v>202</v>
      </c>
      <c r="I15" s="79" t="s">
        <v>203</v>
      </c>
      <c r="J15" s="78" t="s">
        <v>204</v>
      </c>
      <c r="K15" s="147" t="s">
        <v>208</v>
      </c>
      <c r="L15" s="82" t="s">
        <v>209</v>
      </c>
    </row>
    <row r="16" ht="11.25" customHeight="1">
      <c r="A16" s="175" t="s">
        <v>1963</v>
      </c>
      <c r="B16" s="176" t="s">
        <v>1964</v>
      </c>
      <c r="C16" s="177" t="s">
        <v>52</v>
      </c>
      <c r="D16" s="175" t="s">
        <v>1965</v>
      </c>
      <c r="E16" s="175" t="s">
        <v>1966</v>
      </c>
      <c r="F16" s="177" t="s">
        <v>1967</v>
      </c>
      <c r="G16" s="178">
        <v>2.0</v>
      </c>
      <c r="H16" s="178">
        <v>2.0</v>
      </c>
      <c r="I16" s="178">
        <v>2.0</v>
      </c>
      <c r="J16" s="178">
        <v>50.0</v>
      </c>
      <c r="K16" s="177">
        <v>25.0</v>
      </c>
      <c r="L16" s="179" t="s">
        <v>51</v>
      </c>
    </row>
    <row r="17" ht="11.25" customHeight="1">
      <c r="A17" s="180" t="s">
        <v>1963</v>
      </c>
      <c r="B17" s="181" t="s">
        <v>1964</v>
      </c>
      <c r="C17" s="182" t="s">
        <v>52</v>
      </c>
      <c r="D17" s="175" t="s">
        <v>1968</v>
      </c>
      <c r="E17" s="175" t="s">
        <v>1969</v>
      </c>
      <c r="F17" s="183" t="s">
        <v>1967</v>
      </c>
      <c r="G17" s="177">
        <v>2.0</v>
      </c>
      <c r="H17" s="177">
        <v>2.0</v>
      </c>
      <c r="I17" s="177">
        <v>2.0</v>
      </c>
      <c r="J17" s="184">
        <v>50.0</v>
      </c>
      <c r="K17" s="185">
        <v>25.0</v>
      </c>
      <c r="L17" s="179" t="s">
        <v>51</v>
      </c>
    </row>
    <row r="18" ht="11.25" customHeight="1">
      <c r="A18" s="180" t="s">
        <v>1963</v>
      </c>
      <c r="B18" s="181" t="s">
        <v>1964</v>
      </c>
      <c r="C18" s="182" t="s">
        <v>52</v>
      </c>
      <c r="D18" s="175" t="s">
        <v>1970</v>
      </c>
      <c r="E18" s="175" t="s">
        <v>1971</v>
      </c>
      <c r="F18" s="183" t="s">
        <v>1967</v>
      </c>
      <c r="G18" s="177">
        <v>2.0</v>
      </c>
      <c r="H18" s="177">
        <v>2.0</v>
      </c>
      <c r="I18" s="177">
        <v>2.0</v>
      </c>
      <c r="J18" s="184">
        <v>50.0</v>
      </c>
      <c r="K18" s="185">
        <v>25.0</v>
      </c>
      <c r="L18" s="179" t="s">
        <v>51</v>
      </c>
    </row>
    <row r="19" ht="11.25" customHeight="1">
      <c r="A19" s="180" t="s">
        <v>1963</v>
      </c>
      <c r="B19" s="181" t="s">
        <v>1964</v>
      </c>
      <c r="C19" s="182" t="s">
        <v>52</v>
      </c>
      <c r="D19" s="175" t="s">
        <v>1972</v>
      </c>
      <c r="E19" s="175" t="s">
        <v>1973</v>
      </c>
      <c r="F19" s="183" t="s">
        <v>1967</v>
      </c>
      <c r="G19" s="177">
        <v>2.0</v>
      </c>
      <c r="H19" s="177">
        <v>2.0</v>
      </c>
      <c r="I19" s="177">
        <v>2.0</v>
      </c>
      <c r="J19" s="184">
        <v>50.0</v>
      </c>
      <c r="K19" s="185">
        <v>25.0</v>
      </c>
      <c r="L19" s="179" t="s">
        <v>51</v>
      </c>
    </row>
    <row r="20" ht="11.25" customHeight="1">
      <c r="A20" s="180" t="s">
        <v>1963</v>
      </c>
      <c r="B20" s="181" t="s">
        <v>1964</v>
      </c>
      <c r="C20" s="182" t="s">
        <v>52</v>
      </c>
      <c r="D20" s="175" t="s">
        <v>1974</v>
      </c>
      <c r="E20" s="175" t="s">
        <v>1975</v>
      </c>
      <c r="F20" s="183" t="s">
        <v>1967</v>
      </c>
      <c r="G20" s="177">
        <v>2.0</v>
      </c>
      <c r="H20" s="177">
        <v>2.0</v>
      </c>
      <c r="I20" s="177">
        <v>2.0</v>
      </c>
      <c r="J20" s="184">
        <v>50.0</v>
      </c>
      <c r="K20" s="185">
        <v>25.0</v>
      </c>
      <c r="L20" s="179" t="s">
        <v>51</v>
      </c>
    </row>
    <row r="21" ht="11.25" customHeight="1">
      <c r="A21" s="180" t="s">
        <v>1963</v>
      </c>
      <c r="B21" s="181" t="s">
        <v>1964</v>
      </c>
      <c r="C21" s="182" t="s">
        <v>52</v>
      </c>
      <c r="D21" s="175" t="s">
        <v>1976</v>
      </c>
      <c r="E21" s="175" t="s">
        <v>1977</v>
      </c>
      <c r="F21" s="183" t="s">
        <v>1967</v>
      </c>
      <c r="G21" s="177">
        <v>2.0</v>
      </c>
      <c r="H21" s="177">
        <v>2.0</v>
      </c>
      <c r="I21" s="177">
        <v>2.0</v>
      </c>
      <c r="J21" s="184">
        <v>50.0</v>
      </c>
      <c r="K21" s="185">
        <v>25.0</v>
      </c>
      <c r="L21" s="179" t="s">
        <v>51</v>
      </c>
    </row>
    <row r="22" ht="11.25" customHeight="1">
      <c r="A22" s="180" t="s">
        <v>1963</v>
      </c>
      <c r="B22" s="181" t="s">
        <v>1964</v>
      </c>
      <c r="C22" s="182" t="s">
        <v>52</v>
      </c>
      <c r="D22" s="175" t="s">
        <v>1978</v>
      </c>
      <c r="E22" s="175" t="s">
        <v>1979</v>
      </c>
      <c r="F22" s="183" t="s">
        <v>1967</v>
      </c>
      <c r="G22" s="177">
        <v>2.0</v>
      </c>
      <c r="H22" s="177">
        <v>2.0</v>
      </c>
      <c r="I22" s="177">
        <v>2.0</v>
      </c>
      <c r="J22" s="184">
        <v>50.0</v>
      </c>
      <c r="K22" s="185">
        <v>25.0</v>
      </c>
      <c r="L22" s="179" t="s">
        <v>51</v>
      </c>
    </row>
    <row r="23" ht="11.25" customHeight="1">
      <c r="A23" s="180" t="s">
        <v>1963</v>
      </c>
      <c r="B23" s="181" t="s">
        <v>1964</v>
      </c>
      <c r="C23" s="182" t="s">
        <v>52</v>
      </c>
      <c r="D23" s="175" t="s">
        <v>1980</v>
      </c>
      <c r="E23" s="175" t="s">
        <v>1981</v>
      </c>
      <c r="F23" s="183" t="s">
        <v>1967</v>
      </c>
      <c r="G23" s="177">
        <v>2.0</v>
      </c>
      <c r="H23" s="177">
        <v>2.0</v>
      </c>
      <c r="I23" s="177">
        <v>2.0</v>
      </c>
      <c r="J23" s="184">
        <v>50.0</v>
      </c>
      <c r="K23" s="185">
        <v>25.0</v>
      </c>
      <c r="L23" s="179" t="s">
        <v>51</v>
      </c>
    </row>
    <row r="24" ht="11.25" customHeight="1">
      <c r="A24" s="180" t="s">
        <v>1963</v>
      </c>
      <c r="B24" s="181" t="s">
        <v>1964</v>
      </c>
      <c r="C24" s="182" t="s">
        <v>52</v>
      </c>
      <c r="D24" s="175" t="s">
        <v>1982</v>
      </c>
      <c r="E24" s="175" t="s">
        <v>1983</v>
      </c>
      <c r="F24" s="183" t="s">
        <v>1967</v>
      </c>
      <c r="G24" s="177">
        <v>2.0</v>
      </c>
      <c r="H24" s="177">
        <v>2.0</v>
      </c>
      <c r="I24" s="177">
        <v>2.0</v>
      </c>
      <c r="J24" s="184">
        <v>50.0</v>
      </c>
      <c r="K24" s="185">
        <v>25.0</v>
      </c>
      <c r="L24" s="179" t="s">
        <v>51</v>
      </c>
    </row>
    <row r="25" ht="11.25" customHeight="1">
      <c r="A25" s="180" t="s">
        <v>1984</v>
      </c>
      <c r="B25" s="181" t="s">
        <v>1985</v>
      </c>
      <c r="C25" s="182" t="s">
        <v>52</v>
      </c>
      <c r="D25" s="175" t="s">
        <v>1986</v>
      </c>
      <c r="E25" s="175" t="s">
        <v>1987</v>
      </c>
      <c r="F25" s="183" t="s">
        <v>1967</v>
      </c>
      <c r="G25" s="177">
        <v>3.0</v>
      </c>
      <c r="H25" s="177">
        <v>3.0</v>
      </c>
      <c r="I25" s="177">
        <v>3.0</v>
      </c>
      <c r="J25" s="184">
        <v>50.0</v>
      </c>
      <c r="K25" s="185">
        <v>16.6666666666667</v>
      </c>
      <c r="L25" s="179" t="s">
        <v>51</v>
      </c>
    </row>
    <row r="26" ht="11.25" customHeight="1">
      <c r="A26" s="180" t="s">
        <v>1984</v>
      </c>
      <c r="B26" s="181" t="s">
        <v>1985</v>
      </c>
      <c r="C26" s="182" t="s">
        <v>52</v>
      </c>
      <c r="D26" s="175" t="s">
        <v>1988</v>
      </c>
      <c r="E26" s="175" t="s">
        <v>1989</v>
      </c>
      <c r="F26" s="183" t="s">
        <v>1967</v>
      </c>
      <c r="G26" s="177">
        <v>3.0</v>
      </c>
      <c r="H26" s="177">
        <v>3.0</v>
      </c>
      <c r="I26" s="177">
        <v>3.0</v>
      </c>
      <c r="J26" s="184">
        <v>50.0</v>
      </c>
      <c r="K26" s="185">
        <v>16.6666666666667</v>
      </c>
      <c r="L26" s="179" t="s">
        <v>51</v>
      </c>
    </row>
    <row r="27" ht="11.25" customHeight="1">
      <c r="A27" s="180" t="s">
        <v>1990</v>
      </c>
      <c r="B27" s="181" t="s">
        <v>1991</v>
      </c>
      <c r="C27" s="182" t="s">
        <v>52</v>
      </c>
      <c r="D27" s="175" t="s">
        <v>1992</v>
      </c>
      <c r="E27" s="175" t="s">
        <v>1993</v>
      </c>
      <c r="F27" s="183" t="s">
        <v>1967</v>
      </c>
      <c r="G27" s="177">
        <v>1.0</v>
      </c>
      <c r="H27" s="177">
        <v>1.0</v>
      </c>
      <c r="I27" s="177">
        <v>5.0</v>
      </c>
      <c r="J27" s="184">
        <v>50.0</v>
      </c>
      <c r="K27" s="185">
        <v>50.0</v>
      </c>
      <c r="L27" s="179" t="s">
        <v>51</v>
      </c>
    </row>
    <row r="28" ht="11.25" customHeight="1">
      <c r="A28" s="180" t="s">
        <v>1990</v>
      </c>
      <c r="B28" s="181" t="s">
        <v>1991</v>
      </c>
      <c r="C28" s="182" t="s">
        <v>52</v>
      </c>
      <c r="D28" s="175" t="s">
        <v>1994</v>
      </c>
      <c r="E28" s="175" t="s">
        <v>1995</v>
      </c>
      <c r="F28" s="183" t="s">
        <v>1967</v>
      </c>
      <c r="G28" s="177">
        <v>1.0</v>
      </c>
      <c r="H28" s="177">
        <v>1.0</v>
      </c>
      <c r="I28" s="177">
        <v>5.0</v>
      </c>
      <c r="J28" s="184">
        <v>50.0</v>
      </c>
      <c r="K28" s="185">
        <v>50.0</v>
      </c>
      <c r="L28" s="179" t="s">
        <v>51</v>
      </c>
    </row>
    <row r="29" ht="11.25" customHeight="1">
      <c r="A29" s="180" t="s">
        <v>1990</v>
      </c>
      <c r="B29" s="181" t="s">
        <v>1991</v>
      </c>
      <c r="C29" s="182" t="s">
        <v>52</v>
      </c>
      <c r="D29" s="175" t="s">
        <v>1996</v>
      </c>
      <c r="E29" s="175" t="s">
        <v>1997</v>
      </c>
      <c r="F29" s="183" t="s">
        <v>1967</v>
      </c>
      <c r="G29" s="177">
        <v>1.0</v>
      </c>
      <c r="H29" s="177">
        <v>1.0</v>
      </c>
      <c r="I29" s="177">
        <v>5.0</v>
      </c>
      <c r="J29" s="184">
        <v>50.0</v>
      </c>
      <c r="K29" s="185">
        <v>50.0</v>
      </c>
      <c r="L29" s="179" t="s">
        <v>51</v>
      </c>
    </row>
    <row r="30" ht="11.25" customHeight="1">
      <c r="A30" s="180" t="s">
        <v>1998</v>
      </c>
      <c r="B30" s="181" t="s">
        <v>1999</v>
      </c>
      <c r="C30" s="182" t="s">
        <v>52</v>
      </c>
      <c r="D30" s="175" t="s">
        <v>2000</v>
      </c>
      <c r="E30" s="175" t="s">
        <v>2001</v>
      </c>
      <c r="F30" s="183" t="s">
        <v>1967</v>
      </c>
      <c r="G30" s="177">
        <v>2.0</v>
      </c>
      <c r="H30" s="177">
        <v>2.0</v>
      </c>
      <c r="I30" s="177">
        <v>2.0</v>
      </c>
      <c r="J30" s="184">
        <v>50.0</v>
      </c>
      <c r="K30" s="185">
        <v>25.0</v>
      </c>
      <c r="L30" s="179" t="s">
        <v>51</v>
      </c>
    </row>
    <row r="31" ht="11.25" customHeight="1">
      <c r="A31" s="180" t="s">
        <v>2002</v>
      </c>
      <c r="B31" s="181" t="s">
        <v>2003</v>
      </c>
      <c r="C31" s="182" t="s">
        <v>52</v>
      </c>
      <c r="D31" s="175" t="s">
        <v>2004</v>
      </c>
      <c r="E31" s="175" t="s">
        <v>2005</v>
      </c>
      <c r="F31" s="183" t="s">
        <v>1967</v>
      </c>
      <c r="G31" s="177">
        <v>2.0</v>
      </c>
      <c r="H31" s="177">
        <v>2.0</v>
      </c>
      <c r="I31" s="177">
        <v>3.0</v>
      </c>
      <c r="J31" s="184">
        <v>50.0</v>
      </c>
      <c r="K31" s="185">
        <v>25.0</v>
      </c>
      <c r="L31" s="179" t="s">
        <v>51</v>
      </c>
    </row>
    <row r="32" ht="11.25" customHeight="1">
      <c r="A32" s="180" t="s">
        <v>2006</v>
      </c>
      <c r="B32" s="181" t="s">
        <v>52</v>
      </c>
      <c r="C32" s="182" t="s">
        <v>2007</v>
      </c>
      <c r="D32" s="175" t="s">
        <v>2008</v>
      </c>
      <c r="E32" s="175" t="s">
        <v>2009</v>
      </c>
      <c r="F32" s="183" t="s">
        <v>1967</v>
      </c>
      <c r="G32" s="177">
        <v>2.0</v>
      </c>
      <c r="H32" s="177">
        <v>1.0</v>
      </c>
      <c r="I32" s="177">
        <v>2.0</v>
      </c>
      <c r="J32" s="184">
        <v>50.0</v>
      </c>
      <c r="K32" s="185">
        <v>25.0</v>
      </c>
      <c r="L32" s="179" t="s">
        <v>51</v>
      </c>
    </row>
    <row r="33" ht="11.25" customHeight="1">
      <c r="A33" s="180" t="s">
        <v>2010</v>
      </c>
      <c r="B33" s="181" t="s">
        <v>2011</v>
      </c>
      <c r="C33" s="182" t="s">
        <v>52</v>
      </c>
      <c r="D33" s="175" t="s">
        <v>2012</v>
      </c>
      <c r="E33" s="175" t="s">
        <v>2013</v>
      </c>
      <c r="F33" s="183" t="s">
        <v>1967</v>
      </c>
      <c r="G33" s="177">
        <v>12.0</v>
      </c>
      <c r="H33" s="177">
        <v>8.0</v>
      </c>
      <c r="I33" s="177">
        <v>14.0</v>
      </c>
      <c r="J33" s="184">
        <v>50.0</v>
      </c>
      <c r="K33" s="185">
        <v>4.16666666666667</v>
      </c>
      <c r="L33" s="179" t="s">
        <v>51</v>
      </c>
    </row>
    <row r="34" ht="11.25" customHeight="1">
      <c r="A34" s="180" t="s">
        <v>2010</v>
      </c>
      <c r="B34" s="181" t="s">
        <v>2011</v>
      </c>
      <c r="C34" s="182" t="s">
        <v>52</v>
      </c>
      <c r="D34" s="175" t="s">
        <v>2014</v>
      </c>
      <c r="E34" s="175" t="s">
        <v>2015</v>
      </c>
      <c r="F34" s="183" t="s">
        <v>1967</v>
      </c>
      <c r="G34" s="177">
        <v>12.0</v>
      </c>
      <c r="H34" s="177">
        <v>8.0</v>
      </c>
      <c r="I34" s="177">
        <v>14.0</v>
      </c>
      <c r="J34" s="184">
        <v>50.0</v>
      </c>
      <c r="K34" s="185">
        <v>4.16666666666667</v>
      </c>
      <c r="L34" s="179" t="s">
        <v>51</v>
      </c>
    </row>
    <row r="35" ht="11.25" customHeight="1">
      <c r="A35" s="180" t="s">
        <v>2016</v>
      </c>
      <c r="B35" s="181" t="s">
        <v>2017</v>
      </c>
      <c r="C35" s="182" t="s">
        <v>52</v>
      </c>
      <c r="D35" s="175" t="s">
        <v>2018</v>
      </c>
      <c r="E35" s="175" t="s">
        <v>2019</v>
      </c>
      <c r="F35" s="183" t="s">
        <v>1967</v>
      </c>
      <c r="G35" s="177">
        <v>2.0</v>
      </c>
      <c r="H35" s="177">
        <v>2.0</v>
      </c>
      <c r="I35" s="177">
        <v>2.0</v>
      </c>
      <c r="J35" s="184">
        <v>50.0</v>
      </c>
      <c r="K35" s="185">
        <v>25.0</v>
      </c>
      <c r="L35" s="179" t="s">
        <v>51</v>
      </c>
    </row>
    <row r="36" ht="11.25" customHeight="1">
      <c r="A36" s="180" t="s">
        <v>2020</v>
      </c>
      <c r="B36" s="181" t="s">
        <v>2021</v>
      </c>
      <c r="C36" s="182" t="s">
        <v>52</v>
      </c>
      <c r="D36" s="175" t="s">
        <v>2022</v>
      </c>
      <c r="E36" s="175" t="s">
        <v>2023</v>
      </c>
      <c r="F36" s="183" t="s">
        <v>1967</v>
      </c>
      <c r="G36" s="177">
        <v>3.0</v>
      </c>
      <c r="H36" s="177">
        <v>3.0</v>
      </c>
      <c r="I36" s="177">
        <v>3.0</v>
      </c>
      <c r="J36" s="184">
        <v>50.0</v>
      </c>
      <c r="K36" s="185">
        <v>16.6666666666667</v>
      </c>
      <c r="L36" s="179" t="s">
        <v>51</v>
      </c>
    </row>
    <row r="37" ht="11.25" customHeight="1">
      <c r="A37" s="180" t="s">
        <v>2020</v>
      </c>
      <c r="B37" s="181" t="s">
        <v>2021</v>
      </c>
      <c r="C37" s="182" t="s">
        <v>52</v>
      </c>
      <c r="D37" s="175" t="s">
        <v>2024</v>
      </c>
      <c r="E37" s="175" t="s">
        <v>2025</v>
      </c>
      <c r="F37" s="183" t="s">
        <v>1967</v>
      </c>
      <c r="G37" s="177">
        <v>3.0</v>
      </c>
      <c r="H37" s="177">
        <v>3.0</v>
      </c>
      <c r="I37" s="177">
        <v>3.0</v>
      </c>
      <c r="J37" s="184">
        <v>50.0</v>
      </c>
      <c r="K37" s="185">
        <v>16.6666666666667</v>
      </c>
      <c r="L37" s="179" t="s">
        <v>51</v>
      </c>
    </row>
    <row r="38" ht="11.25" customHeight="1">
      <c r="A38" s="180" t="s">
        <v>2020</v>
      </c>
      <c r="B38" s="181" t="s">
        <v>2021</v>
      </c>
      <c r="C38" s="182" t="s">
        <v>52</v>
      </c>
      <c r="D38" s="175" t="s">
        <v>2026</v>
      </c>
      <c r="E38" s="175" t="s">
        <v>2027</v>
      </c>
      <c r="F38" s="183" t="s">
        <v>1967</v>
      </c>
      <c r="G38" s="177">
        <v>3.0</v>
      </c>
      <c r="H38" s="177">
        <v>3.0</v>
      </c>
      <c r="I38" s="177">
        <v>3.0</v>
      </c>
      <c r="J38" s="184">
        <v>50.0</v>
      </c>
      <c r="K38" s="185">
        <v>16.6666666666667</v>
      </c>
      <c r="L38" s="179" t="s">
        <v>51</v>
      </c>
    </row>
    <row r="39" ht="11.25" customHeight="1">
      <c r="A39" s="180" t="s">
        <v>2020</v>
      </c>
      <c r="B39" s="181" t="s">
        <v>2021</v>
      </c>
      <c r="C39" s="182" t="s">
        <v>52</v>
      </c>
      <c r="D39" s="175" t="s">
        <v>2028</v>
      </c>
      <c r="E39" s="175" t="s">
        <v>2029</v>
      </c>
      <c r="F39" s="183" t="s">
        <v>1967</v>
      </c>
      <c r="G39" s="177">
        <v>3.0</v>
      </c>
      <c r="H39" s="177">
        <v>3.0</v>
      </c>
      <c r="I39" s="177">
        <v>3.0</v>
      </c>
      <c r="J39" s="184">
        <v>50.0</v>
      </c>
      <c r="K39" s="185">
        <v>16.6666666666667</v>
      </c>
      <c r="L39" s="179" t="s">
        <v>51</v>
      </c>
    </row>
    <row r="40" ht="11.25" customHeight="1">
      <c r="A40" s="180" t="s">
        <v>2030</v>
      </c>
      <c r="B40" s="181" t="s">
        <v>2031</v>
      </c>
      <c r="C40" s="182" t="s">
        <v>52</v>
      </c>
      <c r="D40" s="175" t="s">
        <v>2032</v>
      </c>
      <c r="E40" s="175" t="s">
        <v>2033</v>
      </c>
      <c r="F40" s="183" t="s">
        <v>1967</v>
      </c>
      <c r="G40" s="177">
        <v>2.0</v>
      </c>
      <c r="H40" s="177">
        <v>2.0</v>
      </c>
      <c r="I40" s="177">
        <v>2.0</v>
      </c>
      <c r="J40" s="184">
        <v>50.0</v>
      </c>
      <c r="K40" s="185">
        <v>25.0</v>
      </c>
      <c r="L40" s="179" t="s">
        <v>51</v>
      </c>
    </row>
    <row r="41" ht="11.25" customHeight="1">
      <c r="A41" s="180" t="s">
        <v>2034</v>
      </c>
      <c r="B41" s="181" t="s">
        <v>2035</v>
      </c>
      <c r="C41" s="182" t="s">
        <v>52</v>
      </c>
      <c r="D41" s="175" t="s">
        <v>2018</v>
      </c>
      <c r="E41" s="175" t="s">
        <v>2019</v>
      </c>
      <c r="F41" s="183" t="s">
        <v>1967</v>
      </c>
      <c r="G41" s="177">
        <v>3.0</v>
      </c>
      <c r="H41" s="177">
        <v>3.0</v>
      </c>
      <c r="I41" s="177">
        <v>3.0</v>
      </c>
      <c r="J41" s="184">
        <v>50.0</v>
      </c>
      <c r="K41" s="185">
        <v>16.6666666666667</v>
      </c>
      <c r="L41" s="179" t="s">
        <v>51</v>
      </c>
    </row>
    <row r="42" ht="11.25" customHeight="1">
      <c r="A42" s="180" t="s">
        <v>2034</v>
      </c>
      <c r="B42" s="181" t="s">
        <v>2035</v>
      </c>
      <c r="C42" s="182" t="s">
        <v>52</v>
      </c>
      <c r="D42" s="175" t="s">
        <v>2036</v>
      </c>
      <c r="E42" s="175" t="s">
        <v>2037</v>
      </c>
      <c r="F42" s="183" t="s">
        <v>1967</v>
      </c>
      <c r="G42" s="177">
        <v>3.0</v>
      </c>
      <c r="H42" s="177">
        <v>3.0</v>
      </c>
      <c r="I42" s="177">
        <v>3.0</v>
      </c>
      <c r="J42" s="184">
        <v>50.0</v>
      </c>
      <c r="K42" s="185">
        <v>16.6666666666667</v>
      </c>
      <c r="L42" s="179" t="s">
        <v>51</v>
      </c>
    </row>
    <row r="43" ht="11.25" customHeight="1">
      <c r="A43" s="180" t="s">
        <v>2034</v>
      </c>
      <c r="B43" s="181" t="s">
        <v>2035</v>
      </c>
      <c r="C43" s="182" t="s">
        <v>52</v>
      </c>
      <c r="D43" s="175" t="s">
        <v>2038</v>
      </c>
      <c r="E43" s="175" t="s">
        <v>2039</v>
      </c>
      <c r="F43" s="183" t="s">
        <v>1967</v>
      </c>
      <c r="G43" s="177">
        <v>3.0</v>
      </c>
      <c r="H43" s="177">
        <v>3.0</v>
      </c>
      <c r="I43" s="177">
        <v>3.0</v>
      </c>
      <c r="J43" s="184">
        <v>50.0</v>
      </c>
      <c r="K43" s="185">
        <v>16.6666666666667</v>
      </c>
      <c r="L43" s="179" t="s">
        <v>51</v>
      </c>
    </row>
    <row r="44" ht="11.25" customHeight="1">
      <c r="A44" s="180" t="s">
        <v>2034</v>
      </c>
      <c r="B44" s="181" t="s">
        <v>2035</v>
      </c>
      <c r="C44" s="182" t="s">
        <v>52</v>
      </c>
      <c r="D44" s="175" t="s">
        <v>2040</v>
      </c>
      <c r="E44" s="175" t="s">
        <v>2041</v>
      </c>
      <c r="F44" s="183" t="s">
        <v>1085</v>
      </c>
      <c r="G44" s="177">
        <v>3.0</v>
      </c>
      <c r="H44" s="177">
        <v>3.0</v>
      </c>
      <c r="I44" s="177">
        <v>3.0</v>
      </c>
      <c r="J44" s="184">
        <v>50.0</v>
      </c>
      <c r="K44" s="185">
        <v>16.6666666666667</v>
      </c>
      <c r="L44" s="179" t="s">
        <v>51</v>
      </c>
    </row>
    <row r="45" ht="11.25" customHeight="1">
      <c r="A45" s="180" t="s">
        <v>2042</v>
      </c>
      <c r="B45" s="181" t="s">
        <v>2043</v>
      </c>
      <c r="C45" s="182" t="s">
        <v>52</v>
      </c>
      <c r="D45" s="175" t="s">
        <v>2044</v>
      </c>
      <c r="E45" s="175" t="s">
        <v>2045</v>
      </c>
      <c r="F45" s="183" t="s">
        <v>505</v>
      </c>
      <c r="G45" s="177">
        <v>2.0</v>
      </c>
      <c r="H45" s="177">
        <v>2.0</v>
      </c>
      <c r="I45" s="177">
        <v>2.0</v>
      </c>
      <c r="J45" s="184">
        <v>50.0</v>
      </c>
      <c r="K45" s="185">
        <v>25.0</v>
      </c>
      <c r="L45" s="179" t="s">
        <v>51</v>
      </c>
    </row>
    <row r="46" ht="11.25" customHeight="1">
      <c r="A46" s="180" t="s">
        <v>2042</v>
      </c>
      <c r="B46" s="181" t="s">
        <v>2043</v>
      </c>
      <c r="C46" s="182" t="s">
        <v>52</v>
      </c>
      <c r="D46" s="175" t="s">
        <v>2046</v>
      </c>
      <c r="E46" s="175" t="s">
        <v>2047</v>
      </c>
      <c r="F46" s="183" t="s">
        <v>505</v>
      </c>
      <c r="G46" s="177">
        <v>2.0</v>
      </c>
      <c r="H46" s="177">
        <v>2.0</v>
      </c>
      <c r="I46" s="177">
        <v>2.0</v>
      </c>
      <c r="J46" s="184">
        <v>50.0</v>
      </c>
      <c r="K46" s="185">
        <v>25.0</v>
      </c>
      <c r="L46" s="179" t="s">
        <v>51</v>
      </c>
    </row>
    <row r="47" ht="11.25" customHeight="1">
      <c r="A47" s="180" t="s">
        <v>2048</v>
      </c>
      <c r="B47" s="181" t="s">
        <v>2049</v>
      </c>
      <c r="C47" s="182" t="s">
        <v>52</v>
      </c>
      <c r="D47" s="175" t="s">
        <v>2050</v>
      </c>
      <c r="E47" s="175" t="s">
        <v>2051</v>
      </c>
      <c r="F47" s="183" t="s">
        <v>1967</v>
      </c>
      <c r="G47" s="177">
        <v>2.0</v>
      </c>
      <c r="H47" s="177">
        <v>2.0</v>
      </c>
      <c r="I47" s="177">
        <v>2.0</v>
      </c>
      <c r="J47" s="184">
        <v>50.0</v>
      </c>
      <c r="K47" s="185">
        <v>25.0</v>
      </c>
      <c r="L47" s="179" t="s">
        <v>51</v>
      </c>
    </row>
    <row r="48" ht="11.25" customHeight="1">
      <c r="A48" s="180" t="s">
        <v>2048</v>
      </c>
      <c r="B48" s="181" t="s">
        <v>2049</v>
      </c>
      <c r="C48" s="182" t="s">
        <v>52</v>
      </c>
      <c r="D48" s="175" t="s">
        <v>2052</v>
      </c>
      <c r="E48" s="175" t="s">
        <v>2053</v>
      </c>
      <c r="F48" s="183" t="s">
        <v>505</v>
      </c>
      <c r="G48" s="177">
        <v>2.0</v>
      </c>
      <c r="H48" s="177">
        <v>2.0</v>
      </c>
      <c r="I48" s="177">
        <v>2.0</v>
      </c>
      <c r="J48" s="184">
        <v>50.0</v>
      </c>
      <c r="K48" s="185">
        <v>25.0</v>
      </c>
      <c r="L48" s="179" t="s">
        <v>51</v>
      </c>
    </row>
    <row r="49" ht="11.25" customHeight="1">
      <c r="A49" s="180" t="s">
        <v>2048</v>
      </c>
      <c r="B49" s="181" t="s">
        <v>2049</v>
      </c>
      <c r="C49" s="182" t="s">
        <v>52</v>
      </c>
      <c r="D49" s="175" t="s">
        <v>2054</v>
      </c>
      <c r="E49" s="175" t="s">
        <v>2055</v>
      </c>
      <c r="F49" s="183" t="s">
        <v>1967</v>
      </c>
      <c r="G49" s="177">
        <v>2.0</v>
      </c>
      <c r="H49" s="177">
        <v>2.0</v>
      </c>
      <c r="I49" s="177">
        <v>2.0</v>
      </c>
      <c r="J49" s="184">
        <v>50.0</v>
      </c>
      <c r="K49" s="185">
        <v>25.0</v>
      </c>
      <c r="L49" s="179" t="s">
        <v>51</v>
      </c>
    </row>
    <row r="50" ht="11.25" customHeight="1">
      <c r="A50" s="180" t="s">
        <v>2056</v>
      </c>
      <c r="B50" s="181" t="s">
        <v>2057</v>
      </c>
      <c r="C50" s="182" t="s">
        <v>52</v>
      </c>
      <c r="D50" s="175" t="s">
        <v>2058</v>
      </c>
      <c r="E50" s="175" t="s">
        <v>2059</v>
      </c>
      <c r="F50" s="183" t="s">
        <v>1967</v>
      </c>
      <c r="G50" s="177">
        <v>3.0</v>
      </c>
      <c r="H50" s="177">
        <v>3.0</v>
      </c>
      <c r="I50" s="177">
        <v>3.0</v>
      </c>
      <c r="J50" s="184">
        <v>50.0</v>
      </c>
      <c r="K50" s="185">
        <v>16.6666666666667</v>
      </c>
      <c r="L50" s="179" t="s">
        <v>51</v>
      </c>
    </row>
    <row r="51" ht="11.25" customHeight="1">
      <c r="A51" s="180" t="s">
        <v>2056</v>
      </c>
      <c r="B51" s="181" t="s">
        <v>2057</v>
      </c>
      <c r="C51" s="182" t="s">
        <v>52</v>
      </c>
      <c r="D51" s="175" t="s">
        <v>2060</v>
      </c>
      <c r="E51" s="175" t="s">
        <v>2061</v>
      </c>
      <c r="F51" s="183" t="s">
        <v>1967</v>
      </c>
      <c r="G51" s="177">
        <v>3.0</v>
      </c>
      <c r="H51" s="177">
        <v>3.0</v>
      </c>
      <c r="I51" s="177">
        <v>3.0</v>
      </c>
      <c r="J51" s="184">
        <v>50.0</v>
      </c>
      <c r="K51" s="185">
        <v>16.6666666666667</v>
      </c>
      <c r="L51" s="179" t="s">
        <v>51</v>
      </c>
    </row>
    <row r="52" ht="11.25" customHeight="1">
      <c r="A52" s="180" t="s">
        <v>2062</v>
      </c>
      <c r="B52" s="181" t="s">
        <v>2063</v>
      </c>
      <c r="C52" s="182" t="s">
        <v>52</v>
      </c>
      <c r="D52" s="175" t="s">
        <v>2064</v>
      </c>
      <c r="E52" s="175" t="s">
        <v>2065</v>
      </c>
      <c r="F52" s="183" t="s">
        <v>1967</v>
      </c>
      <c r="G52" s="177">
        <v>3.0</v>
      </c>
      <c r="H52" s="177">
        <v>3.0</v>
      </c>
      <c r="I52" s="177">
        <v>3.0</v>
      </c>
      <c r="J52" s="184">
        <v>50.0</v>
      </c>
      <c r="K52" s="185">
        <v>16.6666666666667</v>
      </c>
      <c r="L52" s="179" t="s">
        <v>51</v>
      </c>
    </row>
    <row r="53" ht="11.25" customHeight="1">
      <c r="A53" s="180" t="s">
        <v>2066</v>
      </c>
      <c r="B53" s="181" t="s">
        <v>2067</v>
      </c>
      <c r="C53" s="182" t="s">
        <v>52</v>
      </c>
      <c r="D53" s="175" t="s">
        <v>2068</v>
      </c>
      <c r="E53" s="175" t="s">
        <v>2069</v>
      </c>
      <c r="F53" s="183" t="s">
        <v>505</v>
      </c>
      <c r="G53" s="177">
        <v>3.0</v>
      </c>
      <c r="H53" s="177">
        <v>3.0</v>
      </c>
      <c r="I53" s="177">
        <v>3.0</v>
      </c>
      <c r="J53" s="184">
        <v>50.0</v>
      </c>
      <c r="K53" s="185">
        <v>16.6666666666667</v>
      </c>
      <c r="L53" s="179" t="s">
        <v>51</v>
      </c>
    </row>
    <row r="54" ht="11.25" customHeight="1">
      <c r="A54" s="180" t="s">
        <v>2070</v>
      </c>
      <c r="B54" s="181" t="s">
        <v>255</v>
      </c>
      <c r="C54" s="182" t="s">
        <v>52</v>
      </c>
      <c r="D54" s="175" t="s">
        <v>2071</v>
      </c>
      <c r="E54" s="175" t="s">
        <v>2072</v>
      </c>
      <c r="F54" s="183" t="s">
        <v>1967</v>
      </c>
      <c r="G54" s="177">
        <v>3.0</v>
      </c>
      <c r="H54" s="177">
        <v>3.0</v>
      </c>
      <c r="I54" s="177">
        <v>3.0</v>
      </c>
      <c r="J54" s="184">
        <v>50.0</v>
      </c>
      <c r="K54" s="185">
        <v>16.6666666666667</v>
      </c>
      <c r="L54" s="179" t="s">
        <v>51</v>
      </c>
    </row>
    <row r="55" ht="11.25" customHeight="1">
      <c r="A55" s="180" t="s">
        <v>2073</v>
      </c>
      <c r="B55" s="181" t="s">
        <v>2074</v>
      </c>
      <c r="C55" s="182" t="s">
        <v>52</v>
      </c>
      <c r="D55" s="175" t="s">
        <v>2075</v>
      </c>
      <c r="E55" s="175" t="s">
        <v>2076</v>
      </c>
      <c r="F55" s="183" t="s">
        <v>1967</v>
      </c>
      <c r="G55" s="177">
        <v>5.0</v>
      </c>
      <c r="H55" s="177">
        <v>5.0</v>
      </c>
      <c r="I55" s="177">
        <v>1.0</v>
      </c>
      <c r="J55" s="184">
        <v>50.0</v>
      </c>
      <c r="K55" s="185">
        <v>50.0</v>
      </c>
      <c r="L55" s="179" t="s">
        <v>51</v>
      </c>
    </row>
    <row r="56" ht="11.25" customHeight="1">
      <c r="A56" s="180" t="s">
        <v>2077</v>
      </c>
      <c r="B56" s="181" t="s">
        <v>2078</v>
      </c>
      <c r="C56" s="182" t="s">
        <v>52</v>
      </c>
      <c r="D56" s="175" t="s">
        <v>2079</v>
      </c>
      <c r="E56" s="175" t="s">
        <v>2080</v>
      </c>
      <c r="F56" s="183" t="s">
        <v>2081</v>
      </c>
      <c r="G56" s="177">
        <v>6.0</v>
      </c>
      <c r="H56" s="177">
        <v>2.0</v>
      </c>
      <c r="I56" s="177">
        <v>6.0</v>
      </c>
      <c r="J56" s="184">
        <v>50.0</v>
      </c>
      <c r="K56" s="185">
        <v>8.33</v>
      </c>
      <c r="L56" s="179" t="s">
        <v>54</v>
      </c>
    </row>
    <row r="57" ht="11.25" customHeight="1">
      <c r="A57" s="180" t="s">
        <v>2082</v>
      </c>
      <c r="B57" s="181" t="s">
        <v>2083</v>
      </c>
      <c r="C57" s="182" t="s">
        <v>52</v>
      </c>
      <c r="D57" s="175" t="s">
        <v>2079</v>
      </c>
      <c r="E57" s="175" t="s">
        <v>2080</v>
      </c>
      <c r="F57" s="183" t="s">
        <v>2081</v>
      </c>
      <c r="G57" s="177">
        <v>5.0</v>
      </c>
      <c r="H57" s="177">
        <v>1.0</v>
      </c>
      <c r="I57" s="177">
        <v>5.0</v>
      </c>
      <c r="J57" s="184">
        <v>50.0</v>
      </c>
      <c r="K57" s="185">
        <v>10.0</v>
      </c>
      <c r="L57" s="179" t="s">
        <v>54</v>
      </c>
    </row>
    <row r="58" ht="11.25" customHeight="1">
      <c r="A58" s="180" t="s">
        <v>2082</v>
      </c>
      <c r="B58" s="181" t="s">
        <v>2083</v>
      </c>
      <c r="C58" s="182" t="s">
        <v>52</v>
      </c>
      <c r="D58" s="175" t="s">
        <v>2084</v>
      </c>
      <c r="E58" s="175" t="s">
        <v>2085</v>
      </c>
      <c r="F58" s="183" t="s">
        <v>1085</v>
      </c>
      <c r="G58" s="177">
        <v>5.0</v>
      </c>
      <c r="H58" s="177">
        <v>1.0</v>
      </c>
      <c r="I58" s="177">
        <v>5.0</v>
      </c>
      <c r="J58" s="184">
        <v>50.0</v>
      </c>
      <c r="K58" s="185">
        <v>10.0</v>
      </c>
      <c r="L58" s="179" t="s">
        <v>54</v>
      </c>
    </row>
    <row r="59" ht="11.25" customHeight="1">
      <c r="A59" s="180" t="s">
        <v>2086</v>
      </c>
      <c r="B59" s="181" t="s">
        <v>2087</v>
      </c>
      <c r="C59" s="182" t="s">
        <v>52</v>
      </c>
      <c r="D59" s="175" t="s">
        <v>2079</v>
      </c>
      <c r="E59" s="175" t="s">
        <v>2080</v>
      </c>
      <c r="F59" s="183" t="s">
        <v>2081</v>
      </c>
      <c r="G59" s="177">
        <v>7.0</v>
      </c>
      <c r="H59" s="177">
        <v>2.0</v>
      </c>
      <c r="I59" s="177">
        <v>7.0</v>
      </c>
      <c r="J59" s="184">
        <v>50.0</v>
      </c>
      <c r="K59" s="185">
        <v>7.14</v>
      </c>
      <c r="L59" s="179" t="s">
        <v>54</v>
      </c>
    </row>
    <row r="60" ht="11.25" customHeight="1">
      <c r="A60" s="180" t="s">
        <v>2086</v>
      </c>
      <c r="B60" s="181" t="s">
        <v>2087</v>
      </c>
      <c r="C60" s="182" t="s">
        <v>52</v>
      </c>
      <c r="D60" s="175" t="s">
        <v>2088</v>
      </c>
      <c r="E60" s="175" t="s">
        <v>2089</v>
      </c>
      <c r="F60" s="183" t="s">
        <v>1085</v>
      </c>
      <c r="G60" s="177">
        <v>7.0</v>
      </c>
      <c r="H60" s="177">
        <v>2.0</v>
      </c>
      <c r="I60" s="177">
        <v>7.0</v>
      </c>
      <c r="J60" s="184">
        <v>50.0</v>
      </c>
      <c r="K60" s="185">
        <v>7.14</v>
      </c>
      <c r="L60" s="179" t="s">
        <v>54</v>
      </c>
    </row>
    <row r="61" ht="11.25" customHeight="1">
      <c r="A61" s="180" t="s">
        <v>2090</v>
      </c>
      <c r="B61" s="181" t="s">
        <v>2091</v>
      </c>
      <c r="C61" s="182" t="s">
        <v>52</v>
      </c>
      <c r="D61" s="175" t="s">
        <v>2092</v>
      </c>
      <c r="E61" s="175" t="s">
        <v>2093</v>
      </c>
      <c r="F61" s="183" t="s">
        <v>1085</v>
      </c>
      <c r="G61" s="177">
        <v>3.0</v>
      </c>
      <c r="H61" s="177">
        <v>3.0</v>
      </c>
      <c r="I61" s="177">
        <v>3.0</v>
      </c>
      <c r="J61" s="184">
        <v>50.0</v>
      </c>
      <c r="K61" s="185">
        <v>16.6666666666667</v>
      </c>
      <c r="L61" s="179" t="s">
        <v>54</v>
      </c>
    </row>
    <row r="62" ht="11.25" customHeight="1">
      <c r="A62" s="180" t="s">
        <v>2094</v>
      </c>
      <c r="B62" s="181" t="s">
        <v>2095</v>
      </c>
      <c r="C62" s="182" t="s">
        <v>52</v>
      </c>
      <c r="D62" s="175" t="s">
        <v>2096</v>
      </c>
      <c r="E62" s="175" t="s">
        <v>2097</v>
      </c>
      <c r="F62" s="183" t="s">
        <v>1085</v>
      </c>
      <c r="G62" s="177">
        <v>1.0</v>
      </c>
      <c r="H62" s="177">
        <v>1.0</v>
      </c>
      <c r="I62" s="177">
        <v>1.0</v>
      </c>
      <c r="J62" s="184">
        <v>1.0</v>
      </c>
      <c r="K62" s="185">
        <v>50.0</v>
      </c>
      <c r="L62" s="179" t="s">
        <v>54</v>
      </c>
    </row>
    <row r="63" ht="11.25" customHeight="1">
      <c r="A63" s="180" t="s">
        <v>2098</v>
      </c>
      <c r="B63" s="181" t="s">
        <v>2099</v>
      </c>
      <c r="C63" s="182" t="s">
        <v>52</v>
      </c>
      <c r="D63" s="175" t="s">
        <v>2100</v>
      </c>
      <c r="E63" s="175" t="s">
        <v>2101</v>
      </c>
      <c r="F63" s="183" t="s">
        <v>1085</v>
      </c>
      <c r="G63" s="177">
        <v>1.0</v>
      </c>
      <c r="H63" s="177">
        <v>1.0</v>
      </c>
      <c r="I63" s="177">
        <v>3.0</v>
      </c>
      <c r="J63" s="184">
        <v>50.0</v>
      </c>
      <c r="K63" s="185">
        <v>25.0</v>
      </c>
      <c r="L63" s="179" t="s">
        <v>56</v>
      </c>
    </row>
    <row r="64" ht="11.25" customHeight="1">
      <c r="A64" s="180" t="s">
        <v>2098</v>
      </c>
      <c r="B64" s="181" t="s">
        <v>2099</v>
      </c>
      <c r="C64" s="182" t="s">
        <v>52</v>
      </c>
      <c r="D64" s="175" t="s">
        <v>2102</v>
      </c>
      <c r="E64" s="175" t="s">
        <v>2103</v>
      </c>
      <c r="F64" s="183" t="s">
        <v>1085</v>
      </c>
      <c r="G64" s="177">
        <v>1.0</v>
      </c>
      <c r="H64" s="177">
        <v>1.0</v>
      </c>
      <c r="I64" s="177">
        <v>3.0</v>
      </c>
      <c r="J64" s="184">
        <v>50.0</v>
      </c>
      <c r="K64" s="185">
        <v>25.0</v>
      </c>
      <c r="L64" s="179" t="s">
        <v>56</v>
      </c>
    </row>
    <row r="65" ht="11.25" customHeight="1">
      <c r="A65" s="180" t="s">
        <v>2098</v>
      </c>
      <c r="B65" s="181" t="s">
        <v>2099</v>
      </c>
      <c r="C65" s="182" t="s">
        <v>52</v>
      </c>
      <c r="D65" s="175" t="s">
        <v>2104</v>
      </c>
      <c r="E65" s="175" t="s">
        <v>2105</v>
      </c>
      <c r="F65" s="183" t="s">
        <v>2106</v>
      </c>
      <c r="G65" s="177">
        <v>1.0</v>
      </c>
      <c r="H65" s="177">
        <v>1.0</v>
      </c>
      <c r="I65" s="177">
        <v>3.0</v>
      </c>
      <c r="J65" s="184">
        <v>50.0</v>
      </c>
      <c r="K65" s="185">
        <v>25.0</v>
      </c>
      <c r="L65" s="179" t="s">
        <v>56</v>
      </c>
    </row>
    <row r="66" ht="11.25" customHeight="1">
      <c r="A66" s="180" t="s">
        <v>2098</v>
      </c>
      <c r="B66" s="181" t="s">
        <v>2099</v>
      </c>
      <c r="C66" s="182" t="s">
        <v>52</v>
      </c>
      <c r="D66" s="175" t="s">
        <v>2107</v>
      </c>
      <c r="E66" s="175" t="s">
        <v>2108</v>
      </c>
      <c r="F66" s="183" t="s">
        <v>2106</v>
      </c>
      <c r="G66" s="177">
        <v>1.0</v>
      </c>
      <c r="H66" s="177">
        <v>1.0</v>
      </c>
      <c r="I66" s="177">
        <v>3.0</v>
      </c>
      <c r="J66" s="184">
        <v>50.0</v>
      </c>
      <c r="K66" s="185">
        <v>25.0</v>
      </c>
      <c r="L66" s="179" t="s">
        <v>56</v>
      </c>
    </row>
    <row r="67" ht="11.25" customHeight="1">
      <c r="A67" s="180" t="s">
        <v>2098</v>
      </c>
      <c r="B67" s="181" t="s">
        <v>2099</v>
      </c>
      <c r="C67" s="182" t="s">
        <v>52</v>
      </c>
      <c r="D67" s="175" t="s">
        <v>2109</v>
      </c>
      <c r="E67" s="175" t="s">
        <v>2110</v>
      </c>
      <c r="F67" s="183" t="s">
        <v>2106</v>
      </c>
      <c r="G67" s="177">
        <v>1.0</v>
      </c>
      <c r="H67" s="177">
        <v>1.0</v>
      </c>
      <c r="I67" s="177">
        <v>3.0</v>
      </c>
      <c r="J67" s="184">
        <v>50.0</v>
      </c>
      <c r="K67" s="185">
        <v>25.0</v>
      </c>
      <c r="L67" s="179" t="s">
        <v>56</v>
      </c>
    </row>
    <row r="68" ht="11.25" customHeight="1">
      <c r="A68" s="180" t="s">
        <v>2098</v>
      </c>
      <c r="B68" s="181" t="s">
        <v>2099</v>
      </c>
      <c r="C68" s="182" t="s">
        <v>52</v>
      </c>
      <c r="D68" s="175" t="s">
        <v>2111</v>
      </c>
      <c r="E68" s="175" t="s">
        <v>2112</v>
      </c>
      <c r="F68" s="183" t="s">
        <v>2106</v>
      </c>
      <c r="G68" s="177">
        <v>1.0</v>
      </c>
      <c r="H68" s="177">
        <v>1.0</v>
      </c>
      <c r="I68" s="177">
        <v>3.0</v>
      </c>
      <c r="J68" s="184">
        <v>50.0</v>
      </c>
      <c r="K68" s="185">
        <v>25.0</v>
      </c>
      <c r="L68" s="179" t="s">
        <v>56</v>
      </c>
    </row>
    <row r="69" ht="11.25" customHeight="1">
      <c r="A69" s="180" t="s">
        <v>2113</v>
      </c>
      <c r="B69" s="181" t="s">
        <v>2114</v>
      </c>
      <c r="C69" s="182" t="s">
        <v>52</v>
      </c>
      <c r="D69" s="175" t="s">
        <v>2115</v>
      </c>
      <c r="E69" s="175" t="s">
        <v>2116</v>
      </c>
      <c r="F69" s="183" t="s">
        <v>2106</v>
      </c>
      <c r="G69" s="177">
        <v>3.0</v>
      </c>
      <c r="H69" s="177">
        <v>1.0</v>
      </c>
      <c r="I69" s="177">
        <v>3.0</v>
      </c>
      <c r="J69" s="184">
        <v>50.0</v>
      </c>
      <c r="K69" s="185">
        <v>16.6666666666667</v>
      </c>
      <c r="L69" s="179" t="s">
        <v>56</v>
      </c>
    </row>
    <row r="70" ht="11.25" customHeight="1">
      <c r="A70" s="180" t="s">
        <v>2113</v>
      </c>
      <c r="B70" s="181" t="s">
        <v>2114</v>
      </c>
      <c r="C70" s="182" t="s">
        <v>52</v>
      </c>
      <c r="D70" s="175" t="s">
        <v>2117</v>
      </c>
      <c r="E70" s="175" t="s">
        <v>2118</v>
      </c>
      <c r="F70" s="183" t="s">
        <v>2106</v>
      </c>
      <c r="G70" s="177">
        <v>3.0</v>
      </c>
      <c r="H70" s="177">
        <v>1.0</v>
      </c>
      <c r="I70" s="177">
        <v>3.0</v>
      </c>
      <c r="J70" s="184">
        <v>50.0</v>
      </c>
      <c r="K70" s="185">
        <v>16.6666666666667</v>
      </c>
      <c r="L70" s="179" t="s">
        <v>56</v>
      </c>
    </row>
    <row r="71" ht="11.25" customHeight="1">
      <c r="A71" s="180" t="s">
        <v>2113</v>
      </c>
      <c r="B71" s="181" t="s">
        <v>2114</v>
      </c>
      <c r="C71" s="182" t="s">
        <v>52</v>
      </c>
      <c r="D71" s="175" t="s">
        <v>2119</v>
      </c>
      <c r="E71" s="175" t="s">
        <v>2120</v>
      </c>
      <c r="F71" s="183" t="s">
        <v>2106</v>
      </c>
      <c r="G71" s="177">
        <v>3.0</v>
      </c>
      <c r="H71" s="177">
        <v>1.0</v>
      </c>
      <c r="I71" s="177">
        <v>3.0</v>
      </c>
      <c r="J71" s="184">
        <v>50.0</v>
      </c>
      <c r="K71" s="185">
        <v>16.6666666666667</v>
      </c>
      <c r="L71" s="179" t="s">
        <v>56</v>
      </c>
    </row>
    <row r="72" ht="11.25" customHeight="1">
      <c r="A72" s="180" t="s">
        <v>2113</v>
      </c>
      <c r="B72" s="181" t="s">
        <v>2114</v>
      </c>
      <c r="C72" s="182" t="s">
        <v>52</v>
      </c>
      <c r="D72" s="175" t="s">
        <v>2121</v>
      </c>
      <c r="E72" s="175" t="s">
        <v>2122</v>
      </c>
      <c r="F72" s="183" t="s">
        <v>2106</v>
      </c>
      <c r="G72" s="177">
        <v>3.0</v>
      </c>
      <c r="H72" s="177">
        <v>1.0</v>
      </c>
      <c r="I72" s="177">
        <v>3.0</v>
      </c>
      <c r="J72" s="184">
        <v>50.0</v>
      </c>
      <c r="K72" s="185">
        <v>16.6666666666667</v>
      </c>
      <c r="L72" s="179" t="s">
        <v>56</v>
      </c>
    </row>
    <row r="73" ht="11.25" customHeight="1">
      <c r="A73" s="180" t="s">
        <v>2113</v>
      </c>
      <c r="B73" s="181" t="s">
        <v>2114</v>
      </c>
      <c r="C73" s="182" t="s">
        <v>52</v>
      </c>
      <c r="D73" s="175" t="s">
        <v>2123</v>
      </c>
      <c r="E73" s="175" t="s">
        <v>2124</v>
      </c>
      <c r="F73" s="183" t="s">
        <v>1085</v>
      </c>
      <c r="G73" s="177">
        <v>3.0</v>
      </c>
      <c r="H73" s="177">
        <v>1.0</v>
      </c>
      <c r="I73" s="177">
        <v>3.0</v>
      </c>
      <c r="J73" s="184">
        <v>50.0</v>
      </c>
      <c r="K73" s="185">
        <v>16.6666666666667</v>
      </c>
      <c r="L73" s="179" t="s">
        <v>56</v>
      </c>
    </row>
    <row r="74" ht="11.25" customHeight="1">
      <c r="A74" s="180" t="s">
        <v>2113</v>
      </c>
      <c r="B74" s="181" t="s">
        <v>2114</v>
      </c>
      <c r="C74" s="182" t="s">
        <v>52</v>
      </c>
      <c r="D74" s="175" t="s">
        <v>2125</v>
      </c>
      <c r="E74" s="175" t="s">
        <v>2126</v>
      </c>
      <c r="F74" s="183" t="s">
        <v>1085</v>
      </c>
      <c r="G74" s="177">
        <v>3.0</v>
      </c>
      <c r="H74" s="177">
        <v>1.0</v>
      </c>
      <c r="I74" s="177">
        <v>3.0</v>
      </c>
      <c r="J74" s="184">
        <v>50.0</v>
      </c>
      <c r="K74" s="185">
        <v>16.6666666666667</v>
      </c>
      <c r="L74" s="179" t="s">
        <v>56</v>
      </c>
    </row>
    <row r="75" ht="11.25" customHeight="1">
      <c r="A75" s="180" t="s">
        <v>2113</v>
      </c>
      <c r="B75" s="181" t="s">
        <v>2114</v>
      </c>
      <c r="C75" s="182" t="s">
        <v>52</v>
      </c>
      <c r="D75" s="175" t="s">
        <v>2127</v>
      </c>
      <c r="E75" s="175" t="s">
        <v>2128</v>
      </c>
      <c r="F75" s="183" t="s">
        <v>1085</v>
      </c>
      <c r="G75" s="177">
        <v>3.0</v>
      </c>
      <c r="H75" s="177">
        <v>1.0</v>
      </c>
      <c r="I75" s="177">
        <v>3.0</v>
      </c>
      <c r="J75" s="184">
        <v>50.0</v>
      </c>
      <c r="K75" s="185">
        <v>16.6666666666667</v>
      </c>
      <c r="L75" s="179" t="s">
        <v>56</v>
      </c>
    </row>
    <row r="76" ht="11.25" customHeight="1">
      <c r="A76" s="180" t="s">
        <v>2113</v>
      </c>
      <c r="B76" s="181" t="s">
        <v>2114</v>
      </c>
      <c r="C76" s="182" t="s">
        <v>52</v>
      </c>
      <c r="D76" s="175" t="s">
        <v>2129</v>
      </c>
      <c r="E76" s="175" t="s">
        <v>2130</v>
      </c>
      <c r="F76" s="183" t="s">
        <v>1085</v>
      </c>
      <c r="G76" s="177">
        <v>3.0</v>
      </c>
      <c r="H76" s="177">
        <v>1.0</v>
      </c>
      <c r="I76" s="177">
        <v>3.0</v>
      </c>
      <c r="J76" s="184">
        <v>50.0</v>
      </c>
      <c r="K76" s="185">
        <v>16.6666666666667</v>
      </c>
      <c r="L76" s="179" t="s">
        <v>56</v>
      </c>
    </row>
    <row r="77" ht="11.25" customHeight="1">
      <c r="A77" s="180" t="s">
        <v>2131</v>
      </c>
      <c r="B77" s="181" t="s">
        <v>2132</v>
      </c>
      <c r="C77" s="182" t="s">
        <v>52</v>
      </c>
      <c r="D77" s="175" t="s">
        <v>2104</v>
      </c>
      <c r="E77" s="175" t="s">
        <v>2105</v>
      </c>
      <c r="F77" s="183" t="s">
        <v>2106</v>
      </c>
      <c r="G77" s="177">
        <v>1.0</v>
      </c>
      <c r="H77" s="177">
        <v>1.0</v>
      </c>
      <c r="I77" s="177">
        <v>3.0</v>
      </c>
      <c r="J77" s="184">
        <v>50.0</v>
      </c>
      <c r="K77" s="185">
        <v>25.0</v>
      </c>
      <c r="L77" s="179" t="s">
        <v>56</v>
      </c>
    </row>
    <row r="78" ht="11.25" customHeight="1">
      <c r="A78" s="180" t="s">
        <v>2131</v>
      </c>
      <c r="B78" s="181" t="s">
        <v>2132</v>
      </c>
      <c r="C78" s="182" t="s">
        <v>52</v>
      </c>
      <c r="D78" s="175" t="s">
        <v>2133</v>
      </c>
      <c r="E78" s="175" t="s">
        <v>2134</v>
      </c>
      <c r="F78" s="183" t="s">
        <v>2106</v>
      </c>
      <c r="G78" s="177">
        <v>1.0</v>
      </c>
      <c r="H78" s="177">
        <v>1.0</v>
      </c>
      <c r="I78" s="177">
        <v>3.0</v>
      </c>
      <c r="J78" s="184">
        <v>50.0</v>
      </c>
      <c r="K78" s="185">
        <v>25.0</v>
      </c>
      <c r="L78" s="179" t="s">
        <v>56</v>
      </c>
    </row>
    <row r="79" ht="11.25" customHeight="1">
      <c r="A79" s="180" t="s">
        <v>2135</v>
      </c>
      <c r="B79" s="181" t="s">
        <v>2136</v>
      </c>
      <c r="C79" s="182" t="s">
        <v>52</v>
      </c>
      <c r="D79" s="175" t="s">
        <v>2137</v>
      </c>
      <c r="E79" s="175" t="s">
        <v>2138</v>
      </c>
      <c r="F79" s="183" t="s">
        <v>2106</v>
      </c>
      <c r="G79" s="177">
        <v>2.0</v>
      </c>
      <c r="H79" s="177">
        <v>2.0</v>
      </c>
      <c r="I79" s="177">
        <v>2.0</v>
      </c>
      <c r="J79" s="184">
        <v>50.0</v>
      </c>
      <c r="K79" s="185">
        <v>25.0</v>
      </c>
      <c r="L79" s="179" t="s">
        <v>56</v>
      </c>
    </row>
    <row r="80" ht="11.25" customHeight="1">
      <c r="A80" s="180" t="s">
        <v>2135</v>
      </c>
      <c r="B80" s="181" t="s">
        <v>2136</v>
      </c>
      <c r="C80" s="182" t="s">
        <v>52</v>
      </c>
      <c r="D80" s="175" t="s">
        <v>2139</v>
      </c>
      <c r="E80" s="175" t="s">
        <v>2140</v>
      </c>
      <c r="F80" s="183" t="s">
        <v>2106</v>
      </c>
      <c r="G80" s="177">
        <v>2.0</v>
      </c>
      <c r="H80" s="177">
        <v>2.0</v>
      </c>
      <c r="I80" s="177">
        <v>2.0</v>
      </c>
      <c r="J80" s="184">
        <v>50.0</v>
      </c>
      <c r="K80" s="185">
        <v>25.0</v>
      </c>
      <c r="L80" s="179" t="s">
        <v>56</v>
      </c>
    </row>
    <row r="81" ht="11.25" customHeight="1">
      <c r="A81" s="180" t="s">
        <v>2135</v>
      </c>
      <c r="B81" s="181" t="s">
        <v>2136</v>
      </c>
      <c r="C81" s="182" t="s">
        <v>52</v>
      </c>
      <c r="D81" s="175" t="s">
        <v>2141</v>
      </c>
      <c r="E81" s="175" t="s">
        <v>2142</v>
      </c>
      <c r="F81" s="183" t="s">
        <v>1085</v>
      </c>
      <c r="G81" s="177">
        <v>2.0</v>
      </c>
      <c r="H81" s="177">
        <v>2.0</v>
      </c>
      <c r="I81" s="177">
        <v>2.0</v>
      </c>
      <c r="J81" s="184">
        <v>50.0</v>
      </c>
      <c r="K81" s="185">
        <v>25.0</v>
      </c>
      <c r="L81" s="179" t="s">
        <v>56</v>
      </c>
    </row>
    <row r="82" ht="11.25" customHeight="1">
      <c r="A82" s="180" t="s">
        <v>2135</v>
      </c>
      <c r="B82" s="181" t="s">
        <v>2136</v>
      </c>
      <c r="C82" s="182" t="s">
        <v>52</v>
      </c>
      <c r="D82" s="175" t="s">
        <v>2143</v>
      </c>
      <c r="E82" s="175" t="s">
        <v>2144</v>
      </c>
      <c r="F82" s="183" t="s">
        <v>1085</v>
      </c>
      <c r="G82" s="177">
        <v>2.0</v>
      </c>
      <c r="H82" s="177">
        <v>2.0</v>
      </c>
      <c r="I82" s="177">
        <v>2.0</v>
      </c>
      <c r="J82" s="184">
        <v>50.0</v>
      </c>
      <c r="K82" s="185">
        <v>25.0</v>
      </c>
      <c r="L82" s="179" t="s">
        <v>56</v>
      </c>
    </row>
    <row r="83" ht="11.25" customHeight="1">
      <c r="A83" s="180" t="s">
        <v>2145</v>
      </c>
      <c r="B83" s="181" t="s">
        <v>2146</v>
      </c>
      <c r="C83" s="182" t="s">
        <v>52</v>
      </c>
      <c r="D83" s="175" t="s">
        <v>2147</v>
      </c>
      <c r="E83" s="175" t="s">
        <v>2148</v>
      </c>
      <c r="F83" s="183" t="s">
        <v>2106</v>
      </c>
      <c r="G83" s="177">
        <v>1.0</v>
      </c>
      <c r="H83" s="177">
        <v>1.0</v>
      </c>
      <c r="I83" s="177">
        <v>4.0</v>
      </c>
      <c r="J83" s="184">
        <v>50.0</v>
      </c>
      <c r="K83" s="185">
        <v>25.0</v>
      </c>
      <c r="L83" s="179" t="s">
        <v>56</v>
      </c>
    </row>
    <row r="84" ht="11.25" customHeight="1">
      <c r="A84" s="180" t="s">
        <v>2145</v>
      </c>
      <c r="B84" s="181" t="s">
        <v>2146</v>
      </c>
      <c r="C84" s="182" t="s">
        <v>52</v>
      </c>
      <c r="D84" s="175" t="s">
        <v>2149</v>
      </c>
      <c r="E84" s="175" t="s">
        <v>2150</v>
      </c>
      <c r="F84" s="183" t="s">
        <v>2106</v>
      </c>
      <c r="G84" s="177">
        <v>1.0</v>
      </c>
      <c r="H84" s="177">
        <v>1.0</v>
      </c>
      <c r="I84" s="177">
        <v>4.0</v>
      </c>
      <c r="J84" s="184">
        <v>50.0</v>
      </c>
      <c r="K84" s="185">
        <v>25.0</v>
      </c>
      <c r="L84" s="179" t="s">
        <v>56</v>
      </c>
    </row>
    <row r="85" ht="11.25" customHeight="1">
      <c r="A85" s="180" t="s">
        <v>2145</v>
      </c>
      <c r="B85" s="181" t="s">
        <v>2146</v>
      </c>
      <c r="C85" s="182" t="s">
        <v>52</v>
      </c>
      <c r="D85" s="175" t="s">
        <v>2151</v>
      </c>
      <c r="E85" s="175" t="s">
        <v>2152</v>
      </c>
      <c r="F85" s="183" t="s">
        <v>1085</v>
      </c>
      <c r="G85" s="177">
        <v>1.0</v>
      </c>
      <c r="H85" s="177">
        <v>1.0</v>
      </c>
      <c r="I85" s="177">
        <v>4.0</v>
      </c>
      <c r="J85" s="184">
        <v>50.0</v>
      </c>
      <c r="K85" s="185">
        <v>25.0</v>
      </c>
      <c r="L85" s="179" t="s">
        <v>56</v>
      </c>
    </row>
    <row r="86" ht="11.25" customHeight="1">
      <c r="A86" s="180" t="s">
        <v>2153</v>
      </c>
      <c r="B86" s="181" t="s">
        <v>2154</v>
      </c>
      <c r="C86" s="182" t="s">
        <v>52</v>
      </c>
      <c r="D86" s="175" t="s">
        <v>2155</v>
      </c>
      <c r="E86" s="175" t="s">
        <v>2156</v>
      </c>
      <c r="F86" s="183" t="s">
        <v>2106</v>
      </c>
      <c r="G86" s="177">
        <v>3.0</v>
      </c>
      <c r="H86" s="177">
        <v>3.0</v>
      </c>
      <c r="I86" s="177">
        <v>3.0</v>
      </c>
      <c r="J86" s="184">
        <v>50.0</v>
      </c>
      <c r="K86" s="185">
        <v>16.6666666666667</v>
      </c>
      <c r="L86" s="179" t="s">
        <v>56</v>
      </c>
    </row>
    <row r="87" ht="11.25" customHeight="1">
      <c r="A87" s="180" t="s">
        <v>2153</v>
      </c>
      <c r="B87" s="181" t="s">
        <v>2154</v>
      </c>
      <c r="C87" s="182" t="s">
        <v>52</v>
      </c>
      <c r="D87" s="175" t="s">
        <v>2157</v>
      </c>
      <c r="E87" s="175" t="s">
        <v>2158</v>
      </c>
      <c r="F87" s="183" t="s">
        <v>2106</v>
      </c>
      <c r="G87" s="177">
        <v>3.0</v>
      </c>
      <c r="H87" s="177">
        <v>3.0</v>
      </c>
      <c r="I87" s="177">
        <v>3.0</v>
      </c>
      <c r="J87" s="184">
        <v>50.0</v>
      </c>
      <c r="K87" s="185">
        <v>16.6666666666667</v>
      </c>
      <c r="L87" s="179" t="s">
        <v>56</v>
      </c>
    </row>
    <row r="88" ht="11.25" customHeight="1">
      <c r="A88" s="180" t="s">
        <v>2153</v>
      </c>
      <c r="B88" s="181" t="s">
        <v>2154</v>
      </c>
      <c r="C88" s="182" t="s">
        <v>52</v>
      </c>
      <c r="D88" s="175" t="s">
        <v>2159</v>
      </c>
      <c r="E88" s="175" t="s">
        <v>2160</v>
      </c>
      <c r="F88" s="183" t="s">
        <v>2106</v>
      </c>
      <c r="G88" s="177">
        <v>3.0</v>
      </c>
      <c r="H88" s="177">
        <v>3.0</v>
      </c>
      <c r="I88" s="177">
        <v>3.0</v>
      </c>
      <c r="J88" s="184">
        <v>50.0</v>
      </c>
      <c r="K88" s="185">
        <v>16.6666666666667</v>
      </c>
      <c r="L88" s="179" t="s">
        <v>56</v>
      </c>
    </row>
    <row r="89" ht="11.25" customHeight="1">
      <c r="A89" s="180" t="s">
        <v>2153</v>
      </c>
      <c r="B89" s="181" t="s">
        <v>2154</v>
      </c>
      <c r="C89" s="182" t="s">
        <v>52</v>
      </c>
      <c r="D89" s="175" t="s">
        <v>2161</v>
      </c>
      <c r="E89" s="175" t="s">
        <v>2162</v>
      </c>
      <c r="F89" s="183" t="s">
        <v>2106</v>
      </c>
      <c r="G89" s="177">
        <v>3.0</v>
      </c>
      <c r="H89" s="177">
        <v>3.0</v>
      </c>
      <c r="I89" s="177">
        <v>3.0</v>
      </c>
      <c r="J89" s="184">
        <v>50.0</v>
      </c>
      <c r="K89" s="185">
        <v>16.6666666666667</v>
      </c>
      <c r="L89" s="179" t="s">
        <v>56</v>
      </c>
    </row>
    <row r="90" ht="11.25" customHeight="1">
      <c r="A90" s="180" t="s">
        <v>2153</v>
      </c>
      <c r="B90" s="181" t="s">
        <v>2154</v>
      </c>
      <c r="C90" s="182" t="s">
        <v>52</v>
      </c>
      <c r="D90" s="175" t="s">
        <v>2163</v>
      </c>
      <c r="E90" s="175" t="s">
        <v>2164</v>
      </c>
      <c r="F90" s="183" t="s">
        <v>2106</v>
      </c>
      <c r="G90" s="177">
        <v>3.0</v>
      </c>
      <c r="H90" s="177">
        <v>3.0</v>
      </c>
      <c r="I90" s="177">
        <v>3.0</v>
      </c>
      <c r="J90" s="184">
        <v>50.0</v>
      </c>
      <c r="K90" s="185">
        <v>16.6666666666667</v>
      </c>
      <c r="L90" s="179" t="s">
        <v>56</v>
      </c>
    </row>
    <row r="91" ht="11.25" customHeight="1">
      <c r="A91" s="180" t="s">
        <v>2153</v>
      </c>
      <c r="B91" s="181" t="s">
        <v>2154</v>
      </c>
      <c r="C91" s="182" t="s">
        <v>52</v>
      </c>
      <c r="D91" s="175" t="s">
        <v>2165</v>
      </c>
      <c r="E91" s="175" t="s">
        <v>2166</v>
      </c>
      <c r="F91" s="183" t="s">
        <v>2106</v>
      </c>
      <c r="G91" s="177">
        <v>3.0</v>
      </c>
      <c r="H91" s="177">
        <v>3.0</v>
      </c>
      <c r="I91" s="177">
        <v>3.0</v>
      </c>
      <c r="J91" s="184">
        <v>50.0</v>
      </c>
      <c r="K91" s="185">
        <v>16.6666666666667</v>
      </c>
      <c r="L91" s="179" t="s">
        <v>56</v>
      </c>
    </row>
    <row r="92" ht="11.25" customHeight="1">
      <c r="A92" s="180" t="s">
        <v>2153</v>
      </c>
      <c r="B92" s="181" t="s">
        <v>2154</v>
      </c>
      <c r="C92" s="182" t="s">
        <v>52</v>
      </c>
      <c r="D92" s="175" t="s">
        <v>2167</v>
      </c>
      <c r="E92" s="175" t="s">
        <v>2168</v>
      </c>
      <c r="F92" s="183" t="s">
        <v>2106</v>
      </c>
      <c r="G92" s="177">
        <v>3.0</v>
      </c>
      <c r="H92" s="177">
        <v>3.0</v>
      </c>
      <c r="I92" s="177">
        <v>3.0</v>
      </c>
      <c r="J92" s="184">
        <v>50.0</v>
      </c>
      <c r="K92" s="185">
        <v>16.6666666666667</v>
      </c>
      <c r="L92" s="179" t="s">
        <v>56</v>
      </c>
    </row>
    <row r="93" ht="11.25" customHeight="1">
      <c r="A93" s="180" t="s">
        <v>2153</v>
      </c>
      <c r="B93" s="181" t="s">
        <v>2154</v>
      </c>
      <c r="C93" s="182" t="s">
        <v>52</v>
      </c>
      <c r="D93" s="175" t="s">
        <v>2169</v>
      </c>
      <c r="E93" s="175" t="s">
        <v>2170</v>
      </c>
      <c r="F93" s="183" t="s">
        <v>2106</v>
      </c>
      <c r="G93" s="177">
        <v>3.0</v>
      </c>
      <c r="H93" s="177">
        <v>3.0</v>
      </c>
      <c r="I93" s="177">
        <v>3.0</v>
      </c>
      <c r="J93" s="184">
        <v>50.0</v>
      </c>
      <c r="K93" s="185">
        <v>16.6666666666667</v>
      </c>
      <c r="L93" s="179" t="s">
        <v>56</v>
      </c>
    </row>
    <row r="94" ht="11.25" customHeight="1">
      <c r="A94" s="180" t="s">
        <v>2171</v>
      </c>
      <c r="B94" s="181" t="s">
        <v>2172</v>
      </c>
      <c r="C94" s="182" t="s">
        <v>52</v>
      </c>
      <c r="D94" s="175" t="s">
        <v>2173</v>
      </c>
      <c r="E94" s="175" t="s">
        <v>2174</v>
      </c>
      <c r="F94" s="183" t="s">
        <v>2106</v>
      </c>
      <c r="G94" s="177">
        <v>2.0</v>
      </c>
      <c r="H94" s="177">
        <v>2.0</v>
      </c>
      <c r="I94" s="177">
        <v>2.0</v>
      </c>
      <c r="J94" s="184">
        <v>50.0</v>
      </c>
      <c r="K94" s="185">
        <v>25.0</v>
      </c>
      <c r="L94" s="179" t="s">
        <v>56</v>
      </c>
    </row>
    <row r="95" ht="11.25" customHeight="1">
      <c r="A95" s="180" t="s">
        <v>2175</v>
      </c>
      <c r="B95" s="181" t="s">
        <v>2176</v>
      </c>
      <c r="C95" s="182" t="s">
        <v>52</v>
      </c>
      <c r="D95" s="175" t="s">
        <v>2177</v>
      </c>
      <c r="E95" s="175" t="s">
        <v>2178</v>
      </c>
      <c r="F95" s="183" t="s">
        <v>1085</v>
      </c>
      <c r="G95" s="177">
        <v>4.0</v>
      </c>
      <c r="H95" s="177">
        <v>4.0</v>
      </c>
      <c r="I95" s="177">
        <v>4.0</v>
      </c>
      <c r="J95" s="184">
        <v>50.0</v>
      </c>
      <c r="K95" s="185">
        <v>12.5</v>
      </c>
      <c r="L95" s="179" t="s">
        <v>56</v>
      </c>
    </row>
    <row r="96" ht="11.25" customHeight="1">
      <c r="A96" s="180" t="s">
        <v>2113</v>
      </c>
      <c r="B96" s="181" t="s">
        <v>2179</v>
      </c>
      <c r="C96" s="182" t="s">
        <v>52</v>
      </c>
      <c r="D96" s="175" t="s">
        <v>2180</v>
      </c>
      <c r="E96" s="175" t="s">
        <v>2181</v>
      </c>
      <c r="F96" s="183" t="s">
        <v>1085</v>
      </c>
      <c r="G96" s="177">
        <v>3.0</v>
      </c>
      <c r="H96" s="177">
        <v>1.0</v>
      </c>
      <c r="I96" s="177">
        <v>3.0</v>
      </c>
      <c r="J96" s="184">
        <v>50.0</v>
      </c>
      <c r="K96" s="185">
        <v>16.6666666666667</v>
      </c>
      <c r="L96" s="179" t="s">
        <v>56</v>
      </c>
    </row>
    <row r="97" ht="11.25" customHeight="1">
      <c r="A97" s="180" t="s">
        <v>2113</v>
      </c>
      <c r="B97" s="181" t="s">
        <v>2179</v>
      </c>
      <c r="C97" s="182" t="s">
        <v>52</v>
      </c>
      <c r="D97" s="175" t="s">
        <v>2182</v>
      </c>
      <c r="E97" s="175" t="s">
        <v>2183</v>
      </c>
      <c r="F97" s="183" t="s">
        <v>1085</v>
      </c>
      <c r="G97" s="177">
        <v>3.0</v>
      </c>
      <c r="H97" s="177">
        <v>1.0</v>
      </c>
      <c r="I97" s="177">
        <v>3.0</v>
      </c>
      <c r="J97" s="184">
        <v>50.0</v>
      </c>
      <c r="K97" s="185">
        <v>16.6666666666667</v>
      </c>
      <c r="L97" s="179" t="s">
        <v>56</v>
      </c>
    </row>
    <row r="98" ht="11.25" customHeight="1">
      <c r="A98" s="180" t="s">
        <v>2184</v>
      </c>
      <c r="B98" s="181" t="s">
        <v>2185</v>
      </c>
      <c r="C98" s="182" t="s">
        <v>52</v>
      </c>
      <c r="D98" s="175" t="s">
        <v>2186</v>
      </c>
      <c r="E98" s="175" t="s">
        <v>2187</v>
      </c>
      <c r="F98" s="183" t="s">
        <v>2106</v>
      </c>
      <c r="G98" s="177">
        <v>5.0</v>
      </c>
      <c r="H98" s="177">
        <v>5.0</v>
      </c>
      <c r="I98" s="177">
        <v>5.0</v>
      </c>
      <c r="J98" s="184">
        <v>50.0</v>
      </c>
      <c r="K98" s="185">
        <v>10.0</v>
      </c>
      <c r="L98" s="179" t="s">
        <v>56</v>
      </c>
    </row>
    <row r="99" ht="11.25" customHeight="1">
      <c r="A99" s="180" t="s">
        <v>2188</v>
      </c>
      <c r="B99" s="181" t="s">
        <v>2189</v>
      </c>
      <c r="C99" s="182" t="s">
        <v>52</v>
      </c>
      <c r="D99" s="175" t="s">
        <v>2190</v>
      </c>
      <c r="E99" s="175" t="s">
        <v>2191</v>
      </c>
      <c r="F99" s="183" t="s">
        <v>1085</v>
      </c>
      <c r="G99" s="177">
        <v>4.0</v>
      </c>
      <c r="H99" s="177">
        <v>4.0</v>
      </c>
      <c r="I99" s="177">
        <v>8.0</v>
      </c>
      <c r="J99" s="184">
        <v>50.0</v>
      </c>
      <c r="K99" s="185">
        <v>12.5</v>
      </c>
      <c r="L99" s="179" t="s">
        <v>56</v>
      </c>
    </row>
    <row r="100" ht="11.25" customHeight="1">
      <c r="A100" s="180" t="s">
        <v>2188</v>
      </c>
      <c r="B100" s="181" t="s">
        <v>2189</v>
      </c>
      <c r="C100" s="182" t="s">
        <v>52</v>
      </c>
      <c r="D100" s="175" t="s">
        <v>2192</v>
      </c>
      <c r="E100" s="175" t="s">
        <v>2193</v>
      </c>
      <c r="F100" s="183" t="s">
        <v>1085</v>
      </c>
      <c r="G100" s="177">
        <v>4.0</v>
      </c>
      <c r="H100" s="177">
        <v>4.0</v>
      </c>
      <c r="I100" s="177">
        <v>8.0</v>
      </c>
      <c r="J100" s="184">
        <v>50.0</v>
      </c>
      <c r="K100" s="185">
        <v>12.5</v>
      </c>
      <c r="L100" s="179" t="s">
        <v>56</v>
      </c>
    </row>
    <row r="101" ht="11.25" customHeight="1">
      <c r="A101" s="180" t="s">
        <v>2194</v>
      </c>
      <c r="B101" s="181" t="s">
        <v>2195</v>
      </c>
      <c r="C101" s="182" t="s">
        <v>52</v>
      </c>
      <c r="D101" s="175" t="s">
        <v>2196</v>
      </c>
      <c r="E101" s="175" t="s">
        <v>2197</v>
      </c>
      <c r="F101" s="183" t="s">
        <v>1085</v>
      </c>
      <c r="G101" s="177">
        <v>5.0</v>
      </c>
      <c r="H101" s="177">
        <v>5.0</v>
      </c>
      <c r="I101" s="177">
        <v>7.0</v>
      </c>
      <c r="J101" s="184">
        <v>50.0</v>
      </c>
      <c r="K101" s="185">
        <v>10.0</v>
      </c>
      <c r="L101" s="179" t="s">
        <v>56</v>
      </c>
    </row>
    <row r="102" ht="11.25" customHeight="1">
      <c r="A102" s="180" t="s">
        <v>2194</v>
      </c>
      <c r="B102" s="181" t="s">
        <v>2195</v>
      </c>
      <c r="C102" s="182" t="s">
        <v>52</v>
      </c>
      <c r="D102" s="175" t="s">
        <v>2198</v>
      </c>
      <c r="E102" s="175" t="s">
        <v>2199</v>
      </c>
      <c r="F102" s="183" t="s">
        <v>2106</v>
      </c>
      <c r="G102" s="177">
        <v>5.0</v>
      </c>
      <c r="H102" s="177">
        <v>5.0</v>
      </c>
      <c r="I102" s="177">
        <v>7.0</v>
      </c>
      <c r="J102" s="184">
        <v>50.0</v>
      </c>
      <c r="K102" s="185">
        <v>10.0</v>
      </c>
      <c r="L102" s="179" t="s">
        <v>56</v>
      </c>
    </row>
    <row r="103" ht="11.25" customHeight="1">
      <c r="A103" s="180" t="s">
        <v>2194</v>
      </c>
      <c r="B103" s="181" t="s">
        <v>2195</v>
      </c>
      <c r="C103" s="182" t="s">
        <v>52</v>
      </c>
      <c r="D103" s="175" t="s">
        <v>2200</v>
      </c>
      <c r="E103" s="175" t="s">
        <v>2201</v>
      </c>
      <c r="F103" s="183" t="s">
        <v>2106</v>
      </c>
      <c r="G103" s="177">
        <v>5.0</v>
      </c>
      <c r="H103" s="177">
        <v>5.0</v>
      </c>
      <c r="I103" s="177">
        <v>7.0</v>
      </c>
      <c r="J103" s="184">
        <v>50.0</v>
      </c>
      <c r="K103" s="185">
        <v>10.0</v>
      </c>
      <c r="L103" s="179" t="s">
        <v>56</v>
      </c>
    </row>
    <row r="104" ht="11.25" customHeight="1">
      <c r="A104" s="180" t="s">
        <v>2202</v>
      </c>
      <c r="B104" s="181" t="s">
        <v>2203</v>
      </c>
      <c r="C104" s="182" t="s">
        <v>52</v>
      </c>
      <c r="D104" s="175" t="s">
        <v>2204</v>
      </c>
      <c r="E104" s="175" t="s">
        <v>2205</v>
      </c>
      <c r="F104" s="183" t="s">
        <v>1085</v>
      </c>
      <c r="G104" s="177">
        <v>3.0</v>
      </c>
      <c r="H104" s="177">
        <v>3.0</v>
      </c>
      <c r="I104" s="177">
        <v>6.0</v>
      </c>
      <c r="J104" s="184">
        <v>50.0</v>
      </c>
      <c r="K104" s="185">
        <v>16.6666666666667</v>
      </c>
      <c r="L104" s="179" t="s">
        <v>56</v>
      </c>
    </row>
    <row r="105" ht="11.25" customHeight="1">
      <c r="A105" s="180" t="s">
        <v>2202</v>
      </c>
      <c r="B105" s="181" t="s">
        <v>2203</v>
      </c>
      <c r="C105" s="182" t="s">
        <v>52</v>
      </c>
      <c r="D105" s="175" t="s">
        <v>2206</v>
      </c>
      <c r="E105" s="175" t="s">
        <v>2207</v>
      </c>
      <c r="F105" s="183" t="s">
        <v>1085</v>
      </c>
      <c r="G105" s="177">
        <v>3.0</v>
      </c>
      <c r="H105" s="177">
        <v>3.0</v>
      </c>
      <c r="I105" s="177">
        <v>6.0</v>
      </c>
      <c r="J105" s="184">
        <v>50.0</v>
      </c>
      <c r="K105" s="185">
        <v>16.6666666666667</v>
      </c>
      <c r="L105" s="179" t="s">
        <v>56</v>
      </c>
    </row>
    <row r="106" ht="11.25" customHeight="1">
      <c r="A106" s="180" t="s">
        <v>2208</v>
      </c>
      <c r="B106" s="181" t="s">
        <v>2209</v>
      </c>
      <c r="C106" s="182" t="s">
        <v>52</v>
      </c>
      <c r="D106" s="175" t="s">
        <v>2210</v>
      </c>
      <c r="E106" s="175" t="s">
        <v>2211</v>
      </c>
      <c r="F106" s="183" t="s">
        <v>2106</v>
      </c>
      <c r="G106" s="177">
        <v>2.0</v>
      </c>
      <c r="H106" s="177">
        <v>2.0</v>
      </c>
      <c r="I106" s="177">
        <v>5.0</v>
      </c>
      <c r="J106" s="184">
        <v>50.0</v>
      </c>
      <c r="K106" s="185">
        <v>25.0</v>
      </c>
      <c r="L106" s="179" t="s">
        <v>56</v>
      </c>
    </row>
    <row r="107" ht="11.25" customHeight="1">
      <c r="A107" s="180" t="s">
        <v>2212</v>
      </c>
      <c r="B107" s="181" t="s">
        <v>2213</v>
      </c>
      <c r="C107" s="182" t="s">
        <v>52</v>
      </c>
      <c r="D107" s="175" t="s">
        <v>2214</v>
      </c>
      <c r="E107" s="175" t="s">
        <v>2215</v>
      </c>
      <c r="F107" s="183" t="s">
        <v>2216</v>
      </c>
      <c r="G107" s="177">
        <v>1.0</v>
      </c>
      <c r="H107" s="177">
        <v>1.0</v>
      </c>
      <c r="I107" s="177">
        <v>2.0</v>
      </c>
      <c r="J107" s="184">
        <v>50.0</v>
      </c>
      <c r="K107" s="185">
        <v>50.0</v>
      </c>
      <c r="L107" s="179" t="s">
        <v>57</v>
      </c>
    </row>
    <row r="108" ht="11.25" customHeight="1">
      <c r="A108" s="180" t="s">
        <v>2212</v>
      </c>
      <c r="B108" s="181" t="s">
        <v>2213</v>
      </c>
      <c r="C108" s="182" t="s">
        <v>52</v>
      </c>
      <c r="D108" s="175" t="s">
        <v>2217</v>
      </c>
      <c r="E108" s="175" t="s">
        <v>2218</v>
      </c>
      <c r="F108" s="183" t="s">
        <v>505</v>
      </c>
      <c r="G108" s="177">
        <v>1.0</v>
      </c>
      <c r="H108" s="177">
        <v>1.0</v>
      </c>
      <c r="I108" s="177">
        <v>2.0</v>
      </c>
      <c r="J108" s="184">
        <v>50.0</v>
      </c>
      <c r="K108" s="185">
        <v>50.0</v>
      </c>
      <c r="L108" s="179" t="s">
        <v>57</v>
      </c>
    </row>
    <row r="109" ht="11.25" customHeight="1">
      <c r="A109" s="180" t="s">
        <v>2212</v>
      </c>
      <c r="B109" s="181" t="s">
        <v>2213</v>
      </c>
      <c r="C109" s="182" t="s">
        <v>52</v>
      </c>
      <c r="D109" s="175" t="s">
        <v>2219</v>
      </c>
      <c r="E109" s="175" t="s">
        <v>2220</v>
      </c>
      <c r="F109" s="183" t="s">
        <v>505</v>
      </c>
      <c r="G109" s="177">
        <v>1.0</v>
      </c>
      <c r="H109" s="177">
        <v>1.0</v>
      </c>
      <c r="I109" s="177">
        <v>2.0</v>
      </c>
      <c r="J109" s="184">
        <v>50.0</v>
      </c>
      <c r="K109" s="185">
        <v>50.0</v>
      </c>
      <c r="L109" s="179" t="s">
        <v>57</v>
      </c>
    </row>
    <row r="110" ht="11.25" customHeight="1">
      <c r="A110" s="180" t="s">
        <v>2212</v>
      </c>
      <c r="B110" s="181" t="s">
        <v>2213</v>
      </c>
      <c r="C110" s="182" t="s">
        <v>52</v>
      </c>
      <c r="D110" s="175" t="s">
        <v>2221</v>
      </c>
      <c r="E110" s="175" t="s">
        <v>2222</v>
      </c>
      <c r="F110" s="183" t="s">
        <v>1967</v>
      </c>
      <c r="G110" s="177">
        <v>1.0</v>
      </c>
      <c r="H110" s="177">
        <v>1.0</v>
      </c>
      <c r="I110" s="177">
        <v>2.0</v>
      </c>
      <c r="J110" s="184">
        <v>50.0</v>
      </c>
      <c r="K110" s="185">
        <v>50.0</v>
      </c>
      <c r="L110" s="179" t="s">
        <v>57</v>
      </c>
    </row>
    <row r="111" ht="11.25" customHeight="1">
      <c r="A111" s="180" t="s">
        <v>2212</v>
      </c>
      <c r="B111" s="181" t="s">
        <v>2213</v>
      </c>
      <c r="C111" s="182" t="s">
        <v>52</v>
      </c>
      <c r="D111" s="175" t="s">
        <v>2223</v>
      </c>
      <c r="E111" s="175" t="s">
        <v>2224</v>
      </c>
      <c r="F111" s="183" t="s">
        <v>1967</v>
      </c>
      <c r="G111" s="177">
        <v>1.0</v>
      </c>
      <c r="H111" s="177">
        <v>1.0</v>
      </c>
      <c r="I111" s="177">
        <v>2.0</v>
      </c>
      <c r="J111" s="184">
        <v>50.0</v>
      </c>
      <c r="K111" s="185">
        <v>50.0</v>
      </c>
      <c r="L111" s="179" t="s">
        <v>57</v>
      </c>
    </row>
    <row r="112" ht="11.25" customHeight="1">
      <c r="A112" s="180" t="s">
        <v>2212</v>
      </c>
      <c r="B112" s="181" t="s">
        <v>2213</v>
      </c>
      <c r="C112" s="182" t="s">
        <v>52</v>
      </c>
      <c r="D112" s="175" t="s">
        <v>2225</v>
      </c>
      <c r="E112" s="175" t="s">
        <v>2226</v>
      </c>
      <c r="F112" s="183" t="s">
        <v>505</v>
      </c>
      <c r="G112" s="177">
        <v>1.0</v>
      </c>
      <c r="H112" s="177">
        <v>1.0</v>
      </c>
      <c r="I112" s="177">
        <v>2.0</v>
      </c>
      <c r="J112" s="184">
        <v>50.0</v>
      </c>
      <c r="K112" s="185">
        <v>50.0</v>
      </c>
      <c r="L112" s="179" t="s">
        <v>57</v>
      </c>
    </row>
    <row r="113" ht="11.25" customHeight="1">
      <c r="A113" s="180" t="s">
        <v>2212</v>
      </c>
      <c r="B113" s="181" t="s">
        <v>2213</v>
      </c>
      <c r="C113" s="182" t="s">
        <v>52</v>
      </c>
      <c r="D113" s="175" t="s">
        <v>2227</v>
      </c>
      <c r="E113" s="175" t="s">
        <v>2228</v>
      </c>
      <c r="F113" s="183" t="s">
        <v>505</v>
      </c>
      <c r="G113" s="177">
        <v>1.0</v>
      </c>
      <c r="H113" s="177">
        <v>1.0</v>
      </c>
      <c r="I113" s="177">
        <v>2.0</v>
      </c>
      <c r="J113" s="184">
        <v>50.0</v>
      </c>
      <c r="K113" s="185">
        <v>50.0</v>
      </c>
      <c r="L113" s="179" t="s">
        <v>57</v>
      </c>
    </row>
    <row r="114" ht="11.25" customHeight="1">
      <c r="A114" s="180" t="s">
        <v>2212</v>
      </c>
      <c r="B114" s="181" t="s">
        <v>2213</v>
      </c>
      <c r="C114" s="182" t="s">
        <v>52</v>
      </c>
      <c r="D114" s="175" t="s">
        <v>2229</v>
      </c>
      <c r="E114" s="175" t="s">
        <v>2230</v>
      </c>
      <c r="F114" s="183" t="s">
        <v>505</v>
      </c>
      <c r="G114" s="177">
        <v>1.0</v>
      </c>
      <c r="H114" s="177">
        <v>1.0</v>
      </c>
      <c r="I114" s="177">
        <v>2.0</v>
      </c>
      <c r="J114" s="184">
        <v>50.0</v>
      </c>
      <c r="K114" s="185">
        <v>50.0</v>
      </c>
      <c r="L114" s="179" t="s">
        <v>57</v>
      </c>
    </row>
    <row r="115" ht="11.25" customHeight="1">
      <c r="A115" s="180" t="s">
        <v>2212</v>
      </c>
      <c r="B115" s="181" t="s">
        <v>2213</v>
      </c>
      <c r="C115" s="182" t="s">
        <v>52</v>
      </c>
      <c r="D115" s="175" t="s">
        <v>2231</v>
      </c>
      <c r="E115" s="175" t="s">
        <v>2232</v>
      </c>
      <c r="F115" s="183" t="s">
        <v>505</v>
      </c>
      <c r="G115" s="177">
        <v>1.0</v>
      </c>
      <c r="H115" s="177">
        <v>1.0</v>
      </c>
      <c r="I115" s="177">
        <v>2.0</v>
      </c>
      <c r="J115" s="184">
        <v>50.0</v>
      </c>
      <c r="K115" s="185">
        <v>50.0</v>
      </c>
      <c r="L115" s="179" t="s">
        <v>57</v>
      </c>
    </row>
    <row r="116" ht="11.25" customHeight="1">
      <c r="A116" s="180" t="s">
        <v>2212</v>
      </c>
      <c r="B116" s="181" t="s">
        <v>2213</v>
      </c>
      <c r="C116" s="182" t="s">
        <v>52</v>
      </c>
      <c r="D116" s="175" t="s">
        <v>2233</v>
      </c>
      <c r="E116" s="175" t="s">
        <v>2234</v>
      </c>
      <c r="F116" s="183" t="s">
        <v>2235</v>
      </c>
      <c r="G116" s="177">
        <v>1.0</v>
      </c>
      <c r="H116" s="177">
        <v>1.0</v>
      </c>
      <c r="I116" s="177">
        <v>2.0</v>
      </c>
      <c r="J116" s="184">
        <v>50.0</v>
      </c>
      <c r="K116" s="185">
        <v>50.0</v>
      </c>
      <c r="L116" s="179" t="s">
        <v>57</v>
      </c>
    </row>
    <row r="117" ht="11.25" customHeight="1">
      <c r="A117" s="180" t="s">
        <v>2212</v>
      </c>
      <c r="B117" s="181" t="s">
        <v>2213</v>
      </c>
      <c r="C117" s="182" t="s">
        <v>52</v>
      </c>
      <c r="D117" s="175" t="s">
        <v>2236</v>
      </c>
      <c r="E117" s="175" t="s">
        <v>2237</v>
      </c>
      <c r="F117" s="183" t="s">
        <v>505</v>
      </c>
      <c r="G117" s="177">
        <v>1.0</v>
      </c>
      <c r="H117" s="177">
        <v>1.0</v>
      </c>
      <c r="I117" s="177">
        <v>2.0</v>
      </c>
      <c r="J117" s="184">
        <v>50.0</v>
      </c>
      <c r="K117" s="185">
        <v>50.0</v>
      </c>
      <c r="L117" s="179" t="s">
        <v>57</v>
      </c>
    </row>
    <row r="118" ht="11.25" customHeight="1">
      <c r="A118" s="180" t="s">
        <v>2212</v>
      </c>
      <c r="B118" s="181" t="s">
        <v>2213</v>
      </c>
      <c r="C118" s="182" t="s">
        <v>52</v>
      </c>
      <c r="D118" s="175" t="s">
        <v>2238</v>
      </c>
      <c r="E118" s="175" t="s">
        <v>2239</v>
      </c>
      <c r="F118" s="183" t="s">
        <v>2240</v>
      </c>
      <c r="G118" s="177">
        <v>1.0</v>
      </c>
      <c r="H118" s="177">
        <v>1.0</v>
      </c>
      <c r="I118" s="177">
        <v>2.0</v>
      </c>
      <c r="J118" s="184">
        <v>50.0</v>
      </c>
      <c r="K118" s="185">
        <v>0.0</v>
      </c>
      <c r="L118" s="179" t="s">
        <v>57</v>
      </c>
    </row>
    <row r="119" ht="11.25" customHeight="1">
      <c r="A119" s="180" t="s">
        <v>2212</v>
      </c>
      <c r="B119" s="181" t="s">
        <v>2213</v>
      </c>
      <c r="C119" s="182" t="s">
        <v>52</v>
      </c>
      <c r="D119" s="175" t="s">
        <v>2241</v>
      </c>
      <c r="E119" s="175" t="s">
        <v>2242</v>
      </c>
      <c r="F119" s="183" t="s">
        <v>505</v>
      </c>
      <c r="G119" s="177">
        <v>1.0</v>
      </c>
      <c r="H119" s="177">
        <v>1.0</v>
      </c>
      <c r="I119" s="177">
        <v>2.0</v>
      </c>
      <c r="J119" s="184">
        <v>50.0</v>
      </c>
      <c r="K119" s="185">
        <v>50.0</v>
      </c>
      <c r="L119" s="179" t="s">
        <v>57</v>
      </c>
    </row>
    <row r="120" ht="11.25" customHeight="1">
      <c r="A120" s="180" t="s">
        <v>2212</v>
      </c>
      <c r="B120" s="181" t="s">
        <v>2213</v>
      </c>
      <c r="C120" s="182" t="s">
        <v>52</v>
      </c>
      <c r="D120" s="175" t="s">
        <v>2243</v>
      </c>
      <c r="E120" s="175" t="s">
        <v>2244</v>
      </c>
      <c r="F120" s="183" t="s">
        <v>505</v>
      </c>
      <c r="G120" s="177">
        <v>1.0</v>
      </c>
      <c r="H120" s="177">
        <v>1.0</v>
      </c>
      <c r="I120" s="177">
        <v>2.0</v>
      </c>
      <c r="J120" s="184">
        <v>50.0</v>
      </c>
      <c r="K120" s="185">
        <v>50.0</v>
      </c>
      <c r="L120" s="179" t="s">
        <v>57</v>
      </c>
    </row>
    <row r="121" ht="11.25" customHeight="1">
      <c r="A121" s="180" t="s">
        <v>2212</v>
      </c>
      <c r="B121" s="181" t="s">
        <v>2213</v>
      </c>
      <c r="C121" s="182" t="s">
        <v>52</v>
      </c>
      <c r="D121" s="175" t="s">
        <v>2245</v>
      </c>
      <c r="E121" s="175" t="s">
        <v>2246</v>
      </c>
      <c r="F121" s="183" t="s">
        <v>505</v>
      </c>
      <c r="G121" s="177">
        <v>1.0</v>
      </c>
      <c r="H121" s="177">
        <v>1.0</v>
      </c>
      <c r="I121" s="177">
        <v>2.0</v>
      </c>
      <c r="J121" s="184">
        <v>50.0</v>
      </c>
      <c r="K121" s="185">
        <v>50.0</v>
      </c>
      <c r="L121" s="179" t="s">
        <v>57</v>
      </c>
    </row>
    <row r="122" ht="11.25" customHeight="1">
      <c r="A122" s="180" t="s">
        <v>2212</v>
      </c>
      <c r="B122" s="181" t="s">
        <v>2213</v>
      </c>
      <c r="C122" s="182" t="s">
        <v>52</v>
      </c>
      <c r="D122" s="175" t="s">
        <v>2247</v>
      </c>
      <c r="E122" s="175" t="s">
        <v>2248</v>
      </c>
      <c r="F122" s="183" t="s">
        <v>505</v>
      </c>
      <c r="G122" s="177">
        <v>1.0</v>
      </c>
      <c r="H122" s="177">
        <v>1.0</v>
      </c>
      <c r="I122" s="177">
        <v>2.0</v>
      </c>
      <c r="J122" s="184">
        <v>50.0</v>
      </c>
      <c r="K122" s="185">
        <v>50.0</v>
      </c>
      <c r="L122" s="179" t="s">
        <v>57</v>
      </c>
    </row>
    <row r="123" ht="11.25" customHeight="1">
      <c r="A123" s="180" t="s">
        <v>2212</v>
      </c>
      <c r="B123" s="181" t="s">
        <v>2213</v>
      </c>
      <c r="C123" s="182" t="s">
        <v>52</v>
      </c>
      <c r="D123" s="175" t="s">
        <v>2249</v>
      </c>
      <c r="E123" s="175" t="s">
        <v>2250</v>
      </c>
      <c r="F123" s="183" t="s">
        <v>505</v>
      </c>
      <c r="G123" s="177">
        <v>1.0</v>
      </c>
      <c r="H123" s="177">
        <v>1.0</v>
      </c>
      <c r="I123" s="177">
        <v>2.0</v>
      </c>
      <c r="J123" s="184">
        <v>50.0</v>
      </c>
      <c r="K123" s="185">
        <v>50.0</v>
      </c>
      <c r="L123" s="179" t="s">
        <v>57</v>
      </c>
    </row>
    <row r="124" ht="11.25" customHeight="1">
      <c r="A124" s="180" t="s">
        <v>2212</v>
      </c>
      <c r="B124" s="181" t="s">
        <v>2213</v>
      </c>
      <c r="C124" s="182" t="s">
        <v>52</v>
      </c>
      <c r="D124" s="175" t="s">
        <v>2251</v>
      </c>
      <c r="E124" s="175" t="s">
        <v>2252</v>
      </c>
      <c r="F124" s="183" t="s">
        <v>505</v>
      </c>
      <c r="G124" s="177">
        <v>1.0</v>
      </c>
      <c r="H124" s="177">
        <v>1.0</v>
      </c>
      <c r="I124" s="177">
        <v>2.0</v>
      </c>
      <c r="J124" s="184">
        <v>50.0</v>
      </c>
      <c r="K124" s="185">
        <v>50.0</v>
      </c>
      <c r="L124" s="179" t="s">
        <v>57</v>
      </c>
    </row>
    <row r="125" ht="11.25" customHeight="1">
      <c r="A125" s="180" t="s">
        <v>2212</v>
      </c>
      <c r="B125" s="181" t="s">
        <v>2213</v>
      </c>
      <c r="C125" s="182" t="s">
        <v>52</v>
      </c>
      <c r="D125" s="175" t="s">
        <v>2253</v>
      </c>
      <c r="E125" s="175" t="s">
        <v>2254</v>
      </c>
      <c r="F125" s="183" t="s">
        <v>505</v>
      </c>
      <c r="G125" s="177">
        <v>1.0</v>
      </c>
      <c r="H125" s="177">
        <v>1.0</v>
      </c>
      <c r="I125" s="177">
        <v>2.0</v>
      </c>
      <c r="J125" s="184">
        <v>50.0</v>
      </c>
      <c r="K125" s="185">
        <v>50.0</v>
      </c>
      <c r="L125" s="179" t="s">
        <v>57</v>
      </c>
    </row>
    <row r="126" ht="11.25" customHeight="1">
      <c r="A126" s="180" t="s">
        <v>2212</v>
      </c>
      <c r="B126" s="181" t="s">
        <v>2213</v>
      </c>
      <c r="C126" s="182" t="s">
        <v>52</v>
      </c>
      <c r="D126" s="175" t="s">
        <v>2255</v>
      </c>
      <c r="E126" s="175" t="s">
        <v>2256</v>
      </c>
      <c r="F126" s="183" t="s">
        <v>1967</v>
      </c>
      <c r="G126" s="177">
        <v>1.0</v>
      </c>
      <c r="H126" s="177">
        <v>1.0</v>
      </c>
      <c r="I126" s="177">
        <v>2.0</v>
      </c>
      <c r="J126" s="184">
        <v>50.0</v>
      </c>
      <c r="K126" s="185">
        <v>50.0</v>
      </c>
      <c r="L126" s="179" t="s">
        <v>57</v>
      </c>
    </row>
    <row r="127" ht="11.25" customHeight="1">
      <c r="A127" s="180" t="s">
        <v>2257</v>
      </c>
      <c r="B127" s="181" t="s">
        <v>2258</v>
      </c>
      <c r="C127" s="182" t="s">
        <v>52</v>
      </c>
      <c r="D127" s="175" t="s">
        <v>2259</v>
      </c>
      <c r="E127" s="175" t="s">
        <v>2260</v>
      </c>
      <c r="F127" s="183" t="s">
        <v>1967</v>
      </c>
      <c r="G127" s="177">
        <v>3.0</v>
      </c>
      <c r="H127" s="177">
        <v>3.0</v>
      </c>
      <c r="I127" s="177">
        <v>7.0</v>
      </c>
      <c r="J127" s="184">
        <v>50.0</v>
      </c>
      <c r="K127" s="185">
        <v>16.6666666666667</v>
      </c>
      <c r="L127" s="179" t="s">
        <v>57</v>
      </c>
    </row>
    <row r="128" ht="11.25" customHeight="1">
      <c r="A128" s="180" t="s">
        <v>2257</v>
      </c>
      <c r="B128" s="181" t="s">
        <v>2258</v>
      </c>
      <c r="C128" s="182" t="s">
        <v>52</v>
      </c>
      <c r="D128" s="175" t="s">
        <v>2261</v>
      </c>
      <c r="E128" s="175" t="s">
        <v>2262</v>
      </c>
      <c r="F128" s="183" t="s">
        <v>1967</v>
      </c>
      <c r="G128" s="177">
        <v>3.0</v>
      </c>
      <c r="H128" s="177">
        <v>3.0</v>
      </c>
      <c r="I128" s="177">
        <v>7.0</v>
      </c>
      <c r="J128" s="184">
        <v>50.0</v>
      </c>
      <c r="K128" s="185">
        <v>16.6666666666667</v>
      </c>
      <c r="L128" s="179" t="s">
        <v>57</v>
      </c>
    </row>
    <row r="129" ht="11.25" customHeight="1">
      <c r="A129" s="180" t="s">
        <v>2257</v>
      </c>
      <c r="B129" s="181" t="s">
        <v>2258</v>
      </c>
      <c r="C129" s="182" t="s">
        <v>52</v>
      </c>
      <c r="D129" s="175" t="s">
        <v>2263</v>
      </c>
      <c r="E129" s="175" t="s">
        <v>2264</v>
      </c>
      <c r="F129" s="183" t="s">
        <v>2265</v>
      </c>
      <c r="G129" s="177">
        <v>3.0</v>
      </c>
      <c r="H129" s="177">
        <v>3.0</v>
      </c>
      <c r="I129" s="177">
        <v>7.0</v>
      </c>
      <c r="J129" s="184">
        <v>50.0</v>
      </c>
      <c r="K129" s="185">
        <v>16.6666666666667</v>
      </c>
      <c r="L129" s="179" t="s">
        <v>57</v>
      </c>
    </row>
    <row r="130" ht="11.25" customHeight="1">
      <c r="A130" s="180" t="s">
        <v>2257</v>
      </c>
      <c r="B130" s="181" t="s">
        <v>2258</v>
      </c>
      <c r="C130" s="182" t="s">
        <v>52</v>
      </c>
      <c r="D130" s="175" t="s">
        <v>2266</v>
      </c>
      <c r="E130" s="175" t="s">
        <v>2267</v>
      </c>
      <c r="F130" s="183" t="s">
        <v>505</v>
      </c>
      <c r="G130" s="177">
        <v>3.0</v>
      </c>
      <c r="H130" s="177">
        <v>3.0</v>
      </c>
      <c r="I130" s="177">
        <v>7.0</v>
      </c>
      <c r="J130" s="184">
        <v>50.0</v>
      </c>
      <c r="K130" s="185">
        <v>16.6666666666667</v>
      </c>
      <c r="L130" s="179" t="s">
        <v>57</v>
      </c>
    </row>
    <row r="131" ht="11.25" customHeight="1">
      <c r="A131" s="180" t="s">
        <v>2257</v>
      </c>
      <c r="B131" s="181" t="s">
        <v>2258</v>
      </c>
      <c r="C131" s="182" t="s">
        <v>52</v>
      </c>
      <c r="D131" s="175" t="s">
        <v>2268</v>
      </c>
      <c r="E131" s="175" t="s">
        <v>2269</v>
      </c>
      <c r="F131" s="183" t="s">
        <v>505</v>
      </c>
      <c r="G131" s="177">
        <v>3.0</v>
      </c>
      <c r="H131" s="177">
        <v>3.0</v>
      </c>
      <c r="I131" s="177">
        <v>7.0</v>
      </c>
      <c r="J131" s="184">
        <v>50.0</v>
      </c>
      <c r="K131" s="185">
        <v>16.6666666666667</v>
      </c>
      <c r="L131" s="179" t="s">
        <v>57</v>
      </c>
    </row>
    <row r="132" ht="11.25" customHeight="1">
      <c r="A132" s="180" t="s">
        <v>2257</v>
      </c>
      <c r="B132" s="181" t="s">
        <v>2258</v>
      </c>
      <c r="C132" s="182" t="s">
        <v>52</v>
      </c>
      <c r="D132" s="175" t="s">
        <v>2270</v>
      </c>
      <c r="E132" s="175" t="s">
        <v>2271</v>
      </c>
      <c r="F132" s="183" t="s">
        <v>505</v>
      </c>
      <c r="G132" s="177">
        <v>3.0</v>
      </c>
      <c r="H132" s="177">
        <v>3.0</v>
      </c>
      <c r="I132" s="177">
        <v>7.0</v>
      </c>
      <c r="J132" s="184">
        <v>50.0</v>
      </c>
      <c r="K132" s="185">
        <v>16.6666666666667</v>
      </c>
      <c r="L132" s="179" t="s">
        <v>57</v>
      </c>
    </row>
    <row r="133" ht="11.25" customHeight="1">
      <c r="A133" s="180" t="s">
        <v>2257</v>
      </c>
      <c r="B133" s="181" t="s">
        <v>2258</v>
      </c>
      <c r="C133" s="182" t="s">
        <v>52</v>
      </c>
      <c r="D133" s="175" t="s">
        <v>2272</v>
      </c>
      <c r="E133" s="175" t="s">
        <v>2273</v>
      </c>
      <c r="F133" s="183" t="s">
        <v>2235</v>
      </c>
      <c r="G133" s="177">
        <v>3.0</v>
      </c>
      <c r="H133" s="177">
        <v>3.0</v>
      </c>
      <c r="I133" s="177">
        <v>7.0</v>
      </c>
      <c r="J133" s="184">
        <v>50.0</v>
      </c>
      <c r="K133" s="185">
        <v>16.6666666666667</v>
      </c>
      <c r="L133" s="179" t="s">
        <v>57</v>
      </c>
    </row>
    <row r="134" ht="11.25" customHeight="1">
      <c r="A134" s="180" t="s">
        <v>2257</v>
      </c>
      <c r="B134" s="181" t="s">
        <v>2258</v>
      </c>
      <c r="C134" s="182" t="s">
        <v>52</v>
      </c>
      <c r="D134" s="175" t="s">
        <v>2274</v>
      </c>
      <c r="E134" s="175" t="s">
        <v>2275</v>
      </c>
      <c r="F134" s="183" t="s">
        <v>505</v>
      </c>
      <c r="G134" s="177">
        <v>3.0</v>
      </c>
      <c r="H134" s="177">
        <v>3.0</v>
      </c>
      <c r="I134" s="177">
        <v>7.0</v>
      </c>
      <c r="J134" s="184">
        <v>50.0</v>
      </c>
      <c r="K134" s="185">
        <v>16.6666666666667</v>
      </c>
      <c r="L134" s="179" t="s">
        <v>57</v>
      </c>
    </row>
    <row r="135" ht="11.25" customHeight="1">
      <c r="A135" s="180" t="s">
        <v>2257</v>
      </c>
      <c r="B135" s="181" t="s">
        <v>2258</v>
      </c>
      <c r="C135" s="182" t="s">
        <v>52</v>
      </c>
      <c r="D135" s="175" t="s">
        <v>2276</v>
      </c>
      <c r="E135" s="175" t="s">
        <v>2277</v>
      </c>
      <c r="F135" s="183" t="s">
        <v>505</v>
      </c>
      <c r="G135" s="177">
        <v>3.0</v>
      </c>
      <c r="H135" s="177">
        <v>3.0</v>
      </c>
      <c r="I135" s="177">
        <v>7.0</v>
      </c>
      <c r="J135" s="184">
        <v>50.0</v>
      </c>
      <c r="K135" s="185">
        <v>16.6666666666667</v>
      </c>
      <c r="L135" s="179" t="s">
        <v>57</v>
      </c>
    </row>
    <row r="136" ht="11.25" customHeight="1">
      <c r="A136" s="180" t="s">
        <v>2278</v>
      </c>
      <c r="B136" s="181" t="s">
        <v>2279</v>
      </c>
      <c r="C136" s="182" t="s">
        <v>52</v>
      </c>
      <c r="D136" s="175" t="s">
        <v>2280</v>
      </c>
      <c r="E136" s="175" t="s">
        <v>2281</v>
      </c>
      <c r="F136" s="183" t="s">
        <v>1967</v>
      </c>
      <c r="G136" s="177">
        <v>2.0</v>
      </c>
      <c r="H136" s="177">
        <v>2.0</v>
      </c>
      <c r="I136" s="177">
        <v>5.0</v>
      </c>
      <c r="J136" s="184">
        <v>50.0</v>
      </c>
      <c r="K136" s="185">
        <v>25.0</v>
      </c>
      <c r="L136" s="179" t="s">
        <v>57</v>
      </c>
    </row>
    <row r="137" ht="11.25" customHeight="1">
      <c r="A137" s="180" t="s">
        <v>2278</v>
      </c>
      <c r="B137" s="181" t="s">
        <v>2279</v>
      </c>
      <c r="C137" s="182" t="s">
        <v>52</v>
      </c>
      <c r="D137" s="175" t="s">
        <v>2282</v>
      </c>
      <c r="E137" s="175" t="s">
        <v>2283</v>
      </c>
      <c r="F137" s="183" t="s">
        <v>1967</v>
      </c>
      <c r="G137" s="177">
        <v>2.0</v>
      </c>
      <c r="H137" s="177">
        <v>2.0</v>
      </c>
      <c r="I137" s="177">
        <v>5.0</v>
      </c>
      <c r="J137" s="184">
        <v>50.0</v>
      </c>
      <c r="K137" s="185">
        <v>25.0</v>
      </c>
      <c r="L137" s="179" t="s">
        <v>57</v>
      </c>
    </row>
    <row r="138" ht="11.25" customHeight="1">
      <c r="A138" s="180" t="s">
        <v>2278</v>
      </c>
      <c r="B138" s="181" t="s">
        <v>2279</v>
      </c>
      <c r="C138" s="182" t="s">
        <v>52</v>
      </c>
      <c r="D138" s="175" t="s">
        <v>2284</v>
      </c>
      <c r="E138" s="175" t="s">
        <v>2285</v>
      </c>
      <c r="F138" s="183" t="s">
        <v>1967</v>
      </c>
      <c r="G138" s="177">
        <v>2.0</v>
      </c>
      <c r="H138" s="177">
        <v>2.0</v>
      </c>
      <c r="I138" s="177">
        <v>5.0</v>
      </c>
      <c r="J138" s="184">
        <v>50.0</v>
      </c>
      <c r="K138" s="185">
        <v>25.0</v>
      </c>
      <c r="L138" s="179" t="s">
        <v>57</v>
      </c>
    </row>
    <row r="139" ht="11.25" customHeight="1">
      <c r="A139" s="180" t="s">
        <v>2278</v>
      </c>
      <c r="B139" s="181" t="s">
        <v>2279</v>
      </c>
      <c r="C139" s="182" t="s">
        <v>52</v>
      </c>
      <c r="D139" s="175" t="s">
        <v>2286</v>
      </c>
      <c r="E139" s="175" t="s">
        <v>2287</v>
      </c>
      <c r="F139" s="183" t="s">
        <v>505</v>
      </c>
      <c r="G139" s="177">
        <v>2.0</v>
      </c>
      <c r="H139" s="177">
        <v>2.0</v>
      </c>
      <c r="I139" s="177">
        <v>5.0</v>
      </c>
      <c r="J139" s="184">
        <v>50.0</v>
      </c>
      <c r="K139" s="185">
        <v>25.0</v>
      </c>
      <c r="L139" s="179" t="s">
        <v>57</v>
      </c>
    </row>
    <row r="140" ht="11.25" customHeight="1">
      <c r="A140" s="180" t="s">
        <v>2278</v>
      </c>
      <c r="B140" s="181" t="s">
        <v>2279</v>
      </c>
      <c r="C140" s="182" t="s">
        <v>52</v>
      </c>
      <c r="D140" s="175" t="s">
        <v>2288</v>
      </c>
      <c r="E140" s="175" t="s">
        <v>2289</v>
      </c>
      <c r="F140" s="183" t="s">
        <v>1967</v>
      </c>
      <c r="G140" s="177">
        <v>2.0</v>
      </c>
      <c r="H140" s="177">
        <v>2.0</v>
      </c>
      <c r="I140" s="177">
        <v>5.0</v>
      </c>
      <c r="J140" s="184">
        <v>50.0</v>
      </c>
      <c r="K140" s="185">
        <v>25.0</v>
      </c>
      <c r="L140" s="179" t="s">
        <v>57</v>
      </c>
    </row>
    <row r="141" ht="11.25" customHeight="1">
      <c r="A141" s="180" t="s">
        <v>2290</v>
      </c>
      <c r="B141" s="181" t="s">
        <v>2291</v>
      </c>
      <c r="C141" s="182" t="s">
        <v>52</v>
      </c>
      <c r="D141" s="175" t="s">
        <v>2292</v>
      </c>
      <c r="E141" s="175" t="s">
        <v>2293</v>
      </c>
      <c r="F141" s="183" t="s">
        <v>505</v>
      </c>
      <c r="G141" s="177">
        <v>3.0</v>
      </c>
      <c r="H141" s="177">
        <v>3.0</v>
      </c>
      <c r="I141" s="177">
        <v>5.0</v>
      </c>
      <c r="J141" s="184">
        <v>50.0</v>
      </c>
      <c r="K141" s="185">
        <v>16.6666666666667</v>
      </c>
      <c r="L141" s="179" t="s">
        <v>57</v>
      </c>
    </row>
    <row r="142" ht="11.25" customHeight="1">
      <c r="A142" s="180" t="s">
        <v>2290</v>
      </c>
      <c r="B142" s="181" t="s">
        <v>2291</v>
      </c>
      <c r="C142" s="182" t="s">
        <v>52</v>
      </c>
      <c r="D142" s="175" t="s">
        <v>2294</v>
      </c>
      <c r="E142" s="175" t="s">
        <v>2295</v>
      </c>
      <c r="F142" s="183" t="s">
        <v>505</v>
      </c>
      <c r="G142" s="177">
        <v>3.0</v>
      </c>
      <c r="H142" s="177">
        <v>3.0</v>
      </c>
      <c r="I142" s="177">
        <v>5.0</v>
      </c>
      <c r="J142" s="184">
        <v>50.0</v>
      </c>
      <c r="K142" s="185">
        <v>16.6666666666667</v>
      </c>
      <c r="L142" s="179" t="s">
        <v>57</v>
      </c>
    </row>
    <row r="143" ht="11.25" customHeight="1">
      <c r="A143" s="180" t="s">
        <v>2290</v>
      </c>
      <c r="B143" s="181" t="s">
        <v>2291</v>
      </c>
      <c r="C143" s="182" t="s">
        <v>52</v>
      </c>
      <c r="D143" s="175" t="s">
        <v>2296</v>
      </c>
      <c r="E143" s="175" t="s">
        <v>2297</v>
      </c>
      <c r="F143" s="183" t="s">
        <v>505</v>
      </c>
      <c r="G143" s="177">
        <v>3.0</v>
      </c>
      <c r="H143" s="177">
        <v>3.0</v>
      </c>
      <c r="I143" s="177">
        <v>5.0</v>
      </c>
      <c r="J143" s="184">
        <v>50.0</v>
      </c>
      <c r="K143" s="185">
        <v>16.6666666666667</v>
      </c>
      <c r="L143" s="179" t="s">
        <v>57</v>
      </c>
    </row>
    <row r="144" ht="11.25" customHeight="1">
      <c r="A144" s="180" t="s">
        <v>2290</v>
      </c>
      <c r="B144" s="181" t="s">
        <v>2291</v>
      </c>
      <c r="C144" s="182" t="s">
        <v>52</v>
      </c>
      <c r="D144" s="175" t="s">
        <v>2298</v>
      </c>
      <c r="E144" s="175" t="s">
        <v>2299</v>
      </c>
      <c r="F144" s="183" t="s">
        <v>505</v>
      </c>
      <c r="G144" s="177">
        <v>3.0</v>
      </c>
      <c r="H144" s="177">
        <v>3.0</v>
      </c>
      <c r="I144" s="177">
        <v>5.0</v>
      </c>
      <c r="J144" s="184">
        <v>50.0</v>
      </c>
      <c r="K144" s="185">
        <v>16.6666666666667</v>
      </c>
      <c r="L144" s="179" t="s">
        <v>57</v>
      </c>
    </row>
    <row r="145" ht="11.25" customHeight="1">
      <c r="A145" s="180" t="s">
        <v>2290</v>
      </c>
      <c r="B145" s="181" t="s">
        <v>2291</v>
      </c>
      <c r="C145" s="182" t="s">
        <v>52</v>
      </c>
      <c r="D145" s="175" t="s">
        <v>2300</v>
      </c>
      <c r="E145" s="175" t="s">
        <v>2301</v>
      </c>
      <c r="F145" s="183" t="s">
        <v>505</v>
      </c>
      <c r="G145" s="177">
        <v>3.0</v>
      </c>
      <c r="H145" s="177">
        <v>3.0</v>
      </c>
      <c r="I145" s="177">
        <v>5.0</v>
      </c>
      <c r="J145" s="184">
        <v>50.0</v>
      </c>
      <c r="K145" s="185">
        <v>16.6666666666667</v>
      </c>
      <c r="L145" s="179" t="s">
        <v>57</v>
      </c>
    </row>
    <row r="146" ht="11.25" customHeight="1">
      <c r="A146" s="180" t="s">
        <v>2290</v>
      </c>
      <c r="B146" s="181" t="s">
        <v>2291</v>
      </c>
      <c r="C146" s="182" t="s">
        <v>52</v>
      </c>
      <c r="D146" s="175" t="s">
        <v>2284</v>
      </c>
      <c r="E146" s="175" t="s">
        <v>2285</v>
      </c>
      <c r="F146" s="183" t="s">
        <v>505</v>
      </c>
      <c r="G146" s="177">
        <v>3.0</v>
      </c>
      <c r="H146" s="177">
        <v>3.0</v>
      </c>
      <c r="I146" s="177">
        <v>5.0</v>
      </c>
      <c r="J146" s="184">
        <v>50.0</v>
      </c>
      <c r="K146" s="185">
        <v>16.6666666666667</v>
      </c>
      <c r="L146" s="179" t="s">
        <v>57</v>
      </c>
    </row>
    <row r="147" ht="11.25" customHeight="1">
      <c r="A147" s="180" t="s">
        <v>2290</v>
      </c>
      <c r="B147" s="181" t="s">
        <v>2291</v>
      </c>
      <c r="C147" s="182" t="s">
        <v>52</v>
      </c>
      <c r="D147" s="175" t="s">
        <v>2286</v>
      </c>
      <c r="E147" s="175" t="s">
        <v>2287</v>
      </c>
      <c r="F147" s="183" t="s">
        <v>505</v>
      </c>
      <c r="G147" s="177">
        <v>3.0</v>
      </c>
      <c r="H147" s="177">
        <v>3.0</v>
      </c>
      <c r="I147" s="177">
        <v>5.0</v>
      </c>
      <c r="J147" s="184">
        <v>50.0</v>
      </c>
      <c r="K147" s="185">
        <v>16.6666666666667</v>
      </c>
      <c r="L147" s="179" t="s">
        <v>57</v>
      </c>
    </row>
    <row r="148" ht="11.25" customHeight="1">
      <c r="A148" s="180" t="s">
        <v>2290</v>
      </c>
      <c r="B148" s="181" t="s">
        <v>2291</v>
      </c>
      <c r="C148" s="182" t="s">
        <v>52</v>
      </c>
      <c r="D148" s="175" t="s">
        <v>2302</v>
      </c>
      <c r="E148" s="175" t="s">
        <v>2303</v>
      </c>
      <c r="F148" s="183" t="s">
        <v>505</v>
      </c>
      <c r="G148" s="177">
        <v>3.0</v>
      </c>
      <c r="H148" s="177">
        <v>3.0</v>
      </c>
      <c r="I148" s="177">
        <v>5.0</v>
      </c>
      <c r="J148" s="184">
        <v>50.0</v>
      </c>
      <c r="K148" s="185">
        <v>16.6666666666667</v>
      </c>
      <c r="L148" s="179" t="s">
        <v>57</v>
      </c>
    </row>
    <row r="149" ht="11.25" customHeight="1">
      <c r="A149" s="180" t="s">
        <v>2290</v>
      </c>
      <c r="B149" s="181" t="s">
        <v>2291</v>
      </c>
      <c r="C149" s="182" t="s">
        <v>52</v>
      </c>
      <c r="D149" s="175" t="s">
        <v>2304</v>
      </c>
      <c r="E149" s="175" t="s">
        <v>2305</v>
      </c>
      <c r="F149" s="183" t="s">
        <v>505</v>
      </c>
      <c r="G149" s="177">
        <v>3.0</v>
      </c>
      <c r="H149" s="177">
        <v>3.0</v>
      </c>
      <c r="I149" s="177">
        <v>5.0</v>
      </c>
      <c r="J149" s="184">
        <v>50.0</v>
      </c>
      <c r="K149" s="185">
        <v>16.6666666666667</v>
      </c>
      <c r="L149" s="179" t="s">
        <v>57</v>
      </c>
    </row>
    <row r="150" ht="11.25" customHeight="1">
      <c r="A150" s="180" t="s">
        <v>2290</v>
      </c>
      <c r="B150" s="181" t="s">
        <v>2291</v>
      </c>
      <c r="C150" s="182" t="s">
        <v>52</v>
      </c>
      <c r="D150" s="175" t="s">
        <v>2306</v>
      </c>
      <c r="E150" s="175" t="s">
        <v>2307</v>
      </c>
      <c r="F150" s="183" t="s">
        <v>505</v>
      </c>
      <c r="G150" s="177">
        <v>3.0</v>
      </c>
      <c r="H150" s="177">
        <v>3.0</v>
      </c>
      <c r="I150" s="177">
        <v>5.0</v>
      </c>
      <c r="J150" s="184">
        <v>50.0</v>
      </c>
      <c r="K150" s="185">
        <v>16.6666666666667</v>
      </c>
      <c r="L150" s="179" t="s">
        <v>57</v>
      </c>
    </row>
    <row r="151" ht="11.25" customHeight="1">
      <c r="A151" s="180" t="s">
        <v>2290</v>
      </c>
      <c r="B151" s="181" t="s">
        <v>2291</v>
      </c>
      <c r="C151" s="182" t="s">
        <v>52</v>
      </c>
      <c r="D151" s="175" t="s">
        <v>2308</v>
      </c>
      <c r="E151" s="175" t="s">
        <v>2309</v>
      </c>
      <c r="F151" s="183" t="s">
        <v>505</v>
      </c>
      <c r="G151" s="177">
        <v>3.0</v>
      </c>
      <c r="H151" s="177">
        <v>3.0</v>
      </c>
      <c r="I151" s="177">
        <v>5.0</v>
      </c>
      <c r="J151" s="184">
        <v>50.0</v>
      </c>
      <c r="K151" s="185">
        <v>16.6666666666667</v>
      </c>
      <c r="L151" s="179" t="s">
        <v>57</v>
      </c>
    </row>
    <row r="152" ht="11.25" customHeight="1">
      <c r="A152" s="180" t="s">
        <v>2290</v>
      </c>
      <c r="B152" s="181" t="s">
        <v>2291</v>
      </c>
      <c r="C152" s="182" t="s">
        <v>52</v>
      </c>
      <c r="D152" s="175" t="s">
        <v>2310</v>
      </c>
      <c r="E152" s="175" t="s">
        <v>2311</v>
      </c>
      <c r="F152" s="183" t="s">
        <v>505</v>
      </c>
      <c r="G152" s="177">
        <v>3.0</v>
      </c>
      <c r="H152" s="177">
        <v>3.0</v>
      </c>
      <c r="I152" s="177">
        <v>5.0</v>
      </c>
      <c r="J152" s="184">
        <v>50.0</v>
      </c>
      <c r="K152" s="185">
        <v>16.6666666666667</v>
      </c>
      <c r="L152" s="179" t="s">
        <v>57</v>
      </c>
    </row>
    <row r="153" ht="11.25" customHeight="1">
      <c r="A153" s="180" t="s">
        <v>2290</v>
      </c>
      <c r="B153" s="181" t="s">
        <v>2291</v>
      </c>
      <c r="C153" s="182" t="s">
        <v>52</v>
      </c>
      <c r="D153" s="175" t="s">
        <v>2312</v>
      </c>
      <c r="E153" s="175" t="s">
        <v>2313</v>
      </c>
      <c r="F153" s="183" t="s">
        <v>505</v>
      </c>
      <c r="G153" s="177">
        <v>3.0</v>
      </c>
      <c r="H153" s="177">
        <v>3.0</v>
      </c>
      <c r="I153" s="177">
        <v>5.0</v>
      </c>
      <c r="J153" s="184">
        <v>50.0</v>
      </c>
      <c r="K153" s="185">
        <v>16.6666666666667</v>
      </c>
      <c r="L153" s="179" t="s">
        <v>57</v>
      </c>
    </row>
    <row r="154" ht="11.25" customHeight="1">
      <c r="A154" s="180" t="s">
        <v>2290</v>
      </c>
      <c r="B154" s="181" t="s">
        <v>2291</v>
      </c>
      <c r="C154" s="182" t="s">
        <v>52</v>
      </c>
      <c r="D154" s="175" t="s">
        <v>2314</v>
      </c>
      <c r="E154" s="175" t="s">
        <v>2315</v>
      </c>
      <c r="F154" s="183" t="s">
        <v>505</v>
      </c>
      <c r="G154" s="177">
        <v>3.0</v>
      </c>
      <c r="H154" s="177">
        <v>3.0</v>
      </c>
      <c r="I154" s="177">
        <v>5.0</v>
      </c>
      <c r="J154" s="184">
        <v>50.0</v>
      </c>
      <c r="K154" s="185">
        <v>16.6666666666667</v>
      </c>
      <c r="L154" s="179" t="s">
        <v>57</v>
      </c>
    </row>
    <row r="155" ht="11.25" customHeight="1">
      <c r="A155" s="180" t="s">
        <v>2290</v>
      </c>
      <c r="B155" s="181" t="s">
        <v>2291</v>
      </c>
      <c r="C155" s="182" t="s">
        <v>52</v>
      </c>
      <c r="D155" s="175" t="s">
        <v>2316</v>
      </c>
      <c r="E155" s="175" t="s">
        <v>2317</v>
      </c>
      <c r="F155" s="183" t="s">
        <v>505</v>
      </c>
      <c r="G155" s="177">
        <v>3.0</v>
      </c>
      <c r="H155" s="177">
        <v>3.0</v>
      </c>
      <c r="I155" s="177">
        <v>5.0</v>
      </c>
      <c r="J155" s="184">
        <v>50.0</v>
      </c>
      <c r="K155" s="185">
        <v>16.6666666666667</v>
      </c>
      <c r="L155" s="179" t="s">
        <v>57</v>
      </c>
    </row>
    <row r="156" ht="11.25" customHeight="1">
      <c r="A156" s="180" t="s">
        <v>2290</v>
      </c>
      <c r="B156" s="181" t="s">
        <v>2291</v>
      </c>
      <c r="C156" s="182" t="s">
        <v>52</v>
      </c>
      <c r="D156" s="175" t="s">
        <v>2318</v>
      </c>
      <c r="E156" s="175" t="s">
        <v>2319</v>
      </c>
      <c r="F156" s="183" t="s">
        <v>505</v>
      </c>
      <c r="G156" s="177">
        <v>3.0</v>
      </c>
      <c r="H156" s="177">
        <v>3.0</v>
      </c>
      <c r="I156" s="177">
        <v>5.0</v>
      </c>
      <c r="J156" s="184">
        <v>50.0</v>
      </c>
      <c r="K156" s="185">
        <v>16.6666666666667</v>
      </c>
      <c r="L156" s="179" t="s">
        <v>57</v>
      </c>
    </row>
    <row r="157" ht="11.25" customHeight="1">
      <c r="A157" s="180" t="s">
        <v>2290</v>
      </c>
      <c r="B157" s="181" t="s">
        <v>2291</v>
      </c>
      <c r="C157" s="182" t="s">
        <v>52</v>
      </c>
      <c r="D157" s="175" t="s">
        <v>2320</v>
      </c>
      <c r="E157" s="175" t="s">
        <v>2321</v>
      </c>
      <c r="F157" s="183" t="s">
        <v>505</v>
      </c>
      <c r="G157" s="177">
        <v>3.0</v>
      </c>
      <c r="H157" s="177">
        <v>3.0</v>
      </c>
      <c r="I157" s="177">
        <v>5.0</v>
      </c>
      <c r="J157" s="184">
        <v>50.0</v>
      </c>
      <c r="K157" s="185">
        <v>16.6666666666667</v>
      </c>
      <c r="L157" s="179" t="s">
        <v>57</v>
      </c>
    </row>
    <row r="158" ht="11.25" customHeight="1">
      <c r="A158" s="180" t="s">
        <v>2290</v>
      </c>
      <c r="B158" s="181" t="s">
        <v>2291</v>
      </c>
      <c r="C158" s="182" t="s">
        <v>52</v>
      </c>
      <c r="D158" s="175" t="s">
        <v>2322</v>
      </c>
      <c r="E158" s="175" t="s">
        <v>2323</v>
      </c>
      <c r="F158" s="183" t="s">
        <v>505</v>
      </c>
      <c r="G158" s="177">
        <v>3.0</v>
      </c>
      <c r="H158" s="177">
        <v>3.0</v>
      </c>
      <c r="I158" s="177">
        <v>5.0</v>
      </c>
      <c r="J158" s="184">
        <v>50.0</v>
      </c>
      <c r="K158" s="185">
        <v>16.6666666666667</v>
      </c>
      <c r="L158" s="179" t="s">
        <v>57</v>
      </c>
    </row>
    <row r="159" ht="11.25" customHeight="1">
      <c r="A159" s="180" t="s">
        <v>2290</v>
      </c>
      <c r="B159" s="181" t="s">
        <v>2291</v>
      </c>
      <c r="C159" s="182" t="s">
        <v>52</v>
      </c>
      <c r="D159" s="175" t="s">
        <v>2324</v>
      </c>
      <c r="E159" s="175" t="s">
        <v>2325</v>
      </c>
      <c r="F159" s="183" t="s">
        <v>505</v>
      </c>
      <c r="G159" s="177">
        <v>3.0</v>
      </c>
      <c r="H159" s="177">
        <v>3.0</v>
      </c>
      <c r="I159" s="177">
        <v>5.0</v>
      </c>
      <c r="J159" s="184">
        <v>50.0</v>
      </c>
      <c r="K159" s="185">
        <v>16.6666666666667</v>
      </c>
      <c r="L159" s="179" t="s">
        <v>57</v>
      </c>
    </row>
    <row r="160" ht="11.25" customHeight="1">
      <c r="A160" s="180" t="s">
        <v>2290</v>
      </c>
      <c r="B160" s="181" t="s">
        <v>2291</v>
      </c>
      <c r="C160" s="182" t="s">
        <v>52</v>
      </c>
      <c r="D160" s="175" t="s">
        <v>2326</v>
      </c>
      <c r="E160" s="175" t="s">
        <v>2327</v>
      </c>
      <c r="F160" s="183" t="s">
        <v>505</v>
      </c>
      <c r="G160" s="177">
        <v>3.0</v>
      </c>
      <c r="H160" s="177">
        <v>3.0</v>
      </c>
      <c r="I160" s="177">
        <v>5.0</v>
      </c>
      <c r="J160" s="184">
        <v>50.0</v>
      </c>
      <c r="K160" s="185">
        <v>16.6666666666667</v>
      </c>
      <c r="L160" s="179" t="s">
        <v>57</v>
      </c>
    </row>
    <row r="161" ht="11.25" customHeight="1">
      <c r="A161" s="180" t="s">
        <v>2290</v>
      </c>
      <c r="B161" s="181" t="s">
        <v>2291</v>
      </c>
      <c r="C161" s="182" t="s">
        <v>52</v>
      </c>
      <c r="D161" s="175" t="s">
        <v>2328</v>
      </c>
      <c r="E161" s="175" t="s">
        <v>2329</v>
      </c>
      <c r="F161" s="183" t="s">
        <v>505</v>
      </c>
      <c r="G161" s="177">
        <v>3.0</v>
      </c>
      <c r="H161" s="177">
        <v>3.0</v>
      </c>
      <c r="I161" s="177">
        <v>5.0</v>
      </c>
      <c r="J161" s="184">
        <v>50.0</v>
      </c>
      <c r="K161" s="185">
        <v>16.6666666666667</v>
      </c>
      <c r="L161" s="179" t="s">
        <v>57</v>
      </c>
    </row>
    <row r="162" ht="11.25" customHeight="1">
      <c r="A162" s="180" t="s">
        <v>2290</v>
      </c>
      <c r="B162" s="181" t="s">
        <v>2291</v>
      </c>
      <c r="C162" s="182" t="s">
        <v>52</v>
      </c>
      <c r="D162" s="175" t="s">
        <v>2330</v>
      </c>
      <c r="E162" s="175" t="s">
        <v>2331</v>
      </c>
      <c r="F162" s="183" t="s">
        <v>505</v>
      </c>
      <c r="G162" s="177">
        <v>3.0</v>
      </c>
      <c r="H162" s="177">
        <v>3.0</v>
      </c>
      <c r="I162" s="177">
        <v>5.0</v>
      </c>
      <c r="J162" s="184">
        <v>50.0</v>
      </c>
      <c r="K162" s="185">
        <v>16.6666666666667</v>
      </c>
      <c r="L162" s="179" t="s">
        <v>57</v>
      </c>
    </row>
    <row r="163" ht="11.25" customHeight="1">
      <c r="A163" s="180" t="s">
        <v>2290</v>
      </c>
      <c r="B163" s="181" t="s">
        <v>2291</v>
      </c>
      <c r="C163" s="182" t="s">
        <v>52</v>
      </c>
      <c r="D163" s="175" t="s">
        <v>2332</v>
      </c>
      <c r="E163" s="175" t="s">
        <v>2333</v>
      </c>
      <c r="F163" s="183" t="s">
        <v>505</v>
      </c>
      <c r="G163" s="177">
        <v>3.0</v>
      </c>
      <c r="H163" s="177">
        <v>3.0</v>
      </c>
      <c r="I163" s="177">
        <v>5.0</v>
      </c>
      <c r="J163" s="184">
        <v>50.0</v>
      </c>
      <c r="K163" s="185">
        <v>16.6666666666667</v>
      </c>
      <c r="L163" s="179" t="s">
        <v>57</v>
      </c>
    </row>
    <row r="164" ht="11.25" customHeight="1">
      <c r="A164" s="180" t="s">
        <v>2334</v>
      </c>
      <c r="B164" s="181" t="s">
        <v>2335</v>
      </c>
      <c r="C164" s="182" t="s">
        <v>52</v>
      </c>
      <c r="D164" s="175" t="s">
        <v>2336</v>
      </c>
      <c r="E164" s="175" t="s">
        <v>2337</v>
      </c>
      <c r="F164" s="183" t="s">
        <v>505</v>
      </c>
      <c r="G164" s="177">
        <v>2.0</v>
      </c>
      <c r="H164" s="177">
        <v>1.0</v>
      </c>
      <c r="I164" s="177">
        <v>7.0</v>
      </c>
      <c r="J164" s="184">
        <v>50.0</v>
      </c>
      <c r="K164" s="185">
        <v>25.0</v>
      </c>
      <c r="L164" s="179" t="s">
        <v>57</v>
      </c>
    </row>
    <row r="165" ht="11.25" customHeight="1">
      <c r="A165" s="180" t="s">
        <v>2334</v>
      </c>
      <c r="B165" s="181" t="s">
        <v>2335</v>
      </c>
      <c r="C165" s="182" t="s">
        <v>52</v>
      </c>
      <c r="D165" s="175" t="s">
        <v>2338</v>
      </c>
      <c r="E165" s="175" t="s">
        <v>2339</v>
      </c>
      <c r="F165" s="183" t="s">
        <v>505</v>
      </c>
      <c r="G165" s="177">
        <v>2.0</v>
      </c>
      <c r="H165" s="177">
        <v>1.0</v>
      </c>
      <c r="I165" s="177">
        <v>7.0</v>
      </c>
      <c r="J165" s="184">
        <v>50.0</v>
      </c>
      <c r="K165" s="185">
        <v>25.0</v>
      </c>
      <c r="L165" s="179" t="s">
        <v>57</v>
      </c>
    </row>
    <row r="166" ht="11.25" customHeight="1">
      <c r="A166" s="180" t="s">
        <v>2340</v>
      </c>
      <c r="B166" s="181" t="s">
        <v>2341</v>
      </c>
      <c r="C166" s="182" t="s">
        <v>52</v>
      </c>
      <c r="D166" s="175" t="s">
        <v>2342</v>
      </c>
      <c r="E166" s="175" t="s">
        <v>2343</v>
      </c>
      <c r="F166" s="183" t="s">
        <v>505</v>
      </c>
      <c r="G166" s="177">
        <v>1.0</v>
      </c>
      <c r="H166" s="177">
        <v>1.0</v>
      </c>
      <c r="I166" s="177">
        <v>2.0</v>
      </c>
      <c r="J166" s="184">
        <v>50.0</v>
      </c>
      <c r="K166" s="185">
        <v>50.0</v>
      </c>
      <c r="L166" s="179" t="s">
        <v>57</v>
      </c>
    </row>
    <row r="167" ht="11.25" customHeight="1">
      <c r="A167" s="180" t="s">
        <v>2340</v>
      </c>
      <c r="B167" s="181" t="s">
        <v>2341</v>
      </c>
      <c r="C167" s="182" t="s">
        <v>52</v>
      </c>
      <c r="D167" s="175" t="s">
        <v>2344</v>
      </c>
      <c r="E167" s="175" t="s">
        <v>2345</v>
      </c>
      <c r="F167" s="183" t="s">
        <v>505</v>
      </c>
      <c r="G167" s="177">
        <v>1.0</v>
      </c>
      <c r="H167" s="177">
        <v>1.0</v>
      </c>
      <c r="I167" s="177">
        <v>2.0</v>
      </c>
      <c r="J167" s="184">
        <v>50.0</v>
      </c>
      <c r="K167" s="185">
        <v>50.0</v>
      </c>
      <c r="L167" s="179" t="s">
        <v>57</v>
      </c>
    </row>
    <row r="168" ht="11.25" customHeight="1">
      <c r="A168" s="180" t="s">
        <v>2340</v>
      </c>
      <c r="B168" s="181" t="s">
        <v>2341</v>
      </c>
      <c r="C168" s="182" t="s">
        <v>52</v>
      </c>
      <c r="D168" s="175" t="s">
        <v>2346</v>
      </c>
      <c r="E168" s="175" t="s">
        <v>2347</v>
      </c>
      <c r="F168" s="183" t="s">
        <v>505</v>
      </c>
      <c r="G168" s="177">
        <v>1.0</v>
      </c>
      <c r="H168" s="177">
        <v>1.0</v>
      </c>
      <c r="I168" s="177">
        <v>2.0</v>
      </c>
      <c r="J168" s="184">
        <v>50.0</v>
      </c>
      <c r="K168" s="185">
        <v>50.0</v>
      </c>
      <c r="L168" s="179" t="s">
        <v>57</v>
      </c>
    </row>
    <row r="169" ht="11.25" customHeight="1">
      <c r="A169" s="180" t="s">
        <v>2340</v>
      </c>
      <c r="B169" s="181" t="s">
        <v>2341</v>
      </c>
      <c r="C169" s="182" t="s">
        <v>52</v>
      </c>
      <c r="D169" s="175" t="s">
        <v>2348</v>
      </c>
      <c r="E169" s="175" t="s">
        <v>2349</v>
      </c>
      <c r="F169" s="183" t="s">
        <v>505</v>
      </c>
      <c r="G169" s="177">
        <v>1.0</v>
      </c>
      <c r="H169" s="177">
        <v>1.0</v>
      </c>
      <c r="I169" s="177">
        <v>2.0</v>
      </c>
      <c r="J169" s="184">
        <v>50.0</v>
      </c>
      <c r="K169" s="185">
        <v>50.0</v>
      </c>
      <c r="L169" s="179" t="s">
        <v>57</v>
      </c>
    </row>
    <row r="170" ht="11.25" customHeight="1">
      <c r="A170" s="180" t="s">
        <v>2340</v>
      </c>
      <c r="B170" s="181" t="s">
        <v>2341</v>
      </c>
      <c r="C170" s="182" t="s">
        <v>52</v>
      </c>
      <c r="D170" s="175" t="s">
        <v>2350</v>
      </c>
      <c r="E170" s="175" t="s">
        <v>2351</v>
      </c>
      <c r="F170" s="183" t="s">
        <v>505</v>
      </c>
      <c r="G170" s="177">
        <v>1.0</v>
      </c>
      <c r="H170" s="177">
        <v>1.0</v>
      </c>
      <c r="I170" s="177">
        <v>2.0</v>
      </c>
      <c r="J170" s="184">
        <v>50.0</v>
      </c>
      <c r="K170" s="185">
        <v>50.0</v>
      </c>
      <c r="L170" s="179" t="s">
        <v>57</v>
      </c>
    </row>
    <row r="171" ht="11.25" customHeight="1">
      <c r="A171" s="180" t="s">
        <v>2340</v>
      </c>
      <c r="B171" s="181" t="s">
        <v>2341</v>
      </c>
      <c r="C171" s="182" t="s">
        <v>52</v>
      </c>
      <c r="D171" s="175" t="s">
        <v>2352</v>
      </c>
      <c r="E171" s="175" t="s">
        <v>2353</v>
      </c>
      <c r="F171" s="183" t="s">
        <v>505</v>
      </c>
      <c r="G171" s="177">
        <v>1.0</v>
      </c>
      <c r="H171" s="177">
        <v>1.0</v>
      </c>
      <c r="I171" s="177">
        <v>2.0</v>
      </c>
      <c r="J171" s="184">
        <v>50.0</v>
      </c>
      <c r="K171" s="185">
        <v>50.0</v>
      </c>
      <c r="L171" s="179" t="s">
        <v>57</v>
      </c>
    </row>
    <row r="172" ht="11.25" customHeight="1">
      <c r="A172" s="180" t="s">
        <v>2340</v>
      </c>
      <c r="B172" s="181" t="s">
        <v>2341</v>
      </c>
      <c r="C172" s="182" t="s">
        <v>52</v>
      </c>
      <c r="D172" s="175" t="s">
        <v>2354</v>
      </c>
      <c r="E172" s="175" t="s">
        <v>2355</v>
      </c>
      <c r="F172" s="183" t="s">
        <v>505</v>
      </c>
      <c r="G172" s="177">
        <v>1.0</v>
      </c>
      <c r="H172" s="177">
        <v>1.0</v>
      </c>
      <c r="I172" s="177">
        <v>2.0</v>
      </c>
      <c r="J172" s="184">
        <v>50.0</v>
      </c>
      <c r="K172" s="185">
        <v>50.0</v>
      </c>
      <c r="L172" s="179" t="s">
        <v>57</v>
      </c>
    </row>
    <row r="173" ht="11.25" customHeight="1">
      <c r="A173" s="180" t="s">
        <v>2340</v>
      </c>
      <c r="B173" s="181" t="s">
        <v>2341</v>
      </c>
      <c r="C173" s="182" t="s">
        <v>52</v>
      </c>
      <c r="D173" s="175" t="s">
        <v>2356</v>
      </c>
      <c r="E173" s="175" t="s">
        <v>2357</v>
      </c>
      <c r="F173" s="183" t="s">
        <v>505</v>
      </c>
      <c r="G173" s="177">
        <v>1.0</v>
      </c>
      <c r="H173" s="177">
        <v>1.0</v>
      </c>
      <c r="I173" s="177">
        <v>2.0</v>
      </c>
      <c r="J173" s="184">
        <v>50.0</v>
      </c>
      <c r="K173" s="185">
        <v>50.0</v>
      </c>
      <c r="L173" s="179" t="s">
        <v>57</v>
      </c>
    </row>
    <row r="174" ht="11.25" customHeight="1">
      <c r="A174" s="180" t="s">
        <v>2340</v>
      </c>
      <c r="B174" s="181" t="s">
        <v>2341</v>
      </c>
      <c r="C174" s="182" t="s">
        <v>52</v>
      </c>
      <c r="D174" s="175" t="s">
        <v>2358</v>
      </c>
      <c r="E174" s="175" t="s">
        <v>2359</v>
      </c>
      <c r="F174" s="183" t="s">
        <v>505</v>
      </c>
      <c r="G174" s="177">
        <v>1.0</v>
      </c>
      <c r="H174" s="177">
        <v>1.0</v>
      </c>
      <c r="I174" s="177">
        <v>2.0</v>
      </c>
      <c r="J174" s="184">
        <v>50.0</v>
      </c>
      <c r="K174" s="185">
        <v>50.0</v>
      </c>
      <c r="L174" s="179" t="s">
        <v>57</v>
      </c>
    </row>
    <row r="175" ht="11.25" customHeight="1">
      <c r="A175" s="180" t="s">
        <v>2340</v>
      </c>
      <c r="B175" s="181" t="s">
        <v>2341</v>
      </c>
      <c r="C175" s="182" t="s">
        <v>52</v>
      </c>
      <c r="D175" s="175" t="s">
        <v>2360</v>
      </c>
      <c r="E175" s="175" t="s">
        <v>2361</v>
      </c>
      <c r="F175" s="183" t="s">
        <v>505</v>
      </c>
      <c r="G175" s="177">
        <v>1.0</v>
      </c>
      <c r="H175" s="177">
        <v>1.0</v>
      </c>
      <c r="I175" s="177">
        <v>2.0</v>
      </c>
      <c r="J175" s="184">
        <v>50.0</v>
      </c>
      <c r="K175" s="185">
        <v>50.0</v>
      </c>
      <c r="L175" s="179" t="s">
        <v>57</v>
      </c>
    </row>
    <row r="176" ht="11.25" customHeight="1">
      <c r="A176" s="180" t="s">
        <v>2362</v>
      </c>
      <c r="B176" s="181" t="s">
        <v>2363</v>
      </c>
      <c r="C176" s="182" t="s">
        <v>52</v>
      </c>
      <c r="D176" s="175" t="s">
        <v>2364</v>
      </c>
      <c r="E176" s="175" t="s">
        <v>2365</v>
      </c>
      <c r="F176" s="183" t="s">
        <v>505</v>
      </c>
      <c r="G176" s="177">
        <v>1.0</v>
      </c>
      <c r="H176" s="177">
        <v>1.0</v>
      </c>
      <c r="I176" s="177">
        <v>5.0</v>
      </c>
      <c r="J176" s="184">
        <v>50.0</v>
      </c>
      <c r="K176" s="185">
        <v>50.0</v>
      </c>
      <c r="L176" s="179" t="s">
        <v>57</v>
      </c>
    </row>
    <row r="177" ht="11.25" customHeight="1">
      <c r="A177" s="180" t="s">
        <v>2362</v>
      </c>
      <c r="B177" s="181" t="s">
        <v>2363</v>
      </c>
      <c r="C177" s="182" t="s">
        <v>52</v>
      </c>
      <c r="D177" s="175" t="s">
        <v>2366</v>
      </c>
      <c r="E177" s="175" t="s">
        <v>2367</v>
      </c>
      <c r="F177" s="183" t="s">
        <v>505</v>
      </c>
      <c r="G177" s="177">
        <v>1.0</v>
      </c>
      <c r="H177" s="177">
        <v>1.0</v>
      </c>
      <c r="I177" s="177">
        <v>5.0</v>
      </c>
      <c r="J177" s="184">
        <v>50.0</v>
      </c>
      <c r="K177" s="185">
        <v>50.0</v>
      </c>
      <c r="L177" s="179" t="s">
        <v>57</v>
      </c>
    </row>
    <row r="178" ht="11.25" customHeight="1">
      <c r="A178" s="180" t="s">
        <v>2368</v>
      </c>
      <c r="B178" s="181" t="s">
        <v>2369</v>
      </c>
      <c r="C178" s="182" t="s">
        <v>52</v>
      </c>
      <c r="D178" s="175" t="s">
        <v>2370</v>
      </c>
      <c r="E178" s="175" t="s">
        <v>2371</v>
      </c>
      <c r="F178" s="183" t="s">
        <v>505</v>
      </c>
      <c r="G178" s="177">
        <v>3.0</v>
      </c>
      <c r="H178" s="177">
        <v>3.0</v>
      </c>
      <c r="I178" s="177">
        <v>5.0</v>
      </c>
      <c r="J178" s="184">
        <v>50.0</v>
      </c>
      <c r="K178" s="185">
        <v>16.6666666666667</v>
      </c>
      <c r="L178" s="179" t="s">
        <v>57</v>
      </c>
    </row>
    <row r="179" ht="11.25" customHeight="1">
      <c r="A179" s="180" t="s">
        <v>2372</v>
      </c>
      <c r="B179" s="181" t="s">
        <v>2373</v>
      </c>
      <c r="C179" s="182" t="s">
        <v>52</v>
      </c>
      <c r="D179" s="175" t="s">
        <v>2374</v>
      </c>
      <c r="E179" s="175" t="s">
        <v>2375</v>
      </c>
      <c r="F179" s="183" t="s">
        <v>1967</v>
      </c>
      <c r="G179" s="177">
        <v>1.0</v>
      </c>
      <c r="H179" s="177">
        <v>1.0</v>
      </c>
      <c r="I179" s="177">
        <v>3.0</v>
      </c>
      <c r="J179" s="184">
        <v>50.0</v>
      </c>
      <c r="K179" s="185">
        <v>50.0</v>
      </c>
      <c r="L179" s="179" t="s">
        <v>57</v>
      </c>
    </row>
    <row r="180" ht="11.25" customHeight="1">
      <c r="A180" s="180" t="s">
        <v>2372</v>
      </c>
      <c r="B180" s="181" t="s">
        <v>2373</v>
      </c>
      <c r="C180" s="182" t="s">
        <v>52</v>
      </c>
      <c r="D180" s="175" t="s">
        <v>2227</v>
      </c>
      <c r="E180" s="175" t="s">
        <v>2228</v>
      </c>
      <c r="F180" s="183" t="s">
        <v>1967</v>
      </c>
      <c r="G180" s="177">
        <v>1.0</v>
      </c>
      <c r="H180" s="177">
        <v>1.0</v>
      </c>
      <c r="I180" s="177">
        <v>3.0</v>
      </c>
      <c r="J180" s="184">
        <v>50.0</v>
      </c>
      <c r="K180" s="185">
        <v>50.0</v>
      </c>
      <c r="L180" s="179" t="s">
        <v>57</v>
      </c>
    </row>
    <row r="181" ht="11.25" customHeight="1">
      <c r="A181" s="180" t="s">
        <v>2372</v>
      </c>
      <c r="B181" s="181" t="s">
        <v>2373</v>
      </c>
      <c r="C181" s="182" t="s">
        <v>52</v>
      </c>
      <c r="D181" s="175" t="s">
        <v>2376</v>
      </c>
      <c r="E181" s="175" t="s">
        <v>2377</v>
      </c>
      <c r="F181" s="183" t="s">
        <v>505</v>
      </c>
      <c r="G181" s="177">
        <v>1.0</v>
      </c>
      <c r="H181" s="177">
        <v>1.0</v>
      </c>
      <c r="I181" s="177">
        <v>3.0</v>
      </c>
      <c r="J181" s="184">
        <v>50.0</v>
      </c>
      <c r="K181" s="185">
        <v>50.0</v>
      </c>
      <c r="L181" s="179" t="s">
        <v>57</v>
      </c>
    </row>
    <row r="182" ht="11.25" customHeight="1">
      <c r="A182" s="180" t="s">
        <v>2372</v>
      </c>
      <c r="B182" s="181" t="s">
        <v>2373</v>
      </c>
      <c r="C182" s="182" t="s">
        <v>52</v>
      </c>
      <c r="D182" s="175" t="s">
        <v>2378</v>
      </c>
      <c r="E182" s="175" t="s">
        <v>2379</v>
      </c>
      <c r="F182" s="183" t="s">
        <v>505</v>
      </c>
      <c r="G182" s="177">
        <v>1.0</v>
      </c>
      <c r="H182" s="177">
        <v>1.0</v>
      </c>
      <c r="I182" s="177">
        <v>3.0</v>
      </c>
      <c r="J182" s="184">
        <v>50.0</v>
      </c>
      <c r="K182" s="185">
        <v>50.0</v>
      </c>
      <c r="L182" s="179" t="s">
        <v>57</v>
      </c>
    </row>
    <row r="183" ht="11.25" customHeight="1">
      <c r="A183" s="180" t="s">
        <v>2380</v>
      </c>
      <c r="B183" s="181" t="s">
        <v>2381</v>
      </c>
      <c r="C183" s="182" t="s">
        <v>52</v>
      </c>
      <c r="D183" s="175" t="s">
        <v>2382</v>
      </c>
      <c r="E183" s="175" t="s">
        <v>2383</v>
      </c>
      <c r="F183" s="183" t="s">
        <v>505</v>
      </c>
      <c r="G183" s="177">
        <v>2.0</v>
      </c>
      <c r="H183" s="177">
        <v>2.0</v>
      </c>
      <c r="I183" s="177">
        <v>3.0</v>
      </c>
      <c r="J183" s="184">
        <v>50.0</v>
      </c>
      <c r="K183" s="185">
        <v>25.0</v>
      </c>
      <c r="L183" s="179" t="s">
        <v>57</v>
      </c>
    </row>
    <row r="184" ht="11.25" customHeight="1">
      <c r="A184" s="180" t="s">
        <v>2384</v>
      </c>
      <c r="B184" s="181" t="s">
        <v>2385</v>
      </c>
      <c r="C184" s="182" t="s">
        <v>52</v>
      </c>
      <c r="D184" s="175" t="s">
        <v>2386</v>
      </c>
      <c r="E184" s="175" t="s">
        <v>2387</v>
      </c>
      <c r="F184" s="183" t="s">
        <v>505</v>
      </c>
      <c r="G184" s="177">
        <v>2.0</v>
      </c>
      <c r="H184" s="177">
        <v>2.0</v>
      </c>
      <c r="I184" s="177">
        <v>2.0</v>
      </c>
      <c r="J184" s="184">
        <v>50.0</v>
      </c>
      <c r="K184" s="185">
        <v>25.0</v>
      </c>
      <c r="L184" s="179" t="s">
        <v>57</v>
      </c>
    </row>
    <row r="185" ht="11.25" customHeight="1">
      <c r="A185" s="180" t="s">
        <v>2388</v>
      </c>
      <c r="B185" s="181" t="s">
        <v>2389</v>
      </c>
      <c r="C185" s="182" t="s">
        <v>52</v>
      </c>
      <c r="D185" s="175" t="s">
        <v>2390</v>
      </c>
      <c r="E185" s="175" t="s">
        <v>2391</v>
      </c>
      <c r="F185" s="183" t="s">
        <v>1967</v>
      </c>
      <c r="G185" s="177">
        <v>6.0</v>
      </c>
      <c r="H185" s="177">
        <v>6.0</v>
      </c>
      <c r="I185" s="177">
        <v>7.0</v>
      </c>
      <c r="J185" s="184">
        <v>50.0</v>
      </c>
      <c r="K185" s="185">
        <v>8.33333333333333</v>
      </c>
      <c r="L185" s="179" t="s">
        <v>57</v>
      </c>
    </row>
    <row r="186" ht="11.25" customHeight="1">
      <c r="A186" s="180" t="s">
        <v>2388</v>
      </c>
      <c r="B186" s="181" t="s">
        <v>2389</v>
      </c>
      <c r="C186" s="182" t="s">
        <v>52</v>
      </c>
      <c r="D186" s="175" t="s">
        <v>2392</v>
      </c>
      <c r="E186" s="175" t="s">
        <v>2393</v>
      </c>
      <c r="F186" s="183" t="s">
        <v>505</v>
      </c>
      <c r="G186" s="177">
        <v>6.0</v>
      </c>
      <c r="H186" s="177">
        <v>6.0</v>
      </c>
      <c r="I186" s="177">
        <v>7.0</v>
      </c>
      <c r="J186" s="184">
        <v>50.0</v>
      </c>
      <c r="K186" s="185">
        <v>8.33333333333333</v>
      </c>
      <c r="L186" s="179" t="s">
        <v>57</v>
      </c>
    </row>
    <row r="187" ht="11.25" customHeight="1">
      <c r="A187" s="180" t="s">
        <v>2388</v>
      </c>
      <c r="B187" s="181" t="s">
        <v>2389</v>
      </c>
      <c r="C187" s="182" t="s">
        <v>52</v>
      </c>
      <c r="D187" s="175" t="s">
        <v>2394</v>
      </c>
      <c r="E187" s="175" t="s">
        <v>2395</v>
      </c>
      <c r="F187" s="183" t="s">
        <v>505</v>
      </c>
      <c r="G187" s="177">
        <v>6.0</v>
      </c>
      <c r="H187" s="177">
        <v>6.0</v>
      </c>
      <c r="I187" s="177">
        <v>7.0</v>
      </c>
      <c r="J187" s="184">
        <v>50.0</v>
      </c>
      <c r="K187" s="185">
        <v>8.33333333333333</v>
      </c>
      <c r="L187" s="179" t="s">
        <v>57</v>
      </c>
    </row>
    <row r="188" ht="11.25" customHeight="1">
      <c r="A188" s="180" t="s">
        <v>2388</v>
      </c>
      <c r="B188" s="181" t="s">
        <v>2389</v>
      </c>
      <c r="C188" s="182" t="s">
        <v>52</v>
      </c>
      <c r="D188" s="175" t="s">
        <v>2396</v>
      </c>
      <c r="E188" s="175" t="s">
        <v>2397</v>
      </c>
      <c r="F188" s="183" t="s">
        <v>1967</v>
      </c>
      <c r="G188" s="177">
        <v>6.0</v>
      </c>
      <c r="H188" s="177">
        <v>6.0</v>
      </c>
      <c r="I188" s="177">
        <v>7.0</v>
      </c>
      <c r="J188" s="184">
        <v>50.0</v>
      </c>
      <c r="K188" s="185">
        <v>8.33333333333333</v>
      </c>
      <c r="L188" s="179" t="s">
        <v>57</v>
      </c>
    </row>
    <row r="189" ht="11.25" customHeight="1">
      <c r="A189" s="180" t="s">
        <v>2388</v>
      </c>
      <c r="B189" s="181" t="s">
        <v>2389</v>
      </c>
      <c r="C189" s="182" t="s">
        <v>52</v>
      </c>
      <c r="D189" s="175" t="s">
        <v>2398</v>
      </c>
      <c r="E189" s="175" t="s">
        <v>2399</v>
      </c>
      <c r="F189" s="183" t="s">
        <v>1967</v>
      </c>
      <c r="G189" s="177">
        <v>6.0</v>
      </c>
      <c r="H189" s="177">
        <v>6.0</v>
      </c>
      <c r="I189" s="177">
        <v>7.0</v>
      </c>
      <c r="J189" s="184">
        <v>50.0</v>
      </c>
      <c r="K189" s="185">
        <v>8.33333333333333</v>
      </c>
      <c r="L189" s="179" t="s">
        <v>57</v>
      </c>
    </row>
    <row r="190" ht="11.25" customHeight="1">
      <c r="A190" s="180" t="s">
        <v>2400</v>
      </c>
      <c r="B190" s="181" t="s">
        <v>2401</v>
      </c>
      <c r="C190" s="182" t="s">
        <v>52</v>
      </c>
      <c r="D190" s="175" t="s">
        <v>2402</v>
      </c>
      <c r="E190" s="175" t="s">
        <v>2403</v>
      </c>
      <c r="F190" s="183" t="s">
        <v>1967</v>
      </c>
      <c r="G190" s="177">
        <v>3.0</v>
      </c>
      <c r="H190" s="177">
        <v>3.0</v>
      </c>
      <c r="I190" s="177">
        <v>3.0</v>
      </c>
      <c r="J190" s="184">
        <v>50.0</v>
      </c>
      <c r="K190" s="185">
        <v>16.6666666666667</v>
      </c>
      <c r="L190" s="179" t="s">
        <v>57</v>
      </c>
    </row>
    <row r="191" ht="11.25" customHeight="1">
      <c r="A191" s="180" t="s">
        <v>2400</v>
      </c>
      <c r="B191" s="181" t="s">
        <v>2401</v>
      </c>
      <c r="C191" s="182" t="s">
        <v>52</v>
      </c>
      <c r="D191" s="175" t="s">
        <v>2404</v>
      </c>
      <c r="E191" s="175" t="s">
        <v>2405</v>
      </c>
      <c r="F191" s="183" t="s">
        <v>1967</v>
      </c>
      <c r="G191" s="177">
        <v>3.0</v>
      </c>
      <c r="H191" s="177">
        <v>3.0</v>
      </c>
      <c r="I191" s="177">
        <v>3.0</v>
      </c>
      <c r="J191" s="184">
        <v>50.0</v>
      </c>
      <c r="K191" s="185">
        <v>16.6666666666667</v>
      </c>
      <c r="L191" s="179" t="s">
        <v>57</v>
      </c>
    </row>
    <row r="192" ht="11.25" customHeight="1">
      <c r="A192" s="180" t="s">
        <v>2400</v>
      </c>
      <c r="B192" s="181" t="s">
        <v>2401</v>
      </c>
      <c r="C192" s="182" t="s">
        <v>52</v>
      </c>
      <c r="D192" s="175" t="s">
        <v>2406</v>
      </c>
      <c r="E192" s="175" t="s">
        <v>2407</v>
      </c>
      <c r="F192" s="183" t="s">
        <v>1967</v>
      </c>
      <c r="G192" s="177">
        <v>3.0</v>
      </c>
      <c r="H192" s="177">
        <v>3.0</v>
      </c>
      <c r="I192" s="177">
        <v>3.0</v>
      </c>
      <c r="J192" s="184">
        <v>50.0</v>
      </c>
      <c r="K192" s="185">
        <v>16.6666666666667</v>
      </c>
      <c r="L192" s="179" t="s">
        <v>57</v>
      </c>
    </row>
    <row r="193" ht="11.25" customHeight="1">
      <c r="A193" s="180" t="s">
        <v>2400</v>
      </c>
      <c r="B193" s="181" t="s">
        <v>2401</v>
      </c>
      <c r="C193" s="182" t="s">
        <v>52</v>
      </c>
      <c r="D193" s="175" t="s">
        <v>2408</v>
      </c>
      <c r="E193" s="175" t="s">
        <v>2409</v>
      </c>
      <c r="F193" s="183" t="s">
        <v>1967</v>
      </c>
      <c r="G193" s="177">
        <v>3.0</v>
      </c>
      <c r="H193" s="177">
        <v>3.0</v>
      </c>
      <c r="I193" s="177">
        <v>3.0</v>
      </c>
      <c r="J193" s="184">
        <v>50.0</v>
      </c>
      <c r="K193" s="185">
        <v>16.6666666666667</v>
      </c>
      <c r="L193" s="179" t="s">
        <v>57</v>
      </c>
    </row>
    <row r="194" ht="11.25" customHeight="1">
      <c r="A194" s="180" t="s">
        <v>2400</v>
      </c>
      <c r="B194" s="181" t="s">
        <v>2401</v>
      </c>
      <c r="C194" s="182" t="s">
        <v>52</v>
      </c>
      <c r="D194" s="175" t="s">
        <v>2410</v>
      </c>
      <c r="E194" s="175" t="s">
        <v>2411</v>
      </c>
      <c r="F194" s="183" t="s">
        <v>505</v>
      </c>
      <c r="G194" s="177">
        <v>3.0</v>
      </c>
      <c r="H194" s="177">
        <v>3.0</v>
      </c>
      <c r="I194" s="177">
        <v>3.0</v>
      </c>
      <c r="J194" s="184">
        <v>50.0</v>
      </c>
      <c r="K194" s="185">
        <v>16.6666666666667</v>
      </c>
      <c r="L194" s="179" t="s">
        <v>57</v>
      </c>
    </row>
    <row r="195" ht="11.25" customHeight="1">
      <c r="A195" s="180" t="s">
        <v>2412</v>
      </c>
      <c r="B195" s="181" t="s">
        <v>2413</v>
      </c>
      <c r="C195" s="182" t="s">
        <v>52</v>
      </c>
      <c r="D195" s="175" t="s">
        <v>2414</v>
      </c>
      <c r="E195" s="175" t="s">
        <v>2415</v>
      </c>
      <c r="F195" s="183" t="s">
        <v>505</v>
      </c>
      <c r="G195" s="177">
        <v>2.0</v>
      </c>
      <c r="H195" s="177">
        <v>2.0</v>
      </c>
      <c r="I195" s="177">
        <v>9.0</v>
      </c>
      <c r="J195" s="184">
        <v>50.0</v>
      </c>
      <c r="K195" s="185">
        <v>25.0</v>
      </c>
      <c r="L195" s="179" t="s">
        <v>57</v>
      </c>
    </row>
    <row r="196" ht="11.25" customHeight="1">
      <c r="A196" s="180" t="s">
        <v>2416</v>
      </c>
      <c r="B196" s="181" t="s">
        <v>2417</v>
      </c>
      <c r="C196" s="182" t="s">
        <v>52</v>
      </c>
      <c r="D196" s="175" t="s">
        <v>2418</v>
      </c>
      <c r="E196" s="175" t="s">
        <v>2419</v>
      </c>
      <c r="F196" s="183" t="s">
        <v>505</v>
      </c>
      <c r="G196" s="177">
        <v>5.0</v>
      </c>
      <c r="H196" s="177">
        <v>5.0</v>
      </c>
      <c r="I196" s="177">
        <v>5.0</v>
      </c>
      <c r="J196" s="184">
        <v>50.0</v>
      </c>
      <c r="K196" s="185">
        <v>10.0</v>
      </c>
      <c r="L196" s="179" t="s">
        <v>57</v>
      </c>
    </row>
    <row r="197" ht="11.25" customHeight="1">
      <c r="A197" s="180" t="s">
        <v>2416</v>
      </c>
      <c r="B197" s="181" t="s">
        <v>2417</v>
      </c>
      <c r="C197" s="182" t="s">
        <v>52</v>
      </c>
      <c r="D197" s="175" t="s">
        <v>2420</v>
      </c>
      <c r="E197" s="175" t="s">
        <v>2421</v>
      </c>
      <c r="F197" s="183" t="s">
        <v>505</v>
      </c>
      <c r="G197" s="177">
        <v>5.0</v>
      </c>
      <c r="H197" s="177">
        <v>5.0</v>
      </c>
      <c r="I197" s="177">
        <v>5.0</v>
      </c>
      <c r="J197" s="184">
        <v>50.0</v>
      </c>
      <c r="K197" s="185">
        <v>10.0</v>
      </c>
      <c r="L197" s="179" t="s">
        <v>57</v>
      </c>
    </row>
    <row r="198" ht="11.25" customHeight="1">
      <c r="A198" s="180" t="s">
        <v>2416</v>
      </c>
      <c r="B198" s="181" t="s">
        <v>2417</v>
      </c>
      <c r="C198" s="182" t="s">
        <v>52</v>
      </c>
      <c r="D198" s="175" t="s">
        <v>2422</v>
      </c>
      <c r="E198" s="175" t="s">
        <v>2423</v>
      </c>
      <c r="F198" s="183" t="s">
        <v>505</v>
      </c>
      <c r="G198" s="177">
        <v>5.0</v>
      </c>
      <c r="H198" s="177">
        <v>5.0</v>
      </c>
      <c r="I198" s="177">
        <v>5.0</v>
      </c>
      <c r="J198" s="184">
        <v>50.0</v>
      </c>
      <c r="K198" s="185">
        <v>10.0</v>
      </c>
      <c r="L198" s="179" t="s">
        <v>57</v>
      </c>
    </row>
    <row r="199" ht="11.25" customHeight="1">
      <c r="A199" s="180" t="s">
        <v>2416</v>
      </c>
      <c r="B199" s="181" t="s">
        <v>2417</v>
      </c>
      <c r="C199" s="182" t="s">
        <v>52</v>
      </c>
      <c r="D199" s="175" t="s">
        <v>2424</v>
      </c>
      <c r="E199" s="175" t="s">
        <v>2425</v>
      </c>
      <c r="F199" s="183" t="s">
        <v>505</v>
      </c>
      <c r="G199" s="177">
        <v>5.0</v>
      </c>
      <c r="H199" s="177">
        <v>5.0</v>
      </c>
      <c r="I199" s="177">
        <v>5.0</v>
      </c>
      <c r="J199" s="184">
        <v>50.0</v>
      </c>
      <c r="K199" s="185">
        <v>10.0</v>
      </c>
      <c r="L199" s="179" t="s">
        <v>57</v>
      </c>
    </row>
    <row r="200" ht="11.25" customHeight="1">
      <c r="A200" s="180" t="s">
        <v>2416</v>
      </c>
      <c r="B200" s="181" t="s">
        <v>2417</v>
      </c>
      <c r="C200" s="182" t="s">
        <v>52</v>
      </c>
      <c r="D200" s="175" t="s">
        <v>2426</v>
      </c>
      <c r="E200" s="175" t="s">
        <v>2427</v>
      </c>
      <c r="F200" s="183" t="s">
        <v>505</v>
      </c>
      <c r="G200" s="177">
        <v>5.0</v>
      </c>
      <c r="H200" s="177">
        <v>5.0</v>
      </c>
      <c r="I200" s="177">
        <v>5.0</v>
      </c>
      <c r="J200" s="184">
        <v>50.0</v>
      </c>
      <c r="K200" s="185">
        <v>10.0</v>
      </c>
      <c r="L200" s="179" t="s">
        <v>57</v>
      </c>
    </row>
    <row r="201" ht="11.25" customHeight="1">
      <c r="A201" s="180" t="s">
        <v>2428</v>
      </c>
      <c r="B201" s="181" t="s">
        <v>2429</v>
      </c>
      <c r="C201" s="182" t="s">
        <v>52</v>
      </c>
      <c r="D201" s="175" t="s">
        <v>2430</v>
      </c>
      <c r="E201" s="175" t="s">
        <v>2431</v>
      </c>
      <c r="F201" s="183" t="s">
        <v>505</v>
      </c>
      <c r="G201" s="177">
        <v>4.0</v>
      </c>
      <c r="H201" s="177">
        <v>4.0</v>
      </c>
      <c r="I201" s="177">
        <v>4.0</v>
      </c>
      <c r="J201" s="184">
        <v>50.0</v>
      </c>
      <c r="K201" s="185">
        <v>12.5</v>
      </c>
      <c r="L201" s="179" t="s">
        <v>57</v>
      </c>
    </row>
    <row r="202" ht="11.25" customHeight="1">
      <c r="A202" s="180" t="s">
        <v>2428</v>
      </c>
      <c r="B202" s="181" t="s">
        <v>2429</v>
      </c>
      <c r="C202" s="182" t="s">
        <v>52</v>
      </c>
      <c r="D202" s="175" t="s">
        <v>2432</v>
      </c>
      <c r="E202" s="175" t="s">
        <v>2433</v>
      </c>
      <c r="F202" s="183" t="s">
        <v>505</v>
      </c>
      <c r="G202" s="177">
        <v>4.0</v>
      </c>
      <c r="H202" s="177">
        <v>4.0</v>
      </c>
      <c r="I202" s="177">
        <v>4.0</v>
      </c>
      <c r="J202" s="184">
        <v>50.0</v>
      </c>
      <c r="K202" s="185">
        <v>12.5</v>
      </c>
      <c r="L202" s="179" t="s">
        <v>57</v>
      </c>
    </row>
    <row r="203" ht="11.25" customHeight="1">
      <c r="A203" s="180" t="s">
        <v>2428</v>
      </c>
      <c r="B203" s="181" t="s">
        <v>2429</v>
      </c>
      <c r="C203" s="182" t="s">
        <v>52</v>
      </c>
      <c r="D203" s="175" t="s">
        <v>2434</v>
      </c>
      <c r="E203" s="175" t="s">
        <v>2435</v>
      </c>
      <c r="F203" s="183" t="s">
        <v>505</v>
      </c>
      <c r="G203" s="177">
        <v>4.0</v>
      </c>
      <c r="H203" s="177">
        <v>4.0</v>
      </c>
      <c r="I203" s="177">
        <v>4.0</v>
      </c>
      <c r="J203" s="184">
        <v>50.0</v>
      </c>
      <c r="K203" s="185">
        <v>12.5</v>
      </c>
      <c r="L203" s="179" t="s">
        <v>57</v>
      </c>
    </row>
    <row r="204" ht="11.25" customHeight="1">
      <c r="A204" s="180" t="s">
        <v>2428</v>
      </c>
      <c r="B204" s="181" t="s">
        <v>2429</v>
      </c>
      <c r="C204" s="182" t="s">
        <v>52</v>
      </c>
      <c r="D204" s="175" t="s">
        <v>2436</v>
      </c>
      <c r="E204" s="175" t="s">
        <v>2437</v>
      </c>
      <c r="F204" s="183" t="s">
        <v>505</v>
      </c>
      <c r="G204" s="177">
        <v>4.0</v>
      </c>
      <c r="H204" s="177">
        <v>4.0</v>
      </c>
      <c r="I204" s="177">
        <v>4.0</v>
      </c>
      <c r="J204" s="184">
        <v>50.0</v>
      </c>
      <c r="K204" s="185">
        <v>12.5</v>
      </c>
      <c r="L204" s="179" t="s">
        <v>57</v>
      </c>
    </row>
    <row r="205" ht="11.25" customHeight="1">
      <c r="A205" s="180" t="s">
        <v>2438</v>
      </c>
      <c r="B205" s="181" t="s">
        <v>2439</v>
      </c>
      <c r="C205" s="182" t="s">
        <v>52</v>
      </c>
      <c r="D205" s="175" t="s">
        <v>2440</v>
      </c>
      <c r="E205" s="175" t="s">
        <v>2441</v>
      </c>
      <c r="F205" s="183" t="s">
        <v>505</v>
      </c>
      <c r="G205" s="177">
        <v>4.0</v>
      </c>
      <c r="H205" s="177">
        <v>4.0</v>
      </c>
      <c r="I205" s="177">
        <v>6.0</v>
      </c>
      <c r="J205" s="184">
        <v>50.0</v>
      </c>
      <c r="K205" s="185">
        <v>12.5</v>
      </c>
      <c r="L205" s="179" t="s">
        <v>57</v>
      </c>
    </row>
    <row r="206" ht="11.25" customHeight="1">
      <c r="A206" s="180" t="s">
        <v>2438</v>
      </c>
      <c r="B206" s="181" t="s">
        <v>2439</v>
      </c>
      <c r="C206" s="182" t="s">
        <v>52</v>
      </c>
      <c r="D206" s="175" t="s">
        <v>2442</v>
      </c>
      <c r="E206" s="175" t="s">
        <v>2443</v>
      </c>
      <c r="F206" s="183" t="s">
        <v>505</v>
      </c>
      <c r="G206" s="177">
        <v>4.0</v>
      </c>
      <c r="H206" s="177">
        <v>4.0</v>
      </c>
      <c r="I206" s="177">
        <v>6.0</v>
      </c>
      <c r="J206" s="184">
        <v>50.0</v>
      </c>
      <c r="K206" s="185">
        <v>12.5</v>
      </c>
      <c r="L206" s="179" t="s">
        <v>57</v>
      </c>
    </row>
    <row r="207" ht="11.25" customHeight="1">
      <c r="A207" s="180" t="s">
        <v>2438</v>
      </c>
      <c r="B207" s="181" t="s">
        <v>2439</v>
      </c>
      <c r="C207" s="182" t="s">
        <v>52</v>
      </c>
      <c r="D207" s="175" t="s">
        <v>2444</v>
      </c>
      <c r="E207" s="175" t="s">
        <v>2445</v>
      </c>
      <c r="F207" s="183" t="s">
        <v>505</v>
      </c>
      <c r="G207" s="177">
        <v>4.0</v>
      </c>
      <c r="H207" s="177">
        <v>4.0</v>
      </c>
      <c r="I207" s="177">
        <v>6.0</v>
      </c>
      <c r="J207" s="184">
        <v>50.0</v>
      </c>
      <c r="K207" s="185">
        <v>12.5</v>
      </c>
      <c r="L207" s="179" t="s">
        <v>57</v>
      </c>
    </row>
    <row r="208" ht="11.25" customHeight="1">
      <c r="A208" s="180" t="s">
        <v>2438</v>
      </c>
      <c r="B208" s="181" t="s">
        <v>2439</v>
      </c>
      <c r="C208" s="182" t="s">
        <v>52</v>
      </c>
      <c r="D208" s="175" t="s">
        <v>2446</v>
      </c>
      <c r="E208" s="175" t="s">
        <v>2447</v>
      </c>
      <c r="F208" s="183" t="s">
        <v>505</v>
      </c>
      <c r="G208" s="177">
        <v>4.0</v>
      </c>
      <c r="H208" s="177">
        <v>4.0</v>
      </c>
      <c r="I208" s="177">
        <v>6.0</v>
      </c>
      <c r="J208" s="184">
        <v>50.0</v>
      </c>
      <c r="K208" s="185">
        <v>12.5</v>
      </c>
      <c r="L208" s="179" t="s">
        <v>57</v>
      </c>
    </row>
    <row r="209" ht="11.25" customHeight="1">
      <c r="A209" s="180" t="s">
        <v>2438</v>
      </c>
      <c r="B209" s="181" t="s">
        <v>2439</v>
      </c>
      <c r="C209" s="182" t="s">
        <v>52</v>
      </c>
      <c r="D209" s="175" t="s">
        <v>2448</v>
      </c>
      <c r="E209" s="175" t="s">
        <v>2449</v>
      </c>
      <c r="F209" s="183" t="s">
        <v>505</v>
      </c>
      <c r="G209" s="177">
        <v>4.0</v>
      </c>
      <c r="H209" s="177">
        <v>4.0</v>
      </c>
      <c r="I209" s="177">
        <v>6.0</v>
      </c>
      <c r="J209" s="184">
        <v>50.0</v>
      </c>
      <c r="K209" s="185">
        <v>12.5</v>
      </c>
      <c r="L209" s="179" t="s">
        <v>57</v>
      </c>
    </row>
    <row r="210" ht="11.25" customHeight="1">
      <c r="A210" s="180" t="s">
        <v>2450</v>
      </c>
      <c r="B210" s="181" t="s">
        <v>2451</v>
      </c>
      <c r="C210" s="182" t="s">
        <v>52</v>
      </c>
      <c r="D210" s="175" t="s">
        <v>2227</v>
      </c>
      <c r="E210" s="175" t="s">
        <v>2228</v>
      </c>
      <c r="F210" s="183" t="s">
        <v>505</v>
      </c>
      <c r="G210" s="177">
        <v>3.0</v>
      </c>
      <c r="H210" s="177">
        <v>3.0</v>
      </c>
      <c r="I210" s="177">
        <v>3.0</v>
      </c>
      <c r="J210" s="184">
        <v>50.0</v>
      </c>
      <c r="K210" s="185">
        <v>16.6666666666667</v>
      </c>
      <c r="L210" s="179" t="s">
        <v>57</v>
      </c>
    </row>
    <row r="211" ht="11.25" customHeight="1">
      <c r="A211" s="180" t="s">
        <v>2452</v>
      </c>
      <c r="B211" s="181" t="s">
        <v>2453</v>
      </c>
      <c r="C211" s="182" t="s">
        <v>52</v>
      </c>
      <c r="D211" s="175" t="s">
        <v>2227</v>
      </c>
      <c r="E211" s="175" t="s">
        <v>2228</v>
      </c>
      <c r="F211" s="183" t="s">
        <v>505</v>
      </c>
      <c r="G211" s="177">
        <v>2.0</v>
      </c>
      <c r="H211" s="177">
        <v>2.0</v>
      </c>
      <c r="I211" s="177">
        <v>4.0</v>
      </c>
      <c r="J211" s="184">
        <v>50.0</v>
      </c>
      <c r="K211" s="185">
        <v>25.0</v>
      </c>
      <c r="L211" s="179" t="s">
        <v>57</v>
      </c>
    </row>
    <row r="212" ht="11.25" customHeight="1">
      <c r="A212" s="180" t="s">
        <v>2454</v>
      </c>
      <c r="B212" s="181" t="s">
        <v>2455</v>
      </c>
      <c r="C212" s="182" t="s">
        <v>52</v>
      </c>
      <c r="D212" s="175" t="s">
        <v>2456</v>
      </c>
      <c r="E212" s="175" t="s">
        <v>2457</v>
      </c>
      <c r="F212" s="183" t="s">
        <v>505</v>
      </c>
      <c r="G212" s="177">
        <v>4.0</v>
      </c>
      <c r="H212" s="177">
        <v>4.0</v>
      </c>
      <c r="I212" s="177">
        <v>4.0</v>
      </c>
      <c r="J212" s="184">
        <v>50.0</v>
      </c>
      <c r="K212" s="185">
        <v>12.5</v>
      </c>
      <c r="L212" s="179" t="s">
        <v>57</v>
      </c>
    </row>
    <row r="213" ht="11.25" customHeight="1">
      <c r="A213" s="180" t="s">
        <v>2454</v>
      </c>
      <c r="B213" s="181" t="s">
        <v>2455</v>
      </c>
      <c r="C213" s="182" t="s">
        <v>52</v>
      </c>
      <c r="D213" s="175" t="s">
        <v>2458</v>
      </c>
      <c r="E213" s="175" t="s">
        <v>2459</v>
      </c>
      <c r="F213" s="183" t="s">
        <v>505</v>
      </c>
      <c r="G213" s="177">
        <v>4.0</v>
      </c>
      <c r="H213" s="177">
        <v>4.0</v>
      </c>
      <c r="I213" s="177">
        <v>4.0</v>
      </c>
      <c r="J213" s="184">
        <v>50.0</v>
      </c>
      <c r="K213" s="185">
        <v>12.5</v>
      </c>
      <c r="L213" s="179" t="s">
        <v>57</v>
      </c>
    </row>
    <row r="214" ht="11.25" customHeight="1">
      <c r="A214" s="180" t="s">
        <v>2460</v>
      </c>
      <c r="B214" s="181" t="s">
        <v>2461</v>
      </c>
      <c r="C214" s="182" t="s">
        <v>52</v>
      </c>
      <c r="D214" s="175" t="s">
        <v>2462</v>
      </c>
      <c r="E214" s="175" t="s">
        <v>2463</v>
      </c>
      <c r="F214" s="183" t="s">
        <v>505</v>
      </c>
      <c r="G214" s="177">
        <v>3.0</v>
      </c>
      <c r="H214" s="177">
        <v>3.0</v>
      </c>
      <c r="I214" s="177">
        <v>4.0</v>
      </c>
      <c r="J214" s="184">
        <v>50.0</v>
      </c>
      <c r="K214" s="185">
        <v>16.6666666666667</v>
      </c>
      <c r="L214" s="179" t="s">
        <v>57</v>
      </c>
    </row>
    <row r="215" ht="11.25" customHeight="1">
      <c r="A215" s="180" t="s">
        <v>2464</v>
      </c>
      <c r="B215" s="181" t="s">
        <v>2465</v>
      </c>
      <c r="C215" s="182" t="s">
        <v>52</v>
      </c>
      <c r="D215" s="175" t="s">
        <v>2466</v>
      </c>
      <c r="E215" s="175" t="s">
        <v>2467</v>
      </c>
      <c r="F215" s="183" t="s">
        <v>1967</v>
      </c>
      <c r="G215" s="177">
        <v>4.0</v>
      </c>
      <c r="H215" s="177">
        <v>2.0</v>
      </c>
      <c r="I215" s="177">
        <v>4.0</v>
      </c>
      <c r="J215" s="184">
        <v>50.0</v>
      </c>
      <c r="K215" s="185">
        <v>12.5</v>
      </c>
      <c r="L215" s="179" t="s">
        <v>57</v>
      </c>
    </row>
    <row r="216" ht="11.25" customHeight="1">
      <c r="A216" s="180" t="s">
        <v>2468</v>
      </c>
      <c r="B216" s="181" t="s">
        <v>2469</v>
      </c>
      <c r="C216" s="182" t="s">
        <v>52</v>
      </c>
      <c r="D216" s="175" t="s">
        <v>2470</v>
      </c>
      <c r="E216" s="175" t="s">
        <v>2471</v>
      </c>
      <c r="F216" s="183" t="s">
        <v>505</v>
      </c>
      <c r="G216" s="177">
        <v>1.0</v>
      </c>
      <c r="H216" s="177">
        <v>1.0</v>
      </c>
      <c r="I216" s="177">
        <v>1.0</v>
      </c>
      <c r="J216" s="184">
        <v>50.0</v>
      </c>
      <c r="K216" s="185">
        <v>50.0</v>
      </c>
      <c r="L216" s="179" t="s">
        <v>58</v>
      </c>
    </row>
    <row r="217" ht="11.25" customHeight="1">
      <c r="A217" s="180" t="s">
        <v>2468</v>
      </c>
      <c r="B217" s="181" t="s">
        <v>2472</v>
      </c>
      <c r="C217" s="182" t="s">
        <v>52</v>
      </c>
      <c r="D217" s="175" t="s">
        <v>2473</v>
      </c>
      <c r="E217" s="175" t="s">
        <v>2474</v>
      </c>
      <c r="F217" s="183" t="s">
        <v>505</v>
      </c>
      <c r="G217" s="177">
        <v>1.0</v>
      </c>
      <c r="H217" s="177">
        <v>1.0</v>
      </c>
      <c r="I217" s="177">
        <v>1.0</v>
      </c>
      <c r="J217" s="184">
        <v>50.0</v>
      </c>
      <c r="K217" s="185">
        <v>50.0</v>
      </c>
      <c r="L217" s="179" t="s">
        <v>58</v>
      </c>
    </row>
    <row r="218" ht="11.25" customHeight="1">
      <c r="A218" s="180" t="s">
        <v>2468</v>
      </c>
      <c r="B218" s="181" t="s">
        <v>2475</v>
      </c>
      <c r="C218" s="182" t="s">
        <v>52</v>
      </c>
      <c r="D218" s="175" t="s">
        <v>2476</v>
      </c>
      <c r="E218" s="175" t="s">
        <v>2477</v>
      </c>
      <c r="F218" s="183" t="s">
        <v>505</v>
      </c>
      <c r="G218" s="177">
        <v>1.0</v>
      </c>
      <c r="H218" s="177">
        <v>1.0</v>
      </c>
      <c r="I218" s="177">
        <v>1.0</v>
      </c>
      <c r="J218" s="184">
        <v>50.0</v>
      </c>
      <c r="K218" s="185">
        <v>50.0</v>
      </c>
      <c r="L218" s="179" t="s">
        <v>58</v>
      </c>
    </row>
    <row r="219" ht="11.25" customHeight="1">
      <c r="A219" s="180" t="s">
        <v>2468</v>
      </c>
      <c r="B219" s="181" t="s">
        <v>2478</v>
      </c>
      <c r="C219" s="182" t="s">
        <v>52</v>
      </c>
      <c r="D219" s="175" t="s">
        <v>2479</v>
      </c>
      <c r="E219" s="175" t="s">
        <v>2480</v>
      </c>
      <c r="F219" s="183" t="s">
        <v>505</v>
      </c>
      <c r="G219" s="177">
        <v>1.0</v>
      </c>
      <c r="H219" s="177">
        <v>1.0</v>
      </c>
      <c r="I219" s="177">
        <v>1.0</v>
      </c>
      <c r="J219" s="184">
        <v>50.0</v>
      </c>
      <c r="K219" s="185">
        <v>50.0</v>
      </c>
      <c r="L219" s="179" t="s">
        <v>58</v>
      </c>
    </row>
    <row r="220" ht="11.25" customHeight="1">
      <c r="A220" s="180" t="s">
        <v>2468</v>
      </c>
      <c r="B220" s="181" t="s">
        <v>2478</v>
      </c>
      <c r="C220" s="182" t="s">
        <v>52</v>
      </c>
      <c r="D220" s="175" t="s">
        <v>2481</v>
      </c>
      <c r="E220" s="175" t="s">
        <v>2482</v>
      </c>
      <c r="F220" s="183" t="s">
        <v>505</v>
      </c>
      <c r="G220" s="177">
        <v>1.0</v>
      </c>
      <c r="H220" s="177">
        <v>1.0</v>
      </c>
      <c r="I220" s="177">
        <v>1.0</v>
      </c>
      <c r="J220" s="184">
        <v>50.0</v>
      </c>
      <c r="K220" s="185">
        <v>50.0</v>
      </c>
      <c r="L220" s="179" t="s">
        <v>58</v>
      </c>
    </row>
    <row r="221" ht="11.25" customHeight="1">
      <c r="A221" s="180" t="s">
        <v>2468</v>
      </c>
      <c r="B221" s="181" t="s">
        <v>2483</v>
      </c>
      <c r="C221" s="182" t="s">
        <v>52</v>
      </c>
      <c r="D221" s="175" t="s">
        <v>2484</v>
      </c>
      <c r="E221" s="175" t="s">
        <v>2485</v>
      </c>
      <c r="F221" s="183" t="s">
        <v>505</v>
      </c>
      <c r="G221" s="177">
        <v>1.0</v>
      </c>
      <c r="H221" s="177">
        <v>1.0</v>
      </c>
      <c r="I221" s="177">
        <v>1.0</v>
      </c>
      <c r="J221" s="184">
        <v>50.0</v>
      </c>
      <c r="K221" s="185">
        <v>50.0</v>
      </c>
      <c r="L221" s="179" t="s">
        <v>58</v>
      </c>
    </row>
    <row r="222" ht="11.25" customHeight="1">
      <c r="A222" s="180" t="s">
        <v>2468</v>
      </c>
      <c r="B222" s="181" t="s">
        <v>2486</v>
      </c>
      <c r="C222" s="182" t="s">
        <v>52</v>
      </c>
      <c r="D222" s="175" t="s">
        <v>2487</v>
      </c>
      <c r="E222" s="175" t="s">
        <v>2488</v>
      </c>
      <c r="F222" s="183" t="s">
        <v>505</v>
      </c>
      <c r="G222" s="177">
        <v>1.0</v>
      </c>
      <c r="H222" s="177">
        <v>1.0</v>
      </c>
      <c r="I222" s="177">
        <v>1.0</v>
      </c>
      <c r="J222" s="184">
        <v>50.0</v>
      </c>
      <c r="K222" s="185">
        <v>50.0</v>
      </c>
      <c r="L222" s="179" t="s">
        <v>58</v>
      </c>
    </row>
    <row r="223" ht="11.25" customHeight="1">
      <c r="A223" s="180" t="s">
        <v>2468</v>
      </c>
      <c r="B223" s="181" t="s">
        <v>2489</v>
      </c>
      <c r="C223" s="182" t="s">
        <v>52</v>
      </c>
      <c r="D223" s="175" t="s">
        <v>2490</v>
      </c>
      <c r="E223" s="175" t="s">
        <v>2491</v>
      </c>
      <c r="F223" s="183" t="s">
        <v>505</v>
      </c>
      <c r="G223" s="177">
        <v>1.0</v>
      </c>
      <c r="H223" s="177">
        <v>1.0</v>
      </c>
      <c r="I223" s="177">
        <v>1.0</v>
      </c>
      <c r="J223" s="184">
        <v>50.0</v>
      </c>
      <c r="K223" s="185">
        <v>50.0</v>
      </c>
      <c r="L223" s="179" t="s">
        <v>58</v>
      </c>
    </row>
    <row r="224" ht="11.25" customHeight="1">
      <c r="A224" s="180" t="s">
        <v>2492</v>
      </c>
      <c r="B224" s="181" t="s">
        <v>2493</v>
      </c>
      <c r="C224" s="182" t="s">
        <v>52</v>
      </c>
      <c r="D224" s="175" t="s">
        <v>2494</v>
      </c>
      <c r="E224" s="175" t="s">
        <v>2495</v>
      </c>
      <c r="F224" s="183" t="s">
        <v>505</v>
      </c>
      <c r="G224" s="177">
        <v>4.0</v>
      </c>
      <c r="H224" s="177">
        <v>4.0</v>
      </c>
      <c r="I224" s="177">
        <v>4.0</v>
      </c>
      <c r="J224" s="184">
        <v>50.0</v>
      </c>
      <c r="K224" s="185">
        <v>12.5</v>
      </c>
      <c r="L224" s="179" t="s">
        <v>61</v>
      </c>
    </row>
    <row r="225" ht="11.25" customHeight="1">
      <c r="A225" s="180" t="s">
        <v>2492</v>
      </c>
      <c r="B225" s="181" t="s">
        <v>2493</v>
      </c>
      <c r="C225" s="182" t="s">
        <v>52</v>
      </c>
      <c r="D225" s="175" t="s">
        <v>2496</v>
      </c>
      <c r="E225" s="175" t="s">
        <v>2497</v>
      </c>
      <c r="F225" s="183" t="s">
        <v>505</v>
      </c>
      <c r="G225" s="177">
        <v>4.0</v>
      </c>
      <c r="H225" s="177">
        <v>4.0</v>
      </c>
      <c r="I225" s="177">
        <v>4.0</v>
      </c>
      <c r="J225" s="184">
        <v>50.0</v>
      </c>
      <c r="K225" s="185">
        <v>12.5</v>
      </c>
      <c r="L225" s="179" t="s">
        <v>61</v>
      </c>
    </row>
    <row r="226" ht="11.25" customHeight="1">
      <c r="A226" s="180" t="s">
        <v>2498</v>
      </c>
      <c r="B226" s="181" t="s">
        <v>2493</v>
      </c>
      <c r="C226" s="182" t="s">
        <v>52</v>
      </c>
      <c r="D226" s="175" t="s">
        <v>2499</v>
      </c>
      <c r="E226" s="175" t="s">
        <v>2500</v>
      </c>
      <c r="F226" s="183" t="s">
        <v>505</v>
      </c>
      <c r="G226" s="177">
        <v>4.0</v>
      </c>
      <c r="H226" s="177">
        <v>4.0</v>
      </c>
      <c r="I226" s="177">
        <v>4.0</v>
      </c>
      <c r="J226" s="184">
        <v>50.0</v>
      </c>
      <c r="K226" s="185">
        <v>12.5</v>
      </c>
      <c r="L226" s="179" t="s">
        <v>61</v>
      </c>
    </row>
    <row r="227" ht="11.25" customHeight="1">
      <c r="A227" s="180" t="s">
        <v>2498</v>
      </c>
      <c r="B227" s="181" t="s">
        <v>2493</v>
      </c>
      <c r="C227" s="182" t="s">
        <v>52</v>
      </c>
      <c r="D227" s="175" t="s">
        <v>2501</v>
      </c>
      <c r="E227" s="175" t="s">
        <v>2502</v>
      </c>
      <c r="F227" s="183" t="s">
        <v>505</v>
      </c>
      <c r="G227" s="177">
        <v>4.0</v>
      </c>
      <c r="H227" s="177">
        <v>4.0</v>
      </c>
      <c r="I227" s="177">
        <v>4.0</v>
      </c>
      <c r="J227" s="184">
        <v>50.0</v>
      </c>
      <c r="K227" s="185">
        <v>12.5</v>
      </c>
      <c r="L227" s="179" t="s">
        <v>61</v>
      </c>
    </row>
    <row r="228" ht="11.25" customHeight="1">
      <c r="A228" s="180" t="s">
        <v>2498</v>
      </c>
      <c r="B228" s="181" t="s">
        <v>2493</v>
      </c>
      <c r="C228" s="182" t="s">
        <v>52</v>
      </c>
      <c r="D228" s="175" t="s">
        <v>2503</v>
      </c>
      <c r="E228" s="175" t="s">
        <v>2504</v>
      </c>
      <c r="F228" s="183" t="s">
        <v>505</v>
      </c>
      <c r="G228" s="177">
        <v>4.0</v>
      </c>
      <c r="H228" s="177">
        <v>4.0</v>
      </c>
      <c r="I228" s="177">
        <v>4.0</v>
      </c>
      <c r="J228" s="184">
        <v>50.0</v>
      </c>
      <c r="K228" s="185">
        <v>12.5</v>
      </c>
      <c r="L228" s="179" t="s">
        <v>61</v>
      </c>
    </row>
    <row r="229" ht="11.25" customHeight="1">
      <c r="A229" s="180" t="s">
        <v>2498</v>
      </c>
      <c r="B229" s="181" t="s">
        <v>2493</v>
      </c>
      <c r="C229" s="182" t="s">
        <v>52</v>
      </c>
      <c r="D229" s="175" t="s">
        <v>2505</v>
      </c>
      <c r="E229" s="175" t="s">
        <v>2506</v>
      </c>
      <c r="F229" s="183" t="s">
        <v>505</v>
      </c>
      <c r="G229" s="177">
        <v>4.0</v>
      </c>
      <c r="H229" s="177">
        <v>4.0</v>
      </c>
      <c r="I229" s="177">
        <v>4.0</v>
      </c>
      <c r="J229" s="184">
        <v>50.0</v>
      </c>
      <c r="K229" s="185">
        <v>12.5</v>
      </c>
      <c r="L229" s="179" t="s">
        <v>61</v>
      </c>
    </row>
    <row r="230" ht="11.25" customHeight="1">
      <c r="A230" s="180" t="s">
        <v>2498</v>
      </c>
      <c r="B230" s="181" t="s">
        <v>2493</v>
      </c>
      <c r="C230" s="182" t="s">
        <v>52</v>
      </c>
      <c r="D230" s="175" t="s">
        <v>2507</v>
      </c>
      <c r="E230" s="175" t="s">
        <v>2508</v>
      </c>
      <c r="F230" s="183" t="s">
        <v>505</v>
      </c>
      <c r="G230" s="177">
        <v>4.0</v>
      </c>
      <c r="H230" s="177">
        <v>4.0</v>
      </c>
      <c r="I230" s="177">
        <v>4.0</v>
      </c>
      <c r="J230" s="184">
        <v>50.0</v>
      </c>
      <c r="K230" s="185">
        <v>12.5</v>
      </c>
      <c r="L230" s="179" t="s">
        <v>61</v>
      </c>
    </row>
    <row r="231" ht="11.25" customHeight="1">
      <c r="A231" s="180" t="s">
        <v>2498</v>
      </c>
      <c r="B231" s="181" t="s">
        <v>2493</v>
      </c>
      <c r="C231" s="182" t="s">
        <v>52</v>
      </c>
      <c r="D231" s="175" t="s">
        <v>2509</v>
      </c>
      <c r="E231" s="175" t="s">
        <v>2510</v>
      </c>
      <c r="F231" s="183" t="s">
        <v>505</v>
      </c>
      <c r="G231" s="177">
        <v>4.0</v>
      </c>
      <c r="H231" s="177">
        <v>4.0</v>
      </c>
      <c r="I231" s="177">
        <v>4.0</v>
      </c>
      <c r="J231" s="184">
        <v>50.0</v>
      </c>
      <c r="K231" s="185">
        <v>12.5</v>
      </c>
      <c r="L231" s="179" t="s">
        <v>61</v>
      </c>
    </row>
    <row r="232" ht="11.25" customHeight="1">
      <c r="A232" s="180" t="s">
        <v>2498</v>
      </c>
      <c r="B232" s="181" t="s">
        <v>2493</v>
      </c>
      <c r="C232" s="182" t="s">
        <v>52</v>
      </c>
      <c r="D232" s="175" t="s">
        <v>2511</v>
      </c>
      <c r="E232" s="175" t="s">
        <v>2512</v>
      </c>
      <c r="F232" s="183" t="s">
        <v>505</v>
      </c>
      <c r="G232" s="177">
        <v>4.0</v>
      </c>
      <c r="H232" s="177">
        <v>4.0</v>
      </c>
      <c r="I232" s="177">
        <v>4.0</v>
      </c>
      <c r="J232" s="184">
        <v>50.0</v>
      </c>
      <c r="K232" s="185">
        <v>12.5</v>
      </c>
      <c r="L232" s="179" t="s">
        <v>61</v>
      </c>
    </row>
    <row r="233" ht="11.25" customHeight="1">
      <c r="A233" s="180" t="s">
        <v>2513</v>
      </c>
      <c r="B233" s="181" t="s">
        <v>2514</v>
      </c>
      <c r="C233" s="182" t="s">
        <v>52</v>
      </c>
      <c r="D233" s="175" t="s">
        <v>2515</v>
      </c>
      <c r="E233" s="175" t="s">
        <v>2516</v>
      </c>
      <c r="F233" s="183" t="s">
        <v>505</v>
      </c>
      <c r="G233" s="177">
        <v>3.0</v>
      </c>
      <c r="H233" s="177">
        <v>3.0</v>
      </c>
      <c r="I233" s="177">
        <v>3.0</v>
      </c>
      <c r="J233" s="184">
        <v>50.0</v>
      </c>
      <c r="K233" s="185">
        <v>16.6666666666667</v>
      </c>
      <c r="L233" s="179" t="s">
        <v>61</v>
      </c>
    </row>
    <row r="234" ht="11.25" customHeight="1">
      <c r="A234" s="180" t="s">
        <v>2513</v>
      </c>
      <c r="B234" s="181" t="s">
        <v>2514</v>
      </c>
      <c r="C234" s="182" t="s">
        <v>52</v>
      </c>
      <c r="D234" s="175" t="s">
        <v>2517</v>
      </c>
      <c r="E234" s="175" t="s">
        <v>2518</v>
      </c>
      <c r="F234" s="183" t="s">
        <v>505</v>
      </c>
      <c r="G234" s="177">
        <v>3.0</v>
      </c>
      <c r="H234" s="177">
        <v>3.0</v>
      </c>
      <c r="I234" s="177">
        <v>3.0</v>
      </c>
      <c r="J234" s="184">
        <v>50.0</v>
      </c>
      <c r="K234" s="185">
        <v>16.6666666666667</v>
      </c>
      <c r="L234" s="179" t="s">
        <v>61</v>
      </c>
    </row>
    <row r="235" ht="11.25" customHeight="1">
      <c r="A235" s="180" t="s">
        <v>2513</v>
      </c>
      <c r="B235" s="181" t="s">
        <v>2519</v>
      </c>
      <c r="C235" s="182" t="s">
        <v>52</v>
      </c>
      <c r="D235" s="175" t="s">
        <v>2520</v>
      </c>
      <c r="E235" s="175" t="s">
        <v>2521</v>
      </c>
      <c r="F235" s="183" t="s">
        <v>505</v>
      </c>
      <c r="G235" s="177">
        <v>3.0</v>
      </c>
      <c r="H235" s="177">
        <v>3.0</v>
      </c>
      <c r="I235" s="177">
        <v>3.0</v>
      </c>
      <c r="J235" s="184">
        <v>50.0</v>
      </c>
      <c r="K235" s="185">
        <v>16.6666666666667</v>
      </c>
      <c r="L235" s="179" t="s">
        <v>61</v>
      </c>
    </row>
    <row r="236" ht="11.25" customHeight="1">
      <c r="A236" s="180" t="s">
        <v>2522</v>
      </c>
      <c r="B236" s="181" t="s">
        <v>2523</v>
      </c>
      <c r="C236" s="182" t="s">
        <v>52</v>
      </c>
      <c r="D236" s="175" t="s">
        <v>2524</v>
      </c>
      <c r="E236" s="175" t="s">
        <v>2525</v>
      </c>
      <c r="F236" s="183" t="s">
        <v>505</v>
      </c>
      <c r="G236" s="177">
        <v>5.0</v>
      </c>
      <c r="H236" s="177">
        <v>5.0</v>
      </c>
      <c r="I236" s="177">
        <v>5.0</v>
      </c>
      <c r="J236" s="184">
        <v>50.0</v>
      </c>
      <c r="K236" s="185">
        <v>10.0</v>
      </c>
      <c r="L236" s="179" t="s">
        <v>61</v>
      </c>
    </row>
    <row r="237" ht="11.25" customHeight="1">
      <c r="A237" s="180" t="s">
        <v>2526</v>
      </c>
      <c r="B237" s="181" t="s">
        <v>2527</v>
      </c>
      <c r="C237" s="182" t="s">
        <v>52</v>
      </c>
      <c r="D237" s="175" t="s">
        <v>2528</v>
      </c>
      <c r="E237" s="175" t="s">
        <v>2529</v>
      </c>
      <c r="F237" s="183" t="s">
        <v>1085</v>
      </c>
      <c r="G237" s="177">
        <v>3.0</v>
      </c>
      <c r="H237" s="177">
        <v>3.0</v>
      </c>
      <c r="I237" s="177">
        <v>3.0</v>
      </c>
      <c r="J237" s="184">
        <v>50.0</v>
      </c>
      <c r="K237" s="185">
        <v>16.67</v>
      </c>
      <c r="L237" s="179" t="s">
        <v>62</v>
      </c>
    </row>
    <row r="238" ht="11.25" customHeight="1">
      <c r="A238" s="180" t="s">
        <v>2526</v>
      </c>
      <c r="B238" s="181" t="s">
        <v>2527</v>
      </c>
      <c r="C238" s="182" t="s">
        <v>52</v>
      </c>
      <c r="D238" s="175" t="s">
        <v>2530</v>
      </c>
      <c r="E238" s="175" t="s">
        <v>2531</v>
      </c>
      <c r="F238" s="183" t="s">
        <v>1967</v>
      </c>
      <c r="G238" s="177">
        <v>3.0</v>
      </c>
      <c r="H238" s="177">
        <v>3.0</v>
      </c>
      <c r="I238" s="177">
        <v>3.0</v>
      </c>
      <c r="J238" s="184">
        <v>50.0</v>
      </c>
      <c r="K238" s="185">
        <v>16.67</v>
      </c>
      <c r="L238" s="179" t="s">
        <v>62</v>
      </c>
    </row>
    <row r="239" ht="11.25" customHeight="1">
      <c r="A239" s="180" t="s">
        <v>2526</v>
      </c>
      <c r="B239" s="181" t="s">
        <v>2527</v>
      </c>
      <c r="C239" s="182" t="s">
        <v>52</v>
      </c>
      <c r="D239" s="175" t="s">
        <v>2520</v>
      </c>
      <c r="E239" s="175" t="s">
        <v>2521</v>
      </c>
      <c r="F239" s="183" t="s">
        <v>505</v>
      </c>
      <c r="G239" s="177">
        <v>3.0</v>
      </c>
      <c r="H239" s="177">
        <v>3.0</v>
      </c>
      <c r="I239" s="177">
        <v>3.0</v>
      </c>
      <c r="J239" s="184">
        <v>50.0</v>
      </c>
      <c r="K239" s="185">
        <v>16.6666666666667</v>
      </c>
      <c r="L239" s="179" t="s">
        <v>62</v>
      </c>
    </row>
    <row r="240" ht="11.25" customHeight="1">
      <c r="A240" s="180" t="s">
        <v>2532</v>
      </c>
      <c r="B240" s="181" t="s">
        <v>2533</v>
      </c>
      <c r="C240" s="182" t="s">
        <v>52</v>
      </c>
      <c r="D240" s="175" t="s">
        <v>2534</v>
      </c>
      <c r="E240" s="175" t="s">
        <v>2535</v>
      </c>
      <c r="F240" s="183" t="s">
        <v>1085</v>
      </c>
      <c r="G240" s="177">
        <v>4.0</v>
      </c>
      <c r="H240" s="177">
        <v>4.0</v>
      </c>
      <c r="I240" s="177">
        <v>4.0</v>
      </c>
      <c r="J240" s="184">
        <v>50.0</v>
      </c>
      <c r="K240" s="185">
        <v>12.5</v>
      </c>
      <c r="L240" s="179" t="s">
        <v>62</v>
      </c>
    </row>
    <row r="241" ht="11.25" customHeight="1">
      <c r="A241" s="180" t="s">
        <v>2532</v>
      </c>
      <c r="B241" s="181" t="s">
        <v>2533</v>
      </c>
      <c r="C241" s="182" t="s">
        <v>52</v>
      </c>
      <c r="D241" s="175" t="s">
        <v>2536</v>
      </c>
      <c r="E241" s="175" t="s">
        <v>2537</v>
      </c>
      <c r="F241" s="183" t="s">
        <v>1967</v>
      </c>
      <c r="G241" s="177">
        <v>4.0</v>
      </c>
      <c r="H241" s="177">
        <v>4.0</v>
      </c>
      <c r="I241" s="177">
        <v>4.0</v>
      </c>
      <c r="J241" s="184">
        <v>50.0</v>
      </c>
      <c r="K241" s="185">
        <v>12.5</v>
      </c>
      <c r="L241" s="179" t="s">
        <v>62</v>
      </c>
    </row>
    <row r="242" ht="11.25" customHeight="1">
      <c r="A242" s="180" t="s">
        <v>2532</v>
      </c>
      <c r="B242" s="181" t="s">
        <v>2533</v>
      </c>
      <c r="C242" s="182" t="s">
        <v>52</v>
      </c>
      <c r="D242" s="175" t="s">
        <v>2538</v>
      </c>
      <c r="E242" s="175" t="s">
        <v>2539</v>
      </c>
      <c r="F242" s="183" t="s">
        <v>1967</v>
      </c>
      <c r="G242" s="177">
        <v>4.0</v>
      </c>
      <c r="H242" s="177">
        <v>4.0</v>
      </c>
      <c r="I242" s="177">
        <v>4.0</v>
      </c>
      <c r="J242" s="184">
        <v>50.0</v>
      </c>
      <c r="K242" s="185">
        <v>12.5</v>
      </c>
      <c r="L242" s="179" t="s">
        <v>62</v>
      </c>
    </row>
    <row r="243" ht="11.25" customHeight="1">
      <c r="A243" s="180" t="s">
        <v>2532</v>
      </c>
      <c r="B243" s="181" t="s">
        <v>2533</v>
      </c>
      <c r="C243" s="182" t="s">
        <v>52</v>
      </c>
      <c r="D243" s="175" t="s">
        <v>2540</v>
      </c>
      <c r="E243" s="175" t="s">
        <v>2541</v>
      </c>
      <c r="F243" s="183" t="s">
        <v>1967</v>
      </c>
      <c r="G243" s="177">
        <v>4.0</v>
      </c>
      <c r="H243" s="177">
        <v>4.0</v>
      </c>
      <c r="I243" s="177">
        <v>4.0</v>
      </c>
      <c r="J243" s="184">
        <v>50.0</v>
      </c>
      <c r="K243" s="185">
        <v>12.5</v>
      </c>
      <c r="L243" s="179" t="s">
        <v>62</v>
      </c>
    </row>
    <row r="244" ht="11.25" customHeight="1">
      <c r="A244" s="180" t="s">
        <v>2532</v>
      </c>
      <c r="B244" s="181" t="s">
        <v>2533</v>
      </c>
      <c r="C244" s="182" t="s">
        <v>52</v>
      </c>
      <c r="D244" s="175" t="s">
        <v>2542</v>
      </c>
      <c r="E244" s="175" t="s">
        <v>2543</v>
      </c>
      <c r="F244" s="183" t="s">
        <v>1085</v>
      </c>
      <c r="G244" s="177">
        <v>4.0</v>
      </c>
      <c r="H244" s="177">
        <v>4.0</v>
      </c>
      <c r="I244" s="177">
        <v>4.0</v>
      </c>
      <c r="J244" s="184">
        <v>50.0</v>
      </c>
      <c r="K244" s="185">
        <v>12.5</v>
      </c>
      <c r="L244" s="179" t="s">
        <v>62</v>
      </c>
    </row>
    <row r="245" ht="11.25" customHeight="1">
      <c r="A245" s="180" t="s">
        <v>2532</v>
      </c>
      <c r="B245" s="181" t="s">
        <v>2533</v>
      </c>
      <c r="C245" s="182" t="s">
        <v>52</v>
      </c>
      <c r="D245" s="175" t="s">
        <v>2544</v>
      </c>
      <c r="E245" s="175" t="s">
        <v>2545</v>
      </c>
      <c r="F245" s="183" t="s">
        <v>1085</v>
      </c>
      <c r="G245" s="177">
        <v>4.0</v>
      </c>
      <c r="H245" s="177">
        <v>4.0</v>
      </c>
      <c r="I245" s="177">
        <v>4.0</v>
      </c>
      <c r="J245" s="184">
        <v>50.0</v>
      </c>
      <c r="K245" s="185">
        <v>12.5</v>
      </c>
      <c r="L245" s="179" t="s">
        <v>62</v>
      </c>
    </row>
    <row r="246" ht="11.25" customHeight="1">
      <c r="A246" s="180" t="s">
        <v>2532</v>
      </c>
      <c r="B246" s="181" t="s">
        <v>2533</v>
      </c>
      <c r="C246" s="182" t="s">
        <v>52</v>
      </c>
      <c r="D246" s="175" t="s">
        <v>2546</v>
      </c>
      <c r="E246" s="175" t="s">
        <v>2547</v>
      </c>
      <c r="F246" s="183" t="s">
        <v>1085</v>
      </c>
      <c r="G246" s="177">
        <v>4.0</v>
      </c>
      <c r="H246" s="177">
        <v>4.0</v>
      </c>
      <c r="I246" s="177">
        <v>4.0</v>
      </c>
      <c r="J246" s="184">
        <v>50.0</v>
      </c>
      <c r="K246" s="185">
        <v>12.5</v>
      </c>
      <c r="L246" s="179" t="s">
        <v>62</v>
      </c>
    </row>
    <row r="247" ht="11.25" customHeight="1">
      <c r="A247" s="180" t="s">
        <v>2532</v>
      </c>
      <c r="B247" s="181" t="s">
        <v>2533</v>
      </c>
      <c r="C247" s="182" t="s">
        <v>52</v>
      </c>
      <c r="D247" s="175" t="s">
        <v>2548</v>
      </c>
      <c r="E247" s="175" t="s">
        <v>2549</v>
      </c>
      <c r="F247" s="183" t="s">
        <v>1085</v>
      </c>
      <c r="G247" s="177">
        <v>4.0</v>
      </c>
      <c r="H247" s="177">
        <v>4.0</v>
      </c>
      <c r="I247" s="177">
        <v>4.0</v>
      </c>
      <c r="J247" s="184">
        <v>50.0</v>
      </c>
      <c r="K247" s="185">
        <v>12.5</v>
      </c>
      <c r="L247" s="179" t="s">
        <v>62</v>
      </c>
    </row>
    <row r="248" ht="11.25" customHeight="1">
      <c r="A248" s="180" t="s">
        <v>2532</v>
      </c>
      <c r="B248" s="181" t="s">
        <v>2533</v>
      </c>
      <c r="C248" s="182" t="s">
        <v>52</v>
      </c>
      <c r="D248" s="175" t="s">
        <v>2550</v>
      </c>
      <c r="E248" s="175" t="s">
        <v>2551</v>
      </c>
      <c r="F248" s="183" t="s">
        <v>1085</v>
      </c>
      <c r="G248" s="177">
        <v>4.0</v>
      </c>
      <c r="H248" s="177">
        <v>4.0</v>
      </c>
      <c r="I248" s="177">
        <v>4.0</v>
      </c>
      <c r="J248" s="184">
        <v>50.0</v>
      </c>
      <c r="K248" s="185">
        <v>12.5</v>
      </c>
      <c r="L248" s="179" t="s">
        <v>62</v>
      </c>
    </row>
    <row r="249" ht="11.25" customHeight="1">
      <c r="A249" s="180" t="s">
        <v>2532</v>
      </c>
      <c r="B249" s="181" t="s">
        <v>2533</v>
      </c>
      <c r="C249" s="182" t="s">
        <v>52</v>
      </c>
      <c r="D249" s="175" t="s">
        <v>2511</v>
      </c>
      <c r="E249" s="175" t="s">
        <v>2512</v>
      </c>
      <c r="F249" s="183" t="s">
        <v>505</v>
      </c>
      <c r="G249" s="177">
        <v>4.0</v>
      </c>
      <c r="H249" s="177">
        <v>4.0</v>
      </c>
      <c r="I249" s="177">
        <v>4.0</v>
      </c>
      <c r="J249" s="184">
        <v>50.0</v>
      </c>
      <c r="K249" s="185">
        <v>12.5</v>
      </c>
      <c r="L249" s="179" t="s">
        <v>62</v>
      </c>
    </row>
    <row r="250" ht="11.25" customHeight="1">
      <c r="A250" s="180" t="s">
        <v>2532</v>
      </c>
      <c r="B250" s="181" t="s">
        <v>2533</v>
      </c>
      <c r="C250" s="182" t="s">
        <v>52</v>
      </c>
      <c r="D250" s="175" t="s">
        <v>2505</v>
      </c>
      <c r="E250" s="175" t="s">
        <v>2506</v>
      </c>
      <c r="F250" s="183" t="s">
        <v>505</v>
      </c>
      <c r="G250" s="177">
        <v>4.0</v>
      </c>
      <c r="H250" s="177">
        <v>4.0</v>
      </c>
      <c r="I250" s="177">
        <v>4.0</v>
      </c>
      <c r="J250" s="184">
        <v>50.0</v>
      </c>
      <c r="K250" s="185">
        <v>12.5</v>
      </c>
      <c r="L250" s="179" t="s">
        <v>62</v>
      </c>
    </row>
    <row r="251" ht="11.25" customHeight="1">
      <c r="A251" s="180" t="s">
        <v>2552</v>
      </c>
      <c r="B251" s="181" t="s">
        <v>2523</v>
      </c>
      <c r="C251" s="182" t="s">
        <v>52</v>
      </c>
      <c r="D251" s="175" t="s">
        <v>2553</v>
      </c>
      <c r="E251" s="175" t="s">
        <v>2554</v>
      </c>
      <c r="F251" s="183" t="s">
        <v>1085</v>
      </c>
      <c r="G251" s="177">
        <v>4.0</v>
      </c>
      <c r="H251" s="177">
        <v>4.0</v>
      </c>
      <c r="I251" s="177">
        <v>4.0</v>
      </c>
      <c r="J251" s="184">
        <v>50.0</v>
      </c>
      <c r="K251" s="185">
        <v>12.5</v>
      </c>
      <c r="L251" s="179" t="s">
        <v>62</v>
      </c>
    </row>
    <row r="252" ht="11.25" customHeight="1">
      <c r="A252" s="180" t="s">
        <v>2555</v>
      </c>
      <c r="B252" s="181" t="s">
        <v>2556</v>
      </c>
      <c r="C252" s="182" t="s">
        <v>52</v>
      </c>
      <c r="D252" s="175" t="s">
        <v>2557</v>
      </c>
      <c r="E252" s="175" t="s">
        <v>2558</v>
      </c>
      <c r="F252" s="183" t="s">
        <v>1967</v>
      </c>
      <c r="G252" s="177">
        <v>2.0</v>
      </c>
      <c r="H252" s="177">
        <v>2.0</v>
      </c>
      <c r="I252" s="177">
        <v>3.0</v>
      </c>
      <c r="J252" s="184">
        <v>50.0</v>
      </c>
      <c r="K252" s="185">
        <v>25.0</v>
      </c>
      <c r="L252" s="179" t="s">
        <v>63</v>
      </c>
    </row>
    <row r="253" ht="11.25" customHeight="1">
      <c r="A253" s="180" t="s">
        <v>2555</v>
      </c>
      <c r="B253" s="181" t="s">
        <v>2556</v>
      </c>
      <c r="C253" s="182" t="s">
        <v>52</v>
      </c>
      <c r="D253" s="175" t="s">
        <v>2559</v>
      </c>
      <c r="E253" s="175" t="s">
        <v>2560</v>
      </c>
      <c r="F253" s="183" t="s">
        <v>2561</v>
      </c>
      <c r="G253" s="177">
        <v>2.0</v>
      </c>
      <c r="H253" s="177">
        <v>2.0</v>
      </c>
      <c r="I253" s="177">
        <v>3.0</v>
      </c>
      <c r="J253" s="184">
        <v>50.0</v>
      </c>
      <c r="K253" s="185">
        <v>25.0</v>
      </c>
      <c r="L253" s="179" t="s">
        <v>63</v>
      </c>
    </row>
    <row r="254" ht="11.25" customHeight="1">
      <c r="A254" s="180" t="s">
        <v>2562</v>
      </c>
      <c r="B254" s="181" t="s">
        <v>2563</v>
      </c>
      <c r="C254" s="182" t="s">
        <v>52</v>
      </c>
      <c r="D254" s="175" t="s">
        <v>2564</v>
      </c>
      <c r="E254" s="175" t="s">
        <v>2565</v>
      </c>
      <c r="F254" s="183" t="s">
        <v>1967</v>
      </c>
      <c r="G254" s="177">
        <v>4.0</v>
      </c>
      <c r="H254" s="177">
        <v>4.0</v>
      </c>
      <c r="I254" s="177">
        <v>6.0</v>
      </c>
      <c r="J254" s="184">
        <v>50.0</v>
      </c>
      <c r="K254" s="185">
        <v>12.5</v>
      </c>
      <c r="L254" s="179" t="s">
        <v>63</v>
      </c>
    </row>
    <row r="255" ht="11.25" customHeight="1">
      <c r="A255" s="180" t="s">
        <v>2562</v>
      </c>
      <c r="B255" s="181" t="s">
        <v>2563</v>
      </c>
      <c r="C255" s="182" t="s">
        <v>52</v>
      </c>
      <c r="D255" s="175" t="s">
        <v>2566</v>
      </c>
      <c r="E255" s="175" t="s">
        <v>2567</v>
      </c>
      <c r="F255" s="183" t="s">
        <v>1967</v>
      </c>
      <c r="G255" s="177">
        <v>4.0</v>
      </c>
      <c r="H255" s="177">
        <v>4.0</v>
      </c>
      <c r="I255" s="177">
        <v>6.0</v>
      </c>
      <c r="J255" s="184">
        <v>50.0</v>
      </c>
      <c r="K255" s="185">
        <v>12.5</v>
      </c>
      <c r="L255" s="179" t="s">
        <v>63</v>
      </c>
    </row>
    <row r="256" ht="11.25" customHeight="1">
      <c r="A256" s="180" t="s">
        <v>2562</v>
      </c>
      <c r="B256" s="181" t="s">
        <v>2563</v>
      </c>
      <c r="C256" s="182" t="s">
        <v>52</v>
      </c>
      <c r="D256" s="175" t="s">
        <v>2568</v>
      </c>
      <c r="E256" s="175" t="s">
        <v>2569</v>
      </c>
      <c r="F256" s="183" t="s">
        <v>1085</v>
      </c>
      <c r="G256" s="177">
        <v>4.0</v>
      </c>
      <c r="H256" s="177">
        <v>4.0</v>
      </c>
      <c r="I256" s="177">
        <v>6.0</v>
      </c>
      <c r="J256" s="184">
        <v>50.0</v>
      </c>
      <c r="K256" s="185">
        <v>12.5</v>
      </c>
      <c r="L256" s="179" t="s">
        <v>63</v>
      </c>
    </row>
    <row r="257" ht="11.25" customHeight="1">
      <c r="A257" s="180" t="s">
        <v>2562</v>
      </c>
      <c r="B257" s="181" t="s">
        <v>2563</v>
      </c>
      <c r="C257" s="182" t="s">
        <v>52</v>
      </c>
      <c r="D257" s="175" t="s">
        <v>2570</v>
      </c>
      <c r="E257" s="175" t="s">
        <v>2571</v>
      </c>
      <c r="F257" s="183" t="s">
        <v>1085</v>
      </c>
      <c r="G257" s="177">
        <v>4.0</v>
      </c>
      <c r="H257" s="177">
        <v>4.0</v>
      </c>
      <c r="I257" s="177">
        <v>6.0</v>
      </c>
      <c r="J257" s="184">
        <v>50.0</v>
      </c>
      <c r="K257" s="185">
        <v>12.5</v>
      </c>
      <c r="L257" s="179" t="s">
        <v>63</v>
      </c>
    </row>
    <row r="258" ht="11.25" customHeight="1">
      <c r="A258" s="180" t="s">
        <v>2562</v>
      </c>
      <c r="B258" s="181" t="s">
        <v>2563</v>
      </c>
      <c r="C258" s="182" t="s">
        <v>52</v>
      </c>
      <c r="D258" s="175" t="s">
        <v>2572</v>
      </c>
      <c r="E258" s="175" t="s">
        <v>2573</v>
      </c>
      <c r="F258" s="183" t="s">
        <v>1967</v>
      </c>
      <c r="G258" s="177">
        <v>4.0</v>
      </c>
      <c r="H258" s="177">
        <v>4.0</v>
      </c>
      <c r="I258" s="177">
        <v>6.0</v>
      </c>
      <c r="J258" s="184">
        <v>50.0</v>
      </c>
      <c r="K258" s="185">
        <v>12.5</v>
      </c>
      <c r="L258" s="179" t="s">
        <v>63</v>
      </c>
    </row>
    <row r="259" ht="11.25" customHeight="1">
      <c r="A259" s="180" t="s">
        <v>2574</v>
      </c>
      <c r="B259" s="181" t="s">
        <v>2575</v>
      </c>
      <c r="C259" s="182" t="s">
        <v>52</v>
      </c>
      <c r="D259" s="175" t="s">
        <v>2576</v>
      </c>
      <c r="E259" s="175" t="s">
        <v>2577</v>
      </c>
      <c r="F259" s="183" t="s">
        <v>1085</v>
      </c>
      <c r="G259" s="177">
        <v>2.0</v>
      </c>
      <c r="H259" s="177">
        <v>2.0</v>
      </c>
      <c r="I259" s="177">
        <v>2.0</v>
      </c>
      <c r="J259" s="184">
        <v>50.0</v>
      </c>
      <c r="K259" s="185">
        <v>25.0</v>
      </c>
      <c r="L259" s="179" t="s">
        <v>63</v>
      </c>
    </row>
    <row r="260" ht="11.25" customHeight="1">
      <c r="A260" s="180" t="s">
        <v>2526</v>
      </c>
      <c r="B260" s="181" t="s">
        <v>2527</v>
      </c>
      <c r="C260" s="182" t="s">
        <v>52</v>
      </c>
      <c r="D260" s="175" t="s">
        <v>2528</v>
      </c>
      <c r="E260" s="175" t="s">
        <v>2529</v>
      </c>
      <c r="F260" s="183" t="s">
        <v>1085</v>
      </c>
      <c r="G260" s="177">
        <v>3.0</v>
      </c>
      <c r="H260" s="177">
        <v>3.0</v>
      </c>
      <c r="I260" s="177">
        <v>3.0</v>
      </c>
      <c r="J260" s="184">
        <v>50.0</v>
      </c>
      <c r="K260" s="185">
        <v>16.67</v>
      </c>
      <c r="L260" s="179" t="s">
        <v>63</v>
      </c>
    </row>
    <row r="261" ht="11.25" customHeight="1">
      <c r="A261" s="180" t="s">
        <v>2526</v>
      </c>
      <c r="B261" s="181" t="s">
        <v>2527</v>
      </c>
      <c r="C261" s="182" t="s">
        <v>52</v>
      </c>
      <c r="D261" s="175" t="s">
        <v>2530</v>
      </c>
      <c r="E261" s="175" t="s">
        <v>2531</v>
      </c>
      <c r="F261" s="183" t="s">
        <v>1967</v>
      </c>
      <c r="G261" s="177">
        <v>3.0</v>
      </c>
      <c r="H261" s="177">
        <v>3.0</v>
      </c>
      <c r="I261" s="177">
        <v>3.0</v>
      </c>
      <c r="J261" s="184">
        <v>50.0</v>
      </c>
      <c r="K261" s="185">
        <v>16.67</v>
      </c>
      <c r="L261" s="179" t="s">
        <v>63</v>
      </c>
    </row>
    <row r="262" ht="11.25" customHeight="1">
      <c r="A262" s="180" t="s">
        <v>2526</v>
      </c>
      <c r="B262" s="181" t="s">
        <v>2527</v>
      </c>
      <c r="C262" s="182" t="s">
        <v>52</v>
      </c>
      <c r="D262" s="175" t="s">
        <v>2520</v>
      </c>
      <c r="E262" s="175" t="s">
        <v>2521</v>
      </c>
      <c r="F262" s="183" t="s">
        <v>505</v>
      </c>
      <c r="G262" s="177">
        <v>3.0</v>
      </c>
      <c r="H262" s="177">
        <v>3.0</v>
      </c>
      <c r="I262" s="177">
        <v>3.0</v>
      </c>
      <c r="J262" s="184">
        <v>50.0</v>
      </c>
      <c r="K262" s="185">
        <v>16.6666666666667</v>
      </c>
      <c r="L262" s="179" t="s">
        <v>63</v>
      </c>
    </row>
    <row r="263" ht="11.25" customHeight="1">
      <c r="A263" s="180" t="s">
        <v>2532</v>
      </c>
      <c r="B263" s="181" t="s">
        <v>2533</v>
      </c>
      <c r="C263" s="182" t="s">
        <v>52</v>
      </c>
      <c r="D263" s="175" t="s">
        <v>2534</v>
      </c>
      <c r="E263" s="175" t="s">
        <v>2535</v>
      </c>
      <c r="F263" s="183" t="s">
        <v>1085</v>
      </c>
      <c r="G263" s="177">
        <v>4.0</v>
      </c>
      <c r="H263" s="177">
        <v>4.0</v>
      </c>
      <c r="I263" s="177">
        <v>4.0</v>
      </c>
      <c r="J263" s="184">
        <v>50.0</v>
      </c>
      <c r="K263" s="185">
        <v>12.5</v>
      </c>
      <c r="L263" s="179" t="s">
        <v>63</v>
      </c>
    </row>
    <row r="264" ht="11.25" customHeight="1">
      <c r="A264" s="180" t="s">
        <v>2532</v>
      </c>
      <c r="B264" s="181" t="s">
        <v>2533</v>
      </c>
      <c r="C264" s="182" t="s">
        <v>52</v>
      </c>
      <c r="D264" s="175" t="s">
        <v>2536</v>
      </c>
      <c r="E264" s="175" t="s">
        <v>2537</v>
      </c>
      <c r="F264" s="183" t="s">
        <v>1967</v>
      </c>
      <c r="G264" s="177">
        <v>4.0</v>
      </c>
      <c r="H264" s="177">
        <v>4.0</v>
      </c>
      <c r="I264" s="177">
        <v>4.0</v>
      </c>
      <c r="J264" s="184">
        <v>50.0</v>
      </c>
      <c r="K264" s="185">
        <v>12.5</v>
      </c>
      <c r="L264" s="179" t="s">
        <v>63</v>
      </c>
    </row>
    <row r="265" ht="11.25" customHeight="1">
      <c r="A265" s="180" t="s">
        <v>2532</v>
      </c>
      <c r="B265" s="181" t="s">
        <v>2533</v>
      </c>
      <c r="C265" s="182" t="s">
        <v>52</v>
      </c>
      <c r="D265" s="175" t="s">
        <v>2538</v>
      </c>
      <c r="E265" s="175" t="s">
        <v>2539</v>
      </c>
      <c r="F265" s="183" t="s">
        <v>1967</v>
      </c>
      <c r="G265" s="177">
        <v>4.0</v>
      </c>
      <c r="H265" s="177">
        <v>4.0</v>
      </c>
      <c r="I265" s="177">
        <v>4.0</v>
      </c>
      <c r="J265" s="184">
        <v>50.0</v>
      </c>
      <c r="K265" s="185">
        <v>12.5</v>
      </c>
      <c r="L265" s="179" t="s">
        <v>63</v>
      </c>
    </row>
    <row r="266" ht="11.25" customHeight="1">
      <c r="A266" s="180" t="s">
        <v>2532</v>
      </c>
      <c r="B266" s="181" t="s">
        <v>2533</v>
      </c>
      <c r="C266" s="182" t="s">
        <v>52</v>
      </c>
      <c r="D266" s="175" t="s">
        <v>2540</v>
      </c>
      <c r="E266" s="175" t="s">
        <v>2541</v>
      </c>
      <c r="F266" s="183" t="s">
        <v>1967</v>
      </c>
      <c r="G266" s="177">
        <v>4.0</v>
      </c>
      <c r="H266" s="177">
        <v>4.0</v>
      </c>
      <c r="I266" s="177">
        <v>4.0</v>
      </c>
      <c r="J266" s="184">
        <v>50.0</v>
      </c>
      <c r="K266" s="185">
        <v>12.5</v>
      </c>
      <c r="L266" s="179" t="s">
        <v>63</v>
      </c>
    </row>
    <row r="267" ht="11.25" customHeight="1">
      <c r="A267" s="180" t="s">
        <v>2532</v>
      </c>
      <c r="B267" s="181" t="s">
        <v>2533</v>
      </c>
      <c r="C267" s="182" t="s">
        <v>52</v>
      </c>
      <c r="D267" s="175" t="s">
        <v>2542</v>
      </c>
      <c r="E267" s="175" t="s">
        <v>2543</v>
      </c>
      <c r="F267" s="183" t="s">
        <v>1085</v>
      </c>
      <c r="G267" s="177">
        <v>4.0</v>
      </c>
      <c r="H267" s="177">
        <v>4.0</v>
      </c>
      <c r="I267" s="177">
        <v>4.0</v>
      </c>
      <c r="J267" s="184">
        <v>50.0</v>
      </c>
      <c r="K267" s="185">
        <v>12.5</v>
      </c>
      <c r="L267" s="179" t="s">
        <v>63</v>
      </c>
    </row>
    <row r="268" ht="11.25" customHeight="1">
      <c r="A268" s="180" t="s">
        <v>2532</v>
      </c>
      <c r="B268" s="181" t="s">
        <v>2533</v>
      </c>
      <c r="C268" s="182" t="s">
        <v>52</v>
      </c>
      <c r="D268" s="175" t="s">
        <v>2544</v>
      </c>
      <c r="E268" s="175" t="s">
        <v>2545</v>
      </c>
      <c r="F268" s="183" t="s">
        <v>1085</v>
      </c>
      <c r="G268" s="177">
        <v>4.0</v>
      </c>
      <c r="H268" s="177">
        <v>4.0</v>
      </c>
      <c r="I268" s="177">
        <v>4.0</v>
      </c>
      <c r="J268" s="184">
        <v>50.0</v>
      </c>
      <c r="K268" s="185">
        <v>12.5</v>
      </c>
      <c r="L268" s="179" t="s">
        <v>63</v>
      </c>
    </row>
    <row r="269" ht="11.25" customHeight="1">
      <c r="A269" s="180" t="s">
        <v>2532</v>
      </c>
      <c r="B269" s="181" t="s">
        <v>2533</v>
      </c>
      <c r="C269" s="182" t="s">
        <v>52</v>
      </c>
      <c r="D269" s="175" t="s">
        <v>2546</v>
      </c>
      <c r="E269" s="175" t="s">
        <v>2547</v>
      </c>
      <c r="F269" s="183" t="s">
        <v>1085</v>
      </c>
      <c r="G269" s="177">
        <v>4.0</v>
      </c>
      <c r="H269" s="177">
        <v>4.0</v>
      </c>
      <c r="I269" s="177">
        <v>4.0</v>
      </c>
      <c r="J269" s="184">
        <v>50.0</v>
      </c>
      <c r="K269" s="185">
        <v>12.5</v>
      </c>
      <c r="L269" s="179" t="s">
        <v>63</v>
      </c>
    </row>
    <row r="270" ht="11.25" customHeight="1">
      <c r="A270" s="180" t="s">
        <v>2532</v>
      </c>
      <c r="B270" s="181" t="s">
        <v>2533</v>
      </c>
      <c r="C270" s="182" t="s">
        <v>52</v>
      </c>
      <c r="D270" s="175" t="s">
        <v>2548</v>
      </c>
      <c r="E270" s="175" t="s">
        <v>2549</v>
      </c>
      <c r="F270" s="183" t="s">
        <v>1085</v>
      </c>
      <c r="G270" s="177">
        <v>4.0</v>
      </c>
      <c r="H270" s="177">
        <v>4.0</v>
      </c>
      <c r="I270" s="177">
        <v>4.0</v>
      </c>
      <c r="J270" s="184">
        <v>50.0</v>
      </c>
      <c r="K270" s="185">
        <v>12.5</v>
      </c>
      <c r="L270" s="179" t="s">
        <v>63</v>
      </c>
    </row>
    <row r="271" ht="11.25" customHeight="1">
      <c r="A271" s="180" t="s">
        <v>2532</v>
      </c>
      <c r="B271" s="181" t="s">
        <v>2533</v>
      </c>
      <c r="C271" s="182" t="s">
        <v>52</v>
      </c>
      <c r="D271" s="175" t="s">
        <v>2550</v>
      </c>
      <c r="E271" s="175" t="s">
        <v>2551</v>
      </c>
      <c r="F271" s="183" t="s">
        <v>1085</v>
      </c>
      <c r="G271" s="177">
        <v>4.0</v>
      </c>
      <c r="H271" s="177">
        <v>4.0</v>
      </c>
      <c r="I271" s="177">
        <v>4.0</v>
      </c>
      <c r="J271" s="184">
        <v>50.0</v>
      </c>
      <c r="K271" s="185">
        <v>12.5</v>
      </c>
      <c r="L271" s="179" t="s">
        <v>63</v>
      </c>
    </row>
    <row r="272" ht="11.25" customHeight="1">
      <c r="A272" s="180" t="s">
        <v>2532</v>
      </c>
      <c r="B272" s="181" t="s">
        <v>2533</v>
      </c>
      <c r="C272" s="182" t="s">
        <v>52</v>
      </c>
      <c r="D272" s="175" t="s">
        <v>2511</v>
      </c>
      <c r="E272" s="175" t="s">
        <v>2512</v>
      </c>
      <c r="F272" s="183" t="s">
        <v>505</v>
      </c>
      <c r="G272" s="177">
        <v>4.0</v>
      </c>
      <c r="H272" s="177">
        <v>4.0</v>
      </c>
      <c r="I272" s="177">
        <v>4.0</v>
      </c>
      <c r="J272" s="184">
        <v>50.0</v>
      </c>
      <c r="K272" s="185">
        <v>12.5</v>
      </c>
      <c r="L272" s="179" t="s">
        <v>63</v>
      </c>
    </row>
    <row r="273" ht="11.25" customHeight="1">
      <c r="A273" s="180" t="s">
        <v>2532</v>
      </c>
      <c r="B273" s="181" t="s">
        <v>2533</v>
      </c>
      <c r="C273" s="182" t="s">
        <v>52</v>
      </c>
      <c r="D273" s="175" t="s">
        <v>2505</v>
      </c>
      <c r="E273" s="175" t="s">
        <v>2506</v>
      </c>
      <c r="F273" s="183" t="s">
        <v>505</v>
      </c>
      <c r="G273" s="177">
        <v>4.0</v>
      </c>
      <c r="H273" s="177">
        <v>4.0</v>
      </c>
      <c r="I273" s="177">
        <v>4.0</v>
      </c>
      <c r="J273" s="184">
        <v>50.0</v>
      </c>
      <c r="K273" s="185">
        <v>12.5</v>
      </c>
      <c r="L273" s="179" t="s">
        <v>63</v>
      </c>
    </row>
    <row r="274" ht="11.25" customHeight="1">
      <c r="A274" s="180" t="s">
        <v>2552</v>
      </c>
      <c r="B274" s="181" t="s">
        <v>2523</v>
      </c>
      <c r="C274" s="182" t="s">
        <v>52</v>
      </c>
      <c r="D274" s="175" t="s">
        <v>2553</v>
      </c>
      <c r="E274" s="175" t="s">
        <v>2554</v>
      </c>
      <c r="F274" s="183" t="s">
        <v>1085</v>
      </c>
      <c r="G274" s="177">
        <v>4.0</v>
      </c>
      <c r="H274" s="177">
        <v>4.0</v>
      </c>
      <c r="I274" s="177">
        <v>4.0</v>
      </c>
      <c r="J274" s="184">
        <v>50.0</v>
      </c>
      <c r="K274" s="185">
        <v>12.5</v>
      </c>
      <c r="L274" s="179" t="s">
        <v>63</v>
      </c>
    </row>
    <row r="275" ht="11.25" customHeight="1">
      <c r="A275" s="180" t="s">
        <v>2578</v>
      </c>
      <c r="B275" s="181" t="s">
        <v>2579</v>
      </c>
      <c r="C275" s="182" t="s">
        <v>52</v>
      </c>
      <c r="D275" s="175" t="s">
        <v>2580</v>
      </c>
      <c r="E275" s="175" t="s">
        <v>2581</v>
      </c>
      <c r="F275" s="183" t="s">
        <v>1085</v>
      </c>
      <c r="G275" s="177">
        <v>2.0</v>
      </c>
      <c r="H275" s="177">
        <v>2.0</v>
      </c>
      <c r="I275" s="177">
        <v>2.0</v>
      </c>
      <c r="J275" s="184">
        <v>50.0</v>
      </c>
      <c r="K275" s="185">
        <v>25.0</v>
      </c>
      <c r="L275" s="179" t="s">
        <v>63</v>
      </c>
    </row>
    <row r="276" ht="11.25" customHeight="1">
      <c r="A276" s="180" t="s">
        <v>2582</v>
      </c>
      <c r="B276" s="181" t="s">
        <v>2583</v>
      </c>
      <c r="C276" s="182" t="s">
        <v>52</v>
      </c>
      <c r="D276" s="175" t="s">
        <v>2584</v>
      </c>
      <c r="E276" s="175" t="s">
        <v>2585</v>
      </c>
      <c r="F276" s="183" t="s">
        <v>505</v>
      </c>
      <c r="G276" s="177">
        <v>3.0</v>
      </c>
      <c r="H276" s="177">
        <v>3.0</v>
      </c>
      <c r="I276" s="177">
        <v>5.0</v>
      </c>
      <c r="J276" s="184">
        <v>50.0</v>
      </c>
      <c r="K276" s="185">
        <v>16.66</v>
      </c>
      <c r="L276" s="179" t="s">
        <v>64</v>
      </c>
    </row>
    <row r="277" ht="11.25" customHeight="1">
      <c r="A277" s="180" t="s">
        <v>2586</v>
      </c>
      <c r="B277" s="181" t="s">
        <v>2587</v>
      </c>
      <c r="C277" s="182" t="s">
        <v>52</v>
      </c>
      <c r="D277" s="175" t="s">
        <v>2588</v>
      </c>
      <c r="E277" s="175" t="s">
        <v>2589</v>
      </c>
      <c r="F277" s="183" t="s">
        <v>1967</v>
      </c>
      <c r="G277" s="177">
        <v>3.0</v>
      </c>
      <c r="H277" s="177">
        <v>3.0</v>
      </c>
      <c r="I277" s="177">
        <v>3.0</v>
      </c>
      <c r="J277" s="184">
        <v>50.0</v>
      </c>
      <c r="K277" s="185">
        <v>16.66</v>
      </c>
      <c r="L277" s="179" t="s">
        <v>64</v>
      </c>
    </row>
    <row r="278" ht="11.25" customHeight="1">
      <c r="A278" s="180" t="s">
        <v>2590</v>
      </c>
      <c r="B278" s="181" t="s">
        <v>2591</v>
      </c>
      <c r="C278" s="182" t="s">
        <v>52</v>
      </c>
      <c r="D278" s="175" t="s">
        <v>2592</v>
      </c>
      <c r="E278" s="175" t="s">
        <v>2593</v>
      </c>
      <c r="F278" s="183" t="s">
        <v>1967</v>
      </c>
      <c r="G278" s="177">
        <v>2.0</v>
      </c>
      <c r="H278" s="177">
        <v>2.0</v>
      </c>
      <c r="I278" s="177">
        <v>4.0</v>
      </c>
      <c r="J278" s="184">
        <v>50.0</v>
      </c>
      <c r="K278" s="185">
        <v>25.0</v>
      </c>
      <c r="L278" s="179" t="s">
        <v>64</v>
      </c>
    </row>
    <row r="279" ht="11.25" customHeight="1">
      <c r="A279" s="180" t="s">
        <v>2594</v>
      </c>
      <c r="B279" s="181" t="s">
        <v>2595</v>
      </c>
      <c r="C279" s="182" t="s">
        <v>52</v>
      </c>
      <c r="D279" s="175" t="s">
        <v>2596</v>
      </c>
      <c r="E279" s="175" t="s">
        <v>2597</v>
      </c>
      <c r="F279" s="183" t="s">
        <v>505</v>
      </c>
      <c r="G279" s="177">
        <v>2.0</v>
      </c>
      <c r="H279" s="177">
        <v>2.0</v>
      </c>
      <c r="I279" s="177">
        <v>2.0</v>
      </c>
      <c r="J279" s="184">
        <v>50.0</v>
      </c>
      <c r="K279" s="185">
        <v>25.0</v>
      </c>
      <c r="L279" s="179" t="s">
        <v>64</v>
      </c>
    </row>
    <row r="280" ht="11.25" customHeight="1">
      <c r="A280" s="180" t="s">
        <v>2582</v>
      </c>
      <c r="B280" s="181" t="s">
        <v>2583</v>
      </c>
      <c r="C280" s="182" t="s">
        <v>52</v>
      </c>
      <c r="D280" s="175" t="s">
        <v>2598</v>
      </c>
      <c r="E280" s="175" t="s">
        <v>2299</v>
      </c>
      <c r="F280" s="183" t="s">
        <v>1967</v>
      </c>
      <c r="G280" s="177">
        <v>3.0</v>
      </c>
      <c r="H280" s="177">
        <v>3.0</v>
      </c>
      <c r="I280" s="177">
        <v>5.0</v>
      </c>
      <c r="J280" s="184">
        <v>50.0</v>
      </c>
      <c r="K280" s="185">
        <v>16.66</v>
      </c>
      <c r="L280" s="179" t="s">
        <v>64</v>
      </c>
    </row>
    <row r="281" ht="11.25" customHeight="1">
      <c r="A281" s="180" t="s">
        <v>2599</v>
      </c>
      <c r="B281" s="181" t="s">
        <v>2600</v>
      </c>
      <c r="C281" s="182" t="s">
        <v>52</v>
      </c>
      <c r="D281" s="175" t="s">
        <v>2601</v>
      </c>
      <c r="E281" s="175" t="s">
        <v>2289</v>
      </c>
      <c r="F281" s="183" t="s">
        <v>1967</v>
      </c>
      <c r="G281" s="177">
        <v>2.0</v>
      </c>
      <c r="H281" s="177">
        <v>2.0</v>
      </c>
      <c r="I281" s="177">
        <v>5.0</v>
      </c>
      <c r="J281" s="184">
        <v>50.0</v>
      </c>
      <c r="K281" s="185">
        <v>25.0</v>
      </c>
      <c r="L281" s="179" t="s">
        <v>64</v>
      </c>
    </row>
    <row r="282" ht="11.25" customHeight="1">
      <c r="A282" s="180" t="s">
        <v>2582</v>
      </c>
      <c r="B282" s="181" t="s">
        <v>2583</v>
      </c>
      <c r="C282" s="182" t="s">
        <v>52</v>
      </c>
      <c r="D282" s="175" t="s">
        <v>2602</v>
      </c>
      <c r="E282" s="175" t="s">
        <v>2603</v>
      </c>
      <c r="F282" s="183" t="s">
        <v>505</v>
      </c>
      <c r="G282" s="177">
        <v>3.0</v>
      </c>
      <c r="H282" s="177">
        <v>3.0</v>
      </c>
      <c r="I282" s="177">
        <v>5.0</v>
      </c>
      <c r="J282" s="184">
        <v>50.0</v>
      </c>
      <c r="K282" s="185">
        <v>16.66</v>
      </c>
      <c r="L282" s="179" t="s">
        <v>64</v>
      </c>
    </row>
    <row r="283" ht="11.25" customHeight="1">
      <c r="A283" s="180" t="s">
        <v>2604</v>
      </c>
      <c r="B283" s="181" t="s">
        <v>2605</v>
      </c>
      <c r="C283" s="182" t="s">
        <v>52</v>
      </c>
      <c r="D283" s="175" t="s">
        <v>2606</v>
      </c>
      <c r="E283" s="175" t="s">
        <v>355</v>
      </c>
      <c r="F283" s="183" t="s">
        <v>1967</v>
      </c>
      <c r="G283" s="177">
        <v>2.0</v>
      </c>
      <c r="H283" s="177">
        <v>2.0</v>
      </c>
      <c r="I283" s="177">
        <v>2.0</v>
      </c>
      <c r="J283" s="184">
        <v>50.0</v>
      </c>
      <c r="K283" s="185">
        <v>25.0</v>
      </c>
      <c r="L283" s="179" t="s">
        <v>64</v>
      </c>
    </row>
    <row r="284" ht="11.25" customHeight="1">
      <c r="A284" s="180" t="s">
        <v>2607</v>
      </c>
      <c r="B284" s="181" t="s">
        <v>2608</v>
      </c>
      <c r="C284" s="182" t="s">
        <v>52</v>
      </c>
      <c r="D284" s="175" t="s">
        <v>2609</v>
      </c>
      <c r="E284" s="175" t="s">
        <v>2610</v>
      </c>
      <c r="F284" s="183" t="s">
        <v>505</v>
      </c>
      <c r="G284" s="177">
        <v>4.0</v>
      </c>
      <c r="H284" s="177">
        <v>4.0</v>
      </c>
      <c r="I284" s="177">
        <v>6.0</v>
      </c>
      <c r="J284" s="184">
        <v>50.0</v>
      </c>
      <c r="K284" s="185">
        <v>12.5</v>
      </c>
      <c r="L284" s="179" t="s">
        <v>64</v>
      </c>
    </row>
    <row r="285" ht="11.25" customHeight="1">
      <c r="A285" s="180" t="s">
        <v>2611</v>
      </c>
      <c r="B285" s="181" t="s">
        <v>2612</v>
      </c>
      <c r="C285" s="182" t="s">
        <v>52</v>
      </c>
      <c r="D285" s="175" t="s">
        <v>2613</v>
      </c>
      <c r="E285" s="175" t="s">
        <v>2193</v>
      </c>
      <c r="F285" s="183" t="s">
        <v>505</v>
      </c>
      <c r="G285" s="177">
        <v>3.0</v>
      </c>
      <c r="H285" s="177">
        <v>3.0</v>
      </c>
      <c r="I285" s="177">
        <v>7.0</v>
      </c>
      <c r="J285" s="184">
        <v>50.0</v>
      </c>
      <c r="K285" s="185">
        <v>16.66</v>
      </c>
      <c r="L285" s="179" t="s">
        <v>64</v>
      </c>
    </row>
    <row r="286" ht="11.25" customHeight="1">
      <c r="A286" s="180" t="s">
        <v>2582</v>
      </c>
      <c r="B286" s="181" t="s">
        <v>2583</v>
      </c>
      <c r="C286" s="182" t="s">
        <v>52</v>
      </c>
      <c r="D286" s="175" t="s">
        <v>2614</v>
      </c>
      <c r="E286" s="175" t="s">
        <v>2615</v>
      </c>
      <c r="F286" s="183" t="s">
        <v>505</v>
      </c>
      <c r="G286" s="177">
        <v>3.0</v>
      </c>
      <c r="H286" s="177">
        <v>3.0</v>
      </c>
      <c r="I286" s="177">
        <v>5.0</v>
      </c>
      <c r="J286" s="184">
        <v>50.0</v>
      </c>
      <c r="K286" s="185">
        <v>16.66</v>
      </c>
      <c r="L286" s="179" t="s">
        <v>64</v>
      </c>
    </row>
    <row r="287" ht="11.25" customHeight="1">
      <c r="A287" s="180" t="s">
        <v>2582</v>
      </c>
      <c r="B287" s="181" t="s">
        <v>2583</v>
      </c>
      <c r="C287" s="182" t="s">
        <v>52</v>
      </c>
      <c r="D287" s="175" t="s">
        <v>2616</v>
      </c>
      <c r="E287" s="175" t="s">
        <v>2297</v>
      </c>
      <c r="F287" s="183" t="s">
        <v>1967</v>
      </c>
      <c r="G287" s="177">
        <v>3.0</v>
      </c>
      <c r="H287" s="177">
        <v>3.0</v>
      </c>
      <c r="I287" s="177">
        <v>5.0</v>
      </c>
      <c r="J287" s="184">
        <v>50.0</v>
      </c>
      <c r="K287" s="185">
        <v>16.66</v>
      </c>
      <c r="L287" s="179" t="s">
        <v>64</v>
      </c>
    </row>
    <row r="288" ht="11.25" customHeight="1">
      <c r="A288" s="180" t="s">
        <v>2582</v>
      </c>
      <c r="B288" s="181" t="s">
        <v>2583</v>
      </c>
      <c r="C288" s="182" t="s">
        <v>52</v>
      </c>
      <c r="D288" s="175" t="s">
        <v>2617</v>
      </c>
      <c r="E288" s="175" t="s">
        <v>2315</v>
      </c>
      <c r="F288" s="183" t="s">
        <v>1967</v>
      </c>
      <c r="G288" s="177">
        <v>3.0</v>
      </c>
      <c r="H288" s="177">
        <v>3.0</v>
      </c>
      <c r="I288" s="177">
        <v>5.0</v>
      </c>
      <c r="J288" s="184">
        <v>50.0</v>
      </c>
      <c r="K288" s="185">
        <v>16.66</v>
      </c>
      <c r="L288" s="179" t="s">
        <v>64</v>
      </c>
    </row>
    <row r="289" ht="11.25" customHeight="1">
      <c r="A289" s="180" t="s">
        <v>2618</v>
      </c>
      <c r="B289" s="181" t="s">
        <v>2619</v>
      </c>
      <c r="C289" s="182" t="s">
        <v>52</v>
      </c>
      <c r="D289" s="175" t="s">
        <v>2620</v>
      </c>
      <c r="E289" s="175" t="s">
        <v>2621</v>
      </c>
      <c r="F289" s="183" t="s">
        <v>1967</v>
      </c>
      <c r="G289" s="177">
        <v>5.0</v>
      </c>
      <c r="H289" s="177">
        <v>5.0</v>
      </c>
      <c r="I289" s="177">
        <v>5.0</v>
      </c>
      <c r="J289" s="184">
        <v>50.0</v>
      </c>
      <c r="K289" s="185">
        <v>10.0</v>
      </c>
      <c r="L289" s="179" t="s">
        <v>64</v>
      </c>
    </row>
    <row r="290" ht="11.25" customHeight="1">
      <c r="A290" s="180" t="s">
        <v>2611</v>
      </c>
      <c r="B290" s="181" t="s">
        <v>2612</v>
      </c>
      <c r="C290" s="182" t="s">
        <v>52</v>
      </c>
      <c r="D290" s="175" t="s">
        <v>2622</v>
      </c>
      <c r="E290" s="175" t="s">
        <v>2623</v>
      </c>
      <c r="F290" s="183" t="s">
        <v>505</v>
      </c>
      <c r="G290" s="177">
        <v>3.0</v>
      </c>
      <c r="H290" s="177">
        <v>3.0</v>
      </c>
      <c r="I290" s="177">
        <v>7.0</v>
      </c>
      <c r="J290" s="184">
        <v>50.0</v>
      </c>
      <c r="K290" s="185">
        <v>16.66</v>
      </c>
      <c r="L290" s="179" t="s">
        <v>64</v>
      </c>
    </row>
    <row r="291" ht="11.25" customHeight="1">
      <c r="A291" s="180" t="s">
        <v>2624</v>
      </c>
      <c r="B291" s="181" t="s">
        <v>2625</v>
      </c>
      <c r="C291" s="182" t="s">
        <v>52</v>
      </c>
      <c r="D291" s="175" t="s">
        <v>2626</v>
      </c>
      <c r="E291" s="175" t="s">
        <v>2627</v>
      </c>
      <c r="F291" s="183" t="s">
        <v>1967</v>
      </c>
      <c r="G291" s="177">
        <v>5.0</v>
      </c>
      <c r="H291" s="177">
        <v>5.0</v>
      </c>
      <c r="I291" s="177">
        <v>5.0</v>
      </c>
      <c r="J291" s="184">
        <v>50.0</v>
      </c>
      <c r="K291" s="185">
        <v>10.0</v>
      </c>
      <c r="L291" s="179" t="s">
        <v>64</v>
      </c>
    </row>
    <row r="292" ht="11.25" customHeight="1">
      <c r="A292" s="180" t="s">
        <v>2628</v>
      </c>
      <c r="B292" s="181" t="s">
        <v>2629</v>
      </c>
      <c r="C292" s="182" t="s">
        <v>52</v>
      </c>
      <c r="D292" s="175" t="s">
        <v>2626</v>
      </c>
      <c r="E292" s="175" t="s">
        <v>2627</v>
      </c>
      <c r="F292" s="183" t="s">
        <v>1967</v>
      </c>
      <c r="G292" s="177">
        <v>3.0</v>
      </c>
      <c r="H292" s="177">
        <v>3.0</v>
      </c>
      <c r="I292" s="177">
        <v>5.0</v>
      </c>
      <c r="J292" s="184">
        <v>50.0</v>
      </c>
      <c r="K292" s="185">
        <v>16.66</v>
      </c>
      <c r="L292" s="179" t="s">
        <v>64</v>
      </c>
    </row>
    <row r="293" ht="11.25" customHeight="1">
      <c r="A293" s="180" t="s">
        <v>2582</v>
      </c>
      <c r="B293" s="181" t="s">
        <v>2583</v>
      </c>
      <c r="C293" s="182" t="s">
        <v>52</v>
      </c>
      <c r="D293" s="175" t="s">
        <v>2630</v>
      </c>
      <c r="E293" s="175" t="s">
        <v>2293</v>
      </c>
      <c r="F293" s="183" t="s">
        <v>1967</v>
      </c>
      <c r="G293" s="177">
        <v>3.0</v>
      </c>
      <c r="H293" s="177">
        <v>3.0</v>
      </c>
      <c r="I293" s="177">
        <v>5.0</v>
      </c>
      <c r="J293" s="184">
        <v>50.0</v>
      </c>
      <c r="K293" s="185">
        <v>16.66</v>
      </c>
      <c r="L293" s="179" t="s">
        <v>64</v>
      </c>
    </row>
    <row r="294" ht="11.25" customHeight="1">
      <c r="A294" s="180" t="s">
        <v>2631</v>
      </c>
      <c r="B294" s="181" t="s">
        <v>2632</v>
      </c>
      <c r="C294" s="182" t="s">
        <v>52</v>
      </c>
      <c r="D294" s="175" t="s">
        <v>2633</v>
      </c>
      <c r="E294" s="175" t="s">
        <v>2634</v>
      </c>
      <c r="F294" s="183" t="s">
        <v>1967</v>
      </c>
      <c r="G294" s="177">
        <v>6.0</v>
      </c>
      <c r="H294" s="177">
        <v>6.0</v>
      </c>
      <c r="I294" s="177">
        <v>6.0</v>
      </c>
      <c r="J294" s="184">
        <v>50.0</v>
      </c>
      <c r="K294" s="185">
        <v>8.33</v>
      </c>
      <c r="L294" s="179" t="s">
        <v>64</v>
      </c>
    </row>
    <row r="295" ht="11.25" customHeight="1">
      <c r="A295" s="180" t="s">
        <v>2582</v>
      </c>
      <c r="B295" s="181" t="s">
        <v>2583</v>
      </c>
      <c r="C295" s="182" t="s">
        <v>52</v>
      </c>
      <c r="D295" s="175" t="s">
        <v>2635</v>
      </c>
      <c r="E295" s="175" t="s">
        <v>2636</v>
      </c>
      <c r="F295" s="183" t="s">
        <v>505</v>
      </c>
      <c r="G295" s="177">
        <v>3.0</v>
      </c>
      <c r="H295" s="177">
        <v>3.0</v>
      </c>
      <c r="I295" s="177">
        <v>5.0</v>
      </c>
      <c r="J295" s="184">
        <v>50.0</v>
      </c>
      <c r="K295" s="185">
        <v>16.66</v>
      </c>
      <c r="L295" s="179" t="s">
        <v>64</v>
      </c>
    </row>
    <row r="296" ht="11.25" customHeight="1">
      <c r="A296" s="180" t="s">
        <v>2582</v>
      </c>
      <c r="B296" s="181" t="s">
        <v>2583</v>
      </c>
      <c r="C296" s="182" t="s">
        <v>52</v>
      </c>
      <c r="D296" s="175" t="s">
        <v>2637</v>
      </c>
      <c r="E296" s="175" t="s">
        <v>2638</v>
      </c>
      <c r="F296" s="183" t="s">
        <v>505</v>
      </c>
      <c r="G296" s="177">
        <v>3.0</v>
      </c>
      <c r="H296" s="177">
        <v>3.0</v>
      </c>
      <c r="I296" s="177">
        <v>5.0</v>
      </c>
      <c r="J296" s="184">
        <v>50.0</v>
      </c>
      <c r="K296" s="185">
        <v>16.66</v>
      </c>
      <c r="L296" s="179" t="s">
        <v>64</v>
      </c>
    </row>
    <row r="297" ht="11.25" customHeight="1">
      <c r="A297" s="180" t="s">
        <v>2582</v>
      </c>
      <c r="B297" s="181" t="s">
        <v>2583</v>
      </c>
      <c r="C297" s="182" t="s">
        <v>52</v>
      </c>
      <c r="D297" s="175" t="s">
        <v>2639</v>
      </c>
      <c r="E297" s="175" t="s">
        <v>2603</v>
      </c>
      <c r="F297" s="183" t="s">
        <v>505</v>
      </c>
      <c r="G297" s="177">
        <v>3.0</v>
      </c>
      <c r="H297" s="177">
        <v>3.0</v>
      </c>
      <c r="I297" s="177">
        <v>5.0</v>
      </c>
      <c r="J297" s="184">
        <v>50.0</v>
      </c>
      <c r="K297" s="185">
        <v>16.66</v>
      </c>
      <c r="L297" s="179" t="s">
        <v>64</v>
      </c>
    </row>
    <row r="298" ht="11.25" customHeight="1">
      <c r="A298" s="180" t="s">
        <v>2640</v>
      </c>
      <c r="B298" s="181" t="s">
        <v>2641</v>
      </c>
      <c r="C298" s="182" t="s">
        <v>52</v>
      </c>
      <c r="D298" s="175" t="s">
        <v>2642</v>
      </c>
      <c r="E298" s="175" t="s">
        <v>2643</v>
      </c>
      <c r="F298" s="183" t="s">
        <v>1967</v>
      </c>
      <c r="G298" s="177">
        <v>3.0</v>
      </c>
      <c r="H298" s="177">
        <v>3.0</v>
      </c>
      <c r="I298" s="177">
        <v>3.0</v>
      </c>
      <c r="J298" s="184">
        <v>50.0</v>
      </c>
      <c r="K298" s="185">
        <v>16.66</v>
      </c>
      <c r="L298" s="179" t="s">
        <v>64</v>
      </c>
    </row>
    <row r="299" ht="11.25" customHeight="1">
      <c r="A299" s="180" t="s">
        <v>2618</v>
      </c>
      <c r="B299" s="181" t="s">
        <v>2619</v>
      </c>
      <c r="C299" s="182" t="s">
        <v>52</v>
      </c>
      <c r="D299" s="175" t="s">
        <v>2644</v>
      </c>
      <c r="E299" s="175" t="s">
        <v>2645</v>
      </c>
      <c r="F299" s="183" t="s">
        <v>1967</v>
      </c>
      <c r="G299" s="177">
        <v>5.0</v>
      </c>
      <c r="H299" s="177">
        <v>5.0</v>
      </c>
      <c r="I299" s="177">
        <v>5.0</v>
      </c>
      <c r="J299" s="184">
        <v>50.0</v>
      </c>
      <c r="K299" s="185">
        <v>10.0</v>
      </c>
      <c r="L299" s="179" t="s">
        <v>64</v>
      </c>
    </row>
    <row r="300" ht="11.25" customHeight="1">
      <c r="A300" s="180" t="s">
        <v>2599</v>
      </c>
      <c r="B300" s="181" t="s">
        <v>2600</v>
      </c>
      <c r="C300" s="182" t="s">
        <v>52</v>
      </c>
      <c r="D300" s="175" t="s">
        <v>2646</v>
      </c>
      <c r="E300" s="175" t="s">
        <v>2283</v>
      </c>
      <c r="F300" s="183" t="s">
        <v>1967</v>
      </c>
      <c r="G300" s="177">
        <v>2.0</v>
      </c>
      <c r="H300" s="177">
        <v>2.0</v>
      </c>
      <c r="I300" s="177">
        <v>5.0</v>
      </c>
      <c r="J300" s="184">
        <v>50.0</v>
      </c>
      <c r="K300" s="185">
        <v>25.0</v>
      </c>
      <c r="L300" s="179" t="s">
        <v>64</v>
      </c>
    </row>
    <row r="301" ht="11.25" customHeight="1">
      <c r="A301" s="180" t="s">
        <v>2647</v>
      </c>
      <c r="B301" s="181" t="s">
        <v>2648</v>
      </c>
      <c r="C301" s="182" t="s">
        <v>52</v>
      </c>
      <c r="D301" s="175" t="s">
        <v>2649</v>
      </c>
      <c r="E301" s="175" t="s">
        <v>2467</v>
      </c>
      <c r="F301" s="183" t="s">
        <v>1967</v>
      </c>
      <c r="G301" s="177">
        <v>5.0</v>
      </c>
      <c r="H301" s="177">
        <v>2.0</v>
      </c>
      <c r="I301" s="177">
        <v>5.0</v>
      </c>
      <c r="J301" s="184">
        <v>50.0</v>
      </c>
      <c r="K301" s="185">
        <v>10.0</v>
      </c>
      <c r="L301" s="179" t="s">
        <v>64</v>
      </c>
    </row>
    <row r="302" ht="11.25" customHeight="1">
      <c r="A302" s="180" t="s">
        <v>2582</v>
      </c>
      <c r="B302" s="181" t="s">
        <v>2583</v>
      </c>
      <c r="C302" s="182" t="s">
        <v>52</v>
      </c>
      <c r="D302" s="175" t="s">
        <v>2650</v>
      </c>
      <c r="E302" s="175" t="s">
        <v>2301</v>
      </c>
      <c r="F302" s="183" t="s">
        <v>1967</v>
      </c>
      <c r="G302" s="177">
        <v>3.0</v>
      </c>
      <c r="H302" s="177">
        <v>3.0</v>
      </c>
      <c r="I302" s="177">
        <v>5.0</v>
      </c>
      <c r="J302" s="184">
        <v>50.0</v>
      </c>
      <c r="K302" s="185">
        <v>16.66</v>
      </c>
      <c r="L302" s="179" t="s">
        <v>64</v>
      </c>
    </row>
    <row r="303" ht="11.25" customHeight="1">
      <c r="A303" s="180" t="s">
        <v>2582</v>
      </c>
      <c r="B303" s="181" t="s">
        <v>2583</v>
      </c>
      <c r="C303" s="182" t="s">
        <v>52</v>
      </c>
      <c r="D303" s="175" t="s">
        <v>2651</v>
      </c>
      <c r="E303" s="175" t="s">
        <v>2652</v>
      </c>
      <c r="F303" s="183" t="s">
        <v>1967</v>
      </c>
      <c r="G303" s="177">
        <v>3.0</v>
      </c>
      <c r="H303" s="177">
        <v>3.0</v>
      </c>
      <c r="I303" s="177">
        <v>5.0</v>
      </c>
      <c r="J303" s="184">
        <v>50.0</v>
      </c>
      <c r="K303" s="185">
        <v>16.66</v>
      </c>
      <c r="L303" s="179" t="s">
        <v>64</v>
      </c>
    </row>
    <row r="304" ht="11.25" customHeight="1">
      <c r="A304" s="180" t="s">
        <v>2599</v>
      </c>
      <c r="B304" s="181" t="s">
        <v>2600</v>
      </c>
      <c r="C304" s="182" t="s">
        <v>52</v>
      </c>
      <c r="D304" s="175" t="s">
        <v>2651</v>
      </c>
      <c r="E304" s="175" t="s">
        <v>2652</v>
      </c>
      <c r="F304" s="183" t="s">
        <v>1967</v>
      </c>
      <c r="G304" s="177">
        <v>2.0</v>
      </c>
      <c r="H304" s="177">
        <v>2.0</v>
      </c>
      <c r="I304" s="177">
        <v>5.0</v>
      </c>
      <c r="J304" s="184">
        <v>50.0</v>
      </c>
      <c r="K304" s="185">
        <v>25.0</v>
      </c>
      <c r="L304" s="179" t="s">
        <v>64</v>
      </c>
    </row>
    <row r="305" ht="11.25" customHeight="1">
      <c r="A305" s="180" t="s">
        <v>456</v>
      </c>
      <c r="B305" s="181" t="s">
        <v>2653</v>
      </c>
      <c r="C305" s="182" t="s">
        <v>52</v>
      </c>
      <c r="D305" s="175" t="s">
        <v>2654</v>
      </c>
      <c r="E305" s="175" t="s">
        <v>2199</v>
      </c>
      <c r="F305" s="183" t="s">
        <v>1967</v>
      </c>
      <c r="G305" s="177">
        <v>5.0</v>
      </c>
      <c r="H305" s="177">
        <v>5.0</v>
      </c>
      <c r="I305" s="177">
        <v>7.0</v>
      </c>
      <c r="J305" s="184">
        <v>50.0</v>
      </c>
      <c r="K305" s="185">
        <v>10.0</v>
      </c>
      <c r="L305" s="179" t="s">
        <v>64</v>
      </c>
    </row>
    <row r="306" ht="11.25" customHeight="1">
      <c r="A306" s="180" t="s">
        <v>2655</v>
      </c>
      <c r="B306" s="181" t="s">
        <v>2656</v>
      </c>
      <c r="C306" s="182" t="s">
        <v>52</v>
      </c>
      <c r="D306" s="175" t="s">
        <v>2657</v>
      </c>
      <c r="E306" s="175" t="s">
        <v>2658</v>
      </c>
      <c r="F306" s="183" t="s">
        <v>1967</v>
      </c>
      <c r="G306" s="177">
        <v>3.0</v>
      </c>
      <c r="H306" s="177">
        <v>3.0</v>
      </c>
      <c r="I306" s="177">
        <v>3.0</v>
      </c>
      <c r="J306" s="184">
        <v>50.0</v>
      </c>
      <c r="K306" s="185">
        <v>16.66</v>
      </c>
      <c r="L306" s="179" t="s">
        <v>64</v>
      </c>
    </row>
    <row r="307" ht="11.25" customHeight="1">
      <c r="A307" s="180" t="s">
        <v>2611</v>
      </c>
      <c r="B307" s="181" t="s">
        <v>2612</v>
      </c>
      <c r="C307" s="182" t="s">
        <v>52</v>
      </c>
      <c r="D307" s="175" t="s">
        <v>2659</v>
      </c>
      <c r="E307" s="175" t="s">
        <v>2660</v>
      </c>
      <c r="F307" s="183" t="s">
        <v>505</v>
      </c>
      <c r="G307" s="177">
        <v>3.0</v>
      </c>
      <c r="H307" s="177">
        <v>3.0</v>
      </c>
      <c r="I307" s="177">
        <v>7.0</v>
      </c>
      <c r="J307" s="184">
        <v>50.0</v>
      </c>
      <c r="K307" s="185">
        <v>16.66</v>
      </c>
      <c r="L307" s="179" t="s">
        <v>64</v>
      </c>
    </row>
    <row r="308" ht="11.25" customHeight="1">
      <c r="A308" s="180" t="s">
        <v>456</v>
      </c>
      <c r="B308" s="181" t="s">
        <v>2653</v>
      </c>
      <c r="C308" s="182" t="s">
        <v>52</v>
      </c>
      <c r="D308" s="175" t="s">
        <v>2661</v>
      </c>
      <c r="E308" s="175" t="s">
        <v>2662</v>
      </c>
      <c r="F308" s="183" t="s">
        <v>505</v>
      </c>
      <c r="G308" s="177">
        <v>5.0</v>
      </c>
      <c r="H308" s="177">
        <v>5.0</v>
      </c>
      <c r="I308" s="177">
        <v>7.0</v>
      </c>
      <c r="J308" s="184">
        <v>50.0</v>
      </c>
      <c r="K308" s="185">
        <v>10.0</v>
      </c>
      <c r="L308" s="179" t="s">
        <v>64</v>
      </c>
    </row>
    <row r="309" ht="11.25" customHeight="1">
      <c r="A309" s="180" t="s">
        <v>2582</v>
      </c>
      <c r="B309" s="181" t="s">
        <v>2583</v>
      </c>
      <c r="C309" s="182" t="s">
        <v>52</v>
      </c>
      <c r="D309" s="175" t="s">
        <v>2663</v>
      </c>
      <c r="E309" s="175" t="s">
        <v>2664</v>
      </c>
      <c r="F309" s="183" t="s">
        <v>1967</v>
      </c>
      <c r="G309" s="177">
        <v>3.0</v>
      </c>
      <c r="H309" s="177">
        <v>3.0</v>
      </c>
      <c r="I309" s="177">
        <v>5.0</v>
      </c>
      <c r="J309" s="184">
        <v>50.0</v>
      </c>
      <c r="K309" s="185">
        <v>16.66</v>
      </c>
      <c r="L309" s="179" t="s">
        <v>64</v>
      </c>
    </row>
    <row r="310" ht="11.25" customHeight="1">
      <c r="A310" s="180" t="s">
        <v>2665</v>
      </c>
      <c r="B310" s="181" t="s">
        <v>2666</v>
      </c>
      <c r="C310" s="182" t="s">
        <v>52</v>
      </c>
      <c r="D310" s="175" t="s">
        <v>2667</v>
      </c>
      <c r="E310" s="175" t="s">
        <v>2187</v>
      </c>
      <c r="F310" s="183" t="s">
        <v>1967</v>
      </c>
      <c r="G310" s="177">
        <v>5.0</v>
      </c>
      <c r="H310" s="177">
        <v>5.0</v>
      </c>
      <c r="I310" s="177">
        <v>5.0</v>
      </c>
      <c r="J310" s="184">
        <v>50.0</v>
      </c>
      <c r="K310" s="185">
        <v>10.0</v>
      </c>
      <c r="L310" s="179" t="s">
        <v>64</v>
      </c>
    </row>
    <row r="311" ht="11.25" customHeight="1">
      <c r="A311" s="180" t="s">
        <v>2586</v>
      </c>
      <c r="B311" s="181" t="s">
        <v>2587</v>
      </c>
      <c r="C311" s="182" t="s">
        <v>52</v>
      </c>
      <c r="D311" s="175" t="s">
        <v>2668</v>
      </c>
      <c r="E311" s="175" t="s">
        <v>2669</v>
      </c>
      <c r="F311" s="183" t="s">
        <v>1967</v>
      </c>
      <c r="G311" s="177">
        <v>3.0</v>
      </c>
      <c r="H311" s="177">
        <v>3.0</v>
      </c>
      <c r="I311" s="177">
        <v>3.0</v>
      </c>
      <c r="J311" s="184">
        <v>50.0</v>
      </c>
      <c r="K311" s="185">
        <v>16.66</v>
      </c>
      <c r="L311" s="179" t="s">
        <v>64</v>
      </c>
    </row>
    <row r="312" ht="11.25" customHeight="1">
      <c r="A312" s="180" t="s">
        <v>2582</v>
      </c>
      <c r="B312" s="181" t="s">
        <v>2583</v>
      </c>
      <c r="C312" s="182" t="s">
        <v>52</v>
      </c>
      <c r="D312" s="175" t="s">
        <v>2670</v>
      </c>
      <c r="E312" s="175" t="s">
        <v>2671</v>
      </c>
      <c r="F312" s="183" t="s">
        <v>1967</v>
      </c>
      <c r="G312" s="177">
        <v>3.0</v>
      </c>
      <c r="H312" s="177">
        <v>3.0</v>
      </c>
      <c r="I312" s="177">
        <v>5.0</v>
      </c>
      <c r="J312" s="184">
        <v>50.0</v>
      </c>
      <c r="K312" s="185">
        <v>16.66</v>
      </c>
      <c r="L312" s="179" t="s">
        <v>64</v>
      </c>
    </row>
    <row r="313" ht="11.25" customHeight="1">
      <c r="A313" s="180" t="s">
        <v>2599</v>
      </c>
      <c r="B313" s="181" t="s">
        <v>2600</v>
      </c>
      <c r="C313" s="182" t="s">
        <v>52</v>
      </c>
      <c r="D313" s="175" t="s">
        <v>2670</v>
      </c>
      <c r="E313" s="175" t="s">
        <v>2671</v>
      </c>
      <c r="F313" s="183" t="s">
        <v>1967</v>
      </c>
      <c r="G313" s="177">
        <v>2.0</v>
      </c>
      <c r="H313" s="177">
        <v>2.0</v>
      </c>
      <c r="I313" s="177">
        <v>5.0</v>
      </c>
      <c r="J313" s="184">
        <v>50.0</v>
      </c>
      <c r="K313" s="185">
        <v>25.0</v>
      </c>
      <c r="L313" s="179" t="s">
        <v>64</v>
      </c>
    </row>
    <row r="314" ht="11.25" customHeight="1">
      <c r="A314" s="180" t="s">
        <v>2672</v>
      </c>
      <c r="B314" s="181" t="s">
        <v>2673</v>
      </c>
      <c r="C314" s="182" t="s">
        <v>52</v>
      </c>
      <c r="D314" s="175" t="s">
        <v>2674</v>
      </c>
      <c r="E314" s="175" t="s">
        <v>2675</v>
      </c>
      <c r="F314" s="183" t="s">
        <v>505</v>
      </c>
      <c r="G314" s="177">
        <v>2.0</v>
      </c>
      <c r="H314" s="177">
        <v>2.0</v>
      </c>
      <c r="I314" s="177">
        <v>2.0</v>
      </c>
      <c r="J314" s="184">
        <v>50.0</v>
      </c>
      <c r="K314" s="185">
        <v>25.0</v>
      </c>
      <c r="L314" s="179" t="s">
        <v>64</v>
      </c>
    </row>
    <row r="315" ht="11.25" customHeight="1">
      <c r="A315" s="180" t="s">
        <v>2582</v>
      </c>
      <c r="B315" s="181" t="s">
        <v>2583</v>
      </c>
      <c r="C315" s="182" t="s">
        <v>52</v>
      </c>
      <c r="D315" s="175" t="s">
        <v>2676</v>
      </c>
      <c r="E315" s="175" t="s">
        <v>2303</v>
      </c>
      <c r="F315" s="183" t="s">
        <v>1967</v>
      </c>
      <c r="G315" s="177">
        <v>3.0</v>
      </c>
      <c r="H315" s="177">
        <v>3.0</v>
      </c>
      <c r="I315" s="177">
        <v>5.0</v>
      </c>
      <c r="J315" s="184">
        <v>50.0</v>
      </c>
      <c r="K315" s="185">
        <v>16.66</v>
      </c>
      <c r="L315" s="179" t="s">
        <v>64</v>
      </c>
    </row>
    <row r="316" ht="11.25" customHeight="1">
      <c r="A316" s="180" t="s">
        <v>2582</v>
      </c>
      <c r="B316" s="181" t="s">
        <v>2583</v>
      </c>
      <c r="C316" s="182" t="s">
        <v>52</v>
      </c>
      <c r="D316" s="175" t="s">
        <v>2677</v>
      </c>
      <c r="E316" s="175" t="s">
        <v>2295</v>
      </c>
      <c r="F316" s="183" t="s">
        <v>1967</v>
      </c>
      <c r="G316" s="177">
        <v>3.0</v>
      </c>
      <c r="H316" s="177">
        <v>3.0</v>
      </c>
      <c r="I316" s="177">
        <v>5.0</v>
      </c>
      <c r="J316" s="184">
        <v>50.0</v>
      </c>
      <c r="K316" s="185">
        <v>16.66</v>
      </c>
      <c r="L316" s="179" t="s">
        <v>64</v>
      </c>
    </row>
    <row r="317" ht="11.25" customHeight="1">
      <c r="A317" s="180" t="s">
        <v>2590</v>
      </c>
      <c r="B317" s="181" t="s">
        <v>2591</v>
      </c>
      <c r="C317" s="182" t="s">
        <v>52</v>
      </c>
      <c r="D317" s="175" t="s">
        <v>2678</v>
      </c>
      <c r="E317" s="175" t="s">
        <v>2679</v>
      </c>
      <c r="F317" s="183" t="s">
        <v>1967</v>
      </c>
      <c r="G317" s="177">
        <v>2.0</v>
      </c>
      <c r="H317" s="177">
        <v>2.0</v>
      </c>
      <c r="I317" s="177">
        <v>4.0</v>
      </c>
      <c r="J317" s="184">
        <v>50.0</v>
      </c>
      <c r="K317" s="185">
        <v>25.0</v>
      </c>
      <c r="L317" s="179" t="s">
        <v>64</v>
      </c>
    </row>
    <row r="318" ht="11.25" customHeight="1">
      <c r="A318" s="180" t="s">
        <v>2582</v>
      </c>
      <c r="B318" s="181" t="s">
        <v>2583</v>
      </c>
      <c r="C318" s="182" t="s">
        <v>52</v>
      </c>
      <c r="D318" s="175" t="s">
        <v>2680</v>
      </c>
      <c r="E318" s="175" t="s">
        <v>308</v>
      </c>
      <c r="F318" s="183" t="s">
        <v>505</v>
      </c>
      <c r="G318" s="177">
        <v>3.0</v>
      </c>
      <c r="H318" s="177">
        <v>3.0</v>
      </c>
      <c r="I318" s="177">
        <v>5.0</v>
      </c>
      <c r="J318" s="184">
        <v>50.0</v>
      </c>
      <c r="K318" s="185">
        <v>16.66</v>
      </c>
      <c r="L318" s="179" t="s">
        <v>64</v>
      </c>
    </row>
    <row r="319" ht="11.25" customHeight="1">
      <c r="A319" s="180" t="s">
        <v>2599</v>
      </c>
      <c r="B319" s="181" t="s">
        <v>2600</v>
      </c>
      <c r="C319" s="182" t="s">
        <v>52</v>
      </c>
      <c r="D319" s="175" t="s">
        <v>2680</v>
      </c>
      <c r="E319" s="175" t="s">
        <v>308</v>
      </c>
      <c r="F319" s="183" t="s">
        <v>505</v>
      </c>
      <c r="G319" s="177">
        <v>2.0</v>
      </c>
      <c r="H319" s="177">
        <v>2.0</v>
      </c>
      <c r="I319" s="177">
        <v>5.0</v>
      </c>
      <c r="J319" s="184">
        <v>50.0</v>
      </c>
      <c r="K319" s="185">
        <v>25.0</v>
      </c>
      <c r="L319" s="179" t="s">
        <v>64</v>
      </c>
    </row>
    <row r="320" ht="11.25" customHeight="1">
      <c r="A320" s="180" t="s">
        <v>2582</v>
      </c>
      <c r="B320" s="181" t="s">
        <v>2583</v>
      </c>
      <c r="C320" s="182" t="s">
        <v>52</v>
      </c>
      <c r="D320" s="175" t="s">
        <v>2681</v>
      </c>
      <c r="E320" s="175" t="s">
        <v>2309</v>
      </c>
      <c r="F320" s="183" t="s">
        <v>1967</v>
      </c>
      <c r="G320" s="177">
        <v>3.0</v>
      </c>
      <c r="H320" s="177">
        <v>3.0</v>
      </c>
      <c r="I320" s="177">
        <v>5.0</v>
      </c>
      <c r="J320" s="184">
        <v>50.0</v>
      </c>
      <c r="K320" s="185">
        <v>16.66</v>
      </c>
      <c r="L320" s="179" t="s">
        <v>64</v>
      </c>
    </row>
    <row r="321" ht="11.25" customHeight="1">
      <c r="A321" s="180" t="s">
        <v>2582</v>
      </c>
      <c r="B321" s="181" t="s">
        <v>2583</v>
      </c>
      <c r="C321" s="182" t="s">
        <v>52</v>
      </c>
      <c r="D321" s="175" t="s">
        <v>2682</v>
      </c>
      <c r="E321" s="175" t="s">
        <v>2313</v>
      </c>
      <c r="F321" s="183" t="s">
        <v>1967</v>
      </c>
      <c r="G321" s="177">
        <v>3.0</v>
      </c>
      <c r="H321" s="177">
        <v>3.0</v>
      </c>
      <c r="I321" s="177">
        <v>5.0</v>
      </c>
      <c r="J321" s="184">
        <v>50.0</v>
      </c>
      <c r="K321" s="185">
        <v>16.66</v>
      </c>
      <c r="L321" s="179" t="s">
        <v>64</v>
      </c>
    </row>
    <row r="322" ht="11.25" customHeight="1">
      <c r="A322" s="180" t="s">
        <v>2594</v>
      </c>
      <c r="B322" s="181" t="s">
        <v>2683</v>
      </c>
      <c r="C322" s="182" t="s">
        <v>52</v>
      </c>
      <c r="D322" s="175" t="s">
        <v>2684</v>
      </c>
      <c r="E322" s="175" t="s">
        <v>2174</v>
      </c>
      <c r="F322" s="183" t="s">
        <v>1967</v>
      </c>
      <c r="G322" s="177">
        <v>2.0</v>
      </c>
      <c r="H322" s="177">
        <v>2.0</v>
      </c>
      <c r="I322" s="177">
        <v>2.0</v>
      </c>
      <c r="J322" s="184">
        <v>50.0</v>
      </c>
      <c r="K322" s="185">
        <v>25.0</v>
      </c>
      <c r="L322" s="179" t="s">
        <v>64</v>
      </c>
    </row>
    <row r="323" ht="11.25" customHeight="1">
      <c r="A323" s="180" t="s">
        <v>456</v>
      </c>
      <c r="B323" s="181" t="s">
        <v>2653</v>
      </c>
      <c r="C323" s="182" t="s">
        <v>52</v>
      </c>
      <c r="D323" s="175" t="s">
        <v>2685</v>
      </c>
      <c r="E323" s="175" t="s">
        <v>2201</v>
      </c>
      <c r="F323" s="183" t="s">
        <v>1967</v>
      </c>
      <c r="G323" s="177">
        <v>5.0</v>
      </c>
      <c r="H323" s="177">
        <v>5.0</v>
      </c>
      <c r="I323" s="177">
        <v>7.0</v>
      </c>
      <c r="J323" s="184">
        <v>50.0</v>
      </c>
      <c r="K323" s="185">
        <v>10.0</v>
      </c>
      <c r="L323" s="179" t="s">
        <v>64</v>
      </c>
    </row>
    <row r="324" ht="11.25" customHeight="1">
      <c r="A324" s="180" t="s">
        <v>2655</v>
      </c>
      <c r="B324" s="181" t="s">
        <v>2656</v>
      </c>
      <c r="C324" s="182" t="s">
        <v>52</v>
      </c>
      <c r="D324" s="175" t="s">
        <v>2686</v>
      </c>
      <c r="E324" s="175" t="s">
        <v>2687</v>
      </c>
      <c r="F324" s="183" t="s">
        <v>1967</v>
      </c>
      <c r="G324" s="177">
        <v>3.0</v>
      </c>
      <c r="H324" s="177">
        <v>3.0</v>
      </c>
      <c r="I324" s="177">
        <v>3.0</v>
      </c>
      <c r="J324" s="184">
        <v>50.0</v>
      </c>
      <c r="K324" s="185">
        <v>16.66</v>
      </c>
      <c r="L324" s="179" t="s">
        <v>64</v>
      </c>
    </row>
    <row r="325" ht="11.25" customHeight="1">
      <c r="A325" s="180" t="s">
        <v>2655</v>
      </c>
      <c r="B325" s="181" t="s">
        <v>2656</v>
      </c>
      <c r="C325" s="182" t="s">
        <v>52</v>
      </c>
      <c r="D325" s="175" t="s">
        <v>2688</v>
      </c>
      <c r="E325" s="175" t="s">
        <v>2689</v>
      </c>
      <c r="F325" s="183" t="s">
        <v>505</v>
      </c>
      <c r="G325" s="177">
        <v>3.0</v>
      </c>
      <c r="H325" s="177">
        <v>3.0</v>
      </c>
      <c r="I325" s="177">
        <v>3.0</v>
      </c>
      <c r="J325" s="184">
        <v>50.0</v>
      </c>
      <c r="K325" s="185">
        <v>16.66</v>
      </c>
      <c r="L325" s="179" t="s">
        <v>64</v>
      </c>
    </row>
    <row r="326" ht="11.25" customHeight="1">
      <c r="A326" s="180" t="s">
        <v>2628</v>
      </c>
      <c r="B326" s="181" t="s">
        <v>2629</v>
      </c>
      <c r="C326" s="182" t="s">
        <v>52</v>
      </c>
      <c r="D326" s="175" t="s">
        <v>2690</v>
      </c>
      <c r="E326" s="175" t="s">
        <v>2371</v>
      </c>
      <c r="F326" s="183" t="s">
        <v>505</v>
      </c>
      <c r="G326" s="177">
        <v>3.0</v>
      </c>
      <c r="H326" s="177">
        <v>3.0</v>
      </c>
      <c r="I326" s="177">
        <v>5.0</v>
      </c>
      <c r="J326" s="184">
        <v>50.0</v>
      </c>
      <c r="K326" s="185">
        <v>16.66</v>
      </c>
      <c r="L326" s="179" t="s">
        <v>64</v>
      </c>
    </row>
    <row r="327" ht="11.25" customHeight="1">
      <c r="A327" s="180" t="s">
        <v>2582</v>
      </c>
      <c r="B327" s="181" t="s">
        <v>2583</v>
      </c>
      <c r="C327" s="182" t="s">
        <v>52</v>
      </c>
      <c r="D327" s="175" t="s">
        <v>2691</v>
      </c>
      <c r="E327" s="175" t="s">
        <v>2692</v>
      </c>
      <c r="F327" s="183" t="s">
        <v>1967</v>
      </c>
      <c r="G327" s="177">
        <v>3.0</v>
      </c>
      <c r="H327" s="177">
        <v>3.0</v>
      </c>
      <c r="I327" s="177">
        <v>5.0</v>
      </c>
      <c r="J327" s="184">
        <v>50.0</v>
      </c>
      <c r="K327" s="185">
        <v>16.66</v>
      </c>
      <c r="L327" s="179" t="s">
        <v>64</v>
      </c>
    </row>
    <row r="328" ht="11.25" customHeight="1">
      <c r="A328" s="180" t="s">
        <v>2599</v>
      </c>
      <c r="B328" s="181" t="s">
        <v>2600</v>
      </c>
      <c r="C328" s="182" t="s">
        <v>52</v>
      </c>
      <c r="D328" s="175" t="s">
        <v>2693</v>
      </c>
      <c r="E328" s="175" t="s">
        <v>2694</v>
      </c>
      <c r="F328" s="183" t="s">
        <v>1967</v>
      </c>
      <c r="G328" s="177">
        <v>2.0</v>
      </c>
      <c r="H328" s="177">
        <v>2.0</v>
      </c>
      <c r="I328" s="177">
        <v>5.0</v>
      </c>
      <c r="J328" s="184">
        <v>50.0</v>
      </c>
      <c r="K328" s="185">
        <v>25.0</v>
      </c>
      <c r="L328" s="179" t="s">
        <v>64</v>
      </c>
    </row>
    <row r="329" ht="11.25" customHeight="1">
      <c r="A329" s="180" t="s">
        <v>2582</v>
      </c>
      <c r="B329" s="181" t="s">
        <v>2583</v>
      </c>
      <c r="C329" s="182" t="s">
        <v>52</v>
      </c>
      <c r="D329" s="175" t="s">
        <v>2695</v>
      </c>
      <c r="E329" s="175" t="s">
        <v>2696</v>
      </c>
      <c r="F329" s="183" t="s">
        <v>1967</v>
      </c>
      <c r="G329" s="177">
        <v>3.0</v>
      </c>
      <c r="H329" s="177">
        <v>3.0</v>
      </c>
      <c r="I329" s="177">
        <v>5.0</v>
      </c>
      <c r="J329" s="184">
        <v>50.0</v>
      </c>
      <c r="K329" s="185">
        <v>16.66</v>
      </c>
      <c r="L329" s="179" t="s">
        <v>64</v>
      </c>
    </row>
    <row r="330" ht="11.25" customHeight="1">
      <c r="A330" s="180" t="s">
        <v>2697</v>
      </c>
      <c r="B330" s="181" t="s">
        <v>2698</v>
      </c>
      <c r="C330" s="182" t="s">
        <v>52</v>
      </c>
      <c r="D330" s="175" t="s">
        <v>2699</v>
      </c>
      <c r="E330" s="175" t="s">
        <v>2700</v>
      </c>
      <c r="F330" s="183" t="s">
        <v>1967</v>
      </c>
      <c r="G330" s="177">
        <v>8.0</v>
      </c>
      <c r="H330" s="177">
        <v>1.0</v>
      </c>
      <c r="I330" s="177">
        <v>8.0</v>
      </c>
      <c r="J330" s="184">
        <v>50.0</v>
      </c>
      <c r="K330" s="185">
        <v>6.25</v>
      </c>
      <c r="L330" s="179" t="s">
        <v>66</v>
      </c>
    </row>
    <row r="331" ht="11.25" customHeight="1">
      <c r="A331" s="180" t="s">
        <v>2697</v>
      </c>
      <c r="B331" s="181" t="s">
        <v>2698</v>
      </c>
      <c r="C331" s="182" t="s">
        <v>52</v>
      </c>
      <c r="D331" s="175" t="s">
        <v>2701</v>
      </c>
      <c r="E331" s="175" t="s">
        <v>2702</v>
      </c>
      <c r="F331" s="183" t="s">
        <v>1967</v>
      </c>
      <c r="G331" s="177">
        <v>8.0</v>
      </c>
      <c r="H331" s="177">
        <v>1.0</v>
      </c>
      <c r="I331" s="177">
        <v>8.0</v>
      </c>
      <c r="J331" s="184">
        <v>50.0</v>
      </c>
      <c r="K331" s="185">
        <v>6.25</v>
      </c>
      <c r="L331" s="179" t="s">
        <v>66</v>
      </c>
    </row>
    <row r="332" ht="11.25" customHeight="1">
      <c r="A332" s="180" t="s">
        <v>2697</v>
      </c>
      <c r="B332" s="181" t="s">
        <v>2698</v>
      </c>
      <c r="C332" s="182" t="s">
        <v>52</v>
      </c>
      <c r="D332" s="175" t="s">
        <v>2703</v>
      </c>
      <c r="E332" s="175" t="s">
        <v>2704</v>
      </c>
      <c r="F332" s="183" t="s">
        <v>1967</v>
      </c>
      <c r="G332" s="177">
        <v>8.0</v>
      </c>
      <c r="H332" s="177">
        <v>1.0</v>
      </c>
      <c r="I332" s="177">
        <v>8.0</v>
      </c>
      <c r="J332" s="184">
        <v>50.0</v>
      </c>
      <c r="K332" s="185">
        <v>6.25</v>
      </c>
      <c r="L332" s="179" t="s">
        <v>66</v>
      </c>
    </row>
    <row r="333" ht="11.25" customHeight="1">
      <c r="A333" s="180" t="s">
        <v>2697</v>
      </c>
      <c r="B333" s="181" t="s">
        <v>2698</v>
      </c>
      <c r="C333" s="182" t="s">
        <v>52</v>
      </c>
      <c r="D333" s="175" t="s">
        <v>2705</v>
      </c>
      <c r="E333" s="175" t="s">
        <v>2706</v>
      </c>
      <c r="F333" s="183" t="s">
        <v>1967</v>
      </c>
      <c r="G333" s="177">
        <v>8.0</v>
      </c>
      <c r="H333" s="177">
        <v>1.0</v>
      </c>
      <c r="I333" s="177">
        <v>8.0</v>
      </c>
      <c r="J333" s="184">
        <v>50.0</v>
      </c>
      <c r="K333" s="185">
        <v>6.25</v>
      </c>
      <c r="L333" s="179" t="s">
        <v>66</v>
      </c>
    </row>
    <row r="334" ht="11.25" customHeight="1">
      <c r="A334" s="180" t="s">
        <v>2707</v>
      </c>
      <c r="B334" s="181" t="s">
        <v>2708</v>
      </c>
      <c r="C334" s="182" t="s">
        <v>52</v>
      </c>
      <c r="D334" s="175" t="s">
        <v>2709</v>
      </c>
      <c r="E334" s="175" t="s">
        <v>2710</v>
      </c>
      <c r="F334" s="183" t="s">
        <v>1967</v>
      </c>
      <c r="G334" s="177">
        <v>4.0</v>
      </c>
      <c r="H334" s="177">
        <v>4.0</v>
      </c>
      <c r="I334" s="177">
        <v>4.0</v>
      </c>
      <c r="J334" s="184">
        <v>50.0</v>
      </c>
      <c r="K334" s="185">
        <v>12.5</v>
      </c>
      <c r="L334" s="179" t="s">
        <v>66</v>
      </c>
    </row>
    <row r="335" ht="11.25" customHeight="1">
      <c r="A335" s="180" t="s">
        <v>2697</v>
      </c>
      <c r="B335" s="181" t="s">
        <v>2698</v>
      </c>
      <c r="C335" s="182" t="s">
        <v>52</v>
      </c>
      <c r="D335" s="175" t="s">
        <v>2711</v>
      </c>
      <c r="E335" s="175" t="s">
        <v>2712</v>
      </c>
      <c r="F335" s="183" t="s">
        <v>1967</v>
      </c>
      <c r="G335" s="177">
        <v>8.0</v>
      </c>
      <c r="H335" s="177">
        <v>1.0</v>
      </c>
      <c r="I335" s="177">
        <v>8.0</v>
      </c>
      <c r="J335" s="184">
        <v>50.0</v>
      </c>
      <c r="K335" s="185">
        <v>6.25</v>
      </c>
      <c r="L335" s="179" t="s">
        <v>66</v>
      </c>
    </row>
    <row r="336" ht="11.25" customHeight="1">
      <c r="A336" s="180" t="s">
        <v>2697</v>
      </c>
      <c r="B336" s="181" t="s">
        <v>2698</v>
      </c>
      <c r="C336" s="182" t="s">
        <v>52</v>
      </c>
      <c r="D336" s="175" t="s">
        <v>2713</v>
      </c>
      <c r="E336" s="175" t="s">
        <v>2714</v>
      </c>
      <c r="F336" s="183" t="s">
        <v>1967</v>
      </c>
      <c r="G336" s="177">
        <v>8.0</v>
      </c>
      <c r="H336" s="177">
        <v>1.0</v>
      </c>
      <c r="I336" s="177">
        <v>8.0</v>
      </c>
      <c r="J336" s="184">
        <v>50.0</v>
      </c>
      <c r="K336" s="185">
        <v>6.25</v>
      </c>
      <c r="L336" s="179" t="s">
        <v>66</v>
      </c>
    </row>
    <row r="337" ht="11.25" customHeight="1">
      <c r="A337" s="180" t="s">
        <v>2697</v>
      </c>
      <c r="B337" s="181" t="s">
        <v>2698</v>
      </c>
      <c r="C337" s="182" t="s">
        <v>52</v>
      </c>
      <c r="D337" s="175" t="s">
        <v>2715</v>
      </c>
      <c r="E337" s="175" t="s">
        <v>2716</v>
      </c>
      <c r="F337" s="183" t="s">
        <v>1967</v>
      </c>
      <c r="G337" s="177">
        <v>8.0</v>
      </c>
      <c r="H337" s="177">
        <v>1.0</v>
      </c>
      <c r="I337" s="177">
        <v>8.0</v>
      </c>
      <c r="J337" s="184">
        <v>50.0</v>
      </c>
      <c r="K337" s="185">
        <v>6.25</v>
      </c>
      <c r="L337" s="179" t="s">
        <v>66</v>
      </c>
    </row>
    <row r="338" ht="11.25" customHeight="1">
      <c r="A338" s="180" t="s">
        <v>2717</v>
      </c>
      <c r="B338" s="181" t="s">
        <v>2718</v>
      </c>
      <c r="C338" s="182" t="s">
        <v>52</v>
      </c>
      <c r="D338" s="175" t="s">
        <v>2719</v>
      </c>
      <c r="E338" s="175" t="s">
        <v>2720</v>
      </c>
      <c r="F338" s="183" t="s">
        <v>1967</v>
      </c>
      <c r="G338" s="177">
        <v>6.0</v>
      </c>
      <c r="H338" s="177">
        <v>1.0</v>
      </c>
      <c r="I338" s="177">
        <v>6.0</v>
      </c>
      <c r="J338" s="184">
        <v>50.0</v>
      </c>
      <c r="K338" s="185">
        <v>8.33</v>
      </c>
      <c r="L338" s="179" t="s">
        <v>66</v>
      </c>
    </row>
    <row r="339" ht="11.25" customHeight="1">
      <c r="A339" s="180" t="s">
        <v>2721</v>
      </c>
      <c r="B339" s="181" t="s">
        <v>2722</v>
      </c>
      <c r="C339" s="182" t="s">
        <v>52</v>
      </c>
      <c r="D339" s="175" t="s">
        <v>2723</v>
      </c>
      <c r="E339" s="175" t="s">
        <v>2724</v>
      </c>
      <c r="F339" s="183" t="s">
        <v>1967</v>
      </c>
      <c r="G339" s="177">
        <v>4.0</v>
      </c>
      <c r="H339" s="177">
        <v>1.0</v>
      </c>
      <c r="I339" s="177">
        <v>4.0</v>
      </c>
      <c r="J339" s="184">
        <v>50.0</v>
      </c>
      <c r="K339" s="185">
        <v>12.5</v>
      </c>
      <c r="L339" s="179" t="s">
        <v>66</v>
      </c>
    </row>
    <row r="340" ht="11.25" customHeight="1">
      <c r="A340" s="180" t="s">
        <v>2725</v>
      </c>
      <c r="B340" s="181" t="s">
        <v>2726</v>
      </c>
      <c r="C340" s="182" t="s">
        <v>52</v>
      </c>
      <c r="D340" s="175" t="s">
        <v>2727</v>
      </c>
      <c r="E340" s="175" t="s">
        <v>2728</v>
      </c>
      <c r="F340" s="183" t="s">
        <v>1967</v>
      </c>
      <c r="G340" s="177">
        <v>6.0</v>
      </c>
      <c r="H340" s="177">
        <v>1.0</v>
      </c>
      <c r="I340" s="177">
        <v>6.0</v>
      </c>
      <c r="J340" s="184"/>
      <c r="K340" s="185">
        <v>8.33</v>
      </c>
      <c r="L340" s="179" t="s">
        <v>66</v>
      </c>
    </row>
    <row r="341" ht="11.25" customHeight="1">
      <c r="A341" s="180" t="s">
        <v>2697</v>
      </c>
      <c r="B341" s="181" t="s">
        <v>2698</v>
      </c>
      <c r="C341" s="182" t="s">
        <v>52</v>
      </c>
      <c r="D341" s="175" t="s">
        <v>2729</v>
      </c>
      <c r="E341" s="175" t="s">
        <v>2730</v>
      </c>
      <c r="F341" s="183" t="s">
        <v>1967</v>
      </c>
      <c r="G341" s="177">
        <v>8.0</v>
      </c>
      <c r="H341" s="177">
        <v>1.0</v>
      </c>
      <c r="I341" s="177">
        <v>8.0</v>
      </c>
      <c r="J341" s="184">
        <v>50.0</v>
      </c>
      <c r="K341" s="185">
        <v>6.25</v>
      </c>
      <c r="L341" s="179" t="s">
        <v>66</v>
      </c>
    </row>
    <row r="342" ht="11.25" customHeight="1">
      <c r="A342" s="180" t="s">
        <v>2731</v>
      </c>
      <c r="B342" s="181" t="s">
        <v>2732</v>
      </c>
      <c r="C342" s="182" t="s">
        <v>52</v>
      </c>
      <c r="D342" s="175" t="s">
        <v>2733</v>
      </c>
      <c r="E342" s="175" t="s">
        <v>2734</v>
      </c>
      <c r="F342" s="183" t="s">
        <v>1967</v>
      </c>
      <c r="G342" s="177">
        <v>4.0</v>
      </c>
      <c r="H342" s="177">
        <v>1.0</v>
      </c>
      <c r="I342" s="177">
        <v>5.0</v>
      </c>
      <c r="J342" s="184">
        <v>50.0</v>
      </c>
      <c r="K342" s="185">
        <v>12.5</v>
      </c>
      <c r="L342" s="179" t="s">
        <v>66</v>
      </c>
    </row>
    <row r="343" ht="11.25" customHeight="1">
      <c r="A343" s="180" t="s">
        <v>2697</v>
      </c>
      <c r="B343" s="181" t="s">
        <v>2698</v>
      </c>
      <c r="C343" s="182" t="s">
        <v>52</v>
      </c>
      <c r="D343" s="175" t="s">
        <v>2735</v>
      </c>
      <c r="E343" s="175" t="s">
        <v>2736</v>
      </c>
      <c r="F343" s="183" t="s">
        <v>1967</v>
      </c>
      <c r="G343" s="177">
        <v>8.0</v>
      </c>
      <c r="H343" s="177">
        <v>1.0</v>
      </c>
      <c r="I343" s="177">
        <v>8.0</v>
      </c>
      <c r="J343" s="184">
        <v>50.0</v>
      </c>
      <c r="K343" s="185">
        <v>6.25</v>
      </c>
      <c r="L343" s="179" t="s">
        <v>66</v>
      </c>
    </row>
    <row r="344" ht="11.25" customHeight="1">
      <c r="A344" s="180" t="s">
        <v>2697</v>
      </c>
      <c r="B344" s="181" t="s">
        <v>2698</v>
      </c>
      <c r="C344" s="182" t="s">
        <v>52</v>
      </c>
      <c r="D344" s="175" t="s">
        <v>2737</v>
      </c>
      <c r="E344" s="175" t="s">
        <v>2738</v>
      </c>
      <c r="F344" s="183" t="s">
        <v>1967</v>
      </c>
      <c r="G344" s="177">
        <v>8.0</v>
      </c>
      <c r="H344" s="177">
        <v>1.0</v>
      </c>
      <c r="I344" s="177">
        <v>8.0</v>
      </c>
      <c r="J344" s="184">
        <v>50.0</v>
      </c>
      <c r="K344" s="185">
        <v>6.25</v>
      </c>
      <c r="L344" s="179" t="s">
        <v>66</v>
      </c>
    </row>
    <row r="345" ht="11.25" customHeight="1">
      <c r="A345" s="180" t="s">
        <v>2697</v>
      </c>
      <c r="B345" s="181" t="s">
        <v>2698</v>
      </c>
      <c r="C345" s="182" t="s">
        <v>52</v>
      </c>
      <c r="D345" s="175" t="s">
        <v>2739</v>
      </c>
      <c r="E345" s="175" t="s">
        <v>2740</v>
      </c>
      <c r="F345" s="183" t="s">
        <v>1967</v>
      </c>
      <c r="G345" s="177">
        <v>8.0</v>
      </c>
      <c r="H345" s="177">
        <v>1.0</v>
      </c>
      <c r="I345" s="177">
        <v>8.0</v>
      </c>
      <c r="J345" s="184">
        <v>50.0</v>
      </c>
      <c r="K345" s="185">
        <v>6.25</v>
      </c>
      <c r="L345" s="179" t="s">
        <v>66</v>
      </c>
    </row>
    <row r="346" ht="11.25" customHeight="1">
      <c r="A346" s="180" t="s">
        <v>2697</v>
      </c>
      <c r="B346" s="181" t="s">
        <v>2698</v>
      </c>
      <c r="C346" s="182" t="s">
        <v>52</v>
      </c>
      <c r="D346" s="175" t="s">
        <v>2741</v>
      </c>
      <c r="E346" s="175" t="s">
        <v>2742</v>
      </c>
      <c r="F346" s="183" t="s">
        <v>1967</v>
      </c>
      <c r="G346" s="177">
        <v>8.0</v>
      </c>
      <c r="H346" s="177">
        <v>1.0</v>
      </c>
      <c r="I346" s="177">
        <v>8.0</v>
      </c>
      <c r="J346" s="184">
        <v>50.0</v>
      </c>
      <c r="K346" s="185">
        <v>6.25</v>
      </c>
      <c r="L346" s="179" t="s">
        <v>66</v>
      </c>
    </row>
    <row r="347" ht="11.25" customHeight="1">
      <c r="A347" s="180" t="s">
        <v>2717</v>
      </c>
      <c r="B347" s="181" t="s">
        <v>2718</v>
      </c>
      <c r="C347" s="182" t="s">
        <v>52</v>
      </c>
      <c r="D347" s="175" t="s">
        <v>2743</v>
      </c>
      <c r="E347" s="175" t="s">
        <v>2744</v>
      </c>
      <c r="F347" s="183" t="s">
        <v>1967</v>
      </c>
      <c r="G347" s="177">
        <v>6.0</v>
      </c>
      <c r="H347" s="177">
        <v>1.0</v>
      </c>
      <c r="I347" s="177">
        <v>6.0</v>
      </c>
      <c r="J347" s="184">
        <v>50.0</v>
      </c>
      <c r="K347" s="185">
        <v>8.33</v>
      </c>
      <c r="L347" s="179" t="s">
        <v>66</v>
      </c>
    </row>
    <row r="348" ht="11.25" customHeight="1">
      <c r="A348" s="180" t="s">
        <v>2697</v>
      </c>
      <c r="B348" s="181" t="s">
        <v>2698</v>
      </c>
      <c r="C348" s="182" t="s">
        <v>52</v>
      </c>
      <c r="D348" s="175" t="s">
        <v>2745</v>
      </c>
      <c r="E348" s="175" t="s">
        <v>2746</v>
      </c>
      <c r="F348" s="183" t="s">
        <v>1967</v>
      </c>
      <c r="G348" s="177">
        <v>8.0</v>
      </c>
      <c r="H348" s="177">
        <v>1.0</v>
      </c>
      <c r="I348" s="177">
        <v>8.0</v>
      </c>
      <c r="J348" s="184">
        <v>50.0</v>
      </c>
      <c r="K348" s="185">
        <v>6.25</v>
      </c>
      <c r="L348" s="179" t="s">
        <v>66</v>
      </c>
    </row>
    <row r="349" ht="11.25" customHeight="1">
      <c r="A349" s="180" t="s">
        <v>2697</v>
      </c>
      <c r="B349" s="181" t="s">
        <v>2698</v>
      </c>
      <c r="C349" s="182" t="s">
        <v>52</v>
      </c>
      <c r="D349" s="175" t="s">
        <v>2747</v>
      </c>
      <c r="E349" s="175" t="s">
        <v>2748</v>
      </c>
      <c r="F349" s="183" t="s">
        <v>1967</v>
      </c>
      <c r="G349" s="177">
        <v>8.0</v>
      </c>
      <c r="H349" s="177">
        <v>1.0</v>
      </c>
      <c r="I349" s="177">
        <v>8.0</v>
      </c>
      <c r="J349" s="184">
        <v>50.0</v>
      </c>
      <c r="K349" s="185">
        <v>6.25</v>
      </c>
      <c r="L349" s="179" t="s">
        <v>66</v>
      </c>
    </row>
    <row r="350" ht="11.25" customHeight="1">
      <c r="A350" s="180" t="s">
        <v>2697</v>
      </c>
      <c r="B350" s="181" t="s">
        <v>2698</v>
      </c>
      <c r="C350" s="182" t="s">
        <v>52</v>
      </c>
      <c r="D350" s="175" t="s">
        <v>2749</v>
      </c>
      <c r="E350" s="175" t="s">
        <v>2750</v>
      </c>
      <c r="F350" s="183" t="s">
        <v>1967</v>
      </c>
      <c r="G350" s="177">
        <v>8.0</v>
      </c>
      <c r="H350" s="177">
        <v>1.0</v>
      </c>
      <c r="I350" s="177">
        <v>8.0</v>
      </c>
      <c r="J350" s="184">
        <v>50.0</v>
      </c>
      <c r="K350" s="185">
        <v>6.25</v>
      </c>
      <c r="L350" s="179" t="s">
        <v>66</v>
      </c>
    </row>
    <row r="351" ht="11.25" customHeight="1">
      <c r="A351" s="180" t="s">
        <v>2697</v>
      </c>
      <c r="B351" s="181" t="s">
        <v>2698</v>
      </c>
      <c r="C351" s="182" t="s">
        <v>52</v>
      </c>
      <c r="D351" s="175" t="s">
        <v>2751</v>
      </c>
      <c r="E351" s="175" t="s">
        <v>2752</v>
      </c>
      <c r="F351" s="183" t="s">
        <v>1967</v>
      </c>
      <c r="G351" s="177">
        <v>8.0</v>
      </c>
      <c r="H351" s="177">
        <v>1.0</v>
      </c>
      <c r="I351" s="177">
        <v>8.0</v>
      </c>
      <c r="J351" s="184">
        <v>50.0</v>
      </c>
      <c r="K351" s="185">
        <v>6.25</v>
      </c>
      <c r="L351" s="179" t="s">
        <v>66</v>
      </c>
    </row>
    <row r="352" ht="11.25" customHeight="1">
      <c r="A352" s="180" t="s">
        <v>2717</v>
      </c>
      <c r="B352" s="181" t="s">
        <v>2718</v>
      </c>
      <c r="C352" s="182" t="s">
        <v>52</v>
      </c>
      <c r="D352" s="175" t="s">
        <v>2753</v>
      </c>
      <c r="E352" s="175" t="s">
        <v>2754</v>
      </c>
      <c r="F352" s="183" t="s">
        <v>1967</v>
      </c>
      <c r="G352" s="177">
        <v>6.0</v>
      </c>
      <c r="H352" s="177">
        <v>1.0</v>
      </c>
      <c r="I352" s="177">
        <v>6.0</v>
      </c>
      <c r="J352" s="184">
        <v>50.0</v>
      </c>
      <c r="K352" s="185">
        <v>8.33</v>
      </c>
      <c r="L352" s="179" t="s">
        <v>66</v>
      </c>
    </row>
    <row r="353" ht="11.25" customHeight="1">
      <c r="A353" s="180" t="s">
        <v>2697</v>
      </c>
      <c r="B353" s="181" t="s">
        <v>2698</v>
      </c>
      <c r="C353" s="182" t="s">
        <v>52</v>
      </c>
      <c r="D353" s="175" t="s">
        <v>2755</v>
      </c>
      <c r="E353" s="175" t="s">
        <v>2756</v>
      </c>
      <c r="F353" s="183" t="s">
        <v>1967</v>
      </c>
      <c r="G353" s="177">
        <v>8.0</v>
      </c>
      <c r="H353" s="177">
        <v>1.0</v>
      </c>
      <c r="I353" s="177">
        <v>8.0</v>
      </c>
      <c r="J353" s="184">
        <v>50.0</v>
      </c>
      <c r="K353" s="185">
        <v>6.25</v>
      </c>
      <c r="L353" s="179" t="s">
        <v>66</v>
      </c>
    </row>
    <row r="354" ht="11.25" customHeight="1">
      <c r="A354" s="180" t="s">
        <v>2697</v>
      </c>
      <c r="B354" s="181" t="s">
        <v>2698</v>
      </c>
      <c r="C354" s="182" t="s">
        <v>52</v>
      </c>
      <c r="D354" s="175" t="s">
        <v>2757</v>
      </c>
      <c r="E354" s="175" t="s">
        <v>2758</v>
      </c>
      <c r="F354" s="183" t="s">
        <v>1967</v>
      </c>
      <c r="G354" s="177">
        <v>8.0</v>
      </c>
      <c r="H354" s="177">
        <v>1.0</v>
      </c>
      <c r="I354" s="177">
        <v>8.0</v>
      </c>
      <c r="J354" s="184">
        <v>50.0</v>
      </c>
      <c r="K354" s="185">
        <v>6.25</v>
      </c>
      <c r="L354" s="179" t="s">
        <v>66</v>
      </c>
    </row>
    <row r="355" ht="11.25" customHeight="1">
      <c r="A355" s="180" t="s">
        <v>2697</v>
      </c>
      <c r="B355" s="181" t="s">
        <v>2698</v>
      </c>
      <c r="C355" s="182" t="s">
        <v>52</v>
      </c>
      <c r="D355" s="175" t="s">
        <v>2759</v>
      </c>
      <c r="E355" s="175" t="s">
        <v>2760</v>
      </c>
      <c r="F355" s="183" t="s">
        <v>1967</v>
      </c>
      <c r="G355" s="177">
        <v>8.0</v>
      </c>
      <c r="H355" s="177">
        <v>1.0</v>
      </c>
      <c r="I355" s="177">
        <v>8.0</v>
      </c>
      <c r="J355" s="184">
        <v>50.0</v>
      </c>
      <c r="K355" s="185">
        <v>6.25</v>
      </c>
      <c r="L355" s="179" t="s">
        <v>66</v>
      </c>
    </row>
    <row r="356" ht="11.25" customHeight="1">
      <c r="A356" s="180" t="s">
        <v>2707</v>
      </c>
      <c r="B356" s="181" t="s">
        <v>2708</v>
      </c>
      <c r="C356" s="182" t="s">
        <v>52</v>
      </c>
      <c r="D356" s="175" t="s">
        <v>2761</v>
      </c>
      <c r="E356" s="175" t="s">
        <v>2762</v>
      </c>
      <c r="F356" s="183" t="s">
        <v>1967</v>
      </c>
      <c r="G356" s="177">
        <v>4.0</v>
      </c>
      <c r="H356" s="177">
        <v>4.0</v>
      </c>
      <c r="I356" s="177">
        <v>4.0</v>
      </c>
      <c r="J356" s="184">
        <v>50.0</v>
      </c>
      <c r="K356" s="185">
        <v>12.5</v>
      </c>
      <c r="L356" s="179" t="s">
        <v>66</v>
      </c>
    </row>
    <row r="357" ht="11.25" customHeight="1">
      <c r="A357" s="180" t="s">
        <v>2697</v>
      </c>
      <c r="B357" s="181" t="s">
        <v>2698</v>
      </c>
      <c r="C357" s="182" t="s">
        <v>52</v>
      </c>
      <c r="D357" s="175" t="s">
        <v>2763</v>
      </c>
      <c r="E357" s="175" t="s">
        <v>2764</v>
      </c>
      <c r="F357" s="183" t="s">
        <v>1967</v>
      </c>
      <c r="G357" s="177">
        <v>8.0</v>
      </c>
      <c r="H357" s="177">
        <v>1.0</v>
      </c>
      <c r="I357" s="177">
        <v>8.0</v>
      </c>
      <c r="J357" s="184">
        <v>50.0</v>
      </c>
      <c r="K357" s="185">
        <v>6.25</v>
      </c>
      <c r="L357" s="179" t="s">
        <v>66</v>
      </c>
    </row>
    <row r="358" ht="11.25" customHeight="1">
      <c r="A358" s="180" t="s">
        <v>2697</v>
      </c>
      <c r="B358" s="181" t="s">
        <v>2698</v>
      </c>
      <c r="C358" s="182" t="s">
        <v>52</v>
      </c>
      <c r="D358" s="175" t="s">
        <v>2765</v>
      </c>
      <c r="E358" s="175" t="s">
        <v>2766</v>
      </c>
      <c r="F358" s="183" t="s">
        <v>1967</v>
      </c>
      <c r="G358" s="177">
        <v>8.0</v>
      </c>
      <c r="H358" s="177">
        <v>1.0</v>
      </c>
      <c r="I358" s="177">
        <v>8.0</v>
      </c>
      <c r="J358" s="184">
        <v>50.0</v>
      </c>
      <c r="K358" s="185">
        <v>6.25</v>
      </c>
      <c r="L358" s="179" t="s">
        <v>66</v>
      </c>
    </row>
    <row r="359" ht="11.25" customHeight="1">
      <c r="A359" s="180" t="s">
        <v>2767</v>
      </c>
      <c r="B359" s="181" t="s">
        <v>2768</v>
      </c>
      <c r="C359" s="182" t="s">
        <v>52</v>
      </c>
      <c r="D359" s="175" t="s">
        <v>2769</v>
      </c>
      <c r="E359" s="175" t="s">
        <v>319</v>
      </c>
      <c r="F359" s="183" t="s">
        <v>2106</v>
      </c>
      <c r="G359" s="177">
        <v>4.0</v>
      </c>
      <c r="H359" s="177">
        <v>4.0</v>
      </c>
      <c r="I359" s="177">
        <v>6.0</v>
      </c>
      <c r="J359" s="184">
        <v>50.0</v>
      </c>
      <c r="K359" s="185">
        <v>12.5</v>
      </c>
      <c r="L359" s="179" t="s">
        <v>70</v>
      </c>
    </row>
    <row r="360" ht="11.25" customHeight="1">
      <c r="A360" s="180" t="s">
        <v>2767</v>
      </c>
      <c r="B360" s="181" t="s">
        <v>2768</v>
      </c>
      <c r="C360" s="182" t="s">
        <v>52</v>
      </c>
      <c r="D360" s="175" t="s">
        <v>2770</v>
      </c>
      <c r="E360" s="175" t="s">
        <v>2771</v>
      </c>
      <c r="F360" s="183" t="s">
        <v>2106</v>
      </c>
      <c r="G360" s="177">
        <v>4.0</v>
      </c>
      <c r="H360" s="177">
        <v>4.0</v>
      </c>
      <c r="I360" s="177">
        <v>6.0</v>
      </c>
      <c r="J360" s="184">
        <v>50.0</v>
      </c>
      <c r="K360" s="185">
        <v>12.5</v>
      </c>
      <c r="L360" s="179" t="s">
        <v>70</v>
      </c>
    </row>
    <row r="361" ht="11.25" customHeight="1">
      <c r="A361" s="180" t="s">
        <v>2772</v>
      </c>
      <c r="B361" s="181" t="s">
        <v>2773</v>
      </c>
      <c r="C361" s="182" t="s">
        <v>52</v>
      </c>
      <c r="D361" s="175" t="s">
        <v>2774</v>
      </c>
      <c r="E361" s="175" t="s">
        <v>2775</v>
      </c>
      <c r="F361" s="183" t="s">
        <v>2561</v>
      </c>
      <c r="G361" s="177">
        <v>1.0</v>
      </c>
      <c r="H361" s="177">
        <v>1.0</v>
      </c>
      <c r="I361" s="177">
        <v>1.0</v>
      </c>
      <c r="J361" s="184">
        <v>50.0</v>
      </c>
      <c r="K361" s="185">
        <v>50.0</v>
      </c>
      <c r="L361" s="179" t="s">
        <v>70</v>
      </c>
    </row>
    <row r="362" ht="11.25" customHeight="1">
      <c r="A362" s="180" t="s">
        <v>2776</v>
      </c>
      <c r="B362" s="181" t="s">
        <v>2777</v>
      </c>
      <c r="C362" s="182" t="s">
        <v>52</v>
      </c>
      <c r="D362" s="175" t="s">
        <v>2778</v>
      </c>
      <c r="E362" s="175" t="s">
        <v>355</v>
      </c>
      <c r="F362" s="183" t="s">
        <v>1967</v>
      </c>
      <c r="G362" s="177">
        <v>4.0</v>
      </c>
      <c r="H362" s="177">
        <v>4.0</v>
      </c>
      <c r="I362" s="177">
        <v>5.0</v>
      </c>
      <c r="J362" s="184">
        <v>50.0</v>
      </c>
      <c r="K362" s="185">
        <v>12.5</v>
      </c>
      <c r="L362" s="179" t="s">
        <v>70</v>
      </c>
    </row>
    <row r="363" ht="11.25" customHeight="1">
      <c r="A363" s="180" t="s">
        <v>2776</v>
      </c>
      <c r="B363" s="181" t="s">
        <v>2777</v>
      </c>
      <c r="C363" s="182" t="s">
        <v>52</v>
      </c>
      <c r="D363" s="175" t="s">
        <v>2779</v>
      </c>
      <c r="E363" s="175" t="s">
        <v>277</v>
      </c>
      <c r="F363" s="183" t="s">
        <v>1967</v>
      </c>
      <c r="G363" s="177">
        <v>4.0</v>
      </c>
      <c r="H363" s="177">
        <v>4.0</v>
      </c>
      <c r="I363" s="177">
        <v>5.0</v>
      </c>
      <c r="J363" s="184">
        <v>50.0</v>
      </c>
      <c r="K363" s="185">
        <v>12.5</v>
      </c>
      <c r="L363" s="179" t="s">
        <v>70</v>
      </c>
    </row>
    <row r="364" ht="11.25" customHeight="1">
      <c r="A364" s="180" t="s">
        <v>2776</v>
      </c>
      <c r="B364" s="181" t="s">
        <v>2777</v>
      </c>
      <c r="C364" s="182" t="s">
        <v>52</v>
      </c>
      <c r="D364" s="175" t="s">
        <v>2780</v>
      </c>
      <c r="E364" s="175" t="s">
        <v>2781</v>
      </c>
      <c r="F364" s="183" t="s">
        <v>1967</v>
      </c>
      <c r="G364" s="177">
        <v>4.0</v>
      </c>
      <c r="H364" s="177">
        <v>4.0</v>
      </c>
      <c r="I364" s="177">
        <v>5.0</v>
      </c>
      <c r="J364" s="184">
        <v>50.0</v>
      </c>
      <c r="K364" s="185">
        <v>12.5</v>
      </c>
      <c r="L364" s="179" t="s">
        <v>70</v>
      </c>
    </row>
    <row r="365" ht="11.25" customHeight="1">
      <c r="A365" s="180" t="s">
        <v>2782</v>
      </c>
      <c r="B365" s="181" t="s">
        <v>2783</v>
      </c>
      <c r="C365" s="182" t="s">
        <v>52</v>
      </c>
      <c r="D365" s="175" t="s">
        <v>2780</v>
      </c>
      <c r="E365" s="175" t="s">
        <v>2781</v>
      </c>
      <c r="F365" s="183" t="s">
        <v>1967</v>
      </c>
      <c r="G365" s="177">
        <v>4.0</v>
      </c>
      <c r="H365" s="177">
        <v>4.0</v>
      </c>
      <c r="I365" s="177">
        <v>4.0</v>
      </c>
      <c r="J365" s="184">
        <v>50.0</v>
      </c>
      <c r="K365" s="185">
        <v>12.5</v>
      </c>
      <c r="L365" s="179" t="s">
        <v>70</v>
      </c>
    </row>
    <row r="366" ht="11.25" customHeight="1">
      <c r="A366" s="180" t="s">
        <v>2784</v>
      </c>
      <c r="B366" s="181" t="s">
        <v>2785</v>
      </c>
      <c r="C366" s="182" t="s">
        <v>52</v>
      </c>
      <c r="D366" s="175" t="s">
        <v>2786</v>
      </c>
      <c r="E366" s="175" t="s">
        <v>2787</v>
      </c>
      <c r="F366" s="183" t="s">
        <v>505</v>
      </c>
      <c r="G366" s="177">
        <v>3.0</v>
      </c>
      <c r="H366" s="177">
        <v>3.0</v>
      </c>
      <c r="I366" s="177">
        <v>6.0</v>
      </c>
      <c r="J366" s="184">
        <v>50.0</v>
      </c>
      <c r="K366" s="185">
        <v>16.6666666666667</v>
      </c>
      <c r="L366" s="179" t="s">
        <v>70</v>
      </c>
    </row>
    <row r="367" ht="11.25" customHeight="1">
      <c r="A367" s="180" t="s">
        <v>2788</v>
      </c>
      <c r="B367" s="181" t="s">
        <v>2789</v>
      </c>
      <c r="C367" s="182" t="s">
        <v>52</v>
      </c>
      <c r="D367" s="175" t="s">
        <v>2790</v>
      </c>
      <c r="E367" s="175" t="s">
        <v>2791</v>
      </c>
      <c r="F367" s="183" t="s">
        <v>1085</v>
      </c>
      <c r="G367" s="177">
        <v>3.0</v>
      </c>
      <c r="H367" s="177">
        <v>1.0</v>
      </c>
      <c r="I367" s="177">
        <v>5.0</v>
      </c>
      <c r="J367" s="184">
        <v>50.0</v>
      </c>
      <c r="K367" s="185">
        <v>16.6666666666667</v>
      </c>
      <c r="L367" s="179" t="s">
        <v>74</v>
      </c>
    </row>
    <row r="368" ht="11.25" customHeight="1">
      <c r="A368" s="180" t="s">
        <v>2792</v>
      </c>
      <c r="B368" s="181" t="s">
        <v>2793</v>
      </c>
      <c r="C368" s="182" t="s">
        <v>52</v>
      </c>
      <c r="D368" s="175" t="s">
        <v>2794</v>
      </c>
      <c r="E368" s="175" t="s">
        <v>2795</v>
      </c>
      <c r="F368" s="183" t="s">
        <v>2796</v>
      </c>
      <c r="G368" s="177">
        <v>4.0</v>
      </c>
      <c r="H368" s="177">
        <v>1.0</v>
      </c>
      <c r="I368" s="177">
        <v>6.0</v>
      </c>
      <c r="J368" s="184">
        <v>50.0</v>
      </c>
      <c r="K368" s="185">
        <v>12.5</v>
      </c>
      <c r="L368" s="179" t="s">
        <v>74</v>
      </c>
    </row>
    <row r="369" ht="11.25" customHeight="1">
      <c r="A369" s="180" t="s">
        <v>2792</v>
      </c>
      <c r="B369" s="181" t="s">
        <v>2797</v>
      </c>
      <c r="C369" s="182" t="s">
        <v>52</v>
      </c>
      <c r="D369" s="175" t="s">
        <v>2798</v>
      </c>
      <c r="E369" s="175" t="s">
        <v>2799</v>
      </c>
      <c r="F369" s="183" t="s">
        <v>1967</v>
      </c>
      <c r="G369" s="177">
        <v>4.0</v>
      </c>
      <c r="H369" s="177">
        <v>1.0</v>
      </c>
      <c r="I369" s="177">
        <v>6.0</v>
      </c>
      <c r="J369" s="184">
        <v>50.0</v>
      </c>
      <c r="K369" s="185">
        <v>12.5</v>
      </c>
      <c r="L369" s="179" t="s">
        <v>74</v>
      </c>
    </row>
    <row r="370" ht="11.25" customHeight="1">
      <c r="A370" s="180" t="s">
        <v>2800</v>
      </c>
      <c r="B370" s="181" t="s">
        <v>2801</v>
      </c>
      <c r="C370" s="182" t="s">
        <v>52</v>
      </c>
      <c r="D370" s="175" t="s">
        <v>2802</v>
      </c>
      <c r="E370" s="175" t="s">
        <v>2803</v>
      </c>
      <c r="F370" s="183" t="s">
        <v>2106</v>
      </c>
      <c r="G370" s="177"/>
      <c r="H370" s="177">
        <v>1.0</v>
      </c>
      <c r="I370" s="177">
        <v>3.0</v>
      </c>
      <c r="J370" s="184">
        <v>50.0</v>
      </c>
      <c r="K370" s="185">
        <v>25.0</v>
      </c>
      <c r="L370" s="179" t="s">
        <v>76</v>
      </c>
    </row>
    <row r="371" ht="11.25" customHeight="1">
      <c r="A371" s="180" t="s">
        <v>2804</v>
      </c>
      <c r="B371" s="181" t="s">
        <v>2805</v>
      </c>
      <c r="C371" s="182" t="s">
        <v>52</v>
      </c>
      <c r="D371" s="175" t="s">
        <v>2806</v>
      </c>
      <c r="E371" s="175" t="s">
        <v>2807</v>
      </c>
      <c r="F371" s="183" t="s">
        <v>2106</v>
      </c>
      <c r="G371" s="177">
        <v>2.0</v>
      </c>
      <c r="H371" s="177">
        <v>2.0</v>
      </c>
      <c r="I371" s="177">
        <v>3.0</v>
      </c>
      <c r="J371" s="184">
        <v>50.0</v>
      </c>
      <c r="K371" s="185">
        <v>25.0</v>
      </c>
      <c r="L371" s="179" t="s">
        <v>77</v>
      </c>
    </row>
    <row r="372" ht="11.25" customHeight="1">
      <c r="A372" s="180" t="s">
        <v>2804</v>
      </c>
      <c r="B372" s="181" t="s">
        <v>2805</v>
      </c>
      <c r="C372" s="182" t="s">
        <v>52</v>
      </c>
      <c r="D372" s="175" t="s">
        <v>2808</v>
      </c>
      <c r="E372" s="175" t="s">
        <v>2809</v>
      </c>
      <c r="F372" s="183" t="s">
        <v>2106</v>
      </c>
      <c r="G372" s="177">
        <v>2.0</v>
      </c>
      <c r="H372" s="177">
        <v>2.0</v>
      </c>
      <c r="I372" s="177">
        <v>3.0</v>
      </c>
      <c r="J372" s="184">
        <v>50.0</v>
      </c>
      <c r="K372" s="185">
        <v>25.0</v>
      </c>
      <c r="L372" s="179" t="s">
        <v>77</v>
      </c>
    </row>
    <row r="373" ht="11.25" customHeight="1">
      <c r="A373" s="180" t="s">
        <v>2804</v>
      </c>
      <c r="B373" s="181" t="s">
        <v>2805</v>
      </c>
      <c r="C373" s="182" t="s">
        <v>52</v>
      </c>
      <c r="D373" s="175" t="s">
        <v>2810</v>
      </c>
      <c r="E373" s="175" t="s">
        <v>2811</v>
      </c>
      <c r="F373" s="183" t="s">
        <v>2106</v>
      </c>
      <c r="G373" s="177">
        <v>2.0</v>
      </c>
      <c r="H373" s="177">
        <v>2.0</v>
      </c>
      <c r="I373" s="177">
        <v>3.0</v>
      </c>
      <c r="J373" s="184">
        <v>50.0</v>
      </c>
      <c r="K373" s="185">
        <v>25.0</v>
      </c>
      <c r="L373" s="179" t="s">
        <v>77</v>
      </c>
    </row>
    <row r="374" ht="11.25" customHeight="1">
      <c r="A374" s="180" t="s">
        <v>2804</v>
      </c>
      <c r="B374" s="181" t="s">
        <v>2805</v>
      </c>
      <c r="C374" s="182" t="s">
        <v>52</v>
      </c>
      <c r="D374" s="175" t="s">
        <v>2812</v>
      </c>
      <c r="E374" s="175" t="s">
        <v>2813</v>
      </c>
      <c r="F374" s="183" t="s">
        <v>2106</v>
      </c>
      <c r="G374" s="177">
        <v>2.0</v>
      </c>
      <c r="H374" s="177">
        <v>2.0</v>
      </c>
      <c r="I374" s="177">
        <v>3.0</v>
      </c>
      <c r="J374" s="184">
        <v>50.0</v>
      </c>
      <c r="K374" s="185">
        <v>25.0</v>
      </c>
      <c r="L374" s="179" t="s">
        <v>77</v>
      </c>
    </row>
    <row r="375" ht="11.25" customHeight="1">
      <c r="A375" s="180" t="s">
        <v>2804</v>
      </c>
      <c r="B375" s="181" t="s">
        <v>2805</v>
      </c>
      <c r="C375" s="182" t="s">
        <v>52</v>
      </c>
      <c r="D375" s="175" t="s">
        <v>2814</v>
      </c>
      <c r="E375" s="175" t="s">
        <v>2815</v>
      </c>
      <c r="F375" s="183" t="s">
        <v>2106</v>
      </c>
      <c r="G375" s="177">
        <v>2.0</v>
      </c>
      <c r="H375" s="177">
        <v>2.0</v>
      </c>
      <c r="I375" s="177">
        <v>3.0</v>
      </c>
      <c r="J375" s="184">
        <v>50.0</v>
      </c>
      <c r="K375" s="185">
        <v>25.0</v>
      </c>
      <c r="L375" s="179" t="s">
        <v>77</v>
      </c>
    </row>
    <row r="376" ht="11.25" customHeight="1">
      <c r="A376" s="180" t="s">
        <v>2816</v>
      </c>
      <c r="B376" s="181" t="s">
        <v>2817</v>
      </c>
      <c r="C376" s="182" t="s">
        <v>52</v>
      </c>
      <c r="D376" s="175" t="s">
        <v>2818</v>
      </c>
      <c r="E376" s="175" t="s">
        <v>2819</v>
      </c>
      <c r="F376" s="183" t="s">
        <v>2106</v>
      </c>
      <c r="G376" s="177">
        <v>8.0</v>
      </c>
      <c r="H376" s="177">
        <v>8.0</v>
      </c>
      <c r="I376" s="177">
        <v>14.0</v>
      </c>
      <c r="J376" s="184">
        <v>50.0</v>
      </c>
      <c r="K376" s="185">
        <v>6.25</v>
      </c>
      <c r="L376" s="179" t="s">
        <v>77</v>
      </c>
    </row>
    <row r="377" ht="11.25" customHeight="1">
      <c r="A377" s="180" t="s">
        <v>2816</v>
      </c>
      <c r="B377" s="181" t="s">
        <v>2817</v>
      </c>
      <c r="C377" s="182" t="s">
        <v>52</v>
      </c>
      <c r="D377" s="175" t="s">
        <v>2820</v>
      </c>
      <c r="E377" s="175" t="s">
        <v>2821</v>
      </c>
      <c r="F377" s="183" t="s">
        <v>2106</v>
      </c>
      <c r="G377" s="177">
        <v>8.0</v>
      </c>
      <c r="H377" s="177">
        <v>8.0</v>
      </c>
      <c r="I377" s="177">
        <v>14.0</v>
      </c>
      <c r="J377" s="184">
        <v>50.0</v>
      </c>
      <c r="K377" s="185">
        <v>6.25</v>
      </c>
      <c r="L377" s="179" t="s">
        <v>77</v>
      </c>
    </row>
    <row r="378" ht="11.25" customHeight="1">
      <c r="A378" s="180" t="s">
        <v>2816</v>
      </c>
      <c r="B378" s="181" t="s">
        <v>2817</v>
      </c>
      <c r="C378" s="182" t="s">
        <v>52</v>
      </c>
      <c r="D378" s="175" t="s">
        <v>2822</v>
      </c>
      <c r="E378" s="175" t="s">
        <v>2823</v>
      </c>
      <c r="F378" s="183" t="s">
        <v>2106</v>
      </c>
      <c r="G378" s="177">
        <v>8.0</v>
      </c>
      <c r="H378" s="177">
        <v>8.0</v>
      </c>
      <c r="I378" s="177">
        <v>14.0</v>
      </c>
      <c r="J378" s="184">
        <v>50.0</v>
      </c>
      <c r="K378" s="185">
        <v>6.25</v>
      </c>
      <c r="L378" s="179" t="s">
        <v>77</v>
      </c>
    </row>
    <row r="379" ht="11.25" customHeight="1">
      <c r="A379" s="180" t="s">
        <v>531</v>
      </c>
      <c r="B379" s="181" t="s">
        <v>333</v>
      </c>
      <c r="C379" s="182" t="s">
        <v>52</v>
      </c>
      <c r="D379" s="175" t="s">
        <v>2824</v>
      </c>
      <c r="E379" s="175" t="s">
        <v>2825</v>
      </c>
      <c r="F379" s="183" t="s">
        <v>1085</v>
      </c>
      <c r="G379" s="177">
        <v>4.0</v>
      </c>
      <c r="H379" s="177">
        <v>4.0</v>
      </c>
      <c r="I379" s="177">
        <v>4.0</v>
      </c>
      <c r="J379" s="184">
        <v>50.0</v>
      </c>
      <c r="K379" s="185">
        <v>12.5</v>
      </c>
      <c r="L379" s="179" t="s">
        <v>78</v>
      </c>
    </row>
    <row r="380" ht="11.25" customHeight="1">
      <c r="A380" s="180" t="s">
        <v>531</v>
      </c>
      <c r="B380" s="181" t="s">
        <v>333</v>
      </c>
      <c r="C380" s="182" t="s">
        <v>52</v>
      </c>
      <c r="D380" s="175" t="s">
        <v>2826</v>
      </c>
      <c r="E380" s="175" t="s">
        <v>2827</v>
      </c>
      <c r="F380" s="183" t="s">
        <v>1085</v>
      </c>
      <c r="G380" s="177">
        <v>4.0</v>
      </c>
      <c r="H380" s="177">
        <v>4.0</v>
      </c>
      <c r="I380" s="177">
        <v>4.0</v>
      </c>
      <c r="J380" s="184">
        <v>50.0</v>
      </c>
      <c r="K380" s="185">
        <v>12.5</v>
      </c>
      <c r="L380" s="179" t="s">
        <v>78</v>
      </c>
    </row>
    <row r="381" ht="11.25" customHeight="1">
      <c r="A381" s="180" t="s">
        <v>537</v>
      </c>
      <c r="B381" s="181" t="s">
        <v>2828</v>
      </c>
      <c r="C381" s="182" t="s">
        <v>52</v>
      </c>
      <c r="D381" s="175" t="s">
        <v>2829</v>
      </c>
      <c r="E381" s="175" t="s">
        <v>2830</v>
      </c>
      <c r="F381" s="183" t="s">
        <v>1085</v>
      </c>
      <c r="G381" s="177">
        <v>5.0</v>
      </c>
      <c r="H381" s="177">
        <v>5.0</v>
      </c>
      <c r="I381" s="177">
        <v>5.0</v>
      </c>
      <c r="J381" s="184">
        <v>50.0</v>
      </c>
      <c r="K381" s="185">
        <v>10.0</v>
      </c>
      <c r="L381" s="179" t="s">
        <v>78</v>
      </c>
    </row>
    <row r="382" ht="11.25" customHeight="1">
      <c r="A382" s="180" t="s">
        <v>537</v>
      </c>
      <c r="B382" s="181" t="s">
        <v>2828</v>
      </c>
      <c r="C382" s="182" t="s">
        <v>52</v>
      </c>
      <c r="D382" s="175" t="s">
        <v>2831</v>
      </c>
      <c r="E382" s="175" t="s">
        <v>2832</v>
      </c>
      <c r="F382" s="183" t="s">
        <v>1085</v>
      </c>
      <c r="G382" s="177">
        <v>5.0</v>
      </c>
      <c r="H382" s="177">
        <v>5.0</v>
      </c>
      <c r="I382" s="177">
        <v>5.0</v>
      </c>
      <c r="J382" s="184">
        <v>50.0</v>
      </c>
      <c r="K382" s="185">
        <v>10.0</v>
      </c>
      <c r="L382" s="179" t="s">
        <v>78</v>
      </c>
    </row>
    <row r="383" ht="11.25" customHeight="1">
      <c r="A383" s="180" t="s">
        <v>537</v>
      </c>
      <c r="B383" s="181" t="s">
        <v>2828</v>
      </c>
      <c r="C383" s="182" t="s">
        <v>52</v>
      </c>
      <c r="D383" s="175" t="s">
        <v>2833</v>
      </c>
      <c r="E383" s="175" t="s">
        <v>2834</v>
      </c>
      <c r="F383" s="183" t="s">
        <v>1085</v>
      </c>
      <c r="G383" s="177">
        <v>5.0</v>
      </c>
      <c r="H383" s="177">
        <v>5.0</v>
      </c>
      <c r="I383" s="177">
        <v>5.0</v>
      </c>
      <c r="J383" s="184">
        <v>50.0</v>
      </c>
      <c r="K383" s="185">
        <v>10.0</v>
      </c>
      <c r="L383" s="179" t="s">
        <v>78</v>
      </c>
    </row>
    <row r="384" ht="11.25" customHeight="1">
      <c r="A384" s="180" t="s">
        <v>537</v>
      </c>
      <c r="B384" s="181" t="s">
        <v>2828</v>
      </c>
      <c r="C384" s="182" t="s">
        <v>52</v>
      </c>
      <c r="D384" s="175" t="s">
        <v>2835</v>
      </c>
      <c r="E384" s="175" t="s">
        <v>2836</v>
      </c>
      <c r="F384" s="183" t="s">
        <v>1085</v>
      </c>
      <c r="G384" s="177">
        <v>5.0</v>
      </c>
      <c r="H384" s="177">
        <v>5.0</v>
      </c>
      <c r="I384" s="177">
        <v>5.0</v>
      </c>
      <c r="J384" s="184">
        <v>50.0</v>
      </c>
      <c r="K384" s="185">
        <v>10.0</v>
      </c>
      <c r="L384" s="179" t="s">
        <v>78</v>
      </c>
    </row>
    <row r="385" ht="11.25" customHeight="1">
      <c r="A385" s="180" t="s">
        <v>537</v>
      </c>
      <c r="B385" s="181" t="s">
        <v>2828</v>
      </c>
      <c r="C385" s="182" t="s">
        <v>52</v>
      </c>
      <c r="D385" s="175" t="s">
        <v>2837</v>
      </c>
      <c r="E385" s="175" t="s">
        <v>2838</v>
      </c>
      <c r="F385" s="183" t="s">
        <v>1085</v>
      </c>
      <c r="G385" s="177">
        <v>5.0</v>
      </c>
      <c r="H385" s="177">
        <v>5.0</v>
      </c>
      <c r="I385" s="177">
        <v>5.0</v>
      </c>
      <c r="J385" s="184">
        <v>50.0</v>
      </c>
      <c r="K385" s="185">
        <v>10.0</v>
      </c>
      <c r="L385" s="179" t="s">
        <v>78</v>
      </c>
    </row>
    <row r="386" ht="11.25" customHeight="1">
      <c r="A386" s="180" t="s">
        <v>2839</v>
      </c>
      <c r="B386" s="181" t="s">
        <v>2840</v>
      </c>
      <c r="C386" s="182" t="s">
        <v>52</v>
      </c>
      <c r="D386" s="175" t="s">
        <v>2841</v>
      </c>
      <c r="E386" s="175" t="s">
        <v>2842</v>
      </c>
      <c r="F386" s="183" t="s">
        <v>1085</v>
      </c>
      <c r="G386" s="177">
        <v>3.0</v>
      </c>
      <c r="H386" s="177">
        <v>3.0</v>
      </c>
      <c r="I386" s="177">
        <v>3.0</v>
      </c>
      <c r="J386" s="184">
        <v>50.0</v>
      </c>
      <c r="K386" s="185">
        <v>16.6</v>
      </c>
      <c r="L386" s="179" t="s">
        <v>78</v>
      </c>
    </row>
    <row r="387" ht="11.25" customHeight="1">
      <c r="A387" s="180" t="s">
        <v>2839</v>
      </c>
      <c r="B387" s="181" t="s">
        <v>2840</v>
      </c>
      <c r="C387" s="182" t="s">
        <v>52</v>
      </c>
      <c r="D387" s="175" t="s">
        <v>2843</v>
      </c>
      <c r="E387" s="175" t="s">
        <v>2844</v>
      </c>
      <c r="F387" s="183" t="s">
        <v>1085</v>
      </c>
      <c r="G387" s="177">
        <v>3.0</v>
      </c>
      <c r="H387" s="177">
        <v>3.0</v>
      </c>
      <c r="I387" s="177">
        <v>3.0</v>
      </c>
      <c r="J387" s="184">
        <v>50.0</v>
      </c>
      <c r="K387" s="185">
        <v>16.7</v>
      </c>
      <c r="L387" s="179" t="s">
        <v>78</v>
      </c>
    </row>
    <row r="388" ht="11.25" customHeight="1">
      <c r="A388" s="180" t="s">
        <v>2839</v>
      </c>
      <c r="B388" s="181" t="s">
        <v>2840</v>
      </c>
      <c r="C388" s="182" t="s">
        <v>52</v>
      </c>
      <c r="D388" s="175" t="s">
        <v>2845</v>
      </c>
      <c r="E388" s="175" t="s">
        <v>2846</v>
      </c>
      <c r="F388" s="183" t="s">
        <v>1085</v>
      </c>
      <c r="G388" s="177">
        <v>3.0</v>
      </c>
      <c r="H388" s="177">
        <v>3.0</v>
      </c>
      <c r="I388" s="177">
        <v>3.0</v>
      </c>
      <c r="J388" s="184">
        <v>50.0</v>
      </c>
      <c r="K388" s="185">
        <v>16.7</v>
      </c>
      <c r="L388" s="179" t="s">
        <v>78</v>
      </c>
    </row>
    <row r="389" ht="11.25" customHeight="1">
      <c r="A389" s="180" t="s">
        <v>2847</v>
      </c>
      <c r="B389" s="181" t="s">
        <v>2848</v>
      </c>
      <c r="C389" s="182" t="s">
        <v>52</v>
      </c>
      <c r="D389" s="175" t="s">
        <v>2849</v>
      </c>
      <c r="E389" s="175" t="s">
        <v>2850</v>
      </c>
      <c r="F389" s="183" t="s">
        <v>1085</v>
      </c>
      <c r="G389" s="177">
        <v>5.0</v>
      </c>
      <c r="H389" s="177">
        <v>5.0</v>
      </c>
      <c r="I389" s="177">
        <v>5.0</v>
      </c>
      <c r="J389" s="184">
        <v>50.0</v>
      </c>
      <c r="K389" s="185">
        <v>10.0</v>
      </c>
      <c r="L389" s="179" t="s">
        <v>78</v>
      </c>
    </row>
    <row r="390" ht="11.25" customHeight="1">
      <c r="A390" s="180" t="s">
        <v>2851</v>
      </c>
      <c r="B390" s="181" t="s">
        <v>2852</v>
      </c>
      <c r="C390" s="182" t="s">
        <v>52</v>
      </c>
      <c r="D390" s="175" t="s">
        <v>2853</v>
      </c>
      <c r="E390" s="175" t="s">
        <v>2854</v>
      </c>
      <c r="F390" s="183" t="s">
        <v>1085</v>
      </c>
      <c r="G390" s="177">
        <v>2.0</v>
      </c>
      <c r="H390" s="177">
        <v>2.0</v>
      </c>
      <c r="I390" s="177">
        <v>2.0</v>
      </c>
      <c r="J390" s="184">
        <v>50.0</v>
      </c>
      <c r="K390" s="185">
        <v>25.0</v>
      </c>
      <c r="L390" s="179" t="s">
        <v>78</v>
      </c>
    </row>
    <row r="391" ht="11.25" customHeight="1">
      <c r="A391" s="180" t="s">
        <v>2851</v>
      </c>
      <c r="B391" s="181" t="s">
        <v>2852</v>
      </c>
      <c r="C391" s="182" t="s">
        <v>52</v>
      </c>
      <c r="D391" s="175" t="s">
        <v>2855</v>
      </c>
      <c r="E391" s="175" t="s">
        <v>2856</v>
      </c>
      <c r="F391" s="183" t="s">
        <v>1085</v>
      </c>
      <c r="G391" s="177">
        <v>2.0</v>
      </c>
      <c r="H391" s="177">
        <v>2.0</v>
      </c>
      <c r="I391" s="177">
        <v>2.0</v>
      </c>
      <c r="J391" s="184">
        <v>50.0</v>
      </c>
      <c r="K391" s="185">
        <v>25.0</v>
      </c>
      <c r="L391" s="179" t="s">
        <v>78</v>
      </c>
    </row>
    <row r="392" ht="11.25" customHeight="1">
      <c r="A392" s="180" t="s">
        <v>2857</v>
      </c>
      <c r="B392" s="181" t="s">
        <v>2858</v>
      </c>
      <c r="C392" s="182" t="s">
        <v>52</v>
      </c>
      <c r="D392" s="175" t="s">
        <v>2859</v>
      </c>
      <c r="E392" s="175" t="s">
        <v>2860</v>
      </c>
      <c r="F392" s="183" t="s">
        <v>1085</v>
      </c>
      <c r="G392" s="177">
        <v>2.0</v>
      </c>
      <c r="H392" s="177">
        <v>2.0</v>
      </c>
      <c r="I392" s="177">
        <v>5.0</v>
      </c>
      <c r="J392" s="184">
        <v>50.0</v>
      </c>
      <c r="K392" s="185">
        <v>25.0</v>
      </c>
      <c r="L392" s="179" t="s">
        <v>78</v>
      </c>
    </row>
    <row r="393" ht="11.25" customHeight="1">
      <c r="A393" s="180" t="s">
        <v>2861</v>
      </c>
      <c r="B393" s="181" t="s">
        <v>2862</v>
      </c>
      <c r="C393" s="182" t="s">
        <v>52</v>
      </c>
      <c r="D393" s="175" t="s">
        <v>2863</v>
      </c>
      <c r="E393" s="175" t="s">
        <v>2864</v>
      </c>
      <c r="F393" s="183" t="s">
        <v>1085</v>
      </c>
      <c r="G393" s="177">
        <v>5.0</v>
      </c>
      <c r="H393" s="177">
        <v>1.0</v>
      </c>
      <c r="I393" s="177">
        <v>5.0</v>
      </c>
      <c r="J393" s="184">
        <v>50.0</v>
      </c>
      <c r="K393" s="185">
        <v>10.0</v>
      </c>
      <c r="L393" s="179" t="s">
        <v>78</v>
      </c>
    </row>
    <row r="394" ht="11.25" customHeight="1">
      <c r="A394" s="180" t="s">
        <v>2865</v>
      </c>
      <c r="B394" s="181" t="s">
        <v>2866</v>
      </c>
      <c r="C394" s="182" t="s">
        <v>52</v>
      </c>
      <c r="D394" s="175" t="s">
        <v>2867</v>
      </c>
      <c r="E394" s="175" t="s">
        <v>2868</v>
      </c>
      <c r="F394" s="183" t="s">
        <v>1085</v>
      </c>
      <c r="G394" s="177">
        <v>4.0</v>
      </c>
      <c r="H394" s="177">
        <v>1.0</v>
      </c>
      <c r="I394" s="177">
        <v>4.0</v>
      </c>
      <c r="J394" s="184">
        <v>50.0</v>
      </c>
      <c r="K394" s="185">
        <v>12.5</v>
      </c>
      <c r="L394" s="179" t="s">
        <v>78</v>
      </c>
    </row>
    <row r="395" ht="11.25" customHeight="1">
      <c r="A395" s="180" t="s">
        <v>2869</v>
      </c>
      <c r="B395" s="181" t="s">
        <v>2870</v>
      </c>
      <c r="C395" s="182" t="s">
        <v>52</v>
      </c>
      <c r="D395" s="175" t="s">
        <v>2871</v>
      </c>
      <c r="E395" s="175" t="s">
        <v>2872</v>
      </c>
      <c r="F395" s="183" t="s">
        <v>1085</v>
      </c>
      <c r="G395" s="177">
        <v>3.0</v>
      </c>
      <c r="H395" s="177">
        <v>2.0</v>
      </c>
      <c r="I395" s="177">
        <v>3.0</v>
      </c>
      <c r="J395" s="184">
        <v>50.0</v>
      </c>
      <c r="K395" s="185">
        <v>16.6</v>
      </c>
      <c r="L395" s="179" t="s">
        <v>78</v>
      </c>
    </row>
    <row r="396" ht="11.25" customHeight="1">
      <c r="A396" s="180" t="s">
        <v>2847</v>
      </c>
      <c r="B396" s="181" t="s">
        <v>2848</v>
      </c>
      <c r="C396" s="182" t="s">
        <v>52</v>
      </c>
      <c r="D396" s="175" t="s">
        <v>2873</v>
      </c>
      <c r="E396" s="175" t="s">
        <v>2621</v>
      </c>
      <c r="F396" s="183" t="s">
        <v>1085</v>
      </c>
      <c r="G396" s="177">
        <v>5.0</v>
      </c>
      <c r="H396" s="177">
        <v>5.0</v>
      </c>
      <c r="I396" s="177">
        <v>5.0</v>
      </c>
      <c r="J396" s="184">
        <v>50.0</v>
      </c>
      <c r="K396" s="185">
        <v>10.0</v>
      </c>
      <c r="L396" s="179" t="s">
        <v>78</v>
      </c>
    </row>
    <row r="397" ht="11.25" customHeight="1">
      <c r="A397" s="180" t="s">
        <v>2869</v>
      </c>
      <c r="B397" s="181" t="s">
        <v>2870</v>
      </c>
      <c r="C397" s="182" t="s">
        <v>52</v>
      </c>
      <c r="D397" s="175" t="s">
        <v>2871</v>
      </c>
      <c r="E397" s="175" t="s">
        <v>2872</v>
      </c>
      <c r="F397" s="183" t="s">
        <v>1085</v>
      </c>
      <c r="G397" s="177">
        <v>3.0</v>
      </c>
      <c r="H397" s="177">
        <v>2.0</v>
      </c>
      <c r="I397" s="177">
        <v>3.0</v>
      </c>
      <c r="J397" s="184">
        <v>50.0</v>
      </c>
      <c r="K397" s="185">
        <v>16.6666666666667</v>
      </c>
      <c r="L397" s="179" t="s">
        <v>79</v>
      </c>
    </row>
    <row r="398" ht="11.25" customHeight="1">
      <c r="A398" s="180" t="s">
        <v>2874</v>
      </c>
      <c r="B398" s="181" t="s">
        <v>2875</v>
      </c>
      <c r="C398" s="182" t="s">
        <v>52</v>
      </c>
      <c r="D398" s="175" t="s">
        <v>2876</v>
      </c>
      <c r="E398" s="175" t="s">
        <v>2877</v>
      </c>
      <c r="F398" s="183" t="s">
        <v>1085</v>
      </c>
      <c r="G398" s="177">
        <v>5.0</v>
      </c>
      <c r="H398" s="177">
        <v>1.0</v>
      </c>
      <c r="I398" s="177">
        <v>5.0</v>
      </c>
      <c r="J398" s="184">
        <v>50.0</v>
      </c>
      <c r="K398" s="185">
        <v>10.0</v>
      </c>
      <c r="L398" s="179" t="s">
        <v>79</v>
      </c>
    </row>
    <row r="399" ht="11.25" customHeight="1">
      <c r="A399" s="180" t="s">
        <v>2878</v>
      </c>
      <c r="B399" s="181" t="s">
        <v>2879</v>
      </c>
      <c r="C399" s="182" t="s">
        <v>52</v>
      </c>
      <c r="D399" s="175" t="s">
        <v>2880</v>
      </c>
      <c r="E399" s="175" t="s">
        <v>2881</v>
      </c>
      <c r="F399" s="183" t="s">
        <v>1085</v>
      </c>
      <c r="G399" s="177">
        <v>2.0</v>
      </c>
      <c r="H399" s="177">
        <v>1.0</v>
      </c>
      <c r="I399" s="177">
        <v>2.0</v>
      </c>
      <c r="J399" s="184">
        <v>50.0</v>
      </c>
      <c r="K399" s="185">
        <v>25.0</v>
      </c>
      <c r="L399" s="179" t="s">
        <v>79</v>
      </c>
    </row>
    <row r="400" ht="11.25" customHeight="1">
      <c r="A400" s="180" t="s">
        <v>2882</v>
      </c>
      <c r="B400" s="181" t="s">
        <v>2883</v>
      </c>
      <c r="C400" s="182" t="s">
        <v>52</v>
      </c>
      <c r="D400" s="175" t="s">
        <v>2876</v>
      </c>
      <c r="E400" s="175" t="s">
        <v>2884</v>
      </c>
      <c r="F400" s="183" t="s">
        <v>1967</v>
      </c>
      <c r="G400" s="177">
        <v>5.0</v>
      </c>
      <c r="H400" s="177">
        <v>1.0</v>
      </c>
      <c r="I400" s="177">
        <v>5.0</v>
      </c>
      <c r="J400" s="184">
        <v>50.0</v>
      </c>
      <c r="K400" s="185">
        <v>12.5</v>
      </c>
      <c r="L400" s="179" t="s">
        <v>79</v>
      </c>
    </row>
    <row r="401" ht="11.25" customHeight="1">
      <c r="A401" s="180" t="s">
        <v>2885</v>
      </c>
      <c r="B401" s="181" t="s">
        <v>2886</v>
      </c>
      <c r="C401" s="182" t="s">
        <v>52</v>
      </c>
      <c r="D401" s="175" t="s">
        <v>2887</v>
      </c>
      <c r="E401" s="175" t="s">
        <v>2888</v>
      </c>
      <c r="F401" s="183" t="s">
        <v>1967</v>
      </c>
      <c r="G401" s="177">
        <v>4.0</v>
      </c>
      <c r="H401" s="177">
        <v>4.0</v>
      </c>
      <c r="I401" s="177">
        <v>4.0</v>
      </c>
      <c r="J401" s="184">
        <v>50.0</v>
      </c>
      <c r="K401" s="185">
        <v>12.5</v>
      </c>
      <c r="L401" s="179" t="s">
        <v>83</v>
      </c>
    </row>
    <row r="402" ht="11.25" customHeight="1">
      <c r="A402" s="180" t="s">
        <v>2020</v>
      </c>
      <c r="B402" s="181" t="s">
        <v>2889</v>
      </c>
      <c r="C402" s="182" t="s">
        <v>52</v>
      </c>
      <c r="D402" s="175" t="s">
        <v>2890</v>
      </c>
      <c r="E402" s="175" t="s">
        <v>2891</v>
      </c>
      <c r="F402" s="183" t="s">
        <v>1085</v>
      </c>
      <c r="G402" s="177">
        <v>3.0</v>
      </c>
      <c r="H402" s="177">
        <v>3.0</v>
      </c>
      <c r="I402" s="177">
        <v>3.0</v>
      </c>
      <c r="J402" s="184">
        <v>50.0</v>
      </c>
      <c r="K402" s="185">
        <v>16.67</v>
      </c>
      <c r="L402" s="179" t="s">
        <v>83</v>
      </c>
    </row>
    <row r="403" ht="11.25" customHeight="1">
      <c r="A403" s="180" t="s">
        <v>2885</v>
      </c>
      <c r="B403" s="181" t="s">
        <v>2886</v>
      </c>
      <c r="C403" s="182" t="s">
        <v>52</v>
      </c>
      <c r="D403" s="175" t="s">
        <v>2892</v>
      </c>
      <c r="E403" s="175" t="s">
        <v>2893</v>
      </c>
      <c r="F403" s="183" t="s">
        <v>1967</v>
      </c>
      <c r="G403" s="177">
        <v>4.0</v>
      </c>
      <c r="H403" s="177">
        <v>4.0</v>
      </c>
      <c r="I403" s="177">
        <v>4.0</v>
      </c>
      <c r="J403" s="184">
        <v>50.0</v>
      </c>
      <c r="K403" s="185">
        <v>12.5</v>
      </c>
      <c r="L403" s="179" t="s">
        <v>83</v>
      </c>
    </row>
    <row r="404" ht="11.25" customHeight="1">
      <c r="A404" s="180" t="s">
        <v>2885</v>
      </c>
      <c r="B404" s="181" t="s">
        <v>2886</v>
      </c>
      <c r="C404" s="182" t="s">
        <v>52</v>
      </c>
      <c r="D404" s="175" t="s">
        <v>2894</v>
      </c>
      <c r="E404" s="175" t="s">
        <v>2895</v>
      </c>
      <c r="F404" s="183" t="s">
        <v>1967</v>
      </c>
      <c r="G404" s="177">
        <v>4.0</v>
      </c>
      <c r="H404" s="177">
        <v>4.0</v>
      </c>
      <c r="I404" s="177">
        <v>4.0</v>
      </c>
      <c r="J404" s="184">
        <v>50.0</v>
      </c>
      <c r="K404" s="185">
        <v>12.5</v>
      </c>
      <c r="L404" s="179" t="s">
        <v>83</v>
      </c>
    </row>
    <row r="405" ht="11.25" customHeight="1">
      <c r="A405" s="180" t="s">
        <v>2885</v>
      </c>
      <c r="B405" s="181" t="s">
        <v>2886</v>
      </c>
      <c r="C405" s="182" t="s">
        <v>52</v>
      </c>
      <c r="D405" s="175" t="s">
        <v>2896</v>
      </c>
      <c r="E405" s="175" t="s">
        <v>2897</v>
      </c>
      <c r="F405" s="183" t="s">
        <v>1967</v>
      </c>
      <c r="G405" s="177">
        <v>4.0</v>
      </c>
      <c r="H405" s="177">
        <v>4.0</v>
      </c>
      <c r="I405" s="177">
        <v>4.0</v>
      </c>
      <c r="J405" s="184">
        <v>50.0</v>
      </c>
      <c r="K405" s="185">
        <v>12.5</v>
      </c>
      <c r="L405" s="179" t="s">
        <v>83</v>
      </c>
    </row>
    <row r="406" ht="11.25" customHeight="1">
      <c r="A406" s="180" t="s">
        <v>2885</v>
      </c>
      <c r="B406" s="181" t="s">
        <v>2886</v>
      </c>
      <c r="C406" s="182" t="s">
        <v>52</v>
      </c>
      <c r="D406" s="175" t="s">
        <v>2898</v>
      </c>
      <c r="E406" s="175" t="s">
        <v>2899</v>
      </c>
      <c r="F406" s="183" t="s">
        <v>1085</v>
      </c>
      <c r="G406" s="177">
        <v>3.0</v>
      </c>
      <c r="H406" s="177">
        <v>3.0</v>
      </c>
      <c r="I406" s="177">
        <v>3.0</v>
      </c>
      <c r="J406" s="184">
        <v>50.0</v>
      </c>
      <c r="K406" s="185">
        <v>16.67</v>
      </c>
      <c r="L406" s="179" t="s">
        <v>83</v>
      </c>
    </row>
    <row r="407" ht="11.25" customHeight="1">
      <c r="A407" s="180" t="s">
        <v>2885</v>
      </c>
      <c r="B407" s="181" t="s">
        <v>2886</v>
      </c>
      <c r="C407" s="182" t="s">
        <v>52</v>
      </c>
      <c r="D407" s="175" t="s">
        <v>2900</v>
      </c>
      <c r="E407" s="175" t="s">
        <v>2901</v>
      </c>
      <c r="F407" s="183" t="s">
        <v>1085</v>
      </c>
      <c r="G407" s="177">
        <v>3.0</v>
      </c>
      <c r="H407" s="177">
        <v>3.0</v>
      </c>
      <c r="I407" s="177">
        <v>3.0</v>
      </c>
      <c r="J407" s="184">
        <v>50.0</v>
      </c>
      <c r="K407" s="185">
        <v>16.67</v>
      </c>
      <c r="L407" s="179" t="s">
        <v>83</v>
      </c>
    </row>
    <row r="408" ht="11.25" customHeight="1">
      <c r="A408" s="180" t="s">
        <v>2020</v>
      </c>
      <c r="B408" s="181" t="s">
        <v>2889</v>
      </c>
      <c r="C408" s="182" t="s">
        <v>52</v>
      </c>
      <c r="D408" s="175" t="s">
        <v>2902</v>
      </c>
      <c r="E408" s="175" t="s">
        <v>2903</v>
      </c>
      <c r="F408" s="183" t="s">
        <v>1085</v>
      </c>
      <c r="G408" s="177">
        <v>3.0</v>
      </c>
      <c r="H408" s="177">
        <v>3.0</v>
      </c>
      <c r="I408" s="177">
        <v>3.0</v>
      </c>
      <c r="J408" s="184">
        <v>50.0</v>
      </c>
      <c r="K408" s="185">
        <v>16.67</v>
      </c>
      <c r="L408" s="179" t="s">
        <v>83</v>
      </c>
    </row>
    <row r="409" ht="11.25" customHeight="1">
      <c r="A409" s="180" t="s">
        <v>2020</v>
      </c>
      <c r="B409" s="181" t="s">
        <v>2889</v>
      </c>
      <c r="C409" s="182" t="s">
        <v>52</v>
      </c>
      <c r="D409" s="175" t="s">
        <v>2904</v>
      </c>
      <c r="E409" s="175" t="s">
        <v>2905</v>
      </c>
      <c r="F409" s="183" t="s">
        <v>1085</v>
      </c>
      <c r="G409" s="177">
        <v>3.0</v>
      </c>
      <c r="H409" s="177">
        <v>3.0</v>
      </c>
      <c r="I409" s="177">
        <v>3.0</v>
      </c>
      <c r="J409" s="184">
        <v>50.0</v>
      </c>
      <c r="K409" s="185">
        <v>16.67</v>
      </c>
      <c r="L409" s="179" t="s">
        <v>83</v>
      </c>
    </row>
    <row r="410" ht="11.25" customHeight="1">
      <c r="A410" s="180" t="s">
        <v>2020</v>
      </c>
      <c r="B410" s="181" t="s">
        <v>2889</v>
      </c>
      <c r="C410" s="182" t="s">
        <v>52</v>
      </c>
      <c r="D410" s="175" t="s">
        <v>2906</v>
      </c>
      <c r="E410" s="175" t="s">
        <v>2907</v>
      </c>
      <c r="F410" s="183" t="s">
        <v>1085</v>
      </c>
      <c r="G410" s="177">
        <v>3.0</v>
      </c>
      <c r="H410" s="177">
        <v>3.0</v>
      </c>
      <c r="I410" s="177">
        <v>3.0</v>
      </c>
      <c r="J410" s="184">
        <v>50.0</v>
      </c>
      <c r="K410" s="185">
        <v>16.67</v>
      </c>
      <c r="L410" s="179" t="s">
        <v>83</v>
      </c>
    </row>
    <row r="411" ht="11.25" customHeight="1">
      <c r="A411" s="180" t="s">
        <v>2020</v>
      </c>
      <c r="B411" s="181" t="s">
        <v>2063</v>
      </c>
      <c r="C411" s="182" t="s">
        <v>52</v>
      </c>
      <c r="D411" s="175" t="s">
        <v>2908</v>
      </c>
      <c r="E411" s="175" t="s">
        <v>2909</v>
      </c>
      <c r="F411" s="183" t="s">
        <v>1085</v>
      </c>
      <c r="G411" s="177">
        <v>3.0</v>
      </c>
      <c r="H411" s="177">
        <v>3.0</v>
      </c>
      <c r="I411" s="177">
        <v>3.0</v>
      </c>
      <c r="J411" s="184">
        <v>50.0</v>
      </c>
      <c r="K411" s="185">
        <v>16.67</v>
      </c>
      <c r="L411" s="179" t="s">
        <v>83</v>
      </c>
    </row>
    <row r="412" ht="11.25" customHeight="1">
      <c r="A412" s="180" t="s">
        <v>2910</v>
      </c>
      <c r="B412" s="181" t="s">
        <v>2911</v>
      </c>
      <c r="C412" s="182" t="s">
        <v>52</v>
      </c>
      <c r="D412" s="175" t="s">
        <v>2912</v>
      </c>
      <c r="E412" s="175" t="s">
        <v>2913</v>
      </c>
      <c r="F412" s="183" t="s">
        <v>2106</v>
      </c>
      <c r="G412" s="177">
        <v>1.0</v>
      </c>
      <c r="H412" s="177">
        <v>1.0</v>
      </c>
      <c r="I412" s="177">
        <v>8.0</v>
      </c>
      <c r="J412" s="184">
        <v>50.0</v>
      </c>
      <c r="K412" s="185">
        <v>50.0</v>
      </c>
      <c r="L412" s="179" t="s">
        <v>83</v>
      </c>
    </row>
    <row r="413" ht="11.25" customHeight="1">
      <c r="A413" s="180" t="s">
        <v>2914</v>
      </c>
      <c r="B413" s="181" t="s">
        <v>566</v>
      </c>
      <c r="C413" s="182" t="s">
        <v>52</v>
      </c>
      <c r="D413" s="175" t="s">
        <v>2915</v>
      </c>
      <c r="E413" s="175" t="s">
        <v>2916</v>
      </c>
      <c r="F413" s="183" t="s">
        <v>2106</v>
      </c>
      <c r="G413" s="177">
        <v>3.0</v>
      </c>
      <c r="H413" s="177">
        <v>3.0</v>
      </c>
      <c r="I413" s="177">
        <v>3.0</v>
      </c>
      <c r="J413" s="184">
        <v>50.0</v>
      </c>
      <c r="K413" s="185">
        <v>16.6666666666667</v>
      </c>
      <c r="L413" s="179" t="s">
        <v>84</v>
      </c>
    </row>
    <row r="414" ht="11.25" customHeight="1">
      <c r="A414" s="180" t="s">
        <v>2914</v>
      </c>
      <c r="B414" s="181" t="s">
        <v>566</v>
      </c>
      <c r="C414" s="182" t="s">
        <v>52</v>
      </c>
      <c r="D414" s="175" t="s">
        <v>2917</v>
      </c>
      <c r="E414" s="175" t="s">
        <v>2918</v>
      </c>
      <c r="F414" s="183" t="s">
        <v>2106</v>
      </c>
      <c r="G414" s="177">
        <v>3.0</v>
      </c>
      <c r="H414" s="177">
        <v>3.0</v>
      </c>
      <c r="I414" s="177">
        <v>3.0</v>
      </c>
      <c r="J414" s="184">
        <v>50.0</v>
      </c>
      <c r="K414" s="185">
        <v>16.6666666666667</v>
      </c>
      <c r="L414" s="179" t="s">
        <v>84</v>
      </c>
    </row>
    <row r="415" ht="11.25" customHeight="1">
      <c r="A415" s="180" t="s">
        <v>576</v>
      </c>
      <c r="B415" s="181" t="s">
        <v>566</v>
      </c>
      <c r="C415" s="182" t="s">
        <v>52</v>
      </c>
      <c r="D415" s="175" t="s">
        <v>2915</v>
      </c>
      <c r="E415" s="175" t="s">
        <v>2916</v>
      </c>
      <c r="F415" s="183" t="s">
        <v>2106</v>
      </c>
      <c r="G415" s="177">
        <v>3.0</v>
      </c>
      <c r="H415" s="177">
        <v>3.0</v>
      </c>
      <c r="I415" s="177">
        <v>3.0</v>
      </c>
      <c r="J415" s="184">
        <v>50.0</v>
      </c>
      <c r="K415" s="185">
        <v>16.6666666666667</v>
      </c>
      <c r="L415" s="179" t="s">
        <v>85</v>
      </c>
    </row>
    <row r="416" ht="11.25" customHeight="1">
      <c r="A416" s="180" t="s">
        <v>576</v>
      </c>
      <c r="B416" s="181" t="s">
        <v>566</v>
      </c>
      <c r="C416" s="182" t="s">
        <v>52</v>
      </c>
      <c r="D416" s="175" t="s">
        <v>2917</v>
      </c>
      <c r="E416" s="175" t="s">
        <v>2918</v>
      </c>
      <c r="F416" s="183" t="s">
        <v>2106</v>
      </c>
      <c r="G416" s="177">
        <v>3.0</v>
      </c>
      <c r="H416" s="177">
        <v>3.0</v>
      </c>
      <c r="I416" s="177">
        <v>3.0</v>
      </c>
      <c r="J416" s="184">
        <v>50.0</v>
      </c>
      <c r="K416" s="185">
        <v>16.6666666666667</v>
      </c>
      <c r="L416" s="179" t="s">
        <v>85</v>
      </c>
    </row>
    <row r="417" ht="11.25" customHeight="1">
      <c r="A417" s="180" t="s">
        <v>2919</v>
      </c>
      <c r="B417" s="181" t="s">
        <v>2920</v>
      </c>
      <c r="C417" s="182" t="s">
        <v>52</v>
      </c>
      <c r="D417" s="175" t="s">
        <v>2921</v>
      </c>
      <c r="E417" s="175" t="s">
        <v>2922</v>
      </c>
      <c r="F417" s="183" t="s">
        <v>1085</v>
      </c>
      <c r="G417" s="177">
        <v>2.0</v>
      </c>
      <c r="H417" s="177">
        <v>2.0</v>
      </c>
      <c r="I417" s="177">
        <v>2.0</v>
      </c>
      <c r="J417" s="184">
        <v>50.0</v>
      </c>
      <c r="K417" s="185">
        <v>25.0</v>
      </c>
      <c r="L417" s="179" t="s">
        <v>85</v>
      </c>
    </row>
    <row r="418" ht="11.25" customHeight="1">
      <c r="A418" s="180" t="s">
        <v>2919</v>
      </c>
      <c r="B418" s="181" t="s">
        <v>2920</v>
      </c>
      <c r="C418" s="182" t="s">
        <v>52</v>
      </c>
      <c r="D418" s="175" t="s">
        <v>2923</v>
      </c>
      <c r="E418" s="175" t="s">
        <v>2033</v>
      </c>
      <c r="F418" s="183" t="s">
        <v>2106</v>
      </c>
      <c r="G418" s="177">
        <v>2.0</v>
      </c>
      <c r="H418" s="177">
        <v>2.0</v>
      </c>
      <c r="I418" s="177">
        <v>2.0</v>
      </c>
      <c r="J418" s="184">
        <v>50.0</v>
      </c>
      <c r="K418" s="185">
        <v>25.0</v>
      </c>
      <c r="L418" s="179" t="s">
        <v>85</v>
      </c>
    </row>
    <row r="419" ht="11.25" customHeight="1">
      <c r="A419" s="180" t="s">
        <v>2924</v>
      </c>
      <c r="B419" s="181" t="s">
        <v>2925</v>
      </c>
      <c r="C419" s="182" t="s">
        <v>52</v>
      </c>
      <c r="D419" s="175" t="s">
        <v>2926</v>
      </c>
      <c r="E419" s="175" t="s">
        <v>2927</v>
      </c>
      <c r="F419" s="183" t="s">
        <v>505</v>
      </c>
      <c r="G419" s="177">
        <v>4.0</v>
      </c>
      <c r="H419" s="177">
        <v>4.0</v>
      </c>
      <c r="I419" s="177">
        <v>6.0</v>
      </c>
      <c r="J419" s="184">
        <v>50.0</v>
      </c>
      <c r="K419" s="185">
        <v>12.5</v>
      </c>
      <c r="L419" s="179" t="s">
        <v>86</v>
      </c>
    </row>
    <row r="420" ht="11.25" customHeight="1">
      <c r="A420" s="180" t="s">
        <v>2928</v>
      </c>
      <c r="B420" s="181" t="s">
        <v>2929</v>
      </c>
      <c r="C420" s="182" t="s">
        <v>52</v>
      </c>
      <c r="D420" s="175" t="s">
        <v>2930</v>
      </c>
      <c r="E420" s="175" t="s">
        <v>2931</v>
      </c>
      <c r="F420" s="183" t="s">
        <v>2106</v>
      </c>
      <c r="G420" s="177">
        <v>6.0</v>
      </c>
      <c r="H420" s="177">
        <v>6.0</v>
      </c>
      <c r="I420" s="177">
        <v>6.0</v>
      </c>
      <c r="J420" s="184">
        <v>50.0</v>
      </c>
      <c r="K420" s="185">
        <v>8.33333333333333</v>
      </c>
      <c r="L420" s="179" t="s">
        <v>86</v>
      </c>
    </row>
    <row r="421" ht="11.25" customHeight="1">
      <c r="A421" s="180" t="s">
        <v>2932</v>
      </c>
      <c r="B421" s="181" t="s">
        <v>2886</v>
      </c>
      <c r="C421" s="182" t="s">
        <v>52</v>
      </c>
      <c r="D421" s="175" t="s">
        <v>2933</v>
      </c>
      <c r="E421" s="175" t="s">
        <v>448</v>
      </c>
      <c r="F421" s="183" t="s">
        <v>2106</v>
      </c>
      <c r="G421" s="177">
        <v>4.0</v>
      </c>
      <c r="H421" s="177">
        <v>4.0</v>
      </c>
      <c r="I421" s="177">
        <v>4.0</v>
      </c>
      <c r="J421" s="184">
        <v>50.0</v>
      </c>
      <c r="K421" s="185">
        <v>12.5</v>
      </c>
      <c r="L421" s="179" t="s">
        <v>86</v>
      </c>
    </row>
    <row r="422" ht="11.25" customHeight="1">
      <c r="A422" s="180" t="s">
        <v>2934</v>
      </c>
      <c r="B422" s="181" t="s">
        <v>2935</v>
      </c>
      <c r="C422" s="182" t="s">
        <v>52</v>
      </c>
      <c r="D422" s="175" t="s">
        <v>2936</v>
      </c>
      <c r="E422" s="175" t="s">
        <v>2937</v>
      </c>
      <c r="F422" s="183" t="s">
        <v>505</v>
      </c>
      <c r="G422" s="177">
        <v>3.0</v>
      </c>
      <c r="H422" s="177">
        <v>3.0</v>
      </c>
      <c r="I422" s="177">
        <v>7.0</v>
      </c>
      <c r="J422" s="184">
        <v>50.0</v>
      </c>
      <c r="K422" s="185">
        <v>16.6666666666667</v>
      </c>
      <c r="L422" s="179" t="s">
        <v>86</v>
      </c>
    </row>
    <row r="423" ht="11.25" customHeight="1">
      <c r="A423" s="180" t="s">
        <v>2934</v>
      </c>
      <c r="B423" s="181" t="s">
        <v>2935</v>
      </c>
      <c r="C423" s="182" t="s">
        <v>52</v>
      </c>
      <c r="D423" s="175" t="s">
        <v>2938</v>
      </c>
      <c r="E423" s="175" t="s">
        <v>2939</v>
      </c>
      <c r="F423" s="183" t="s">
        <v>505</v>
      </c>
      <c r="G423" s="177">
        <v>3.0</v>
      </c>
      <c r="H423" s="177">
        <v>3.0</v>
      </c>
      <c r="I423" s="177">
        <v>7.0</v>
      </c>
      <c r="J423" s="184">
        <v>50.0</v>
      </c>
      <c r="K423" s="185">
        <v>16.6666666666667</v>
      </c>
      <c r="L423" s="179" t="s">
        <v>86</v>
      </c>
    </row>
    <row r="424" ht="11.25" customHeight="1">
      <c r="A424" s="180" t="s">
        <v>2934</v>
      </c>
      <c r="B424" s="181" t="s">
        <v>2935</v>
      </c>
      <c r="C424" s="182" t="s">
        <v>52</v>
      </c>
      <c r="D424" s="175" t="s">
        <v>2940</v>
      </c>
      <c r="E424" s="175" t="s">
        <v>2941</v>
      </c>
      <c r="F424" s="183" t="s">
        <v>505</v>
      </c>
      <c r="G424" s="177">
        <v>3.0</v>
      </c>
      <c r="H424" s="177">
        <v>3.0</v>
      </c>
      <c r="I424" s="177">
        <v>7.0</v>
      </c>
      <c r="J424" s="184">
        <v>50.0</v>
      </c>
      <c r="K424" s="185">
        <v>16.6666666666667</v>
      </c>
      <c r="L424" s="179" t="s">
        <v>86</v>
      </c>
    </row>
    <row r="425" ht="11.25" customHeight="1">
      <c r="A425" s="180" t="s">
        <v>2942</v>
      </c>
      <c r="B425" s="181" t="s">
        <v>2943</v>
      </c>
      <c r="C425" s="182" t="s">
        <v>52</v>
      </c>
      <c r="D425" s="175" t="s">
        <v>2933</v>
      </c>
      <c r="E425" s="175" t="s">
        <v>448</v>
      </c>
      <c r="F425" s="183" t="s">
        <v>2106</v>
      </c>
      <c r="G425" s="177">
        <v>4.0</v>
      </c>
      <c r="H425" s="177">
        <v>4.0</v>
      </c>
      <c r="I425" s="177">
        <v>4.0</v>
      </c>
      <c r="J425" s="184">
        <v>50.0</v>
      </c>
      <c r="K425" s="185">
        <v>12.5</v>
      </c>
      <c r="L425" s="179" t="s">
        <v>86</v>
      </c>
    </row>
    <row r="426" ht="11.25" customHeight="1">
      <c r="A426" s="180" t="s">
        <v>2942</v>
      </c>
      <c r="B426" s="181" t="s">
        <v>2943</v>
      </c>
      <c r="C426" s="182" t="s">
        <v>52</v>
      </c>
      <c r="D426" s="175" t="s">
        <v>2944</v>
      </c>
      <c r="E426" s="175" t="s">
        <v>2945</v>
      </c>
      <c r="F426" s="183" t="s">
        <v>2106</v>
      </c>
      <c r="G426" s="177">
        <v>4.0</v>
      </c>
      <c r="H426" s="177">
        <v>4.0</v>
      </c>
      <c r="I426" s="177">
        <v>4.0</v>
      </c>
      <c r="J426" s="184">
        <v>50.0</v>
      </c>
      <c r="K426" s="185">
        <v>12.5</v>
      </c>
      <c r="L426" s="179" t="s">
        <v>86</v>
      </c>
    </row>
    <row r="427" ht="11.25" customHeight="1">
      <c r="A427" s="175" t="s">
        <v>2946</v>
      </c>
      <c r="B427" s="176" t="s">
        <v>2947</v>
      </c>
      <c r="C427" s="183" t="s">
        <v>88</v>
      </c>
      <c r="D427" s="175" t="s">
        <v>2948</v>
      </c>
      <c r="E427" s="186" t="s">
        <v>2949</v>
      </c>
      <c r="F427" s="177" t="s">
        <v>1967</v>
      </c>
      <c r="G427" s="178">
        <v>2.0</v>
      </c>
      <c r="H427" s="178">
        <v>1.0</v>
      </c>
      <c r="I427" s="178">
        <v>6.0</v>
      </c>
      <c r="J427" s="178">
        <v>50.0</v>
      </c>
      <c r="K427" s="177">
        <f t="shared" ref="K427:K445" si="1">J427/G427</f>
        <v>25</v>
      </c>
      <c r="L427" s="187" t="s">
        <v>594</v>
      </c>
    </row>
    <row r="428" ht="11.25" customHeight="1">
      <c r="A428" s="175" t="s">
        <v>2946</v>
      </c>
      <c r="B428" s="176" t="s">
        <v>2947</v>
      </c>
      <c r="C428" s="183" t="s">
        <v>88</v>
      </c>
      <c r="D428" s="175" t="s">
        <v>2950</v>
      </c>
      <c r="E428" s="186" t="s">
        <v>2951</v>
      </c>
      <c r="F428" s="177" t="s">
        <v>1967</v>
      </c>
      <c r="G428" s="178">
        <v>2.0</v>
      </c>
      <c r="H428" s="178">
        <v>1.0</v>
      </c>
      <c r="I428" s="178">
        <v>6.0</v>
      </c>
      <c r="J428" s="178">
        <v>50.0</v>
      </c>
      <c r="K428" s="177">
        <f t="shared" si="1"/>
        <v>25</v>
      </c>
      <c r="L428" s="187" t="s">
        <v>594</v>
      </c>
    </row>
    <row r="429" ht="11.25" customHeight="1">
      <c r="A429" s="175" t="s">
        <v>2946</v>
      </c>
      <c r="B429" s="176" t="s">
        <v>2947</v>
      </c>
      <c r="C429" s="183" t="s">
        <v>88</v>
      </c>
      <c r="D429" s="175" t="s">
        <v>2952</v>
      </c>
      <c r="E429" s="186" t="s">
        <v>2953</v>
      </c>
      <c r="F429" s="177" t="s">
        <v>1967</v>
      </c>
      <c r="G429" s="178">
        <v>2.0</v>
      </c>
      <c r="H429" s="178">
        <v>1.0</v>
      </c>
      <c r="I429" s="178">
        <v>6.0</v>
      </c>
      <c r="J429" s="178">
        <v>50.0</v>
      </c>
      <c r="K429" s="177">
        <f t="shared" si="1"/>
        <v>25</v>
      </c>
      <c r="L429" s="187" t="s">
        <v>594</v>
      </c>
    </row>
    <row r="430" ht="11.25" customHeight="1">
      <c r="A430" s="175" t="s">
        <v>2946</v>
      </c>
      <c r="B430" s="176" t="s">
        <v>2947</v>
      </c>
      <c r="C430" s="183" t="s">
        <v>88</v>
      </c>
      <c r="D430" s="175" t="s">
        <v>2954</v>
      </c>
      <c r="E430" s="186" t="s">
        <v>2955</v>
      </c>
      <c r="F430" s="177" t="s">
        <v>1967</v>
      </c>
      <c r="G430" s="178">
        <v>2.0</v>
      </c>
      <c r="H430" s="178">
        <v>1.0</v>
      </c>
      <c r="I430" s="178">
        <v>6.0</v>
      </c>
      <c r="J430" s="178">
        <v>50.0</v>
      </c>
      <c r="K430" s="177">
        <f t="shared" si="1"/>
        <v>25</v>
      </c>
      <c r="L430" s="187" t="s">
        <v>594</v>
      </c>
    </row>
    <row r="431" ht="11.25" customHeight="1">
      <c r="A431" s="175" t="s">
        <v>2946</v>
      </c>
      <c r="B431" s="176" t="s">
        <v>2947</v>
      </c>
      <c r="C431" s="183" t="s">
        <v>88</v>
      </c>
      <c r="D431" s="175" t="s">
        <v>2956</v>
      </c>
      <c r="E431" s="186" t="s">
        <v>2957</v>
      </c>
      <c r="F431" s="177" t="s">
        <v>1967</v>
      </c>
      <c r="G431" s="178">
        <v>2.0</v>
      </c>
      <c r="H431" s="178">
        <v>1.0</v>
      </c>
      <c r="I431" s="178">
        <v>6.0</v>
      </c>
      <c r="J431" s="178">
        <v>50.0</v>
      </c>
      <c r="K431" s="177">
        <f t="shared" si="1"/>
        <v>25</v>
      </c>
      <c r="L431" s="187" t="s">
        <v>594</v>
      </c>
    </row>
    <row r="432" ht="11.25" customHeight="1">
      <c r="A432" s="175" t="s">
        <v>2946</v>
      </c>
      <c r="B432" s="176" t="s">
        <v>2947</v>
      </c>
      <c r="C432" s="183" t="s">
        <v>88</v>
      </c>
      <c r="D432" s="175" t="s">
        <v>2958</v>
      </c>
      <c r="E432" s="186" t="s">
        <v>2959</v>
      </c>
      <c r="F432" s="177" t="s">
        <v>1967</v>
      </c>
      <c r="G432" s="178">
        <v>2.0</v>
      </c>
      <c r="H432" s="178">
        <v>1.0</v>
      </c>
      <c r="I432" s="178">
        <v>6.0</v>
      </c>
      <c r="J432" s="178">
        <v>50.0</v>
      </c>
      <c r="K432" s="177">
        <f t="shared" si="1"/>
        <v>25</v>
      </c>
      <c r="L432" s="187" t="s">
        <v>594</v>
      </c>
    </row>
    <row r="433" ht="11.25" customHeight="1">
      <c r="A433" s="175" t="s">
        <v>2946</v>
      </c>
      <c r="B433" s="176" t="s">
        <v>2947</v>
      </c>
      <c r="C433" s="183" t="s">
        <v>88</v>
      </c>
      <c r="D433" s="175" t="s">
        <v>2960</v>
      </c>
      <c r="E433" s="186" t="s">
        <v>2961</v>
      </c>
      <c r="F433" s="177" t="s">
        <v>1967</v>
      </c>
      <c r="G433" s="178">
        <v>2.0</v>
      </c>
      <c r="H433" s="178">
        <v>1.0</v>
      </c>
      <c r="I433" s="178">
        <v>6.0</v>
      </c>
      <c r="J433" s="178">
        <v>50.0</v>
      </c>
      <c r="K433" s="177">
        <f t="shared" si="1"/>
        <v>25</v>
      </c>
      <c r="L433" s="187" t="s">
        <v>594</v>
      </c>
    </row>
    <row r="434" ht="11.25" customHeight="1">
      <c r="A434" s="175" t="s">
        <v>2946</v>
      </c>
      <c r="B434" s="176" t="s">
        <v>2947</v>
      </c>
      <c r="C434" s="183" t="s">
        <v>88</v>
      </c>
      <c r="D434" s="175" t="s">
        <v>2962</v>
      </c>
      <c r="E434" s="186" t="s">
        <v>2963</v>
      </c>
      <c r="F434" s="177" t="s">
        <v>1967</v>
      </c>
      <c r="G434" s="178">
        <v>2.0</v>
      </c>
      <c r="H434" s="178">
        <v>1.0</v>
      </c>
      <c r="I434" s="178">
        <v>6.0</v>
      </c>
      <c r="J434" s="178">
        <v>50.0</v>
      </c>
      <c r="K434" s="177">
        <f t="shared" si="1"/>
        <v>25</v>
      </c>
      <c r="L434" s="187" t="s">
        <v>594</v>
      </c>
    </row>
    <row r="435" ht="11.25" customHeight="1">
      <c r="A435" s="175" t="s">
        <v>2946</v>
      </c>
      <c r="B435" s="176" t="s">
        <v>2947</v>
      </c>
      <c r="C435" s="183" t="s">
        <v>88</v>
      </c>
      <c r="D435" s="175" t="s">
        <v>2964</v>
      </c>
      <c r="E435" s="186" t="s">
        <v>2965</v>
      </c>
      <c r="F435" s="177" t="s">
        <v>1967</v>
      </c>
      <c r="G435" s="178">
        <v>2.0</v>
      </c>
      <c r="H435" s="178">
        <v>1.0</v>
      </c>
      <c r="I435" s="178">
        <v>6.0</v>
      </c>
      <c r="J435" s="178">
        <v>50.0</v>
      </c>
      <c r="K435" s="177">
        <f t="shared" si="1"/>
        <v>25</v>
      </c>
      <c r="L435" s="187" t="s">
        <v>594</v>
      </c>
    </row>
    <row r="436" ht="11.25" customHeight="1">
      <c r="A436" s="175" t="s">
        <v>2946</v>
      </c>
      <c r="B436" s="176" t="s">
        <v>2947</v>
      </c>
      <c r="C436" s="183" t="s">
        <v>88</v>
      </c>
      <c r="D436" s="175" t="s">
        <v>2966</v>
      </c>
      <c r="E436" s="186" t="s">
        <v>2967</v>
      </c>
      <c r="F436" s="177" t="s">
        <v>1967</v>
      </c>
      <c r="G436" s="178">
        <v>2.0</v>
      </c>
      <c r="H436" s="178">
        <v>1.0</v>
      </c>
      <c r="I436" s="178">
        <v>6.0</v>
      </c>
      <c r="J436" s="178">
        <v>50.0</v>
      </c>
      <c r="K436" s="177">
        <f t="shared" si="1"/>
        <v>25</v>
      </c>
      <c r="L436" s="187" t="s">
        <v>594</v>
      </c>
    </row>
    <row r="437" ht="11.25" customHeight="1">
      <c r="A437" s="175" t="s">
        <v>2946</v>
      </c>
      <c r="B437" s="176" t="s">
        <v>2947</v>
      </c>
      <c r="C437" s="183" t="s">
        <v>88</v>
      </c>
      <c r="D437" s="175" t="s">
        <v>2968</v>
      </c>
      <c r="E437" s="186" t="s">
        <v>2969</v>
      </c>
      <c r="F437" s="177" t="s">
        <v>1967</v>
      </c>
      <c r="G437" s="178">
        <v>2.0</v>
      </c>
      <c r="H437" s="178">
        <v>1.0</v>
      </c>
      <c r="I437" s="178">
        <v>6.0</v>
      </c>
      <c r="J437" s="178">
        <v>50.0</v>
      </c>
      <c r="K437" s="177">
        <f t="shared" si="1"/>
        <v>25</v>
      </c>
      <c r="L437" s="187" t="s">
        <v>594</v>
      </c>
    </row>
    <row r="438" ht="11.25" customHeight="1">
      <c r="A438" s="175" t="s">
        <v>2946</v>
      </c>
      <c r="B438" s="176" t="s">
        <v>2947</v>
      </c>
      <c r="C438" s="183" t="s">
        <v>88</v>
      </c>
      <c r="D438" s="175" t="s">
        <v>2970</v>
      </c>
      <c r="E438" s="186" t="s">
        <v>2971</v>
      </c>
      <c r="F438" s="177" t="s">
        <v>1967</v>
      </c>
      <c r="G438" s="178">
        <v>2.0</v>
      </c>
      <c r="H438" s="178">
        <v>1.0</v>
      </c>
      <c r="I438" s="178">
        <v>6.0</v>
      </c>
      <c r="J438" s="178">
        <v>50.0</v>
      </c>
      <c r="K438" s="177">
        <f t="shared" si="1"/>
        <v>25</v>
      </c>
      <c r="L438" s="187" t="s">
        <v>594</v>
      </c>
    </row>
    <row r="439" ht="11.25" customHeight="1">
      <c r="A439" s="175" t="s">
        <v>2946</v>
      </c>
      <c r="B439" s="176" t="s">
        <v>2947</v>
      </c>
      <c r="C439" s="183" t="s">
        <v>88</v>
      </c>
      <c r="D439" s="175" t="s">
        <v>2972</v>
      </c>
      <c r="E439" s="186" t="s">
        <v>2973</v>
      </c>
      <c r="F439" s="177" t="s">
        <v>1967</v>
      </c>
      <c r="G439" s="178">
        <v>2.0</v>
      </c>
      <c r="H439" s="178">
        <v>1.0</v>
      </c>
      <c r="I439" s="178">
        <v>6.0</v>
      </c>
      <c r="J439" s="178">
        <v>50.0</v>
      </c>
      <c r="K439" s="177">
        <f t="shared" si="1"/>
        <v>25</v>
      </c>
      <c r="L439" s="187" t="s">
        <v>594</v>
      </c>
    </row>
    <row r="440" ht="11.25" customHeight="1">
      <c r="A440" s="175" t="s">
        <v>2946</v>
      </c>
      <c r="B440" s="176" t="s">
        <v>2947</v>
      </c>
      <c r="C440" s="183" t="s">
        <v>88</v>
      </c>
      <c r="D440" s="175" t="s">
        <v>2974</v>
      </c>
      <c r="E440" s="186" t="s">
        <v>2975</v>
      </c>
      <c r="F440" s="177" t="s">
        <v>1967</v>
      </c>
      <c r="G440" s="178">
        <v>2.0</v>
      </c>
      <c r="H440" s="178">
        <v>1.0</v>
      </c>
      <c r="I440" s="178">
        <v>6.0</v>
      </c>
      <c r="J440" s="178">
        <v>50.0</v>
      </c>
      <c r="K440" s="177">
        <f t="shared" si="1"/>
        <v>25</v>
      </c>
      <c r="L440" s="187" t="s">
        <v>594</v>
      </c>
    </row>
    <row r="441" ht="11.25" customHeight="1">
      <c r="A441" s="175" t="s">
        <v>2946</v>
      </c>
      <c r="B441" s="176" t="s">
        <v>2947</v>
      </c>
      <c r="C441" s="183" t="s">
        <v>88</v>
      </c>
      <c r="D441" s="175" t="s">
        <v>2976</v>
      </c>
      <c r="E441" s="186" t="s">
        <v>2977</v>
      </c>
      <c r="F441" s="177" t="s">
        <v>1967</v>
      </c>
      <c r="G441" s="178">
        <v>2.0</v>
      </c>
      <c r="H441" s="178">
        <v>1.0</v>
      </c>
      <c r="I441" s="178">
        <v>6.0</v>
      </c>
      <c r="J441" s="178">
        <v>50.0</v>
      </c>
      <c r="K441" s="177">
        <f t="shared" si="1"/>
        <v>25</v>
      </c>
      <c r="L441" s="187" t="s">
        <v>594</v>
      </c>
    </row>
    <row r="442" ht="11.25" customHeight="1">
      <c r="A442" s="175" t="s">
        <v>2946</v>
      </c>
      <c r="B442" s="176" t="s">
        <v>2947</v>
      </c>
      <c r="C442" s="183" t="s">
        <v>88</v>
      </c>
      <c r="D442" s="175" t="s">
        <v>2978</v>
      </c>
      <c r="E442" s="186" t="s">
        <v>2979</v>
      </c>
      <c r="F442" s="177" t="s">
        <v>1967</v>
      </c>
      <c r="G442" s="178">
        <v>2.0</v>
      </c>
      <c r="H442" s="178">
        <v>1.0</v>
      </c>
      <c r="I442" s="178">
        <v>6.0</v>
      </c>
      <c r="J442" s="178">
        <v>50.0</v>
      </c>
      <c r="K442" s="177">
        <f t="shared" si="1"/>
        <v>25</v>
      </c>
      <c r="L442" s="187" t="s">
        <v>594</v>
      </c>
    </row>
    <row r="443" ht="11.25" customHeight="1">
      <c r="A443" s="175" t="s">
        <v>2946</v>
      </c>
      <c r="B443" s="176" t="s">
        <v>2947</v>
      </c>
      <c r="C443" s="183" t="s">
        <v>88</v>
      </c>
      <c r="D443" s="175" t="s">
        <v>2980</v>
      </c>
      <c r="E443" s="186" t="s">
        <v>2981</v>
      </c>
      <c r="F443" s="177" t="s">
        <v>1967</v>
      </c>
      <c r="G443" s="178">
        <v>2.0</v>
      </c>
      <c r="H443" s="178">
        <v>1.0</v>
      </c>
      <c r="I443" s="178">
        <v>6.0</v>
      </c>
      <c r="J443" s="178">
        <v>50.0</v>
      </c>
      <c r="K443" s="177">
        <f t="shared" si="1"/>
        <v>25</v>
      </c>
      <c r="L443" s="187" t="s">
        <v>594</v>
      </c>
    </row>
    <row r="444" ht="11.25" customHeight="1">
      <c r="A444" s="175" t="s">
        <v>2946</v>
      </c>
      <c r="B444" s="176" t="s">
        <v>2947</v>
      </c>
      <c r="C444" s="183" t="s">
        <v>88</v>
      </c>
      <c r="D444" s="175" t="s">
        <v>2982</v>
      </c>
      <c r="E444" s="186" t="s">
        <v>2983</v>
      </c>
      <c r="F444" s="177" t="s">
        <v>1967</v>
      </c>
      <c r="G444" s="178">
        <v>2.0</v>
      </c>
      <c r="H444" s="178">
        <v>1.0</v>
      </c>
      <c r="I444" s="178">
        <v>6.0</v>
      </c>
      <c r="J444" s="178">
        <v>50.0</v>
      </c>
      <c r="K444" s="177">
        <f t="shared" si="1"/>
        <v>25</v>
      </c>
      <c r="L444" s="187" t="s">
        <v>594</v>
      </c>
    </row>
    <row r="445" ht="11.25" customHeight="1">
      <c r="A445" s="175" t="s">
        <v>2946</v>
      </c>
      <c r="B445" s="176" t="s">
        <v>2947</v>
      </c>
      <c r="C445" s="183" t="s">
        <v>88</v>
      </c>
      <c r="D445" s="175" t="s">
        <v>2984</v>
      </c>
      <c r="E445" s="186" t="s">
        <v>2985</v>
      </c>
      <c r="F445" s="177" t="s">
        <v>1967</v>
      </c>
      <c r="G445" s="178">
        <v>2.0</v>
      </c>
      <c r="H445" s="178">
        <v>1.0</v>
      </c>
      <c r="I445" s="178">
        <v>6.0</v>
      </c>
      <c r="J445" s="178">
        <v>50.0</v>
      </c>
      <c r="K445" s="177">
        <f t="shared" si="1"/>
        <v>25</v>
      </c>
      <c r="L445" s="187" t="s">
        <v>594</v>
      </c>
    </row>
    <row r="446" ht="11.25" customHeight="1">
      <c r="A446" s="175" t="s">
        <v>2986</v>
      </c>
      <c r="B446" s="188" t="s">
        <v>2987</v>
      </c>
      <c r="C446" s="183" t="s">
        <v>88</v>
      </c>
      <c r="D446" s="175" t="s">
        <v>2988</v>
      </c>
      <c r="E446" s="186" t="s">
        <v>2989</v>
      </c>
      <c r="F446" s="177" t="s">
        <v>1967</v>
      </c>
      <c r="G446" s="178">
        <v>2.0</v>
      </c>
      <c r="H446" s="178">
        <v>1.0</v>
      </c>
      <c r="I446" s="178">
        <v>6.0</v>
      </c>
      <c r="J446" s="178">
        <v>50.0</v>
      </c>
      <c r="K446" s="177">
        <v>12.5</v>
      </c>
      <c r="L446" s="187" t="s">
        <v>594</v>
      </c>
    </row>
    <row r="447" ht="11.25" customHeight="1">
      <c r="A447" s="175" t="s">
        <v>2986</v>
      </c>
      <c r="B447" s="188" t="s">
        <v>2987</v>
      </c>
      <c r="C447" s="183" t="s">
        <v>88</v>
      </c>
      <c r="D447" s="175" t="s">
        <v>2990</v>
      </c>
      <c r="E447" s="186" t="s">
        <v>2991</v>
      </c>
      <c r="F447" s="177" t="s">
        <v>1967</v>
      </c>
      <c r="G447" s="178">
        <v>2.0</v>
      </c>
      <c r="H447" s="178">
        <v>1.0</v>
      </c>
      <c r="I447" s="178">
        <v>6.0</v>
      </c>
      <c r="J447" s="178">
        <v>50.0</v>
      </c>
      <c r="K447" s="177">
        <v>12.5</v>
      </c>
      <c r="L447" s="187" t="s">
        <v>594</v>
      </c>
    </row>
    <row r="448" ht="11.25" customHeight="1">
      <c r="A448" s="175" t="s">
        <v>2986</v>
      </c>
      <c r="B448" s="188" t="s">
        <v>2987</v>
      </c>
      <c r="C448" s="183" t="s">
        <v>88</v>
      </c>
      <c r="D448" s="175" t="s">
        <v>2992</v>
      </c>
      <c r="E448" s="186" t="s">
        <v>2993</v>
      </c>
      <c r="F448" s="177" t="s">
        <v>1967</v>
      </c>
      <c r="G448" s="178">
        <v>2.0</v>
      </c>
      <c r="H448" s="178">
        <v>1.0</v>
      </c>
      <c r="I448" s="178">
        <v>6.0</v>
      </c>
      <c r="J448" s="178">
        <v>50.0</v>
      </c>
      <c r="K448" s="177">
        <v>12.5</v>
      </c>
      <c r="L448" s="187" t="s">
        <v>594</v>
      </c>
    </row>
    <row r="449" ht="11.25" customHeight="1">
      <c r="A449" s="175" t="s">
        <v>2986</v>
      </c>
      <c r="B449" s="188" t="s">
        <v>2987</v>
      </c>
      <c r="C449" s="183" t="s">
        <v>88</v>
      </c>
      <c r="D449" s="175" t="s">
        <v>2994</v>
      </c>
      <c r="E449" s="186" t="s">
        <v>2995</v>
      </c>
      <c r="F449" s="177" t="s">
        <v>1967</v>
      </c>
      <c r="G449" s="178">
        <v>2.0</v>
      </c>
      <c r="H449" s="178">
        <v>1.0</v>
      </c>
      <c r="I449" s="178">
        <v>6.0</v>
      </c>
      <c r="J449" s="178">
        <v>50.0</v>
      </c>
      <c r="K449" s="177">
        <v>12.5</v>
      </c>
      <c r="L449" s="187" t="s">
        <v>594</v>
      </c>
    </row>
    <row r="450" ht="11.25" customHeight="1">
      <c r="A450" s="175" t="s">
        <v>2986</v>
      </c>
      <c r="B450" s="188" t="s">
        <v>2987</v>
      </c>
      <c r="C450" s="183" t="s">
        <v>88</v>
      </c>
      <c r="D450" s="175" t="s">
        <v>2996</v>
      </c>
      <c r="E450" s="186" t="s">
        <v>2997</v>
      </c>
      <c r="F450" s="177" t="s">
        <v>1967</v>
      </c>
      <c r="G450" s="178">
        <v>2.0</v>
      </c>
      <c r="H450" s="178">
        <v>1.0</v>
      </c>
      <c r="I450" s="178">
        <v>6.0</v>
      </c>
      <c r="J450" s="178">
        <v>50.0</v>
      </c>
      <c r="K450" s="177">
        <v>12.5</v>
      </c>
      <c r="L450" s="187" t="s">
        <v>594</v>
      </c>
    </row>
    <row r="451" ht="11.25" customHeight="1">
      <c r="A451" s="175" t="s">
        <v>2998</v>
      </c>
      <c r="B451" s="188" t="s">
        <v>2987</v>
      </c>
      <c r="C451" s="183" t="s">
        <v>88</v>
      </c>
      <c r="D451" s="175" t="s">
        <v>2999</v>
      </c>
      <c r="E451" s="186" t="s">
        <v>3000</v>
      </c>
      <c r="F451" s="177" t="s">
        <v>1967</v>
      </c>
      <c r="G451" s="178">
        <v>2.0</v>
      </c>
      <c r="H451" s="178">
        <v>1.0</v>
      </c>
      <c r="I451" s="178">
        <v>6.0</v>
      </c>
      <c r="J451" s="178">
        <v>50.0</v>
      </c>
      <c r="K451" s="177">
        <v>12.5</v>
      </c>
      <c r="L451" s="187" t="s">
        <v>594</v>
      </c>
    </row>
    <row r="452" ht="11.25" customHeight="1">
      <c r="A452" s="175" t="s">
        <v>2986</v>
      </c>
      <c r="B452" s="188" t="s">
        <v>2987</v>
      </c>
      <c r="C452" s="183" t="s">
        <v>88</v>
      </c>
      <c r="D452" s="175" t="s">
        <v>3001</v>
      </c>
      <c r="E452" s="186" t="s">
        <v>3002</v>
      </c>
      <c r="F452" s="177" t="s">
        <v>1967</v>
      </c>
      <c r="G452" s="178">
        <v>2.0</v>
      </c>
      <c r="H452" s="178">
        <v>1.0</v>
      </c>
      <c r="I452" s="178">
        <v>6.0</v>
      </c>
      <c r="J452" s="178">
        <v>50.0</v>
      </c>
      <c r="K452" s="177">
        <v>12.5</v>
      </c>
      <c r="L452" s="187" t="s">
        <v>594</v>
      </c>
    </row>
    <row r="453" ht="11.25" customHeight="1">
      <c r="A453" s="175" t="s">
        <v>2986</v>
      </c>
      <c r="B453" s="188" t="s">
        <v>2987</v>
      </c>
      <c r="C453" s="183" t="s">
        <v>88</v>
      </c>
      <c r="D453" s="175" t="s">
        <v>3003</v>
      </c>
      <c r="E453" s="186" t="s">
        <v>3004</v>
      </c>
      <c r="F453" s="177" t="s">
        <v>1967</v>
      </c>
      <c r="G453" s="178">
        <v>2.0</v>
      </c>
      <c r="H453" s="178">
        <v>1.0</v>
      </c>
      <c r="I453" s="178">
        <v>6.0</v>
      </c>
      <c r="J453" s="178">
        <v>50.0</v>
      </c>
      <c r="K453" s="177">
        <v>12.5</v>
      </c>
      <c r="L453" s="187" t="s">
        <v>594</v>
      </c>
    </row>
    <row r="454" ht="11.25" customHeight="1">
      <c r="A454" s="175" t="s">
        <v>2986</v>
      </c>
      <c r="B454" s="188" t="s">
        <v>2987</v>
      </c>
      <c r="C454" s="183" t="s">
        <v>88</v>
      </c>
      <c r="D454" s="175" t="s">
        <v>3005</v>
      </c>
      <c r="E454" s="186" t="s">
        <v>3006</v>
      </c>
      <c r="F454" s="177" t="s">
        <v>1967</v>
      </c>
      <c r="G454" s="178">
        <v>2.0</v>
      </c>
      <c r="H454" s="178">
        <v>1.0</v>
      </c>
      <c r="I454" s="178">
        <v>6.0</v>
      </c>
      <c r="J454" s="178">
        <v>50.0</v>
      </c>
      <c r="K454" s="177">
        <v>12.5</v>
      </c>
      <c r="L454" s="187" t="s">
        <v>594</v>
      </c>
    </row>
    <row r="455" ht="11.25" customHeight="1">
      <c r="A455" s="175" t="s">
        <v>2986</v>
      </c>
      <c r="B455" s="188" t="s">
        <v>2987</v>
      </c>
      <c r="C455" s="183" t="s">
        <v>88</v>
      </c>
      <c r="D455" s="175" t="s">
        <v>3007</v>
      </c>
      <c r="E455" s="186" t="s">
        <v>3008</v>
      </c>
      <c r="F455" s="177" t="s">
        <v>1967</v>
      </c>
      <c r="G455" s="178">
        <v>2.0</v>
      </c>
      <c r="H455" s="178">
        <v>1.0</v>
      </c>
      <c r="I455" s="178">
        <v>6.0</v>
      </c>
      <c r="J455" s="178">
        <v>50.0</v>
      </c>
      <c r="K455" s="177">
        <v>12.5</v>
      </c>
      <c r="L455" s="187" t="s">
        <v>594</v>
      </c>
    </row>
    <row r="456" ht="11.25" customHeight="1">
      <c r="A456" s="175" t="s">
        <v>2986</v>
      </c>
      <c r="B456" s="188" t="s">
        <v>2987</v>
      </c>
      <c r="C456" s="183" t="s">
        <v>88</v>
      </c>
      <c r="D456" s="175" t="s">
        <v>3009</v>
      </c>
      <c r="E456" s="186" t="s">
        <v>3010</v>
      </c>
      <c r="F456" s="177" t="s">
        <v>1967</v>
      </c>
      <c r="G456" s="178">
        <v>2.0</v>
      </c>
      <c r="H456" s="178">
        <v>1.0</v>
      </c>
      <c r="I456" s="178">
        <v>6.0</v>
      </c>
      <c r="J456" s="178">
        <v>50.0</v>
      </c>
      <c r="K456" s="177">
        <v>12.5</v>
      </c>
      <c r="L456" s="187" t="s">
        <v>594</v>
      </c>
    </row>
    <row r="457" ht="11.25" customHeight="1">
      <c r="A457" s="175" t="s">
        <v>2986</v>
      </c>
      <c r="B457" s="188" t="s">
        <v>2987</v>
      </c>
      <c r="C457" s="183" t="s">
        <v>88</v>
      </c>
      <c r="D457" s="175" t="s">
        <v>3011</v>
      </c>
      <c r="E457" s="186" t="s">
        <v>3012</v>
      </c>
      <c r="F457" s="177" t="s">
        <v>1967</v>
      </c>
      <c r="G457" s="178">
        <v>2.0</v>
      </c>
      <c r="H457" s="178">
        <v>1.0</v>
      </c>
      <c r="I457" s="178">
        <v>6.0</v>
      </c>
      <c r="J457" s="178">
        <v>50.0</v>
      </c>
      <c r="K457" s="177">
        <v>12.5</v>
      </c>
      <c r="L457" s="187" t="s">
        <v>594</v>
      </c>
    </row>
    <row r="458" ht="11.25" customHeight="1">
      <c r="A458" s="175" t="s">
        <v>2986</v>
      </c>
      <c r="B458" s="188" t="s">
        <v>2987</v>
      </c>
      <c r="C458" s="183" t="s">
        <v>88</v>
      </c>
      <c r="D458" s="175" t="s">
        <v>3013</v>
      </c>
      <c r="E458" s="186" t="s">
        <v>3014</v>
      </c>
      <c r="F458" s="177" t="s">
        <v>1967</v>
      </c>
      <c r="G458" s="178">
        <v>2.0</v>
      </c>
      <c r="H458" s="178">
        <v>1.0</v>
      </c>
      <c r="I458" s="178">
        <v>6.0</v>
      </c>
      <c r="J458" s="178">
        <v>50.0</v>
      </c>
      <c r="K458" s="177">
        <v>12.5</v>
      </c>
      <c r="L458" s="187" t="s">
        <v>594</v>
      </c>
    </row>
    <row r="459" ht="11.25" customHeight="1">
      <c r="A459" s="175" t="s">
        <v>2986</v>
      </c>
      <c r="B459" s="188" t="s">
        <v>2987</v>
      </c>
      <c r="C459" s="183" t="s">
        <v>88</v>
      </c>
      <c r="D459" s="175" t="s">
        <v>3015</v>
      </c>
      <c r="E459" s="186" t="s">
        <v>3016</v>
      </c>
      <c r="F459" s="177" t="s">
        <v>1967</v>
      </c>
      <c r="G459" s="178">
        <v>2.0</v>
      </c>
      <c r="H459" s="178">
        <v>1.0</v>
      </c>
      <c r="I459" s="178">
        <v>6.0</v>
      </c>
      <c r="J459" s="178">
        <v>50.0</v>
      </c>
      <c r="K459" s="177">
        <v>12.5</v>
      </c>
      <c r="L459" s="187" t="s">
        <v>594</v>
      </c>
    </row>
    <row r="460" ht="11.25" customHeight="1">
      <c r="A460" s="175" t="s">
        <v>2998</v>
      </c>
      <c r="B460" s="188" t="s">
        <v>2987</v>
      </c>
      <c r="C460" s="183" t="s">
        <v>88</v>
      </c>
      <c r="D460" s="175" t="s">
        <v>3017</v>
      </c>
      <c r="E460" s="186" t="s">
        <v>3018</v>
      </c>
      <c r="F460" s="177" t="s">
        <v>1967</v>
      </c>
      <c r="G460" s="178">
        <v>2.0</v>
      </c>
      <c r="H460" s="178">
        <v>1.0</v>
      </c>
      <c r="I460" s="178">
        <v>6.0</v>
      </c>
      <c r="J460" s="178">
        <v>50.0</v>
      </c>
      <c r="K460" s="177">
        <v>12.5</v>
      </c>
      <c r="L460" s="187" t="s">
        <v>594</v>
      </c>
    </row>
    <row r="461" ht="11.25" customHeight="1">
      <c r="A461" s="175" t="s">
        <v>2986</v>
      </c>
      <c r="B461" s="188" t="s">
        <v>2987</v>
      </c>
      <c r="C461" s="183" t="s">
        <v>88</v>
      </c>
      <c r="D461" s="175" t="s">
        <v>3019</v>
      </c>
      <c r="E461" s="186" t="s">
        <v>3020</v>
      </c>
      <c r="F461" s="177" t="s">
        <v>1967</v>
      </c>
      <c r="G461" s="178">
        <v>2.0</v>
      </c>
      <c r="H461" s="178">
        <v>1.0</v>
      </c>
      <c r="I461" s="178">
        <v>6.0</v>
      </c>
      <c r="J461" s="178">
        <v>50.0</v>
      </c>
      <c r="K461" s="177">
        <v>12.5</v>
      </c>
      <c r="L461" s="187" t="s">
        <v>594</v>
      </c>
    </row>
    <row r="462" ht="11.25" customHeight="1">
      <c r="A462" s="175" t="s">
        <v>2986</v>
      </c>
      <c r="B462" s="188" t="s">
        <v>2987</v>
      </c>
      <c r="C462" s="183" t="s">
        <v>88</v>
      </c>
      <c r="D462" s="175" t="s">
        <v>3021</v>
      </c>
      <c r="E462" s="186" t="s">
        <v>3022</v>
      </c>
      <c r="F462" s="177" t="s">
        <v>1967</v>
      </c>
      <c r="G462" s="178">
        <v>2.0</v>
      </c>
      <c r="H462" s="178">
        <v>1.0</v>
      </c>
      <c r="I462" s="178">
        <v>6.0</v>
      </c>
      <c r="J462" s="178">
        <v>50.0</v>
      </c>
      <c r="K462" s="177">
        <v>12.5</v>
      </c>
      <c r="L462" s="187" t="s">
        <v>594</v>
      </c>
    </row>
    <row r="463" ht="11.25" customHeight="1">
      <c r="A463" s="175" t="s">
        <v>2986</v>
      </c>
      <c r="B463" s="188" t="s">
        <v>2987</v>
      </c>
      <c r="C463" s="183" t="s">
        <v>88</v>
      </c>
      <c r="D463" s="175" t="s">
        <v>3023</v>
      </c>
      <c r="E463" s="186" t="s">
        <v>3024</v>
      </c>
      <c r="F463" s="177" t="s">
        <v>1967</v>
      </c>
      <c r="G463" s="178">
        <v>2.0</v>
      </c>
      <c r="H463" s="178">
        <v>1.0</v>
      </c>
      <c r="I463" s="178">
        <v>6.0</v>
      </c>
      <c r="J463" s="178">
        <v>50.0</v>
      </c>
      <c r="K463" s="177">
        <v>12.5</v>
      </c>
      <c r="L463" s="187" t="s">
        <v>594</v>
      </c>
    </row>
    <row r="464" ht="11.25" customHeight="1">
      <c r="A464" s="175" t="s">
        <v>2986</v>
      </c>
      <c r="B464" s="188" t="s">
        <v>2987</v>
      </c>
      <c r="C464" s="183" t="s">
        <v>88</v>
      </c>
      <c r="D464" s="175" t="s">
        <v>3025</v>
      </c>
      <c r="E464" s="186" t="s">
        <v>3026</v>
      </c>
      <c r="F464" s="177" t="s">
        <v>1967</v>
      </c>
      <c r="G464" s="178">
        <v>2.0</v>
      </c>
      <c r="H464" s="178">
        <v>1.0</v>
      </c>
      <c r="I464" s="178">
        <v>6.0</v>
      </c>
      <c r="J464" s="178">
        <v>50.0</v>
      </c>
      <c r="K464" s="177">
        <v>12.5</v>
      </c>
      <c r="L464" s="187" t="s">
        <v>594</v>
      </c>
    </row>
    <row r="465" ht="11.25" customHeight="1">
      <c r="A465" s="175" t="s">
        <v>2986</v>
      </c>
      <c r="B465" s="188" t="s">
        <v>2987</v>
      </c>
      <c r="C465" s="183" t="s">
        <v>88</v>
      </c>
      <c r="D465" s="175" t="s">
        <v>3027</v>
      </c>
      <c r="E465" s="186" t="s">
        <v>3028</v>
      </c>
      <c r="F465" s="177" t="s">
        <v>1967</v>
      </c>
      <c r="G465" s="178">
        <v>2.0</v>
      </c>
      <c r="H465" s="178">
        <v>1.0</v>
      </c>
      <c r="I465" s="178">
        <v>6.0</v>
      </c>
      <c r="J465" s="178">
        <v>50.0</v>
      </c>
      <c r="K465" s="177">
        <v>12.5</v>
      </c>
      <c r="L465" s="187" t="s">
        <v>594</v>
      </c>
    </row>
    <row r="466" ht="11.25" customHeight="1">
      <c r="A466" s="175" t="s">
        <v>2986</v>
      </c>
      <c r="B466" s="188" t="s">
        <v>2987</v>
      </c>
      <c r="C466" s="183" t="s">
        <v>88</v>
      </c>
      <c r="D466" s="175" t="s">
        <v>3029</v>
      </c>
      <c r="E466" s="186" t="s">
        <v>3030</v>
      </c>
      <c r="F466" s="177" t="s">
        <v>1967</v>
      </c>
      <c r="G466" s="178">
        <v>2.0</v>
      </c>
      <c r="H466" s="178">
        <v>1.0</v>
      </c>
      <c r="I466" s="178">
        <v>6.0</v>
      </c>
      <c r="J466" s="178">
        <v>50.0</v>
      </c>
      <c r="K466" s="177">
        <v>12.5</v>
      </c>
      <c r="L466" s="187" t="s">
        <v>594</v>
      </c>
    </row>
    <row r="467" ht="11.25" customHeight="1">
      <c r="A467" s="175" t="s">
        <v>2998</v>
      </c>
      <c r="B467" s="188" t="s">
        <v>2987</v>
      </c>
      <c r="C467" s="183" t="s">
        <v>88</v>
      </c>
      <c r="D467" s="175" t="s">
        <v>3031</v>
      </c>
      <c r="E467" s="186" t="s">
        <v>3032</v>
      </c>
      <c r="F467" s="177" t="s">
        <v>1967</v>
      </c>
      <c r="G467" s="178">
        <v>2.0</v>
      </c>
      <c r="H467" s="178">
        <v>1.0</v>
      </c>
      <c r="I467" s="178">
        <v>6.0</v>
      </c>
      <c r="J467" s="178">
        <v>50.0</v>
      </c>
      <c r="K467" s="177">
        <v>12.5</v>
      </c>
      <c r="L467" s="187" t="s">
        <v>594</v>
      </c>
    </row>
    <row r="468" ht="11.25" customHeight="1">
      <c r="A468" s="175" t="s">
        <v>2986</v>
      </c>
      <c r="B468" s="188" t="s">
        <v>2987</v>
      </c>
      <c r="C468" s="183" t="s">
        <v>88</v>
      </c>
      <c r="D468" s="175" t="s">
        <v>3033</v>
      </c>
      <c r="E468" s="186" t="s">
        <v>3034</v>
      </c>
      <c r="F468" s="177" t="s">
        <v>1967</v>
      </c>
      <c r="G468" s="178">
        <v>2.0</v>
      </c>
      <c r="H468" s="178">
        <v>1.0</v>
      </c>
      <c r="I468" s="178">
        <v>6.0</v>
      </c>
      <c r="J468" s="178">
        <v>50.0</v>
      </c>
      <c r="K468" s="177">
        <v>12.5</v>
      </c>
      <c r="L468" s="187" t="s">
        <v>594</v>
      </c>
    </row>
    <row r="469" ht="11.25" customHeight="1">
      <c r="A469" s="175" t="s">
        <v>2986</v>
      </c>
      <c r="B469" s="188" t="s">
        <v>2987</v>
      </c>
      <c r="C469" s="183" t="s">
        <v>88</v>
      </c>
      <c r="D469" s="175" t="s">
        <v>3035</v>
      </c>
      <c r="E469" s="186" t="s">
        <v>3036</v>
      </c>
      <c r="F469" s="177" t="s">
        <v>1967</v>
      </c>
      <c r="G469" s="178">
        <v>2.0</v>
      </c>
      <c r="H469" s="178">
        <v>1.0</v>
      </c>
      <c r="I469" s="178">
        <v>6.0</v>
      </c>
      <c r="J469" s="178">
        <v>50.0</v>
      </c>
      <c r="K469" s="177">
        <v>12.5</v>
      </c>
      <c r="L469" s="187" t="s">
        <v>594</v>
      </c>
    </row>
    <row r="470" ht="11.25" customHeight="1">
      <c r="A470" s="175" t="s">
        <v>2986</v>
      </c>
      <c r="B470" s="188" t="s">
        <v>2987</v>
      </c>
      <c r="C470" s="183" t="s">
        <v>88</v>
      </c>
      <c r="D470" s="175" t="s">
        <v>3037</v>
      </c>
      <c r="E470" s="186" t="s">
        <v>3038</v>
      </c>
      <c r="F470" s="177" t="s">
        <v>1967</v>
      </c>
      <c r="G470" s="178">
        <v>2.0</v>
      </c>
      <c r="H470" s="178">
        <v>1.0</v>
      </c>
      <c r="I470" s="178">
        <v>6.0</v>
      </c>
      <c r="J470" s="178">
        <v>50.0</v>
      </c>
      <c r="K470" s="177">
        <v>12.5</v>
      </c>
      <c r="L470" s="187" t="s">
        <v>594</v>
      </c>
    </row>
    <row r="471" ht="11.25" customHeight="1">
      <c r="A471" s="175" t="s">
        <v>2986</v>
      </c>
      <c r="B471" s="188" t="s">
        <v>2987</v>
      </c>
      <c r="C471" s="183" t="s">
        <v>88</v>
      </c>
      <c r="D471" s="175" t="s">
        <v>3039</v>
      </c>
      <c r="E471" s="186" t="s">
        <v>3040</v>
      </c>
      <c r="F471" s="177" t="s">
        <v>1967</v>
      </c>
      <c r="G471" s="178">
        <v>2.0</v>
      </c>
      <c r="H471" s="178">
        <v>1.0</v>
      </c>
      <c r="I471" s="178">
        <v>6.0</v>
      </c>
      <c r="J471" s="178">
        <v>50.0</v>
      </c>
      <c r="K471" s="177">
        <v>12.5</v>
      </c>
      <c r="L471" s="187" t="s">
        <v>594</v>
      </c>
    </row>
    <row r="472" ht="11.25" customHeight="1">
      <c r="A472" s="175" t="s">
        <v>2986</v>
      </c>
      <c r="B472" s="188" t="s">
        <v>2987</v>
      </c>
      <c r="C472" s="183" t="s">
        <v>88</v>
      </c>
      <c r="D472" s="175" t="s">
        <v>3041</v>
      </c>
      <c r="E472" s="186" t="s">
        <v>3042</v>
      </c>
      <c r="F472" s="177" t="s">
        <v>1967</v>
      </c>
      <c r="G472" s="178">
        <v>2.0</v>
      </c>
      <c r="H472" s="178">
        <v>1.0</v>
      </c>
      <c r="I472" s="178">
        <v>6.0</v>
      </c>
      <c r="J472" s="178">
        <v>50.0</v>
      </c>
      <c r="K472" s="177">
        <v>12.5</v>
      </c>
      <c r="L472" s="187" t="s">
        <v>594</v>
      </c>
    </row>
    <row r="473" ht="11.25" customHeight="1">
      <c r="A473" s="175" t="s">
        <v>2986</v>
      </c>
      <c r="B473" s="188" t="s">
        <v>2987</v>
      </c>
      <c r="C473" s="183" t="s">
        <v>88</v>
      </c>
      <c r="D473" s="175" t="s">
        <v>3043</v>
      </c>
      <c r="E473" s="186" t="s">
        <v>3044</v>
      </c>
      <c r="F473" s="177" t="s">
        <v>1967</v>
      </c>
      <c r="G473" s="178">
        <v>2.0</v>
      </c>
      <c r="H473" s="178">
        <v>1.0</v>
      </c>
      <c r="I473" s="178">
        <v>6.0</v>
      </c>
      <c r="J473" s="178">
        <v>50.0</v>
      </c>
      <c r="K473" s="177">
        <v>12.5</v>
      </c>
      <c r="L473" s="187" t="s">
        <v>594</v>
      </c>
    </row>
    <row r="474" ht="11.25" customHeight="1">
      <c r="A474" s="175" t="s">
        <v>2986</v>
      </c>
      <c r="B474" s="188" t="s">
        <v>2987</v>
      </c>
      <c r="C474" s="183" t="s">
        <v>88</v>
      </c>
      <c r="D474" s="175" t="s">
        <v>3045</v>
      </c>
      <c r="E474" s="186" t="s">
        <v>3046</v>
      </c>
      <c r="F474" s="177" t="s">
        <v>1967</v>
      </c>
      <c r="G474" s="178">
        <v>2.0</v>
      </c>
      <c r="H474" s="178">
        <v>1.0</v>
      </c>
      <c r="I474" s="178">
        <v>6.0</v>
      </c>
      <c r="J474" s="178">
        <v>50.0</v>
      </c>
      <c r="K474" s="177">
        <v>12.5</v>
      </c>
      <c r="L474" s="187" t="s">
        <v>594</v>
      </c>
    </row>
    <row r="475" ht="11.25" customHeight="1">
      <c r="A475" s="175" t="s">
        <v>2986</v>
      </c>
      <c r="B475" s="188" t="s">
        <v>2987</v>
      </c>
      <c r="C475" s="183" t="s">
        <v>88</v>
      </c>
      <c r="D475" s="175" t="s">
        <v>3047</v>
      </c>
      <c r="E475" s="186" t="s">
        <v>3048</v>
      </c>
      <c r="F475" s="177" t="s">
        <v>1967</v>
      </c>
      <c r="G475" s="178">
        <v>2.0</v>
      </c>
      <c r="H475" s="178">
        <v>1.0</v>
      </c>
      <c r="I475" s="178">
        <v>6.0</v>
      </c>
      <c r="J475" s="178">
        <v>50.0</v>
      </c>
      <c r="K475" s="177">
        <v>12.5</v>
      </c>
      <c r="L475" s="187" t="s">
        <v>594</v>
      </c>
    </row>
    <row r="476" ht="11.25" customHeight="1">
      <c r="A476" s="175" t="s">
        <v>2986</v>
      </c>
      <c r="B476" s="188" t="s">
        <v>2987</v>
      </c>
      <c r="C476" s="183" t="s">
        <v>88</v>
      </c>
      <c r="D476" s="175" t="s">
        <v>3049</v>
      </c>
      <c r="E476" s="186" t="s">
        <v>3050</v>
      </c>
      <c r="F476" s="177" t="s">
        <v>1967</v>
      </c>
      <c r="G476" s="178">
        <v>2.0</v>
      </c>
      <c r="H476" s="178">
        <v>1.0</v>
      </c>
      <c r="I476" s="178">
        <v>6.0</v>
      </c>
      <c r="J476" s="178">
        <v>50.0</v>
      </c>
      <c r="K476" s="177">
        <v>12.5</v>
      </c>
      <c r="L476" s="187" t="s">
        <v>594</v>
      </c>
    </row>
    <row r="477" ht="11.25" customHeight="1">
      <c r="A477" s="175" t="s">
        <v>2986</v>
      </c>
      <c r="B477" s="188" t="s">
        <v>2987</v>
      </c>
      <c r="C477" s="183" t="s">
        <v>88</v>
      </c>
      <c r="D477" s="175" t="s">
        <v>3051</v>
      </c>
      <c r="E477" s="186" t="s">
        <v>3052</v>
      </c>
      <c r="F477" s="177" t="s">
        <v>1967</v>
      </c>
      <c r="G477" s="178">
        <v>2.0</v>
      </c>
      <c r="H477" s="178">
        <v>1.0</v>
      </c>
      <c r="I477" s="178">
        <v>6.0</v>
      </c>
      <c r="J477" s="178">
        <v>50.0</v>
      </c>
      <c r="K477" s="177">
        <v>12.5</v>
      </c>
      <c r="L477" s="187" t="s">
        <v>594</v>
      </c>
    </row>
    <row r="478" ht="11.25" customHeight="1">
      <c r="A478" s="175" t="s">
        <v>2986</v>
      </c>
      <c r="B478" s="188" t="s">
        <v>2987</v>
      </c>
      <c r="C478" s="183" t="s">
        <v>88</v>
      </c>
      <c r="D478" s="175" t="s">
        <v>3053</v>
      </c>
      <c r="E478" s="186" t="s">
        <v>3054</v>
      </c>
      <c r="F478" s="177" t="s">
        <v>1967</v>
      </c>
      <c r="G478" s="178">
        <v>2.0</v>
      </c>
      <c r="H478" s="178">
        <v>1.0</v>
      </c>
      <c r="I478" s="178">
        <v>6.0</v>
      </c>
      <c r="J478" s="178">
        <v>50.0</v>
      </c>
      <c r="K478" s="177">
        <v>12.5</v>
      </c>
      <c r="L478" s="187" t="s">
        <v>594</v>
      </c>
    </row>
    <row r="479" ht="11.25" customHeight="1">
      <c r="A479" s="175" t="s">
        <v>2986</v>
      </c>
      <c r="B479" s="188" t="s">
        <v>2987</v>
      </c>
      <c r="C479" s="183" t="s">
        <v>88</v>
      </c>
      <c r="D479" s="175" t="s">
        <v>3055</v>
      </c>
      <c r="E479" s="186" t="s">
        <v>3056</v>
      </c>
      <c r="F479" s="177" t="s">
        <v>1967</v>
      </c>
      <c r="G479" s="178">
        <v>2.0</v>
      </c>
      <c r="H479" s="178">
        <v>1.0</v>
      </c>
      <c r="I479" s="178">
        <v>6.0</v>
      </c>
      <c r="J479" s="178">
        <v>50.0</v>
      </c>
      <c r="K479" s="177">
        <v>12.5</v>
      </c>
      <c r="L479" s="187" t="s">
        <v>594</v>
      </c>
    </row>
    <row r="480" ht="11.25" customHeight="1">
      <c r="A480" s="189" t="s">
        <v>3057</v>
      </c>
      <c r="B480" s="188" t="s">
        <v>3058</v>
      </c>
      <c r="C480" s="183" t="s">
        <v>88</v>
      </c>
      <c r="D480" s="175" t="s">
        <v>3059</v>
      </c>
      <c r="E480" s="186" t="s">
        <v>3060</v>
      </c>
      <c r="F480" s="177" t="s">
        <v>1967</v>
      </c>
      <c r="G480" s="177">
        <v>1.0</v>
      </c>
      <c r="H480" s="177">
        <v>1.0</v>
      </c>
      <c r="I480" s="177">
        <v>5.0</v>
      </c>
      <c r="J480" s="184">
        <v>50.0</v>
      </c>
      <c r="K480" s="190">
        <v>50.0</v>
      </c>
      <c r="L480" s="187" t="s">
        <v>594</v>
      </c>
    </row>
    <row r="481" ht="11.25" customHeight="1">
      <c r="A481" s="189" t="s">
        <v>3057</v>
      </c>
      <c r="B481" s="188" t="s">
        <v>3058</v>
      </c>
      <c r="C481" s="183" t="s">
        <v>88</v>
      </c>
      <c r="D481" s="175" t="s">
        <v>3061</v>
      </c>
      <c r="E481" s="186" t="s">
        <v>3062</v>
      </c>
      <c r="F481" s="177" t="s">
        <v>1967</v>
      </c>
      <c r="G481" s="177">
        <v>1.0</v>
      </c>
      <c r="H481" s="177">
        <v>1.0</v>
      </c>
      <c r="I481" s="177">
        <v>5.0</v>
      </c>
      <c r="J481" s="184">
        <v>50.0</v>
      </c>
      <c r="K481" s="190">
        <v>50.0</v>
      </c>
      <c r="L481" s="187" t="s">
        <v>594</v>
      </c>
    </row>
    <row r="482" ht="11.25" customHeight="1">
      <c r="A482" s="189" t="s">
        <v>3057</v>
      </c>
      <c r="B482" s="188" t="s">
        <v>3058</v>
      </c>
      <c r="C482" s="183" t="s">
        <v>88</v>
      </c>
      <c r="D482" s="175" t="s">
        <v>3063</v>
      </c>
      <c r="E482" s="186" t="s">
        <v>3064</v>
      </c>
      <c r="F482" s="177" t="s">
        <v>1967</v>
      </c>
      <c r="G482" s="177">
        <v>1.0</v>
      </c>
      <c r="H482" s="177">
        <v>1.0</v>
      </c>
      <c r="I482" s="177">
        <v>5.0</v>
      </c>
      <c r="J482" s="184">
        <v>50.0</v>
      </c>
      <c r="K482" s="190">
        <v>50.0</v>
      </c>
      <c r="L482" s="187" t="s">
        <v>594</v>
      </c>
    </row>
    <row r="483" ht="11.25" customHeight="1">
      <c r="A483" s="189" t="s">
        <v>3057</v>
      </c>
      <c r="B483" s="188" t="s">
        <v>3058</v>
      </c>
      <c r="C483" s="183" t="s">
        <v>88</v>
      </c>
      <c r="D483" s="175" t="s">
        <v>3065</v>
      </c>
      <c r="E483" s="186" t="s">
        <v>3066</v>
      </c>
      <c r="F483" s="177" t="s">
        <v>1967</v>
      </c>
      <c r="G483" s="177">
        <v>1.0</v>
      </c>
      <c r="H483" s="177">
        <v>1.0</v>
      </c>
      <c r="I483" s="177">
        <v>5.0</v>
      </c>
      <c r="J483" s="184">
        <v>50.0</v>
      </c>
      <c r="K483" s="190">
        <v>50.0</v>
      </c>
      <c r="L483" s="187" t="s">
        <v>594</v>
      </c>
    </row>
    <row r="484" ht="11.25" customHeight="1">
      <c r="A484" s="189" t="s">
        <v>3057</v>
      </c>
      <c r="B484" s="188" t="s">
        <v>3058</v>
      </c>
      <c r="C484" s="183" t="s">
        <v>88</v>
      </c>
      <c r="D484" s="175" t="s">
        <v>3067</v>
      </c>
      <c r="E484" s="186" t="s">
        <v>3068</v>
      </c>
      <c r="F484" s="177" t="s">
        <v>1967</v>
      </c>
      <c r="G484" s="177">
        <v>1.0</v>
      </c>
      <c r="H484" s="177">
        <v>1.0</v>
      </c>
      <c r="I484" s="177">
        <v>5.0</v>
      </c>
      <c r="J484" s="184">
        <v>50.0</v>
      </c>
      <c r="K484" s="190">
        <v>50.0</v>
      </c>
      <c r="L484" s="187" t="s">
        <v>594</v>
      </c>
    </row>
    <row r="485" ht="11.25" customHeight="1">
      <c r="A485" s="189" t="s">
        <v>3069</v>
      </c>
      <c r="B485" s="188" t="s">
        <v>3058</v>
      </c>
      <c r="C485" s="183" t="s">
        <v>88</v>
      </c>
      <c r="D485" s="175" t="s">
        <v>3070</v>
      </c>
      <c r="E485" s="186" t="s">
        <v>3071</v>
      </c>
      <c r="F485" s="177" t="s">
        <v>1967</v>
      </c>
      <c r="G485" s="177">
        <v>1.0</v>
      </c>
      <c r="H485" s="177">
        <v>1.0</v>
      </c>
      <c r="I485" s="177">
        <v>5.0</v>
      </c>
      <c r="J485" s="184">
        <v>50.0</v>
      </c>
      <c r="K485" s="190">
        <v>50.0</v>
      </c>
      <c r="L485" s="187" t="s">
        <v>594</v>
      </c>
    </row>
    <row r="486" ht="11.25" customHeight="1">
      <c r="A486" s="189" t="s">
        <v>3057</v>
      </c>
      <c r="B486" s="188" t="s">
        <v>3058</v>
      </c>
      <c r="C486" s="183" t="s">
        <v>88</v>
      </c>
      <c r="D486" s="175" t="s">
        <v>3072</v>
      </c>
      <c r="E486" s="186" t="s">
        <v>3073</v>
      </c>
      <c r="F486" s="177" t="s">
        <v>1967</v>
      </c>
      <c r="G486" s="177">
        <v>1.0</v>
      </c>
      <c r="H486" s="177">
        <v>1.0</v>
      </c>
      <c r="I486" s="177">
        <v>5.0</v>
      </c>
      <c r="J486" s="184">
        <v>50.0</v>
      </c>
      <c r="K486" s="190">
        <v>50.0</v>
      </c>
      <c r="L486" s="187" t="s">
        <v>594</v>
      </c>
    </row>
    <row r="487" ht="11.25" customHeight="1">
      <c r="A487" s="189" t="s">
        <v>3057</v>
      </c>
      <c r="B487" s="188" t="s">
        <v>3058</v>
      </c>
      <c r="C487" s="183" t="s">
        <v>88</v>
      </c>
      <c r="D487" s="175" t="s">
        <v>3074</v>
      </c>
      <c r="E487" s="186" t="s">
        <v>3075</v>
      </c>
      <c r="F487" s="177" t="s">
        <v>1967</v>
      </c>
      <c r="G487" s="177">
        <v>1.0</v>
      </c>
      <c r="H487" s="177">
        <v>1.0</v>
      </c>
      <c r="I487" s="177">
        <v>5.0</v>
      </c>
      <c r="J487" s="184">
        <v>50.0</v>
      </c>
      <c r="K487" s="190">
        <v>50.0</v>
      </c>
      <c r="L487" s="187" t="s">
        <v>594</v>
      </c>
    </row>
    <row r="488" ht="11.25" customHeight="1">
      <c r="A488" s="189" t="s">
        <v>3057</v>
      </c>
      <c r="B488" s="188" t="s">
        <v>3058</v>
      </c>
      <c r="C488" s="183" t="s">
        <v>88</v>
      </c>
      <c r="D488" s="175" t="s">
        <v>3076</v>
      </c>
      <c r="E488" s="186" t="s">
        <v>3077</v>
      </c>
      <c r="F488" s="177" t="s">
        <v>1967</v>
      </c>
      <c r="G488" s="177">
        <v>1.0</v>
      </c>
      <c r="H488" s="177">
        <v>1.0</v>
      </c>
      <c r="I488" s="177">
        <v>5.0</v>
      </c>
      <c r="J488" s="184">
        <v>50.0</v>
      </c>
      <c r="K488" s="190">
        <v>50.0</v>
      </c>
      <c r="L488" s="187" t="s">
        <v>594</v>
      </c>
    </row>
    <row r="489" ht="11.25" customHeight="1">
      <c r="A489" s="189" t="s">
        <v>3057</v>
      </c>
      <c r="B489" s="188" t="s">
        <v>3058</v>
      </c>
      <c r="C489" s="183" t="s">
        <v>88</v>
      </c>
      <c r="D489" s="175" t="s">
        <v>3078</v>
      </c>
      <c r="E489" s="186" t="s">
        <v>3079</v>
      </c>
      <c r="F489" s="177" t="s">
        <v>1967</v>
      </c>
      <c r="G489" s="177">
        <v>1.0</v>
      </c>
      <c r="H489" s="177">
        <v>1.0</v>
      </c>
      <c r="I489" s="177">
        <v>5.0</v>
      </c>
      <c r="J489" s="184">
        <v>50.0</v>
      </c>
      <c r="K489" s="190">
        <v>50.0</v>
      </c>
      <c r="L489" s="187" t="s">
        <v>594</v>
      </c>
    </row>
    <row r="490" ht="11.25" customHeight="1">
      <c r="A490" s="189" t="s">
        <v>3057</v>
      </c>
      <c r="B490" s="188" t="s">
        <v>3058</v>
      </c>
      <c r="C490" s="183" t="s">
        <v>88</v>
      </c>
      <c r="D490" s="175" t="s">
        <v>3080</v>
      </c>
      <c r="E490" s="186" t="s">
        <v>3081</v>
      </c>
      <c r="F490" s="177" t="s">
        <v>1967</v>
      </c>
      <c r="G490" s="177">
        <v>1.0</v>
      </c>
      <c r="H490" s="177">
        <v>1.0</v>
      </c>
      <c r="I490" s="177">
        <v>5.0</v>
      </c>
      <c r="J490" s="184">
        <v>50.0</v>
      </c>
      <c r="K490" s="190">
        <v>50.0</v>
      </c>
      <c r="L490" s="187" t="s">
        <v>594</v>
      </c>
    </row>
    <row r="491" ht="11.25" customHeight="1">
      <c r="A491" s="189" t="s">
        <v>3057</v>
      </c>
      <c r="B491" s="188" t="s">
        <v>3058</v>
      </c>
      <c r="C491" s="183" t="s">
        <v>88</v>
      </c>
      <c r="D491" s="175" t="s">
        <v>3082</v>
      </c>
      <c r="E491" s="186" t="s">
        <v>3083</v>
      </c>
      <c r="F491" s="177" t="s">
        <v>1967</v>
      </c>
      <c r="G491" s="177">
        <v>1.0</v>
      </c>
      <c r="H491" s="177">
        <v>1.0</v>
      </c>
      <c r="I491" s="177">
        <v>5.0</v>
      </c>
      <c r="J491" s="184">
        <v>50.0</v>
      </c>
      <c r="K491" s="190">
        <v>50.0</v>
      </c>
      <c r="L491" s="187" t="s">
        <v>594</v>
      </c>
    </row>
    <row r="492" ht="11.25" customHeight="1">
      <c r="A492" s="189" t="s">
        <v>3069</v>
      </c>
      <c r="B492" s="188" t="s">
        <v>3058</v>
      </c>
      <c r="C492" s="183" t="s">
        <v>88</v>
      </c>
      <c r="D492" s="175" t="s">
        <v>3084</v>
      </c>
      <c r="E492" s="186" t="s">
        <v>3085</v>
      </c>
      <c r="F492" s="177" t="s">
        <v>1967</v>
      </c>
      <c r="G492" s="177">
        <v>1.0</v>
      </c>
      <c r="H492" s="177">
        <v>1.0</v>
      </c>
      <c r="I492" s="177">
        <v>5.0</v>
      </c>
      <c r="J492" s="184">
        <v>50.0</v>
      </c>
      <c r="K492" s="190">
        <v>50.0</v>
      </c>
      <c r="L492" s="187" t="s">
        <v>594</v>
      </c>
    </row>
    <row r="493" ht="11.25" customHeight="1">
      <c r="A493" s="189" t="s">
        <v>3057</v>
      </c>
      <c r="B493" s="188" t="s">
        <v>3058</v>
      </c>
      <c r="C493" s="183" t="s">
        <v>88</v>
      </c>
      <c r="D493" s="175" t="s">
        <v>3086</v>
      </c>
      <c r="E493" s="186" t="s">
        <v>3087</v>
      </c>
      <c r="F493" s="177" t="s">
        <v>1967</v>
      </c>
      <c r="G493" s="177">
        <v>1.0</v>
      </c>
      <c r="H493" s="177">
        <v>1.0</v>
      </c>
      <c r="I493" s="177">
        <v>5.0</v>
      </c>
      <c r="J493" s="184">
        <v>50.0</v>
      </c>
      <c r="K493" s="190">
        <v>50.0</v>
      </c>
      <c r="L493" s="187" t="s">
        <v>594</v>
      </c>
    </row>
    <row r="494" ht="11.25" customHeight="1">
      <c r="A494" s="189" t="s">
        <v>3057</v>
      </c>
      <c r="B494" s="188" t="s">
        <v>3058</v>
      </c>
      <c r="C494" s="183" t="s">
        <v>88</v>
      </c>
      <c r="D494" s="175" t="s">
        <v>3088</v>
      </c>
      <c r="E494" s="186" t="s">
        <v>3089</v>
      </c>
      <c r="F494" s="177" t="s">
        <v>1967</v>
      </c>
      <c r="G494" s="177">
        <v>1.0</v>
      </c>
      <c r="H494" s="177">
        <v>1.0</v>
      </c>
      <c r="I494" s="177">
        <v>5.0</v>
      </c>
      <c r="J494" s="184">
        <v>50.0</v>
      </c>
      <c r="K494" s="190">
        <v>50.0</v>
      </c>
      <c r="L494" s="187" t="s">
        <v>594</v>
      </c>
    </row>
    <row r="495" ht="11.25" customHeight="1">
      <c r="A495" s="189" t="s">
        <v>3069</v>
      </c>
      <c r="B495" s="188" t="s">
        <v>3058</v>
      </c>
      <c r="C495" s="183" t="s">
        <v>88</v>
      </c>
      <c r="D495" s="175" t="s">
        <v>3090</v>
      </c>
      <c r="E495" s="186" t="s">
        <v>3091</v>
      </c>
      <c r="F495" s="177" t="s">
        <v>1967</v>
      </c>
      <c r="G495" s="177">
        <v>1.0</v>
      </c>
      <c r="H495" s="177">
        <v>1.0</v>
      </c>
      <c r="I495" s="177">
        <v>5.0</v>
      </c>
      <c r="J495" s="184">
        <v>50.0</v>
      </c>
      <c r="K495" s="190">
        <v>50.0</v>
      </c>
      <c r="L495" s="187" t="s">
        <v>594</v>
      </c>
    </row>
    <row r="496" ht="11.25" customHeight="1">
      <c r="A496" s="189" t="s">
        <v>3057</v>
      </c>
      <c r="B496" s="188" t="s">
        <v>3058</v>
      </c>
      <c r="C496" s="183" t="s">
        <v>88</v>
      </c>
      <c r="D496" s="175" t="s">
        <v>3092</v>
      </c>
      <c r="E496" s="186" t="s">
        <v>3093</v>
      </c>
      <c r="F496" s="177" t="s">
        <v>1967</v>
      </c>
      <c r="G496" s="177">
        <v>1.0</v>
      </c>
      <c r="H496" s="177">
        <v>1.0</v>
      </c>
      <c r="I496" s="177">
        <v>5.0</v>
      </c>
      <c r="J496" s="184">
        <v>50.0</v>
      </c>
      <c r="K496" s="190">
        <v>50.0</v>
      </c>
      <c r="L496" s="187" t="s">
        <v>594</v>
      </c>
    </row>
    <row r="497" ht="11.25" customHeight="1">
      <c r="A497" s="189" t="s">
        <v>3057</v>
      </c>
      <c r="B497" s="188" t="s">
        <v>3058</v>
      </c>
      <c r="C497" s="183" t="s">
        <v>88</v>
      </c>
      <c r="D497" s="175" t="s">
        <v>3094</v>
      </c>
      <c r="E497" s="186" t="s">
        <v>3095</v>
      </c>
      <c r="F497" s="177" t="s">
        <v>1967</v>
      </c>
      <c r="G497" s="177">
        <v>1.0</v>
      </c>
      <c r="H497" s="177">
        <v>1.0</v>
      </c>
      <c r="I497" s="177">
        <v>5.0</v>
      </c>
      <c r="J497" s="184">
        <v>50.0</v>
      </c>
      <c r="K497" s="190">
        <v>50.0</v>
      </c>
      <c r="L497" s="187" t="s">
        <v>594</v>
      </c>
    </row>
    <row r="498" ht="11.25" customHeight="1">
      <c r="A498" s="189" t="s">
        <v>3057</v>
      </c>
      <c r="B498" s="188" t="s">
        <v>3058</v>
      </c>
      <c r="C498" s="183" t="s">
        <v>88</v>
      </c>
      <c r="D498" s="175" t="s">
        <v>3096</v>
      </c>
      <c r="E498" s="186" t="s">
        <v>3097</v>
      </c>
      <c r="F498" s="177" t="s">
        <v>1967</v>
      </c>
      <c r="G498" s="177">
        <v>1.0</v>
      </c>
      <c r="H498" s="177">
        <v>1.0</v>
      </c>
      <c r="I498" s="177">
        <v>5.0</v>
      </c>
      <c r="J498" s="184">
        <v>50.0</v>
      </c>
      <c r="K498" s="190">
        <v>50.0</v>
      </c>
      <c r="L498" s="187" t="s">
        <v>594</v>
      </c>
    </row>
    <row r="499" ht="11.25" customHeight="1">
      <c r="A499" s="189" t="s">
        <v>3057</v>
      </c>
      <c r="B499" s="188" t="s">
        <v>3058</v>
      </c>
      <c r="C499" s="183" t="s">
        <v>88</v>
      </c>
      <c r="D499" s="175" t="s">
        <v>3098</v>
      </c>
      <c r="E499" s="186" t="s">
        <v>3099</v>
      </c>
      <c r="F499" s="177" t="s">
        <v>1967</v>
      </c>
      <c r="G499" s="177">
        <v>1.0</v>
      </c>
      <c r="H499" s="177">
        <v>1.0</v>
      </c>
      <c r="I499" s="177">
        <v>5.0</v>
      </c>
      <c r="J499" s="184">
        <v>50.0</v>
      </c>
      <c r="K499" s="190">
        <v>50.0</v>
      </c>
      <c r="L499" s="187" t="s">
        <v>594</v>
      </c>
    </row>
    <row r="500" ht="11.25" customHeight="1">
      <c r="A500" s="189" t="s">
        <v>3057</v>
      </c>
      <c r="B500" s="188" t="s">
        <v>3058</v>
      </c>
      <c r="C500" s="183" t="s">
        <v>88</v>
      </c>
      <c r="D500" s="175" t="s">
        <v>3100</v>
      </c>
      <c r="E500" s="186" t="s">
        <v>3101</v>
      </c>
      <c r="F500" s="177" t="s">
        <v>1967</v>
      </c>
      <c r="G500" s="177">
        <v>1.0</v>
      </c>
      <c r="H500" s="177">
        <v>1.0</v>
      </c>
      <c r="I500" s="177">
        <v>5.0</v>
      </c>
      <c r="J500" s="184">
        <v>50.0</v>
      </c>
      <c r="K500" s="190">
        <v>50.0</v>
      </c>
      <c r="L500" s="187" t="s">
        <v>594</v>
      </c>
    </row>
    <row r="501" ht="11.25" customHeight="1">
      <c r="A501" s="189" t="s">
        <v>3057</v>
      </c>
      <c r="B501" s="188" t="s">
        <v>3058</v>
      </c>
      <c r="C501" s="183" t="s">
        <v>88</v>
      </c>
      <c r="D501" s="175" t="s">
        <v>3102</v>
      </c>
      <c r="E501" s="186" t="s">
        <v>3103</v>
      </c>
      <c r="F501" s="177" t="s">
        <v>1967</v>
      </c>
      <c r="G501" s="177">
        <v>1.0</v>
      </c>
      <c r="H501" s="177">
        <v>1.0</v>
      </c>
      <c r="I501" s="177">
        <v>5.0</v>
      </c>
      <c r="J501" s="184">
        <v>50.0</v>
      </c>
      <c r="K501" s="190">
        <v>50.0</v>
      </c>
      <c r="L501" s="187" t="s">
        <v>594</v>
      </c>
    </row>
    <row r="502" ht="11.25" customHeight="1">
      <c r="A502" s="189" t="s">
        <v>3057</v>
      </c>
      <c r="B502" s="188" t="s">
        <v>3058</v>
      </c>
      <c r="C502" s="183" t="s">
        <v>88</v>
      </c>
      <c r="D502" s="175" t="s">
        <v>3104</v>
      </c>
      <c r="E502" s="186" t="s">
        <v>3105</v>
      </c>
      <c r="F502" s="177" t="s">
        <v>1967</v>
      </c>
      <c r="G502" s="177">
        <v>1.0</v>
      </c>
      <c r="H502" s="177">
        <v>1.0</v>
      </c>
      <c r="I502" s="177">
        <v>5.0</v>
      </c>
      <c r="J502" s="184">
        <v>50.0</v>
      </c>
      <c r="K502" s="190">
        <v>50.0</v>
      </c>
      <c r="L502" s="187" t="s">
        <v>594</v>
      </c>
    </row>
    <row r="503" ht="11.25" customHeight="1">
      <c r="A503" s="189" t="s">
        <v>3057</v>
      </c>
      <c r="B503" s="188" t="s">
        <v>3058</v>
      </c>
      <c r="C503" s="183" t="s">
        <v>88</v>
      </c>
      <c r="D503" s="175" t="s">
        <v>3106</v>
      </c>
      <c r="E503" s="186" t="s">
        <v>3107</v>
      </c>
      <c r="F503" s="177" t="s">
        <v>1967</v>
      </c>
      <c r="G503" s="177">
        <v>1.0</v>
      </c>
      <c r="H503" s="177">
        <v>1.0</v>
      </c>
      <c r="I503" s="177">
        <v>5.0</v>
      </c>
      <c r="J503" s="184">
        <v>50.0</v>
      </c>
      <c r="K503" s="190">
        <v>50.0</v>
      </c>
      <c r="L503" s="187" t="s">
        <v>594</v>
      </c>
    </row>
    <row r="504" ht="11.25" customHeight="1">
      <c r="A504" s="189" t="s">
        <v>3057</v>
      </c>
      <c r="B504" s="188" t="s">
        <v>3058</v>
      </c>
      <c r="C504" s="183" t="s">
        <v>88</v>
      </c>
      <c r="D504" s="175" t="s">
        <v>3108</v>
      </c>
      <c r="E504" s="186" t="s">
        <v>3109</v>
      </c>
      <c r="F504" s="177" t="s">
        <v>1967</v>
      </c>
      <c r="G504" s="177">
        <v>1.0</v>
      </c>
      <c r="H504" s="177">
        <v>1.0</v>
      </c>
      <c r="I504" s="177">
        <v>5.0</v>
      </c>
      <c r="J504" s="184">
        <v>50.0</v>
      </c>
      <c r="K504" s="190">
        <v>50.0</v>
      </c>
      <c r="L504" s="187" t="s">
        <v>594</v>
      </c>
    </row>
    <row r="505" ht="11.25" customHeight="1">
      <c r="A505" s="189" t="s">
        <v>3057</v>
      </c>
      <c r="B505" s="188" t="s">
        <v>3058</v>
      </c>
      <c r="C505" s="183" t="s">
        <v>88</v>
      </c>
      <c r="D505" s="175" t="s">
        <v>3110</v>
      </c>
      <c r="E505" s="186" t="s">
        <v>3111</v>
      </c>
      <c r="F505" s="177" t="s">
        <v>1967</v>
      </c>
      <c r="G505" s="177">
        <v>1.0</v>
      </c>
      <c r="H505" s="177">
        <v>1.0</v>
      </c>
      <c r="I505" s="177">
        <v>5.0</v>
      </c>
      <c r="J505" s="184">
        <v>50.0</v>
      </c>
      <c r="K505" s="190">
        <v>50.0</v>
      </c>
      <c r="L505" s="187" t="s">
        <v>594</v>
      </c>
    </row>
    <row r="506" ht="11.25" customHeight="1">
      <c r="A506" s="189" t="s">
        <v>3057</v>
      </c>
      <c r="B506" s="188" t="s">
        <v>3058</v>
      </c>
      <c r="C506" s="183" t="s">
        <v>88</v>
      </c>
      <c r="D506" s="175" t="s">
        <v>3112</v>
      </c>
      <c r="E506" s="186" t="s">
        <v>3113</v>
      </c>
      <c r="F506" s="177" t="s">
        <v>1967</v>
      </c>
      <c r="G506" s="177">
        <v>1.0</v>
      </c>
      <c r="H506" s="177">
        <v>1.0</v>
      </c>
      <c r="I506" s="177">
        <v>5.0</v>
      </c>
      <c r="J506" s="184">
        <v>50.0</v>
      </c>
      <c r="K506" s="190">
        <v>50.0</v>
      </c>
      <c r="L506" s="187" t="s">
        <v>594</v>
      </c>
    </row>
    <row r="507" ht="11.25" customHeight="1">
      <c r="A507" s="189" t="s">
        <v>3057</v>
      </c>
      <c r="B507" s="188" t="s">
        <v>3058</v>
      </c>
      <c r="C507" s="183" t="s">
        <v>88</v>
      </c>
      <c r="D507" s="175" t="s">
        <v>3114</v>
      </c>
      <c r="E507" s="186" t="s">
        <v>3115</v>
      </c>
      <c r="F507" s="177" t="s">
        <v>1967</v>
      </c>
      <c r="G507" s="177">
        <v>1.0</v>
      </c>
      <c r="H507" s="177">
        <v>1.0</v>
      </c>
      <c r="I507" s="177">
        <v>5.0</v>
      </c>
      <c r="J507" s="184">
        <v>50.0</v>
      </c>
      <c r="K507" s="190">
        <v>50.0</v>
      </c>
      <c r="L507" s="187" t="s">
        <v>594</v>
      </c>
    </row>
    <row r="508" ht="11.25" customHeight="1">
      <c r="A508" s="189" t="s">
        <v>3057</v>
      </c>
      <c r="B508" s="188" t="s">
        <v>3058</v>
      </c>
      <c r="C508" s="183" t="s">
        <v>88</v>
      </c>
      <c r="D508" s="175" t="s">
        <v>3116</v>
      </c>
      <c r="E508" s="186" t="s">
        <v>3117</v>
      </c>
      <c r="F508" s="177" t="s">
        <v>1967</v>
      </c>
      <c r="G508" s="177">
        <v>1.0</v>
      </c>
      <c r="H508" s="177">
        <v>1.0</v>
      </c>
      <c r="I508" s="177">
        <v>5.0</v>
      </c>
      <c r="J508" s="184">
        <v>50.0</v>
      </c>
      <c r="K508" s="190">
        <v>50.0</v>
      </c>
      <c r="L508" s="187" t="s">
        <v>594</v>
      </c>
    </row>
    <row r="509" ht="11.25" customHeight="1">
      <c r="A509" s="189" t="s">
        <v>3057</v>
      </c>
      <c r="B509" s="188" t="s">
        <v>3058</v>
      </c>
      <c r="C509" s="183" t="s">
        <v>88</v>
      </c>
      <c r="D509" s="175" t="s">
        <v>3118</v>
      </c>
      <c r="E509" s="186" t="s">
        <v>3119</v>
      </c>
      <c r="F509" s="177" t="s">
        <v>1967</v>
      </c>
      <c r="G509" s="177">
        <v>1.0</v>
      </c>
      <c r="H509" s="177">
        <v>1.0</v>
      </c>
      <c r="I509" s="177">
        <v>5.0</v>
      </c>
      <c r="J509" s="184">
        <v>50.0</v>
      </c>
      <c r="K509" s="190">
        <v>50.0</v>
      </c>
      <c r="L509" s="187" t="s">
        <v>594</v>
      </c>
    </row>
    <row r="510" ht="11.25" customHeight="1">
      <c r="A510" s="189" t="s">
        <v>3057</v>
      </c>
      <c r="B510" s="188" t="s">
        <v>3058</v>
      </c>
      <c r="C510" s="183" t="s">
        <v>88</v>
      </c>
      <c r="D510" s="175" t="s">
        <v>3120</v>
      </c>
      <c r="E510" s="186" t="s">
        <v>3121</v>
      </c>
      <c r="F510" s="177" t="s">
        <v>1967</v>
      </c>
      <c r="G510" s="177">
        <v>1.0</v>
      </c>
      <c r="H510" s="177">
        <v>1.0</v>
      </c>
      <c r="I510" s="177">
        <v>5.0</v>
      </c>
      <c r="J510" s="184">
        <v>50.0</v>
      </c>
      <c r="K510" s="190">
        <v>50.0</v>
      </c>
      <c r="L510" s="187" t="s">
        <v>594</v>
      </c>
    </row>
    <row r="511" ht="11.25" customHeight="1">
      <c r="A511" s="189" t="s">
        <v>3057</v>
      </c>
      <c r="B511" s="188" t="s">
        <v>3058</v>
      </c>
      <c r="C511" s="183" t="s">
        <v>88</v>
      </c>
      <c r="D511" s="175" t="s">
        <v>3122</v>
      </c>
      <c r="E511" s="186" t="s">
        <v>3123</v>
      </c>
      <c r="F511" s="177" t="s">
        <v>1967</v>
      </c>
      <c r="G511" s="177">
        <v>1.0</v>
      </c>
      <c r="H511" s="177">
        <v>1.0</v>
      </c>
      <c r="I511" s="177">
        <v>5.0</v>
      </c>
      <c r="J511" s="184">
        <v>50.0</v>
      </c>
      <c r="K511" s="190">
        <v>50.0</v>
      </c>
      <c r="L511" s="187" t="s">
        <v>594</v>
      </c>
    </row>
    <row r="512" ht="11.25" customHeight="1">
      <c r="A512" s="189" t="s">
        <v>3057</v>
      </c>
      <c r="B512" s="188" t="s">
        <v>3058</v>
      </c>
      <c r="C512" s="183" t="s">
        <v>88</v>
      </c>
      <c r="D512" s="175" t="s">
        <v>3124</v>
      </c>
      <c r="E512" s="186" t="s">
        <v>3125</v>
      </c>
      <c r="F512" s="177" t="s">
        <v>1967</v>
      </c>
      <c r="G512" s="177">
        <v>1.0</v>
      </c>
      <c r="H512" s="177">
        <v>1.0</v>
      </c>
      <c r="I512" s="177">
        <v>5.0</v>
      </c>
      <c r="J512" s="184">
        <v>50.0</v>
      </c>
      <c r="K512" s="190">
        <v>50.0</v>
      </c>
      <c r="L512" s="187" t="s">
        <v>594</v>
      </c>
    </row>
    <row r="513" ht="11.25" customHeight="1">
      <c r="A513" s="189" t="s">
        <v>3057</v>
      </c>
      <c r="B513" s="188" t="s">
        <v>3058</v>
      </c>
      <c r="C513" s="183" t="s">
        <v>88</v>
      </c>
      <c r="D513" s="175" t="s">
        <v>3126</v>
      </c>
      <c r="E513" s="186" t="s">
        <v>3127</v>
      </c>
      <c r="F513" s="177" t="s">
        <v>1967</v>
      </c>
      <c r="G513" s="177">
        <v>1.0</v>
      </c>
      <c r="H513" s="177">
        <v>1.0</v>
      </c>
      <c r="I513" s="177">
        <v>5.0</v>
      </c>
      <c r="J513" s="184">
        <v>50.0</v>
      </c>
      <c r="K513" s="190">
        <v>50.0</v>
      </c>
      <c r="L513" s="187" t="s">
        <v>594</v>
      </c>
    </row>
    <row r="514" ht="11.25" customHeight="1">
      <c r="A514" s="189" t="s">
        <v>3057</v>
      </c>
      <c r="B514" s="188" t="s">
        <v>3058</v>
      </c>
      <c r="C514" s="183" t="s">
        <v>88</v>
      </c>
      <c r="D514" s="175" t="s">
        <v>3128</v>
      </c>
      <c r="E514" s="186" t="s">
        <v>3129</v>
      </c>
      <c r="F514" s="177" t="s">
        <v>1967</v>
      </c>
      <c r="G514" s="177">
        <v>1.0</v>
      </c>
      <c r="H514" s="177">
        <v>1.0</v>
      </c>
      <c r="I514" s="177">
        <v>5.0</v>
      </c>
      <c r="J514" s="184">
        <v>50.0</v>
      </c>
      <c r="K514" s="190">
        <v>50.0</v>
      </c>
      <c r="L514" s="187" t="s">
        <v>594</v>
      </c>
    </row>
    <row r="515" ht="11.25" customHeight="1">
      <c r="A515" s="189" t="s">
        <v>3057</v>
      </c>
      <c r="B515" s="188" t="s">
        <v>3058</v>
      </c>
      <c r="C515" s="183" t="s">
        <v>88</v>
      </c>
      <c r="D515" s="175" t="s">
        <v>3130</v>
      </c>
      <c r="E515" s="186" t="s">
        <v>3131</v>
      </c>
      <c r="F515" s="177" t="s">
        <v>1967</v>
      </c>
      <c r="G515" s="177">
        <v>1.0</v>
      </c>
      <c r="H515" s="177">
        <v>1.0</v>
      </c>
      <c r="I515" s="177">
        <v>5.0</v>
      </c>
      <c r="J515" s="184">
        <v>50.0</v>
      </c>
      <c r="K515" s="190">
        <v>50.0</v>
      </c>
      <c r="L515" s="187" t="s">
        <v>594</v>
      </c>
    </row>
    <row r="516" ht="11.25" customHeight="1">
      <c r="A516" s="189" t="s">
        <v>3057</v>
      </c>
      <c r="B516" s="188" t="s">
        <v>3058</v>
      </c>
      <c r="C516" s="183" t="s">
        <v>88</v>
      </c>
      <c r="D516" s="175" t="s">
        <v>3132</v>
      </c>
      <c r="E516" s="186" t="s">
        <v>3133</v>
      </c>
      <c r="F516" s="177" t="s">
        <v>1967</v>
      </c>
      <c r="G516" s="177">
        <v>1.0</v>
      </c>
      <c r="H516" s="177">
        <v>1.0</v>
      </c>
      <c r="I516" s="177">
        <v>5.0</v>
      </c>
      <c r="J516" s="184">
        <v>50.0</v>
      </c>
      <c r="K516" s="190">
        <v>50.0</v>
      </c>
      <c r="L516" s="187" t="s">
        <v>594</v>
      </c>
    </row>
    <row r="517" ht="11.25" customHeight="1">
      <c r="A517" s="189" t="s">
        <v>3057</v>
      </c>
      <c r="B517" s="188" t="s">
        <v>3058</v>
      </c>
      <c r="C517" s="183" t="s">
        <v>88</v>
      </c>
      <c r="D517" s="175" t="s">
        <v>3134</v>
      </c>
      <c r="E517" s="186" t="s">
        <v>3135</v>
      </c>
      <c r="F517" s="177" t="s">
        <v>1967</v>
      </c>
      <c r="G517" s="177">
        <v>1.0</v>
      </c>
      <c r="H517" s="177">
        <v>1.0</v>
      </c>
      <c r="I517" s="177">
        <v>5.0</v>
      </c>
      <c r="J517" s="184">
        <v>50.0</v>
      </c>
      <c r="K517" s="190">
        <v>50.0</v>
      </c>
      <c r="L517" s="187" t="s">
        <v>594</v>
      </c>
    </row>
    <row r="518" ht="11.25" customHeight="1">
      <c r="A518" s="189" t="s">
        <v>3057</v>
      </c>
      <c r="B518" s="188" t="s">
        <v>3058</v>
      </c>
      <c r="C518" s="183" t="s">
        <v>88</v>
      </c>
      <c r="D518" s="175" t="s">
        <v>3136</v>
      </c>
      <c r="E518" s="186" t="s">
        <v>3137</v>
      </c>
      <c r="F518" s="177" t="s">
        <v>1967</v>
      </c>
      <c r="G518" s="177">
        <v>1.0</v>
      </c>
      <c r="H518" s="177">
        <v>1.0</v>
      </c>
      <c r="I518" s="177">
        <v>5.0</v>
      </c>
      <c r="J518" s="184">
        <v>50.0</v>
      </c>
      <c r="K518" s="190">
        <v>50.0</v>
      </c>
      <c r="L518" s="187" t="s">
        <v>594</v>
      </c>
    </row>
    <row r="519" ht="11.25" customHeight="1">
      <c r="A519" s="189" t="s">
        <v>3057</v>
      </c>
      <c r="B519" s="188" t="s">
        <v>3058</v>
      </c>
      <c r="C519" s="183" t="s">
        <v>88</v>
      </c>
      <c r="D519" s="175" t="s">
        <v>3138</v>
      </c>
      <c r="E519" s="186" t="s">
        <v>3139</v>
      </c>
      <c r="F519" s="177" t="s">
        <v>1967</v>
      </c>
      <c r="G519" s="177">
        <v>1.0</v>
      </c>
      <c r="H519" s="177">
        <v>1.0</v>
      </c>
      <c r="I519" s="177">
        <v>5.0</v>
      </c>
      <c r="J519" s="184">
        <v>50.0</v>
      </c>
      <c r="K519" s="190">
        <v>50.0</v>
      </c>
      <c r="L519" s="187" t="s">
        <v>594</v>
      </c>
    </row>
    <row r="520" ht="11.25" customHeight="1">
      <c r="A520" s="189" t="s">
        <v>3057</v>
      </c>
      <c r="B520" s="188" t="s">
        <v>3058</v>
      </c>
      <c r="C520" s="183" t="s">
        <v>88</v>
      </c>
      <c r="D520" s="175" t="s">
        <v>3140</v>
      </c>
      <c r="E520" s="186" t="s">
        <v>3141</v>
      </c>
      <c r="F520" s="177" t="s">
        <v>1967</v>
      </c>
      <c r="G520" s="177">
        <v>1.0</v>
      </c>
      <c r="H520" s="177">
        <v>1.0</v>
      </c>
      <c r="I520" s="177">
        <v>5.0</v>
      </c>
      <c r="J520" s="184">
        <v>50.0</v>
      </c>
      <c r="K520" s="190">
        <v>50.0</v>
      </c>
      <c r="L520" s="187" t="s">
        <v>594</v>
      </c>
    </row>
    <row r="521" ht="11.25" customHeight="1">
      <c r="A521" s="189" t="s">
        <v>3057</v>
      </c>
      <c r="B521" s="188" t="s">
        <v>3058</v>
      </c>
      <c r="C521" s="183" t="s">
        <v>88</v>
      </c>
      <c r="D521" s="175" t="s">
        <v>3142</v>
      </c>
      <c r="E521" s="186" t="s">
        <v>3143</v>
      </c>
      <c r="F521" s="177" t="s">
        <v>1967</v>
      </c>
      <c r="G521" s="177">
        <v>1.0</v>
      </c>
      <c r="H521" s="177">
        <v>1.0</v>
      </c>
      <c r="I521" s="177">
        <v>5.0</v>
      </c>
      <c r="J521" s="184">
        <v>50.0</v>
      </c>
      <c r="K521" s="190">
        <v>50.0</v>
      </c>
      <c r="L521" s="187" t="s">
        <v>594</v>
      </c>
    </row>
    <row r="522" ht="11.25" customHeight="1">
      <c r="A522" s="189" t="s">
        <v>3057</v>
      </c>
      <c r="B522" s="188" t="s">
        <v>3058</v>
      </c>
      <c r="C522" s="183" t="s">
        <v>88</v>
      </c>
      <c r="D522" s="175" t="s">
        <v>3144</v>
      </c>
      <c r="E522" s="186" t="s">
        <v>3145</v>
      </c>
      <c r="F522" s="177" t="s">
        <v>1967</v>
      </c>
      <c r="G522" s="177">
        <v>1.0</v>
      </c>
      <c r="H522" s="177">
        <v>1.0</v>
      </c>
      <c r="I522" s="177">
        <v>5.0</v>
      </c>
      <c r="J522" s="184">
        <v>50.0</v>
      </c>
      <c r="K522" s="190">
        <v>50.0</v>
      </c>
      <c r="L522" s="187" t="s">
        <v>594</v>
      </c>
    </row>
    <row r="523" ht="11.25" customHeight="1">
      <c r="A523" s="189" t="s">
        <v>3057</v>
      </c>
      <c r="B523" s="188" t="s">
        <v>3058</v>
      </c>
      <c r="C523" s="183" t="s">
        <v>88</v>
      </c>
      <c r="D523" s="175" t="s">
        <v>3146</v>
      </c>
      <c r="E523" s="186" t="s">
        <v>3147</v>
      </c>
      <c r="F523" s="177" t="s">
        <v>1967</v>
      </c>
      <c r="G523" s="177">
        <v>1.0</v>
      </c>
      <c r="H523" s="177">
        <v>1.0</v>
      </c>
      <c r="I523" s="177">
        <v>5.0</v>
      </c>
      <c r="J523" s="184">
        <v>50.0</v>
      </c>
      <c r="K523" s="190">
        <v>50.0</v>
      </c>
      <c r="L523" s="187" t="s">
        <v>594</v>
      </c>
    </row>
    <row r="524" ht="11.25" customHeight="1">
      <c r="A524" s="189" t="s">
        <v>3057</v>
      </c>
      <c r="B524" s="188" t="s">
        <v>3058</v>
      </c>
      <c r="C524" s="183" t="s">
        <v>88</v>
      </c>
      <c r="D524" s="175" t="s">
        <v>3148</v>
      </c>
      <c r="E524" s="186" t="s">
        <v>3149</v>
      </c>
      <c r="F524" s="177" t="s">
        <v>1967</v>
      </c>
      <c r="G524" s="177">
        <v>1.0</v>
      </c>
      <c r="H524" s="177">
        <v>1.0</v>
      </c>
      <c r="I524" s="177">
        <v>5.0</v>
      </c>
      <c r="J524" s="184">
        <v>50.0</v>
      </c>
      <c r="K524" s="190">
        <v>50.0</v>
      </c>
      <c r="L524" s="187" t="s">
        <v>594</v>
      </c>
    </row>
    <row r="525" ht="11.25" customHeight="1">
      <c r="A525" s="189" t="s">
        <v>3057</v>
      </c>
      <c r="B525" s="188" t="s">
        <v>3058</v>
      </c>
      <c r="C525" s="183" t="s">
        <v>88</v>
      </c>
      <c r="D525" s="175" t="s">
        <v>3150</v>
      </c>
      <c r="E525" s="186" t="s">
        <v>3151</v>
      </c>
      <c r="F525" s="177" t="s">
        <v>1967</v>
      </c>
      <c r="G525" s="177">
        <v>1.0</v>
      </c>
      <c r="H525" s="177">
        <v>1.0</v>
      </c>
      <c r="I525" s="177">
        <v>5.0</v>
      </c>
      <c r="J525" s="184">
        <v>50.0</v>
      </c>
      <c r="K525" s="190">
        <v>50.0</v>
      </c>
      <c r="L525" s="187" t="s">
        <v>594</v>
      </c>
    </row>
    <row r="526" ht="11.25" customHeight="1">
      <c r="A526" s="189" t="s">
        <v>3057</v>
      </c>
      <c r="B526" s="188" t="s">
        <v>3058</v>
      </c>
      <c r="C526" s="183" t="s">
        <v>88</v>
      </c>
      <c r="D526" s="175" t="s">
        <v>3152</v>
      </c>
      <c r="E526" s="186" t="s">
        <v>3153</v>
      </c>
      <c r="F526" s="177" t="s">
        <v>1967</v>
      </c>
      <c r="G526" s="177">
        <v>1.0</v>
      </c>
      <c r="H526" s="177">
        <v>1.0</v>
      </c>
      <c r="I526" s="177">
        <v>5.0</v>
      </c>
      <c r="J526" s="184">
        <v>50.0</v>
      </c>
      <c r="K526" s="190">
        <v>50.0</v>
      </c>
      <c r="L526" s="187" t="s">
        <v>594</v>
      </c>
    </row>
    <row r="527" ht="11.25" customHeight="1">
      <c r="A527" s="189" t="s">
        <v>3057</v>
      </c>
      <c r="B527" s="188" t="s">
        <v>3058</v>
      </c>
      <c r="C527" s="183" t="s">
        <v>88</v>
      </c>
      <c r="D527" s="175" t="s">
        <v>3154</v>
      </c>
      <c r="E527" s="186" t="s">
        <v>3155</v>
      </c>
      <c r="F527" s="177" t="s">
        <v>1967</v>
      </c>
      <c r="G527" s="177">
        <v>1.0</v>
      </c>
      <c r="H527" s="177">
        <v>1.0</v>
      </c>
      <c r="I527" s="177">
        <v>5.0</v>
      </c>
      <c r="J527" s="184">
        <v>50.0</v>
      </c>
      <c r="K527" s="190">
        <v>50.0</v>
      </c>
      <c r="L527" s="187" t="s">
        <v>594</v>
      </c>
    </row>
    <row r="528" ht="11.25" customHeight="1">
      <c r="A528" s="189" t="s">
        <v>3057</v>
      </c>
      <c r="B528" s="188" t="s">
        <v>3058</v>
      </c>
      <c r="C528" s="183" t="s">
        <v>88</v>
      </c>
      <c r="D528" s="175" t="s">
        <v>3156</v>
      </c>
      <c r="E528" s="186" t="s">
        <v>3157</v>
      </c>
      <c r="F528" s="177" t="s">
        <v>1967</v>
      </c>
      <c r="G528" s="177">
        <v>1.0</v>
      </c>
      <c r="H528" s="177">
        <v>1.0</v>
      </c>
      <c r="I528" s="177">
        <v>5.0</v>
      </c>
      <c r="J528" s="184">
        <v>50.0</v>
      </c>
      <c r="K528" s="190">
        <v>50.0</v>
      </c>
      <c r="L528" s="187" t="s">
        <v>594</v>
      </c>
    </row>
    <row r="529" ht="11.25" customHeight="1">
      <c r="A529" s="189" t="s">
        <v>3057</v>
      </c>
      <c r="B529" s="188" t="s">
        <v>3058</v>
      </c>
      <c r="C529" s="183" t="s">
        <v>88</v>
      </c>
      <c r="D529" s="175" t="s">
        <v>3158</v>
      </c>
      <c r="E529" s="186" t="s">
        <v>3159</v>
      </c>
      <c r="F529" s="177" t="s">
        <v>1967</v>
      </c>
      <c r="G529" s="177">
        <v>1.0</v>
      </c>
      <c r="H529" s="177">
        <v>1.0</v>
      </c>
      <c r="I529" s="177">
        <v>5.0</v>
      </c>
      <c r="J529" s="184">
        <v>50.0</v>
      </c>
      <c r="K529" s="190">
        <v>50.0</v>
      </c>
      <c r="L529" s="187" t="s">
        <v>594</v>
      </c>
    </row>
    <row r="530" ht="11.25" customHeight="1">
      <c r="A530" s="189" t="s">
        <v>3057</v>
      </c>
      <c r="B530" s="188" t="s">
        <v>3058</v>
      </c>
      <c r="C530" s="183" t="s">
        <v>88</v>
      </c>
      <c r="D530" s="175" t="s">
        <v>3160</v>
      </c>
      <c r="E530" s="186" t="s">
        <v>3161</v>
      </c>
      <c r="F530" s="177" t="s">
        <v>1967</v>
      </c>
      <c r="G530" s="177">
        <v>1.0</v>
      </c>
      <c r="H530" s="177">
        <v>1.0</v>
      </c>
      <c r="I530" s="177">
        <v>5.0</v>
      </c>
      <c r="J530" s="184">
        <v>50.0</v>
      </c>
      <c r="K530" s="190">
        <v>50.0</v>
      </c>
      <c r="L530" s="187" t="s">
        <v>594</v>
      </c>
    </row>
    <row r="531" ht="11.25" customHeight="1">
      <c r="A531" s="189" t="s">
        <v>3057</v>
      </c>
      <c r="B531" s="188" t="s">
        <v>3058</v>
      </c>
      <c r="C531" s="183" t="s">
        <v>88</v>
      </c>
      <c r="D531" s="175" t="s">
        <v>3162</v>
      </c>
      <c r="E531" s="186" t="s">
        <v>3163</v>
      </c>
      <c r="F531" s="177" t="s">
        <v>1967</v>
      </c>
      <c r="G531" s="177">
        <v>1.0</v>
      </c>
      <c r="H531" s="177">
        <v>1.0</v>
      </c>
      <c r="I531" s="177">
        <v>5.0</v>
      </c>
      <c r="J531" s="184">
        <v>50.0</v>
      </c>
      <c r="K531" s="190">
        <v>50.0</v>
      </c>
      <c r="L531" s="187" t="s">
        <v>594</v>
      </c>
    </row>
    <row r="532" ht="11.25" customHeight="1">
      <c r="A532" s="189" t="s">
        <v>3057</v>
      </c>
      <c r="B532" s="188" t="s">
        <v>3058</v>
      </c>
      <c r="C532" s="183" t="s">
        <v>88</v>
      </c>
      <c r="D532" s="175" t="s">
        <v>3164</v>
      </c>
      <c r="E532" s="186" t="s">
        <v>3165</v>
      </c>
      <c r="F532" s="177" t="s">
        <v>1967</v>
      </c>
      <c r="G532" s="177">
        <v>1.0</v>
      </c>
      <c r="H532" s="177">
        <v>1.0</v>
      </c>
      <c r="I532" s="177">
        <v>5.0</v>
      </c>
      <c r="J532" s="184">
        <v>50.0</v>
      </c>
      <c r="K532" s="190">
        <v>50.0</v>
      </c>
      <c r="L532" s="187" t="s">
        <v>594</v>
      </c>
    </row>
    <row r="533" ht="11.25" customHeight="1">
      <c r="A533" s="189" t="s">
        <v>3057</v>
      </c>
      <c r="B533" s="188" t="s">
        <v>3058</v>
      </c>
      <c r="C533" s="183" t="s">
        <v>88</v>
      </c>
      <c r="D533" s="175" t="s">
        <v>3166</v>
      </c>
      <c r="E533" s="186" t="s">
        <v>3167</v>
      </c>
      <c r="F533" s="177" t="s">
        <v>1967</v>
      </c>
      <c r="G533" s="177">
        <v>1.0</v>
      </c>
      <c r="H533" s="177">
        <v>1.0</v>
      </c>
      <c r="I533" s="177">
        <v>5.0</v>
      </c>
      <c r="J533" s="184">
        <v>50.0</v>
      </c>
      <c r="K533" s="190">
        <v>50.0</v>
      </c>
      <c r="L533" s="187" t="s">
        <v>594</v>
      </c>
    </row>
    <row r="534" ht="11.25" customHeight="1">
      <c r="A534" s="189" t="s">
        <v>3057</v>
      </c>
      <c r="B534" s="188" t="s">
        <v>3058</v>
      </c>
      <c r="C534" s="183" t="s">
        <v>88</v>
      </c>
      <c r="D534" s="175" t="s">
        <v>3168</v>
      </c>
      <c r="E534" s="186" t="s">
        <v>3169</v>
      </c>
      <c r="F534" s="177" t="s">
        <v>1967</v>
      </c>
      <c r="G534" s="177">
        <v>1.0</v>
      </c>
      <c r="H534" s="177">
        <v>1.0</v>
      </c>
      <c r="I534" s="177">
        <v>5.0</v>
      </c>
      <c r="J534" s="184">
        <v>50.0</v>
      </c>
      <c r="K534" s="190">
        <v>50.0</v>
      </c>
      <c r="L534" s="187" t="s">
        <v>594</v>
      </c>
    </row>
    <row r="535" ht="11.25" customHeight="1">
      <c r="A535" s="189" t="s">
        <v>3057</v>
      </c>
      <c r="B535" s="188" t="s">
        <v>3058</v>
      </c>
      <c r="C535" s="183" t="s">
        <v>88</v>
      </c>
      <c r="D535" s="175" t="s">
        <v>3170</v>
      </c>
      <c r="E535" s="186" t="s">
        <v>3171</v>
      </c>
      <c r="F535" s="177" t="s">
        <v>1967</v>
      </c>
      <c r="G535" s="177">
        <v>1.0</v>
      </c>
      <c r="H535" s="177">
        <v>1.0</v>
      </c>
      <c r="I535" s="177">
        <v>5.0</v>
      </c>
      <c r="J535" s="184">
        <v>50.0</v>
      </c>
      <c r="K535" s="190">
        <v>50.0</v>
      </c>
      <c r="L535" s="187" t="s">
        <v>594</v>
      </c>
    </row>
    <row r="536" ht="11.25" customHeight="1">
      <c r="A536" s="189" t="s">
        <v>3057</v>
      </c>
      <c r="B536" s="188" t="s">
        <v>3058</v>
      </c>
      <c r="C536" s="183" t="s">
        <v>88</v>
      </c>
      <c r="D536" s="175" t="s">
        <v>3172</v>
      </c>
      <c r="E536" s="186" t="s">
        <v>3173</v>
      </c>
      <c r="F536" s="177" t="s">
        <v>1967</v>
      </c>
      <c r="G536" s="177">
        <v>1.0</v>
      </c>
      <c r="H536" s="177">
        <v>1.0</v>
      </c>
      <c r="I536" s="177">
        <v>5.0</v>
      </c>
      <c r="J536" s="184">
        <v>50.0</v>
      </c>
      <c r="K536" s="190">
        <v>50.0</v>
      </c>
      <c r="L536" s="187" t="s">
        <v>594</v>
      </c>
    </row>
    <row r="537" ht="11.25" customHeight="1">
      <c r="A537" s="189" t="s">
        <v>3057</v>
      </c>
      <c r="B537" s="188" t="s">
        <v>3058</v>
      </c>
      <c r="C537" s="183" t="s">
        <v>88</v>
      </c>
      <c r="D537" s="175" t="s">
        <v>3174</v>
      </c>
      <c r="E537" s="186" t="s">
        <v>3175</v>
      </c>
      <c r="F537" s="177" t="s">
        <v>1967</v>
      </c>
      <c r="G537" s="177">
        <v>1.0</v>
      </c>
      <c r="H537" s="177">
        <v>1.0</v>
      </c>
      <c r="I537" s="177">
        <v>5.0</v>
      </c>
      <c r="J537" s="184">
        <v>50.0</v>
      </c>
      <c r="K537" s="190">
        <v>50.0</v>
      </c>
      <c r="L537" s="187" t="s">
        <v>594</v>
      </c>
    </row>
    <row r="538" ht="11.25" customHeight="1">
      <c r="A538" s="189" t="s">
        <v>3057</v>
      </c>
      <c r="B538" s="188" t="s">
        <v>3058</v>
      </c>
      <c r="C538" s="183" t="s">
        <v>88</v>
      </c>
      <c r="D538" s="175" t="s">
        <v>3176</v>
      </c>
      <c r="E538" s="186" t="s">
        <v>3177</v>
      </c>
      <c r="F538" s="177" t="s">
        <v>1967</v>
      </c>
      <c r="G538" s="177">
        <v>1.0</v>
      </c>
      <c r="H538" s="177">
        <v>1.0</v>
      </c>
      <c r="I538" s="177">
        <v>5.0</v>
      </c>
      <c r="J538" s="184">
        <v>50.0</v>
      </c>
      <c r="K538" s="190">
        <v>50.0</v>
      </c>
      <c r="L538" s="187" t="s">
        <v>594</v>
      </c>
    </row>
    <row r="539" ht="11.25" customHeight="1">
      <c r="A539" s="189" t="s">
        <v>3057</v>
      </c>
      <c r="B539" s="188" t="s">
        <v>3058</v>
      </c>
      <c r="C539" s="183" t="s">
        <v>88</v>
      </c>
      <c r="D539" s="175" t="s">
        <v>3178</v>
      </c>
      <c r="E539" s="186" t="s">
        <v>3179</v>
      </c>
      <c r="F539" s="177" t="s">
        <v>1967</v>
      </c>
      <c r="G539" s="177">
        <v>1.0</v>
      </c>
      <c r="H539" s="177">
        <v>1.0</v>
      </c>
      <c r="I539" s="177">
        <v>5.0</v>
      </c>
      <c r="J539" s="184">
        <v>50.0</v>
      </c>
      <c r="K539" s="190">
        <v>50.0</v>
      </c>
      <c r="L539" s="187" t="s">
        <v>594</v>
      </c>
    </row>
    <row r="540" ht="11.25" customHeight="1">
      <c r="A540" s="189" t="s">
        <v>3057</v>
      </c>
      <c r="B540" s="188" t="s">
        <v>3058</v>
      </c>
      <c r="C540" s="183" t="s">
        <v>88</v>
      </c>
      <c r="D540" s="175" t="s">
        <v>3180</v>
      </c>
      <c r="E540" s="186" t="s">
        <v>3181</v>
      </c>
      <c r="F540" s="177" t="s">
        <v>1967</v>
      </c>
      <c r="G540" s="177">
        <v>1.0</v>
      </c>
      <c r="H540" s="177">
        <v>1.0</v>
      </c>
      <c r="I540" s="177">
        <v>5.0</v>
      </c>
      <c r="J540" s="184">
        <v>50.0</v>
      </c>
      <c r="K540" s="190">
        <v>50.0</v>
      </c>
      <c r="L540" s="187" t="s">
        <v>594</v>
      </c>
    </row>
    <row r="541" ht="11.25" customHeight="1">
      <c r="A541" s="189" t="s">
        <v>3057</v>
      </c>
      <c r="B541" s="188" t="s">
        <v>3058</v>
      </c>
      <c r="C541" s="183" t="s">
        <v>88</v>
      </c>
      <c r="D541" s="175" t="s">
        <v>3182</v>
      </c>
      <c r="E541" s="186" t="s">
        <v>3183</v>
      </c>
      <c r="F541" s="177" t="s">
        <v>1967</v>
      </c>
      <c r="G541" s="177">
        <v>1.0</v>
      </c>
      <c r="H541" s="177">
        <v>1.0</v>
      </c>
      <c r="I541" s="177">
        <v>5.0</v>
      </c>
      <c r="J541" s="184">
        <v>50.0</v>
      </c>
      <c r="K541" s="190">
        <v>50.0</v>
      </c>
      <c r="L541" s="187" t="s">
        <v>594</v>
      </c>
    </row>
    <row r="542" ht="11.25" customHeight="1">
      <c r="A542" s="189" t="s">
        <v>3057</v>
      </c>
      <c r="B542" s="188" t="s">
        <v>3058</v>
      </c>
      <c r="C542" s="183" t="s">
        <v>88</v>
      </c>
      <c r="D542" s="175" t="s">
        <v>3184</v>
      </c>
      <c r="E542" s="186" t="s">
        <v>3185</v>
      </c>
      <c r="F542" s="177" t="s">
        <v>1967</v>
      </c>
      <c r="G542" s="177">
        <v>1.0</v>
      </c>
      <c r="H542" s="177">
        <v>1.0</v>
      </c>
      <c r="I542" s="177">
        <v>5.0</v>
      </c>
      <c r="J542" s="184">
        <v>50.0</v>
      </c>
      <c r="K542" s="190">
        <v>50.0</v>
      </c>
      <c r="L542" s="187" t="s">
        <v>594</v>
      </c>
    </row>
    <row r="543" ht="11.25" customHeight="1">
      <c r="A543" s="189" t="s">
        <v>3057</v>
      </c>
      <c r="B543" s="188" t="s">
        <v>3058</v>
      </c>
      <c r="C543" s="183" t="s">
        <v>88</v>
      </c>
      <c r="D543" s="175" t="s">
        <v>3186</v>
      </c>
      <c r="E543" s="186" t="s">
        <v>3187</v>
      </c>
      <c r="F543" s="177" t="s">
        <v>1967</v>
      </c>
      <c r="G543" s="177">
        <v>1.0</v>
      </c>
      <c r="H543" s="177">
        <v>1.0</v>
      </c>
      <c r="I543" s="177">
        <v>5.0</v>
      </c>
      <c r="J543" s="184">
        <v>50.0</v>
      </c>
      <c r="K543" s="190">
        <v>50.0</v>
      </c>
      <c r="L543" s="187" t="s">
        <v>594</v>
      </c>
    </row>
    <row r="544" ht="11.25" customHeight="1">
      <c r="A544" s="189" t="s">
        <v>3057</v>
      </c>
      <c r="B544" s="188" t="s">
        <v>3058</v>
      </c>
      <c r="C544" s="183" t="s">
        <v>88</v>
      </c>
      <c r="D544" s="175" t="s">
        <v>3188</v>
      </c>
      <c r="E544" s="186" t="s">
        <v>3189</v>
      </c>
      <c r="F544" s="177" t="s">
        <v>1967</v>
      </c>
      <c r="G544" s="177">
        <v>1.0</v>
      </c>
      <c r="H544" s="177">
        <v>1.0</v>
      </c>
      <c r="I544" s="177">
        <v>5.0</v>
      </c>
      <c r="J544" s="184">
        <v>50.0</v>
      </c>
      <c r="K544" s="190">
        <v>50.0</v>
      </c>
      <c r="L544" s="187" t="s">
        <v>594</v>
      </c>
    </row>
    <row r="545" ht="11.25" customHeight="1">
      <c r="A545" s="189" t="s">
        <v>3057</v>
      </c>
      <c r="B545" s="188" t="s">
        <v>3058</v>
      </c>
      <c r="C545" s="183" t="s">
        <v>88</v>
      </c>
      <c r="D545" s="175" t="s">
        <v>3190</v>
      </c>
      <c r="E545" s="186" t="s">
        <v>3191</v>
      </c>
      <c r="F545" s="177" t="s">
        <v>1967</v>
      </c>
      <c r="G545" s="177">
        <v>1.0</v>
      </c>
      <c r="H545" s="177">
        <v>1.0</v>
      </c>
      <c r="I545" s="177">
        <v>5.0</v>
      </c>
      <c r="J545" s="184">
        <v>50.0</v>
      </c>
      <c r="K545" s="190">
        <v>50.0</v>
      </c>
      <c r="L545" s="187" t="s">
        <v>594</v>
      </c>
    </row>
    <row r="546" ht="11.25" customHeight="1">
      <c r="A546" s="189" t="s">
        <v>3057</v>
      </c>
      <c r="B546" s="188" t="s">
        <v>3058</v>
      </c>
      <c r="C546" s="183" t="s">
        <v>88</v>
      </c>
      <c r="D546" s="175" t="s">
        <v>3192</v>
      </c>
      <c r="E546" s="186" t="s">
        <v>3193</v>
      </c>
      <c r="F546" s="177" t="s">
        <v>1967</v>
      </c>
      <c r="G546" s="177">
        <v>1.0</v>
      </c>
      <c r="H546" s="177">
        <v>1.0</v>
      </c>
      <c r="I546" s="177">
        <v>5.0</v>
      </c>
      <c r="J546" s="184">
        <v>50.0</v>
      </c>
      <c r="K546" s="190">
        <v>50.0</v>
      </c>
      <c r="L546" s="187" t="s">
        <v>594</v>
      </c>
    </row>
    <row r="547" ht="11.25" customHeight="1">
      <c r="A547" s="189" t="s">
        <v>3057</v>
      </c>
      <c r="B547" s="188" t="s">
        <v>3058</v>
      </c>
      <c r="C547" s="183" t="s">
        <v>88</v>
      </c>
      <c r="D547" s="175" t="s">
        <v>3194</v>
      </c>
      <c r="E547" s="186" t="s">
        <v>3195</v>
      </c>
      <c r="F547" s="177" t="s">
        <v>1967</v>
      </c>
      <c r="G547" s="177">
        <v>1.0</v>
      </c>
      <c r="H547" s="177">
        <v>1.0</v>
      </c>
      <c r="I547" s="177">
        <v>5.0</v>
      </c>
      <c r="J547" s="184">
        <v>50.0</v>
      </c>
      <c r="K547" s="190">
        <v>50.0</v>
      </c>
      <c r="L547" s="187" t="s">
        <v>594</v>
      </c>
    </row>
    <row r="548" ht="11.25" customHeight="1">
      <c r="A548" s="189" t="s">
        <v>3057</v>
      </c>
      <c r="B548" s="188" t="s">
        <v>3058</v>
      </c>
      <c r="C548" s="183" t="s">
        <v>88</v>
      </c>
      <c r="D548" s="175" t="s">
        <v>3196</v>
      </c>
      <c r="E548" s="186" t="s">
        <v>3197</v>
      </c>
      <c r="F548" s="177" t="s">
        <v>1967</v>
      </c>
      <c r="G548" s="177">
        <v>1.0</v>
      </c>
      <c r="H548" s="177">
        <v>1.0</v>
      </c>
      <c r="I548" s="177">
        <v>5.0</v>
      </c>
      <c r="J548" s="184">
        <v>50.0</v>
      </c>
      <c r="K548" s="190">
        <v>50.0</v>
      </c>
      <c r="L548" s="187" t="s">
        <v>594</v>
      </c>
    </row>
    <row r="549" ht="11.25" customHeight="1">
      <c r="A549" s="189" t="s">
        <v>3057</v>
      </c>
      <c r="B549" s="188" t="s">
        <v>3058</v>
      </c>
      <c r="C549" s="183" t="s">
        <v>88</v>
      </c>
      <c r="D549" s="175" t="s">
        <v>3198</v>
      </c>
      <c r="E549" s="186" t="s">
        <v>3199</v>
      </c>
      <c r="F549" s="177" t="s">
        <v>1967</v>
      </c>
      <c r="G549" s="177">
        <v>1.0</v>
      </c>
      <c r="H549" s="177">
        <v>1.0</v>
      </c>
      <c r="I549" s="177">
        <v>5.0</v>
      </c>
      <c r="J549" s="184">
        <v>50.0</v>
      </c>
      <c r="K549" s="190">
        <v>50.0</v>
      </c>
      <c r="L549" s="187" t="s">
        <v>594</v>
      </c>
    </row>
    <row r="550" ht="11.25" customHeight="1">
      <c r="A550" s="189" t="s">
        <v>3057</v>
      </c>
      <c r="B550" s="188" t="s">
        <v>3058</v>
      </c>
      <c r="C550" s="183" t="s">
        <v>88</v>
      </c>
      <c r="D550" s="175" t="s">
        <v>3200</v>
      </c>
      <c r="E550" s="186" t="s">
        <v>3201</v>
      </c>
      <c r="F550" s="177" t="s">
        <v>1967</v>
      </c>
      <c r="G550" s="177">
        <v>1.0</v>
      </c>
      <c r="H550" s="177">
        <v>1.0</v>
      </c>
      <c r="I550" s="177">
        <v>5.0</v>
      </c>
      <c r="J550" s="184">
        <v>50.0</v>
      </c>
      <c r="K550" s="190">
        <v>50.0</v>
      </c>
      <c r="L550" s="187" t="s">
        <v>594</v>
      </c>
    </row>
    <row r="551" ht="11.25" customHeight="1">
      <c r="A551" s="189" t="s">
        <v>3057</v>
      </c>
      <c r="B551" s="188" t="s">
        <v>3058</v>
      </c>
      <c r="C551" s="183" t="s">
        <v>88</v>
      </c>
      <c r="D551" s="175" t="s">
        <v>3202</v>
      </c>
      <c r="E551" s="186" t="s">
        <v>3203</v>
      </c>
      <c r="F551" s="177" t="s">
        <v>1967</v>
      </c>
      <c r="G551" s="177">
        <v>1.0</v>
      </c>
      <c r="H551" s="177">
        <v>1.0</v>
      </c>
      <c r="I551" s="177">
        <v>5.0</v>
      </c>
      <c r="J551" s="184">
        <v>50.0</v>
      </c>
      <c r="K551" s="190">
        <v>50.0</v>
      </c>
      <c r="L551" s="187" t="s">
        <v>594</v>
      </c>
    </row>
    <row r="552" ht="11.25" customHeight="1">
      <c r="A552" s="189" t="s">
        <v>3057</v>
      </c>
      <c r="B552" s="188" t="s">
        <v>3058</v>
      </c>
      <c r="C552" s="183" t="s">
        <v>88</v>
      </c>
      <c r="D552" s="175" t="s">
        <v>3204</v>
      </c>
      <c r="E552" s="186" t="s">
        <v>3205</v>
      </c>
      <c r="F552" s="177" t="s">
        <v>1967</v>
      </c>
      <c r="G552" s="177">
        <v>1.0</v>
      </c>
      <c r="H552" s="177">
        <v>1.0</v>
      </c>
      <c r="I552" s="177">
        <v>5.0</v>
      </c>
      <c r="J552" s="184">
        <v>50.0</v>
      </c>
      <c r="K552" s="190">
        <v>50.0</v>
      </c>
      <c r="L552" s="187" t="s">
        <v>594</v>
      </c>
    </row>
    <row r="553" ht="11.25" customHeight="1">
      <c r="A553" s="189" t="s">
        <v>3057</v>
      </c>
      <c r="B553" s="188" t="s">
        <v>3058</v>
      </c>
      <c r="C553" s="183" t="s">
        <v>88</v>
      </c>
      <c r="D553" s="175" t="s">
        <v>3206</v>
      </c>
      <c r="E553" s="186" t="s">
        <v>3207</v>
      </c>
      <c r="F553" s="177" t="s">
        <v>1967</v>
      </c>
      <c r="G553" s="177">
        <v>1.0</v>
      </c>
      <c r="H553" s="177">
        <v>1.0</v>
      </c>
      <c r="I553" s="177">
        <v>5.0</v>
      </c>
      <c r="J553" s="184">
        <v>50.0</v>
      </c>
      <c r="K553" s="190">
        <v>50.0</v>
      </c>
      <c r="L553" s="187" t="s">
        <v>594</v>
      </c>
    </row>
    <row r="554" ht="11.25" customHeight="1">
      <c r="A554" s="189" t="s">
        <v>3057</v>
      </c>
      <c r="B554" s="188" t="s">
        <v>3058</v>
      </c>
      <c r="C554" s="183" t="s">
        <v>88</v>
      </c>
      <c r="D554" s="175" t="s">
        <v>3208</v>
      </c>
      <c r="E554" s="186" t="s">
        <v>3209</v>
      </c>
      <c r="F554" s="177" t="s">
        <v>1967</v>
      </c>
      <c r="G554" s="177">
        <v>1.0</v>
      </c>
      <c r="H554" s="177">
        <v>1.0</v>
      </c>
      <c r="I554" s="177">
        <v>5.0</v>
      </c>
      <c r="J554" s="184">
        <v>50.0</v>
      </c>
      <c r="K554" s="190">
        <v>50.0</v>
      </c>
      <c r="L554" s="187" t="s">
        <v>594</v>
      </c>
    </row>
    <row r="555" ht="11.25" customHeight="1">
      <c r="A555" s="189" t="s">
        <v>3057</v>
      </c>
      <c r="B555" s="188" t="s">
        <v>3058</v>
      </c>
      <c r="C555" s="183" t="s">
        <v>88</v>
      </c>
      <c r="D555" s="175" t="s">
        <v>3210</v>
      </c>
      <c r="E555" s="186" t="s">
        <v>3211</v>
      </c>
      <c r="F555" s="177" t="s">
        <v>1967</v>
      </c>
      <c r="G555" s="177">
        <v>1.0</v>
      </c>
      <c r="H555" s="177">
        <v>1.0</v>
      </c>
      <c r="I555" s="177">
        <v>5.0</v>
      </c>
      <c r="J555" s="184">
        <v>50.0</v>
      </c>
      <c r="K555" s="190">
        <v>50.0</v>
      </c>
      <c r="L555" s="187" t="s">
        <v>594</v>
      </c>
    </row>
    <row r="556" ht="11.25" customHeight="1">
      <c r="A556" s="189" t="s">
        <v>3057</v>
      </c>
      <c r="B556" s="188" t="s">
        <v>3058</v>
      </c>
      <c r="C556" s="183" t="s">
        <v>88</v>
      </c>
      <c r="D556" s="175" t="s">
        <v>3212</v>
      </c>
      <c r="E556" s="186" t="s">
        <v>3213</v>
      </c>
      <c r="F556" s="177" t="s">
        <v>1967</v>
      </c>
      <c r="G556" s="177">
        <v>1.0</v>
      </c>
      <c r="H556" s="177">
        <v>1.0</v>
      </c>
      <c r="I556" s="177">
        <v>5.0</v>
      </c>
      <c r="J556" s="184">
        <v>50.0</v>
      </c>
      <c r="K556" s="190">
        <v>50.0</v>
      </c>
      <c r="L556" s="187" t="s">
        <v>594</v>
      </c>
    </row>
    <row r="557" ht="11.25" customHeight="1">
      <c r="A557" s="189" t="s">
        <v>3057</v>
      </c>
      <c r="B557" s="188" t="s">
        <v>3058</v>
      </c>
      <c r="C557" s="183" t="s">
        <v>88</v>
      </c>
      <c r="D557" s="175" t="s">
        <v>3214</v>
      </c>
      <c r="E557" s="186" t="s">
        <v>3215</v>
      </c>
      <c r="F557" s="177" t="s">
        <v>1967</v>
      </c>
      <c r="G557" s="177">
        <v>1.0</v>
      </c>
      <c r="H557" s="177">
        <v>1.0</v>
      </c>
      <c r="I557" s="177">
        <v>5.0</v>
      </c>
      <c r="J557" s="184">
        <v>50.0</v>
      </c>
      <c r="K557" s="190">
        <v>50.0</v>
      </c>
      <c r="L557" s="187" t="s">
        <v>594</v>
      </c>
    </row>
    <row r="558" ht="11.25" customHeight="1">
      <c r="A558" s="189" t="s">
        <v>3057</v>
      </c>
      <c r="B558" s="188" t="s">
        <v>3058</v>
      </c>
      <c r="C558" s="183" t="s">
        <v>88</v>
      </c>
      <c r="D558" s="175" t="s">
        <v>3216</v>
      </c>
      <c r="E558" s="186" t="s">
        <v>3217</v>
      </c>
      <c r="F558" s="177" t="s">
        <v>1967</v>
      </c>
      <c r="G558" s="177">
        <v>1.0</v>
      </c>
      <c r="H558" s="177">
        <v>1.0</v>
      </c>
      <c r="I558" s="177">
        <v>5.0</v>
      </c>
      <c r="J558" s="184">
        <v>50.0</v>
      </c>
      <c r="K558" s="190">
        <v>50.0</v>
      </c>
      <c r="L558" s="187" t="s">
        <v>594</v>
      </c>
    </row>
    <row r="559" ht="11.25" customHeight="1">
      <c r="A559" s="189" t="s">
        <v>3057</v>
      </c>
      <c r="B559" s="188" t="s">
        <v>3058</v>
      </c>
      <c r="C559" s="183" t="s">
        <v>88</v>
      </c>
      <c r="D559" s="175" t="s">
        <v>3218</v>
      </c>
      <c r="E559" s="186" t="s">
        <v>3219</v>
      </c>
      <c r="F559" s="177" t="s">
        <v>1967</v>
      </c>
      <c r="G559" s="177">
        <v>1.0</v>
      </c>
      <c r="H559" s="177">
        <v>1.0</v>
      </c>
      <c r="I559" s="177">
        <v>5.0</v>
      </c>
      <c r="J559" s="184">
        <v>50.0</v>
      </c>
      <c r="K559" s="190">
        <v>50.0</v>
      </c>
      <c r="L559" s="187" t="s">
        <v>594</v>
      </c>
    </row>
    <row r="560" ht="11.25" customHeight="1">
      <c r="A560" s="189" t="s">
        <v>3057</v>
      </c>
      <c r="B560" s="188" t="s">
        <v>3058</v>
      </c>
      <c r="C560" s="183" t="s">
        <v>88</v>
      </c>
      <c r="D560" s="175" t="s">
        <v>3220</v>
      </c>
      <c r="E560" s="186" t="s">
        <v>3221</v>
      </c>
      <c r="F560" s="177" t="s">
        <v>1967</v>
      </c>
      <c r="G560" s="177">
        <v>1.0</v>
      </c>
      <c r="H560" s="177">
        <v>1.0</v>
      </c>
      <c r="I560" s="177">
        <v>5.0</v>
      </c>
      <c r="J560" s="184">
        <v>50.0</v>
      </c>
      <c r="K560" s="190">
        <v>50.0</v>
      </c>
      <c r="L560" s="187" t="s">
        <v>594</v>
      </c>
    </row>
    <row r="561" ht="11.25" customHeight="1">
      <c r="A561" s="189" t="s">
        <v>3057</v>
      </c>
      <c r="B561" s="188" t="s">
        <v>3058</v>
      </c>
      <c r="C561" s="183" t="s">
        <v>88</v>
      </c>
      <c r="D561" s="175" t="s">
        <v>3222</v>
      </c>
      <c r="E561" s="186" t="s">
        <v>3223</v>
      </c>
      <c r="F561" s="177" t="s">
        <v>1967</v>
      </c>
      <c r="G561" s="177">
        <v>1.0</v>
      </c>
      <c r="H561" s="177">
        <v>1.0</v>
      </c>
      <c r="I561" s="177">
        <v>5.0</v>
      </c>
      <c r="J561" s="184">
        <v>50.0</v>
      </c>
      <c r="K561" s="190">
        <v>50.0</v>
      </c>
      <c r="L561" s="187" t="s">
        <v>594</v>
      </c>
    </row>
    <row r="562" ht="11.25" customHeight="1">
      <c r="A562" s="189" t="s">
        <v>3057</v>
      </c>
      <c r="B562" s="188" t="s">
        <v>3058</v>
      </c>
      <c r="C562" s="183" t="s">
        <v>88</v>
      </c>
      <c r="D562" s="175" t="s">
        <v>3224</v>
      </c>
      <c r="E562" s="186" t="s">
        <v>3225</v>
      </c>
      <c r="F562" s="177" t="s">
        <v>1967</v>
      </c>
      <c r="G562" s="177">
        <v>1.0</v>
      </c>
      <c r="H562" s="177">
        <v>1.0</v>
      </c>
      <c r="I562" s="177">
        <v>5.0</v>
      </c>
      <c r="J562" s="184">
        <v>50.0</v>
      </c>
      <c r="K562" s="190">
        <v>50.0</v>
      </c>
      <c r="L562" s="187" t="s">
        <v>594</v>
      </c>
    </row>
    <row r="563" ht="11.25" customHeight="1">
      <c r="A563" s="189" t="s">
        <v>3057</v>
      </c>
      <c r="B563" s="188" t="s">
        <v>3058</v>
      </c>
      <c r="C563" s="183" t="s">
        <v>88</v>
      </c>
      <c r="D563" s="175" t="s">
        <v>3226</v>
      </c>
      <c r="E563" s="186" t="s">
        <v>3227</v>
      </c>
      <c r="F563" s="177" t="s">
        <v>1967</v>
      </c>
      <c r="G563" s="177">
        <v>1.0</v>
      </c>
      <c r="H563" s="177">
        <v>1.0</v>
      </c>
      <c r="I563" s="177">
        <v>5.0</v>
      </c>
      <c r="J563" s="184">
        <v>50.0</v>
      </c>
      <c r="K563" s="190">
        <v>50.0</v>
      </c>
      <c r="L563" s="187" t="s">
        <v>594</v>
      </c>
    </row>
    <row r="564" ht="11.25" customHeight="1">
      <c r="A564" s="189" t="s">
        <v>3057</v>
      </c>
      <c r="B564" s="188" t="s">
        <v>3058</v>
      </c>
      <c r="C564" s="183" t="s">
        <v>88</v>
      </c>
      <c r="D564" s="175" t="s">
        <v>3228</v>
      </c>
      <c r="E564" s="186" t="s">
        <v>3229</v>
      </c>
      <c r="F564" s="177" t="s">
        <v>1967</v>
      </c>
      <c r="G564" s="177">
        <v>1.0</v>
      </c>
      <c r="H564" s="177">
        <v>1.0</v>
      </c>
      <c r="I564" s="177">
        <v>5.0</v>
      </c>
      <c r="J564" s="184">
        <v>50.0</v>
      </c>
      <c r="K564" s="190">
        <v>50.0</v>
      </c>
      <c r="L564" s="187" t="s">
        <v>594</v>
      </c>
    </row>
    <row r="565" ht="11.25" customHeight="1">
      <c r="A565" s="189" t="s">
        <v>3057</v>
      </c>
      <c r="B565" s="188" t="s">
        <v>3058</v>
      </c>
      <c r="C565" s="183" t="s">
        <v>88</v>
      </c>
      <c r="D565" s="175" t="s">
        <v>3230</v>
      </c>
      <c r="E565" s="186" t="s">
        <v>3231</v>
      </c>
      <c r="F565" s="177" t="s">
        <v>1967</v>
      </c>
      <c r="G565" s="177">
        <v>1.0</v>
      </c>
      <c r="H565" s="177">
        <v>1.0</v>
      </c>
      <c r="I565" s="177">
        <v>5.0</v>
      </c>
      <c r="J565" s="184">
        <v>50.0</v>
      </c>
      <c r="K565" s="190">
        <v>50.0</v>
      </c>
      <c r="L565" s="187" t="s">
        <v>594</v>
      </c>
    </row>
    <row r="566" ht="11.25" customHeight="1">
      <c r="A566" s="189" t="s">
        <v>3057</v>
      </c>
      <c r="B566" s="188" t="s">
        <v>3058</v>
      </c>
      <c r="C566" s="183" t="s">
        <v>88</v>
      </c>
      <c r="D566" s="175" t="s">
        <v>3232</v>
      </c>
      <c r="E566" s="186" t="s">
        <v>3233</v>
      </c>
      <c r="F566" s="177" t="s">
        <v>1967</v>
      </c>
      <c r="G566" s="177">
        <v>1.0</v>
      </c>
      <c r="H566" s="177">
        <v>1.0</v>
      </c>
      <c r="I566" s="177">
        <v>5.0</v>
      </c>
      <c r="J566" s="184">
        <v>50.0</v>
      </c>
      <c r="K566" s="190">
        <v>50.0</v>
      </c>
      <c r="L566" s="187" t="s">
        <v>594</v>
      </c>
    </row>
    <row r="567" ht="11.25" customHeight="1">
      <c r="A567" s="189" t="s">
        <v>3057</v>
      </c>
      <c r="B567" s="188" t="s">
        <v>3058</v>
      </c>
      <c r="C567" s="183" t="s">
        <v>88</v>
      </c>
      <c r="D567" s="175" t="s">
        <v>3234</v>
      </c>
      <c r="E567" s="186" t="s">
        <v>3235</v>
      </c>
      <c r="F567" s="177" t="s">
        <v>1967</v>
      </c>
      <c r="G567" s="177">
        <v>1.0</v>
      </c>
      <c r="H567" s="177">
        <v>1.0</v>
      </c>
      <c r="I567" s="177">
        <v>5.0</v>
      </c>
      <c r="J567" s="184">
        <v>50.0</v>
      </c>
      <c r="K567" s="190">
        <v>50.0</v>
      </c>
      <c r="L567" s="187" t="s">
        <v>594</v>
      </c>
    </row>
    <row r="568" ht="11.25" customHeight="1">
      <c r="A568" s="189" t="s">
        <v>3057</v>
      </c>
      <c r="B568" s="188" t="s">
        <v>3058</v>
      </c>
      <c r="C568" s="183" t="s">
        <v>88</v>
      </c>
      <c r="D568" s="175" t="s">
        <v>3236</v>
      </c>
      <c r="E568" s="186" t="s">
        <v>3237</v>
      </c>
      <c r="F568" s="177" t="s">
        <v>1967</v>
      </c>
      <c r="G568" s="177">
        <v>1.0</v>
      </c>
      <c r="H568" s="177">
        <v>1.0</v>
      </c>
      <c r="I568" s="177">
        <v>5.0</v>
      </c>
      <c r="J568" s="184">
        <v>50.0</v>
      </c>
      <c r="K568" s="190">
        <v>50.0</v>
      </c>
      <c r="L568" s="187" t="s">
        <v>594</v>
      </c>
    </row>
    <row r="569" ht="11.25" customHeight="1">
      <c r="A569" s="189" t="s">
        <v>3057</v>
      </c>
      <c r="B569" s="188" t="s">
        <v>3058</v>
      </c>
      <c r="C569" s="183" t="s">
        <v>88</v>
      </c>
      <c r="D569" s="175" t="s">
        <v>3238</v>
      </c>
      <c r="E569" s="186" t="s">
        <v>3239</v>
      </c>
      <c r="F569" s="177" t="s">
        <v>1967</v>
      </c>
      <c r="G569" s="177">
        <v>1.0</v>
      </c>
      <c r="H569" s="177">
        <v>1.0</v>
      </c>
      <c r="I569" s="177">
        <v>5.0</v>
      </c>
      <c r="J569" s="184">
        <v>50.0</v>
      </c>
      <c r="K569" s="190">
        <v>50.0</v>
      </c>
      <c r="L569" s="187" t="s">
        <v>594</v>
      </c>
    </row>
    <row r="570" ht="11.25" customHeight="1">
      <c r="A570" s="189" t="s">
        <v>3057</v>
      </c>
      <c r="B570" s="188" t="s">
        <v>3058</v>
      </c>
      <c r="C570" s="183" t="s">
        <v>88</v>
      </c>
      <c r="D570" s="175" t="s">
        <v>3240</v>
      </c>
      <c r="E570" s="186" t="s">
        <v>3241</v>
      </c>
      <c r="F570" s="177" t="s">
        <v>1967</v>
      </c>
      <c r="G570" s="177">
        <v>1.0</v>
      </c>
      <c r="H570" s="177">
        <v>1.0</v>
      </c>
      <c r="I570" s="177">
        <v>5.0</v>
      </c>
      <c r="J570" s="184">
        <v>50.0</v>
      </c>
      <c r="K570" s="190">
        <v>50.0</v>
      </c>
      <c r="L570" s="187" t="s">
        <v>594</v>
      </c>
    </row>
    <row r="571" ht="11.25" customHeight="1">
      <c r="A571" s="189" t="s">
        <v>3057</v>
      </c>
      <c r="B571" s="188" t="s">
        <v>3058</v>
      </c>
      <c r="C571" s="183" t="s">
        <v>88</v>
      </c>
      <c r="D571" s="175" t="s">
        <v>3242</v>
      </c>
      <c r="E571" s="186" t="s">
        <v>3243</v>
      </c>
      <c r="F571" s="177" t="s">
        <v>1967</v>
      </c>
      <c r="G571" s="177">
        <v>1.0</v>
      </c>
      <c r="H571" s="177">
        <v>1.0</v>
      </c>
      <c r="I571" s="177">
        <v>5.0</v>
      </c>
      <c r="J571" s="184">
        <v>50.0</v>
      </c>
      <c r="K571" s="190">
        <v>50.0</v>
      </c>
      <c r="L571" s="187" t="s">
        <v>594</v>
      </c>
    </row>
    <row r="572" ht="11.25" customHeight="1">
      <c r="A572" s="189" t="s">
        <v>3057</v>
      </c>
      <c r="B572" s="188" t="s">
        <v>3058</v>
      </c>
      <c r="C572" s="183" t="s">
        <v>88</v>
      </c>
      <c r="D572" s="175" t="s">
        <v>3244</v>
      </c>
      <c r="E572" s="186" t="s">
        <v>3245</v>
      </c>
      <c r="F572" s="177" t="s">
        <v>1967</v>
      </c>
      <c r="G572" s="177">
        <v>1.0</v>
      </c>
      <c r="H572" s="177">
        <v>1.0</v>
      </c>
      <c r="I572" s="177">
        <v>5.0</v>
      </c>
      <c r="J572" s="184">
        <v>50.0</v>
      </c>
      <c r="K572" s="190">
        <v>50.0</v>
      </c>
      <c r="L572" s="187" t="s">
        <v>594</v>
      </c>
    </row>
    <row r="573" ht="11.25" customHeight="1">
      <c r="A573" s="189" t="s">
        <v>3057</v>
      </c>
      <c r="B573" s="188" t="s">
        <v>3058</v>
      </c>
      <c r="C573" s="183" t="s">
        <v>88</v>
      </c>
      <c r="D573" s="175" t="s">
        <v>3246</v>
      </c>
      <c r="E573" s="186" t="s">
        <v>3247</v>
      </c>
      <c r="F573" s="177" t="s">
        <v>1967</v>
      </c>
      <c r="G573" s="177">
        <v>1.0</v>
      </c>
      <c r="H573" s="177">
        <v>1.0</v>
      </c>
      <c r="I573" s="177">
        <v>5.0</v>
      </c>
      <c r="J573" s="184">
        <v>50.0</v>
      </c>
      <c r="K573" s="190">
        <v>50.0</v>
      </c>
      <c r="L573" s="187" t="s">
        <v>594</v>
      </c>
    </row>
    <row r="574" ht="11.25" customHeight="1">
      <c r="A574" s="189" t="s">
        <v>3057</v>
      </c>
      <c r="B574" s="188" t="s">
        <v>3058</v>
      </c>
      <c r="C574" s="183" t="s">
        <v>88</v>
      </c>
      <c r="D574" s="175" t="s">
        <v>3248</v>
      </c>
      <c r="E574" s="186" t="s">
        <v>3249</v>
      </c>
      <c r="F574" s="177" t="s">
        <v>1967</v>
      </c>
      <c r="G574" s="177">
        <v>1.0</v>
      </c>
      <c r="H574" s="177">
        <v>1.0</v>
      </c>
      <c r="I574" s="177">
        <v>5.0</v>
      </c>
      <c r="J574" s="184">
        <v>50.0</v>
      </c>
      <c r="K574" s="190">
        <v>50.0</v>
      </c>
      <c r="L574" s="187" t="s">
        <v>594</v>
      </c>
    </row>
    <row r="575" ht="11.25" customHeight="1">
      <c r="A575" s="175" t="s">
        <v>3250</v>
      </c>
      <c r="B575" s="188" t="s">
        <v>3251</v>
      </c>
      <c r="C575" s="183" t="s">
        <v>88</v>
      </c>
      <c r="D575" s="175" t="s">
        <v>3252</v>
      </c>
      <c r="E575" s="186" t="s">
        <v>3253</v>
      </c>
      <c r="F575" s="177" t="s">
        <v>1967</v>
      </c>
      <c r="G575" s="177">
        <v>6.0</v>
      </c>
      <c r="H575" s="177">
        <v>1.0</v>
      </c>
      <c r="I575" s="177">
        <v>6.0</v>
      </c>
      <c r="J575" s="184">
        <v>50.0</v>
      </c>
      <c r="K575" s="185">
        <v>4.16</v>
      </c>
      <c r="L575" s="187" t="s">
        <v>594</v>
      </c>
    </row>
    <row r="576" ht="11.25" customHeight="1">
      <c r="A576" s="175" t="s">
        <v>3250</v>
      </c>
      <c r="B576" s="188" t="s">
        <v>3251</v>
      </c>
      <c r="C576" s="183" t="s">
        <v>88</v>
      </c>
      <c r="D576" s="175" t="s">
        <v>3254</v>
      </c>
      <c r="E576" s="186" t="s">
        <v>3255</v>
      </c>
      <c r="F576" s="177" t="s">
        <v>1967</v>
      </c>
      <c r="G576" s="177">
        <v>6.0</v>
      </c>
      <c r="H576" s="177">
        <v>1.0</v>
      </c>
      <c r="I576" s="177">
        <v>6.0</v>
      </c>
      <c r="J576" s="184">
        <v>50.0</v>
      </c>
      <c r="K576" s="185">
        <v>4.16</v>
      </c>
      <c r="L576" s="187" t="s">
        <v>594</v>
      </c>
    </row>
    <row r="577" ht="11.25" customHeight="1">
      <c r="A577" s="175" t="s">
        <v>3250</v>
      </c>
      <c r="B577" s="188" t="s">
        <v>3251</v>
      </c>
      <c r="C577" s="183" t="s">
        <v>88</v>
      </c>
      <c r="D577" s="175" t="s">
        <v>3256</v>
      </c>
      <c r="E577" s="186" t="s">
        <v>3257</v>
      </c>
      <c r="F577" s="177" t="s">
        <v>1967</v>
      </c>
      <c r="G577" s="177">
        <v>6.0</v>
      </c>
      <c r="H577" s="177">
        <v>1.0</v>
      </c>
      <c r="I577" s="177">
        <v>6.0</v>
      </c>
      <c r="J577" s="184">
        <v>50.0</v>
      </c>
      <c r="K577" s="185">
        <v>4.16</v>
      </c>
      <c r="L577" s="187" t="s">
        <v>594</v>
      </c>
    </row>
    <row r="578" ht="11.25" customHeight="1">
      <c r="A578" s="175" t="s">
        <v>3250</v>
      </c>
      <c r="B578" s="188" t="s">
        <v>3251</v>
      </c>
      <c r="C578" s="183" t="s">
        <v>88</v>
      </c>
      <c r="D578" s="175" t="s">
        <v>3258</v>
      </c>
      <c r="E578" s="186" t="s">
        <v>3259</v>
      </c>
      <c r="F578" s="177" t="s">
        <v>1967</v>
      </c>
      <c r="G578" s="177">
        <v>6.0</v>
      </c>
      <c r="H578" s="177">
        <v>1.0</v>
      </c>
      <c r="I578" s="177">
        <v>6.0</v>
      </c>
      <c r="J578" s="184">
        <v>50.0</v>
      </c>
      <c r="K578" s="185">
        <v>4.16</v>
      </c>
      <c r="L578" s="187" t="s">
        <v>594</v>
      </c>
    </row>
    <row r="579" ht="11.25" customHeight="1">
      <c r="A579" s="175" t="s">
        <v>3250</v>
      </c>
      <c r="B579" s="188" t="s">
        <v>3251</v>
      </c>
      <c r="C579" s="183" t="s">
        <v>88</v>
      </c>
      <c r="D579" s="175" t="s">
        <v>3260</v>
      </c>
      <c r="E579" s="186" t="s">
        <v>3261</v>
      </c>
      <c r="F579" s="177" t="s">
        <v>1967</v>
      </c>
      <c r="G579" s="177">
        <v>6.0</v>
      </c>
      <c r="H579" s="177">
        <v>1.0</v>
      </c>
      <c r="I579" s="177">
        <v>6.0</v>
      </c>
      <c r="J579" s="184">
        <v>50.0</v>
      </c>
      <c r="K579" s="185">
        <v>4.16</v>
      </c>
      <c r="L579" s="187" t="s">
        <v>594</v>
      </c>
    </row>
    <row r="580" ht="11.25" customHeight="1">
      <c r="A580" s="175" t="s">
        <v>3250</v>
      </c>
      <c r="B580" s="188" t="s">
        <v>3251</v>
      </c>
      <c r="C580" s="183" t="s">
        <v>88</v>
      </c>
      <c r="D580" s="175" t="s">
        <v>3262</v>
      </c>
      <c r="E580" s="186" t="s">
        <v>3263</v>
      </c>
      <c r="F580" s="177" t="s">
        <v>1967</v>
      </c>
      <c r="G580" s="177">
        <v>6.0</v>
      </c>
      <c r="H580" s="177">
        <v>1.0</v>
      </c>
      <c r="I580" s="177">
        <v>6.0</v>
      </c>
      <c r="J580" s="184">
        <v>50.0</v>
      </c>
      <c r="K580" s="185">
        <v>4.16</v>
      </c>
      <c r="L580" s="187" t="s">
        <v>594</v>
      </c>
    </row>
    <row r="581" ht="11.25" customHeight="1">
      <c r="A581" s="175" t="s">
        <v>3250</v>
      </c>
      <c r="B581" s="188" t="s">
        <v>3251</v>
      </c>
      <c r="C581" s="183" t="s">
        <v>88</v>
      </c>
      <c r="D581" s="175" t="s">
        <v>3264</v>
      </c>
      <c r="E581" s="186" t="s">
        <v>3265</v>
      </c>
      <c r="F581" s="177" t="s">
        <v>1967</v>
      </c>
      <c r="G581" s="177">
        <v>6.0</v>
      </c>
      <c r="H581" s="177">
        <v>1.0</v>
      </c>
      <c r="I581" s="177">
        <v>6.0</v>
      </c>
      <c r="J581" s="184">
        <v>50.0</v>
      </c>
      <c r="K581" s="185">
        <v>4.16</v>
      </c>
      <c r="L581" s="187" t="s">
        <v>594</v>
      </c>
    </row>
    <row r="582" ht="11.25" customHeight="1">
      <c r="A582" s="175" t="s">
        <v>3250</v>
      </c>
      <c r="B582" s="188" t="s">
        <v>3251</v>
      </c>
      <c r="C582" s="183" t="s">
        <v>88</v>
      </c>
      <c r="D582" s="175" t="s">
        <v>3266</v>
      </c>
      <c r="E582" s="186" t="s">
        <v>3267</v>
      </c>
      <c r="F582" s="177" t="s">
        <v>1967</v>
      </c>
      <c r="G582" s="177">
        <v>6.0</v>
      </c>
      <c r="H582" s="177">
        <v>1.0</v>
      </c>
      <c r="I582" s="177">
        <v>6.0</v>
      </c>
      <c r="J582" s="184">
        <v>50.0</v>
      </c>
      <c r="K582" s="185">
        <v>4.16</v>
      </c>
      <c r="L582" s="187" t="s">
        <v>594</v>
      </c>
    </row>
    <row r="583" ht="11.25" customHeight="1">
      <c r="A583" s="175" t="s">
        <v>3250</v>
      </c>
      <c r="B583" s="188" t="s">
        <v>3251</v>
      </c>
      <c r="C583" s="183" t="s">
        <v>88</v>
      </c>
      <c r="D583" s="175" t="s">
        <v>3268</v>
      </c>
      <c r="E583" s="186" t="s">
        <v>3269</v>
      </c>
      <c r="F583" s="177" t="s">
        <v>1967</v>
      </c>
      <c r="G583" s="177">
        <v>6.0</v>
      </c>
      <c r="H583" s="177">
        <v>1.0</v>
      </c>
      <c r="I583" s="177">
        <v>6.0</v>
      </c>
      <c r="J583" s="184">
        <v>50.0</v>
      </c>
      <c r="K583" s="185">
        <v>4.16</v>
      </c>
      <c r="L583" s="187" t="s">
        <v>594</v>
      </c>
    </row>
    <row r="584" ht="11.25" customHeight="1">
      <c r="A584" s="175" t="s">
        <v>3250</v>
      </c>
      <c r="B584" s="188" t="s">
        <v>3251</v>
      </c>
      <c r="C584" s="183" t="s">
        <v>88</v>
      </c>
      <c r="D584" s="175" t="s">
        <v>3270</v>
      </c>
      <c r="E584" s="186" t="s">
        <v>3271</v>
      </c>
      <c r="F584" s="177" t="s">
        <v>1967</v>
      </c>
      <c r="G584" s="177">
        <v>6.0</v>
      </c>
      <c r="H584" s="177">
        <v>1.0</v>
      </c>
      <c r="I584" s="177">
        <v>6.0</v>
      </c>
      <c r="J584" s="184">
        <v>50.0</v>
      </c>
      <c r="K584" s="185">
        <v>4.16</v>
      </c>
      <c r="L584" s="187" t="s">
        <v>594</v>
      </c>
    </row>
    <row r="585" ht="11.25" customHeight="1">
      <c r="A585" s="175" t="s">
        <v>3250</v>
      </c>
      <c r="B585" s="188" t="s">
        <v>3251</v>
      </c>
      <c r="C585" s="183" t="s">
        <v>88</v>
      </c>
      <c r="D585" s="175" t="s">
        <v>3272</v>
      </c>
      <c r="E585" s="186" t="s">
        <v>3273</v>
      </c>
      <c r="F585" s="177" t="s">
        <v>1967</v>
      </c>
      <c r="G585" s="177">
        <v>6.0</v>
      </c>
      <c r="H585" s="177">
        <v>1.0</v>
      </c>
      <c r="I585" s="177">
        <v>6.0</v>
      </c>
      <c r="J585" s="184">
        <v>50.0</v>
      </c>
      <c r="K585" s="185">
        <v>4.16</v>
      </c>
      <c r="L585" s="187" t="s">
        <v>594</v>
      </c>
    </row>
    <row r="586" ht="11.25" customHeight="1">
      <c r="A586" s="175" t="s">
        <v>3250</v>
      </c>
      <c r="B586" s="188" t="s">
        <v>3251</v>
      </c>
      <c r="C586" s="183" t="s">
        <v>88</v>
      </c>
      <c r="D586" s="175" t="s">
        <v>3274</v>
      </c>
      <c r="E586" s="186" t="s">
        <v>3275</v>
      </c>
      <c r="F586" s="177" t="s">
        <v>1967</v>
      </c>
      <c r="G586" s="177">
        <v>6.0</v>
      </c>
      <c r="H586" s="177">
        <v>1.0</v>
      </c>
      <c r="I586" s="177">
        <v>6.0</v>
      </c>
      <c r="J586" s="184">
        <v>50.0</v>
      </c>
      <c r="K586" s="185">
        <v>4.16</v>
      </c>
      <c r="L586" s="187" t="s">
        <v>594</v>
      </c>
    </row>
    <row r="587" ht="11.25" customHeight="1">
      <c r="A587" s="175" t="s">
        <v>3250</v>
      </c>
      <c r="B587" s="188" t="s">
        <v>3251</v>
      </c>
      <c r="C587" s="183" t="s">
        <v>88</v>
      </c>
      <c r="D587" s="175" t="s">
        <v>3276</v>
      </c>
      <c r="E587" s="186" t="s">
        <v>3277</v>
      </c>
      <c r="F587" s="177" t="s">
        <v>1967</v>
      </c>
      <c r="G587" s="177">
        <v>6.0</v>
      </c>
      <c r="H587" s="177">
        <v>1.0</v>
      </c>
      <c r="I587" s="177">
        <v>6.0</v>
      </c>
      <c r="J587" s="184">
        <v>50.0</v>
      </c>
      <c r="K587" s="185">
        <v>4.16</v>
      </c>
      <c r="L587" s="187" t="s">
        <v>594</v>
      </c>
    </row>
    <row r="588" ht="11.25" customHeight="1">
      <c r="A588" s="175" t="s">
        <v>3250</v>
      </c>
      <c r="B588" s="188" t="s">
        <v>3251</v>
      </c>
      <c r="C588" s="183" t="s">
        <v>88</v>
      </c>
      <c r="D588" s="175" t="s">
        <v>3278</v>
      </c>
      <c r="E588" s="186" t="s">
        <v>3279</v>
      </c>
      <c r="F588" s="177" t="s">
        <v>1967</v>
      </c>
      <c r="G588" s="177">
        <v>6.0</v>
      </c>
      <c r="H588" s="177">
        <v>1.0</v>
      </c>
      <c r="I588" s="177">
        <v>5.0</v>
      </c>
      <c r="J588" s="184">
        <v>50.0</v>
      </c>
      <c r="K588" s="185">
        <v>4.16</v>
      </c>
      <c r="L588" s="187" t="s">
        <v>594</v>
      </c>
    </row>
    <row r="589" ht="11.25" customHeight="1">
      <c r="A589" s="175" t="s">
        <v>3280</v>
      </c>
      <c r="B589" s="176" t="s">
        <v>3281</v>
      </c>
      <c r="C589" s="183" t="s">
        <v>88</v>
      </c>
      <c r="D589" s="175" t="s">
        <v>3258</v>
      </c>
      <c r="E589" s="186" t="s">
        <v>3259</v>
      </c>
      <c r="F589" s="177" t="s">
        <v>1967</v>
      </c>
      <c r="G589" s="177">
        <v>3.0</v>
      </c>
      <c r="H589" s="177">
        <v>1.0</v>
      </c>
      <c r="I589" s="177">
        <v>5.0</v>
      </c>
      <c r="J589" s="184">
        <v>50.0</v>
      </c>
      <c r="K589" s="185">
        <v>16.67</v>
      </c>
      <c r="L589" s="187" t="s">
        <v>594</v>
      </c>
    </row>
    <row r="590" ht="11.25" customHeight="1">
      <c r="A590" s="175" t="s">
        <v>3280</v>
      </c>
      <c r="B590" s="176" t="s">
        <v>3281</v>
      </c>
      <c r="C590" s="183" t="s">
        <v>88</v>
      </c>
      <c r="D590" s="175" t="s">
        <v>3282</v>
      </c>
      <c r="E590" s="186" t="s">
        <v>3283</v>
      </c>
      <c r="F590" s="177" t="s">
        <v>1967</v>
      </c>
      <c r="G590" s="177">
        <v>3.0</v>
      </c>
      <c r="H590" s="177">
        <v>1.0</v>
      </c>
      <c r="I590" s="177">
        <v>5.0</v>
      </c>
      <c r="J590" s="184">
        <v>50.0</v>
      </c>
      <c r="K590" s="185">
        <v>16.67</v>
      </c>
      <c r="L590" s="187" t="s">
        <v>594</v>
      </c>
    </row>
    <row r="591" ht="11.25" customHeight="1">
      <c r="A591" s="175" t="s">
        <v>3284</v>
      </c>
      <c r="B591" s="176" t="s">
        <v>3285</v>
      </c>
      <c r="C591" s="183" t="s">
        <v>88</v>
      </c>
      <c r="D591" s="175" t="s">
        <v>3286</v>
      </c>
      <c r="E591" s="186" t="s">
        <v>3287</v>
      </c>
      <c r="F591" s="177" t="s">
        <v>1967</v>
      </c>
      <c r="G591" s="177">
        <v>3.0</v>
      </c>
      <c r="H591" s="177">
        <v>1.0</v>
      </c>
      <c r="I591" s="177">
        <v>3.0</v>
      </c>
      <c r="J591" s="184">
        <v>50.0</v>
      </c>
      <c r="K591" s="185">
        <v>16.67</v>
      </c>
      <c r="L591" s="187" t="s">
        <v>594</v>
      </c>
    </row>
    <row r="592" ht="11.25" customHeight="1">
      <c r="A592" s="175" t="s">
        <v>3288</v>
      </c>
      <c r="B592" s="188" t="s">
        <v>3289</v>
      </c>
      <c r="C592" s="183" t="s">
        <v>88</v>
      </c>
      <c r="D592" s="175" t="s">
        <v>3290</v>
      </c>
      <c r="E592" s="186" t="s">
        <v>3291</v>
      </c>
      <c r="F592" s="183" t="s">
        <v>1967</v>
      </c>
      <c r="G592" s="177">
        <v>5.0</v>
      </c>
      <c r="H592" s="177">
        <v>1.0</v>
      </c>
      <c r="I592" s="177">
        <v>5.0</v>
      </c>
      <c r="J592" s="184">
        <v>50.0</v>
      </c>
      <c r="K592" s="185">
        <f t="shared" ref="K592:K600" si="2">J592/G592</f>
        <v>10</v>
      </c>
      <c r="L592" s="187" t="s">
        <v>594</v>
      </c>
    </row>
    <row r="593" ht="11.25" customHeight="1">
      <c r="A593" s="175" t="s">
        <v>3288</v>
      </c>
      <c r="B593" s="188" t="s">
        <v>3289</v>
      </c>
      <c r="C593" s="183" t="s">
        <v>88</v>
      </c>
      <c r="D593" s="175" t="s">
        <v>3292</v>
      </c>
      <c r="E593" s="186" t="s">
        <v>3293</v>
      </c>
      <c r="F593" s="183" t="s">
        <v>1967</v>
      </c>
      <c r="G593" s="177">
        <v>5.0</v>
      </c>
      <c r="H593" s="177">
        <v>1.0</v>
      </c>
      <c r="I593" s="177">
        <v>5.0</v>
      </c>
      <c r="J593" s="184">
        <v>50.0</v>
      </c>
      <c r="K593" s="185">
        <f t="shared" si="2"/>
        <v>10</v>
      </c>
      <c r="L593" s="187" t="s">
        <v>594</v>
      </c>
    </row>
    <row r="594" ht="11.25" customHeight="1">
      <c r="A594" s="175" t="s">
        <v>3288</v>
      </c>
      <c r="B594" s="188" t="s">
        <v>3289</v>
      </c>
      <c r="C594" s="183" t="s">
        <v>88</v>
      </c>
      <c r="D594" s="175" t="s">
        <v>3294</v>
      </c>
      <c r="E594" s="186" t="s">
        <v>3295</v>
      </c>
      <c r="F594" s="183" t="s">
        <v>1967</v>
      </c>
      <c r="G594" s="177">
        <v>5.0</v>
      </c>
      <c r="H594" s="177">
        <v>1.0</v>
      </c>
      <c r="I594" s="177">
        <v>5.0</v>
      </c>
      <c r="J594" s="184">
        <v>50.0</v>
      </c>
      <c r="K594" s="185">
        <f t="shared" si="2"/>
        <v>10</v>
      </c>
      <c r="L594" s="187" t="s">
        <v>594</v>
      </c>
    </row>
    <row r="595" ht="11.25" customHeight="1">
      <c r="A595" s="175" t="s">
        <v>3288</v>
      </c>
      <c r="B595" s="188" t="s">
        <v>3289</v>
      </c>
      <c r="C595" s="183" t="s">
        <v>88</v>
      </c>
      <c r="D595" s="175" t="s">
        <v>3296</v>
      </c>
      <c r="E595" s="186" t="s">
        <v>3297</v>
      </c>
      <c r="F595" s="183" t="s">
        <v>1967</v>
      </c>
      <c r="G595" s="177">
        <v>5.0</v>
      </c>
      <c r="H595" s="177">
        <v>1.0</v>
      </c>
      <c r="I595" s="177">
        <v>5.0</v>
      </c>
      <c r="J595" s="184">
        <v>50.0</v>
      </c>
      <c r="K595" s="185">
        <f t="shared" si="2"/>
        <v>10</v>
      </c>
      <c r="L595" s="187" t="s">
        <v>594</v>
      </c>
    </row>
    <row r="596" ht="11.25" customHeight="1">
      <c r="A596" s="175" t="s">
        <v>3288</v>
      </c>
      <c r="B596" s="188" t="s">
        <v>3289</v>
      </c>
      <c r="C596" s="183" t="s">
        <v>88</v>
      </c>
      <c r="D596" s="175" t="s">
        <v>3298</v>
      </c>
      <c r="E596" s="186" t="s">
        <v>3299</v>
      </c>
      <c r="F596" s="183" t="s">
        <v>1967</v>
      </c>
      <c r="G596" s="177">
        <v>5.0</v>
      </c>
      <c r="H596" s="177">
        <v>1.0</v>
      </c>
      <c r="I596" s="177">
        <v>5.0</v>
      </c>
      <c r="J596" s="184">
        <v>50.0</v>
      </c>
      <c r="K596" s="185">
        <f t="shared" si="2"/>
        <v>10</v>
      </c>
      <c r="L596" s="187" t="s">
        <v>594</v>
      </c>
    </row>
    <row r="597" ht="11.25" customHeight="1">
      <c r="A597" s="175" t="s">
        <v>3288</v>
      </c>
      <c r="B597" s="188" t="s">
        <v>3289</v>
      </c>
      <c r="C597" s="183" t="s">
        <v>88</v>
      </c>
      <c r="D597" s="175" t="s">
        <v>3300</v>
      </c>
      <c r="E597" s="186" t="s">
        <v>3301</v>
      </c>
      <c r="F597" s="183" t="s">
        <v>1967</v>
      </c>
      <c r="G597" s="177">
        <v>5.0</v>
      </c>
      <c r="H597" s="177">
        <v>1.0</v>
      </c>
      <c r="I597" s="177">
        <v>5.0</v>
      </c>
      <c r="J597" s="184">
        <v>50.0</v>
      </c>
      <c r="K597" s="185">
        <f t="shared" si="2"/>
        <v>10</v>
      </c>
      <c r="L597" s="187" t="s">
        <v>594</v>
      </c>
    </row>
    <row r="598" ht="11.25" customHeight="1">
      <c r="A598" s="175" t="s">
        <v>3288</v>
      </c>
      <c r="B598" s="188" t="s">
        <v>3289</v>
      </c>
      <c r="C598" s="183" t="s">
        <v>88</v>
      </c>
      <c r="D598" s="175" t="s">
        <v>3302</v>
      </c>
      <c r="E598" s="186" t="s">
        <v>3303</v>
      </c>
      <c r="F598" s="183" t="s">
        <v>1967</v>
      </c>
      <c r="G598" s="177">
        <v>5.0</v>
      </c>
      <c r="H598" s="177">
        <v>1.0</v>
      </c>
      <c r="I598" s="177">
        <v>5.0</v>
      </c>
      <c r="J598" s="184">
        <v>50.0</v>
      </c>
      <c r="K598" s="185">
        <f t="shared" si="2"/>
        <v>10</v>
      </c>
      <c r="L598" s="187" t="s">
        <v>594</v>
      </c>
    </row>
    <row r="599" ht="11.25" customHeight="1">
      <c r="A599" s="175" t="s">
        <v>3288</v>
      </c>
      <c r="B599" s="188" t="s">
        <v>3289</v>
      </c>
      <c r="C599" s="183" t="s">
        <v>88</v>
      </c>
      <c r="D599" s="175" t="s">
        <v>3304</v>
      </c>
      <c r="E599" s="186" t="s">
        <v>3305</v>
      </c>
      <c r="F599" s="183" t="s">
        <v>1967</v>
      </c>
      <c r="G599" s="177">
        <v>5.0</v>
      </c>
      <c r="H599" s="177">
        <v>1.0</v>
      </c>
      <c r="I599" s="177">
        <v>5.0</v>
      </c>
      <c r="J599" s="184">
        <v>50.0</v>
      </c>
      <c r="K599" s="185">
        <f t="shared" si="2"/>
        <v>10</v>
      </c>
      <c r="L599" s="187" t="s">
        <v>594</v>
      </c>
    </row>
    <row r="600" ht="11.25" customHeight="1">
      <c r="A600" s="175" t="s">
        <v>3288</v>
      </c>
      <c r="B600" s="188" t="s">
        <v>3289</v>
      </c>
      <c r="C600" s="183" t="s">
        <v>88</v>
      </c>
      <c r="D600" s="175" t="s">
        <v>3278</v>
      </c>
      <c r="E600" s="186" t="s">
        <v>3279</v>
      </c>
      <c r="F600" s="183" t="s">
        <v>1967</v>
      </c>
      <c r="G600" s="177">
        <v>5.0</v>
      </c>
      <c r="H600" s="177">
        <v>1.0</v>
      </c>
      <c r="I600" s="177">
        <v>5.0</v>
      </c>
      <c r="J600" s="184">
        <v>50.0</v>
      </c>
      <c r="K600" s="185">
        <f t="shared" si="2"/>
        <v>10</v>
      </c>
      <c r="L600" s="187" t="s">
        <v>594</v>
      </c>
    </row>
    <row r="601" ht="11.25" customHeight="1">
      <c r="A601" s="175" t="s">
        <v>3306</v>
      </c>
      <c r="B601" s="176" t="s">
        <v>3307</v>
      </c>
      <c r="C601" s="183" t="s">
        <v>88</v>
      </c>
      <c r="D601" s="175" t="s">
        <v>3308</v>
      </c>
      <c r="E601" s="186" t="s">
        <v>3309</v>
      </c>
      <c r="F601" s="183" t="s">
        <v>1967</v>
      </c>
      <c r="G601" s="177">
        <v>2.0</v>
      </c>
      <c r="H601" s="177">
        <v>1.0</v>
      </c>
      <c r="I601" s="177">
        <v>2.0</v>
      </c>
      <c r="J601" s="184">
        <v>50.0</v>
      </c>
      <c r="K601" s="185">
        <v>25.0</v>
      </c>
      <c r="L601" s="187" t="s">
        <v>594</v>
      </c>
    </row>
    <row r="602" ht="11.25" customHeight="1">
      <c r="A602" s="175" t="s">
        <v>3306</v>
      </c>
      <c r="B602" s="176" t="s">
        <v>3307</v>
      </c>
      <c r="C602" s="183" t="s">
        <v>88</v>
      </c>
      <c r="D602" s="175" t="s">
        <v>3310</v>
      </c>
      <c r="E602" s="186" t="s">
        <v>3311</v>
      </c>
      <c r="F602" s="183" t="s">
        <v>1967</v>
      </c>
      <c r="G602" s="177">
        <v>2.0</v>
      </c>
      <c r="H602" s="177">
        <v>1.0</v>
      </c>
      <c r="I602" s="177">
        <v>2.0</v>
      </c>
      <c r="J602" s="184">
        <v>50.0</v>
      </c>
      <c r="K602" s="185">
        <v>25.0</v>
      </c>
      <c r="L602" s="187" t="s">
        <v>594</v>
      </c>
    </row>
    <row r="603" ht="11.25" customHeight="1">
      <c r="A603" s="175" t="s">
        <v>3312</v>
      </c>
      <c r="B603" s="188" t="s">
        <v>3313</v>
      </c>
      <c r="C603" s="183" t="s">
        <v>88</v>
      </c>
      <c r="D603" s="175" t="s">
        <v>3314</v>
      </c>
      <c r="E603" s="186" t="s">
        <v>3315</v>
      </c>
      <c r="F603" s="183" t="s">
        <v>1967</v>
      </c>
      <c r="G603" s="177">
        <v>5.0</v>
      </c>
      <c r="H603" s="177">
        <v>1.0</v>
      </c>
      <c r="I603" s="177">
        <v>7.0</v>
      </c>
      <c r="J603" s="184">
        <v>50.0</v>
      </c>
      <c r="K603" s="185">
        <f t="shared" ref="K603:K615" si="3">J603/G603</f>
        <v>10</v>
      </c>
      <c r="L603" s="187" t="s">
        <v>594</v>
      </c>
    </row>
    <row r="604" ht="11.25" customHeight="1">
      <c r="A604" s="175" t="s">
        <v>3312</v>
      </c>
      <c r="B604" s="188" t="s">
        <v>3313</v>
      </c>
      <c r="C604" s="183" t="s">
        <v>88</v>
      </c>
      <c r="D604" s="175" t="s">
        <v>3316</v>
      </c>
      <c r="E604" s="186" t="s">
        <v>3317</v>
      </c>
      <c r="F604" s="183" t="s">
        <v>1967</v>
      </c>
      <c r="G604" s="177">
        <v>5.0</v>
      </c>
      <c r="H604" s="177">
        <v>1.0</v>
      </c>
      <c r="I604" s="177">
        <v>7.0</v>
      </c>
      <c r="J604" s="184">
        <v>50.0</v>
      </c>
      <c r="K604" s="185">
        <f t="shared" si="3"/>
        <v>10</v>
      </c>
      <c r="L604" s="187" t="s">
        <v>594</v>
      </c>
    </row>
    <row r="605" ht="11.25" customHeight="1">
      <c r="A605" s="175" t="s">
        <v>3312</v>
      </c>
      <c r="B605" s="188" t="s">
        <v>3313</v>
      </c>
      <c r="C605" s="183" t="s">
        <v>88</v>
      </c>
      <c r="D605" s="175" t="s">
        <v>3318</v>
      </c>
      <c r="E605" s="186" t="s">
        <v>3319</v>
      </c>
      <c r="F605" s="183" t="s">
        <v>1967</v>
      </c>
      <c r="G605" s="177">
        <v>5.0</v>
      </c>
      <c r="H605" s="177">
        <v>1.0</v>
      </c>
      <c r="I605" s="177">
        <v>7.0</v>
      </c>
      <c r="J605" s="184">
        <v>50.0</v>
      </c>
      <c r="K605" s="185">
        <f t="shared" si="3"/>
        <v>10</v>
      </c>
      <c r="L605" s="187" t="s">
        <v>594</v>
      </c>
    </row>
    <row r="606" ht="11.25" customHeight="1">
      <c r="A606" s="175" t="s">
        <v>3312</v>
      </c>
      <c r="B606" s="188" t="s">
        <v>3313</v>
      </c>
      <c r="C606" s="183" t="s">
        <v>88</v>
      </c>
      <c r="D606" s="175" t="s">
        <v>3320</v>
      </c>
      <c r="E606" s="186" t="s">
        <v>3321</v>
      </c>
      <c r="F606" s="183" t="s">
        <v>1967</v>
      </c>
      <c r="G606" s="177">
        <v>5.0</v>
      </c>
      <c r="H606" s="177">
        <v>1.0</v>
      </c>
      <c r="I606" s="177">
        <v>7.0</v>
      </c>
      <c r="J606" s="184">
        <v>50.0</v>
      </c>
      <c r="K606" s="185">
        <f t="shared" si="3"/>
        <v>10</v>
      </c>
      <c r="L606" s="187" t="s">
        <v>594</v>
      </c>
    </row>
    <row r="607" ht="11.25" customHeight="1">
      <c r="A607" s="175" t="s">
        <v>3312</v>
      </c>
      <c r="B607" s="188" t="s">
        <v>3313</v>
      </c>
      <c r="C607" s="183" t="s">
        <v>88</v>
      </c>
      <c r="D607" s="175" t="s">
        <v>3322</v>
      </c>
      <c r="E607" s="186" t="s">
        <v>3323</v>
      </c>
      <c r="F607" s="183" t="s">
        <v>1967</v>
      </c>
      <c r="G607" s="177">
        <v>5.0</v>
      </c>
      <c r="H607" s="177">
        <v>1.0</v>
      </c>
      <c r="I607" s="177">
        <v>7.0</v>
      </c>
      <c r="J607" s="184">
        <v>50.0</v>
      </c>
      <c r="K607" s="185">
        <f t="shared" si="3"/>
        <v>10</v>
      </c>
      <c r="L607" s="187" t="s">
        <v>594</v>
      </c>
    </row>
    <row r="608" ht="11.25" customHeight="1">
      <c r="A608" s="175" t="s">
        <v>3312</v>
      </c>
      <c r="B608" s="188" t="s">
        <v>3313</v>
      </c>
      <c r="C608" s="183" t="s">
        <v>88</v>
      </c>
      <c r="D608" s="175" t="s">
        <v>3324</v>
      </c>
      <c r="E608" s="186" t="s">
        <v>3325</v>
      </c>
      <c r="F608" s="183" t="s">
        <v>1967</v>
      </c>
      <c r="G608" s="177">
        <v>5.0</v>
      </c>
      <c r="H608" s="177">
        <v>1.0</v>
      </c>
      <c r="I608" s="177">
        <v>7.0</v>
      </c>
      <c r="J608" s="184">
        <v>50.0</v>
      </c>
      <c r="K608" s="185">
        <f t="shared" si="3"/>
        <v>10</v>
      </c>
      <c r="L608" s="187" t="s">
        <v>594</v>
      </c>
    </row>
    <row r="609" ht="11.25" customHeight="1">
      <c r="A609" s="175" t="s">
        <v>3312</v>
      </c>
      <c r="B609" s="188" t="s">
        <v>3313</v>
      </c>
      <c r="C609" s="183" t="s">
        <v>88</v>
      </c>
      <c r="D609" s="175" t="s">
        <v>3326</v>
      </c>
      <c r="E609" s="186" t="s">
        <v>3327</v>
      </c>
      <c r="F609" s="183" t="s">
        <v>1967</v>
      </c>
      <c r="G609" s="177">
        <v>5.0</v>
      </c>
      <c r="H609" s="177">
        <v>1.0</v>
      </c>
      <c r="I609" s="177">
        <v>7.0</v>
      </c>
      <c r="J609" s="184">
        <v>50.0</v>
      </c>
      <c r="K609" s="185">
        <f t="shared" si="3"/>
        <v>10</v>
      </c>
      <c r="L609" s="187" t="s">
        <v>594</v>
      </c>
    </row>
    <row r="610" ht="11.25" customHeight="1">
      <c r="A610" s="175" t="s">
        <v>3312</v>
      </c>
      <c r="B610" s="188" t="s">
        <v>3313</v>
      </c>
      <c r="C610" s="183" t="s">
        <v>88</v>
      </c>
      <c r="D610" s="175" t="s">
        <v>3328</v>
      </c>
      <c r="E610" s="186" t="s">
        <v>3032</v>
      </c>
      <c r="F610" s="183" t="s">
        <v>1967</v>
      </c>
      <c r="G610" s="177">
        <v>5.0</v>
      </c>
      <c r="H610" s="177">
        <v>1.0</v>
      </c>
      <c r="I610" s="177">
        <v>7.0</v>
      </c>
      <c r="J610" s="184">
        <v>50.0</v>
      </c>
      <c r="K610" s="185">
        <f t="shared" si="3"/>
        <v>10</v>
      </c>
      <c r="L610" s="187" t="s">
        <v>594</v>
      </c>
    </row>
    <row r="611" ht="11.25" customHeight="1">
      <c r="A611" s="175" t="s">
        <v>3312</v>
      </c>
      <c r="B611" s="188" t="s">
        <v>3313</v>
      </c>
      <c r="C611" s="183" t="s">
        <v>88</v>
      </c>
      <c r="D611" s="175" t="s">
        <v>3329</v>
      </c>
      <c r="E611" s="186" t="s">
        <v>3330</v>
      </c>
      <c r="F611" s="183" t="s">
        <v>1967</v>
      </c>
      <c r="G611" s="177">
        <v>5.0</v>
      </c>
      <c r="H611" s="177">
        <v>1.0</v>
      </c>
      <c r="I611" s="177">
        <v>7.0</v>
      </c>
      <c r="J611" s="184">
        <v>50.0</v>
      </c>
      <c r="K611" s="185">
        <f t="shared" si="3"/>
        <v>10</v>
      </c>
      <c r="L611" s="187" t="s">
        <v>594</v>
      </c>
    </row>
    <row r="612" ht="11.25" customHeight="1">
      <c r="A612" s="175" t="s">
        <v>3312</v>
      </c>
      <c r="B612" s="188" t="s">
        <v>3313</v>
      </c>
      <c r="C612" s="183" t="s">
        <v>88</v>
      </c>
      <c r="D612" s="175" t="s">
        <v>3331</v>
      </c>
      <c r="E612" s="186" t="s">
        <v>3332</v>
      </c>
      <c r="F612" s="183" t="s">
        <v>1967</v>
      </c>
      <c r="G612" s="177">
        <v>5.0</v>
      </c>
      <c r="H612" s="177">
        <v>1.0</v>
      </c>
      <c r="I612" s="177">
        <v>7.0</v>
      </c>
      <c r="J612" s="184">
        <v>50.0</v>
      </c>
      <c r="K612" s="185">
        <f t="shared" si="3"/>
        <v>10</v>
      </c>
      <c r="L612" s="187" t="s">
        <v>594</v>
      </c>
    </row>
    <row r="613" ht="11.25" customHeight="1">
      <c r="A613" s="175" t="s">
        <v>3312</v>
      </c>
      <c r="B613" s="188" t="s">
        <v>3313</v>
      </c>
      <c r="C613" s="183" t="s">
        <v>88</v>
      </c>
      <c r="D613" s="175" t="s">
        <v>3333</v>
      </c>
      <c r="E613" s="186" t="s">
        <v>3334</v>
      </c>
      <c r="F613" s="183" t="s">
        <v>1967</v>
      </c>
      <c r="G613" s="177">
        <v>5.0</v>
      </c>
      <c r="H613" s="177">
        <v>1.0</v>
      </c>
      <c r="I613" s="177">
        <v>7.0</v>
      </c>
      <c r="J613" s="184">
        <v>50.0</v>
      </c>
      <c r="K613" s="185">
        <f t="shared" si="3"/>
        <v>10</v>
      </c>
      <c r="L613" s="187" t="s">
        <v>594</v>
      </c>
    </row>
    <row r="614" ht="11.25" customHeight="1">
      <c r="A614" s="175" t="s">
        <v>3312</v>
      </c>
      <c r="B614" s="188" t="s">
        <v>3313</v>
      </c>
      <c r="C614" s="183" t="s">
        <v>88</v>
      </c>
      <c r="D614" s="175" t="s">
        <v>3335</v>
      </c>
      <c r="E614" s="186" t="s">
        <v>3336</v>
      </c>
      <c r="F614" s="183" t="s">
        <v>1967</v>
      </c>
      <c r="G614" s="177">
        <v>5.0</v>
      </c>
      <c r="H614" s="177">
        <v>1.0</v>
      </c>
      <c r="I614" s="177">
        <v>7.0</v>
      </c>
      <c r="J614" s="184">
        <v>50.0</v>
      </c>
      <c r="K614" s="185">
        <f t="shared" si="3"/>
        <v>10</v>
      </c>
      <c r="L614" s="187" t="s">
        <v>594</v>
      </c>
    </row>
    <row r="615" ht="11.25" customHeight="1">
      <c r="A615" s="175" t="s">
        <v>3312</v>
      </c>
      <c r="B615" s="188" t="s">
        <v>3313</v>
      </c>
      <c r="C615" s="183" t="s">
        <v>88</v>
      </c>
      <c r="D615" s="175" t="s">
        <v>3337</v>
      </c>
      <c r="E615" s="186" t="s">
        <v>3338</v>
      </c>
      <c r="F615" s="183" t="s">
        <v>1967</v>
      </c>
      <c r="G615" s="177">
        <v>5.0</v>
      </c>
      <c r="H615" s="177">
        <v>1.0</v>
      </c>
      <c r="I615" s="177">
        <v>7.0</v>
      </c>
      <c r="J615" s="184">
        <v>50.0</v>
      </c>
      <c r="K615" s="185">
        <f t="shared" si="3"/>
        <v>10</v>
      </c>
      <c r="L615" s="187" t="s">
        <v>594</v>
      </c>
    </row>
    <row r="616" ht="11.25" customHeight="1">
      <c r="A616" s="175" t="s">
        <v>3339</v>
      </c>
      <c r="B616" s="188" t="s">
        <v>3340</v>
      </c>
      <c r="C616" s="183" t="s">
        <v>88</v>
      </c>
      <c r="D616" s="175" t="s">
        <v>3341</v>
      </c>
      <c r="E616" s="186" t="s">
        <v>3342</v>
      </c>
      <c r="F616" s="183" t="s">
        <v>1967</v>
      </c>
      <c r="G616" s="177">
        <v>2.0</v>
      </c>
      <c r="H616" s="177">
        <v>1.0</v>
      </c>
      <c r="I616" s="177">
        <v>2.0</v>
      </c>
      <c r="J616" s="184">
        <v>50.0</v>
      </c>
      <c r="K616" s="185">
        <v>25.0</v>
      </c>
      <c r="L616" s="187" t="s">
        <v>594</v>
      </c>
    </row>
    <row r="617" ht="11.25" customHeight="1">
      <c r="A617" s="175" t="s">
        <v>3339</v>
      </c>
      <c r="B617" s="188" t="s">
        <v>3340</v>
      </c>
      <c r="C617" s="183" t="s">
        <v>88</v>
      </c>
      <c r="D617" s="175" t="s">
        <v>3343</v>
      </c>
      <c r="E617" s="186" t="s">
        <v>3344</v>
      </c>
      <c r="F617" s="183" t="s">
        <v>1967</v>
      </c>
      <c r="G617" s="177">
        <v>2.0</v>
      </c>
      <c r="H617" s="177">
        <v>1.0</v>
      </c>
      <c r="I617" s="177">
        <v>2.0</v>
      </c>
      <c r="J617" s="184">
        <v>50.0</v>
      </c>
      <c r="K617" s="185">
        <v>25.0</v>
      </c>
      <c r="L617" s="187" t="s">
        <v>594</v>
      </c>
    </row>
    <row r="618" ht="11.25" customHeight="1">
      <c r="A618" s="175" t="s">
        <v>3345</v>
      </c>
      <c r="B618" s="188" t="s">
        <v>3346</v>
      </c>
      <c r="C618" s="183" t="s">
        <v>88</v>
      </c>
      <c r="D618" s="175" t="s">
        <v>3347</v>
      </c>
      <c r="E618" s="186" t="s">
        <v>3348</v>
      </c>
      <c r="F618" s="183" t="s">
        <v>1967</v>
      </c>
      <c r="G618" s="177">
        <v>2.0</v>
      </c>
      <c r="H618" s="177">
        <v>1.0</v>
      </c>
      <c r="I618" s="177">
        <v>4.0</v>
      </c>
      <c r="J618" s="184">
        <v>50.0</v>
      </c>
      <c r="K618" s="185">
        <v>25.0</v>
      </c>
      <c r="L618" s="187" t="s">
        <v>594</v>
      </c>
    </row>
    <row r="619" ht="11.25" customHeight="1">
      <c r="A619" s="175" t="s">
        <v>3349</v>
      </c>
      <c r="B619" s="188" t="s">
        <v>3350</v>
      </c>
      <c r="C619" s="183" t="s">
        <v>88</v>
      </c>
      <c r="D619" s="175" t="s">
        <v>3351</v>
      </c>
      <c r="E619" s="186" t="s">
        <v>3352</v>
      </c>
      <c r="F619" s="183" t="s">
        <v>1967</v>
      </c>
      <c r="G619" s="177">
        <v>2.0</v>
      </c>
      <c r="H619" s="177">
        <v>1.0</v>
      </c>
      <c r="I619" s="177">
        <v>2.0</v>
      </c>
      <c r="J619" s="184">
        <v>50.0</v>
      </c>
      <c r="K619" s="185">
        <v>25.0</v>
      </c>
      <c r="L619" s="187" t="s">
        <v>594</v>
      </c>
    </row>
    <row r="620" ht="11.25" customHeight="1">
      <c r="A620" s="175" t="s">
        <v>3349</v>
      </c>
      <c r="B620" s="188" t="s">
        <v>3353</v>
      </c>
      <c r="C620" s="183" t="s">
        <v>88</v>
      </c>
      <c r="D620" s="175" t="s">
        <v>3354</v>
      </c>
      <c r="E620" s="186" t="s">
        <v>3355</v>
      </c>
      <c r="F620" s="183" t="s">
        <v>1967</v>
      </c>
      <c r="G620" s="177">
        <v>2.0</v>
      </c>
      <c r="H620" s="177">
        <v>1.0</v>
      </c>
      <c r="I620" s="177">
        <v>2.0</v>
      </c>
      <c r="J620" s="184">
        <v>50.0</v>
      </c>
      <c r="K620" s="185">
        <v>25.0</v>
      </c>
      <c r="L620" s="187" t="s">
        <v>594</v>
      </c>
    </row>
    <row r="621" ht="11.25" customHeight="1">
      <c r="A621" s="175" t="s">
        <v>3349</v>
      </c>
      <c r="B621" s="188" t="s">
        <v>3356</v>
      </c>
      <c r="C621" s="183" t="s">
        <v>88</v>
      </c>
      <c r="D621" s="175" t="s">
        <v>3357</v>
      </c>
      <c r="E621" s="186" t="s">
        <v>3358</v>
      </c>
      <c r="F621" s="183" t="s">
        <v>1967</v>
      </c>
      <c r="G621" s="177">
        <v>2.0</v>
      </c>
      <c r="H621" s="177">
        <v>1.0</v>
      </c>
      <c r="I621" s="177">
        <v>2.0</v>
      </c>
      <c r="J621" s="184">
        <v>50.0</v>
      </c>
      <c r="K621" s="185">
        <v>25.0</v>
      </c>
      <c r="L621" s="187" t="s">
        <v>594</v>
      </c>
    </row>
    <row r="622" ht="11.25" customHeight="1">
      <c r="A622" s="175" t="s">
        <v>3349</v>
      </c>
      <c r="B622" s="188" t="s">
        <v>3359</v>
      </c>
      <c r="C622" s="183" t="s">
        <v>88</v>
      </c>
      <c r="D622" s="175" t="s">
        <v>3360</v>
      </c>
      <c r="E622" s="186" t="s">
        <v>3361</v>
      </c>
      <c r="F622" s="183" t="s">
        <v>1967</v>
      </c>
      <c r="G622" s="177">
        <v>2.0</v>
      </c>
      <c r="H622" s="177">
        <v>1.0</v>
      </c>
      <c r="I622" s="177">
        <v>2.0</v>
      </c>
      <c r="J622" s="184">
        <v>50.0</v>
      </c>
      <c r="K622" s="185">
        <v>25.0</v>
      </c>
      <c r="L622" s="187" t="s">
        <v>594</v>
      </c>
    </row>
    <row r="623" ht="11.25" customHeight="1">
      <c r="A623" s="175" t="s">
        <v>3362</v>
      </c>
      <c r="B623" s="188" t="s">
        <v>3363</v>
      </c>
      <c r="C623" s="183" t="s">
        <v>88</v>
      </c>
      <c r="D623" s="175" t="s">
        <v>3364</v>
      </c>
      <c r="E623" s="186" t="s">
        <v>3365</v>
      </c>
      <c r="F623" s="183" t="s">
        <v>1967</v>
      </c>
      <c r="G623" s="177">
        <v>4.0</v>
      </c>
      <c r="H623" s="177">
        <v>3.0</v>
      </c>
      <c r="I623" s="177">
        <v>6.0</v>
      </c>
      <c r="J623" s="184">
        <v>50.0</v>
      </c>
      <c r="K623" s="185">
        <f>J623/G623</f>
        <v>12.5</v>
      </c>
      <c r="L623" s="187" t="s">
        <v>594</v>
      </c>
    </row>
    <row r="624" ht="11.25" customHeight="1">
      <c r="A624" s="175" t="s">
        <v>3366</v>
      </c>
      <c r="B624" s="188" t="s">
        <v>3367</v>
      </c>
      <c r="C624" s="183" t="s">
        <v>88</v>
      </c>
      <c r="D624" s="175" t="s">
        <v>3368</v>
      </c>
      <c r="E624" s="186" t="s">
        <v>3369</v>
      </c>
      <c r="F624" s="183" t="s">
        <v>1967</v>
      </c>
      <c r="G624" s="177">
        <v>2.0</v>
      </c>
      <c r="H624" s="177">
        <v>1.0</v>
      </c>
      <c r="I624" s="177">
        <v>3.0</v>
      </c>
      <c r="J624" s="184">
        <v>50.0</v>
      </c>
      <c r="K624" s="185">
        <v>25.0</v>
      </c>
      <c r="L624" s="187" t="s">
        <v>594</v>
      </c>
    </row>
    <row r="625" ht="11.25" customHeight="1">
      <c r="A625" s="175" t="s">
        <v>3370</v>
      </c>
      <c r="B625" s="188" t="s">
        <v>3371</v>
      </c>
      <c r="C625" s="183" t="s">
        <v>88</v>
      </c>
      <c r="D625" s="175" t="s">
        <v>3372</v>
      </c>
      <c r="E625" s="186" t="s">
        <v>3373</v>
      </c>
      <c r="F625" s="183" t="s">
        <v>1967</v>
      </c>
      <c r="G625" s="177">
        <v>5.0</v>
      </c>
      <c r="H625" s="177">
        <v>1.0</v>
      </c>
      <c r="I625" s="177">
        <v>5.0</v>
      </c>
      <c r="J625" s="184">
        <v>50.0</v>
      </c>
      <c r="K625" s="185">
        <v>10.0</v>
      </c>
      <c r="L625" s="187" t="s">
        <v>594</v>
      </c>
    </row>
    <row r="626" ht="11.25" customHeight="1">
      <c r="A626" s="175" t="s">
        <v>3370</v>
      </c>
      <c r="B626" s="188" t="s">
        <v>3371</v>
      </c>
      <c r="C626" s="183" t="s">
        <v>88</v>
      </c>
      <c r="D626" s="175" t="s">
        <v>3374</v>
      </c>
      <c r="E626" s="186" t="s">
        <v>3375</v>
      </c>
      <c r="F626" s="183" t="s">
        <v>1967</v>
      </c>
      <c r="G626" s="177">
        <v>5.0</v>
      </c>
      <c r="H626" s="177">
        <v>1.0</v>
      </c>
      <c r="I626" s="177">
        <v>5.0</v>
      </c>
      <c r="J626" s="184">
        <v>50.0</v>
      </c>
      <c r="K626" s="185">
        <v>10.0</v>
      </c>
      <c r="L626" s="187" t="s">
        <v>594</v>
      </c>
    </row>
    <row r="627" ht="11.25" customHeight="1">
      <c r="A627" s="175" t="s">
        <v>3370</v>
      </c>
      <c r="B627" s="188" t="s">
        <v>3371</v>
      </c>
      <c r="C627" s="183" t="s">
        <v>88</v>
      </c>
      <c r="D627" s="175" t="s">
        <v>3376</v>
      </c>
      <c r="E627" s="186" t="s">
        <v>3377</v>
      </c>
      <c r="F627" s="183" t="s">
        <v>1967</v>
      </c>
      <c r="G627" s="177">
        <v>5.0</v>
      </c>
      <c r="H627" s="177">
        <v>1.0</v>
      </c>
      <c r="I627" s="177">
        <v>5.0</v>
      </c>
      <c r="J627" s="184">
        <v>50.0</v>
      </c>
      <c r="K627" s="185">
        <v>10.0</v>
      </c>
      <c r="L627" s="187" t="s">
        <v>594</v>
      </c>
    </row>
    <row r="628" ht="11.25" customHeight="1">
      <c r="A628" s="175" t="s">
        <v>3370</v>
      </c>
      <c r="B628" s="188" t="s">
        <v>3371</v>
      </c>
      <c r="C628" s="183" t="s">
        <v>88</v>
      </c>
      <c r="D628" s="175" t="s">
        <v>3378</v>
      </c>
      <c r="E628" s="186" t="s">
        <v>3379</v>
      </c>
      <c r="F628" s="183" t="s">
        <v>1967</v>
      </c>
      <c r="G628" s="177">
        <v>5.0</v>
      </c>
      <c r="H628" s="177">
        <v>1.0</v>
      </c>
      <c r="I628" s="177">
        <v>5.0</v>
      </c>
      <c r="J628" s="184">
        <v>50.0</v>
      </c>
      <c r="K628" s="185">
        <v>10.0</v>
      </c>
      <c r="L628" s="187" t="s">
        <v>594</v>
      </c>
    </row>
    <row r="629" ht="11.25" customHeight="1">
      <c r="A629" s="175" t="s">
        <v>3370</v>
      </c>
      <c r="B629" s="188" t="s">
        <v>3371</v>
      </c>
      <c r="C629" s="183" t="s">
        <v>88</v>
      </c>
      <c r="D629" s="175" t="s">
        <v>3380</v>
      </c>
      <c r="E629" s="186" t="s">
        <v>3381</v>
      </c>
      <c r="F629" s="183" t="s">
        <v>1967</v>
      </c>
      <c r="G629" s="177">
        <v>5.0</v>
      </c>
      <c r="H629" s="177">
        <v>1.0</v>
      </c>
      <c r="I629" s="177">
        <v>5.0</v>
      </c>
      <c r="J629" s="184">
        <v>50.0</v>
      </c>
      <c r="K629" s="185">
        <v>10.0</v>
      </c>
      <c r="L629" s="187" t="s">
        <v>594</v>
      </c>
    </row>
    <row r="630" ht="11.25" customHeight="1">
      <c r="A630" s="175" t="s">
        <v>3370</v>
      </c>
      <c r="B630" s="188" t="s">
        <v>3371</v>
      </c>
      <c r="C630" s="183" t="s">
        <v>88</v>
      </c>
      <c r="D630" s="175" t="s">
        <v>3382</v>
      </c>
      <c r="E630" s="186" t="s">
        <v>3383</v>
      </c>
      <c r="F630" s="183" t="s">
        <v>1967</v>
      </c>
      <c r="G630" s="177">
        <v>5.0</v>
      </c>
      <c r="H630" s="177">
        <v>1.0</v>
      </c>
      <c r="I630" s="177">
        <v>5.0</v>
      </c>
      <c r="J630" s="184">
        <v>50.0</v>
      </c>
      <c r="K630" s="185">
        <v>10.0</v>
      </c>
      <c r="L630" s="187" t="s">
        <v>594</v>
      </c>
    </row>
    <row r="631" ht="11.25" customHeight="1">
      <c r="A631" s="175" t="s">
        <v>3370</v>
      </c>
      <c r="B631" s="188" t="s">
        <v>3371</v>
      </c>
      <c r="C631" s="183" t="s">
        <v>88</v>
      </c>
      <c r="D631" s="175" t="s">
        <v>3384</v>
      </c>
      <c r="E631" s="186" t="s">
        <v>3385</v>
      </c>
      <c r="F631" s="183" t="s">
        <v>1967</v>
      </c>
      <c r="G631" s="177">
        <v>5.0</v>
      </c>
      <c r="H631" s="177">
        <v>1.0</v>
      </c>
      <c r="I631" s="177">
        <v>5.0</v>
      </c>
      <c r="J631" s="184">
        <v>50.0</v>
      </c>
      <c r="K631" s="185">
        <v>10.0</v>
      </c>
      <c r="L631" s="187" t="s">
        <v>594</v>
      </c>
    </row>
    <row r="632" ht="11.25" customHeight="1">
      <c r="A632" s="175" t="s">
        <v>3370</v>
      </c>
      <c r="B632" s="188" t="s">
        <v>3371</v>
      </c>
      <c r="C632" s="183" t="s">
        <v>88</v>
      </c>
      <c r="D632" s="175" t="s">
        <v>3386</v>
      </c>
      <c r="E632" s="186" t="s">
        <v>3387</v>
      </c>
      <c r="F632" s="183" t="s">
        <v>1967</v>
      </c>
      <c r="G632" s="177">
        <v>5.0</v>
      </c>
      <c r="H632" s="177">
        <v>1.0</v>
      </c>
      <c r="I632" s="177">
        <v>5.0</v>
      </c>
      <c r="J632" s="184">
        <v>50.0</v>
      </c>
      <c r="K632" s="185">
        <v>10.0</v>
      </c>
      <c r="L632" s="187" t="s">
        <v>594</v>
      </c>
    </row>
    <row r="633" ht="11.25" customHeight="1">
      <c r="A633" s="175" t="s">
        <v>3370</v>
      </c>
      <c r="B633" s="188" t="s">
        <v>3371</v>
      </c>
      <c r="C633" s="183" t="s">
        <v>88</v>
      </c>
      <c r="D633" s="175" t="s">
        <v>3388</v>
      </c>
      <c r="E633" s="186" t="s">
        <v>3389</v>
      </c>
      <c r="F633" s="183" t="s">
        <v>1967</v>
      </c>
      <c r="G633" s="177">
        <v>5.0</v>
      </c>
      <c r="H633" s="177">
        <v>1.0</v>
      </c>
      <c r="I633" s="177">
        <v>5.0</v>
      </c>
      <c r="J633" s="184">
        <v>50.0</v>
      </c>
      <c r="K633" s="185">
        <v>10.0</v>
      </c>
      <c r="L633" s="187" t="s">
        <v>594</v>
      </c>
    </row>
    <row r="634" ht="11.25" customHeight="1">
      <c r="A634" s="175" t="s">
        <v>3370</v>
      </c>
      <c r="B634" s="188" t="s">
        <v>3371</v>
      </c>
      <c r="C634" s="183" t="s">
        <v>88</v>
      </c>
      <c r="D634" s="175" t="s">
        <v>3390</v>
      </c>
      <c r="E634" s="186" t="s">
        <v>3391</v>
      </c>
      <c r="F634" s="183" t="s">
        <v>1967</v>
      </c>
      <c r="G634" s="177">
        <v>5.0</v>
      </c>
      <c r="H634" s="177">
        <v>1.0</v>
      </c>
      <c r="I634" s="177">
        <v>5.0</v>
      </c>
      <c r="J634" s="184">
        <v>50.0</v>
      </c>
      <c r="K634" s="185">
        <v>10.0</v>
      </c>
      <c r="L634" s="187" t="s">
        <v>594</v>
      </c>
    </row>
    <row r="635" ht="11.25" customHeight="1">
      <c r="A635" s="175" t="s">
        <v>3370</v>
      </c>
      <c r="B635" s="188" t="s">
        <v>3371</v>
      </c>
      <c r="C635" s="183" t="s">
        <v>88</v>
      </c>
      <c r="D635" s="175" t="s">
        <v>3392</v>
      </c>
      <c r="E635" s="186" t="s">
        <v>3393</v>
      </c>
      <c r="F635" s="183" t="s">
        <v>1967</v>
      </c>
      <c r="G635" s="177">
        <v>5.0</v>
      </c>
      <c r="H635" s="177">
        <v>1.0</v>
      </c>
      <c r="I635" s="177">
        <v>5.0</v>
      </c>
      <c r="J635" s="184">
        <v>50.0</v>
      </c>
      <c r="K635" s="185">
        <v>10.0</v>
      </c>
      <c r="L635" s="187" t="s">
        <v>594</v>
      </c>
    </row>
    <row r="636" ht="11.25" customHeight="1">
      <c r="A636" s="175" t="s">
        <v>3370</v>
      </c>
      <c r="B636" s="188" t="s">
        <v>3371</v>
      </c>
      <c r="C636" s="183" t="s">
        <v>88</v>
      </c>
      <c r="D636" s="175" t="s">
        <v>3394</v>
      </c>
      <c r="E636" s="186" t="s">
        <v>3395</v>
      </c>
      <c r="F636" s="183" t="s">
        <v>1967</v>
      </c>
      <c r="G636" s="177">
        <v>5.0</v>
      </c>
      <c r="H636" s="177">
        <v>1.0</v>
      </c>
      <c r="I636" s="177">
        <v>5.0</v>
      </c>
      <c r="J636" s="184">
        <v>50.0</v>
      </c>
      <c r="K636" s="185">
        <v>10.0</v>
      </c>
      <c r="L636" s="187" t="s">
        <v>594</v>
      </c>
    </row>
    <row r="637" ht="11.25" customHeight="1">
      <c r="A637" s="175" t="s">
        <v>3370</v>
      </c>
      <c r="B637" s="188" t="s">
        <v>3371</v>
      </c>
      <c r="C637" s="183" t="s">
        <v>88</v>
      </c>
      <c r="D637" s="175" t="s">
        <v>3396</v>
      </c>
      <c r="E637" s="186" t="s">
        <v>3397</v>
      </c>
      <c r="F637" s="183" t="s">
        <v>1967</v>
      </c>
      <c r="G637" s="177">
        <v>5.0</v>
      </c>
      <c r="H637" s="177">
        <v>1.0</v>
      </c>
      <c r="I637" s="177">
        <v>5.0</v>
      </c>
      <c r="J637" s="184">
        <v>50.0</v>
      </c>
      <c r="K637" s="185">
        <v>10.0</v>
      </c>
      <c r="L637" s="187" t="s">
        <v>594</v>
      </c>
    </row>
    <row r="638" ht="11.25" customHeight="1">
      <c r="A638" s="175" t="s">
        <v>3370</v>
      </c>
      <c r="B638" s="188" t="s">
        <v>3371</v>
      </c>
      <c r="C638" s="183" t="s">
        <v>88</v>
      </c>
      <c r="D638" s="175" t="s">
        <v>3398</v>
      </c>
      <c r="E638" s="186" t="s">
        <v>3399</v>
      </c>
      <c r="F638" s="183" t="s">
        <v>1967</v>
      </c>
      <c r="G638" s="177">
        <v>5.0</v>
      </c>
      <c r="H638" s="177">
        <v>1.0</v>
      </c>
      <c r="I638" s="177">
        <v>5.0</v>
      </c>
      <c r="J638" s="184">
        <v>50.0</v>
      </c>
      <c r="K638" s="185">
        <v>10.0</v>
      </c>
      <c r="L638" s="187" t="s">
        <v>594</v>
      </c>
    </row>
    <row r="639" ht="11.25" customHeight="1">
      <c r="A639" s="175" t="s">
        <v>3370</v>
      </c>
      <c r="B639" s="188" t="s">
        <v>3371</v>
      </c>
      <c r="C639" s="183" t="s">
        <v>88</v>
      </c>
      <c r="D639" s="175" t="s">
        <v>3400</v>
      </c>
      <c r="E639" s="186" t="s">
        <v>3401</v>
      </c>
      <c r="F639" s="183" t="s">
        <v>1967</v>
      </c>
      <c r="G639" s="177">
        <v>5.0</v>
      </c>
      <c r="H639" s="177">
        <v>1.0</v>
      </c>
      <c r="I639" s="177">
        <v>5.0</v>
      </c>
      <c r="J639" s="184">
        <v>50.0</v>
      </c>
      <c r="K639" s="185">
        <v>10.0</v>
      </c>
      <c r="L639" s="187" t="s">
        <v>594</v>
      </c>
    </row>
    <row r="640" ht="11.25" customHeight="1">
      <c r="A640" s="175" t="s">
        <v>3370</v>
      </c>
      <c r="B640" s="188" t="s">
        <v>3371</v>
      </c>
      <c r="C640" s="183" t="s">
        <v>88</v>
      </c>
      <c r="D640" s="175" t="s">
        <v>3402</v>
      </c>
      <c r="E640" s="186" t="s">
        <v>3403</v>
      </c>
      <c r="F640" s="183" t="s">
        <v>1967</v>
      </c>
      <c r="G640" s="177">
        <v>5.0</v>
      </c>
      <c r="H640" s="177">
        <v>1.0</v>
      </c>
      <c r="I640" s="177">
        <v>5.0</v>
      </c>
      <c r="J640" s="184">
        <v>50.0</v>
      </c>
      <c r="K640" s="185">
        <v>10.0</v>
      </c>
      <c r="L640" s="187" t="s">
        <v>594</v>
      </c>
    </row>
    <row r="641" ht="11.25" customHeight="1">
      <c r="A641" s="175" t="s">
        <v>3370</v>
      </c>
      <c r="B641" s="188" t="s">
        <v>3371</v>
      </c>
      <c r="C641" s="183" t="s">
        <v>88</v>
      </c>
      <c r="D641" s="175" t="s">
        <v>3404</v>
      </c>
      <c r="E641" s="186" t="s">
        <v>3405</v>
      </c>
      <c r="F641" s="183" t="s">
        <v>1967</v>
      </c>
      <c r="G641" s="177">
        <v>5.0</v>
      </c>
      <c r="H641" s="177">
        <v>1.0</v>
      </c>
      <c r="I641" s="177">
        <v>5.0</v>
      </c>
      <c r="J641" s="184">
        <v>50.0</v>
      </c>
      <c r="K641" s="185">
        <v>10.0</v>
      </c>
      <c r="L641" s="187" t="s">
        <v>594</v>
      </c>
    </row>
    <row r="642" ht="11.25" customHeight="1">
      <c r="A642" s="175" t="s">
        <v>3370</v>
      </c>
      <c r="B642" s="188" t="s">
        <v>3371</v>
      </c>
      <c r="C642" s="183" t="s">
        <v>88</v>
      </c>
      <c r="D642" s="175" t="s">
        <v>3406</v>
      </c>
      <c r="E642" s="186" t="s">
        <v>3407</v>
      </c>
      <c r="F642" s="183" t="s">
        <v>1967</v>
      </c>
      <c r="G642" s="177">
        <v>5.0</v>
      </c>
      <c r="H642" s="177">
        <v>1.0</v>
      </c>
      <c r="I642" s="177">
        <v>5.0</v>
      </c>
      <c r="J642" s="184">
        <v>50.0</v>
      </c>
      <c r="K642" s="185">
        <v>10.0</v>
      </c>
      <c r="L642" s="187" t="s">
        <v>594</v>
      </c>
    </row>
    <row r="643" ht="11.25" customHeight="1">
      <c r="A643" s="175" t="s">
        <v>3370</v>
      </c>
      <c r="B643" s="188" t="s">
        <v>3371</v>
      </c>
      <c r="C643" s="183" t="s">
        <v>88</v>
      </c>
      <c r="D643" s="175" t="s">
        <v>3408</v>
      </c>
      <c r="E643" s="186" t="s">
        <v>3409</v>
      </c>
      <c r="F643" s="183" t="s">
        <v>1967</v>
      </c>
      <c r="G643" s="177">
        <v>5.0</v>
      </c>
      <c r="H643" s="177">
        <v>1.0</v>
      </c>
      <c r="I643" s="177">
        <v>5.0</v>
      </c>
      <c r="J643" s="184">
        <v>50.0</v>
      </c>
      <c r="K643" s="185">
        <v>10.0</v>
      </c>
      <c r="L643" s="187" t="s">
        <v>594</v>
      </c>
    </row>
    <row r="644" ht="11.25" customHeight="1">
      <c r="A644" s="175" t="s">
        <v>3370</v>
      </c>
      <c r="B644" s="188" t="s">
        <v>3371</v>
      </c>
      <c r="C644" s="183" t="s">
        <v>88</v>
      </c>
      <c r="D644" s="175" t="s">
        <v>3410</v>
      </c>
      <c r="E644" s="186" t="s">
        <v>3411</v>
      </c>
      <c r="F644" s="183" t="s">
        <v>1967</v>
      </c>
      <c r="G644" s="177">
        <v>5.0</v>
      </c>
      <c r="H644" s="177">
        <v>1.0</v>
      </c>
      <c r="I644" s="177">
        <v>5.0</v>
      </c>
      <c r="J644" s="184">
        <v>50.0</v>
      </c>
      <c r="K644" s="185">
        <v>10.0</v>
      </c>
      <c r="L644" s="187" t="s">
        <v>594</v>
      </c>
    </row>
    <row r="645" ht="11.25" customHeight="1">
      <c r="A645" s="175" t="s">
        <v>3370</v>
      </c>
      <c r="B645" s="188" t="s">
        <v>3371</v>
      </c>
      <c r="C645" s="183" t="s">
        <v>88</v>
      </c>
      <c r="D645" s="175" t="s">
        <v>3412</v>
      </c>
      <c r="E645" s="186" t="s">
        <v>3413</v>
      </c>
      <c r="F645" s="183" t="s">
        <v>1967</v>
      </c>
      <c r="G645" s="177">
        <v>5.0</v>
      </c>
      <c r="H645" s="177">
        <v>1.0</v>
      </c>
      <c r="I645" s="177">
        <v>5.0</v>
      </c>
      <c r="J645" s="184">
        <v>50.0</v>
      </c>
      <c r="K645" s="185">
        <v>10.0</v>
      </c>
      <c r="L645" s="187" t="s">
        <v>594</v>
      </c>
    </row>
    <row r="646" ht="11.25" customHeight="1">
      <c r="A646" s="175" t="s">
        <v>3370</v>
      </c>
      <c r="B646" s="188" t="s">
        <v>3371</v>
      </c>
      <c r="C646" s="183" t="s">
        <v>88</v>
      </c>
      <c r="D646" s="175" t="s">
        <v>3414</v>
      </c>
      <c r="E646" s="186" t="s">
        <v>3415</v>
      </c>
      <c r="F646" s="183" t="s">
        <v>1967</v>
      </c>
      <c r="G646" s="177">
        <v>5.0</v>
      </c>
      <c r="H646" s="177">
        <v>1.0</v>
      </c>
      <c r="I646" s="177">
        <v>5.0</v>
      </c>
      <c r="J646" s="184">
        <v>50.0</v>
      </c>
      <c r="K646" s="185">
        <v>10.0</v>
      </c>
      <c r="L646" s="187" t="s">
        <v>594</v>
      </c>
    </row>
    <row r="647" ht="11.25" customHeight="1">
      <c r="A647" s="175" t="s">
        <v>3416</v>
      </c>
      <c r="B647" s="188" t="s">
        <v>3417</v>
      </c>
      <c r="C647" s="183" t="s">
        <v>88</v>
      </c>
      <c r="D647" s="175" t="s">
        <v>3418</v>
      </c>
      <c r="E647" s="186" t="s">
        <v>3419</v>
      </c>
      <c r="F647" s="183" t="s">
        <v>1967</v>
      </c>
      <c r="G647" s="177">
        <v>2.0</v>
      </c>
      <c r="H647" s="177">
        <v>1.0</v>
      </c>
      <c r="I647" s="177">
        <v>2.0</v>
      </c>
      <c r="J647" s="184">
        <v>50.0</v>
      </c>
      <c r="K647" s="185">
        <v>25.0</v>
      </c>
      <c r="L647" s="187" t="s">
        <v>594</v>
      </c>
    </row>
    <row r="648" ht="11.25" customHeight="1">
      <c r="A648" s="175" t="s">
        <v>3416</v>
      </c>
      <c r="B648" s="188" t="s">
        <v>3417</v>
      </c>
      <c r="C648" s="183" t="s">
        <v>88</v>
      </c>
      <c r="D648" s="175" t="s">
        <v>3420</v>
      </c>
      <c r="E648" s="186" t="s">
        <v>3421</v>
      </c>
      <c r="F648" s="183" t="s">
        <v>1967</v>
      </c>
      <c r="G648" s="177">
        <v>2.0</v>
      </c>
      <c r="H648" s="177">
        <v>1.0</v>
      </c>
      <c r="I648" s="177">
        <v>2.0</v>
      </c>
      <c r="J648" s="184">
        <v>50.0</v>
      </c>
      <c r="K648" s="185">
        <v>25.0</v>
      </c>
      <c r="L648" s="187" t="s">
        <v>594</v>
      </c>
    </row>
    <row r="649" ht="11.25" customHeight="1">
      <c r="A649" s="175" t="s">
        <v>3416</v>
      </c>
      <c r="B649" s="188" t="s">
        <v>3417</v>
      </c>
      <c r="C649" s="183" t="s">
        <v>88</v>
      </c>
      <c r="D649" s="175" t="s">
        <v>3422</v>
      </c>
      <c r="E649" s="186" t="s">
        <v>3423</v>
      </c>
      <c r="F649" s="183" t="s">
        <v>1967</v>
      </c>
      <c r="G649" s="177">
        <v>2.0</v>
      </c>
      <c r="H649" s="177">
        <v>1.0</v>
      </c>
      <c r="I649" s="177">
        <v>2.0</v>
      </c>
      <c r="J649" s="184">
        <v>50.0</v>
      </c>
      <c r="K649" s="185">
        <v>25.0</v>
      </c>
      <c r="L649" s="187" t="s">
        <v>594</v>
      </c>
    </row>
    <row r="650" ht="11.25" customHeight="1">
      <c r="A650" s="175" t="s">
        <v>3416</v>
      </c>
      <c r="B650" s="188" t="s">
        <v>3417</v>
      </c>
      <c r="C650" s="183" t="s">
        <v>88</v>
      </c>
      <c r="D650" s="175" t="s">
        <v>3424</v>
      </c>
      <c r="E650" s="186" t="s">
        <v>3425</v>
      </c>
      <c r="F650" s="183" t="s">
        <v>1967</v>
      </c>
      <c r="G650" s="177">
        <v>2.0</v>
      </c>
      <c r="H650" s="177">
        <v>1.0</v>
      </c>
      <c r="I650" s="177">
        <v>2.0</v>
      </c>
      <c r="J650" s="184">
        <v>50.0</v>
      </c>
      <c r="K650" s="185">
        <v>25.0</v>
      </c>
      <c r="L650" s="187" t="s">
        <v>594</v>
      </c>
    </row>
    <row r="651" ht="11.25" customHeight="1">
      <c r="A651" s="175" t="s">
        <v>3416</v>
      </c>
      <c r="B651" s="188" t="s">
        <v>3417</v>
      </c>
      <c r="C651" s="183" t="s">
        <v>88</v>
      </c>
      <c r="D651" s="175" t="s">
        <v>3426</v>
      </c>
      <c r="E651" s="186" t="s">
        <v>3427</v>
      </c>
      <c r="F651" s="183" t="s">
        <v>1967</v>
      </c>
      <c r="G651" s="177">
        <v>2.0</v>
      </c>
      <c r="H651" s="177">
        <v>1.0</v>
      </c>
      <c r="I651" s="177">
        <v>2.0</v>
      </c>
      <c r="J651" s="184">
        <v>50.0</v>
      </c>
      <c r="K651" s="185">
        <v>25.0</v>
      </c>
      <c r="L651" s="187" t="s">
        <v>594</v>
      </c>
    </row>
    <row r="652" ht="11.25" customHeight="1">
      <c r="A652" s="175" t="s">
        <v>3416</v>
      </c>
      <c r="B652" s="188" t="s">
        <v>3417</v>
      </c>
      <c r="C652" s="183" t="s">
        <v>88</v>
      </c>
      <c r="D652" s="175" t="s">
        <v>3428</v>
      </c>
      <c r="E652" s="186" t="s">
        <v>3429</v>
      </c>
      <c r="F652" s="183" t="s">
        <v>1967</v>
      </c>
      <c r="G652" s="177">
        <v>2.0</v>
      </c>
      <c r="H652" s="177">
        <v>1.0</v>
      </c>
      <c r="I652" s="177">
        <v>2.0</v>
      </c>
      <c r="J652" s="184">
        <v>50.0</v>
      </c>
      <c r="K652" s="185">
        <v>25.0</v>
      </c>
      <c r="L652" s="187" t="s">
        <v>594</v>
      </c>
    </row>
    <row r="653" ht="11.25" customHeight="1">
      <c r="A653" s="175" t="s">
        <v>3416</v>
      </c>
      <c r="B653" s="188" t="s">
        <v>3430</v>
      </c>
      <c r="C653" s="183" t="s">
        <v>88</v>
      </c>
      <c r="D653" s="175" t="s">
        <v>3431</v>
      </c>
      <c r="E653" s="186" t="s">
        <v>3432</v>
      </c>
      <c r="F653" s="183" t="s">
        <v>1967</v>
      </c>
      <c r="G653" s="177">
        <v>2.0</v>
      </c>
      <c r="H653" s="177">
        <v>1.0</v>
      </c>
      <c r="I653" s="177">
        <v>2.0</v>
      </c>
      <c r="J653" s="184">
        <v>50.0</v>
      </c>
      <c r="K653" s="185">
        <v>25.0</v>
      </c>
      <c r="L653" s="187" t="s">
        <v>594</v>
      </c>
    </row>
    <row r="654" ht="11.25" customHeight="1">
      <c r="A654" s="175" t="s">
        <v>3433</v>
      </c>
      <c r="B654" s="188" t="s">
        <v>3434</v>
      </c>
      <c r="C654" s="183" t="s">
        <v>88</v>
      </c>
      <c r="D654" s="175" t="s">
        <v>3435</v>
      </c>
      <c r="E654" s="186" t="s">
        <v>3436</v>
      </c>
      <c r="F654" s="183" t="s">
        <v>1967</v>
      </c>
      <c r="G654" s="177">
        <v>2.0</v>
      </c>
      <c r="H654" s="177">
        <v>2.0</v>
      </c>
      <c r="I654" s="177">
        <v>6.0</v>
      </c>
      <c r="J654" s="184">
        <v>50.0</v>
      </c>
      <c r="K654" s="185">
        <v>25.0</v>
      </c>
      <c r="L654" s="187" t="s">
        <v>594</v>
      </c>
    </row>
    <row r="655" ht="11.25" customHeight="1">
      <c r="A655" s="175" t="s">
        <v>3433</v>
      </c>
      <c r="B655" s="188" t="s">
        <v>3434</v>
      </c>
      <c r="C655" s="183" t="s">
        <v>88</v>
      </c>
      <c r="D655" s="175" t="s">
        <v>3437</v>
      </c>
      <c r="E655" s="186" t="s">
        <v>3438</v>
      </c>
      <c r="F655" s="183" t="s">
        <v>1967</v>
      </c>
      <c r="G655" s="177">
        <v>2.0</v>
      </c>
      <c r="H655" s="177">
        <v>2.0</v>
      </c>
      <c r="I655" s="177">
        <v>6.0</v>
      </c>
      <c r="J655" s="184">
        <v>50.0</v>
      </c>
      <c r="K655" s="185">
        <v>25.0</v>
      </c>
      <c r="L655" s="187" t="s">
        <v>594</v>
      </c>
    </row>
    <row r="656" ht="11.25" customHeight="1">
      <c r="A656" s="175" t="s">
        <v>3433</v>
      </c>
      <c r="B656" s="188" t="s">
        <v>3434</v>
      </c>
      <c r="C656" s="183" t="s">
        <v>88</v>
      </c>
      <c r="D656" s="175" t="s">
        <v>3439</v>
      </c>
      <c r="E656" s="186" t="s">
        <v>3440</v>
      </c>
      <c r="F656" s="183" t="s">
        <v>1967</v>
      </c>
      <c r="G656" s="177">
        <v>2.0</v>
      </c>
      <c r="H656" s="177">
        <v>2.0</v>
      </c>
      <c r="I656" s="177">
        <v>6.0</v>
      </c>
      <c r="J656" s="184">
        <v>50.0</v>
      </c>
      <c r="K656" s="185">
        <v>25.0</v>
      </c>
      <c r="L656" s="187" t="s">
        <v>594</v>
      </c>
    </row>
    <row r="657" ht="11.25" customHeight="1">
      <c r="A657" s="175" t="s">
        <v>3441</v>
      </c>
      <c r="B657" s="188" t="s">
        <v>3442</v>
      </c>
      <c r="C657" s="183" t="s">
        <v>88</v>
      </c>
      <c r="D657" s="175" t="s">
        <v>3443</v>
      </c>
      <c r="E657" s="186" t="s">
        <v>3311</v>
      </c>
      <c r="F657" s="183" t="s">
        <v>1967</v>
      </c>
      <c r="G657" s="177">
        <v>1.0</v>
      </c>
      <c r="H657" s="177">
        <v>1.0</v>
      </c>
      <c r="I657" s="177">
        <v>3.0</v>
      </c>
      <c r="J657" s="184">
        <v>50.0</v>
      </c>
      <c r="K657" s="185">
        <v>50.0</v>
      </c>
      <c r="L657" s="187" t="s">
        <v>594</v>
      </c>
    </row>
    <row r="658" ht="11.25" customHeight="1">
      <c r="A658" s="175" t="s">
        <v>3444</v>
      </c>
      <c r="B658" s="188" t="s">
        <v>3445</v>
      </c>
      <c r="C658" s="183" t="s">
        <v>88</v>
      </c>
      <c r="D658" s="175" t="s">
        <v>3446</v>
      </c>
      <c r="E658" s="186" t="s">
        <v>3447</v>
      </c>
      <c r="F658" s="183" t="s">
        <v>1967</v>
      </c>
      <c r="G658" s="177">
        <v>4.0</v>
      </c>
      <c r="H658" s="177">
        <v>4.0</v>
      </c>
      <c r="I658" s="177">
        <v>8.0</v>
      </c>
      <c r="J658" s="184">
        <v>50.0</v>
      </c>
      <c r="K658" s="185">
        <f t="shared" ref="K658:K819" si="4">J658/G658</f>
        <v>12.5</v>
      </c>
      <c r="L658" s="187" t="s">
        <v>594</v>
      </c>
    </row>
    <row r="659" ht="11.25" customHeight="1">
      <c r="A659" s="175" t="s">
        <v>3444</v>
      </c>
      <c r="B659" s="188" t="s">
        <v>3445</v>
      </c>
      <c r="C659" s="183" t="s">
        <v>88</v>
      </c>
      <c r="D659" s="175" t="s">
        <v>3448</v>
      </c>
      <c r="E659" s="186" t="s">
        <v>3449</v>
      </c>
      <c r="F659" s="183" t="s">
        <v>1967</v>
      </c>
      <c r="G659" s="177">
        <v>4.0</v>
      </c>
      <c r="H659" s="177">
        <v>4.0</v>
      </c>
      <c r="I659" s="177">
        <v>8.0</v>
      </c>
      <c r="J659" s="184">
        <v>50.0</v>
      </c>
      <c r="K659" s="185">
        <f t="shared" si="4"/>
        <v>12.5</v>
      </c>
      <c r="L659" s="187" t="s">
        <v>594</v>
      </c>
    </row>
    <row r="660" ht="11.25" customHeight="1">
      <c r="A660" s="175" t="s">
        <v>3444</v>
      </c>
      <c r="B660" s="188" t="s">
        <v>3445</v>
      </c>
      <c r="C660" s="183" t="s">
        <v>88</v>
      </c>
      <c r="D660" s="175" t="s">
        <v>3450</v>
      </c>
      <c r="E660" s="186" t="s">
        <v>3451</v>
      </c>
      <c r="F660" s="183" t="s">
        <v>1967</v>
      </c>
      <c r="G660" s="177">
        <v>4.0</v>
      </c>
      <c r="H660" s="177">
        <v>4.0</v>
      </c>
      <c r="I660" s="177">
        <v>8.0</v>
      </c>
      <c r="J660" s="184">
        <v>50.0</v>
      </c>
      <c r="K660" s="185">
        <f t="shared" si="4"/>
        <v>12.5</v>
      </c>
      <c r="L660" s="187" t="s">
        <v>594</v>
      </c>
    </row>
    <row r="661" ht="11.25" customHeight="1">
      <c r="A661" s="175" t="s">
        <v>3444</v>
      </c>
      <c r="B661" s="188" t="s">
        <v>3445</v>
      </c>
      <c r="C661" s="183" t="s">
        <v>88</v>
      </c>
      <c r="D661" s="175" t="s">
        <v>3452</v>
      </c>
      <c r="E661" s="186" t="s">
        <v>3453</v>
      </c>
      <c r="F661" s="183" t="s">
        <v>1967</v>
      </c>
      <c r="G661" s="177">
        <v>4.0</v>
      </c>
      <c r="H661" s="177">
        <v>4.0</v>
      </c>
      <c r="I661" s="177">
        <v>8.0</v>
      </c>
      <c r="J661" s="184">
        <v>50.0</v>
      </c>
      <c r="K661" s="185">
        <f t="shared" si="4"/>
        <v>12.5</v>
      </c>
      <c r="L661" s="187" t="s">
        <v>594</v>
      </c>
    </row>
    <row r="662" ht="11.25" customHeight="1">
      <c r="A662" s="175" t="s">
        <v>3444</v>
      </c>
      <c r="B662" s="188" t="s">
        <v>3445</v>
      </c>
      <c r="C662" s="183" t="s">
        <v>88</v>
      </c>
      <c r="D662" s="175" t="s">
        <v>3454</v>
      </c>
      <c r="E662" s="186" t="s">
        <v>3455</v>
      </c>
      <c r="F662" s="183" t="s">
        <v>1967</v>
      </c>
      <c r="G662" s="177">
        <v>4.0</v>
      </c>
      <c r="H662" s="177">
        <v>4.0</v>
      </c>
      <c r="I662" s="177">
        <v>8.0</v>
      </c>
      <c r="J662" s="184">
        <v>50.0</v>
      </c>
      <c r="K662" s="185">
        <f t="shared" si="4"/>
        <v>12.5</v>
      </c>
      <c r="L662" s="187" t="s">
        <v>594</v>
      </c>
    </row>
    <row r="663" ht="11.25" customHeight="1">
      <c r="A663" s="175" t="s">
        <v>3444</v>
      </c>
      <c r="B663" s="188" t="s">
        <v>3445</v>
      </c>
      <c r="C663" s="183" t="s">
        <v>88</v>
      </c>
      <c r="D663" s="175" t="s">
        <v>3456</v>
      </c>
      <c r="E663" s="186" t="s">
        <v>3457</v>
      </c>
      <c r="F663" s="183" t="s">
        <v>1967</v>
      </c>
      <c r="G663" s="177">
        <v>4.0</v>
      </c>
      <c r="H663" s="177">
        <v>4.0</v>
      </c>
      <c r="I663" s="177">
        <v>8.0</v>
      </c>
      <c r="J663" s="184">
        <v>50.0</v>
      </c>
      <c r="K663" s="185">
        <f t="shared" si="4"/>
        <v>12.5</v>
      </c>
      <c r="L663" s="187" t="s">
        <v>594</v>
      </c>
    </row>
    <row r="664" ht="11.25" customHeight="1">
      <c r="A664" s="175" t="s">
        <v>3458</v>
      </c>
      <c r="B664" s="188" t="s">
        <v>3459</v>
      </c>
      <c r="C664" s="183" t="s">
        <v>88</v>
      </c>
      <c r="D664" s="175" t="s">
        <v>3460</v>
      </c>
      <c r="E664" s="186" t="s">
        <v>3461</v>
      </c>
      <c r="F664" s="183" t="s">
        <v>1967</v>
      </c>
      <c r="G664" s="177">
        <v>7.0</v>
      </c>
      <c r="H664" s="177">
        <v>1.0</v>
      </c>
      <c r="I664" s="177">
        <v>7.0</v>
      </c>
      <c r="J664" s="184">
        <v>50.0</v>
      </c>
      <c r="K664" s="185">
        <f t="shared" si="4"/>
        <v>7.142857143</v>
      </c>
      <c r="L664" s="187" t="s">
        <v>594</v>
      </c>
    </row>
    <row r="665" ht="11.25" customHeight="1">
      <c r="A665" s="175" t="s">
        <v>3458</v>
      </c>
      <c r="B665" s="188" t="s">
        <v>3459</v>
      </c>
      <c r="C665" s="183" t="s">
        <v>88</v>
      </c>
      <c r="D665" s="175" t="s">
        <v>3462</v>
      </c>
      <c r="E665" s="186" t="s">
        <v>3463</v>
      </c>
      <c r="F665" s="183" t="s">
        <v>1967</v>
      </c>
      <c r="G665" s="177">
        <v>7.0</v>
      </c>
      <c r="H665" s="177">
        <v>1.0</v>
      </c>
      <c r="I665" s="177">
        <v>7.0</v>
      </c>
      <c r="J665" s="184">
        <v>50.0</v>
      </c>
      <c r="K665" s="185">
        <f t="shared" si="4"/>
        <v>7.142857143</v>
      </c>
      <c r="L665" s="187" t="s">
        <v>594</v>
      </c>
    </row>
    <row r="666" ht="11.25" customHeight="1">
      <c r="A666" s="175" t="s">
        <v>3458</v>
      </c>
      <c r="B666" s="188" t="s">
        <v>3459</v>
      </c>
      <c r="C666" s="183" t="s">
        <v>88</v>
      </c>
      <c r="D666" s="175" t="s">
        <v>3464</v>
      </c>
      <c r="E666" s="186" t="s">
        <v>3465</v>
      </c>
      <c r="F666" s="183" t="s">
        <v>1967</v>
      </c>
      <c r="G666" s="177">
        <v>7.0</v>
      </c>
      <c r="H666" s="177">
        <v>1.0</v>
      </c>
      <c r="I666" s="177">
        <v>7.0</v>
      </c>
      <c r="J666" s="184">
        <v>50.0</v>
      </c>
      <c r="K666" s="185">
        <f t="shared" si="4"/>
        <v>7.142857143</v>
      </c>
      <c r="L666" s="187" t="s">
        <v>594</v>
      </c>
    </row>
    <row r="667" ht="11.25" customHeight="1">
      <c r="A667" s="175" t="s">
        <v>3458</v>
      </c>
      <c r="B667" s="188" t="s">
        <v>3459</v>
      </c>
      <c r="C667" s="183" t="s">
        <v>88</v>
      </c>
      <c r="D667" s="175" t="s">
        <v>3466</v>
      </c>
      <c r="E667" s="186" t="s">
        <v>3467</v>
      </c>
      <c r="F667" s="183" t="s">
        <v>1967</v>
      </c>
      <c r="G667" s="177">
        <v>7.0</v>
      </c>
      <c r="H667" s="177">
        <v>1.0</v>
      </c>
      <c r="I667" s="177">
        <v>7.0</v>
      </c>
      <c r="J667" s="184">
        <v>50.0</v>
      </c>
      <c r="K667" s="185">
        <f t="shared" si="4"/>
        <v>7.142857143</v>
      </c>
      <c r="L667" s="187" t="s">
        <v>594</v>
      </c>
    </row>
    <row r="668" ht="11.25" customHeight="1">
      <c r="A668" s="175" t="s">
        <v>3458</v>
      </c>
      <c r="B668" s="188" t="s">
        <v>3459</v>
      </c>
      <c r="C668" s="183" t="s">
        <v>88</v>
      </c>
      <c r="D668" s="175" t="s">
        <v>3468</v>
      </c>
      <c r="E668" s="186" t="s">
        <v>3469</v>
      </c>
      <c r="F668" s="183" t="s">
        <v>1967</v>
      </c>
      <c r="G668" s="177">
        <v>7.0</v>
      </c>
      <c r="H668" s="177">
        <v>1.0</v>
      </c>
      <c r="I668" s="177">
        <v>7.0</v>
      </c>
      <c r="J668" s="184">
        <v>50.0</v>
      </c>
      <c r="K668" s="185">
        <f t="shared" si="4"/>
        <v>7.142857143</v>
      </c>
      <c r="L668" s="187" t="s">
        <v>594</v>
      </c>
    </row>
    <row r="669" ht="11.25" customHeight="1">
      <c r="A669" s="175" t="s">
        <v>3458</v>
      </c>
      <c r="B669" s="188" t="s">
        <v>3459</v>
      </c>
      <c r="C669" s="183" t="s">
        <v>88</v>
      </c>
      <c r="D669" s="175" t="s">
        <v>3470</v>
      </c>
      <c r="E669" s="186" t="s">
        <v>3471</v>
      </c>
      <c r="F669" s="183" t="s">
        <v>1967</v>
      </c>
      <c r="G669" s="177">
        <v>7.0</v>
      </c>
      <c r="H669" s="177">
        <v>1.0</v>
      </c>
      <c r="I669" s="177">
        <v>7.0</v>
      </c>
      <c r="J669" s="184">
        <v>50.0</v>
      </c>
      <c r="K669" s="185">
        <f t="shared" si="4"/>
        <v>7.142857143</v>
      </c>
      <c r="L669" s="187" t="s">
        <v>594</v>
      </c>
    </row>
    <row r="670" ht="11.25" customHeight="1">
      <c r="A670" s="175" t="s">
        <v>3472</v>
      </c>
      <c r="B670" s="188" t="s">
        <v>3473</v>
      </c>
      <c r="C670" s="183" t="s">
        <v>88</v>
      </c>
      <c r="D670" s="175" t="s">
        <v>3474</v>
      </c>
      <c r="E670" s="186" t="s">
        <v>3475</v>
      </c>
      <c r="F670" s="183" t="s">
        <v>1967</v>
      </c>
      <c r="G670" s="177">
        <v>3.0</v>
      </c>
      <c r="H670" s="177">
        <v>1.0</v>
      </c>
      <c r="I670" s="177">
        <v>3.0</v>
      </c>
      <c r="J670" s="184">
        <v>50.0</v>
      </c>
      <c r="K670" s="185">
        <f t="shared" si="4"/>
        <v>16.66666667</v>
      </c>
      <c r="L670" s="187" t="s">
        <v>594</v>
      </c>
    </row>
    <row r="671" ht="11.25" customHeight="1">
      <c r="A671" s="175" t="s">
        <v>3476</v>
      </c>
      <c r="B671" s="188" t="s">
        <v>3477</v>
      </c>
      <c r="C671" s="183" t="s">
        <v>88</v>
      </c>
      <c r="D671" s="175" t="s">
        <v>3478</v>
      </c>
      <c r="E671" s="186" t="s">
        <v>3479</v>
      </c>
      <c r="F671" s="183" t="s">
        <v>1967</v>
      </c>
      <c r="G671" s="177">
        <v>3.0</v>
      </c>
      <c r="H671" s="177">
        <v>2.0</v>
      </c>
      <c r="I671" s="177">
        <v>3.0</v>
      </c>
      <c r="J671" s="184">
        <v>50.0</v>
      </c>
      <c r="K671" s="185">
        <f t="shared" si="4"/>
        <v>16.66666667</v>
      </c>
      <c r="L671" s="187" t="s">
        <v>594</v>
      </c>
    </row>
    <row r="672" ht="11.25" customHeight="1">
      <c r="A672" s="175" t="s">
        <v>3476</v>
      </c>
      <c r="B672" s="188" t="s">
        <v>3477</v>
      </c>
      <c r="C672" s="183" t="s">
        <v>88</v>
      </c>
      <c r="D672" s="175" t="s">
        <v>3480</v>
      </c>
      <c r="E672" s="186" t="s">
        <v>3481</v>
      </c>
      <c r="F672" s="183" t="s">
        <v>1967</v>
      </c>
      <c r="G672" s="177">
        <v>3.0</v>
      </c>
      <c r="H672" s="177">
        <v>2.0</v>
      </c>
      <c r="I672" s="177">
        <v>3.0</v>
      </c>
      <c r="J672" s="184">
        <v>50.0</v>
      </c>
      <c r="K672" s="185">
        <f t="shared" si="4"/>
        <v>16.66666667</v>
      </c>
      <c r="L672" s="187" t="s">
        <v>594</v>
      </c>
    </row>
    <row r="673" ht="11.25" customHeight="1">
      <c r="A673" s="175" t="s">
        <v>3482</v>
      </c>
      <c r="B673" s="188" t="s">
        <v>3483</v>
      </c>
      <c r="C673" s="183" t="s">
        <v>88</v>
      </c>
      <c r="D673" s="175" t="s">
        <v>3484</v>
      </c>
      <c r="E673" s="186" t="s">
        <v>3485</v>
      </c>
      <c r="F673" s="183" t="s">
        <v>1967</v>
      </c>
      <c r="G673" s="177">
        <v>5.0</v>
      </c>
      <c r="H673" s="177">
        <v>1.0</v>
      </c>
      <c r="I673" s="177">
        <v>6.0</v>
      </c>
      <c r="J673" s="184">
        <v>50.0</v>
      </c>
      <c r="K673" s="185">
        <f t="shared" si="4"/>
        <v>10</v>
      </c>
      <c r="L673" s="187" t="s">
        <v>594</v>
      </c>
    </row>
    <row r="674" ht="11.25" customHeight="1">
      <c r="A674" s="175" t="s">
        <v>3482</v>
      </c>
      <c r="B674" s="188" t="s">
        <v>3483</v>
      </c>
      <c r="C674" s="183" t="s">
        <v>88</v>
      </c>
      <c r="D674" s="175" t="s">
        <v>3486</v>
      </c>
      <c r="E674" s="186" t="s">
        <v>3487</v>
      </c>
      <c r="F674" s="183" t="s">
        <v>1967</v>
      </c>
      <c r="G674" s="177">
        <v>5.0</v>
      </c>
      <c r="H674" s="177">
        <v>1.0</v>
      </c>
      <c r="I674" s="177">
        <v>6.0</v>
      </c>
      <c r="J674" s="184">
        <v>50.0</v>
      </c>
      <c r="K674" s="185">
        <f t="shared" si="4"/>
        <v>10</v>
      </c>
      <c r="L674" s="187" t="s">
        <v>594</v>
      </c>
    </row>
    <row r="675" ht="11.25" customHeight="1">
      <c r="A675" s="175" t="s">
        <v>3482</v>
      </c>
      <c r="B675" s="188" t="s">
        <v>3483</v>
      </c>
      <c r="C675" s="183" t="s">
        <v>88</v>
      </c>
      <c r="D675" s="175" t="s">
        <v>3488</v>
      </c>
      <c r="E675" s="186" t="s">
        <v>3489</v>
      </c>
      <c r="F675" s="183" t="s">
        <v>1967</v>
      </c>
      <c r="G675" s="177">
        <v>5.0</v>
      </c>
      <c r="H675" s="177">
        <v>1.0</v>
      </c>
      <c r="I675" s="177">
        <v>6.0</v>
      </c>
      <c r="J675" s="184">
        <v>50.0</v>
      </c>
      <c r="K675" s="185">
        <f t="shared" si="4"/>
        <v>10</v>
      </c>
      <c r="L675" s="187" t="s">
        <v>594</v>
      </c>
    </row>
    <row r="676" ht="11.25" customHeight="1">
      <c r="A676" s="175" t="s">
        <v>3482</v>
      </c>
      <c r="B676" s="188" t="s">
        <v>3483</v>
      </c>
      <c r="C676" s="183" t="s">
        <v>88</v>
      </c>
      <c r="D676" s="175" t="s">
        <v>3490</v>
      </c>
      <c r="E676" s="186" t="s">
        <v>3491</v>
      </c>
      <c r="F676" s="183" t="s">
        <v>1967</v>
      </c>
      <c r="G676" s="177">
        <v>5.0</v>
      </c>
      <c r="H676" s="177">
        <v>1.0</v>
      </c>
      <c r="I676" s="177">
        <v>6.0</v>
      </c>
      <c r="J676" s="184">
        <v>50.0</v>
      </c>
      <c r="K676" s="185">
        <f t="shared" si="4"/>
        <v>10</v>
      </c>
      <c r="L676" s="187" t="s">
        <v>594</v>
      </c>
    </row>
    <row r="677" ht="11.25" customHeight="1">
      <c r="A677" s="175" t="s">
        <v>3482</v>
      </c>
      <c r="B677" s="188" t="s">
        <v>3483</v>
      </c>
      <c r="C677" s="183" t="s">
        <v>88</v>
      </c>
      <c r="D677" s="175" t="s">
        <v>3492</v>
      </c>
      <c r="E677" s="186" t="s">
        <v>3403</v>
      </c>
      <c r="F677" s="183" t="s">
        <v>1967</v>
      </c>
      <c r="G677" s="177">
        <v>5.0</v>
      </c>
      <c r="H677" s="177">
        <v>1.0</v>
      </c>
      <c r="I677" s="177">
        <v>6.0</v>
      </c>
      <c r="J677" s="184">
        <v>50.0</v>
      </c>
      <c r="K677" s="185">
        <f t="shared" si="4"/>
        <v>10</v>
      </c>
      <c r="L677" s="187" t="s">
        <v>594</v>
      </c>
    </row>
    <row r="678" ht="11.25" customHeight="1">
      <c r="A678" s="175" t="s">
        <v>3493</v>
      </c>
      <c r="B678" s="188" t="s">
        <v>3494</v>
      </c>
      <c r="C678" s="183" t="s">
        <v>88</v>
      </c>
      <c r="D678" s="175" t="s">
        <v>3495</v>
      </c>
      <c r="E678" s="186" t="s">
        <v>3496</v>
      </c>
      <c r="F678" s="183" t="s">
        <v>1967</v>
      </c>
      <c r="G678" s="177">
        <v>5.0</v>
      </c>
      <c r="H678" s="177">
        <v>1.0</v>
      </c>
      <c r="I678" s="177">
        <v>7.0</v>
      </c>
      <c r="J678" s="184">
        <v>50.0</v>
      </c>
      <c r="K678" s="185">
        <f t="shared" si="4"/>
        <v>10</v>
      </c>
      <c r="L678" s="187" t="s">
        <v>594</v>
      </c>
    </row>
    <row r="679" ht="11.25" customHeight="1">
      <c r="A679" s="175" t="s">
        <v>3493</v>
      </c>
      <c r="B679" s="188" t="s">
        <v>3494</v>
      </c>
      <c r="C679" s="183" t="s">
        <v>88</v>
      </c>
      <c r="D679" s="175" t="s">
        <v>3497</v>
      </c>
      <c r="E679" s="186" t="s">
        <v>3323</v>
      </c>
      <c r="F679" s="183" t="s">
        <v>1967</v>
      </c>
      <c r="G679" s="177">
        <v>5.0</v>
      </c>
      <c r="H679" s="177">
        <v>1.0</v>
      </c>
      <c r="I679" s="177">
        <v>7.0</v>
      </c>
      <c r="J679" s="184">
        <v>50.0</v>
      </c>
      <c r="K679" s="185">
        <f t="shared" si="4"/>
        <v>10</v>
      </c>
      <c r="L679" s="187" t="s">
        <v>594</v>
      </c>
    </row>
    <row r="680" ht="11.25" customHeight="1">
      <c r="A680" s="175" t="s">
        <v>3493</v>
      </c>
      <c r="B680" s="188" t="s">
        <v>3494</v>
      </c>
      <c r="C680" s="183" t="s">
        <v>88</v>
      </c>
      <c r="D680" s="175" t="s">
        <v>3498</v>
      </c>
      <c r="E680" s="186" t="s">
        <v>3499</v>
      </c>
      <c r="F680" s="183" t="s">
        <v>1967</v>
      </c>
      <c r="G680" s="177">
        <v>5.0</v>
      </c>
      <c r="H680" s="177">
        <v>1.0</v>
      </c>
      <c r="I680" s="177">
        <v>7.0</v>
      </c>
      <c r="J680" s="184">
        <v>50.0</v>
      </c>
      <c r="K680" s="185">
        <f t="shared" si="4"/>
        <v>10</v>
      </c>
      <c r="L680" s="187" t="s">
        <v>594</v>
      </c>
    </row>
    <row r="681" ht="11.25" customHeight="1">
      <c r="A681" s="175" t="s">
        <v>3493</v>
      </c>
      <c r="B681" s="188" t="s">
        <v>3494</v>
      </c>
      <c r="C681" s="183" t="s">
        <v>88</v>
      </c>
      <c r="D681" s="175" t="s">
        <v>3500</v>
      </c>
      <c r="E681" s="186" t="s">
        <v>3501</v>
      </c>
      <c r="F681" s="183" t="s">
        <v>1967</v>
      </c>
      <c r="G681" s="177">
        <v>5.0</v>
      </c>
      <c r="H681" s="177">
        <v>1.0</v>
      </c>
      <c r="I681" s="177">
        <v>7.0</v>
      </c>
      <c r="J681" s="184">
        <v>50.0</v>
      </c>
      <c r="K681" s="185">
        <f t="shared" si="4"/>
        <v>10</v>
      </c>
      <c r="L681" s="187" t="s">
        <v>594</v>
      </c>
    </row>
    <row r="682" ht="11.25" customHeight="1">
      <c r="A682" s="175" t="s">
        <v>3493</v>
      </c>
      <c r="B682" s="188" t="s">
        <v>3494</v>
      </c>
      <c r="C682" s="183" t="s">
        <v>88</v>
      </c>
      <c r="D682" s="175" t="s">
        <v>3502</v>
      </c>
      <c r="E682" s="186" t="s">
        <v>3503</v>
      </c>
      <c r="F682" s="183" t="s">
        <v>1967</v>
      </c>
      <c r="G682" s="177">
        <v>5.0</v>
      </c>
      <c r="H682" s="177">
        <v>1.0</v>
      </c>
      <c r="I682" s="177">
        <v>7.0</v>
      </c>
      <c r="J682" s="184">
        <v>50.0</v>
      </c>
      <c r="K682" s="185">
        <f t="shared" si="4"/>
        <v>10</v>
      </c>
      <c r="L682" s="187" t="s">
        <v>594</v>
      </c>
    </row>
    <row r="683" ht="11.25" customHeight="1">
      <c r="A683" s="175" t="s">
        <v>3493</v>
      </c>
      <c r="B683" s="188" t="s">
        <v>3494</v>
      </c>
      <c r="C683" s="183" t="s">
        <v>88</v>
      </c>
      <c r="D683" s="175" t="s">
        <v>3031</v>
      </c>
      <c r="E683" s="186" t="s">
        <v>3032</v>
      </c>
      <c r="F683" s="183" t="s">
        <v>1967</v>
      </c>
      <c r="G683" s="177">
        <v>5.0</v>
      </c>
      <c r="H683" s="177">
        <v>1.0</v>
      </c>
      <c r="I683" s="177">
        <v>7.0</v>
      </c>
      <c r="J683" s="184">
        <v>50.0</v>
      </c>
      <c r="K683" s="185">
        <f t="shared" si="4"/>
        <v>10</v>
      </c>
      <c r="L683" s="187" t="s">
        <v>594</v>
      </c>
    </row>
    <row r="684" ht="11.25" customHeight="1">
      <c r="A684" s="175" t="s">
        <v>3493</v>
      </c>
      <c r="B684" s="188" t="s">
        <v>3494</v>
      </c>
      <c r="C684" s="183" t="s">
        <v>88</v>
      </c>
      <c r="D684" s="175" t="s">
        <v>3329</v>
      </c>
      <c r="E684" s="186" t="s">
        <v>3330</v>
      </c>
      <c r="F684" s="183" t="s">
        <v>1967</v>
      </c>
      <c r="G684" s="177">
        <v>5.0</v>
      </c>
      <c r="H684" s="177">
        <v>1.0</v>
      </c>
      <c r="I684" s="177">
        <v>7.0</v>
      </c>
      <c r="J684" s="184">
        <v>50.0</v>
      </c>
      <c r="K684" s="185">
        <f t="shared" si="4"/>
        <v>10</v>
      </c>
      <c r="L684" s="187" t="s">
        <v>594</v>
      </c>
    </row>
    <row r="685" ht="11.25" customHeight="1">
      <c r="A685" s="175" t="s">
        <v>3493</v>
      </c>
      <c r="B685" s="188" t="s">
        <v>3494</v>
      </c>
      <c r="C685" s="183" t="s">
        <v>88</v>
      </c>
      <c r="D685" s="175" t="s">
        <v>3504</v>
      </c>
      <c r="E685" s="186" t="s">
        <v>3505</v>
      </c>
      <c r="F685" s="183" t="s">
        <v>1967</v>
      </c>
      <c r="G685" s="177">
        <v>5.0</v>
      </c>
      <c r="H685" s="177">
        <v>1.0</v>
      </c>
      <c r="I685" s="177">
        <v>7.0</v>
      </c>
      <c r="J685" s="184">
        <v>50.0</v>
      </c>
      <c r="K685" s="185">
        <f t="shared" si="4"/>
        <v>10</v>
      </c>
      <c r="L685" s="187" t="s">
        <v>594</v>
      </c>
    </row>
    <row r="686" ht="11.25" customHeight="1">
      <c r="A686" s="175" t="s">
        <v>3493</v>
      </c>
      <c r="B686" s="188" t="s">
        <v>3494</v>
      </c>
      <c r="C686" s="183" t="s">
        <v>88</v>
      </c>
      <c r="D686" s="175" t="s">
        <v>3506</v>
      </c>
      <c r="E686" s="186" t="s">
        <v>3507</v>
      </c>
      <c r="F686" s="183" t="s">
        <v>1967</v>
      </c>
      <c r="G686" s="177">
        <v>5.0</v>
      </c>
      <c r="H686" s="177">
        <v>1.0</v>
      </c>
      <c r="I686" s="177">
        <v>7.0</v>
      </c>
      <c r="J686" s="184">
        <v>50.0</v>
      </c>
      <c r="K686" s="185">
        <f t="shared" si="4"/>
        <v>10</v>
      </c>
      <c r="L686" s="187" t="s">
        <v>594</v>
      </c>
    </row>
    <row r="687" ht="11.25" customHeight="1">
      <c r="A687" s="175" t="s">
        <v>3508</v>
      </c>
      <c r="B687" s="188" t="s">
        <v>3509</v>
      </c>
      <c r="C687" s="183" t="s">
        <v>88</v>
      </c>
      <c r="D687" s="175" t="s">
        <v>3510</v>
      </c>
      <c r="E687" s="186" t="s">
        <v>3511</v>
      </c>
      <c r="F687" s="183" t="s">
        <v>1967</v>
      </c>
      <c r="G687" s="177">
        <v>1.0</v>
      </c>
      <c r="H687" s="177">
        <v>1.0</v>
      </c>
      <c r="I687" s="177">
        <v>4.0</v>
      </c>
      <c r="J687" s="184">
        <v>50.0</v>
      </c>
      <c r="K687" s="185">
        <f t="shared" si="4"/>
        <v>50</v>
      </c>
      <c r="L687" s="187" t="s">
        <v>594</v>
      </c>
    </row>
    <row r="688" ht="11.25" customHeight="1">
      <c r="A688" s="175" t="s">
        <v>3508</v>
      </c>
      <c r="B688" s="188" t="s">
        <v>3509</v>
      </c>
      <c r="C688" s="183" t="s">
        <v>88</v>
      </c>
      <c r="D688" s="175" t="s">
        <v>3512</v>
      </c>
      <c r="E688" s="186" t="s">
        <v>3513</v>
      </c>
      <c r="F688" s="183" t="s">
        <v>1967</v>
      </c>
      <c r="G688" s="177">
        <v>1.0</v>
      </c>
      <c r="H688" s="177">
        <v>1.0</v>
      </c>
      <c r="I688" s="177">
        <v>4.0</v>
      </c>
      <c r="J688" s="184">
        <v>50.0</v>
      </c>
      <c r="K688" s="185">
        <f t="shared" si="4"/>
        <v>50</v>
      </c>
      <c r="L688" s="187" t="s">
        <v>594</v>
      </c>
    </row>
    <row r="689" ht="11.25" customHeight="1">
      <c r="A689" s="175" t="s">
        <v>3508</v>
      </c>
      <c r="B689" s="188" t="s">
        <v>3509</v>
      </c>
      <c r="C689" s="183" t="s">
        <v>88</v>
      </c>
      <c r="D689" s="175" t="s">
        <v>3514</v>
      </c>
      <c r="E689" s="186" t="s">
        <v>3515</v>
      </c>
      <c r="F689" s="183" t="s">
        <v>1967</v>
      </c>
      <c r="G689" s="177">
        <v>1.0</v>
      </c>
      <c r="H689" s="177">
        <v>1.0</v>
      </c>
      <c r="I689" s="177">
        <v>4.0</v>
      </c>
      <c r="J689" s="184">
        <v>50.0</v>
      </c>
      <c r="K689" s="185">
        <f t="shared" si="4"/>
        <v>50</v>
      </c>
      <c r="L689" s="187" t="s">
        <v>594</v>
      </c>
    </row>
    <row r="690" ht="11.25" customHeight="1">
      <c r="A690" s="175" t="s">
        <v>3508</v>
      </c>
      <c r="B690" s="188" t="s">
        <v>3509</v>
      </c>
      <c r="C690" s="183" t="s">
        <v>88</v>
      </c>
      <c r="D690" s="175" t="s">
        <v>3516</v>
      </c>
      <c r="E690" s="186" t="s">
        <v>3517</v>
      </c>
      <c r="F690" s="183" t="s">
        <v>1967</v>
      </c>
      <c r="G690" s="177">
        <v>1.0</v>
      </c>
      <c r="H690" s="177">
        <v>1.0</v>
      </c>
      <c r="I690" s="177">
        <v>4.0</v>
      </c>
      <c r="J690" s="184">
        <v>50.0</v>
      </c>
      <c r="K690" s="185">
        <f t="shared" si="4"/>
        <v>50</v>
      </c>
      <c r="L690" s="187" t="s">
        <v>594</v>
      </c>
    </row>
    <row r="691" ht="11.25" customHeight="1">
      <c r="A691" s="175" t="s">
        <v>3518</v>
      </c>
      <c r="B691" s="188" t="s">
        <v>3509</v>
      </c>
      <c r="C691" s="183" t="s">
        <v>88</v>
      </c>
      <c r="D691" s="175" t="s">
        <v>3519</v>
      </c>
      <c r="E691" s="186" t="s">
        <v>3520</v>
      </c>
      <c r="F691" s="183" t="s">
        <v>1967</v>
      </c>
      <c r="G691" s="177">
        <v>1.0</v>
      </c>
      <c r="H691" s="177">
        <v>1.0</v>
      </c>
      <c r="I691" s="177">
        <v>4.0</v>
      </c>
      <c r="J691" s="184">
        <v>50.0</v>
      </c>
      <c r="K691" s="185">
        <f t="shared" si="4"/>
        <v>50</v>
      </c>
      <c r="L691" s="187" t="s">
        <v>594</v>
      </c>
    </row>
    <row r="692" ht="11.25" customHeight="1">
      <c r="A692" s="175" t="s">
        <v>3518</v>
      </c>
      <c r="B692" s="188" t="s">
        <v>3509</v>
      </c>
      <c r="C692" s="183" t="s">
        <v>88</v>
      </c>
      <c r="D692" s="175" t="s">
        <v>3228</v>
      </c>
      <c r="E692" s="186" t="s">
        <v>3229</v>
      </c>
      <c r="F692" s="183" t="s">
        <v>1967</v>
      </c>
      <c r="G692" s="177">
        <v>1.0</v>
      </c>
      <c r="H692" s="177">
        <v>1.0</v>
      </c>
      <c r="I692" s="177">
        <v>4.0</v>
      </c>
      <c r="J692" s="184">
        <v>50.0</v>
      </c>
      <c r="K692" s="185">
        <f t="shared" si="4"/>
        <v>50</v>
      </c>
      <c r="L692" s="187" t="s">
        <v>594</v>
      </c>
    </row>
    <row r="693" ht="11.25" customHeight="1">
      <c r="A693" s="175" t="s">
        <v>3508</v>
      </c>
      <c r="B693" s="188" t="s">
        <v>3509</v>
      </c>
      <c r="C693" s="183" t="s">
        <v>88</v>
      </c>
      <c r="D693" s="175" t="s">
        <v>3521</v>
      </c>
      <c r="E693" s="186" t="s">
        <v>3522</v>
      </c>
      <c r="F693" s="183" t="s">
        <v>1967</v>
      </c>
      <c r="G693" s="177">
        <v>1.0</v>
      </c>
      <c r="H693" s="177">
        <v>1.0</v>
      </c>
      <c r="I693" s="177">
        <v>4.0</v>
      </c>
      <c r="J693" s="184">
        <v>50.0</v>
      </c>
      <c r="K693" s="185">
        <f t="shared" si="4"/>
        <v>50</v>
      </c>
      <c r="L693" s="187" t="s">
        <v>594</v>
      </c>
    </row>
    <row r="694" ht="11.25" customHeight="1">
      <c r="A694" s="175" t="s">
        <v>3508</v>
      </c>
      <c r="B694" s="188" t="s">
        <v>3509</v>
      </c>
      <c r="C694" s="183" t="s">
        <v>88</v>
      </c>
      <c r="D694" s="175" t="s">
        <v>3523</v>
      </c>
      <c r="E694" s="186" t="s">
        <v>3524</v>
      </c>
      <c r="F694" s="183" t="s">
        <v>1967</v>
      </c>
      <c r="G694" s="177">
        <v>1.0</v>
      </c>
      <c r="H694" s="177">
        <v>1.0</v>
      </c>
      <c r="I694" s="177">
        <v>4.0</v>
      </c>
      <c r="J694" s="184">
        <v>50.0</v>
      </c>
      <c r="K694" s="185">
        <f t="shared" si="4"/>
        <v>50</v>
      </c>
      <c r="L694" s="187" t="s">
        <v>594</v>
      </c>
    </row>
    <row r="695" ht="11.25" customHeight="1">
      <c r="A695" s="175" t="s">
        <v>3525</v>
      </c>
      <c r="B695" s="188" t="s">
        <v>3526</v>
      </c>
      <c r="C695" s="183" t="s">
        <v>88</v>
      </c>
      <c r="D695" s="175" t="s">
        <v>3527</v>
      </c>
      <c r="E695" s="186" t="s">
        <v>3528</v>
      </c>
      <c r="F695" s="183" t="s">
        <v>1967</v>
      </c>
      <c r="G695" s="177">
        <v>6.0</v>
      </c>
      <c r="H695" s="177">
        <v>1.0</v>
      </c>
      <c r="I695" s="177">
        <v>6.0</v>
      </c>
      <c r="J695" s="184">
        <v>50.0</v>
      </c>
      <c r="K695" s="185">
        <f t="shared" si="4"/>
        <v>8.333333333</v>
      </c>
      <c r="L695" s="187" t="s">
        <v>594</v>
      </c>
    </row>
    <row r="696" ht="11.25" customHeight="1">
      <c r="A696" s="175" t="s">
        <v>3525</v>
      </c>
      <c r="B696" s="188" t="s">
        <v>3526</v>
      </c>
      <c r="C696" s="183" t="s">
        <v>88</v>
      </c>
      <c r="D696" s="175" t="s">
        <v>3529</v>
      </c>
      <c r="E696" s="186" t="s">
        <v>3530</v>
      </c>
      <c r="F696" s="183" t="s">
        <v>1967</v>
      </c>
      <c r="G696" s="177">
        <v>6.0</v>
      </c>
      <c r="H696" s="177">
        <v>1.0</v>
      </c>
      <c r="I696" s="177">
        <v>6.0</v>
      </c>
      <c r="J696" s="184">
        <v>50.0</v>
      </c>
      <c r="K696" s="185">
        <f t="shared" si="4"/>
        <v>8.333333333</v>
      </c>
      <c r="L696" s="187" t="s">
        <v>594</v>
      </c>
    </row>
    <row r="697" ht="11.25" customHeight="1">
      <c r="A697" s="175" t="s">
        <v>3525</v>
      </c>
      <c r="B697" s="188" t="s">
        <v>3526</v>
      </c>
      <c r="C697" s="183" t="s">
        <v>88</v>
      </c>
      <c r="D697" s="175" t="s">
        <v>3531</v>
      </c>
      <c r="E697" s="186" t="s">
        <v>3532</v>
      </c>
      <c r="F697" s="183" t="s">
        <v>1967</v>
      </c>
      <c r="G697" s="177">
        <v>6.0</v>
      </c>
      <c r="H697" s="177">
        <v>1.0</v>
      </c>
      <c r="I697" s="177">
        <v>6.0</v>
      </c>
      <c r="J697" s="184">
        <v>50.0</v>
      </c>
      <c r="K697" s="185">
        <f t="shared" si="4"/>
        <v>8.333333333</v>
      </c>
      <c r="L697" s="187" t="s">
        <v>594</v>
      </c>
    </row>
    <row r="698" ht="11.25" customHeight="1">
      <c r="A698" s="175" t="s">
        <v>3525</v>
      </c>
      <c r="B698" s="188" t="s">
        <v>3526</v>
      </c>
      <c r="C698" s="183" t="s">
        <v>88</v>
      </c>
      <c r="D698" s="175" t="s">
        <v>3533</v>
      </c>
      <c r="E698" s="186" t="s">
        <v>3534</v>
      </c>
      <c r="F698" s="183" t="s">
        <v>1967</v>
      </c>
      <c r="G698" s="177">
        <v>6.0</v>
      </c>
      <c r="H698" s="177">
        <v>1.0</v>
      </c>
      <c r="I698" s="177">
        <v>6.0</v>
      </c>
      <c r="J698" s="184">
        <v>50.0</v>
      </c>
      <c r="K698" s="185">
        <f t="shared" si="4"/>
        <v>8.333333333</v>
      </c>
      <c r="L698" s="187" t="s">
        <v>594</v>
      </c>
    </row>
    <row r="699" ht="11.25" customHeight="1">
      <c r="A699" s="175" t="s">
        <v>3525</v>
      </c>
      <c r="B699" s="188" t="s">
        <v>3526</v>
      </c>
      <c r="C699" s="183" t="s">
        <v>88</v>
      </c>
      <c r="D699" s="175" t="s">
        <v>3535</v>
      </c>
      <c r="E699" s="186" t="s">
        <v>3536</v>
      </c>
      <c r="F699" s="183" t="s">
        <v>1967</v>
      </c>
      <c r="G699" s="177">
        <v>6.0</v>
      </c>
      <c r="H699" s="177">
        <v>1.0</v>
      </c>
      <c r="I699" s="177">
        <v>6.0</v>
      </c>
      <c r="J699" s="184">
        <v>50.0</v>
      </c>
      <c r="K699" s="185">
        <f t="shared" si="4"/>
        <v>8.333333333</v>
      </c>
      <c r="L699" s="187" t="s">
        <v>594</v>
      </c>
    </row>
    <row r="700" ht="11.25" customHeight="1">
      <c r="A700" s="175" t="s">
        <v>3525</v>
      </c>
      <c r="B700" s="188" t="s">
        <v>3526</v>
      </c>
      <c r="C700" s="183" t="s">
        <v>88</v>
      </c>
      <c r="D700" s="175" t="s">
        <v>3537</v>
      </c>
      <c r="E700" s="186" t="s">
        <v>3538</v>
      </c>
      <c r="F700" s="183" t="s">
        <v>1967</v>
      </c>
      <c r="G700" s="177">
        <v>6.0</v>
      </c>
      <c r="H700" s="177">
        <v>1.0</v>
      </c>
      <c r="I700" s="177">
        <v>6.0</v>
      </c>
      <c r="J700" s="184">
        <v>50.0</v>
      </c>
      <c r="K700" s="185">
        <f t="shared" si="4"/>
        <v>8.333333333</v>
      </c>
      <c r="L700" s="187" t="s">
        <v>594</v>
      </c>
    </row>
    <row r="701" ht="11.25" customHeight="1">
      <c r="A701" s="175" t="s">
        <v>3525</v>
      </c>
      <c r="B701" s="188" t="s">
        <v>3526</v>
      </c>
      <c r="C701" s="183" t="s">
        <v>88</v>
      </c>
      <c r="D701" s="175" t="s">
        <v>3539</v>
      </c>
      <c r="E701" s="186" t="s">
        <v>3540</v>
      </c>
      <c r="F701" s="183" t="s">
        <v>1967</v>
      </c>
      <c r="G701" s="177">
        <v>6.0</v>
      </c>
      <c r="H701" s="177">
        <v>1.0</v>
      </c>
      <c r="I701" s="177">
        <v>6.0</v>
      </c>
      <c r="J701" s="184">
        <v>50.0</v>
      </c>
      <c r="K701" s="185">
        <f t="shared" si="4"/>
        <v>8.333333333</v>
      </c>
      <c r="L701" s="187" t="s">
        <v>594</v>
      </c>
    </row>
    <row r="702" ht="11.25" customHeight="1">
      <c r="A702" s="175" t="s">
        <v>3541</v>
      </c>
      <c r="B702" s="188" t="s">
        <v>3542</v>
      </c>
      <c r="C702" s="183" t="s">
        <v>88</v>
      </c>
      <c r="D702" s="175" t="s">
        <v>3543</v>
      </c>
      <c r="E702" s="186" t="s">
        <v>3544</v>
      </c>
      <c r="F702" s="183" t="s">
        <v>1967</v>
      </c>
      <c r="G702" s="177">
        <v>1.0</v>
      </c>
      <c r="H702" s="177">
        <v>1.0</v>
      </c>
      <c r="I702" s="177">
        <v>5.0</v>
      </c>
      <c r="J702" s="184">
        <v>50.0</v>
      </c>
      <c r="K702" s="185">
        <f t="shared" si="4"/>
        <v>50</v>
      </c>
      <c r="L702" s="187" t="s">
        <v>594</v>
      </c>
    </row>
    <row r="703" ht="11.25" customHeight="1">
      <c r="A703" s="175" t="s">
        <v>3541</v>
      </c>
      <c r="B703" s="188" t="s">
        <v>3542</v>
      </c>
      <c r="C703" s="183" t="s">
        <v>88</v>
      </c>
      <c r="D703" s="175" t="s">
        <v>3545</v>
      </c>
      <c r="E703" s="186" t="s">
        <v>3546</v>
      </c>
      <c r="F703" s="183" t="s">
        <v>1967</v>
      </c>
      <c r="G703" s="177">
        <v>1.0</v>
      </c>
      <c r="H703" s="177">
        <v>1.0</v>
      </c>
      <c r="I703" s="177">
        <v>5.0</v>
      </c>
      <c r="J703" s="184">
        <v>50.0</v>
      </c>
      <c r="K703" s="185">
        <f t="shared" si="4"/>
        <v>50</v>
      </c>
      <c r="L703" s="187" t="s">
        <v>594</v>
      </c>
    </row>
    <row r="704" ht="11.25" customHeight="1">
      <c r="A704" s="175" t="s">
        <v>3541</v>
      </c>
      <c r="B704" s="188" t="s">
        <v>3542</v>
      </c>
      <c r="C704" s="183" t="s">
        <v>88</v>
      </c>
      <c r="D704" s="175" t="s">
        <v>3547</v>
      </c>
      <c r="E704" s="186" t="s">
        <v>3548</v>
      </c>
      <c r="F704" s="183" t="s">
        <v>1967</v>
      </c>
      <c r="G704" s="177">
        <v>1.0</v>
      </c>
      <c r="H704" s="177">
        <v>1.0</v>
      </c>
      <c r="I704" s="177">
        <v>5.0</v>
      </c>
      <c r="J704" s="184">
        <v>50.0</v>
      </c>
      <c r="K704" s="185">
        <f t="shared" si="4"/>
        <v>50</v>
      </c>
      <c r="L704" s="187" t="s">
        <v>594</v>
      </c>
    </row>
    <row r="705" ht="11.25" customHeight="1">
      <c r="A705" s="175" t="s">
        <v>3549</v>
      </c>
      <c r="B705" s="188" t="s">
        <v>3550</v>
      </c>
      <c r="C705" s="183" t="s">
        <v>88</v>
      </c>
      <c r="D705" s="175" t="s">
        <v>3551</v>
      </c>
      <c r="E705" s="186" t="s">
        <v>3552</v>
      </c>
      <c r="F705" s="183" t="s">
        <v>1967</v>
      </c>
      <c r="G705" s="177">
        <v>3.0</v>
      </c>
      <c r="H705" s="177">
        <v>1.0</v>
      </c>
      <c r="I705" s="177">
        <v>5.0</v>
      </c>
      <c r="J705" s="184">
        <v>50.0</v>
      </c>
      <c r="K705" s="185">
        <f t="shared" si="4"/>
        <v>16.66666667</v>
      </c>
      <c r="L705" s="187" t="s">
        <v>594</v>
      </c>
    </row>
    <row r="706" ht="11.25" customHeight="1">
      <c r="A706" s="175" t="s">
        <v>3549</v>
      </c>
      <c r="B706" s="188" t="s">
        <v>3550</v>
      </c>
      <c r="C706" s="183" t="s">
        <v>88</v>
      </c>
      <c r="D706" s="175" t="s">
        <v>3422</v>
      </c>
      <c r="E706" s="186" t="s">
        <v>3423</v>
      </c>
      <c r="F706" s="183" t="s">
        <v>1967</v>
      </c>
      <c r="G706" s="177">
        <v>3.0</v>
      </c>
      <c r="H706" s="177">
        <v>1.0</v>
      </c>
      <c r="I706" s="177">
        <v>5.0</v>
      </c>
      <c r="J706" s="184">
        <v>50.0</v>
      </c>
      <c r="K706" s="185">
        <f t="shared" si="4"/>
        <v>16.66666667</v>
      </c>
      <c r="L706" s="187" t="s">
        <v>594</v>
      </c>
    </row>
    <row r="707" ht="11.25" customHeight="1">
      <c r="A707" s="175" t="s">
        <v>3549</v>
      </c>
      <c r="B707" s="188" t="s">
        <v>3550</v>
      </c>
      <c r="C707" s="183" t="s">
        <v>88</v>
      </c>
      <c r="D707" s="175" t="s">
        <v>3553</v>
      </c>
      <c r="E707" s="186" t="s">
        <v>3554</v>
      </c>
      <c r="F707" s="183" t="s">
        <v>1967</v>
      </c>
      <c r="G707" s="177">
        <v>3.0</v>
      </c>
      <c r="H707" s="177">
        <v>1.0</v>
      </c>
      <c r="I707" s="177">
        <v>5.0</v>
      </c>
      <c r="J707" s="184">
        <v>50.0</v>
      </c>
      <c r="K707" s="185">
        <f t="shared" si="4"/>
        <v>16.66666667</v>
      </c>
      <c r="L707" s="187" t="s">
        <v>594</v>
      </c>
    </row>
    <row r="708" ht="11.25" customHeight="1">
      <c r="A708" s="175" t="s">
        <v>3549</v>
      </c>
      <c r="B708" s="188" t="s">
        <v>3550</v>
      </c>
      <c r="C708" s="183" t="s">
        <v>88</v>
      </c>
      <c r="D708" s="175" t="s">
        <v>3555</v>
      </c>
      <c r="E708" s="186" t="s">
        <v>3556</v>
      </c>
      <c r="F708" s="183" t="s">
        <v>1967</v>
      </c>
      <c r="G708" s="177">
        <v>3.0</v>
      </c>
      <c r="H708" s="177">
        <v>1.0</v>
      </c>
      <c r="I708" s="177">
        <v>5.0</v>
      </c>
      <c r="J708" s="184">
        <v>50.0</v>
      </c>
      <c r="K708" s="185">
        <f t="shared" si="4"/>
        <v>16.66666667</v>
      </c>
      <c r="L708" s="187" t="s">
        <v>594</v>
      </c>
    </row>
    <row r="709" ht="11.25" customHeight="1">
      <c r="A709" s="175" t="s">
        <v>3549</v>
      </c>
      <c r="B709" s="188" t="s">
        <v>3550</v>
      </c>
      <c r="C709" s="183" t="s">
        <v>88</v>
      </c>
      <c r="D709" s="175" t="s">
        <v>3557</v>
      </c>
      <c r="E709" s="186" t="s">
        <v>3558</v>
      </c>
      <c r="F709" s="183" t="s">
        <v>1967</v>
      </c>
      <c r="G709" s="177">
        <v>3.0</v>
      </c>
      <c r="H709" s="177">
        <v>1.0</v>
      </c>
      <c r="I709" s="177">
        <v>5.0</v>
      </c>
      <c r="J709" s="184">
        <v>50.0</v>
      </c>
      <c r="K709" s="185">
        <f t="shared" si="4"/>
        <v>16.66666667</v>
      </c>
      <c r="L709" s="187" t="s">
        <v>594</v>
      </c>
    </row>
    <row r="710" ht="11.25" customHeight="1">
      <c r="A710" s="175" t="s">
        <v>3549</v>
      </c>
      <c r="B710" s="188" t="s">
        <v>3550</v>
      </c>
      <c r="C710" s="183" t="s">
        <v>88</v>
      </c>
      <c r="D710" s="175" t="s">
        <v>3559</v>
      </c>
      <c r="E710" s="186" t="s">
        <v>3560</v>
      </c>
      <c r="F710" s="183" t="s">
        <v>1967</v>
      </c>
      <c r="G710" s="177">
        <v>3.0</v>
      </c>
      <c r="H710" s="177">
        <v>1.0</v>
      </c>
      <c r="I710" s="177">
        <v>5.0</v>
      </c>
      <c r="J710" s="184">
        <v>50.0</v>
      </c>
      <c r="K710" s="185">
        <f t="shared" si="4"/>
        <v>16.66666667</v>
      </c>
      <c r="L710" s="187" t="s">
        <v>594</v>
      </c>
    </row>
    <row r="711" ht="11.25" customHeight="1">
      <c r="A711" s="175" t="s">
        <v>3561</v>
      </c>
      <c r="B711" s="188" t="s">
        <v>3562</v>
      </c>
      <c r="C711" s="183" t="s">
        <v>88</v>
      </c>
      <c r="D711" s="175" t="s">
        <v>3563</v>
      </c>
      <c r="E711" s="186" t="s">
        <v>3564</v>
      </c>
      <c r="F711" s="183" t="s">
        <v>1967</v>
      </c>
      <c r="G711" s="177">
        <v>3.0</v>
      </c>
      <c r="H711" s="177">
        <v>1.0</v>
      </c>
      <c r="I711" s="177">
        <v>5.0</v>
      </c>
      <c r="J711" s="184">
        <v>50.0</v>
      </c>
      <c r="K711" s="185">
        <f t="shared" si="4"/>
        <v>16.66666667</v>
      </c>
      <c r="L711" s="187" t="s">
        <v>594</v>
      </c>
    </row>
    <row r="712" ht="11.25" customHeight="1">
      <c r="A712" s="175" t="s">
        <v>3561</v>
      </c>
      <c r="B712" s="188" t="s">
        <v>3562</v>
      </c>
      <c r="C712" s="183" t="s">
        <v>88</v>
      </c>
      <c r="D712" s="175" t="s">
        <v>3565</v>
      </c>
      <c r="E712" s="186" t="s">
        <v>3566</v>
      </c>
      <c r="F712" s="183" t="s">
        <v>1967</v>
      </c>
      <c r="G712" s="177">
        <v>3.0</v>
      </c>
      <c r="H712" s="177">
        <v>1.0</v>
      </c>
      <c r="I712" s="177">
        <v>5.0</v>
      </c>
      <c r="J712" s="184">
        <v>50.0</v>
      </c>
      <c r="K712" s="185">
        <f t="shared" si="4"/>
        <v>16.66666667</v>
      </c>
      <c r="L712" s="187" t="s">
        <v>594</v>
      </c>
    </row>
    <row r="713" ht="11.25" customHeight="1">
      <c r="A713" s="175" t="s">
        <v>3561</v>
      </c>
      <c r="B713" s="188" t="s">
        <v>3562</v>
      </c>
      <c r="C713" s="183" t="s">
        <v>88</v>
      </c>
      <c r="D713" s="175" t="s">
        <v>3567</v>
      </c>
      <c r="E713" s="186" t="s">
        <v>3568</v>
      </c>
      <c r="F713" s="183" t="s">
        <v>1967</v>
      </c>
      <c r="G713" s="177">
        <v>3.0</v>
      </c>
      <c r="H713" s="177">
        <v>1.0</v>
      </c>
      <c r="I713" s="177">
        <v>5.0</v>
      </c>
      <c r="J713" s="184">
        <v>50.0</v>
      </c>
      <c r="K713" s="185">
        <f t="shared" si="4"/>
        <v>16.66666667</v>
      </c>
      <c r="L713" s="187" t="s">
        <v>594</v>
      </c>
    </row>
    <row r="714" ht="11.25" customHeight="1">
      <c r="A714" s="175" t="s">
        <v>3569</v>
      </c>
      <c r="B714" s="188" t="s">
        <v>3570</v>
      </c>
      <c r="C714" s="183" t="s">
        <v>88</v>
      </c>
      <c r="D714" s="175" t="s">
        <v>3571</v>
      </c>
      <c r="E714" s="186" t="s">
        <v>3572</v>
      </c>
      <c r="F714" s="183" t="s">
        <v>1967</v>
      </c>
      <c r="G714" s="177">
        <v>5.0</v>
      </c>
      <c r="H714" s="177">
        <v>1.0</v>
      </c>
      <c r="I714" s="177">
        <v>5.0</v>
      </c>
      <c r="J714" s="184">
        <v>50.0</v>
      </c>
      <c r="K714" s="185">
        <f t="shared" si="4"/>
        <v>10</v>
      </c>
      <c r="L714" s="187" t="s">
        <v>594</v>
      </c>
    </row>
    <row r="715" ht="11.25" customHeight="1">
      <c r="A715" s="175" t="s">
        <v>3569</v>
      </c>
      <c r="B715" s="188" t="s">
        <v>3570</v>
      </c>
      <c r="C715" s="183" t="s">
        <v>88</v>
      </c>
      <c r="D715" s="175" t="s">
        <v>3573</v>
      </c>
      <c r="E715" s="186" t="s">
        <v>3574</v>
      </c>
      <c r="F715" s="183" t="s">
        <v>1967</v>
      </c>
      <c r="G715" s="177">
        <v>5.0</v>
      </c>
      <c r="H715" s="177">
        <v>1.0</v>
      </c>
      <c r="I715" s="177">
        <v>5.0</v>
      </c>
      <c r="J715" s="184">
        <v>50.0</v>
      </c>
      <c r="K715" s="185">
        <f t="shared" si="4"/>
        <v>10</v>
      </c>
      <c r="L715" s="187" t="s">
        <v>594</v>
      </c>
    </row>
    <row r="716" ht="11.25" customHeight="1">
      <c r="A716" s="175" t="s">
        <v>3569</v>
      </c>
      <c r="B716" s="188" t="s">
        <v>3570</v>
      </c>
      <c r="C716" s="183" t="s">
        <v>88</v>
      </c>
      <c r="D716" s="175" t="s">
        <v>3575</v>
      </c>
      <c r="E716" s="186" t="s">
        <v>3576</v>
      </c>
      <c r="F716" s="183" t="s">
        <v>1967</v>
      </c>
      <c r="G716" s="177">
        <v>5.0</v>
      </c>
      <c r="H716" s="177">
        <v>1.0</v>
      </c>
      <c r="I716" s="177">
        <v>5.0</v>
      </c>
      <c r="J716" s="184">
        <v>50.0</v>
      </c>
      <c r="K716" s="185">
        <f t="shared" si="4"/>
        <v>10</v>
      </c>
      <c r="L716" s="187" t="s">
        <v>594</v>
      </c>
    </row>
    <row r="717" ht="11.25" customHeight="1">
      <c r="A717" s="175" t="s">
        <v>3569</v>
      </c>
      <c r="B717" s="188" t="s">
        <v>3570</v>
      </c>
      <c r="C717" s="183" t="s">
        <v>88</v>
      </c>
      <c r="D717" s="175" t="s">
        <v>3577</v>
      </c>
      <c r="E717" s="186" t="s">
        <v>3578</v>
      </c>
      <c r="F717" s="183" t="s">
        <v>1967</v>
      </c>
      <c r="G717" s="177">
        <v>5.0</v>
      </c>
      <c r="H717" s="177">
        <v>1.0</v>
      </c>
      <c r="I717" s="177">
        <v>5.0</v>
      </c>
      <c r="J717" s="184">
        <v>50.0</v>
      </c>
      <c r="K717" s="185">
        <f t="shared" si="4"/>
        <v>10</v>
      </c>
      <c r="L717" s="187" t="s">
        <v>594</v>
      </c>
    </row>
    <row r="718" ht="11.25" customHeight="1">
      <c r="A718" s="175" t="s">
        <v>3569</v>
      </c>
      <c r="B718" s="188" t="s">
        <v>3570</v>
      </c>
      <c r="C718" s="183" t="s">
        <v>88</v>
      </c>
      <c r="D718" s="175" t="s">
        <v>3579</v>
      </c>
      <c r="E718" s="186" t="s">
        <v>3580</v>
      </c>
      <c r="F718" s="183" t="s">
        <v>1967</v>
      </c>
      <c r="G718" s="177">
        <v>5.0</v>
      </c>
      <c r="H718" s="177">
        <v>1.0</v>
      </c>
      <c r="I718" s="177">
        <v>5.0</v>
      </c>
      <c r="J718" s="184">
        <v>50.0</v>
      </c>
      <c r="K718" s="185">
        <f t="shared" si="4"/>
        <v>10</v>
      </c>
      <c r="L718" s="187" t="s">
        <v>594</v>
      </c>
    </row>
    <row r="719" ht="11.25" customHeight="1">
      <c r="A719" s="175" t="s">
        <v>3569</v>
      </c>
      <c r="B719" s="188" t="s">
        <v>3570</v>
      </c>
      <c r="C719" s="183" t="s">
        <v>88</v>
      </c>
      <c r="D719" s="175" t="s">
        <v>3272</v>
      </c>
      <c r="E719" s="186" t="s">
        <v>3273</v>
      </c>
      <c r="F719" s="183" t="s">
        <v>1967</v>
      </c>
      <c r="G719" s="177">
        <v>5.0</v>
      </c>
      <c r="H719" s="177">
        <v>1.0</v>
      </c>
      <c r="I719" s="177">
        <v>5.0</v>
      </c>
      <c r="J719" s="184">
        <v>50.0</v>
      </c>
      <c r="K719" s="185">
        <f t="shared" si="4"/>
        <v>10</v>
      </c>
      <c r="L719" s="187" t="s">
        <v>594</v>
      </c>
    </row>
    <row r="720" ht="11.25" customHeight="1">
      <c r="A720" s="175" t="s">
        <v>3569</v>
      </c>
      <c r="B720" s="188" t="s">
        <v>3570</v>
      </c>
      <c r="C720" s="183" t="s">
        <v>88</v>
      </c>
      <c r="D720" s="175" t="s">
        <v>3581</v>
      </c>
      <c r="E720" s="186" t="s">
        <v>3582</v>
      </c>
      <c r="F720" s="183" t="s">
        <v>1967</v>
      </c>
      <c r="G720" s="177">
        <v>5.0</v>
      </c>
      <c r="H720" s="177">
        <v>1.0</v>
      </c>
      <c r="I720" s="177">
        <v>5.0</v>
      </c>
      <c r="J720" s="184">
        <v>50.0</v>
      </c>
      <c r="K720" s="185">
        <f t="shared" si="4"/>
        <v>10</v>
      </c>
      <c r="L720" s="187" t="s">
        <v>594</v>
      </c>
    </row>
    <row r="721" ht="11.25" customHeight="1">
      <c r="A721" s="175" t="s">
        <v>3569</v>
      </c>
      <c r="B721" s="188" t="s">
        <v>3570</v>
      </c>
      <c r="C721" s="183" t="s">
        <v>88</v>
      </c>
      <c r="D721" s="175" t="s">
        <v>3278</v>
      </c>
      <c r="E721" s="186" t="s">
        <v>3279</v>
      </c>
      <c r="F721" s="183" t="s">
        <v>1967</v>
      </c>
      <c r="G721" s="177">
        <v>5.0</v>
      </c>
      <c r="H721" s="177">
        <v>1.0</v>
      </c>
      <c r="I721" s="177">
        <v>5.0</v>
      </c>
      <c r="J721" s="184">
        <v>50.0</v>
      </c>
      <c r="K721" s="185">
        <f t="shared" si="4"/>
        <v>10</v>
      </c>
      <c r="L721" s="187" t="s">
        <v>594</v>
      </c>
    </row>
    <row r="722" ht="11.25" customHeight="1">
      <c r="A722" s="175" t="s">
        <v>3583</v>
      </c>
      <c r="B722" s="188" t="s">
        <v>3584</v>
      </c>
      <c r="C722" s="183" t="s">
        <v>88</v>
      </c>
      <c r="D722" s="175" t="s">
        <v>3585</v>
      </c>
      <c r="E722" s="186" t="s">
        <v>3586</v>
      </c>
      <c r="F722" s="183" t="s">
        <v>1967</v>
      </c>
      <c r="G722" s="177">
        <v>1.0</v>
      </c>
      <c r="H722" s="177">
        <v>1.0</v>
      </c>
      <c r="I722" s="177">
        <v>4.0</v>
      </c>
      <c r="J722" s="184">
        <v>50.0</v>
      </c>
      <c r="K722" s="185">
        <f t="shared" si="4"/>
        <v>50</v>
      </c>
      <c r="L722" s="187" t="s">
        <v>594</v>
      </c>
    </row>
    <row r="723" ht="11.25" customHeight="1">
      <c r="A723" s="175" t="s">
        <v>3583</v>
      </c>
      <c r="B723" s="188" t="s">
        <v>3584</v>
      </c>
      <c r="C723" s="183" t="s">
        <v>88</v>
      </c>
      <c r="D723" s="175" t="s">
        <v>3587</v>
      </c>
      <c r="E723" s="186" t="s">
        <v>3588</v>
      </c>
      <c r="F723" s="183" t="s">
        <v>1967</v>
      </c>
      <c r="G723" s="177">
        <v>1.0</v>
      </c>
      <c r="H723" s="177">
        <v>1.0</v>
      </c>
      <c r="I723" s="177">
        <v>4.0</v>
      </c>
      <c r="J723" s="184">
        <v>50.0</v>
      </c>
      <c r="K723" s="185">
        <f t="shared" si="4"/>
        <v>50</v>
      </c>
      <c r="L723" s="187" t="s">
        <v>594</v>
      </c>
    </row>
    <row r="724" ht="11.25" customHeight="1">
      <c r="A724" s="175" t="s">
        <v>3583</v>
      </c>
      <c r="B724" s="188" t="s">
        <v>3584</v>
      </c>
      <c r="C724" s="183" t="s">
        <v>88</v>
      </c>
      <c r="D724" s="175" t="s">
        <v>3589</v>
      </c>
      <c r="E724" s="186" t="s">
        <v>3590</v>
      </c>
      <c r="F724" s="183" t="s">
        <v>1967</v>
      </c>
      <c r="G724" s="177">
        <v>1.0</v>
      </c>
      <c r="H724" s="177">
        <v>1.0</v>
      </c>
      <c r="I724" s="177">
        <v>4.0</v>
      </c>
      <c r="J724" s="184">
        <v>50.0</v>
      </c>
      <c r="K724" s="185">
        <f t="shared" si="4"/>
        <v>50</v>
      </c>
      <c r="L724" s="187" t="s">
        <v>594</v>
      </c>
    </row>
    <row r="725" ht="11.25" customHeight="1">
      <c r="A725" s="175" t="s">
        <v>3583</v>
      </c>
      <c r="B725" s="188" t="s">
        <v>3584</v>
      </c>
      <c r="C725" s="183" t="s">
        <v>88</v>
      </c>
      <c r="D725" s="175" t="s">
        <v>3591</v>
      </c>
      <c r="E725" s="186" t="s">
        <v>3592</v>
      </c>
      <c r="F725" s="183" t="s">
        <v>1967</v>
      </c>
      <c r="G725" s="177">
        <v>1.0</v>
      </c>
      <c r="H725" s="177">
        <v>1.0</v>
      </c>
      <c r="I725" s="177">
        <v>4.0</v>
      </c>
      <c r="J725" s="184">
        <v>50.0</v>
      </c>
      <c r="K725" s="185">
        <f t="shared" si="4"/>
        <v>50</v>
      </c>
      <c r="L725" s="187" t="s">
        <v>594</v>
      </c>
    </row>
    <row r="726" ht="11.25" customHeight="1">
      <c r="A726" s="175" t="s">
        <v>3583</v>
      </c>
      <c r="B726" s="188" t="s">
        <v>3584</v>
      </c>
      <c r="C726" s="183" t="s">
        <v>88</v>
      </c>
      <c r="D726" s="175" t="s">
        <v>3593</v>
      </c>
      <c r="E726" s="186" t="s">
        <v>3594</v>
      </c>
      <c r="F726" s="183" t="s">
        <v>1967</v>
      </c>
      <c r="G726" s="177">
        <v>1.0</v>
      </c>
      <c r="H726" s="177">
        <v>1.0</v>
      </c>
      <c r="I726" s="177">
        <v>4.0</v>
      </c>
      <c r="J726" s="184">
        <v>50.0</v>
      </c>
      <c r="K726" s="185">
        <f t="shared" si="4"/>
        <v>50</v>
      </c>
      <c r="L726" s="187" t="s">
        <v>594</v>
      </c>
    </row>
    <row r="727" ht="11.25" customHeight="1">
      <c r="A727" s="175" t="s">
        <v>3583</v>
      </c>
      <c r="B727" s="188" t="s">
        <v>3584</v>
      </c>
      <c r="C727" s="183" t="s">
        <v>88</v>
      </c>
      <c r="D727" s="175" t="s">
        <v>3595</v>
      </c>
      <c r="E727" s="186" t="s">
        <v>3596</v>
      </c>
      <c r="F727" s="183" t="s">
        <v>1967</v>
      </c>
      <c r="G727" s="177">
        <v>1.0</v>
      </c>
      <c r="H727" s="177">
        <v>1.0</v>
      </c>
      <c r="I727" s="177">
        <v>4.0</v>
      </c>
      <c r="J727" s="184">
        <v>50.0</v>
      </c>
      <c r="K727" s="185">
        <f t="shared" si="4"/>
        <v>50</v>
      </c>
      <c r="L727" s="187" t="s">
        <v>594</v>
      </c>
    </row>
    <row r="728" ht="11.25" customHeight="1">
      <c r="A728" s="175" t="s">
        <v>3583</v>
      </c>
      <c r="B728" s="188" t="s">
        <v>3584</v>
      </c>
      <c r="C728" s="183" t="s">
        <v>88</v>
      </c>
      <c r="D728" s="175" t="s">
        <v>3597</v>
      </c>
      <c r="E728" s="186" t="s">
        <v>3598</v>
      </c>
      <c r="F728" s="183" t="s">
        <v>1967</v>
      </c>
      <c r="G728" s="177">
        <v>1.0</v>
      </c>
      <c r="H728" s="177">
        <v>1.0</v>
      </c>
      <c r="I728" s="177">
        <v>4.0</v>
      </c>
      <c r="J728" s="184">
        <v>50.0</v>
      </c>
      <c r="K728" s="185">
        <f t="shared" si="4"/>
        <v>50</v>
      </c>
      <c r="L728" s="187" t="s">
        <v>594</v>
      </c>
    </row>
    <row r="729" ht="11.25" customHeight="1">
      <c r="A729" s="175" t="s">
        <v>3599</v>
      </c>
      <c r="B729" s="188" t="s">
        <v>3600</v>
      </c>
      <c r="C729" s="183" t="s">
        <v>88</v>
      </c>
      <c r="D729" s="175" t="s">
        <v>3601</v>
      </c>
      <c r="E729" s="186" t="s">
        <v>3602</v>
      </c>
      <c r="F729" s="183" t="s">
        <v>1967</v>
      </c>
      <c r="G729" s="177">
        <v>2.0</v>
      </c>
      <c r="H729" s="177">
        <v>1.0</v>
      </c>
      <c r="I729" s="177">
        <v>3.0</v>
      </c>
      <c r="J729" s="184">
        <v>50.0</v>
      </c>
      <c r="K729" s="185">
        <f t="shared" si="4"/>
        <v>25</v>
      </c>
      <c r="L729" s="187" t="s">
        <v>594</v>
      </c>
    </row>
    <row r="730" ht="11.25" customHeight="1">
      <c r="A730" s="175" t="s">
        <v>3599</v>
      </c>
      <c r="B730" s="188" t="s">
        <v>3600</v>
      </c>
      <c r="C730" s="183" t="s">
        <v>88</v>
      </c>
      <c r="D730" s="175" t="s">
        <v>3603</v>
      </c>
      <c r="E730" s="186" t="s">
        <v>3604</v>
      </c>
      <c r="F730" s="183" t="s">
        <v>1967</v>
      </c>
      <c r="G730" s="177">
        <v>2.0</v>
      </c>
      <c r="H730" s="177">
        <v>1.0</v>
      </c>
      <c r="I730" s="177">
        <v>3.0</v>
      </c>
      <c r="J730" s="184">
        <v>50.0</v>
      </c>
      <c r="K730" s="185">
        <f t="shared" si="4"/>
        <v>25</v>
      </c>
      <c r="L730" s="187" t="s">
        <v>594</v>
      </c>
    </row>
    <row r="731" ht="11.25" customHeight="1">
      <c r="A731" s="175" t="s">
        <v>3599</v>
      </c>
      <c r="B731" s="188" t="s">
        <v>3600</v>
      </c>
      <c r="C731" s="183" t="s">
        <v>88</v>
      </c>
      <c r="D731" s="175" t="s">
        <v>3605</v>
      </c>
      <c r="E731" s="186" t="s">
        <v>3606</v>
      </c>
      <c r="F731" s="183" t="s">
        <v>1967</v>
      </c>
      <c r="G731" s="177">
        <v>2.0</v>
      </c>
      <c r="H731" s="177">
        <v>1.0</v>
      </c>
      <c r="I731" s="177">
        <v>3.0</v>
      </c>
      <c r="J731" s="184">
        <v>50.0</v>
      </c>
      <c r="K731" s="185">
        <f t="shared" si="4"/>
        <v>25</v>
      </c>
      <c r="L731" s="187" t="s">
        <v>594</v>
      </c>
    </row>
    <row r="732" ht="11.25" customHeight="1">
      <c r="A732" s="175" t="s">
        <v>3599</v>
      </c>
      <c r="B732" s="188" t="s">
        <v>3600</v>
      </c>
      <c r="C732" s="183" t="s">
        <v>88</v>
      </c>
      <c r="D732" s="175" t="s">
        <v>3607</v>
      </c>
      <c r="E732" s="186" t="s">
        <v>3608</v>
      </c>
      <c r="F732" s="183" t="s">
        <v>1967</v>
      </c>
      <c r="G732" s="177">
        <v>2.0</v>
      </c>
      <c r="H732" s="177">
        <v>1.0</v>
      </c>
      <c r="I732" s="177">
        <v>3.0</v>
      </c>
      <c r="J732" s="184">
        <v>50.0</v>
      </c>
      <c r="K732" s="185">
        <f t="shared" si="4"/>
        <v>25</v>
      </c>
      <c r="L732" s="187" t="s">
        <v>594</v>
      </c>
    </row>
    <row r="733" ht="11.25" customHeight="1">
      <c r="A733" s="175" t="s">
        <v>3599</v>
      </c>
      <c r="B733" s="188" t="s">
        <v>3600</v>
      </c>
      <c r="C733" s="183" t="s">
        <v>88</v>
      </c>
      <c r="D733" s="175" t="s">
        <v>3609</v>
      </c>
      <c r="E733" s="186" t="s">
        <v>3610</v>
      </c>
      <c r="F733" s="183" t="s">
        <v>1967</v>
      </c>
      <c r="G733" s="177">
        <v>2.0</v>
      </c>
      <c r="H733" s="177">
        <v>1.0</v>
      </c>
      <c r="I733" s="177">
        <v>3.0</v>
      </c>
      <c r="J733" s="184">
        <v>50.0</v>
      </c>
      <c r="K733" s="185">
        <f t="shared" si="4"/>
        <v>25</v>
      </c>
      <c r="L733" s="187" t="s">
        <v>594</v>
      </c>
    </row>
    <row r="734" ht="11.25" customHeight="1">
      <c r="A734" s="175" t="s">
        <v>3611</v>
      </c>
      <c r="B734" s="188" t="s">
        <v>3612</v>
      </c>
      <c r="C734" s="183" t="s">
        <v>88</v>
      </c>
      <c r="D734" s="175" t="s">
        <v>3613</v>
      </c>
      <c r="E734" s="186" t="s">
        <v>1581</v>
      </c>
      <c r="F734" s="183" t="s">
        <v>1967</v>
      </c>
      <c r="G734" s="177">
        <v>3.0</v>
      </c>
      <c r="H734" s="177">
        <v>1.0</v>
      </c>
      <c r="I734" s="177">
        <v>6.0</v>
      </c>
      <c r="J734" s="184">
        <v>50.0</v>
      </c>
      <c r="K734" s="185">
        <f t="shared" si="4"/>
        <v>16.66666667</v>
      </c>
      <c r="L734" s="187" t="s">
        <v>594</v>
      </c>
    </row>
    <row r="735" ht="11.25" customHeight="1">
      <c r="A735" s="175" t="s">
        <v>3611</v>
      </c>
      <c r="B735" s="188" t="s">
        <v>3612</v>
      </c>
      <c r="C735" s="183" t="s">
        <v>88</v>
      </c>
      <c r="D735" s="175" t="s">
        <v>3614</v>
      </c>
      <c r="E735" s="186" t="s">
        <v>1315</v>
      </c>
      <c r="F735" s="183" t="s">
        <v>1967</v>
      </c>
      <c r="G735" s="177">
        <v>3.0</v>
      </c>
      <c r="H735" s="177">
        <v>1.0</v>
      </c>
      <c r="I735" s="177">
        <v>6.0</v>
      </c>
      <c r="J735" s="184">
        <v>50.0</v>
      </c>
      <c r="K735" s="185">
        <f t="shared" si="4"/>
        <v>16.66666667</v>
      </c>
      <c r="L735" s="187" t="s">
        <v>594</v>
      </c>
    </row>
    <row r="736" ht="11.25" customHeight="1">
      <c r="A736" s="175" t="s">
        <v>3611</v>
      </c>
      <c r="B736" s="188" t="s">
        <v>3612</v>
      </c>
      <c r="C736" s="183" t="s">
        <v>88</v>
      </c>
      <c r="D736" s="175" t="s">
        <v>3615</v>
      </c>
      <c r="E736" s="186" t="s">
        <v>3616</v>
      </c>
      <c r="F736" s="183" t="s">
        <v>1967</v>
      </c>
      <c r="G736" s="177">
        <v>3.0</v>
      </c>
      <c r="H736" s="177">
        <v>1.0</v>
      </c>
      <c r="I736" s="177">
        <v>6.0</v>
      </c>
      <c r="J736" s="184">
        <v>50.0</v>
      </c>
      <c r="K736" s="185">
        <f t="shared" si="4"/>
        <v>16.66666667</v>
      </c>
      <c r="L736" s="187" t="s">
        <v>594</v>
      </c>
    </row>
    <row r="737" ht="11.25" customHeight="1">
      <c r="A737" s="175" t="s">
        <v>3611</v>
      </c>
      <c r="B737" s="188" t="s">
        <v>3612</v>
      </c>
      <c r="C737" s="183" t="s">
        <v>88</v>
      </c>
      <c r="D737" s="175" t="s">
        <v>3617</v>
      </c>
      <c r="E737" s="186" t="s">
        <v>3618</v>
      </c>
      <c r="F737" s="183" t="s">
        <v>1967</v>
      </c>
      <c r="G737" s="177">
        <v>3.0</v>
      </c>
      <c r="H737" s="177">
        <v>1.0</v>
      </c>
      <c r="I737" s="177">
        <v>6.0</v>
      </c>
      <c r="J737" s="184">
        <v>50.0</v>
      </c>
      <c r="K737" s="185">
        <f t="shared" si="4"/>
        <v>16.66666667</v>
      </c>
      <c r="L737" s="187" t="s">
        <v>594</v>
      </c>
    </row>
    <row r="738" ht="11.25" customHeight="1">
      <c r="A738" s="175" t="s">
        <v>3619</v>
      </c>
      <c r="B738" s="188" t="s">
        <v>3620</v>
      </c>
      <c r="C738" s="183" t="s">
        <v>88</v>
      </c>
      <c r="D738" s="175" t="s">
        <v>3621</v>
      </c>
      <c r="E738" s="186" t="s">
        <v>3622</v>
      </c>
      <c r="F738" s="183" t="s">
        <v>1967</v>
      </c>
      <c r="G738" s="177">
        <v>1.0</v>
      </c>
      <c r="H738" s="177">
        <v>1.0</v>
      </c>
      <c r="I738" s="177">
        <v>5.0</v>
      </c>
      <c r="J738" s="184">
        <v>50.0</v>
      </c>
      <c r="K738" s="185">
        <f t="shared" si="4"/>
        <v>50</v>
      </c>
      <c r="L738" s="187" t="s">
        <v>594</v>
      </c>
    </row>
    <row r="739" ht="11.25" customHeight="1">
      <c r="A739" s="175" t="s">
        <v>3619</v>
      </c>
      <c r="B739" s="188" t="s">
        <v>3620</v>
      </c>
      <c r="C739" s="183" t="s">
        <v>88</v>
      </c>
      <c r="D739" s="175" t="s">
        <v>3623</v>
      </c>
      <c r="E739" s="186" t="s">
        <v>3624</v>
      </c>
      <c r="F739" s="183" t="s">
        <v>1967</v>
      </c>
      <c r="G739" s="177">
        <v>1.0</v>
      </c>
      <c r="H739" s="177">
        <v>1.0</v>
      </c>
      <c r="I739" s="177">
        <v>5.0</v>
      </c>
      <c r="J739" s="184">
        <v>50.0</v>
      </c>
      <c r="K739" s="185">
        <f t="shared" si="4"/>
        <v>50</v>
      </c>
      <c r="L739" s="187" t="s">
        <v>594</v>
      </c>
    </row>
    <row r="740" ht="11.25" customHeight="1">
      <c r="A740" s="175" t="s">
        <v>3619</v>
      </c>
      <c r="B740" s="188" t="s">
        <v>3620</v>
      </c>
      <c r="C740" s="183" t="s">
        <v>88</v>
      </c>
      <c r="D740" s="175" t="s">
        <v>3625</v>
      </c>
      <c r="E740" s="186" t="s">
        <v>3626</v>
      </c>
      <c r="F740" s="183" t="s">
        <v>1967</v>
      </c>
      <c r="G740" s="177">
        <v>1.0</v>
      </c>
      <c r="H740" s="177">
        <v>1.0</v>
      </c>
      <c r="I740" s="177">
        <v>5.0</v>
      </c>
      <c r="J740" s="184">
        <v>50.0</v>
      </c>
      <c r="K740" s="185">
        <f t="shared" si="4"/>
        <v>50</v>
      </c>
      <c r="L740" s="187" t="s">
        <v>594</v>
      </c>
    </row>
    <row r="741" ht="11.25" customHeight="1">
      <c r="A741" s="175" t="s">
        <v>3619</v>
      </c>
      <c r="B741" s="188" t="s">
        <v>3620</v>
      </c>
      <c r="C741" s="183" t="s">
        <v>88</v>
      </c>
      <c r="D741" s="175" t="s">
        <v>3627</v>
      </c>
      <c r="E741" s="186" t="s">
        <v>3628</v>
      </c>
      <c r="F741" s="183" t="s">
        <v>1967</v>
      </c>
      <c r="G741" s="177">
        <v>1.0</v>
      </c>
      <c r="H741" s="177">
        <v>1.0</v>
      </c>
      <c r="I741" s="177">
        <v>5.0</v>
      </c>
      <c r="J741" s="184">
        <v>50.0</v>
      </c>
      <c r="K741" s="185">
        <f t="shared" si="4"/>
        <v>50</v>
      </c>
      <c r="L741" s="187" t="s">
        <v>594</v>
      </c>
    </row>
    <row r="742" ht="11.25" customHeight="1">
      <c r="A742" s="175" t="s">
        <v>3619</v>
      </c>
      <c r="B742" s="188" t="s">
        <v>3620</v>
      </c>
      <c r="C742" s="183" t="s">
        <v>88</v>
      </c>
      <c r="D742" s="175" t="s">
        <v>3228</v>
      </c>
      <c r="E742" s="186" t="s">
        <v>3229</v>
      </c>
      <c r="F742" s="183" t="s">
        <v>1967</v>
      </c>
      <c r="G742" s="177">
        <v>1.0</v>
      </c>
      <c r="H742" s="177">
        <v>1.0</v>
      </c>
      <c r="I742" s="177">
        <v>5.0</v>
      </c>
      <c r="J742" s="184">
        <v>50.0</v>
      </c>
      <c r="K742" s="185">
        <f t="shared" si="4"/>
        <v>50</v>
      </c>
      <c r="L742" s="187" t="s">
        <v>594</v>
      </c>
    </row>
    <row r="743" ht="11.25" customHeight="1">
      <c r="A743" s="175" t="s">
        <v>3629</v>
      </c>
      <c r="B743" s="188" t="s">
        <v>3630</v>
      </c>
      <c r="C743" s="183" t="s">
        <v>88</v>
      </c>
      <c r="D743" s="175" t="s">
        <v>3631</v>
      </c>
      <c r="E743" s="186" t="s">
        <v>3632</v>
      </c>
      <c r="F743" s="183" t="s">
        <v>1967</v>
      </c>
      <c r="G743" s="177">
        <v>6.0</v>
      </c>
      <c r="H743" s="177">
        <v>1.0</v>
      </c>
      <c r="I743" s="177">
        <v>7.0</v>
      </c>
      <c r="J743" s="184">
        <v>50.0</v>
      </c>
      <c r="K743" s="185">
        <f t="shared" si="4"/>
        <v>8.333333333</v>
      </c>
      <c r="L743" s="187" t="s">
        <v>594</v>
      </c>
    </row>
    <row r="744" ht="11.25" customHeight="1">
      <c r="A744" s="175" t="s">
        <v>3629</v>
      </c>
      <c r="B744" s="188" t="s">
        <v>3630</v>
      </c>
      <c r="C744" s="183" t="s">
        <v>88</v>
      </c>
      <c r="D744" s="175" t="s">
        <v>3633</v>
      </c>
      <c r="E744" s="186" t="s">
        <v>3634</v>
      </c>
      <c r="F744" s="183" t="s">
        <v>1967</v>
      </c>
      <c r="G744" s="177">
        <v>6.0</v>
      </c>
      <c r="H744" s="177">
        <v>1.0</v>
      </c>
      <c r="I744" s="177">
        <v>7.0</v>
      </c>
      <c r="J744" s="184">
        <v>50.0</v>
      </c>
      <c r="K744" s="185">
        <f t="shared" si="4"/>
        <v>8.333333333</v>
      </c>
      <c r="L744" s="187" t="s">
        <v>594</v>
      </c>
    </row>
    <row r="745" ht="11.25" customHeight="1">
      <c r="A745" s="175" t="s">
        <v>3629</v>
      </c>
      <c r="B745" s="188" t="s">
        <v>3630</v>
      </c>
      <c r="C745" s="183" t="s">
        <v>88</v>
      </c>
      <c r="D745" s="175" t="s">
        <v>3635</v>
      </c>
      <c r="E745" s="186" t="s">
        <v>3636</v>
      </c>
      <c r="F745" s="183" t="s">
        <v>1967</v>
      </c>
      <c r="G745" s="177">
        <v>6.0</v>
      </c>
      <c r="H745" s="177">
        <v>1.0</v>
      </c>
      <c r="I745" s="177">
        <v>7.0</v>
      </c>
      <c r="J745" s="184">
        <v>50.0</v>
      </c>
      <c r="K745" s="185">
        <f t="shared" si="4"/>
        <v>8.333333333</v>
      </c>
      <c r="L745" s="187" t="s">
        <v>594</v>
      </c>
    </row>
    <row r="746" ht="11.25" customHeight="1">
      <c r="A746" s="175" t="s">
        <v>3629</v>
      </c>
      <c r="B746" s="188" t="s">
        <v>3630</v>
      </c>
      <c r="C746" s="183" t="s">
        <v>88</v>
      </c>
      <c r="D746" s="175" t="s">
        <v>3637</v>
      </c>
      <c r="E746" s="186" t="s">
        <v>3638</v>
      </c>
      <c r="F746" s="183" t="s">
        <v>1967</v>
      </c>
      <c r="G746" s="177">
        <v>6.0</v>
      </c>
      <c r="H746" s="177">
        <v>1.0</v>
      </c>
      <c r="I746" s="177">
        <v>7.0</v>
      </c>
      <c r="J746" s="184">
        <v>50.0</v>
      </c>
      <c r="K746" s="185">
        <f t="shared" si="4"/>
        <v>8.333333333</v>
      </c>
      <c r="L746" s="187" t="s">
        <v>594</v>
      </c>
    </row>
    <row r="747" ht="11.25" customHeight="1">
      <c r="A747" s="175" t="s">
        <v>3629</v>
      </c>
      <c r="B747" s="188" t="s">
        <v>3630</v>
      </c>
      <c r="C747" s="183" t="s">
        <v>88</v>
      </c>
      <c r="D747" s="175" t="s">
        <v>3639</v>
      </c>
      <c r="E747" s="186" t="s">
        <v>3640</v>
      </c>
      <c r="F747" s="183" t="s">
        <v>1967</v>
      </c>
      <c r="G747" s="177">
        <v>6.0</v>
      </c>
      <c r="H747" s="177">
        <v>1.0</v>
      </c>
      <c r="I747" s="177">
        <v>7.0</v>
      </c>
      <c r="J747" s="184">
        <v>50.0</v>
      </c>
      <c r="K747" s="185">
        <f t="shared" si="4"/>
        <v>8.333333333</v>
      </c>
      <c r="L747" s="187" t="s">
        <v>594</v>
      </c>
    </row>
    <row r="748" ht="11.25" customHeight="1">
      <c r="A748" s="175" t="s">
        <v>3629</v>
      </c>
      <c r="B748" s="188" t="s">
        <v>3630</v>
      </c>
      <c r="C748" s="183" t="s">
        <v>88</v>
      </c>
      <c r="D748" s="175" t="s">
        <v>3641</v>
      </c>
      <c r="E748" s="186" t="s">
        <v>3642</v>
      </c>
      <c r="F748" s="183" t="s">
        <v>1967</v>
      </c>
      <c r="G748" s="177">
        <v>6.0</v>
      </c>
      <c r="H748" s="177">
        <v>1.0</v>
      </c>
      <c r="I748" s="177">
        <v>7.0</v>
      </c>
      <c r="J748" s="184">
        <v>50.0</v>
      </c>
      <c r="K748" s="185">
        <f t="shared" si="4"/>
        <v>8.333333333</v>
      </c>
      <c r="L748" s="187" t="s">
        <v>594</v>
      </c>
    </row>
    <row r="749" ht="11.25" customHeight="1">
      <c r="A749" s="175" t="s">
        <v>3629</v>
      </c>
      <c r="B749" s="188" t="s">
        <v>3630</v>
      </c>
      <c r="C749" s="183" t="s">
        <v>88</v>
      </c>
      <c r="D749" s="175" t="s">
        <v>3643</v>
      </c>
      <c r="E749" s="186" t="s">
        <v>3644</v>
      </c>
      <c r="F749" s="183" t="s">
        <v>1967</v>
      </c>
      <c r="G749" s="177">
        <v>6.0</v>
      </c>
      <c r="H749" s="177">
        <v>1.0</v>
      </c>
      <c r="I749" s="177">
        <v>7.0</v>
      </c>
      <c r="J749" s="184">
        <v>50.0</v>
      </c>
      <c r="K749" s="185">
        <f t="shared" si="4"/>
        <v>8.333333333</v>
      </c>
      <c r="L749" s="187" t="s">
        <v>594</v>
      </c>
    </row>
    <row r="750" ht="11.25" customHeight="1">
      <c r="A750" s="175" t="s">
        <v>3629</v>
      </c>
      <c r="B750" s="188" t="s">
        <v>3630</v>
      </c>
      <c r="C750" s="183" t="s">
        <v>88</v>
      </c>
      <c r="D750" s="175" t="s">
        <v>3645</v>
      </c>
      <c r="E750" s="186" t="s">
        <v>3646</v>
      </c>
      <c r="F750" s="183" t="s">
        <v>1967</v>
      </c>
      <c r="G750" s="177">
        <v>6.0</v>
      </c>
      <c r="H750" s="177">
        <v>1.0</v>
      </c>
      <c r="I750" s="177">
        <v>7.0</v>
      </c>
      <c r="J750" s="184">
        <v>50.0</v>
      </c>
      <c r="K750" s="185">
        <f t="shared" si="4"/>
        <v>8.333333333</v>
      </c>
      <c r="L750" s="187" t="s">
        <v>594</v>
      </c>
    </row>
    <row r="751" ht="11.25" customHeight="1">
      <c r="A751" s="175" t="s">
        <v>3647</v>
      </c>
      <c r="B751" s="188" t="s">
        <v>3648</v>
      </c>
      <c r="C751" s="183" t="s">
        <v>88</v>
      </c>
      <c r="D751" s="175" t="s">
        <v>3649</v>
      </c>
      <c r="E751" s="186" t="s">
        <v>3650</v>
      </c>
      <c r="F751" s="183" t="s">
        <v>1967</v>
      </c>
      <c r="G751" s="177">
        <v>1.0</v>
      </c>
      <c r="H751" s="177">
        <v>1.0</v>
      </c>
      <c r="I751" s="177">
        <v>5.0</v>
      </c>
      <c r="J751" s="184">
        <v>50.0</v>
      </c>
      <c r="K751" s="185">
        <f t="shared" si="4"/>
        <v>50</v>
      </c>
      <c r="L751" s="187" t="s">
        <v>594</v>
      </c>
    </row>
    <row r="752" ht="11.25" customHeight="1">
      <c r="A752" s="175" t="s">
        <v>3647</v>
      </c>
      <c r="B752" s="188" t="s">
        <v>3648</v>
      </c>
      <c r="C752" s="183" t="s">
        <v>88</v>
      </c>
      <c r="D752" s="175" t="s">
        <v>3651</v>
      </c>
      <c r="E752" s="186" t="s">
        <v>3652</v>
      </c>
      <c r="F752" s="183" t="s">
        <v>1967</v>
      </c>
      <c r="G752" s="177">
        <v>1.0</v>
      </c>
      <c r="H752" s="177">
        <v>1.0</v>
      </c>
      <c r="I752" s="177">
        <v>5.0</v>
      </c>
      <c r="J752" s="184">
        <v>50.0</v>
      </c>
      <c r="K752" s="185">
        <f t="shared" si="4"/>
        <v>50</v>
      </c>
      <c r="L752" s="187" t="s">
        <v>594</v>
      </c>
    </row>
    <row r="753" ht="11.25" customHeight="1">
      <c r="A753" s="175" t="s">
        <v>3653</v>
      </c>
      <c r="B753" s="188" t="s">
        <v>3654</v>
      </c>
      <c r="C753" s="183" t="s">
        <v>88</v>
      </c>
      <c r="D753" s="175" t="s">
        <v>3655</v>
      </c>
      <c r="E753" s="186" t="s">
        <v>3656</v>
      </c>
      <c r="F753" s="183" t="s">
        <v>1967</v>
      </c>
      <c r="G753" s="177">
        <v>2.0</v>
      </c>
      <c r="H753" s="177">
        <v>1.0</v>
      </c>
      <c r="I753" s="177">
        <v>6.0</v>
      </c>
      <c r="J753" s="184">
        <v>50.0</v>
      </c>
      <c r="K753" s="185">
        <f t="shared" si="4"/>
        <v>25</v>
      </c>
      <c r="L753" s="187" t="s">
        <v>594</v>
      </c>
    </row>
    <row r="754" ht="11.25" customHeight="1">
      <c r="A754" s="175" t="s">
        <v>3653</v>
      </c>
      <c r="B754" s="188" t="s">
        <v>3654</v>
      </c>
      <c r="C754" s="183" t="s">
        <v>88</v>
      </c>
      <c r="D754" s="175" t="s">
        <v>3657</v>
      </c>
      <c r="E754" s="186" t="s">
        <v>3658</v>
      </c>
      <c r="F754" s="183" t="s">
        <v>1967</v>
      </c>
      <c r="G754" s="177">
        <v>2.0</v>
      </c>
      <c r="H754" s="177">
        <v>1.0</v>
      </c>
      <c r="I754" s="177">
        <v>6.0</v>
      </c>
      <c r="J754" s="184">
        <v>50.0</v>
      </c>
      <c r="K754" s="185">
        <f t="shared" si="4"/>
        <v>25</v>
      </c>
      <c r="L754" s="187" t="s">
        <v>594</v>
      </c>
    </row>
    <row r="755" ht="11.25" customHeight="1">
      <c r="A755" s="175" t="s">
        <v>3653</v>
      </c>
      <c r="B755" s="188" t="s">
        <v>3654</v>
      </c>
      <c r="C755" s="183" t="s">
        <v>88</v>
      </c>
      <c r="D755" s="175" t="s">
        <v>3659</v>
      </c>
      <c r="E755" s="186" t="s">
        <v>3660</v>
      </c>
      <c r="F755" s="183" t="s">
        <v>1967</v>
      </c>
      <c r="G755" s="177">
        <v>2.0</v>
      </c>
      <c r="H755" s="177">
        <v>1.0</v>
      </c>
      <c r="I755" s="177">
        <v>6.0</v>
      </c>
      <c r="J755" s="184">
        <v>50.0</v>
      </c>
      <c r="K755" s="185">
        <f t="shared" si="4"/>
        <v>25</v>
      </c>
      <c r="L755" s="187" t="s">
        <v>594</v>
      </c>
    </row>
    <row r="756" ht="11.25" customHeight="1">
      <c r="A756" s="175" t="s">
        <v>3653</v>
      </c>
      <c r="B756" s="188" t="s">
        <v>3654</v>
      </c>
      <c r="C756" s="183" t="s">
        <v>88</v>
      </c>
      <c r="D756" s="175" t="s">
        <v>3661</v>
      </c>
      <c r="E756" s="186" t="s">
        <v>3662</v>
      </c>
      <c r="F756" s="183" t="s">
        <v>1967</v>
      </c>
      <c r="G756" s="177">
        <v>2.0</v>
      </c>
      <c r="H756" s="177">
        <v>1.0</v>
      </c>
      <c r="I756" s="177">
        <v>6.0</v>
      </c>
      <c r="J756" s="184">
        <v>50.0</v>
      </c>
      <c r="K756" s="185">
        <f t="shared" si="4"/>
        <v>25</v>
      </c>
      <c r="L756" s="187" t="s">
        <v>594</v>
      </c>
    </row>
    <row r="757" ht="11.25" customHeight="1">
      <c r="A757" s="175" t="s">
        <v>3663</v>
      </c>
      <c r="B757" s="188" t="s">
        <v>3664</v>
      </c>
      <c r="C757" s="183" t="s">
        <v>88</v>
      </c>
      <c r="D757" s="175" t="s">
        <v>3665</v>
      </c>
      <c r="E757" s="186" t="s">
        <v>3666</v>
      </c>
      <c r="F757" s="183" t="s">
        <v>1967</v>
      </c>
      <c r="G757" s="177">
        <v>2.0</v>
      </c>
      <c r="H757" s="177">
        <v>2.0</v>
      </c>
      <c r="I757" s="177">
        <v>2.0</v>
      </c>
      <c r="J757" s="184">
        <v>50.0</v>
      </c>
      <c r="K757" s="185">
        <f t="shared" si="4"/>
        <v>25</v>
      </c>
      <c r="L757" s="187" t="s">
        <v>594</v>
      </c>
    </row>
    <row r="758" ht="11.25" customHeight="1">
      <c r="A758" s="175" t="s">
        <v>3667</v>
      </c>
      <c r="B758" s="188" t="s">
        <v>3668</v>
      </c>
      <c r="C758" s="183" t="s">
        <v>88</v>
      </c>
      <c r="D758" s="175" t="s">
        <v>3669</v>
      </c>
      <c r="E758" s="186" t="s">
        <v>3670</v>
      </c>
      <c r="F758" s="183" t="s">
        <v>1967</v>
      </c>
      <c r="G758" s="177">
        <v>2.0</v>
      </c>
      <c r="H758" s="177">
        <v>1.0</v>
      </c>
      <c r="I758" s="177">
        <v>4.0</v>
      </c>
      <c r="J758" s="184">
        <v>50.0</v>
      </c>
      <c r="K758" s="185">
        <f t="shared" si="4"/>
        <v>25</v>
      </c>
      <c r="L758" s="187" t="s">
        <v>594</v>
      </c>
    </row>
    <row r="759" ht="11.25" customHeight="1">
      <c r="A759" s="175" t="s">
        <v>3667</v>
      </c>
      <c r="B759" s="188" t="s">
        <v>3668</v>
      </c>
      <c r="C759" s="183" t="s">
        <v>88</v>
      </c>
      <c r="D759" s="175" t="s">
        <v>3671</v>
      </c>
      <c r="E759" s="186" t="s">
        <v>3672</v>
      </c>
      <c r="F759" s="183" t="s">
        <v>1967</v>
      </c>
      <c r="G759" s="177">
        <v>2.0</v>
      </c>
      <c r="H759" s="177">
        <v>1.0</v>
      </c>
      <c r="I759" s="177">
        <v>4.0</v>
      </c>
      <c r="J759" s="184">
        <v>50.0</v>
      </c>
      <c r="K759" s="185">
        <f t="shared" si="4"/>
        <v>25</v>
      </c>
      <c r="L759" s="187" t="s">
        <v>594</v>
      </c>
    </row>
    <row r="760" ht="11.25" customHeight="1">
      <c r="A760" s="175" t="s">
        <v>3667</v>
      </c>
      <c r="B760" s="188" t="s">
        <v>3668</v>
      </c>
      <c r="C760" s="183" t="s">
        <v>88</v>
      </c>
      <c r="D760" s="175" t="s">
        <v>3673</v>
      </c>
      <c r="E760" s="186" t="s">
        <v>3674</v>
      </c>
      <c r="F760" s="183" t="s">
        <v>1967</v>
      </c>
      <c r="G760" s="177">
        <v>2.0</v>
      </c>
      <c r="H760" s="177">
        <v>1.0</v>
      </c>
      <c r="I760" s="177">
        <v>4.0</v>
      </c>
      <c r="J760" s="184">
        <v>50.0</v>
      </c>
      <c r="K760" s="185">
        <f t="shared" si="4"/>
        <v>25</v>
      </c>
      <c r="L760" s="187" t="s">
        <v>594</v>
      </c>
    </row>
    <row r="761" ht="11.25" customHeight="1">
      <c r="A761" s="175" t="s">
        <v>3675</v>
      </c>
      <c r="B761" s="188" t="s">
        <v>3668</v>
      </c>
      <c r="C761" s="183" t="s">
        <v>88</v>
      </c>
      <c r="D761" s="175" t="s">
        <v>3676</v>
      </c>
      <c r="E761" s="186" t="s">
        <v>3677</v>
      </c>
      <c r="F761" s="183" t="s">
        <v>1967</v>
      </c>
      <c r="G761" s="177">
        <v>2.0</v>
      </c>
      <c r="H761" s="177">
        <v>1.0</v>
      </c>
      <c r="I761" s="177">
        <v>4.0</v>
      </c>
      <c r="J761" s="184">
        <v>50.0</v>
      </c>
      <c r="K761" s="185">
        <f t="shared" si="4"/>
        <v>25</v>
      </c>
      <c r="L761" s="187" t="s">
        <v>594</v>
      </c>
    </row>
    <row r="762" ht="11.25" customHeight="1">
      <c r="A762" s="175" t="s">
        <v>3675</v>
      </c>
      <c r="B762" s="188" t="s">
        <v>3668</v>
      </c>
      <c r="C762" s="183" t="s">
        <v>88</v>
      </c>
      <c r="D762" s="175" t="s">
        <v>3678</v>
      </c>
      <c r="E762" s="186" t="s">
        <v>3679</v>
      </c>
      <c r="F762" s="183" t="s">
        <v>1967</v>
      </c>
      <c r="G762" s="177">
        <v>2.0</v>
      </c>
      <c r="H762" s="177">
        <v>1.0</v>
      </c>
      <c r="I762" s="177">
        <v>4.0</v>
      </c>
      <c r="J762" s="184">
        <v>50.0</v>
      </c>
      <c r="K762" s="185">
        <f t="shared" si="4"/>
        <v>25</v>
      </c>
      <c r="L762" s="187" t="s">
        <v>594</v>
      </c>
    </row>
    <row r="763" ht="11.25" customHeight="1">
      <c r="A763" s="175" t="s">
        <v>3667</v>
      </c>
      <c r="B763" s="188" t="s">
        <v>3668</v>
      </c>
      <c r="C763" s="183" t="s">
        <v>88</v>
      </c>
      <c r="D763" s="175" t="s">
        <v>3680</v>
      </c>
      <c r="E763" s="186" t="s">
        <v>3681</v>
      </c>
      <c r="F763" s="183" t="s">
        <v>1967</v>
      </c>
      <c r="G763" s="177">
        <v>2.0</v>
      </c>
      <c r="H763" s="177">
        <v>1.0</v>
      </c>
      <c r="I763" s="177">
        <v>4.0</v>
      </c>
      <c r="J763" s="184">
        <v>50.0</v>
      </c>
      <c r="K763" s="185">
        <f t="shared" si="4"/>
        <v>25</v>
      </c>
      <c r="L763" s="187" t="s">
        <v>594</v>
      </c>
    </row>
    <row r="764" ht="11.25" customHeight="1">
      <c r="A764" s="175" t="s">
        <v>3667</v>
      </c>
      <c r="B764" s="188" t="s">
        <v>3668</v>
      </c>
      <c r="C764" s="183" t="s">
        <v>88</v>
      </c>
      <c r="D764" s="175" t="s">
        <v>3682</v>
      </c>
      <c r="E764" s="186" t="s">
        <v>3683</v>
      </c>
      <c r="F764" s="183" t="s">
        <v>1967</v>
      </c>
      <c r="G764" s="177">
        <v>2.0</v>
      </c>
      <c r="H764" s="177">
        <v>1.0</v>
      </c>
      <c r="I764" s="177">
        <v>4.0</v>
      </c>
      <c r="J764" s="184">
        <v>50.0</v>
      </c>
      <c r="K764" s="185">
        <f t="shared" si="4"/>
        <v>25</v>
      </c>
      <c r="L764" s="187" t="s">
        <v>594</v>
      </c>
    </row>
    <row r="765" ht="11.25" customHeight="1">
      <c r="A765" s="175" t="s">
        <v>3684</v>
      </c>
      <c r="B765" s="188" t="s">
        <v>3685</v>
      </c>
      <c r="C765" s="183" t="s">
        <v>88</v>
      </c>
      <c r="D765" s="175" t="s">
        <v>3686</v>
      </c>
      <c r="E765" s="186" t="s">
        <v>3687</v>
      </c>
      <c r="F765" s="183" t="s">
        <v>1967</v>
      </c>
      <c r="G765" s="177">
        <v>2.0</v>
      </c>
      <c r="H765" s="177">
        <v>2.0</v>
      </c>
      <c r="I765" s="177">
        <v>8.0</v>
      </c>
      <c r="J765" s="184">
        <v>50.0</v>
      </c>
      <c r="K765" s="185">
        <f t="shared" si="4"/>
        <v>25</v>
      </c>
      <c r="L765" s="187" t="s">
        <v>594</v>
      </c>
    </row>
    <row r="766" ht="11.25" customHeight="1">
      <c r="A766" s="175" t="s">
        <v>3684</v>
      </c>
      <c r="B766" s="188" t="s">
        <v>3685</v>
      </c>
      <c r="C766" s="183" t="s">
        <v>88</v>
      </c>
      <c r="D766" s="175" t="s">
        <v>3688</v>
      </c>
      <c r="E766" s="186" t="s">
        <v>3689</v>
      </c>
      <c r="F766" s="183" t="s">
        <v>1967</v>
      </c>
      <c r="G766" s="177">
        <v>2.0</v>
      </c>
      <c r="H766" s="177">
        <v>2.0</v>
      </c>
      <c r="I766" s="177">
        <v>8.0</v>
      </c>
      <c r="J766" s="184">
        <v>50.0</v>
      </c>
      <c r="K766" s="185">
        <f t="shared" si="4"/>
        <v>25</v>
      </c>
      <c r="L766" s="187" t="s">
        <v>594</v>
      </c>
    </row>
    <row r="767" ht="11.25" customHeight="1">
      <c r="A767" s="175" t="s">
        <v>3690</v>
      </c>
      <c r="B767" s="188" t="s">
        <v>3691</v>
      </c>
      <c r="C767" s="183" t="s">
        <v>88</v>
      </c>
      <c r="D767" s="175" t="s">
        <v>3692</v>
      </c>
      <c r="E767" s="186" t="s">
        <v>3693</v>
      </c>
      <c r="F767" s="183" t="s">
        <v>1967</v>
      </c>
      <c r="G767" s="177">
        <v>1.0</v>
      </c>
      <c r="H767" s="177">
        <v>1.0</v>
      </c>
      <c r="I767" s="177">
        <v>5.0</v>
      </c>
      <c r="J767" s="184">
        <v>50.0</v>
      </c>
      <c r="K767" s="185">
        <f t="shared" si="4"/>
        <v>50</v>
      </c>
      <c r="L767" s="187" t="s">
        <v>594</v>
      </c>
    </row>
    <row r="768" ht="11.25" customHeight="1">
      <c r="A768" s="175" t="s">
        <v>3694</v>
      </c>
      <c r="B768" s="188" t="s">
        <v>3695</v>
      </c>
      <c r="C768" s="183" t="s">
        <v>88</v>
      </c>
      <c r="D768" s="175" t="s">
        <v>3696</v>
      </c>
      <c r="E768" s="186" t="s">
        <v>3697</v>
      </c>
      <c r="F768" s="183" t="s">
        <v>1967</v>
      </c>
      <c r="G768" s="177">
        <v>1.0</v>
      </c>
      <c r="H768" s="177">
        <v>1.0</v>
      </c>
      <c r="I768" s="177">
        <v>8.0</v>
      </c>
      <c r="J768" s="184">
        <v>50.0</v>
      </c>
      <c r="K768" s="185">
        <f t="shared" si="4"/>
        <v>50</v>
      </c>
      <c r="L768" s="187" t="s">
        <v>594</v>
      </c>
    </row>
    <row r="769" ht="11.25" customHeight="1">
      <c r="A769" s="175" t="s">
        <v>3698</v>
      </c>
      <c r="B769" s="188" t="s">
        <v>3699</v>
      </c>
      <c r="C769" s="183" t="s">
        <v>88</v>
      </c>
      <c r="D769" s="175" t="s">
        <v>3063</v>
      </c>
      <c r="E769" s="186" t="s">
        <v>3064</v>
      </c>
      <c r="F769" s="183" t="s">
        <v>1967</v>
      </c>
      <c r="G769" s="177">
        <v>7.0</v>
      </c>
      <c r="H769" s="177">
        <v>1.0</v>
      </c>
      <c r="I769" s="177">
        <v>7.0</v>
      </c>
      <c r="J769" s="184">
        <v>50.0</v>
      </c>
      <c r="K769" s="185">
        <f t="shared" si="4"/>
        <v>7.142857143</v>
      </c>
      <c r="L769" s="187" t="s">
        <v>594</v>
      </c>
    </row>
    <row r="770" ht="11.25" customHeight="1">
      <c r="A770" s="175" t="s">
        <v>3698</v>
      </c>
      <c r="B770" s="188" t="s">
        <v>3699</v>
      </c>
      <c r="C770" s="183" t="s">
        <v>88</v>
      </c>
      <c r="D770" s="175" t="s">
        <v>3700</v>
      </c>
      <c r="E770" s="186" t="s">
        <v>3701</v>
      </c>
      <c r="F770" s="183" t="s">
        <v>1967</v>
      </c>
      <c r="G770" s="177">
        <v>7.0</v>
      </c>
      <c r="H770" s="177">
        <v>1.0</v>
      </c>
      <c r="I770" s="177">
        <v>7.0</v>
      </c>
      <c r="J770" s="184">
        <v>50.0</v>
      </c>
      <c r="K770" s="185">
        <f t="shared" si="4"/>
        <v>7.142857143</v>
      </c>
      <c r="L770" s="187" t="s">
        <v>594</v>
      </c>
    </row>
    <row r="771" ht="11.25" customHeight="1">
      <c r="A771" s="191" t="s">
        <v>3702</v>
      </c>
      <c r="B771" s="188" t="s">
        <v>3703</v>
      </c>
      <c r="C771" s="183" t="s">
        <v>88</v>
      </c>
      <c r="D771" s="175" t="s">
        <v>3704</v>
      </c>
      <c r="E771" s="186" t="s">
        <v>3705</v>
      </c>
      <c r="F771" s="183" t="s">
        <v>1967</v>
      </c>
      <c r="G771" s="177">
        <v>2.0</v>
      </c>
      <c r="H771" s="177">
        <v>2.0</v>
      </c>
      <c r="I771" s="177">
        <v>2.0</v>
      </c>
      <c r="J771" s="184">
        <v>50.0</v>
      </c>
      <c r="K771" s="185">
        <f t="shared" si="4"/>
        <v>25</v>
      </c>
      <c r="L771" s="187" t="s">
        <v>594</v>
      </c>
    </row>
    <row r="772" ht="11.25" customHeight="1">
      <c r="A772" s="175" t="s">
        <v>3706</v>
      </c>
      <c r="B772" s="188" t="s">
        <v>3707</v>
      </c>
      <c r="C772" s="183" t="s">
        <v>88</v>
      </c>
      <c r="D772" s="175" t="s">
        <v>3708</v>
      </c>
      <c r="E772" s="186" t="s">
        <v>3709</v>
      </c>
      <c r="F772" s="183" t="s">
        <v>1967</v>
      </c>
      <c r="G772" s="177">
        <v>4.0</v>
      </c>
      <c r="H772" s="177">
        <v>3.0</v>
      </c>
      <c r="I772" s="177">
        <v>4.0</v>
      </c>
      <c r="J772" s="184">
        <v>50.0</v>
      </c>
      <c r="K772" s="185">
        <f t="shared" si="4"/>
        <v>12.5</v>
      </c>
      <c r="L772" s="187" t="s">
        <v>594</v>
      </c>
    </row>
    <row r="773" ht="11.25" customHeight="1">
      <c r="A773" s="175" t="s">
        <v>3710</v>
      </c>
      <c r="B773" s="188" t="s">
        <v>3711</v>
      </c>
      <c r="C773" s="183" t="s">
        <v>88</v>
      </c>
      <c r="D773" s="175" t="s">
        <v>3712</v>
      </c>
      <c r="E773" s="186" t="s">
        <v>3713</v>
      </c>
      <c r="F773" s="183" t="s">
        <v>1967</v>
      </c>
      <c r="G773" s="177">
        <v>3.0</v>
      </c>
      <c r="H773" s="177">
        <v>1.0</v>
      </c>
      <c r="I773" s="177">
        <v>5.0</v>
      </c>
      <c r="J773" s="184">
        <v>50.0</v>
      </c>
      <c r="K773" s="185">
        <f t="shared" si="4"/>
        <v>16.66666667</v>
      </c>
      <c r="L773" s="187" t="s">
        <v>594</v>
      </c>
    </row>
    <row r="774" ht="11.25" customHeight="1">
      <c r="A774" s="175" t="s">
        <v>3714</v>
      </c>
      <c r="B774" s="188" t="s">
        <v>3715</v>
      </c>
      <c r="C774" s="183" t="s">
        <v>88</v>
      </c>
      <c r="D774" s="175" t="s">
        <v>3716</v>
      </c>
      <c r="E774" s="186" t="s">
        <v>3717</v>
      </c>
      <c r="F774" s="183" t="s">
        <v>1967</v>
      </c>
      <c r="G774" s="177">
        <v>2.0</v>
      </c>
      <c r="H774" s="177">
        <v>1.0</v>
      </c>
      <c r="I774" s="177">
        <v>6.0</v>
      </c>
      <c r="J774" s="184">
        <v>50.0</v>
      </c>
      <c r="K774" s="185">
        <f t="shared" si="4"/>
        <v>25</v>
      </c>
      <c r="L774" s="187" t="s">
        <v>594</v>
      </c>
    </row>
    <row r="775" ht="11.25" customHeight="1">
      <c r="A775" s="175" t="s">
        <v>3714</v>
      </c>
      <c r="B775" s="188" t="s">
        <v>3715</v>
      </c>
      <c r="C775" s="183" t="s">
        <v>88</v>
      </c>
      <c r="D775" s="175" t="s">
        <v>3718</v>
      </c>
      <c r="E775" s="186" t="s">
        <v>3719</v>
      </c>
      <c r="F775" s="183" t="s">
        <v>1967</v>
      </c>
      <c r="G775" s="177">
        <v>2.0</v>
      </c>
      <c r="H775" s="177">
        <v>1.0</v>
      </c>
      <c r="I775" s="177">
        <v>6.0</v>
      </c>
      <c r="J775" s="184">
        <v>50.0</v>
      </c>
      <c r="K775" s="185">
        <f t="shared" si="4"/>
        <v>25</v>
      </c>
      <c r="L775" s="187" t="s">
        <v>594</v>
      </c>
    </row>
    <row r="776" ht="11.25" customHeight="1">
      <c r="A776" s="175" t="s">
        <v>3714</v>
      </c>
      <c r="B776" s="188" t="s">
        <v>3715</v>
      </c>
      <c r="C776" s="183" t="s">
        <v>88</v>
      </c>
      <c r="D776" s="175" t="s">
        <v>3720</v>
      </c>
      <c r="E776" s="186" t="s">
        <v>3721</v>
      </c>
      <c r="F776" s="183" t="s">
        <v>1967</v>
      </c>
      <c r="G776" s="177">
        <v>2.0</v>
      </c>
      <c r="H776" s="177">
        <v>1.0</v>
      </c>
      <c r="I776" s="177">
        <v>6.0</v>
      </c>
      <c r="J776" s="184">
        <v>50.0</v>
      </c>
      <c r="K776" s="185">
        <f t="shared" si="4"/>
        <v>25</v>
      </c>
      <c r="L776" s="187" t="s">
        <v>594</v>
      </c>
    </row>
    <row r="777" ht="11.25" customHeight="1">
      <c r="A777" s="175" t="s">
        <v>3714</v>
      </c>
      <c r="B777" s="188" t="s">
        <v>3715</v>
      </c>
      <c r="C777" s="183" t="s">
        <v>88</v>
      </c>
      <c r="D777" s="175" t="s">
        <v>3722</v>
      </c>
      <c r="E777" s="186" t="s">
        <v>3723</v>
      </c>
      <c r="F777" s="183" t="s">
        <v>1967</v>
      </c>
      <c r="G777" s="177">
        <v>2.0</v>
      </c>
      <c r="H777" s="177">
        <v>1.0</v>
      </c>
      <c r="I777" s="177">
        <v>6.0</v>
      </c>
      <c r="J777" s="184">
        <v>50.0</v>
      </c>
      <c r="K777" s="185">
        <f t="shared" si="4"/>
        <v>25</v>
      </c>
      <c r="L777" s="187" t="s">
        <v>594</v>
      </c>
    </row>
    <row r="778" ht="11.25" customHeight="1">
      <c r="A778" s="175" t="s">
        <v>3724</v>
      </c>
      <c r="B778" s="188" t="s">
        <v>3725</v>
      </c>
      <c r="C778" s="183" t="s">
        <v>88</v>
      </c>
      <c r="D778" s="175" t="s">
        <v>3726</v>
      </c>
      <c r="E778" s="186" t="s">
        <v>3727</v>
      </c>
      <c r="F778" s="183" t="s">
        <v>1967</v>
      </c>
      <c r="G778" s="177">
        <v>2.0</v>
      </c>
      <c r="H778" s="177">
        <v>2.0</v>
      </c>
      <c r="I778" s="177">
        <v>2.0</v>
      </c>
      <c r="J778" s="184">
        <v>50.0</v>
      </c>
      <c r="K778" s="185">
        <f t="shared" si="4"/>
        <v>25</v>
      </c>
      <c r="L778" s="187" t="s">
        <v>594</v>
      </c>
    </row>
    <row r="779" ht="11.25" customHeight="1">
      <c r="A779" s="175" t="s">
        <v>3724</v>
      </c>
      <c r="B779" s="188" t="s">
        <v>3725</v>
      </c>
      <c r="C779" s="183" t="s">
        <v>88</v>
      </c>
      <c r="D779" s="175" t="s">
        <v>3728</v>
      </c>
      <c r="E779" s="186" t="s">
        <v>3729</v>
      </c>
      <c r="F779" s="183" t="s">
        <v>1967</v>
      </c>
      <c r="G779" s="177">
        <v>2.0</v>
      </c>
      <c r="H779" s="177">
        <v>2.0</v>
      </c>
      <c r="I779" s="177">
        <v>2.0</v>
      </c>
      <c r="J779" s="184">
        <v>50.0</v>
      </c>
      <c r="K779" s="185">
        <f t="shared" si="4"/>
        <v>25</v>
      </c>
      <c r="L779" s="187" t="s">
        <v>594</v>
      </c>
    </row>
    <row r="780" ht="11.25" customHeight="1">
      <c r="A780" s="175" t="s">
        <v>3730</v>
      </c>
      <c r="B780" s="188" t="s">
        <v>3731</v>
      </c>
      <c r="C780" s="183" t="s">
        <v>88</v>
      </c>
      <c r="D780" s="175" t="s">
        <v>3732</v>
      </c>
      <c r="E780" s="186" t="s">
        <v>3733</v>
      </c>
      <c r="F780" s="183" t="s">
        <v>1967</v>
      </c>
      <c r="G780" s="177">
        <v>2.0</v>
      </c>
      <c r="H780" s="177">
        <v>2.0</v>
      </c>
      <c r="I780" s="177">
        <v>2.0</v>
      </c>
      <c r="J780" s="184">
        <v>50.0</v>
      </c>
      <c r="K780" s="185">
        <f t="shared" si="4"/>
        <v>25</v>
      </c>
      <c r="L780" s="187" t="s">
        <v>594</v>
      </c>
    </row>
    <row r="781" ht="11.25" customHeight="1">
      <c r="A781" s="175" t="s">
        <v>3730</v>
      </c>
      <c r="B781" s="188" t="s">
        <v>3731</v>
      </c>
      <c r="C781" s="183" t="s">
        <v>88</v>
      </c>
      <c r="D781" s="175" t="s">
        <v>3734</v>
      </c>
      <c r="E781" s="186" t="s">
        <v>3735</v>
      </c>
      <c r="F781" s="183" t="s">
        <v>1967</v>
      </c>
      <c r="G781" s="177">
        <v>2.0</v>
      </c>
      <c r="H781" s="177">
        <v>2.0</v>
      </c>
      <c r="I781" s="177">
        <v>2.0</v>
      </c>
      <c r="J781" s="184">
        <v>50.0</v>
      </c>
      <c r="K781" s="185">
        <f t="shared" si="4"/>
        <v>25</v>
      </c>
      <c r="L781" s="187" t="s">
        <v>594</v>
      </c>
    </row>
    <row r="782" ht="11.25" customHeight="1">
      <c r="A782" s="175" t="s">
        <v>3730</v>
      </c>
      <c r="B782" s="188" t="s">
        <v>3731</v>
      </c>
      <c r="C782" s="183" t="s">
        <v>88</v>
      </c>
      <c r="D782" s="175" t="s">
        <v>3736</v>
      </c>
      <c r="E782" s="186" t="s">
        <v>3737</v>
      </c>
      <c r="F782" s="183" t="s">
        <v>1967</v>
      </c>
      <c r="G782" s="177">
        <v>2.0</v>
      </c>
      <c r="H782" s="177">
        <v>2.0</v>
      </c>
      <c r="I782" s="177">
        <v>2.0</v>
      </c>
      <c r="J782" s="184">
        <v>50.0</v>
      </c>
      <c r="K782" s="185">
        <f t="shared" si="4"/>
        <v>25</v>
      </c>
      <c r="L782" s="187" t="s">
        <v>594</v>
      </c>
    </row>
    <row r="783" ht="11.25" customHeight="1">
      <c r="A783" s="175" t="s">
        <v>3738</v>
      </c>
      <c r="B783" s="188" t="s">
        <v>3739</v>
      </c>
      <c r="C783" s="183" t="s">
        <v>88</v>
      </c>
      <c r="D783" s="175" t="s">
        <v>3740</v>
      </c>
      <c r="E783" s="186" t="s">
        <v>3741</v>
      </c>
      <c r="F783" s="183" t="s">
        <v>1967</v>
      </c>
      <c r="G783" s="177">
        <v>3.0</v>
      </c>
      <c r="H783" s="177">
        <v>3.0</v>
      </c>
      <c r="I783" s="177">
        <v>3.0</v>
      </c>
      <c r="J783" s="184">
        <v>50.0</v>
      </c>
      <c r="K783" s="185">
        <f t="shared" si="4"/>
        <v>16.66666667</v>
      </c>
      <c r="L783" s="187" t="s">
        <v>594</v>
      </c>
    </row>
    <row r="784" ht="11.25" customHeight="1">
      <c r="A784" s="175" t="s">
        <v>3724</v>
      </c>
      <c r="B784" s="188" t="s">
        <v>3742</v>
      </c>
      <c r="C784" s="183" t="s">
        <v>88</v>
      </c>
      <c r="D784" s="175" t="s">
        <v>3726</v>
      </c>
      <c r="E784" s="186" t="s">
        <v>3727</v>
      </c>
      <c r="F784" s="183" t="s">
        <v>1967</v>
      </c>
      <c r="G784" s="177">
        <v>2.0</v>
      </c>
      <c r="H784" s="177">
        <v>2.0</v>
      </c>
      <c r="I784" s="177">
        <v>2.0</v>
      </c>
      <c r="J784" s="184">
        <v>50.0</v>
      </c>
      <c r="K784" s="185">
        <f t="shared" si="4"/>
        <v>25</v>
      </c>
      <c r="L784" s="187" t="s">
        <v>594</v>
      </c>
    </row>
    <row r="785" ht="11.25" customHeight="1">
      <c r="A785" s="175" t="s">
        <v>3743</v>
      </c>
      <c r="B785" s="188" t="s">
        <v>3744</v>
      </c>
      <c r="C785" s="183" t="s">
        <v>88</v>
      </c>
      <c r="D785" s="175" t="s">
        <v>3745</v>
      </c>
      <c r="E785" s="186" t="s">
        <v>3746</v>
      </c>
      <c r="F785" s="183" t="s">
        <v>1967</v>
      </c>
      <c r="G785" s="177">
        <v>1.0</v>
      </c>
      <c r="H785" s="177">
        <v>1.0</v>
      </c>
      <c r="I785" s="177">
        <v>5.0</v>
      </c>
      <c r="J785" s="184">
        <v>50.0</v>
      </c>
      <c r="K785" s="185">
        <f t="shared" si="4"/>
        <v>50</v>
      </c>
      <c r="L785" s="187" t="s">
        <v>594</v>
      </c>
    </row>
    <row r="786" ht="11.25" customHeight="1">
      <c r="A786" s="175" t="s">
        <v>3743</v>
      </c>
      <c r="B786" s="188" t="s">
        <v>3744</v>
      </c>
      <c r="C786" s="183" t="s">
        <v>88</v>
      </c>
      <c r="D786" s="175" t="s">
        <v>3747</v>
      </c>
      <c r="E786" s="186" t="s">
        <v>3748</v>
      </c>
      <c r="F786" s="183" t="s">
        <v>1967</v>
      </c>
      <c r="G786" s="177">
        <v>1.0</v>
      </c>
      <c r="H786" s="177">
        <v>1.0</v>
      </c>
      <c r="I786" s="177">
        <v>5.0</v>
      </c>
      <c r="J786" s="184">
        <v>50.0</v>
      </c>
      <c r="K786" s="185">
        <f t="shared" si="4"/>
        <v>50</v>
      </c>
      <c r="L786" s="187" t="s">
        <v>594</v>
      </c>
    </row>
    <row r="787" ht="11.25" customHeight="1">
      <c r="A787" s="175" t="s">
        <v>3749</v>
      </c>
      <c r="B787" s="188" t="s">
        <v>3750</v>
      </c>
      <c r="C787" s="183" t="s">
        <v>88</v>
      </c>
      <c r="D787" s="175" t="s">
        <v>3751</v>
      </c>
      <c r="E787" s="186" t="s">
        <v>3752</v>
      </c>
      <c r="F787" s="183" t="s">
        <v>1967</v>
      </c>
      <c r="G787" s="177">
        <v>2.0</v>
      </c>
      <c r="H787" s="177">
        <v>1.0</v>
      </c>
      <c r="I787" s="177">
        <v>4.0</v>
      </c>
      <c r="J787" s="184">
        <v>50.0</v>
      </c>
      <c r="K787" s="185">
        <f t="shared" si="4"/>
        <v>25</v>
      </c>
      <c r="L787" s="187" t="s">
        <v>594</v>
      </c>
    </row>
    <row r="788" ht="11.25" customHeight="1">
      <c r="A788" s="175" t="s">
        <v>3753</v>
      </c>
      <c r="B788" s="188" t="s">
        <v>3754</v>
      </c>
      <c r="C788" s="183" t="s">
        <v>88</v>
      </c>
      <c r="D788" s="175" t="s">
        <v>3755</v>
      </c>
      <c r="E788" s="186" t="s">
        <v>3756</v>
      </c>
      <c r="F788" s="183" t="s">
        <v>1967</v>
      </c>
      <c r="G788" s="177">
        <v>5.0</v>
      </c>
      <c r="H788" s="177">
        <v>1.0</v>
      </c>
      <c r="I788" s="177">
        <v>5.0</v>
      </c>
      <c r="J788" s="184">
        <v>50.0</v>
      </c>
      <c r="K788" s="185">
        <f t="shared" si="4"/>
        <v>10</v>
      </c>
      <c r="L788" s="187" t="s">
        <v>594</v>
      </c>
    </row>
    <row r="789" ht="11.25" customHeight="1">
      <c r="A789" s="175" t="s">
        <v>3753</v>
      </c>
      <c r="B789" s="188" t="s">
        <v>3754</v>
      </c>
      <c r="C789" s="183" t="s">
        <v>88</v>
      </c>
      <c r="D789" s="175" t="s">
        <v>3757</v>
      </c>
      <c r="E789" s="186" t="s">
        <v>3758</v>
      </c>
      <c r="F789" s="183" t="s">
        <v>1967</v>
      </c>
      <c r="G789" s="177">
        <v>5.0</v>
      </c>
      <c r="H789" s="177">
        <v>1.0</v>
      </c>
      <c r="I789" s="177">
        <v>5.0</v>
      </c>
      <c r="J789" s="184">
        <v>50.0</v>
      </c>
      <c r="K789" s="185">
        <f t="shared" si="4"/>
        <v>10</v>
      </c>
      <c r="L789" s="187" t="s">
        <v>594</v>
      </c>
    </row>
    <row r="790" ht="11.25" customHeight="1">
      <c r="A790" s="175" t="s">
        <v>3753</v>
      </c>
      <c r="B790" s="188" t="s">
        <v>3754</v>
      </c>
      <c r="C790" s="183" t="s">
        <v>88</v>
      </c>
      <c r="D790" s="175" t="s">
        <v>3759</v>
      </c>
      <c r="E790" s="186" t="s">
        <v>3760</v>
      </c>
      <c r="F790" s="183" t="s">
        <v>1967</v>
      </c>
      <c r="G790" s="177">
        <v>5.0</v>
      </c>
      <c r="H790" s="177">
        <v>1.0</v>
      </c>
      <c r="I790" s="177">
        <v>5.0</v>
      </c>
      <c r="J790" s="184">
        <v>50.0</v>
      </c>
      <c r="K790" s="185">
        <f t="shared" si="4"/>
        <v>10</v>
      </c>
      <c r="L790" s="187" t="s">
        <v>594</v>
      </c>
    </row>
    <row r="791" ht="11.25" customHeight="1">
      <c r="A791" s="175" t="s">
        <v>3761</v>
      </c>
      <c r="B791" s="188" t="s">
        <v>3762</v>
      </c>
      <c r="C791" s="183" t="s">
        <v>88</v>
      </c>
      <c r="D791" s="175" t="s">
        <v>3763</v>
      </c>
      <c r="E791" s="186" t="s">
        <v>3764</v>
      </c>
      <c r="F791" s="183" t="s">
        <v>1967</v>
      </c>
      <c r="G791" s="177">
        <v>5.0</v>
      </c>
      <c r="H791" s="177">
        <v>1.0</v>
      </c>
      <c r="I791" s="177">
        <v>5.0</v>
      </c>
      <c r="J791" s="184">
        <v>50.0</v>
      </c>
      <c r="K791" s="185">
        <f t="shared" si="4"/>
        <v>10</v>
      </c>
      <c r="L791" s="187" t="s">
        <v>594</v>
      </c>
    </row>
    <row r="792" ht="11.25" customHeight="1">
      <c r="A792" s="175" t="s">
        <v>3765</v>
      </c>
      <c r="B792" s="188" t="s">
        <v>3766</v>
      </c>
      <c r="C792" s="183" t="s">
        <v>88</v>
      </c>
      <c r="D792" s="175" t="s">
        <v>3767</v>
      </c>
      <c r="E792" s="186" t="s">
        <v>3768</v>
      </c>
      <c r="F792" s="183" t="s">
        <v>1967</v>
      </c>
      <c r="G792" s="177">
        <v>2.0</v>
      </c>
      <c r="H792" s="177">
        <v>2.0</v>
      </c>
      <c r="I792" s="177">
        <v>4.0</v>
      </c>
      <c r="J792" s="184">
        <v>50.0</v>
      </c>
      <c r="K792" s="185">
        <f t="shared" si="4"/>
        <v>25</v>
      </c>
      <c r="L792" s="187" t="s">
        <v>594</v>
      </c>
    </row>
    <row r="793" ht="11.25" customHeight="1">
      <c r="A793" s="175" t="s">
        <v>3769</v>
      </c>
      <c r="B793" s="188" t="s">
        <v>3770</v>
      </c>
      <c r="C793" s="183" t="s">
        <v>88</v>
      </c>
      <c r="D793" s="175" t="s">
        <v>3726</v>
      </c>
      <c r="E793" s="186" t="s">
        <v>3727</v>
      </c>
      <c r="F793" s="183" t="s">
        <v>1967</v>
      </c>
      <c r="G793" s="177">
        <v>4.0</v>
      </c>
      <c r="H793" s="177">
        <v>3.0</v>
      </c>
      <c r="I793" s="177">
        <v>5.0</v>
      </c>
      <c r="J793" s="184">
        <v>50.0</v>
      </c>
      <c r="K793" s="185">
        <f t="shared" si="4"/>
        <v>12.5</v>
      </c>
      <c r="L793" s="187" t="s">
        <v>594</v>
      </c>
    </row>
    <row r="794" ht="11.25" customHeight="1">
      <c r="A794" s="175" t="s">
        <v>3769</v>
      </c>
      <c r="B794" s="188" t="s">
        <v>3770</v>
      </c>
      <c r="C794" s="183" t="s">
        <v>88</v>
      </c>
      <c r="D794" s="175" t="s">
        <v>3771</v>
      </c>
      <c r="E794" s="186" t="s">
        <v>3772</v>
      </c>
      <c r="F794" s="183" t="s">
        <v>1967</v>
      </c>
      <c r="G794" s="177">
        <v>4.0</v>
      </c>
      <c r="H794" s="177">
        <v>3.0</v>
      </c>
      <c r="I794" s="177">
        <v>5.0</v>
      </c>
      <c r="J794" s="184">
        <v>50.0</v>
      </c>
      <c r="K794" s="185">
        <f t="shared" si="4"/>
        <v>12.5</v>
      </c>
      <c r="L794" s="187" t="s">
        <v>594</v>
      </c>
    </row>
    <row r="795" ht="11.25" customHeight="1">
      <c r="A795" s="175" t="s">
        <v>3769</v>
      </c>
      <c r="B795" s="188" t="s">
        <v>3770</v>
      </c>
      <c r="C795" s="183" t="s">
        <v>88</v>
      </c>
      <c r="D795" s="175" t="s">
        <v>3773</v>
      </c>
      <c r="E795" s="186" t="s">
        <v>3774</v>
      </c>
      <c r="F795" s="183" t="s">
        <v>1967</v>
      </c>
      <c r="G795" s="177">
        <v>4.0</v>
      </c>
      <c r="H795" s="177">
        <v>3.0</v>
      </c>
      <c r="I795" s="177">
        <v>5.0</v>
      </c>
      <c r="J795" s="184">
        <v>50.0</v>
      </c>
      <c r="K795" s="185">
        <f t="shared" si="4"/>
        <v>12.5</v>
      </c>
      <c r="L795" s="187" t="s">
        <v>594</v>
      </c>
    </row>
    <row r="796" ht="11.25" customHeight="1">
      <c r="A796" s="175" t="s">
        <v>3775</v>
      </c>
      <c r="B796" s="188" t="s">
        <v>3776</v>
      </c>
      <c r="C796" s="183" t="s">
        <v>88</v>
      </c>
      <c r="D796" s="175" t="s">
        <v>3777</v>
      </c>
      <c r="E796" s="186" t="s">
        <v>3778</v>
      </c>
      <c r="F796" s="183" t="s">
        <v>1967</v>
      </c>
      <c r="G796" s="177">
        <v>1.0</v>
      </c>
      <c r="H796" s="177">
        <v>1.0</v>
      </c>
      <c r="I796" s="177">
        <v>4.0</v>
      </c>
      <c r="J796" s="184">
        <v>50.0</v>
      </c>
      <c r="K796" s="185">
        <f t="shared" si="4"/>
        <v>50</v>
      </c>
      <c r="L796" s="187" t="s">
        <v>594</v>
      </c>
    </row>
    <row r="797" ht="11.25" customHeight="1">
      <c r="A797" s="175" t="s">
        <v>3779</v>
      </c>
      <c r="B797" s="188" t="s">
        <v>3780</v>
      </c>
      <c r="C797" s="183" t="s">
        <v>88</v>
      </c>
      <c r="D797" s="175" t="s">
        <v>3781</v>
      </c>
      <c r="E797" s="186" t="s">
        <v>3782</v>
      </c>
      <c r="F797" s="183" t="s">
        <v>1967</v>
      </c>
      <c r="G797" s="177">
        <v>3.0</v>
      </c>
      <c r="H797" s="177">
        <v>3.0</v>
      </c>
      <c r="I797" s="177">
        <v>3.0</v>
      </c>
      <c r="J797" s="184">
        <v>50.0</v>
      </c>
      <c r="K797" s="185">
        <f t="shared" si="4"/>
        <v>16.66666667</v>
      </c>
      <c r="L797" s="187" t="s">
        <v>594</v>
      </c>
    </row>
    <row r="798" ht="11.25" customHeight="1">
      <c r="A798" s="175" t="s">
        <v>3779</v>
      </c>
      <c r="B798" s="188" t="s">
        <v>3780</v>
      </c>
      <c r="C798" s="183" t="s">
        <v>88</v>
      </c>
      <c r="D798" s="175" t="s">
        <v>3783</v>
      </c>
      <c r="E798" s="186" t="s">
        <v>3784</v>
      </c>
      <c r="F798" s="183" t="s">
        <v>1967</v>
      </c>
      <c r="G798" s="177">
        <v>3.0</v>
      </c>
      <c r="H798" s="177">
        <v>3.0</v>
      </c>
      <c r="I798" s="177">
        <v>3.0</v>
      </c>
      <c r="J798" s="184">
        <v>50.0</v>
      </c>
      <c r="K798" s="185">
        <f t="shared" si="4"/>
        <v>16.66666667</v>
      </c>
      <c r="L798" s="187" t="s">
        <v>594</v>
      </c>
    </row>
    <row r="799" ht="11.25" customHeight="1">
      <c r="A799" s="175" t="s">
        <v>3779</v>
      </c>
      <c r="B799" s="188" t="s">
        <v>3785</v>
      </c>
      <c r="C799" s="183" t="s">
        <v>88</v>
      </c>
      <c r="D799" s="175" t="s">
        <v>3781</v>
      </c>
      <c r="E799" s="186" t="s">
        <v>3782</v>
      </c>
      <c r="F799" s="183" t="s">
        <v>1967</v>
      </c>
      <c r="G799" s="177">
        <v>3.0</v>
      </c>
      <c r="H799" s="177">
        <v>3.0</v>
      </c>
      <c r="I799" s="177">
        <v>3.0</v>
      </c>
      <c r="J799" s="184">
        <v>50.0</v>
      </c>
      <c r="K799" s="185">
        <f t="shared" si="4"/>
        <v>16.66666667</v>
      </c>
      <c r="L799" s="187" t="s">
        <v>594</v>
      </c>
    </row>
    <row r="800" ht="11.25" customHeight="1">
      <c r="A800" s="175" t="s">
        <v>3786</v>
      </c>
      <c r="B800" s="188" t="s">
        <v>3787</v>
      </c>
      <c r="C800" s="183" t="s">
        <v>88</v>
      </c>
      <c r="D800" s="175" t="s">
        <v>3788</v>
      </c>
      <c r="E800" s="186" t="s">
        <v>3789</v>
      </c>
      <c r="F800" s="183" t="s">
        <v>1967</v>
      </c>
      <c r="G800" s="177">
        <v>4.0</v>
      </c>
      <c r="H800" s="177">
        <v>4.0</v>
      </c>
      <c r="I800" s="177">
        <v>5.0</v>
      </c>
      <c r="J800" s="184">
        <v>50.0</v>
      </c>
      <c r="K800" s="185">
        <f t="shared" si="4"/>
        <v>12.5</v>
      </c>
      <c r="L800" s="187" t="s">
        <v>594</v>
      </c>
    </row>
    <row r="801" ht="11.25" customHeight="1">
      <c r="A801" s="175" t="s">
        <v>3790</v>
      </c>
      <c r="B801" s="188" t="s">
        <v>651</v>
      </c>
      <c r="C801" s="183" t="s">
        <v>88</v>
      </c>
      <c r="D801" s="175" t="s">
        <v>3791</v>
      </c>
      <c r="E801" s="186" t="s">
        <v>3792</v>
      </c>
      <c r="F801" s="183" t="s">
        <v>1967</v>
      </c>
      <c r="G801" s="177">
        <v>11.0</v>
      </c>
      <c r="H801" s="177">
        <v>1.0</v>
      </c>
      <c r="I801" s="177">
        <v>11.0</v>
      </c>
      <c r="J801" s="184">
        <v>50.0</v>
      </c>
      <c r="K801" s="185">
        <f t="shared" si="4"/>
        <v>4.545454545</v>
      </c>
      <c r="L801" s="187" t="s">
        <v>594</v>
      </c>
    </row>
    <row r="802" ht="11.25" customHeight="1">
      <c r="A802" s="175" t="s">
        <v>3793</v>
      </c>
      <c r="B802" s="188" t="s">
        <v>3794</v>
      </c>
      <c r="C802" s="183" t="s">
        <v>88</v>
      </c>
      <c r="D802" s="175" t="s">
        <v>3795</v>
      </c>
      <c r="E802" s="186" t="s">
        <v>3796</v>
      </c>
      <c r="F802" s="183" t="s">
        <v>1967</v>
      </c>
      <c r="G802" s="177">
        <v>2.0</v>
      </c>
      <c r="H802" s="177">
        <v>1.0</v>
      </c>
      <c r="I802" s="177">
        <v>6.0</v>
      </c>
      <c r="J802" s="184">
        <v>50.0</v>
      </c>
      <c r="K802" s="185">
        <f t="shared" si="4"/>
        <v>25</v>
      </c>
      <c r="L802" s="187" t="s">
        <v>594</v>
      </c>
    </row>
    <row r="803" ht="11.25" customHeight="1">
      <c r="A803" s="175" t="s">
        <v>3793</v>
      </c>
      <c r="B803" s="188" t="s">
        <v>3794</v>
      </c>
      <c r="C803" s="183" t="s">
        <v>88</v>
      </c>
      <c r="D803" s="175" t="s">
        <v>3797</v>
      </c>
      <c r="E803" s="186" t="s">
        <v>3798</v>
      </c>
      <c r="F803" s="183" t="s">
        <v>1967</v>
      </c>
      <c r="G803" s="177">
        <v>2.0</v>
      </c>
      <c r="H803" s="177">
        <v>1.0</v>
      </c>
      <c r="I803" s="177">
        <v>6.0</v>
      </c>
      <c r="J803" s="184">
        <v>50.0</v>
      </c>
      <c r="K803" s="185">
        <f t="shared" si="4"/>
        <v>25</v>
      </c>
      <c r="L803" s="187" t="s">
        <v>594</v>
      </c>
    </row>
    <row r="804" ht="11.25" customHeight="1">
      <c r="A804" s="175" t="s">
        <v>3799</v>
      </c>
      <c r="B804" s="188" t="s">
        <v>3800</v>
      </c>
      <c r="C804" s="183" t="s">
        <v>88</v>
      </c>
      <c r="D804" s="175" t="s">
        <v>3726</v>
      </c>
      <c r="E804" s="186" t="s">
        <v>3727</v>
      </c>
      <c r="F804" s="183" t="s">
        <v>1967</v>
      </c>
      <c r="G804" s="177">
        <v>2.0</v>
      </c>
      <c r="H804" s="177">
        <v>2.0</v>
      </c>
      <c r="I804" s="177">
        <v>2.0</v>
      </c>
      <c r="J804" s="184">
        <v>50.0</v>
      </c>
      <c r="K804" s="185">
        <f t="shared" si="4"/>
        <v>25</v>
      </c>
      <c r="L804" s="187" t="s">
        <v>594</v>
      </c>
    </row>
    <row r="805" ht="11.25" customHeight="1">
      <c r="A805" s="175" t="s">
        <v>3801</v>
      </c>
      <c r="B805" s="188" t="s">
        <v>3802</v>
      </c>
      <c r="C805" s="183" t="s">
        <v>88</v>
      </c>
      <c r="D805" s="175" t="s">
        <v>3803</v>
      </c>
      <c r="E805" s="186" t="s">
        <v>3804</v>
      </c>
      <c r="F805" s="183" t="s">
        <v>1967</v>
      </c>
      <c r="G805" s="177">
        <v>5.0</v>
      </c>
      <c r="H805" s="177">
        <v>1.0</v>
      </c>
      <c r="I805" s="177">
        <v>5.0</v>
      </c>
      <c r="J805" s="184">
        <v>50.0</v>
      </c>
      <c r="K805" s="185">
        <f t="shared" si="4"/>
        <v>10</v>
      </c>
      <c r="L805" s="187" t="s">
        <v>594</v>
      </c>
    </row>
    <row r="806" ht="11.25" customHeight="1">
      <c r="A806" s="175" t="s">
        <v>612</v>
      </c>
      <c r="B806" s="188" t="s">
        <v>611</v>
      </c>
      <c r="C806" s="183" t="s">
        <v>88</v>
      </c>
      <c r="D806" s="175" t="s">
        <v>3805</v>
      </c>
      <c r="E806" s="186" t="s">
        <v>3806</v>
      </c>
      <c r="F806" s="183" t="s">
        <v>1967</v>
      </c>
      <c r="G806" s="177">
        <v>4.0</v>
      </c>
      <c r="H806" s="177">
        <v>1.0</v>
      </c>
      <c r="I806" s="177">
        <v>6.0</v>
      </c>
      <c r="J806" s="184">
        <v>50.0</v>
      </c>
      <c r="K806" s="185">
        <f t="shared" si="4"/>
        <v>12.5</v>
      </c>
      <c r="L806" s="187" t="s">
        <v>594</v>
      </c>
    </row>
    <row r="807" ht="11.25" customHeight="1">
      <c r="A807" s="175" t="s">
        <v>3807</v>
      </c>
      <c r="B807" s="188" t="s">
        <v>3808</v>
      </c>
      <c r="C807" s="183" t="s">
        <v>88</v>
      </c>
      <c r="D807" s="175" t="s">
        <v>3448</v>
      </c>
      <c r="E807" s="186" t="s">
        <v>3449</v>
      </c>
      <c r="F807" s="183" t="s">
        <v>1967</v>
      </c>
      <c r="G807" s="177">
        <v>4.0</v>
      </c>
      <c r="H807" s="177">
        <v>1.0</v>
      </c>
      <c r="I807" s="177">
        <v>5.0</v>
      </c>
      <c r="J807" s="184">
        <v>50.0</v>
      </c>
      <c r="K807" s="185">
        <f t="shared" si="4"/>
        <v>12.5</v>
      </c>
      <c r="L807" s="187" t="s">
        <v>594</v>
      </c>
    </row>
    <row r="808" ht="11.25" customHeight="1">
      <c r="A808" s="175" t="s">
        <v>3809</v>
      </c>
      <c r="B808" s="188" t="s">
        <v>3810</v>
      </c>
      <c r="C808" s="183" t="s">
        <v>88</v>
      </c>
      <c r="D808" s="175" t="s">
        <v>3811</v>
      </c>
      <c r="E808" s="186" t="s">
        <v>3812</v>
      </c>
      <c r="F808" s="183" t="s">
        <v>1967</v>
      </c>
      <c r="G808" s="177">
        <v>3.0</v>
      </c>
      <c r="H808" s="177">
        <v>1.0</v>
      </c>
      <c r="I808" s="177">
        <v>5.0</v>
      </c>
      <c r="J808" s="184">
        <v>50.0</v>
      </c>
      <c r="K808" s="185">
        <f t="shared" si="4"/>
        <v>16.66666667</v>
      </c>
      <c r="L808" s="187" t="s">
        <v>594</v>
      </c>
    </row>
    <row r="809" ht="11.25" customHeight="1">
      <c r="A809" s="175" t="s">
        <v>3813</v>
      </c>
      <c r="B809" s="176" t="s">
        <v>3814</v>
      </c>
      <c r="C809" s="177" t="s">
        <v>88</v>
      </c>
      <c r="D809" s="175" t="s">
        <v>3815</v>
      </c>
      <c r="E809" s="186" t="s">
        <v>3816</v>
      </c>
      <c r="F809" s="177" t="s">
        <v>1967</v>
      </c>
      <c r="G809" s="178">
        <v>1.0</v>
      </c>
      <c r="H809" s="178">
        <v>1.0</v>
      </c>
      <c r="I809" s="178">
        <v>4.0</v>
      </c>
      <c r="J809" s="178">
        <v>50.0</v>
      </c>
      <c r="K809" s="177">
        <f t="shared" si="4"/>
        <v>50</v>
      </c>
      <c r="L809" s="187" t="s">
        <v>733</v>
      </c>
    </row>
    <row r="810" ht="11.25" customHeight="1">
      <c r="A810" s="180" t="s">
        <v>3813</v>
      </c>
      <c r="B810" s="181" t="s">
        <v>3814</v>
      </c>
      <c r="C810" s="182" t="s">
        <v>88</v>
      </c>
      <c r="D810" s="175" t="s">
        <v>3817</v>
      </c>
      <c r="E810" s="186" t="s">
        <v>3818</v>
      </c>
      <c r="F810" s="183" t="s">
        <v>1967</v>
      </c>
      <c r="G810" s="177">
        <v>1.0</v>
      </c>
      <c r="H810" s="177">
        <v>1.0</v>
      </c>
      <c r="I810" s="177">
        <v>4.0</v>
      </c>
      <c r="J810" s="184">
        <v>50.0</v>
      </c>
      <c r="K810" s="177">
        <f t="shared" si="4"/>
        <v>50</v>
      </c>
      <c r="L810" s="187" t="s">
        <v>733</v>
      </c>
    </row>
    <row r="811" ht="11.25" customHeight="1">
      <c r="A811" s="175" t="s">
        <v>3819</v>
      </c>
      <c r="B811" s="176" t="s">
        <v>3820</v>
      </c>
      <c r="C811" s="182" t="s">
        <v>88</v>
      </c>
      <c r="D811" s="175" t="s">
        <v>3821</v>
      </c>
      <c r="E811" s="186" t="s">
        <v>3822</v>
      </c>
      <c r="F811" s="183" t="s">
        <v>1967</v>
      </c>
      <c r="G811" s="177">
        <v>1.0</v>
      </c>
      <c r="H811" s="177">
        <v>1.0</v>
      </c>
      <c r="I811" s="177">
        <v>2.0</v>
      </c>
      <c r="J811" s="184">
        <v>50.0</v>
      </c>
      <c r="K811" s="177">
        <f t="shared" si="4"/>
        <v>50</v>
      </c>
      <c r="L811" s="187" t="s">
        <v>733</v>
      </c>
    </row>
    <row r="812" ht="11.25" customHeight="1">
      <c r="A812" s="175" t="s">
        <v>3823</v>
      </c>
      <c r="B812" s="188" t="s">
        <v>3824</v>
      </c>
      <c r="C812" s="177" t="s">
        <v>88</v>
      </c>
      <c r="D812" s="175" t="s">
        <v>3825</v>
      </c>
      <c r="E812" s="186" t="s">
        <v>3826</v>
      </c>
      <c r="F812" s="183" t="s">
        <v>1967</v>
      </c>
      <c r="G812" s="177">
        <v>2.0</v>
      </c>
      <c r="H812" s="177">
        <v>2.0</v>
      </c>
      <c r="I812" s="177">
        <v>2.0</v>
      </c>
      <c r="J812" s="184">
        <v>50.0</v>
      </c>
      <c r="K812" s="177">
        <f t="shared" si="4"/>
        <v>25</v>
      </c>
      <c r="L812" s="187" t="s">
        <v>733</v>
      </c>
    </row>
    <row r="813" ht="11.25" customHeight="1">
      <c r="A813" s="175" t="s">
        <v>3823</v>
      </c>
      <c r="B813" s="188" t="s">
        <v>3824</v>
      </c>
      <c r="C813" s="177" t="s">
        <v>88</v>
      </c>
      <c r="D813" s="175" t="s">
        <v>3827</v>
      </c>
      <c r="E813" s="186" t="s">
        <v>3828</v>
      </c>
      <c r="F813" s="183" t="s">
        <v>1967</v>
      </c>
      <c r="G813" s="177">
        <v>2.0</v>
      </c>
      <c r="H813" s="177">
        <v>2.0</v>
      </c>
      <c r="I813" s="177">
        <v>2.0</v>
      </c>
      <c r="J813" s="184">
        <v>50.0</v>
      </c>
      <c r="K813" s="177">
        <f t="shared" si="4"/>
        <v>25</v>
      </c>
      <c r="L813" s="187" t="s">
        <v>733</v>
      </c>
    </row>
    <row r="814" ht="11.25" customHeight="1">
      <c r="A814" s="175" t="s">
        <v>3829</v>
      </c>
      <c r="B814" s="188" t="s">
        <v>3830</v>
      </c>
      <c r="C814" s="177" t="s">
        <v>88</v>
      </c>
      <c r="D814" s="175" t="s">
        <v>3831</v>
      </c>
      <c r="E814" s="186" t="s">
        <v>3832</v>
      </c>
      <c r="F814" s="183" t="s">
        <v>1967</v>
      </c>
      <c r="G814" s="177">
        <v>2.0</v>
      </c>
      <c r="H814" s="177">
        <v>2.0</v>
      </c>
      <c r="I814" s="177">
        <v>2.0</v>
      </c>
      <c r="J814" s="184">
        <v>50.0</v>
      </c>
      <c r="K814" s="177">
        <f t="shared" si="4"/>
        <v>25</v>
      </c>
      <c r="L814" s="187" t="s">
        <v>733</v>
      </c>
    </row>
    <row r="815" ht="11.25" customHeight="1">
      <c r="A815" s="175" t="s">
        <v>3833</v>
      </c>
      <c r="B815" s="188" t="s">
        <v>3834</v>
      </c>
      <c r="C815" s="177" t="s">
        <v>88</v>
      </c>
      <c r="D815" s="175" t="s">
        <v>3835</v>
      </c>
      <c r="E815" s="186" t="s">
        <v>3836</v>
      </c>
      <c r="F815" s="183" t="s">
        <v>1967</v>
      </c>
      <c r="G815" s="177">
        <v>2.0</v>
      </c>
      <c r="H815" s="177">
        <v>2.0</v>
      </c>
      <c r="I815" s="177">
        <v>4.0</v>
      </c>
      <c r="J815" s="184">
        <v>50.0</v>
      </c>
      <c r="K815" s="177">
        <f t="shared" si="4"/>
        <v>25</v>
      </c>
      <c r="L815" s="187" t="s">
        <v>733</v>
      </c>
    </row>
    <row r="816" ht="11.25" customHeight="1">
      <c r="A816" s="175" t="s">
        <v>3833</v>
      </c>
      <c r="B816" s="188" t="s">
        <v>3834</v>
      </c>
      <c r="C816" s="177" t="s">
        <v>88</v>
      </c>
      <c r="D816" s="175" t="s">
        <v>3837</v>
      </c>
      <c r="E816" s="186" t="s">
        <v>3838</v>
      </c>
      <c r="F816" s="183" t="s">
        <v>1967</v>
      </c>
      <c r="G816" s="177">
        <v>2.0</v>
      </c>
      <c r="H816" s="177">
        <v>2.0</v>
      </c>
      <c r="I816" s="177">
        <v>4.0</v>
      </c>
      <c r="J816" s="184">
        <v>50.0</v>
      </c>
      <c r="K816" s="177">
        <f t="shared" si="4"/>
        <v>25</v>
      </c>
      <c r="L816" s="187" t="s">
        <v>733</v>
      </c>
    </row>
    <row r="817" ht="11.25" customHeight="1">
      <c r="A817" s="175" t="s">
        <v>3833</v>
      </c>
      <c r="B817" s="188" t="s">
        <v>3834</v>
      </c>
      <c r="C817" s="177" t="s">
        <v>88</v>
      </c>
      <c r="D817" s="175" t="s">
        <v>3839</v>
      </c>
      <c r="E817" s="186" t="s">
        <v>3840</v>
      </c>
      <c r="F817" s="183" t="s">
        <v>1967</v>
      </c>
      <c r="G817" s="177">
        <v>2.0</v>
      </c>
      <c r="H817" s="177">
        <v>2.0</v>
      </c>
      <c r="I817" s="177">
        <v>4.0</v>
      </c>
      <c r="J817" s="184">
        <v>50.0</v>
      </c>
      <c r="K817" s="177">
        <f t="shared" si="4"/>
        <v>25</v>
      </c>
      <c r="L817" s="187" t="s">
        <v>733</v>
      </c>
    </row>
    <row r="818" ht="11.25" customHeight="1">
      <c r="A818" s="175" t="s">
        <v>759</v>
      </c>
      <c r="B818" s="188" t="s">
        <v>760</v>
      </c>
      <c r="C818" s="177" t="s">
        <v>88</v>
      </c>
      <c r="D818" s="175" t="s">
        <v>3841</v>
      </c>
      <c r="E818" s="186" t="s">
        <v>3842</v>
      </c>
      <c r="F818" s="183" t="s">
        <v>1967</v>
      </c>
      <c r="G818" s="177">
        <v>3.0</v>
      </c>
      <c r="H818" s="177">
        <v>3.0</v>
      </c>
      <c r="I818" s="177">
        <v>5.0</v>
      </c>
      <c r="J818" s="184">
        <v>50.0</v>
      </c>
      <c r="K818" s="177">
        <f t="shared" si="4"/>
        <v>16.66666667</v>
      </c>
      <c r="L818" s="187" t="s">
        <v>733</v>
      </c>
    </row>
    <row r="819" ht="11.25" customHeight="1">
      <c r="A819" s="175" t="s">
        <v>3843</v>
      </c>
      <c r="B819" s="188" t="s">
        <v>3844</v>
      </c>
      <c r="C819" s="177" t="s">
        <v>88</v>
      </c>
      <c r="D819" s="175" t="s">
        <v>3845</v>
      </c>
      <c r="E819" s="186" t="s">
        <v>3846</v>
      </c>
      <c r="F819" s="183" t="s">
        <v>1967</v>
      </c>
      <c r="G819" s="177">
        <v>3.0</v>
      </c>
      <c r="H819" s="177">
        <v>3.0</v>
      </c>
      <c r="I819" s="177">
        <v>3.0</v>
      </c>
      <c r="J819" s="184">
        <v>50.0</v>
      </c>
      <c r="K819" s="177">
        <f t="shared" si="4"/>
        <v>16.66666667</v>
      </c>
      <c r="L819" s="187" t="s">
        <v>733</v>
      </c>
    </row>
    <row r="820" ht="11.25" customHeight="1">
      <c r="A820" s="175" t="s">
        <v>3847</v>
      </c>
      <c r="B820" s="188" t="s">
        <v>3848</v>
      </c>
      <c r="C820" s="177" t="s">
        <v>88</v>
      </c>
      <c r="D820" s="180" t="s">
        <v>3849</v>
      </c>
      <c r="E820" s="192" t="s">
        <v>3850</v>
      </c>
      <c r="F820" s="182" t="s">
        <v>3851</v>
      </c>
      <c r="G820" s="193">
        <v>1.0</v>
      </c>
      <c r="H820" s="194">
        <v>1.0</v>
      </c>
      <c r="I820" s="194">
        <v>1.0</v>
      </c>
      <c r="J820" s="194">
        <v>50.0</v>
      </c>
      <c r="K820" s="194">
        <v>50.0</v>
      </c>
      <c r="L820" s="187" t="s">
        <v>3852</v>
      </c>
    </row>
    <row r="821" ht="11.25" customHeight="1">
      <c r="A821" s="175" t="s">
        <v>3847</v>
      </c>
      <c r="B821" s="189" t="s">
        <v>3853</v>
      </c>
      <c r="C821" s="177" t="s">
        <v>88</v>
      </c>
      <c r="D821" s="180" t="s">
        <v>3849</v>
      </c>
      <c r="E821" s="192" t="s">
        <v>3850</v>
      </c>
      <c r="F821" s="182" t="s">
        <v>3851</v>
      </c>
      <c r="G821" s="195">
        <v>1.0</v>
      </c>
      <c r="H821" s="194">
        <v>1.0</v>
      </c>
      <c r="I821" s="194">
        <v>1.0</v>
      </c>
      <c r="J821" s="194">
        <v>50.0</v>
      </c>
      <c r="K821" s="194">
        <v>50.0</v>
      </c>
      <c r="L821" s="187" t="s">
        <v>3852</v>
      </c>
    </row>
    <row r="822" ht="11.25" customHeight="1">
      <c r="A822" s="196" t="s">
        <v>3854</v>
      </c>
      <c r="B822" s="197" t="s">
        <v>3855</v>
      </c>
      <c r="C822" s="33" t="s">
        <v>88</v>
      </c>
      <c r="D822" s="196" t="s">
        <v>3856</v>
      </c>
      <c r="E822" s="198" t="s">
        <v>3857</v>
      </c>
      <c r="F822" s="33" t="s">
        <v>3858</v>
      </c>
      <c r="G822" s="56">
        <v>1.0</v>
      </c>
      <c r="H822" s="56">
        <v>1.0</v>
      </c>
      <c r="I822" s="56">
        <v>3.0</v>
      </c>
      <c r="J822" s="56">
        <v>50.0</v>
      </c>
      <c r="K822" s="199">
        <v>50.0</v>
      </c>
      <c r="L822" s="187" t="s">
        <v>3859</v>
      </c>
    </row>
    <row r="823" ht="11.25" customHeight="1">
      <c r="A823" s="196" t="s">
        <v>3860</v>
      </c>
      <c r="B823" s="197" t="s">
        <v>3855</v>
      </c>
      <c r="C823" s="33" t="s">
        <v>88</v>
      </c>
      <c r="D823" s="196" t="s">
        <v>3861</v>
      </c>
      <c r="E823" s="198" t="s">
        <v>3862</v>
      </c>
      <c r="F823" s="56" t="s">
        <v>3863</v>
      </c>
      <c r="G823" s="56">
        <v>1.0</v>
      </c>
      <c r="H823" s="56">
        <v>1.0</v>
      </c>
      <c r="I823" s="56">
        <v>3.0</v>
      </c>
      <c r="J823" s="56">
        <v>50.0</v>
      </c>
      <c r="K823" s="199">
        <v>50.0</v>
      </c>
      <c r="L823" s="187" t="s">
        <v>3859</v>
      </c>
    </row>
    <row r="824" ht="11.25" customHeight="1">
      <c r="A824" s="196" t="s">
        <v>3864</v>
      </c>
      <c r="B824" s="197" t="s">
        <v>3855</v>
      </c>
      <c r="C824" s="33" t="s">
        <v>88</v>
      </c>
      <c r="D824" s="196" t="s">
        <v>3865</v>
      </c>
      <c r="E824" s="198" t="s">
        <v>3866</v>
      </c>
      <c r="F824" s="56" t="s">
        <v>3867</v>
      </c>
      <c r="G824" s="56">
        <v>1.0</v>
      </c>
      <c r="H824" s="56">
        <v>1.0</v>
      </c>
      <c r="I824" s="56">
        <v>3.0</v>
      </c>
      <c r="J824" s="56">
        <v>50.0</v>
      </c>
      <c r="K824" s="199">
        <v>50.0</v>
      </c>
      <c r="L824" s="187" t="s">
        <v>3859</v>
      </c>
    </row>
    <row r="825" ht="11.25" customHeight="1">
      <c r="A825" s="196" t="s">
        <v>3868</v>
      </c>
      <c r="B825" s="197" t="s">
        <v>3855</v>
      </c>
      <c r="C825" s="33" t="s">
        <v>88</v>
      </c>
      <c r="D825" s="196" t="s">
        <v>3869</v>
      </c>
      <c r="E825" s="198" t="s">
        <v>3870</v>
      </c>
      <c r="F825" s="56" t="s">
        <v>3871</v>
      </c>
      <c r="G825" s="56">
        <v>1.0</v>
      </c>
      <c r="H825" s="56">
        <v>1.0</v>
      </c>
      <c r="I825" s="56">
        <v>3.0</v>
      </c>
      <c r="J825" s="56">
        <v>50.0</v>
      </c>
      <c r="K825" s="199">
        <v>50.0</v>
      </c>
      <c r="L825" s="187" t="s">
        <v>3859</v>
      </c>
    </row>
    <row r="826" ht="11.25" customHeight="1">
      <c r="A826" s="196" t="s">
        <v>3872</v>
      </c>
      <c r="B826" s="197" t="s">
        <v>3855</v>
      </c>
      <c r="C826" s="33" t="s">
        <v>88</v>
      </c>
      <c r="D826" s="200" t="s">
        <v>3873</v>
      </c>
      <c r="E826" s="198" t="s">
        <v>3874</v>
      </c>
      <c r="F826" s="56" t="s">
        <v>3875</v>
      </c>
      <c r="G826" s="56">
        <v>1.0</v>
      </c>
      <c r="H826" s="56">
        <v>1.0</v>
      </c>
      <c r="I826" s="56">
        <v>3.0</v>
      </c>
      <c r="J826" s="56">
        <v>50.0</v>
      </c>
      <c r="K826" s="199">
        <v>50.0</v>
      </c>
      <c r="L826" s="187" t="s">
        <v>3859</v>
      </c>
    </row>
    <row r="827" ht="11.25" customHeight="1">
      <c r="A827" s="196" t="s">
        <v>3876</v>
      </c>
      <c r="B827" s="201" t="s">
        <v>3877</v>
      </c>
      <c r="C827" s="33" t="s">
        <v>88</v>
      </c>
      <c r="D827" s="200" t="s">
        <v>3878</v>
      </c>
      <c r="E827" s="198" t="s">
        <v>3879</v>
      </c>
      <c r="F827" s="56" t="s">
        <v>3880</v>
      </c>
      <c r="G827" s="56">
        <v>1.0</v>
      </c>
      <c r="H827" s="56">
        <v>1.0</v>
      </c>
      <c r="I827" s="56">
        <v>2.0</v>
      </c>
      <c r="J827" s="56">
        <v>50.0</v>
      </c>
      <c r="K827" s="199">
        <v>50.0</v>
      </c>
      <c r="L827" s="187" t="s">
        <v>3859</v>
      </c>
    </row>
    <row r="828" ht="11.25" customHeight="1">
      <c r="A828" s="196" t="s">
        <v>3881</v>
      </c>
      <c r="B828" s="201" t="s">
        <v>3882</v>
      </c>
      <c r="C828" s="33" t="s">
        <v>88</v>
      </c>
      <c r="D828" s="200" t="s">
        <v>3883</v>
      </c>
      <c r="E828" s="198" t="s">
        <v>3884</v>
      </c>
      <c r="F828" s="56" t="s">
        <v>3885</v>
      </c>
      <c r="G828" s="33">
        <v>2.0</v>
      </c>
      <c r="H828" s="33">
        <v>2.0</v>
      </c>
      <c r="I828" s="33">
        <v>2.0</v>
      </c>
      <c r="J828" s="202">
        <v>50.0</v>
      </c>
      <c r="K828" s="203">
        <v>25.0</v>
      </c>
      <c r="L828" s="187" t="s">
        <v>3859</v>
      </c>
    </row>
    <row r="829" ht="11.25" customHeight="1">
      <c r="A829" s="204" t="s">
        <v>3886</v>
      </c>
      <c r="B829" s="205" t="s">
        <v>3887</v>
      </c>
      <c r="C829" s="33" t="s">
        <v>88</v>
      </c>
      <c r="D829" s="196" t="s">
        <v>3888</v>
      </c>
      <c r="E829" s="198" t="s">
        <v>3889</v>
      </c>
      <c r="F829" s="56" t="s">
        <v>3890</v>
      </c>
      <c r="G829" s="33">
        <v>2.0</v>
      </c>
      <c r="H829" s="33">
        <v>2.0</v>
      </c>
      <c r="I829" s="33">
        <v>2.0</v>
      </c>
      <c r="J829" s="206">
        <v>50.0</v>
      </c>
      <c r="K829" s="203">
        <v>25.0</v>
      </c>
      <c r="L829" s="187" t="s">
        <v>3859</v>
      </c>
    </row>
    <row r="830" ht="11.25" customHeight="1">
      <c r="A830" s="196" t="s">
        <v>3891</v>
      </c>
      <c r="B830" s="197" t="s">
        <v>3855</v>
      </c>
      <c r="C830" s="33" t="s">
        <v>88</v>
      </c>
      <c r="D830" s="200" t="s">
        <v>3892</v>
      </c>
      <c r="E830" s="198" t="s">
        <v>3893</v>
      </c>
      <c r="F830" s="56" t="s">
        <v>3894</v>
      </c>
      <c r="G830" s="33">
        <v>1.0</v>
      </c>
      <c r="H830" s="33">
        <v>1.0</v>
      </c>
      <c r="I830" s="33">
        <v>3.0</v>
      </c>
      <c r="J830" s="206">
        <v>50.0</v>
      </c>
      <c r="K830" s="203">
        <v>50.0</v>
      </c>
      <c r="L830" s="187" t="s">
        <v>3859</v>
      </c>
    </row>
    <row r="831" ht="11.25" customHeight="1">
      <c r="A831" s="196" t="s">
        <v>3895</v>
      </c>
      <c r="B831" s="197" t="s">
        <v>3855</v>
      </c>
      <c r="C831" s="33" t="s">
        <v>88</v>
      </c>
      <c r="D831" s="196" t="s">
        <v>3896</v>
      </c>
      <c r="E831" s="198" t="s">
        <v>3897</v>
      </c>
      <c r="F831" s="56" t="s">
        <v>3894</v>
      </c>
      <c r="G831" s="33">
        <v>1.0</v>
      </c>
      <c r="H831" s="33">
        <v>1.0</v>
      </c>
      <c r="I831" s="33">
        <v>3.0</v>
      </c>
      <c r="J831" s="206">
        <v>50.0</v>
      </c>
      <c r="K831" s="203">
        <v>50.0</v>
      </c>
      <c r="L831" s="187" t="s">
        <v>3859</v>
      </c>
    </row>
    <row r="832" ht="11.25" customHeight="1">
      <c r="A832" s="180" t="s">
        <v>3898</v>
      </c>
      <c r="B832" s="176" t="s">
        <v>3770</v>
      </c>
      <c r="C832" s="177" t="s">
        <v>88</v>
      </c>
      <c r="D832" s="175" t="s">
        <v>3899</v>
      </c>
      <c r="E832" s="175" t="s">
        <v>3772</v>
      </c>
      <c r="F832" s="177" t="s">
        <v>3900</v>
      </c>
      <c r="G832" s="177">
        <v>5.0</v>
      </c>
      <c r="H832" s="178">
        <v>4.0</v>
      </c>
      <c r="I832" s="178">
        <v>5.0</v>
      </c>
      <c r="J832" s="178">
        <v>50.0</v>
      </c>
      <c r="K832" s="177">
        <v>10.0</v>
      </c>
      <c r="L832" s="187" t="s">
        <v>3901</v>
      </c>
    </row>
    <row r="833" ht="11.25" customHeight="1">
      <c r="A833" s="180" t="s">
        <v>3898</v>
      </c>
      <c r="B833" s="176" t="s">
        <v>3770</v>
      </c>
      <c r="C833" s="177" t="s">
        <v>88</v>
      </c>
      <c r="D833" s="175" t="s">
        <v>3902</v>
      </c>
      <c r="E833" s="175" t="s">
        <v>3727</v>
      </c>
      <c r="F833" s="183" t="s">
        <v>3727</v>
      </c>
      <c r="G833" s="177">
        <v>5.0</v>
      </c>
      <c r="H833" s="177">
        <v>4.0</v>
      </c>
      <c r="I833" s="177">
        <v>5.0</v>
      </c>
      <c r="J833" s="184">
        <v>50.0</v>
      </c>
      <c r="K833" s="185">
        <v>10.0</v>
      </c>
      <c r="L833" s="187" t="s">
        <v>3901</v>
      </c>
    </row>
    <row r="834" ht="11.25" customHeight="1">
      <c r="A834" s="180" t="s">
        <v>3898</v>
      </c>
      <c r="B834" s="176" t="s">
        <v>3770</v>
      </c>
      <c r="C834" s="177" t="s">
        <v>88</v>
      </c>
      <c r="D834" s="175" t="s">
        <v>3903</v>
      </c>
      <c r="E834" s="175" t="s">
        <v>3904</v>
      </c>
      <c r="F834" s="183" t="s">
        <v>3904</v>
      </c>
      <c r="G834" s="177">
        <v>5.0</v>
      </c>
      <c r="H834" s="177">
        <v>4.0</v>
      </c>
      <c r="I834" s="177">
        <v>5.0</v>
      </c>
      <c r="J834" s="184">
        <v>50.0</v>
      </c>
      <c r="K834" s="185">
        <v>10.0</v>
      </c>
      <c r="L834" s="187" t="s">
        <v>3901</v>
      </c>
    </row>
    <row r="835" ht="11.25" customHeight="1">
      <c r="A835" s="180" t="s">
        <v>3898</v>
      </c>
      <c r="B835" s="176" t="s">
        <v>3770</v>
      </c>
      <c r="C835" s="177" t="s">
        <v>88</v>
      </c>
      <c r="D835" s="175" t="s">
        <v>3905</v>
      </c>
      <c r="E835" s="175" t="s">
        <v>3774</v>
      </c>
      <c r="F835" s="183" t="s">
        <v>3774</v>
      </c>
      <c r="G835" s="177">
        <v>5.0</v>
      </c>
      <c r="H835" s="177">
        <v>4.0</v>
      </c>
      <c r="I835" s="177">
        <v>5.0</v>
      </c>
      <c r="J835" s="184">
        <v>50.0</v>
      </c>
      <c r="K835" s="185">
        <v>10.0</v>
      </c>
      <c r="L835" s="187" t="s">
        <v>3901</v>
      </c>
    </row>
    <row r="836" ht="11.25" customHeight="1">
      <c r="A836" s="175" t="s">
        <v>3906</v>
      </c>
      <c r="B836" s="188" t="s">
        <v>3907</v>
      </c>
      <c r="C836" s="177" t="s">
        <v>88</v>
      </c>
      <c r="D836" s="175" t="s">
        <v>3908</v>
      </c>
      <c r="E836" s="175" t="s">
        <v>3909</v>
      </c>
      <c r="F836" s="207" t="s">
        <v>3910</v>
      </c>
      <c r="G836" s="177">
        <v>5.0</v>
      </c>
      <c r="H836" s="177">
        <v>5.0</v>
      </c>
      <c r="I836" s="177">
        <v>5.0</v>
      </c>
      <c r="J836" s="184">
        <v>50.0</v>
      </c>
      <c r="K836" s="185">
        <v>10.0</v>
      </c>
      <c r="L836" s="187" t="s">
        <v>3901</v>
      </c>
    </row>
    <row r="837" ht="11.25" customHeight="1">
      <c r="A837" s="175" t="s">
        <v>3911</v>
      </c>
      <c r="B837" s="188" t="s">
        <v>3912</v>
      </c>
      <c r="C837" s="177" t="s">
        <v>88</v>
      </c>
      <c r="D837" s="175" t="s">
        <v>3913</v>
      </c>
      <c r="E837" s="208" t="s">
        <v>3914</v>
      </c>
      <c r="F837" s="209" t="s">
        <v>1085</v>
      </c>
      <c r="G837" s="210">
        <v>3.0</v>
      </c>
      <c r="H837" s="177">
        <v>3.0</v>
      </c>
      <c r="I837" s="177">
        <v>4.0</v>
      </c>
      <c r="J837" s="184">
        <v>50.0</v>
      </c>
      <c r="K837" s="185">
        <f t="shared" ref="K837:K879" si="5">J837/G837</f>
        <v>16.66666667</v>
      </c>
      <c r="L837" s="187" t="s">
        <v>776</v>
      </c>
    </row>
    <row r="838" ht="11.25" customHeight="1">
      <c r="A838" s="175" t="s">
        <v>3911</v>
      </c>
      <c r="B838" s="188" t="s">
        <v>3912</v>
      </c>
      <c r="C838" s="177" t="s">
        <v>88</v>
      </c>
      <c r="D838" s="175" t="s">
        <v>3915</v>
      </c>
      <c r="E838" s="208" t="s">
        <v>3916</v>
      </c>
      <c r="F838" s="209" t="s">
        <v>1085</v>
      </c>
      <c r="G838" s="210">
        <v>3.0</v>
      </c>
      <c r="H838" s="177">
        <v>3.0</v>
      </c>
      <c r="I838" s="177">
        <v>4.0</v>
      </c>
      <c r="J838" s="184">
        <v>50.0</v>
      </c>
      <c r="K838" s="185">
        <f t="shared" si="5"/>
        <v>16.66666667</v>
      </c>
      <c r="L838" s="187" t="s">
        <v>776</v>
      </c>
    </row>
    <row r="839" ht="11.25" customHeight="1">
      <c r="A839" s="211" t="s">
        <v>3917</v>
      </c>
      <c r="B839" s="181" t="s">
        <v>3918</v>
      </c>
      <c r="C839" s="182" t="s">
        <v>88</v>
      </c>
      <c r="D839" s="175" t="s">
        <v>3919</v>
      </c>
      <c r="E839" s="186" t="s">
        <v>3920</v>
      </c>
      <c r="F839" s="183" t="s">
        <v>2106</v>
      </c>
      <c r="G839" s="177">
        <v>4.0</v>
      </c>
      <c r="H839" s="177">
        <v>4.0</v>
      </c>
      <c r="I839" s="177">
        <v>4.0</v>
      </c>
      <c r="J839" s="184">
        <v>50.0</v>
      </c>
      <c r="K839" s="185">
        <f t="shared" si="5"/>
        <v>12.5</v>
      </c>
      <c r="L839" s="187" t="s">
        <v>776</v>
      </c>
    </row>
    <row r="840" ht="11.25" customHeight="1">
      <c r="A840" s="211" t="s">
        <v>3917</v>
      </c>
      <c r="B840" s="181" t="s">
        <v>3918</v>
      </c>
      <c r="C840" s="182" t="s">
        <v>88</v>
      </c>
      <c r="D840" s="175" t="s">
        <v>3921</v>
      </c>
      <c r="E840" s="186" t="s">
        <v>3922</v>
      </c>
      <c r="F840" s="183" t="s">
        <v>2106</v>
      </c>
      <c r="G840" s="177">
        <v>4.0</v>
      </c>
      <c r="H840" s="177">
        <v>4.0</v>
      </c>
      <c r="I840" s="177">
        <v>4.0</v>
      </c>
      <c r="J840" s="184">
        <v>50.0</v>
      </c>
      <c r="K840" s="185">
        <f t="shared" si="5"/>
        <v>12.5</v>
      </c>
      <c r="L840" s="187" t="s">
        <v>776</v>
      </c>
    </row>
    <row r="841" ht="11.25" customHeight="1">
      <c r="A841" s="211" t="s">
        <v>3917</v>
      </c>
      <c r="B841" s="181" t="s">
        <v>3918</v>
      </c>
      <c r="C841" s="182" t="s">
        <v>88</v>
      </c>
      <c r="D841" s="175" t="s">
        <v>3923</v>
      </c>
      <c r="E841" s="186" t="s">
        <v>3924</v>
      </c>
      <c r="F841" s="183" t="s">
        <v>2106</v>
      </c>
      <c r="G841" s="177">
        <v>4.0</v>
      </c>
      <c r="H841" s="177">
        <v>4.0</v>
      </c>
      <c r="I841" s="177">
        <v>4.0</v>
      </c>
      <c r="J841" s="184">
        <v>50.0</v>
      </c>
      <c r="K841" s="185">
        <f t="shared" si="5"/>
        <v>12.5</v>
      </c>
      <c r="L841" s="187" t="s">
        <v>776</v>
      </c>
    </row>
    <row r="842" ht="11.25" customHeight="1">
      <c r="A842" s="180" t="s">
        <v>3925</v>
      </c>
      <c r="B842" s="176" t="s">
        <v>3926</v>
      </c>
      <c r="C842" s="182" t="s">
        <v>88</v>
      </c>
      <c r="D842" s="175" t="s">
        <v>3927</v>
      </c>
      <c r="E842" s="186" t="s">
        <v>3928</v>
      </c>
      <c r="F842" s="183" t="s">
        <v>2106</v>
      </c>
      <c r="G842" s="177">
        <v>5.0</v>
      </c>
      <c r="H842" s="177">
        <v>5.0</v>
      </c>
      <c r="I842" s="177">
        <v>7.0</v>
      </c>
      <c r="J842" s="184">
        <v>50.0</v>
      </c>
      <c r="K842" s="185">
        <f t="shared" si="5"/>
        <v>10</v>
      </c>
      <c r="L842" s="187" t="s">
        <v>776</v>
      </c>
    </row>
    <row r="843" ht="11.25" customHeight="1">
      <c r="A843" s="180" t="s">
        <v>3925</v>
      </c>
      <c r="B843" s="176" t="s">
        <v>3926</v>
      </c>
      <c r="C843" s="182" t="s">
        <v>88</v>
      </c>
      <c r="D843" s="175" t="s">
        <v>3929</v>
      </c>
      <c r="E843" s="186" t="s">
        <v>3930</v>
      </c>
      <c r="F843" s="183" t="s">
        <v>2106</v>
      </c>
      <c r="G843" s="177">
        <v>5.0</v>
      </c>
      <c r="H843" s="177">
        <v>5.0</v>
      </c>
      <c r="I843" s="177">
        <v>7.0</v>
      </c>
      <c r="J843" s="184">
        <v>50.0</v>
      </c>
      <c r="K843" s="185">
        <f t="shared" si="5"/>
        <v>10</v>
      </c>
      <c r="L843" s="187" t="s">
        <v>776</v>
      </c>
    </row>
    <row r="844" ht="11.25" customHeight="1">
      <c r="A844" s="180" t="s">
        <v>3925</v>
      </c>
      <c r="B844" s="176" t="s">
        <v>3926</v>
      </c>
      <c r="C844" s="182" t="s">
        <v>88</v>
      </c>
      <c r="D844" s="175" t="s">
        <v>3931</v>
      </c>
      <c r="E844" s="186" t="s">
        <v>3932</v>
      </c>
      <c r="F844" s="183" t="s">
        <v>2106</v>
      </c>
      <c r="G844" s="177">
        <v>5.0</v>
      </c>
      <c r="H844" s="177">
        <v>5.0</v>
      </c>
      <c r="I844" s="177">
        <v>7.0</v>
      </c>
      <c r="J844" s="184">
        <v>50.0</v>
      </c>
      <c r="K844" s="185">
        <f t="shared" si="5"/>
        <v>10</v>
      </c>
      <c r="L844" s="187" t="s">
        <v>776</v>
      </c>
    </row>
    <row r="845" ht="11.25" customHeight="1">
      <c r="A845" s="180" t="s">
        <v>3925</v>
      </c>
      <c r="B845" s="176" t="s">
        <v>3926</v>
      </c>
      <c r="C845" s="182" t="s">
        <v>88</v>
      </c>
      <c r="D845" s="175" t="s">
        <v>3933</v>
      </c>
      <c r="E845" s="186" t="s">
        <v>3934</v>
      </c>
      <c r="F845" s="183" t="s">
        <v>2106</v>
      </c>
      <c r="G845" s="177">
        <v>5.0</v>
      </c>
      <c r="H845" s="177">
        <v>5.0</v>
      </c>
      <c r="I845" s="177">
        <v>7.0</v>
      </c>
      <c r="J845" s="184">
        <v>50.0</v>
      </c>
      <c r="K845" s="185">
        <f t="shared" si="5"/>
        <v>10</v>
      </c>
      <c r="L845" s="187" t="s">
        <v>776</v>
      </c>
    </row>
    <row r="846" ht="11.25" customHeight="1">
      <c r="A846" s="180" t="s">
        <v>3925</v>
      </c>
      <c r="B846" s="176" t="s">
        <v>3926</v>
      </c>
      <c r="C846" s="182" t="s">
        <v>88</v>
      </c>
      <c r="D846" s="175" t="s">
        <v>3935</v>
      </c>
      <c r="E846" s="186" t="s">
        <v>3936</v>
      </c>
      <c r="F846" s="183" t="s">
        <v>2106</v>
      </c>
      <c r="G846" s="177">
        <v>5.0</v>
      </c>
      <c r="H846" s="177">
        <v>5.0</v>
      </c>
      <c r="I846" s="177">
        <v>7.0</v>
      </c>
      <c r="J846" s="184">
        <v>50.0</v>
      </c>
      <c r="K846" s="185">
        <f t="shared" si="5"/>
        <v>10</v>
      </c>
      <c r="L846" s="187" t="s">
        <v>776</v>
      </c>
    </row>
    <row r="847" ht="11.25" customHeight="1">
      <c r="A847" s="180" t="s">
        <v>3925</v>
      </c>
      <c r="B847" s="176" t="s">
        <v>3926</v>
      </c>
      <c r="C847" s="182" t="s">
        <v>88</v>
      </c>
      <c r="D847" s="175" t="s">
        <v>3937</v>
      </c>
      <c r="E847" s="186" t="s">
        <v>3938</v>
      </c>
      <c r="F847" s="183" t="s">
        <v>3939</v>
      </c>
      <c r="G847" s="177">
        <v>5.0</v>
      </c>
      <c r="H847" s="177">
        <v>5.0</v>
      </c>
      <c r="I847" s="177">
        <v>7.0</v>
      </c>
      <c r="J847" s="184">
        <v>50.0</v>
      </c>
      <c r="K847" s="185">
        <f t="shared" si="5"/>
        <v>10</v>
      </c>
      <c r="L847" s="187" t="s">
        <v>776</v>
      </c>
    </row>
    <row r="848" ht="11.25" customHeight="1">
      <c r="A848" s="180" t="s">
        <v>3925</v>
      </c>
      <c r="B848" s="176" t="s">
        <v>3926</v>
      </c>
      <c r="C848" s="182" t="s">
        <v>88</v>
      </c>
      <c r="D848" s="175" t="s">
        <v>3940</v>
      </c>
      <c r="E848" s="186" t="s">
        <v>3941</v>
      </c>
      <c r="F848" s="183" t="s">
        <v>1085</v>
      </c>
      <c r="G848" s="177">
        <v>5.0</v>
      </c>
      <c r="H848" s="177">
        <v>5.0</v>
      </c>
      <c r="I848" s="177">
        <v>7.0</v>
      </c>
      <c r="J848" s="184">
        <v>50.0</v>
      </c>
      <c r="K848" s="185">
        <f t="shared" si="5"/>
        <v>10</v>
      </c>
      <c r="L848" s="187" t="s">
        <v>776</v>
      </c>
    </row>
    <row r="849" ht="11.25" customHeight="1">
      <c r="A849" s="175" t="s">
        <v>3942</v>
      </c>
      <c r="B849" s="188" t="s">
        <v>3943</v>
      </c>
      <c r="C849" s="177" t="s">
        <v>88</v>
      </c>
      <c r="D849" s="175" t="s">
        <v>3944</v>
      </c>
      <c r="E849" s="186" t="s">
        <v>3945</v>
      </c>
      <c r="F849" s="183" t="s">
        <v>2106</v>
      </c>
      <c r="G849" s="177">
        <v>6.0</v>
      </c>
      <c r="H849" s="177">
        <v>6.0</v>
      </c>
      <c r="I849" s="177">
        <v>6.0</v>
      </c>
      <c r="J849" s="184">
        <v>50.0</v>
      </c>
      <c r="K849" s="185">
        <f t="shared" si="5"/>
        <v>8.333333333</v>
      </c>
      <c r="L849" s="187" t="s">
        <v>776</v>
      </c>
    </row>
    <row r="850" ht="11.25" customHeight="1">
      <c r="A850" s="175" t="s">
        <v>3942</v>
      </c>
      <c r="B850" s="188" t="s">
        <v>3943</v>
      </c>
      <c r="C850" s="177" t="s">
        <v>88</v>
      </c>
      <c r="D850" s="175" t="s">
        <v>3946</v>
      </c>
      <c r="E850" s="186" t="s">
        <v>3947</v>
      </c>
      <c r="F850" s="183" t="s">
        <v>2106</v>
      </c>
      <c r="G850" s="177">
        <v>6.0</v>
      </c>
      <c r="H850" s="177">
        <v>6.0</v>
      </c>
      <c r="I850" s="177">
        <v>6.0</v>
      </c>
      <c r="J850" s="184">
        <v>50.0</v>
      </c>
      <c r="K850" s="185">
        <f t="shared" si="5"/>
        <v>8.333333333</v>
      </c>
      <c r="L850" s="187" t="s">
        <v>776</v>
      </c>
    </row>
    <row r="851" ht="11.25" customHeight="1">
      <c r="A851" s="175" t="s">
        <v>3942</v>
      </c>
      <c r="B851" s="188" t="s">
        <v>3943</v>
      </c>
      <c r="C851" s="177" t="s">
        <v>88</v>
      </c>
      <c r="D851" s="175" t="s">
        <v>3948</v>
      </c>
      <c r="E851" s="186" t="s">
        <v>3949</v>
      </c>
      <c r="F851" s="183" t="s">
        <v>1085</v>
      </c>
      <c r="G851" s="177">
        <v>6.0</v>
      </c>
      <c r="H851" s="177">
        <v>6.0</v>
      </c>
      <c r="I851" s="177">
        <v>6.0</v>
      </c>
      <c r="J851" s="184">
        <v>50.0</v>
      </c>
      <c r="K851" s="185">
        <f t="shared" si="5"/>
        <v>8.333333333</v>
      </c>
      <c r="L851" s="187" t="s">
        <v>776</v>
      </c>
    </row>
    <row r="852" ht="11.25" customHeight="1">
      <c r="A852" s="180" t="s">
        <v>3950</v>
      </c>
      <c r="B852" s="188" t="s">
        <v>3951</v>
      </c>
      <c r="C852" s="177" t="s">
        <v>88</v>
      </c>
      <c r="D852" s="175" t="s">
        <v>3952</v>
      </c>
      <c r="E852" s="186" t="s">
        <v>1315</v>
      </c>
      <c r="F852" s="177" t="s">
        <v>2106</v>
      </c>
      <c r="G852" s="177">
        <v>3.0</v>
      </c>
      <c r="H852" s="177">
        <v>3.0</v>
      </c>
      <c r="I852" s="177">
        <v>4.0</v>
      </c>
      <c r="J852" s="184">
        <v>50.0</v>
      </c>
      <c r="K852" s="178">
        <f t="shared" si="5"/>
        <v>16.66666667</v>
      </c>
      <c r="L852" s="187" t="s">
        <v>776</v>
      </c>
    </row>
    <row r="853" ht="11.25" customHeight="1">
      <c r="A853" s="180" t="s">
        <v>3950</v>
      </c>
      <c r="B853" s="188" t="s">
        <v>3951</v>
      </c>
      <c r="C853" s="177" t="s">
        <v>88</v>
      </c>
      <c r="D853" s="175" t="s">
        <v>3953</v>
      </c>
      <c r="E853" s="186" t="s">
        <v>3954</v>
      </c>
      <c r="F853" s="177" t="s">
        <v>2106</v>
      </c>
      <c r="G853" s="177">
        <v>3.0</v>
      </c>
      <c r="H853" s="177">
        <v>3.0</v>
      </c>
      <c r="I853" s="177">
        <v>4.0</v>
      </c>
      <c r="J853" s="184">
        <v>50.0</v>
      </c>
      <c r="K853" s="178">
        <f t="shared" si="5"/>
        <v>16.66666667</v>
      </c>
      <c r="L853" s="187" t="s">
        <v>776</v>
      </c>
    </row>
    <row r="854" ht="11.25" customHeight="1">
      <c r="A854" s="180" t="s">
        <v>3950</v>
      </c>
      <c r="B854" s="188" t="s">
        <v>3951</v>
      </c>
      <c r="C854" s="177" t="s">
        <v>88</v>
      </c>
      <c r="D854" s="175" t="s">
        <v>3955</v>
      </c>
      <c r="E854" s="186" t="s">
        <v>3956</v>
      </c>
      <c r="F854" s="177" t="s">
        <v>2106</v>
      </c>
      <c r="G854" s="177">
        <v>3.0</v>
      </c>
      <c r="H854" s="177">
        <v>3.0</v>
      </c>
      <c r="I854" s="177">
        <v>4.0</v>
      </c>
      <c r="J854" s="184">
        <v>50.0</v>
      </c>
      <c r="K854" s="178">
        <f t="shared" si="5"/>
        <v>16.66666667</v>
      </c>
      <c r="L854" s="187" t="s">
        <v>776</v>
      </c>
    </row>
    <row r="855" ht="11.25" customHeight="1">
      <c r="A855" s="180" t="s">
        <v>3950</v>
      </c>
      <c r="B855" s="188" t="s">
        <v>3951</v>
      </c>
      <c r="C855" s="177" t="s">
        <v>88</v>
      </c>
      <c r="D855" s="175" t="s">
        <v>3957</v>
      </c>
      <c r="E855" s="186" t="s">
        <v>3958</v>
      </c>
      <c r="F855" s="177" t="s">
        <v>2106</v>
      </c>
      <c r="G855" s="177">
        <v>3.0</v>
      </c>
      <c r="H855" s="177">
        <v>3.0</v>
      </c>
      <c r="I855" s="177">
        <v>4.0</v>
      </c>
      <c r="J855" s="184">
        <v>50.0</v>
      </c>
      <c r="K855" s="178">
        <f t="shared" si="5"/>
        <v>16.66666667</v>
      </c>
      <c r="L855" s="187" t="s">
        <v>776</v>
      </c>
    </row>
    <row r="856" ht="11.25" customHeight="1">
      <c r="A856" s="175" t="s">
        <v>3959</v>
      </c>
      <c r="B856" s="188" t="s">
        <v>3960</v>
      </c>
      <c r="C856" s="177" t="s">
        <v>88</v>
      </c>
      <c r="D856" s="175" t="s">
        <v>3961</v>
      </c>
      <c r="E856" s="186" t="s">
        <v>3962</v>
      </c>
      <c r="F856" s="183" t="s">
        <v>2106</v>
      </c>
      <c r="G856" s="177">
        <v>4.0</v>
      </c>
      <c r="H856" s="177">
        <v>4.0</v>
      </c>
      <c r="I856" s="177">
        <v>4.0</v>
      </c>
      <c r="J856" s="190">
        <v>50.0</v>
      </c>
      <c r="K856" s="185">
        <f t="shared" si="5"/>
        <v>12.5</v>
      </c>
      <c r="L856" s="187" t="s">
        <v>776</v>
      </c>
    </row>
    <row r="857" ht="11.25" customHeight="1">
      <c r="A857" s="175" t="s">
        <v>3959</v>
      </c>
      <c r="B857" s="188" t="s">
        <v>3960</v>
      </c>
      <c r="C857" s="177" t="s">
        <v>88</v>
      </c>
      <c r="D857" s="175" t="s">
        <v>3963</v>
      </c>
      <c r="E857" s="186" t="s">
        <v>3964</v>
      </c>
      <c r="F857" s="183" t="s">
        <v>2106</v>
      </c>
      <c r="G857" s="177">
        <v>4.0</v>
      </c>
      <c r="H857" s="177">
        <v>4.0</v>
      </c>
      <c r="I857" s="177">
        <v>4.0</v>
      </c>
      <c r="J857" s="190">
        <v>50.0</v>
      </c>
      <c r="K857" s="185">
        <f t="shared" si="5"/>
        <v>12.5</v>
      </c>
      <c r="L857" s="187" t="s">
        <v>776</v>
      </c>
    </row>
    <row r="858" ht="11.25" customHeight="1">
      <c r="A858" s="175" t="s">
        <v>3959</v>
      </c>
      <c r="B858" s="188" t="s">
        <v>3960</v>
      </c>
      <c r="C858" s="177" t="s">
        <v>88</v>
      </c>
      <c r="D858" s="175" t="s">
        <v>3965</v>
      </c>
      <c r="E858" s="186" t="s">
        <v>3966</v>
      </c>
      <c r="F858" s="183" t="s">
        <v>2106</v>
      </c>
      <c r="G858" s="177">
        <v>4.0</v>
      </c>
      <c r="H858" s="177">
        <v>4.0</v>
      </c>
      <c r="I858" s="177">
        <v>4.0</v>
      </c>
      <c r="J858" s="190">
        <v>50.0</v>
      </c>
      <c r="K858" s="185">
        <f t="shared" si="5"/>
        <v>12.5</v>
      </c>
      <c r="L858" s="187" t="s">
        <v>776</v>
      </c>
    </row>
    <row r="859" ht="11.25" customHeight="1">
      <c r="A859" s="212" t="s">
        <v>3959</v>
      </c>
      <c r="B859" s="181" t="s">
        <v>3960</v>
      </c>
      <c r="C859" s="177" t="s">
        <v>88</v>
      </c>
      <c r="D859" s="175" t="s">
        <v>3967</v>
      </c>
      <c r="E859" s="186" t="s">
        <v>3968</v>
      </c>
      <c r="F859" s="183" t="s">
        <v>1085</v>
      </c>
      <c r="G859" s="177">
        <v>4.0</v>
      </c>
      <c r="H859" s="177">
        <v>4.0</v>
      </c>
      <c r="I859" s="177">
        <v>4.0</v>
      </c>
      <c r="J859" s="190">
        <v>50.0</v>
      </c>
      <c r="K859" s="185">
        <f t="shared" si="5"/>
        <v>12.5</v>
      </c>
      <c r="L859" s="187" t="s">
        <v>776</v>
      </c>
    </row>
    <row r="860" ht="11.25" customHeight="1">
      <c r="A860" s="175" t="s">
        <v>3959</v>
      </c>
      <c r="B860" s="188" t="s">
        <v>3960</v>
      </c>
      <c r="C860" s="177" t="s">
        <v>88</v>
      </c>
      <c r="D860" s="175" t="s">
        <v>3969</v>
      </c>
      <c r="E860" s="186" t="s">
        <v>3970</v>
      </c>
      <c r="F860" s="183" t="s">
        <v>3971</v>
      </c>
      <c r="G860" s="177">
        <v>4.0</v>
      </c>
      <c r="H860" s="177">
        <v>4.0</v>
      </c>
      <c r="I860" s="177">
        <v>4.0</v>
      </c>
      <c r="J860" s="190">
        <v>50.0</v>
      </c>
      <c r="K860" s="185">
        <f t="shared" si="5"/>
        <v>12.5</v>
      </c>
      <c r="L860" s="187" t="s">
        <v>776</v>
      </c>
    </row>
    <row r="861" ht="11.25" customHeight="1">
      <c r="A861" s="175" t="s">
        <v>3959</v>
      </c>
      <c r="B861" s="188" t="s">
        <v>3960</v>
      </c>
      <c r="C861" s="177" t="s">
        <v>88</v>
      </c>
      <c r="D861" s="175" t="s">
        <v>3972</v>
      </c>
      <c r="E861" s="186" t="s">
        <v>3973</v>
      </c>
      <c r="F861" s="183" t="s">
        <v>3971</v>
      </c>
      <c r="G861" s="177">
        <v>4.0</v>
      </c>
      <c r="H861" s="177">
        <v>4.0</v>
      </c>
      <c r="I861" s="177">
        <v>4.0</v>
      </c>
      <c r="J861" s="190">
        <v>50.0</v>
      </c>
      <c r="K861" s="185">
        <f t="shared" si="5"/>
        <v>12.5</v>
      </c>
      <c r="L861" s="187" t="s">
        <v>776</v>
      </c>
    </row>
    <row r="862" ht="11.25" customHeight="1">
      <c r="A862" s="175" t="s">
        <v>3974</v>
      </c>
      <c r="B862" s="188" t="s">
        <v>3975</v>
      </c>
      <c r="C862" s="177" t="s">
        <v>88</v>
      </c>
      <c r="D862" s="175" t="s">
        <v>3976</v>
      </c>
      <c r="E862" s="186" t="s">
        <v>3977</v>
      </c>
      <c r="F862" s="183" t="s">
        <v>2106</v>
      </c>
      <c r="G862" s="177">
        <v>5.0</v>
      </c>
      <c r="H862" s="177">
        <v>5.0</v>
      </c>
      <c r="I862" s="177">
        <v>5.0</v>
      </c>
      <c r="J862" s="190">
        <v>50.0</v>
      </c>
      <c r="K862" s="185">
        <f t="shared" si="5"/>
        <v>10</v>
      </c>
      <c r="L862" s="187" t="s">
        <v>776</v>
      </c>
    </row>
    <row r="863" ht="11.25" customHeight="1">
      <c r="A863" s="180" t="s">
        <v>3978</v>
      </c>
      <c r="B863" s="188" t="s">
        <v>3979</v>
      </c>
      <c r="C863" s="177" t="s">
        <v>88</v>
      </c>
      <c r="D863" s="175" t="s">
        <v>3980</v>
      </c>
      <c r="E863" s="186" t="s">
        <v>3981</v>
      </c>
      <c r="F863" s="183" t="s">
        <v>2106</v>
      </c>
      <c r="G863" s="177">
        <v>7.0</v>
      </c>
      <c r="H863" s="177">
        <v>7.0</v>
      </c>
      <c r="I863" s="177">
        <v>8.0</v>
      </c>
      <c r="J863" s="190">
        <v>50.0</v>
      </c>
      <c r="K863" s="185">
        <f t="shared" si="5"/>
        <v>7.142857143</v>
      </c>
      <c r="L863" s="187" t="s">
        <v>776</v>
      </c>
    </row>
    <row r="864" ht="11.25" customHeight="1">
      <c r="A864" s="180" t="s">
        <v>3978</v>
      </c>
      <c r="B864" s="188" t="s">
        <v>3979</v>
      </c>
      <c r="C864" s="177" t="s">
        <v>88</v>
      </c>
      <c r="D864" s="175" t="s">
        <v>3982</v>
      </c>
      <c r="E864" s="186" t="s">
        <v>3983</v>
      </c>
      <c r="F864" s="183" t="s">
        <v>2106</v>
      </c>
      <c r="G864" s="177">
        <v>7.0</v>
      </c>
      <c r="H864" s="177">
        <v>7.0</v>
      </c>
      <c r="I864" s="177">
        <v>8.0</v>
      </c>
      <c r="J864" s="190">
        <v>50.0</v>
      </c>
      <c r="K864" s="185">
        <f t="shared" si="5"/>
        <v>7.142857143</v>
      </c>
      <c r="L864" s="187" t="s">
        <v>776</v>
      </c>
    </row>
    <row r="865" ht="11.25" customHeight="1">
      <c r="A865" s="180" t="s">
        <v>3978</v>
      </c>
      <c r="B865" s="188" t="s">
        <v>3979</v>
      </c>
      <c r="C865" s="177" t="s">
        <v>88</v>
      </c>
      <c r="D865" s="175" t="s">
        <v>3984</v>
      </c>
      <c r="E865" s="186" t="s">
        <v>3985</v>
      </c>
      <c r="F865" s="183" t="s">
        <v>2106</v>
      </c>
      <c r="G865" s="177">
        <v>7.0</v>
      </c>
      <c r="H865" s="177">
        <v>7.0</v>
      </c>
      <c r="I865" s="177">
        <v>8.0</v>
      </c>
      <c r="J865" s="190">
        <v>50.0</v>
      </c>
      <c r="K865" s="185">
        <f t="shared" si="5"/>
        <v>7.142857143</v>
      </c>
      <c r="L865" s="187" t="s">
        <v>776</v>
      </c>
    </row>
    <row r="866" ht="11.25" customHeight="1">
      <c r="A866" s="180" t="s">
        <v>3978</v>
      </c>
      <c r="B866" s="188" t="s">
        <v>3979</v>
      </c>
      <c r="C866" s="177" t="s">
        <v>88</v>
      </c>
      <c r="D866" s="175" t="s">
        <v>3986</v>
      </c>
      <c r="E866" s="186" t="s">
        <v>3987</v>
      </c>
      <c r="F866" s="183" t="s">
        <v>1085</v>
      </c>
      <c r="G866" s="177">
        <v>7.0</v>
      </c>
      <c r="H866" s="177">
        <v>7.0</v>
      </c>
      <c r="I866" s="177">
        <v>8.0</v>
      </c>
      <c r="J866" s="190">
        <v>50.0</v>
      </c>
      <c r="K866" s="185">
        <f t="shared" si="5"/>
        <v>7.142857143</v>
      </c>
      <c r="L866" s="187" t="s">
        <v>776</v>
      </c>
    </row>
    <row r="867" ht="11.25" customHeight="1">
      <c r="A867" s="175" t="s">
        <v>768</v>
      </c>
      <c r="B867" s="213" t="s">
        <v>3988</v>
      </c>
      <c r="C867" s="177" t="s">
        <v>88</v>
      </c>
      <c r="D867" s="175" t="s">
        <v>3989</v>
      </c>
      <c r="E867" s="186" t="s">
        <v>3990</v>
      </c>
      <c r="F867" s="183" t="s">
        <v>2106</v>
      </c>
      <c r="G867" s="177">
        <v>5.0</v>
      </c>
      <c r="H867" s="177">
        <v>5.0</v>
      </c>
      <c r="I867" s="177">
        <v>5.0</v>
      </c>
      <c r="J867" s="184">
        <v>50.0</v>
      </c>
      <c r="K867" s="185">
        <f t="shared" si="5"/>
        <v>10</v>
      </c>
      <c r="L867" s="187" t="s">
        <v>776</v>
      </c>
    </row>
    <row r="868" ht="11.25" customHeight="1">
      <c r="A868" s="175" t="s">
        <v>768</v>
      </c>
      <c r="B868" s="213" t="s">
        <v>3991</v>
      </c>
      <c r="C868" s="177" t="s">
        <v>88</v>
      </c>
      <c r="D868" s="175" t="s">
        <v>3992</v>
      </c>
      <c r="E868" s="186" t="s">
        <v>3993</v>
      </c>
      <c r="F868" s="183" t="s">
        <v>2106</v>
      </c>
      <c r="G868" s="177">
        <v>5.0</v>
      </c>
      <c r="H868" s="177">
        <v>5.0</v>
      </c>
      <c r="I868" s="177">
        <v>5.0</v>
      </c>
      <c r="J868" s="184">
        <v>50.0</v>
      </c>
      <c r="K868" s="185">
        <f t="shared" si="5"/>
        <v>10</v>
      </c>
      <c r="L868" s="187" t="s">
        <v>776</v>
      </c>
    </row>
    <row r="869" ht="11.25" customHeight="1">
      <c r="A869" s="188" t="s">
        <v>778</v>
      </c>
      <c r="B869" s="213" t="s">
        <v>3994</v>
      </c>
      <c r="C869" s="177" t="s">
        <v>88</v>
      </c>
      <c r="D869" s="175" t="s">
        <v>3995</v>
      </c>
      <c r="E869" s="186" t="s">
        <v>3996</v>
      </c>
      <c r="F869" s="183" t="s">
        <v>2106</v>
      </c>
      <c r="G869" s="177">
        <v>1.0</v>
      </c>
      <c r="H869" s="177">
        <v>1.0</v>
      </c>
      <c r="I869" s="177">
        <v>5.0</v>
      </c>
      <c r="J869" s="184">
        <v>50.0</v>
      </c>
      <c r="K869" s="185">
        <f t="shared" si="5"/>
        <v>50</v>
      </c>
      <c r="L869" s="187" t="s">
        <v>776</v>
      </c>
    </row>
    <row r="870" ht="11.25" customHeight="1">
      <c r="A870" s="188" t="s">
        <v>778</v>
      </c>
      <c r="B870" s="213" t="s">
        <v>3997</v>
      </c>
      <c r="C870" s="177" t="s">
        <v>88</v>
      </c>
      <c r="D870" s="175" t="s">
        <v>3998</v>
      </c>
      <c r="E870" s="186" t="s">
        <v>3999</v>
      </c>
      <c r="F870" s="183" t="s">
        <v>2106</v>
      </c>
      <c r="G870" s="177">
        <v>1.0</v>
      </c>
      <c r="H870" s="177">
        <v>1.0</v>
      </c>
      <c r="I870" s="177">
        <v>5.0</v>
      </c>
      <c r="J870" s="184">
        <v>50.0</v>
      </c>
      <c r="K870" s="185">
        <f t="shared" si="5"/>
        <v>50</v>
      </c>
      <c r="L870" s="187" t="s">
        <v>776</v>
      </c>
    </row>
    <row r="871" ht="11.25" customHeight="1">
      <c r="A871" s="188" t="s">
        <v>778</v>
      </c>
      <c r="B871" s="213" t="s">
        <v>4000</v>
      </c>
      <c r="C871" s="177" t="s">
        <v>88</v>
      </c>
      <c r="D871" s="175" t="s">
        <v>4001</v>
      </c>
      <c r="E871" s="186" t="s">
        <v>4002</v>
      </c>
      <c r="F871" s="183" t="s">
        <v>1085</v>
      </c>
      <c r="G871" s="177">
        <v>1.0</v>
      </c>
      <c r="H871" s="177">
        <v>1.0</v>
      </c>
      <c r="I871" s="177">
        <v>5.0</v>
      </c>
      <c r="J871" s="184">
        <v>50.0</v>
      </c>
      <c r="K871" s="185">
        <f t="shared" si="5"/>
        <v>50</v>
      </c>
      <c r="L871" s="187" t="s">
        <v>776</v>
      </c>
    </row>
    <row r="872" ht="11.25" customHeight="1">
      <c r="A872" s="188" t="s">
        <v>778</v>
      </c>
      <c r="B872" s="213" t="s">
        <v>4003</v>
      </c>
      <c r="C872" s="177" t="s">
        <v>88</v>
      </c>
      <c r="D872" s="175" t="s">
        <v>4004</v>
      </c>
      <c r="E872" s="186" t="s">
        <v>4005</v>
      </c>
      <c r="F872" s="183" t="s">
        <v>1085</v>
      </c>
      <c r="G872" s="177">
        <v>1.0</v>
      </c>
      <c r="H872" s="177">
        <v>1.0</v>
      </c>
      <c r="I872" s="177">
        <v>5.0</v>
      </c>
      <c r="J872" s="184">
        <v>50.0</v>
      </c>
      <c r="K872" s="185">
        <f t="shared" si="5"/>
        <v>50</v>
      </c>
      <c r="L872" s="187" t="s">
        <v>776</v>
      </c>
    </row>
    <row r="873" ht="11.25" customHeight="1">
      <c r="A873" s="180" t="s">
        <v>4006</v>
      </c>
      <c r="B873" s="188" t="s">
        <v>4007</v>
      </c>
      <c r="C873" s="177" t="s">
        <v>88</v>
      </c>
      <c r="D873" s="175" t="s">
        <v>4008</v>
      </c>
      <c r="E873" s="186" t="s">
        <v>1489</v>
      </c>
      <c r="F873" s="183" t="s">
        <v>2106</v>
      </c>
      <c r="G873" s="177">
        <v>8.0</v>
      </c>
      <c r="H873" s="177">
        <v>7.0</v>
      </c>
      <c r="I873" s="177">
        <v>8.0</v>
      </c>
      <c r="J873" s="190">
        <v>50.0</v>
      </c>
      <c r="K873" s="185">
        <f t="shared" si="5"/>
        <v>6.25</v>
      </c>
      <c r="L873" s="187" t="s">
        <v>776</v>
      </c>
    </row>
    <row r="874" ht="11.25" customHeight="1">
      <c r="A874" s="180" t="s">
        <v>4006</v>
      </c>
      <c r="B874" s="188" t="s">
        <v>4007</v>
      </c>
      <c r="C874" s="177" t="s">
        <v>88</v>
      </c>
      <c r="D874" s="175" t="s">
        <v>4009</v>
      </c>
      <c r="E874" s="186" t="s">
        <v>1492</v>
      </c>
      <c r="F874" s="183" t="s">
        <v>2106</v>
      </c>
      <c r="G874" s="177">
        <v>8.0</v>
      </c>
      <c r="H874" s="177">
        <v>7.0</v>
      </c>
      <c r="I874" s="177">
        <v>8.0</v>
      </c>
      <c r="J874" s="190">
        <v>50.0</v>
      </c>
      <c r="K874" s="185">
        <f t="shared" si="5"/>
        <v>6.25</v>
      </c>
      <c r="L874" s="187" t="s">
        <v>776</v>
      </c>
    </row>
    <row r="875" ht="11.25" customHeight="1">
      <c r="A875" s="180" t="s">
        <v>4006</v>
      </c>
      <c r="B875" s="188" t="s">
        <v>4007</v>
      </c>
      <c r="C875" s="177" t="s">
        <v>88</v>
      </c>
      <c r="D875" s="175" t="s">
        <v>4010</v>
      </c>
      <c r="E875" s="186" t="s">
        <v>3985</v>
      </c>
      <c r="F875" s="183" t="s">
        <v>2106</v>
      </c>
      <c r="G875" s="177">
        <v>8.0</v>
      </c>
      <c r="H875" s="177">
        <v>7.0</v>
      </c>
      <c r="I875" s="177">
        <v>8.0</v>
      </c>
      <c r="J875" s="190">
        <v>50.0</v>
      </c>
      <c r="K875" s="185">
        <f t="shared" si="5"/>
        <v>6.25</v>
      </c>
      <c r="L875" s="187" t="s">
        <v>776</v>
      </c>
    </row>
    <row r="876" ht="11.25" customHeight="1">
      <c r="A876" s="180" t="s">
        <v>4006</v>
      </c>
      <c r="B876" s="188" t="s">
        <v>4007</v>
      </c>
      <c r="C876" s="177" t="s">
        <v>88</v>
      </c>
      <c r="D876" s="175" t="s">
        <v>4011</v>
      </c>
      <c r="E876" s="186" t="s">
        <v>4012</v>
      </c>
      <c r="F876" s="183" t="s">
        <v>1085</v>
      </c>
      <c r="G876" s="177">
        <v>8.0</v>
      </c>
      <c r="H876" s="177">
        <v>7.0</v>
      </c>
      <c r="I876" s="177">
        <v>8.0</v>
      </c>
      <c r="J876" s="190">
        <v>50.0</v>
      </c>
      <c r="K876" s="185">
        <f t="shared" si="5"/>
        <v>6.25</v>
      </c>
      <c r="L876" s="187" t="s">
        <v>776</v>
      </c>
    </row>
    <row r="877" ht="11.25" customHeight="1">
      <c r="A877" s="214" t="s">
        <v>4013</v>
      </c>
      <c r="B877" s="188" t="s">
        <v>4014</v>
      </c>
      <c r="C877" s="209" t="s">
        <v>88</v>
      </c>
      <c r="D877" s="175" t="s">
        <v>4015</v>
      </c>
      <c r="E877" s="186" t="s">
        <v>3936</v>
      </c>
      <c r="F877" s="177" t="s">
        <v>2106</v>
      </c>
      <c r="G877" s="177">
        <v>3.0</v>
      </c>
      <c r="H877" s="177">
        <v>3.0</v>
      </c>
      <c r="I877" s="177">
        <v>3.0</v>
      </c>
      <c r="J877" s="184">
        <v>50.0</v>
      </c>
      <c r="K877" s="178">
        <f t="shared" si="5"/>
        <v>16.66666667</v>
      </c>
      <c r="L877" s="187" t="s">
        <v>776</v>
      </c>
    </row>
    <row r="878" ht="11.25" customHeight="1">
      <c r="A878" s="180" t="s">
        <v>4016</v>
      </c>
      <c r="B878" s="176" t="s">
        <v>4017</v>
      </c>
      <c r="C878" s="182" t="s">
        <v>88</v>
      </c>
      <c r="D878" s="175" t="s">
        <v>4018</v>
      </c>
      <c r="E878" s="186" t="s">
        <v>4019</v>
      </c>
      <c r="F878" s="183" t="s">
        <v>2106</v>
      </c>
      <c r="G878" s="177">
        <v>3.0</v>
      </c>
      <c r="H878" s="177">
        <v>3.0</v>
      </c>
      <c r="I878" s="177">
        <v>3.0</v>
      </c>
      <c r="J878" s="184">
        <v>50.0</v>
      </c>
      <c r="K878" s="185">
        <f t="shared" si="5"/>
        <v>16.66666667</v>
      </c>
      <c r="L878" s="187" t="s">
        <v>776</v>
      </c>
    </row>
    <row r="879" ht="11.25" customHeight="1">
      <c r="A879" s="175" t="s">
        <v>4020</v>
      </c>
      <c r="B879" s="188" t="s">
        <v>4021</v>
      </c>
      <c r="C879" s="177" t="s">
        <v>88</v>
      </c>
      <c r="D879" s="175" t="s">
        <v>4022</v>
      </c>
      <c r="E879" s="186" t="s">
        <v>1421</v>
      </c>
      <c r="F879" s="183"/>
      <c r="G879" s="177">
        <v>8.0</v>
      </c>
      <c r="H879" s="177">
        <v>8.0</v>
      </c>
      <c r="I879" s="177">
        <v>8.0</v>
      </c>
      <c r="J879" s="184">
        <v>50.0</v>
      </c>
      <c r="K879" s="185">
        <f t="shared" si="5"/>
        <v>6.25</v>
      </c>
      <c r="L879" s="187" t="s">
        <v>776</v>
      </c>
    </row>
    <row r="880" ht="11.25" customHeight="1">
      <c r="A880" s="180" t="s">
        <v>4023</v>
      </c>
      <c r="B880" s="176" t="s">
        <v>4024</v>
      </c>
      <c r="C880" s="177" t="s">
        <v>88</v>
      </c>
      <c r="D880" s="196" t="s">
        <v>4025</v>
      </c>
      <c r="E880" s="186" t="s">
        <v>4026</v>
      </c>
      <c r="F880" s="177" t="s">
        <v>2106</v>
      </c>
      <c r="G880" s="178">
        <v>2.0</v>
      </c>
      <c r="H880" s="178">
        <v>2.0</v>
      </c>
      <c r="I880" s="178">
        <v>10.0</v>
      </c>
      <c r="J880" s="178">
        <v>50.0</v>
      </c>
      <c r="K880" s="177">
        <v>25.0</v>
      </c>
      <c r="L880" s="187" t="s">
        <v>4027</v>
      </c>
    </row>
    <row r="881" ht="11.25" customHeight="1">
      <c r="A881" s="180" t="s">
        <v>4023</v>
      </c>
      <c r="B881" s="176" t="s">
        <v>4024</v>
      </c>
      <c r="C881" s="177" t="s">
        <v>88</v>
      </c>
      <c r="D881" s="196" t="s">
        <v>4028</v>
      </c>
      <c r="E881" s="186" t="s">
        <v>4029</v>
      </c>
      <c r="F881" s="183" t="s">
        <v>2106</v>
      </c>
      <c r="G881" s="177">
        <v>2.0</v>
      </c>
      <c r="H881" s="177">
        <v>2.0</v>
      </c>
      <c r="I881" s="177">
        <v>10.0</v>
      </c>
      <c r="J881" s="184">
        <v>50.0</v>
      </c>
      <c r="K881" s="185">
        <v>25.0</v>
      </c>
      <c r="L881" s="187" t="s">
        <v>4027</v>
      </c>
    </row>
    <row r="882" ht="11.25" customHeight="1">
      <c r="A882" s="180" t="s">
        <v>4023</v>
      </c>
      <c r="B882" s="176" t="s">
        <v>4024</v>
      </c>
      <c r="C882" s="182" t="s">
        <v>88</v>
      </c>
      <c r="D882" s="175" t="s">
        <v>4030</v>
      </c>
      <c r="E882" s="186" t="s">
        <v>4031</v>
      </c>
      <c r="F882" s="183" t="s">
        <v>2106</v>
      </c>
      <c r="G882" s="177">
        <v>2.0</v>
      </c>
      <c r="H882" s="177">
        <v>2.0</v>
      </c>
      <c r="I882" s="177">
        <v>10.0</v>
      </c>
      <c r="J882" s="184">
        <v>50.0</v>
      </c>
      <c r="K882" s="185">
        <v>25.0</v>
      </c>
      <c r="L882" s="187" t="s">
        <v>4027</v>
      </c>
    </row>
    <row r="883" ht="11.25" customHeight="1">
      <c r="A883" s="180" t="s">
        <v>4023</v>
      </c>
      <c r="B883" s="176" t="s">
        <v>4024</v>
      </c>
      <c r="C883" s="177" t="s">
        <v>88</v>
      </c>
      <c r="D883" s="175" t="s">
        <v>4032</v>
      </c>
      <c r="E883" s="186" t="s">
        <v>4033</v>
      </c>
      <c r="F883" s="183" t="s">
        <v>2106</v>
      </c>
      <c r="G883" s="177">
        <v>2.0</v>
      </c>
      <c r="H883" s="177">
        <v>2.0</v>
      </c>
      <c r="I883" s="177">
        <v>10.0</v>
      </c>
      <c r="J883" s="184">
        <v>50.0</v>
      </c>
      <c r="K883" s="185">
        <v>25.0</v>
      </c>
      <c r="L883" s="187" t="s">
        <v>4027</v>
      </c>
    </row>
    <row r="884" ht="11.25" customHeight="1">
      <c r="A884" s="180" t="s">
        <v>4023</v>
      </c>
      <c r="B884" s="176" t="s">
        <v>4024</v>
      </c>
      <c r="C884" s="177" t="s">
        <v>88</v>
      </c>
      <c r="D884" s="175" t="s">
        <v>4034</v>
      </c>
      <c r="E884" s="186" t="s">
        <v>4035</v>
      </c>
      <c r="F884" s="183" t="s">
        <v>2106</v>
      </c>
      <c r="G884" s="177">
        <v>2.0</v>
      </c>
      <c r="H884" s="177">
        <v>2.0</v>
      </c>
      <c r="I884" s="177">
        <v>10.0</v>
      </c>
      <c r="J884" s="184">
        <v>50.0</v>
      </c>
      <c r="K884" s="185">
        <v>25.0</v>
      </c>
      <c r="L884" s="187" t="s">
        <v>4027</v>
      </c>
    </row>
    <row r="885" ht="11.25" customHeight="1">
      <c r="A885" s="180" t="s">
        <v>4023</v>
      </c>
      <c r="B885" s="176" t="s">
        <v>4024</v>
      </c>
      <c r="C885" s="177" t="s">
        <v>88</v>
      </c>
      <c r="D885" s="175" t="s">
        <v>4036</v>
      </c>
      <c r="E885" s="186" t="s">
        <v>4037</v>
      </c>
      <c r="F885" s="183" t="s">
        <v>2106</v>
      </c>
      <c r="G885" s="177">
        <v>2.0</v>
      </c>
      <c r="H885" s="177">
        <v>2.0</v>
      </c>
      <c r="I885" s="177">
        <v>10.0</v>
      </c>
      <c r="J885" s="184">
        <v>50.0</v>
      </c>
      <c r="K885" s="185">
        <v>25.0</v>
      </c>
      <c r="L885" s="187" t="s">
        <v>4027</v>
      </c>
    </row>
    <row r="886" ht="11.25" customHeight="1">
      <c r="A886" s="180" t="s">
        <v>4023</v>
      </c>
      <c r="B886" s="176" t="s">
        <v>4024</v>
      </c>
      <c r="C886" s="177" t="s">
        <v>88</v>
      </c>
      <c r="D886" s="175" t="s">
        <v>4038</v>
      </c>
      <c r="E886" s="186" t="s">
        <v>4039</v>
      </c>
      <c r="F886" s="183" t="s">
        <v>2106</v>
      </c>
      <c r="G886" s="177">
        <v>2.0</v>
      </c>
      <c r="H886" s="177">
        <v>2.0</v>
      </c>
      <c r="I886" s="177">
        <v>10.0</v>
      </c>
      <c r="J886" s="184">
        <v>50.0</v>
      </c>
      <c r="K886" s="185">
        <v>25.0</v>
      </c>
      <c r="L886" s="187" t="s">
        <v>4027</v>
      </c>
    </row>
    <row r="887" ht="11.25" customHeight="1">
      <c r="A887" s="180" t="s">
        <v>4023</v>
      </c>
      <c r="B887" s="176" t="s">
        <v>4024</v>
      </c>
      <c r="C887" s="177" t="s">
        <v>88</v>
      </c>
      <c r="D887" s="175" t="s">
        <v>4040</v>
      </c>
      <c r="E887" s="186" t="s">
        <v>4041</v>
      </c>
      <c r="F887" s="183" t="s">
        <v>2106</v>
      </c>
      <c r="G887" s="177">
        <v>2.0</v>
      </c>
      <c r="H887" s="177">
        <v>2.0</v>
      </c>
      <c r="I887" s="177">
        <v>10.0</v>
      </c>
      <c r="J887" s="184">
        <v>50.0</v>
      </c>
      <c r="K887" s="185">
        <v>25.0</v>
      </c>
      <c r="L887" s="187" t="s">
        <v>4027</v>
      </c>
    </row>
    <row r="888" ht="11.25" customHeight="1">
      <c r="A888" s="180" t="s">
        <v>4023</v>
      </c>
      <c r="B888" s="176" t="s">
        <v>4024</v>
      </c>
      <c r="C888" s="177" t="s">
        <v>88</v>
      </c>
      <c r="D888" s="175" t="s">
        <v>4042</v>
      </c>
      <c r="E888" s="186" t="s">
        <v>4043</v>
      </c>
      <c r="F888" s="183" t="s">
        <v>2106</v>
      </c>
      <c r="G888" s="177">
        <v>2.0</v>
      </c>
      <c r="H888" s="177">
        <v>2.0</v>
      </c>
      <c r="I888" s="177">
        <v>10.0</v>
      </c>
      <c r="J888" s="184">
        <v>50.0</v>
      </c>
      <c r="K888" s="185">
        <v>25.0</v>
      </c>
      <c r="L888" s="187" t="s">
        <v>4027</v>
      </c>
    </row>
    <row r="889" ht="11.25" customHeight="1">
      <c r="A889" s="180" t="s">
        <v>4023</v>
      </c>
      <c r="B889" s="176" t="s">
        <v>4024</v>
      </c>
      <c r="C889" s="177" t="s">
        <v>88</v>
      </c>
      <c r="D889" s="175" t="s">
        <v>4044</v>
      </c>
      <c r="E889" s="186" t="s">
        <v>4045</v>
      </c>
      <c r="F889" s="183" t="s">
        <v>2106</v>
      </c>
      <c r="G889" s="177">
        <v>2.0</v>
      </c>
      <c r="H889" s="177">
        <v>2.0</v>
      </c>
      <c r="I889" s="177">
        <v>10.0</v>
      </c>
      <c r="J889" s="184">
        <v>50.0</v>
      </c>
      <c r="K889" s="185">
        <v>25.0</v>
      </c>
      <c r="L889" s="187" t="s">
        <v>4027</v>
      </c>
    </row>
    <row r="890" ht="11.25" customHeight="1">
      <c r="A890" s="175" t="s">
        <v>1028</v>
      </c>
      <c r="B890" s="176" t="s">
        <v>1051</v>
      </c>
      <c r="C890" s="177" t="s">
        <v>88</v>
      </c>
      <c r="D890" s="175" t="s">
        <v>4046</v>
      </c>
      <c r="E890" s="186" t="s">
        <v>4047</v>
      </c>
      <c r="F890" s="177" t="s">
        <v>2106</v>
      </c>
      <c r="G890" s="178">
        <v>2.0</v>
      </c>
      <c r="H890" s="178">
        <v>1.0</v>
      </c>
      <c r="I890" s="178">
        <v>2.0</v>
      </c>
      <c r="J890" s="178">
        <v>50.0</v>
      </c>
      <c r="K890" s="177">
        <f>50/2</f>
        <v>25</v>
      </c>
      <c r="L890" s="187" t="s">
        <v>804</v>
      </c>
    </row>
    <row r="891" ht="11.25" customHeight="1">
      <c r="A891" s="180" t="s">
        <v>4048</v>
      </c>
      <c r="B891" s="181" t="s">
        <v>4049</v>
      </c>
      <c r="C891" s="182" t="s">
        <v>88</v>
      </c>
      <c r="D891" s="175" t="s">
        <v>4050</v>
      </c>
      <c r="E891" s="186" t="s">
        <v>4051</v>
      </c>
      <c r="F891" s="183" t="s">
        <v>1085</v>
      </c>
      <c r="G891" s="177">
        <v>3.0</v>
      </c>
      <c r="H891" s="177">
        <v>1.0</v>
      </c>
      <c r="I891" s="177">
        <v>11.0</v>
      </c>
      <c r="J891" s="184">
        <v>50.0</v>
      </c>
      <c r="K891" s="185">
        <f t="shared" ref="K891:K900" si="6">50/3</f>
        <v>16.66666667</v>
      </c>
      <c r="L891" s="187" t="s">
        <v>804</v>
      </c>
    </row>
    <row r="892" ht="11.25" customHeight="1">
      <c r="A892" s="180" t="s">
        <v>4048</v>
      </c>
      <c r="B892" s="181" t="s">
        <v>4049</v>
      </c>
      <c r="C892" s="182" t="s">
        <v>88</v>
      </c>
      <c r="D892" s="175" t="s">
        <v>4052</v>
      </c>
      <c r="E892" s="186" t="s">
        <v>4053</v>
      </c>
      <c r="F892" s="183" t="s">
        <v>1085</v>
      </c>
      <c r="G892" s="177">
        <v>3.0</v>
      </c>
      <c r="H892" s="177">
        <v>1.0</v>
      </c>
      <c r="I892" s="177">
        <v>11.0</v>
      </c>
      <c r="J892" s="184">
        <v>50.0</v>
      </c>
      <c r="K892" s="185">
        <f t="shared" si="6"/>
        <v>16.66666667</v>
      </c>
      <c r="L892" s="187" t="s">
        <v>804</v>
      </c>
    </row>
    <row r="893" ht="11.25" customHeight="1">
      <c r="A893" s="180" t="s">
        <v>4048</v>
      </c>
      <c r="B893" s="181" t="s">
        <v>4049</v>
      </c>
      <c r="C893" s="182" t="s">
        <v>88</v>
      </c>
      <c r="D893" s="175" t="s">
        <v>4054</v>
      </c>
      <c r="E893" s="186" t="s">
        <v>4055</v>
      </c>
      <c r="F893" s="183" t="s">
        <v>1085</v>
      </c>
      <c r="G893" s="177">
        <v>3.0</v>
      </c>
      <c r="H893" s="177">
        <v>1.0</v>
      </c>
      <c r="I893" s="177">
        <v>11.0</v>
      </c>
      <c r="J893" s="184">
        <v>50.0</v>
      </c>
      <c r="K893" s="185">
        <f t="shared" si="6"/>
        <v>16.66666667</v>
      </c>
      <c r="L893" s="187" t="s">
        <v>804</v>
      </c>
    </row>
    <row r="894" ht="11.25" customHeight="1">
      <c r="A894" s="180" t="s">
        <v>4048</v>
      </c>
      <c r="B894" s="181" t="s">
        <v>4049</v>
      </c>
      <c r="C894" s="182" t="s">
        <v>88</v>
      </c>
      <c r="D894" s="175" t="s">
        <v>4056</v>
      </c>
      <c r="E894" s="186" t="s">
        <v>4057</v>
      </c>
      <c r="F894" s="183" t="s">
        <v>1085</v>
      </c>
      <c r="G894" s="177">
        <v>3.0</v>
      </c>
      <c r="H894" s="177">
        <v>1.0</v>
      </c>
      <c r="I894" s="177">
        <v>11.0</v>
      </c>
      <c r="J894" s="184">
        <v>50.0</v>
      </c>
      <c r="K894" s="185">
        <f t="shared" si="6"/>
        <v>16.66666667</v>
      </c>
      <c r="L894" s="187" t="s">
        <v>804</v>
      </c>
    </row>
    <row r="895" ht="11.25" customHeight="1">
      <c r="A895" s="180" t="s">
        <v>4048</v>
      </c>
      <c r="B895" s="181" t="s">
        <v>4049</v>
      </c>
      <c r="C895" s="182" t="s">
        <v>88</v>
      </c>
      <c r="D895" s="175" t="s">
        <v>4058</v>
      </c>
      <c r="E895" s="186" t="s">
        <v>4059</v>
      </c>
      <c r="F895" s="183" t="s">
        <v>1085</v>
      </c>
      <c r="G895" s="177">
        <v>3.0</v>
      </c>
      <c r="H895" s="177">
        <v>1.0</v>
      </c>
      <c r="I895" s="177">
        <v>11.0</v>
      </c>
      <c r="J895" s="184">
        <v>50.0</v>
      </c>
      <c r="K895" s="185">
        <f t="shared" si="6"/>
        <v>16.66666667</v>
      </c>
      <c r="L895" s="187" t="s">
        <v>804</v>
      </c>
    </row>
    <row r="896" ht="11.25" customHeight="1">
      <c r="A896" s="180" t="s">
        <v>4048</v>
      </c>
      <c r="B896" s="181" t="s">
        <v>4049</v>
      </c>
      <c r="C896" s="182" t="s">
        <v>88</v>
      </c>
      <c r="D896" s="175" t="s">
        <v>4060</v>
      </c>
      <c r="E896" s="186" t="s">
        <v>4061</v>
      </c>
      <c r="F896" s="183" t="s">
        <v>1085</v>
      </c>
      <c r="G896" s="177">
        <v>3.0</v>
      </c>
      <c r="H896" s="177">
        <v>1.0</v>
      </c>
      <c r="I896" s="177">
        <v>11.0</v>
      </c>
      <c r="J896" s="184">
        <v>50.0</v>
      </c>
      <c r="K896" s="185">
        <f t="shared" si="6"/>
        <v>16.66666667</v>
      </c>
      <c r="L896" s="187" t="s">
        <v>804</v>
      </c>
    </row>
    <row r="897" ht="11.25" customHeight="1">
      <c r="A897" s="180" t="s">
        <v>4048</v>
      </c>
      <c r="B897" s="181" t="s">
        <v>4049</v>
      </c>
      <c r="C897" s="182" t="s">
        <v>88</v>
      </c>
      <c r="D897" s="175" t="s">
        <v>4062</v>
      </c>
      <c r="E897" s="186" t="s">
        <v>4063</v>
      </c>
      <c r="F897" s="183" t="s">
        <v>1085</v>
      </c>
      <c r="G897" s="177">
        <v>3.0</v>
      </c>
      <c r="H897" s="177">
        <v>1.0</v>
      </c>
      <c r="I897" s="177">
        <v>11.0</v>
      </c>
      <c r="J897" s="184">
        <v>50.0</v>
      </c>
      <c r="K897" s="185">
        <f t="shared" si="6"/>
        <v>16.66666667</v>
      </c>
      <c r="L897" s="187" t="s">
        <v>804</v>
      </c>
    </row>
    <row r="898" ht="11.25" customHeight="1">
      <c r="A898" s="180" t="s">
        <v>4048</v>
      </c>
      <c r="B898" s="181" t="s">
        <v>4049</v>
      </c>
      <c r="C898" s="182" t="s">
        <v>88</v>
      </c>
      <c r="D898" s="175" t="s">
        <v>4064</v>
      </c>
      <c r="E898" s="186" t="s">
        <v>4065</v>
      </c>
      <c r="F898" s="183" t="s">
        <v>1085</v>
      </c>
      <c r="G898" s="177">
        <v>3.0</v>
      </c>
      <c r="H898" s="177">
        <v>1.0</v>
      </c>
      <c r="I898" s="177">
        <v>11.0</v>
      </c>
      <c r="J898" s="184">
        <v>50.0</v>
      </c>
      <c r="K898" s="185">
        <f t="shared" si="6"/>
        <v>16.66666667</v>
      </c>
      <c r="L898" s="187" t="s">
        <v>804</v>
      </c>
    </row>
    <row r="899" ht="11.25" customHeight="1">
      <c r="A899" s="180" t="s">
        <v>4048</v>
      </c>
      <c r="B899" s="181" t="s">
        <v>4049</v>
      </c>
      <c r="C899" s="182" t="s">
        <v>88</v>
      </c>
      <c r="D899" s="175" t="s">
        <v>4066</v>
      </c>
      <c r="E899" s="186" t="s">
        <v>4067</v>
      </c>
      <c r="F899" s="183" t="s">
        <v>1085</v>
      </c>
      <c r="G899" s="177">
        <v>3.0</v>
      </c>
      <c r="H899" s="177">
        <v>1.0</v>
      </c>
      <c r="I899" s="177">
        <v>11.0</v>
      </c>
      <c r="J899" s="184">
        <v>50.0</v>
      </c>
      <c r="K899" s="185">
        <f t="shared" si="6"/>
        <v>16.66666667</v>
      </c>
      <c r="L899" s="187" t="s">
        <v>804</v>
      </c>
    </row>
    <row r="900" ht="11.25" customHeight="1">
      <c r="A900" s="180" t="s">
        <v>4048</v>
      </c>
      <c r="B900" s="181" t="s">
        <v>4049</v>
      </c>
      <c r="C900" s="182" t="s">
        <v>88</v>
      </c>
      <c r="D900" s="175" t="s">
        <v>4068</v>
      </c>
      <c r="E900" s="186" t="s">
        <v>4069</v>
      </c>
      <c r="F900" s="183" t="s">
        <v>1085</v>
      </c>
      <c r="G900" s="177">
        <v>3.0</v>
      </c>
      <c r="H900" s="177">
        <v>1.0</v>
      </c>
      <c r="I900" s="177">
        <v>11.0</v>
      </c>
      <c r="J900" s="184">
        <v>50.0</v>
      </c>
      <c r="K900" s="185">
        <f t="shared" si="6"/>
        <v>16.66666667</v>
      </c>
      <c r="L900" s="187" t="s">
        <v>804</v>
      </c>
    </row>
    <row r="901" ht="11.25" customHeight="1">
      <c r="A901" s="180" t="s">
        <v>4070</v>
      </c>
      <c r="B901" s="176" t="s">
        <v>4071</v>
      </c>
      <c r="C901" s="182" t="s">
        <v>88</v>
      </c>
      <c r="D901" s="175" t="s">
        <v>4072</v>
      </c>
      <c r="E901" s="186" t="s">
        <v>4073</v>
      </c>
      <c r="F901" s="183" t="s">
        <v>1085</v>
      </c>
      <c r="G901" s="177">
        <v>7.0</v>
      </c>
      <c r="H901" s="177">
        <v>1.0</v>
      </c>
      <c r="I901" s="177">
        <v>9.0</v>
      </c>
      <c r="J901" s="184">
        <v>50.0</v>
      </c>
      <c r="K901" s="185">
        <v>7.142857142857143</v>
      </c>
      <c r="L901" s="187" t="s">
        <v>804</v>
      </c>
    </row>
    <row r="902" ht="11.25" customHeight="1">
      <c r="A902" s="180" t="s">
        <v>4070</v>
      </c>
      <c r="B902" s="176" t="s">
        <v>4071</v>
      </c>
      <c r="C902" s="182" t="s">
        <v>88</v>
      </c>
      <c r="D902" s="175" t="s">
        <v>4074</v>
      </c>
      <c r="E902" s="186" t="s">
        <v>4075</v>
      </c>
      <c r="F902" s="183" t="s">
        <v>1085</v>
      </c>
      <c r="G902" s="177">
        <v>7.0</v>
      </c>
      <c r="H902" s="177">
        <v>1.0</v>
      </c>
      <c r="I902" s="177">
        <v>9.0</v>
      </c>
      <c r="J902" s="184">
        <v>50.0</v>
      </c>
      <c r="K902" s="185">
        <v>7.142857142857143</v>
      </c>
      <c r="L902" s="187" t="s">
        <v>804</v>
      </c>
    </row>
    <row r="903" ht="11.25" customHeight="1">
      <c r="A903" s="180" t="s">
        <v>4070</v>
      </c>
      <c r="B903" s="176" t="s">
        <v>4071</v>
      </c>
      <c r="C903" s="182" t="s">
        <v>88</v>
      </c>
      <c r="D903" s="175" t="s">
        <v>4076</v>
      </c>
      <c r="E903" s="186" t="s">
        <v>4077</v>
      </c>
      <c r="F903" s="183" t="s">
        <v>1085</v>
      </c>
      <c r="G903" s="177">
        <v>7.0</v>
      </c>
      <c r="H903" s="177">
        <v>1.0</v>
      </c>
      <c r="I903" s="177">
        <v>9.0</v>
      </c>
      <c r="J903" s="184">
        <v>50.0</v>
      </c>
      <c r="K903" s="185">
        <v>7.142857142857143</v>
      </c>
      <c r="L903" s="187" t="s">
        <v>804</v>
      </c>
    </row>
    <row r="904" ht="11.25" customHeight="1">
      <c r="A904" s="180" t="s">
        <v>4070</v>
      </c>
      <c r="B904" s="176" t="s">
        <v>4071</v>
      </c>
      <c r="C904" s="182" t="s">
        <v>88</v>
      </c>
      <c r="D904" s="175" t="s">
        <v>4078</v>
      </c>
      <c r="E904" s="186" t="s">
        <v>4079</v>
      </c>
      <c r="F904" s="183" t="s">
        <v>1085</v>
      </c>
      <c r="G904" s="177">
        <v>7.0</v>
      </c>
      <c r="H904" s="177">
        <v>1.0</v>
      </c>
      <c r="I904" s="177">
        <v>9.0</v>
      </c>
      <c r="J904" s="184">
        <v>50.0</v>
      </c>
      <c r="K904" s="185">
        <v>7.142857142857143</v>
      </c>
      <c r="L904" s="187" t="s">
        <v>804</v>
      </c>
    </row>
    <row r="905" ht="11.25" customHeight="1">
      <c r="A905" s="189" t="s">
        <v>4080</v>
      </c>
      <c r="B905" s="176" t="s">
        <v>4081</v>
      </c>
      <c r="C905" s="182" t="s">
        <v>88</v>
      </c>
      <c r="D905" s="175" t="s">
        <v>4082</v>
      </c>
      <c r="E905" s="186" t="s">
        <v>4083</v>
      </c>
      <c r="F905" s="183" t="s">
        <v>1085</v>
      </c>
      <c r="G905" s="177">
        <v>5.0</v>
      </c>
      <c r="H905" s="177">
        <v>1.0</v>
      </c>
      <c r="I905" s="177">
        <v>7.0</v>
      </c>
      <c r="J905" s="184">
        <v>50.0</v>
      </c>
      <c r="K905" s="185">
        <f t="shared" ref="K905:K908" si="7">50/5</f>
        <v>10</v>
      </c>
      <c r="L905" s="187" t="s">
        <v>804</v>
      </c>
    </row>
    <row r="906" ht="11.25" customHeight="1">
      <c r="A906" s="189" t="s">
        <v>4080</v>
      </c>
      <c r="B906" s="176" t="s">
        <v>4081</v>
      </c>
      <c r="C906" s="182" t="s">
        <v>88</v>
      </c>
      <c r="D906" s="175" t="s">
        <v>4084</v>
      </c>
      <c r="E906" s="186" t="s">
        <v>4085</v>
      </c>
      <c r="F906" s="183" t="s">
        <v>1085</v>
      </c>
      <c r="G906" s="177">
        <v>5.0</v>
      </c>
      <c r="H906" s="177">
        <v>1.0</v>
      </c>
      <c r="I906" s="177">
        <v>7.0</v>
      </c>
      <c r="J906" s="184">
        <v>50.0</v>
      </c>
      <c r="K906" s="185">
        <f t="shared" si="7"/>
        <v>10</v>
      </c>
      <c r="L906" s="187" t="s">
        <v>804</v>
      </c>
    </row>
    <row r="907" ht="11.25" customHeight="1">
      <c r="A907" s="189" t="s">
        <v>4080</v>
      </c>
      <c r="B907" s="176" t="s">
        <v>4081</v>
      </c>
      <c r="C907" s="182" t="s">
        <v>88</v>
      </c>
      <c r="D907" s="175" t="s">
        <v>4086</v>
      </c>
      <c r="E907" s="186" t="s">
        <v>4087</v>
      </c>
      <c r="F907" s="183" t="s">
        <v>1085</v>
      </c>
      <c r="G907" s="177">
        <v>5.0</v>
      </c>
      <c r="H907" s="177">
        <v>1.0</v>
      </c>
      <c r="I907" s="177">
        <v>7.0</v>
      </c>
      <c r="J907" s="184">
        <v>50.0</v>
      </c>
      <c r="K907" s="185">
        <f t="shared" si="7"/>
        <v>10</v>
      </c>
      <c r="L907" s="187" t="s">
        <v>804</v>
      </c>
    </row>
    <row r="908" ht="11.25" customHeight="1">
      <c r="A908" s="189" t="s">
        <v>4080</v>
      </c>
      <c r="B908" s="176" t="s">
        <v>4081</v>
      </c>
      <c r="C908" s="182" t="s">
        <v>88</v>
      </c>
      <c r="D908" s="175" t="s">
        <v>4088</v>
      </c>
      <c r="E908" s="186" t="s">
        <v>4089</v>
      </c>
      <c r="F908" s="183" t="s">
        <v>1085</v>
      </c>
      <c r="G908" s="177">
        <v>5.0</v>
      </c>
      <c r="H908" s="177">
        <v>1.0</v>
      </c>
      <c r="I908" s="177">
        <v>7.0</v>
      </c>
      <c r="J908" s="184">
        <v>50.0</v>
      </c>
      <c r="K908" s="185">
        <f t="shared" si="7"/>
        <v>10</v>
      </c>
      <c r="L908" s="187" t="s">
        <v>804</v>
      </c>
    </row>
    <row r="909" ht="11.25" customHeight="1">
      <c r="A909" s="180" t="s">
        <v>4090</v>
      </c>
      <c r="B909" s="215" t="s">
        <v>4091</v>
      </c>
      <c r="C909" s="182" t="s">
        <v>88</v>
      </c>
      <c r="D909" s="175" t="s">
        <v>4092</v>
      </c>
      <c r="E909" s="186" t="s">
        <v>4093</v>
      </c>
      <c r="F909" s="183" t="s">
        <v>1085</v>
      </c>
      <c r="G909" s="177">
        <v>3.0</v>
      </c>
      <c r="H909" s="177">
        <v>1.0</v>
      </c>
      <c r="I909" s="177">
        <v>14.0</v>
      </c>
      <c r="J909" s="184">
        <v>50.0</v>
      </c>
      <c r="K909" s="185">
        <f t="shared" ref="K909:K916" si="8">50/3</f>
        <v>16.66666667</v>
      </c>
      <c r="L909" s="187" t="s">
        <v>804</v>
      </c>
    </row>
    <row r="910" ht="11.25" customHeight="1">
      <c r="A910" s="180" t="s">
        <v>4090</v>
      </c>
      <c r="B910" s="215" t="s">
        <v>4091</v>
      </c>
      <c r="C910" s="182" t="s">
        <v>88</v>
      </c>
      <c r="D910" s="175" t="s">
        <v>4094</v>
      </c>
      <c r="E910" s="186" t="s">
        <v>4095</v>
      </c>
      <c r="F910" s="183" t="s">
        <v>1085</v>
      </c>
      <c r="G910" s="177">
        <v>3.0</v>
      </c>
      <c r="H910" s="177">
        <v>1.0</v>
      </c>
      <c r="I910" s="177">
        <v>14.0</v>
      </c>
      <c r="J910" s="184">
        <v>50.0</v>
      </c>
      <c r="K910" s="185">
        <f t="shared" si="8"/>
        <v>16.66666667</v>
      </c>
      <c r="L910" s="187" t="s">
        <v>804</v>
      </c>
    </row>
    <row r="911" ht="11.25" customHeight="1">
      <c r="A911" s="180" t="s">
        <v>4090</v>
      </c>
      <c r="B911" s="215" t="s">
        <v>4091</v>
      </c>
      <c r="C911" s="182" t="s">
        <v>88</v>
      </c>
      <c r="D911" s="175" t="s">
        <v>4096</v>
      </c>
      <c r="E911" s="186" t="s">
        <v>4097</v>
      </c>
      <c r="F911" s="183" t="s">
        <v>1085</v>
      </c>
      <c r="G911" s="177">
        <v>3.0</v>
      </c>
      <c r="H911" s="177">
        <v>1.0</v>
      </c>
      <c r="I911" s="177">
        <v>14.0</v>
      </c>
      <c r="J911" s="184">
        <v>50.0</v>
      </c>
      <c r="K911" s="185">
        <f t="shared" si="8"/>
        <v>16.66666667</v>
      </c>
      <c r="L911" s="187" t="s">
        <v>804</v>
      </c>
    </row>
    <row r="912" ht="11.25" customHeight="1">
      <c r="A912" s="180" t="s">
        <v>4090</v>
      </c>
      <c r="B912" s="215" t="s">
        <v>4091</v>
      </c>
      <c r="C912" s="182" t="s">
        <v>88</v>
      </c>
      <c r="D912" s="175" t="s">
        <v>4098</v>
      </c>
      <c r="E912" s="186" t="s">
        <v>4099</v>
      </c>
      <c r="F912" s="183" t="s">
        <v>1085</v>
      </c>
      <c r="G912" s="177">
        <v>3.0</v>
      </c>
      <c r="H912" s="177">
        <v>1.0</v>
      </c>
      <c r="I912" s="177">
        <v>14.0</v>
      </c>
      <c r="J912" s="184">
        <v>50.0</v>
      </c>
      <c r="K912" s="185">
        <f t="shared" si="8"/>
        <v>16.66666667</v>
      </c>
      <c r="L912" s="187" t="s">
        <v>804</v>
      </c>
    </row>
    <row r="913" ht="11.25" customHeight="1">
      <c r="A913" s="180" t="s">
        <v>4090</v>
      </c>
      <c r="B913" s="215" t="s">
        <v>4091</v>
      </c>
      <c r="C913" s="182" t="s">
        <v>88</v>
      </c>
      <c r="D913" s="175" t="s">
        <v>4100</v>
      </c>
      <c r="E913" s="186" t="s">
        <v>4101</v>
      </c>
      <c r="F913" s="183" t="s">
        <v>1085</v>
      </c>
      <c r="G913" s="177">
        <v>3.0</v>
      </c>
      <c r="H913" s="177">
        <v>1.0</v>
      </c>
      <c r="I913" s="177">
        <v>14.0</v>
      </c>
      <c r="J913" s="184">
        <v>50.0</v>
      </c>
      <c r="K913" s="185">
        <f t="shared" si="8"/>
        <v>16.66666667</v>
      </c>
      <c r="L913" s="187" t="s">
        <v>804</v>
      </c>
    </row>
    <row r="914" ht="11.25" customHeight="1">
      <c r="A914" s="180" t="s">
        <v>4090</v>
      </c>
      <c r="B914" s="215" t="s">
        <v>4091</v>
      </c>
      <c r="C914" s="182" t="s">
        <v>88</v>
      </c>
      <c r="D914" s="175" t="s">
        <v>4102</v>
      </c>
      <c r="E914" s="186" t="s">
        <v>4103</v>
      </c>
      <c r="F914" s="183" t="s">
        <v>1085</v>
      </c>
      <c r="G914" s="177">
        <v>3.0</v>
      </c>
      <c r="H914" s="177">
        <v>1.0</v>
      </c>
      <c r="I914" s="177">
        <v>14.0</v>
      </c>
      <c r="J914" s="184">
        <v>50.0</v>
      </c>
      <c r="K914" s="185">
        <f t="shared" si="8"/>
        <v>16.66666667</v>
      </c>
      <c r="L914" s="187" t="s">
        <v>804</v>
      </c>
    </row>
    <row r="915" ht="11.25" customHeight="1">
      <c r="A915" s="180" t="s">
        <v>4090</v>
      </c>
      <c r="B915" s="215" t="s">
        <v>4091</v>
      </c>
      <c r="C915" s="182" t="s">
        <v>88</v>
      </c>
      <c r="D915" s="175" t="s">
        <v>4060</v>
      </c>
      <c r="E915" s="186" t="s">
        <v>4061</v>
      </c>
      <c r="F915" s="183" t="s">
        <v>1085</v>
      </c>
      <c r="G915" s="177">
        <v>3.0</v>
      </c>
      <c r="H915" s="177">
        <v>1.0</v>
      </c>
      <c r="I915" s="177">
        <v>14.0</v>
      </c>
      <c r="J915" s="184">
        <v>50.0</v>
      </c>
      <c r="K915" s="185">
        <f t="shared" si="8"/>
        <v>16.66666667</v>
      </c>
      <c r="L915" s="187" t="s">
        <v>804</v>
      </c>
    </row>
    <row r="916" ht="11.25" customHeight="1">
      <c r="A916" s="180" t="s">
        <v>4090</v>
      </c>
      <c r="B916" s="215" t="s">
        <v>4091</v>
      </c>
      <c r="C916" s="182" t="s">
        <v>88</v>
      </c>
      <c r="D916" s="175" t="s">
        <v>4104</v>
      </c>
      <c r="E916" s="186" t="s">
        <v>4105</v>
      </c>
      <c r="F916" s="183" t="s">
        <v>1085</v>
      </c>
      <c r="G916" s="177">
        <v>3.0</v>
      </c>
      <c r="H916" s="177">
        <v>1.0</v>
      </c>
      <c r="I916" s="177">
        <v>14.0</v>
      </c>
      <c r="J916" s="184">
        <v>50.0</v>
      </c>
      <c r="K916" s="185">
        <f t="shared" si="8"/>
        <v>16.66666667</v>
      </c>
      <c r="L916" s="187" t="s">
        <v>804</v>
      </c>
    </row>
    <row r="917" ht="11.25" customHeight="1">
      <c r="A917" s="180" t="s">
        <v>4106</v>
      </c>
      <c r="B917" s="181" t="s">
        <v>4107</v>
      </c>
      <c r="C917" s="182" t="s">
        <v>88</v>
      </c>
      <c r="D917" s="175" t="s">
        <v>4108</v>
      </c>
      <c r="E917" s="186" t="s">
        <v>4109</v>
      </c>
      <c r="F917" s="183" t="s">
        <v>1085</v>
      </c>
      <c r="G917" s="177">
        <v>6.0</v>
      </c>
      <c r="H917" s="177">
        <v>1.0</v>
      </c>
      <c r="I917" s="177">
        <v>6.0</v>
      </c>
      <c r="J917" s="184">
        <v>50.0</v>
      </c>
      <c r="K917" s="185">
        <f t="shared" ref="K917:K921" si="9">50/6</f>
        <v>8.333333333</v>
      </c>
      <c r="L917" s="187" t="s">
        <v>804</v>
      </c>
    </row>
    <row r="918" ht="11.25" customHeight="1">
      <c r="A918" s="180" t="s">
        <v>4106</v>
      </c>
      <c r="B918" s="181" t="s">
        <v>4107</v>
      </c>
      <c r="C918" s="182" t="s">
        <v>88</v>
      </c>
      <c r="D918" s="175" t="s">
        <v>4110</v>
      </c>
      <c r="E918" s="186" t="s">
        <v>4111</v>
      </c>
      <c r="F918" s="183" t="s">
        <v>1085</v>
      </c>
      <c r="G918" s="177">
        <v>6.0</v>
      </c>
      <c r="H918" s="177">
        <v>1.0</v>
      </c>
      <c r="I918" s="177">
        <v>6.0</v>
      </c>
      <c r="J918" s="184">
        <v>50.0</v>
      </c>
      <c r="K918" s="185">
        <f t="shared" si="9"/>
        <v>8.333333333</v>
      </c>
      <c r="L918" s="187" t="s">
        <v>804</v>
      </c>
    </row>
    <row r="919" ht="11.25" customHeight="1">
      <c r="A919" s="180" t="s">
        <v>4106</v>
      </c>
      <c r="B919" s="181" t="s">
        <v>4107</v>
      </c>
      <c r="C919" s="182" t="s">
        <v>88</v>
      </c>
      <c r="D919" s="175" t="s">
        <v>4112</v>
      </c>
      <c r="E919" s="186" t="s">
        <v>4113</v>
      </c>
      <c r="F919" s="183" t="s">
        <v>1085</v>
      </c>
      <c r="G919" s="177">
        <v>6.0</v>
      </c>
      <c r="H919" s="177">
        <v>1.0</v>
      </c>
      <c r="I919" s="177">
        <v>6.0</v>
      </c>
      <c r="J919" s="184">
        <v>50.0</v>
      </c>
      <c r="K919" s="185">
        <f t="shared" si="9"/>
        <v>8.333333333</v>
      </c>
      <c r="L919" s="187" t="s">
        <v>804</v>
      </c>
    </row>
    <row r="920" ht="11.25" customHeight="1">
      <c r="A920" s="180" t="s">
        <v>4106</v>
      </c>
      <c r="B920" s="181" t="s">
        <v>4107</v>
      </c>
      <c r="C920" s="182" t="s">
        <v>88</v>
      </c>
      <c r="D920" s="175" t="s">
        <v>4114</v>
      </c>
      <c r="E920" s="186" t="s">
        <v>4115</v>
      </c>
      <c r="F920" s="183" t="s">
        <v>1085</v>
      </c>
      <c r="G920" s="177">
        <v>6.0</v>
      </c>
      <c r="H920" s="177">
        <v>1.0</v>
      </c>
      <c r="I920" s="177">
        <v>6.0</v>
      </c>
      <c r="J920" s="184">
        <v>50.0</v>
      </c>
      <c r="K920" s="185">
        <f t="shared" si="9"/>
        <v>8.333333333</v>
      </c>
      <c r="L920" s="187" t="s">
        <v>804</v>
      </c>
    </row>
    <row r="921" ht="11.25" customHeight="1">
      <c r="A921" s="180" t="s">
        <v>4106</v>
      </c>
      <c r="B921" s="181" t="s">
        <v>4107</v>
      </c>
      <c r="C921" s="182" t="s">
        <v>88</v>
      </c>
      <c r="D921" s="175" t="s">
        <v>4116</v>
      </c>
      <c r="E921" s="186" t="s">
        <v>4117</v>
      </c>
      <c r="F921" s="183" t="s">
        <v>1085</v>
      </c>
      <c r="G921" s="177">
        <v>6.0</v>
      </c>
      <c r="H921" s="177">
        <v>1.0</v>
      </c>
      <c r="I921" s="177">
        <v>6.0</v>
      </c>
      <c r="J921" s="184">
        <v>50.0</v>
      </c>
      <c r="K921" s="185">
        <f t="shared" si="9"/>
        <v>8.333333333</v>
      </c>
      <c r="L921" s="187" t="s">
        <v>804</v>
      </c>
    </row>
    <row r="922" ht="11.25" customHeight="1">
      <c r="A922" s="180" t="s">
        <v>4118</v>
      </c>
      <c r="B922" s="181" t="s">
        <v>4119</v>
      </c>
      <c r="C922" s="182" t="s">
        <v>88</v>
      </c>
      <c r="D922" s="175" t="s">
        <v>4120</v>
      </c>
      <c r="E922" s="186" t="s">
        <v>4121</v>
      </c>
      <c r="F922" s="183" t="s">
        <v>1085</v>
      </c>
      <c r="G922" s="177">
        <v>5.0</v>
      </c>
      <c r="H922" s="177">
        <v>1.0</v>
      </c>
      <c r="I922" s="177">
        <v>5.0</v>
      </c>
      <c r="J922" s="184">
        <v>50.0</v>
      </c>
      <c r="K922" s="185">
        <f t="shared" ref="K922:K923" si="10">50/5</f>
        <v>10</v>
      </c>
      <c r="L922" s="187" t="s">
        <v>804</v>
      </c>
    </row>
    <row r="923" ht="11.25" customHeight="1">
      <c r="A923" s="180" t="s">
        <v>4118</v>
      </c>
      <c r="B923" s="181" t="s">
        <v>4119</v>
      </c>
      <c r="C923" s="182" t="s">
        <v>88</v>
      </c>
      <c r="D923" s="175" t="s">
        <v>4122</v>
      </c>
      <c r="E923" s="186" t="s">
        <v>4123</v>
      </c>
      <c r="F923" s="183" t="s">
        <v>1085</v>
      </c>
      <c r="G923" s="177">
        <v>5.0</v>
      </c>
      <c r="H923" s="177">
        <v>1.0</v>
      </c>
      <c r="I923" s="177">
        <v>5.0</v>
      </c>
      <c r="J923" s="184">
        <v>50.0</v>
      </c>
      <c r="K923" s="185">
        <f t="shared" si="10"/>
        <v>10</v>
      </c>
      <c r="L923" s="187" t="s">
        <v>804</v>
      </c>
    </row>
    <row r="924" ht="11.25" customHeight="1">
      <c r="A924" s="180" t="s">
        <v>4124</v>
      </c>
      <c r="B924" s="181" t="s">
        <v>4125</v>
      </c>
      <c r="C924" s="182" t="s">
        <v>88</v>
      </c>
      <c r="D924" s="175" t="s">
        <v>4126</v>
      </c>
      <c r="E924" s="186" t="s">
        <v>4127</v>
      </c>
      <c r="F924" s="183" t="s">
        <v>1085</v>
      </c>
      <c r="G924" s="177">
        <v>3.0</v>
      </c>
      <c r="H924" s="177">
        <v>1.0</v>
      </c>
      <c r="I924" s="177">
        <v>9.0</v>
      </c>
      <c r="J924" s="184">
        <v>50.0</v>
      </c>
      <c r="K924" s="185">
        <f>50/3</f>
        <v>16.66666667</v>
      </c>
      <c r="L924" s="187" t="s">
        <v>804</v>
      </c>
    </row>
    <row r="925" ht="11.25" customHeight="1">
      <c r="A925" s="175" t="s">
        <v>4128</v>
      </c>
      <c r="B925" s="176" t="s">
        <v>4129</v>
      </c>
      <c r="C925" s="182" t="s">
        <v>88</v>
      </c>
      <c r="D925" s="175" t="s">
        <v>4130</v>
      </c>
      <c r="E925" s="186" t="s">
        <v>4131</v>
      </c>
      <c r="F925" s="183" t="s">
        <v>1085</v>
      </c>
      <c r="G925" s="177">
        <v>2.0</v>
      </c>
      <c r="H925" s="177">
        <v>2.0</v>
      </c>
      <c r="I925" s="177">
        <v>2.0</v>
      </c>
      <c r="J925" s="184">
        <v>50.0</v>
      </c>
      <c r="K925" s="185">
        <f t="shared" ref="K925:K927" si="11">50/2</f>
        <v>25</v>
      </c>
      <c r="L925" s="187" t="s">
        <v>804</v>
      </c>
    </row>
    <row r="926" ht="11.25" customHeight="1">
      <c r="A926" s="175" t="s">
        <v>4132</v>
      </c>
      <c r="B926" s="176" t="s">
        <v>4133</v>
      </c>
      <c r="C926" s="182" t="s">
        <v>88</v>
      </c>
      <c r="D926" s="175" t="s">
        <v>4134</v>
      </c>
      <c r="E926" s="186" t="s">
        <v>4135</v>
      </c>
      <c r="F926" s="183" t="s">
        <v>1085</v>
      </c>
      <c r="G926" s="177">
        <v>2.0</v>
      </c>
      <c r="H926" s="177">
        <v>1.0</v>
      </c>
      <c r="I926" s="177">
        <v>5.0</v>
      </c>
      <c r="J926" s="184">
        <v>50.0</v>
      </c>
      <c r="K926" s="185">
        <f t="shared" si="11"/>
        <v>25</v>
      </c>
      <c r="L926" s="187" t="s">
        <v>804</v>
      </c>
    </row>
    <row r="927" ht="11.25" customHeight="1">
      <c r="A927" s="175" t="s">
        <v>4132</v>
      </c>
      <c r="B927" s="176" t="s">
        <v>4133</v>
      </c>
      <c r="C927" s="182" t="s">
        <v>88</v>
      </c>
      <c r="D927" s="175" t="s">
        <v>4136</v>
      </c>
      <c r="E927" s="186" t="s">
        <v>4137</v>
      </c>
      <c r="F927" s="183" t="s">
        <v>1085</v>
      </c>
      <c r="G927" s="177">
        <v>2.0</v>
      </c>
      <c r="H927" s="177">
        <v>1.0</v>
      </c>
      <c r="I927" s="177">
        <v>5.0</v>
      </c>
      <c r="J927" s="184">
        <v>50.0</v>
      </c>
      <c r="K927" s="185">
        <f t="shared" si="11"/>
        <v>25</v>
      </c>
      <c r="L927" s="187" t="s">
        <v>804</v>
      </c>
    </row>
    <row r="928" ht="11.25" customHeight="1">
      <c r="A928" s="175" t="s">
        <v>4138</v>
      </c>
      <c r="B928" s="176" t="s">
        <v>4139</v>
      </c>
      <c r="C928" s="182" t="s">
        <v>88</v>
      </c>
      <c r="D928" s="175" t="s">
        <v>4140</v>
      </c>
      <c r="E928" s="186" t="s">
        <v>4141</v>
      </c>
      <c r="F928" s="183" t="s">
        <v>1085</v>
      </c>
      <c r="G928" s="177">
        <v>1.0</v>
      </c>
      <c r="H928" s="177">
        <v>1.0</v>
      </c>
      <c r="I928" s="177">
        <v>2.0</v>
      </c>
      <c r="J928" s="184">
        <v>50.0</v>
      </c>
      <c r="K928" s="185">
        <v>50.0</v>
      </c>
      <c r="L928" s="187" t="s">
        <v>804</v>
      </c>
    </row>
    <row r="929" ht="11.25" customHeight="1">
      <c r="A929" s="175" t="s">
        <v>4138</v>
      </c>
      <c r="B929" s="176" t="s">
        <v>4139</v>
      </c>
      <c r="C929" s="182" t="s">
        <v>88</v>
      </c>
      <c r="D929" s="175" t="s">
        <v>4142</v>
      </c>
      <c r="E929" s="186" t="s">
        <v>4143</v>
      </c>
      <c r="F929" s="183" t="s">
        <v>1085</v>
      </c>
      <c r="G929" s="177">
        <v>1.0</v>
      </c>
      <c r="H929" s="177">
        <v>1.0</v>
      </c>
      <c r="I929" s="177">
        <v>2.0</v>
      </c>
      <c r="J929" s="184">
        <v>50.0</v>
      </c>
      <c r="K929" s="185">
        <v>50.0</v>
      </c>
      <c r="L929" s="187" t="s">
        <v>804</v>
      </c>
    </row>
    <row r="930" ht="11.25" customHeight="1">
      <c r="A930" s="175" t="s">
        <v>4138</v>
      </c>
      <c r="B930" s="176" t="s">
        <v>4139</v>
      </c>
      <c r="C930" s="182" t="s">
        <v>88</v>
      </c>
      <c r="D930" s="175" t="s">
        <v>4144</v>
      </c>
      <c r="E930" s="186" t="s">
        <v>4145</v>
      </c>
      <c r="F930" s="183" t="s">
        <v>1085</v>
      </c>
      <c r="G930" s="177">
        <v>1.0</v>
      </c>
      <c r="H930" s="177">
        <v>1.0</v>
      </c>
      <c r="I930" s="177">
        <v>2.0</v>
      </c>
      <c r="J930" s="184">
        <v>50.0</v>
      </c>
      <c r="K930" s="185">
        <v>50.0</v>
      </c>
      <c r="L930" s="187" t="s">
        <v>804</v>
      </c>
    </row>
    <row r="931" ht="11.25" customHeight="1">
      <c r="A931" s="175" t="s">
        <v>4138</v>
      </c>
      <c r="B931" s="176" t="s">
        <v>4139</v>
      </c>
      <c r="C931" s="182" t="s">
        <v>88</v>
      </c>
      <c r="D931" s="175" t="s">
        <v>4146</v>
      </c>
      <c r="E931" s="186" t="s">
        <v>4147</v>
      </c>
      <c r="F931" s="183" t="s">
        <v>1085</v>
      </c>
      <c r="G931" s="177">
        <v>1.0</v>
      </c>
      <c r="H931" s="177">
        <v>1.0</v>
      </c>
      <c r="I931" s="177">
        <v>2.0</v>
      </c>
      <c r="J931" s="184">
        <v>50.0</v>
      </c>
      <c r="K931" s="185">
        <v>50.0</v>
      </c>
      <c r="L931" s="187" t="s">
        <v>804</v>
      </c>
    </row>
    <row r="932" ht="11.25" customHeight="1">
      <c r="A932" s="175" t="s">
        <v>4148</v>
      </c>
      <c r="B932" s="176" t="s">
        <v>4149</v>
      </c>
      <c r="C932" s="182" t="s">
        <v>88</v>
      </c>
      <c r="D932" s="175" t="s">
        <v>4150</v>
      </c>
      <c r="E932" s="186" t="s">
        <v>4151</v>
      </c>
      <c r="F932" s="183" t="s">
        <v>1085</v>
      </c>
      <c r="G932" s="177">
        <v>4.0</v>
      </c>
      <c r="H932" s="177">
        <v>1.0</v>
      </c>
      <c r="I932" s="177">
        <v>4.0</v>
      </c>
      <c r="J932" s="184">
        <v>50.0</v>
      </c>
      <c r="K932" s="185">
        <f t="shared" ref="K932:K934" si="12">50/4</f>
        <v>12.5</v>
      </c>
      <c r="L932" s="187" t="s">
        <v>804</v>
      </c>
    </row>
    <row r="933" ht="11.25" customHeight="1">
      <c r="A933" s="175" t="s">
        <v>4148</v>
      </c>
      <c r="B933" s="176" t="s">
        <v>4149</v>
      </c>
      <c r="C933" s="182" t="s">
        <v>88</v>
      </c>
      <c r="D933" s="175" t="s">
        <v>4152</v>
      </c>
      <c r="E933" s="186" t="s">
        <v>4153</v>
      </c>
      <c r="F933" s="183" t="s">
        <v>1085</v>
      </c>
      <c r="G933" s="177">
        <v>4.0</v>
      </c>
      <c r="H933" s="177">
        <v>1.0</v>
      </c>
      <c r="I933" s="177">
        <v>4.0</v>
      </c>
      <c r="J933" s="184">
        <v>50.0</v>
      </c>
      <c r="K933" s="185">
        <f t="shared" si="12"/>
        <v>12.5</v>
      </c>
      <c r="L933" s="187" t="s">
        <v>804</v>
      </c>
    </row>
    <row r="934" ht="11.25" customHeight="1">
      <c r="A934" s="175" t="s">
        <v>4148</v>
      </c>
      <c r="B934" s="176" t="s">
        <v>4149</v>
      </c>
      <c r="C934" s="182" t="s">
        <v>88</v>
      </c>
      <c r="D934" s="175" t="s">
        <v>4154</v>
      </c>
      <c r="E934" s="186" t="s">
        <v>4155</v>
      </c>
      <c r="F934" s="183" t="s">
        <v>1085</v>
      </c>
      <c r="G934" s="177">
        <v>4.0</v>
      </c>
      <c r="H934" s="177">
        <v>1.0</v>
      </c>
      <c r="I934" s="177">
        <v>4.0</v>
      </c>
      <c r="J934" s="184">
        <v>50.0</v>
      </c>
      <c r="K934" s="185">
        <f t="shared" si="12"/>
        <v>12.5</v>
      </c>
      <c r="L934" s="187" t="s">
        <v>804</v>
      </c>
    </row>
    <row r="935" ht="11.25" customHeight="1">
      <c r="A935" s="175" t="s">
        <v>4156</v>
      </c>
      <c r="B935" s="176" t="s">
        <v>4157</v>
      </c>
      <c r="C935" s="182" t="s">
        <v>88</v>
      </c>
      <c r="D935" s="175" t="s">
        <v>4158</v>
      </c>
      <c r="E935" s="186" t="s">
        <v>4159</v>
      </c>
      <c r="F935" s="183" t="s">
        <v>1085</v>
      </c>
      <c r="G935" s="177">
        <v>2.0</v>
      </c>
      <c r="H935" s="177">
        <v>1.0</v>
      </c>
      <c r="I935" s="177">
        <v>3.0</v>
      </c>
      <c r="J935" s="184">
        <v>50.0</v>
      </c>
      <c r="K935" s="185">
        <f t="shared" ref="K935:K937" si="13">50/2</f>
        <v>25</v>
      </c>
      <c r="L935" s="187" t="s">
        <v>804</v>
      </c>
    </row>
    <row r="936" ht="11.25" customHeight="1">
      <c r="A936" s="175" t="s">
        <v>4156</v>
      </c>
      <c r="B936" s="176" t="s">
        <v>4160</v>
      </c>
      <c r="C936" s="182" t="s">
        <v>88</v>
      </c>
      <c r="D936" s="175" t="s">
        <v>4161</v>
      </c>
      <c r="E936" s="186" t="s">
        <v>4162</v>
      </c>
      <c r="F936" s="183" t="s">
        <v>1085</v>
      </c>
      <c r="G936" s="177">
        <v>2.0</v>
      </c>
      <c r="H936" s="177">
        <v>1.0</v>
      </c>
      <c r="I936" s="177">
        <v>3.0</v>
      </c>
      <c r="J936" s="184">
        <v>50.0</v>
      </c>
      <c r="K936" s="185">
        <f t="shared" si="13"/>
        <v>25</v>
      </c>
      <c r="L936" s="187" t="s">
        <v>804</v>
      </c>
    </row>
    <row r="937" ht="11.25" customHeight="1">
      <c r="A937" s="175" t="s">
        <v>4156</v>
      </c>
      <c r="B937" s="176" t="s">
        <v>4163</v>
      </c>
      <c r="C937" s="182" t="s">
        <v>88</v>
      </c>
      <c r="D937" s="175" t="s">
        <v>4164</v>
      </c>
      <c r="E937" s="186" t="s">
        <v>4165</v>
      </c>
      <c r="F937" s="183" t="s">
        <v>1085</v>
      </c>
      <c r="G937" s="177">
        <v>2.0</v>
      </c>
      <c r="H937" s="177">
        <v>1.0</v>
      </c>
      <c r="I937" s="177">
        <v>3.0</v>
      </c>
      <c r="J937" s="184">
        <v>50.0</v>
      </c>
      <c r="K937" s="185">
        <f t="shared" si="13"/>
        <v>25</v>
      </c>
      <c r="L937" s="187" t="s">
        <v>804</v>
      </c>
    </row>
    <row r="938" ht="11.25" customHeight="1">
      <c r="A938" s="175" t="s">
        <v>4166</v>
      </c>
      <c r="B938" s="188" t="s">
        <v>4167</v>
      </c>
      <c r="C938" s="182" t="s">
        <v>88</v>
      </c>
      <c r="D938" s="175" t="s">
        <v>4168</v>
      </c>
      <c r="E938" s="186" t="s">
        <v>4169</v>
      </c>
      <c r="F938" s="183" t="s">
        <v>1085</v>
      </c>
      <c r="G938" s="177">
        <v>3.0</v>
      </c>
      <c r="H938" s="177">
        <v>1.0</v>
      </c>
      <c r="I938" s="177">
        <v>3.0</v>
      </c>
      <c r="J938" s="184">
        <v>50.0</v>
      </c>
      <c r="K938" s="185">
        <f t="shared" ref="K938:K939" si="14">50/3</f>
        <v>16.66666667</v>
      </c>
      <c r="L938" s="187" t="s">
        <v>804</v>
      </c>
    </row>
    <row r="939" ht="11.25" customHeight="1">
      <c r="A939" s="175" t="s">
        <v>4166</v>
      </c>
      <c r="B939" s="188" t="s">
        <v>4167</v>
      </c>
      <c r="C939" s="182" t="s">
        <v>88</v>
      </c>
      <c r="D939" s="175" t="s">
        <v>4170</v>
      </c>
      <c r="E939" s="186" t="s">
        <v>4171</v>
      </c>
      <c r="F939" s="183" t="s">
        <v>1085</v>
      </c>
      <c r="G939" s="177">
        <v>3.0</v>
      </c>
      <c r="H939" s="177">
        <v>1.0</v>
      </c>
      <c r="I939" s="177">
        <v>3.0</v>
      </c>
      <c r="J939" s="184">
        <v>50.0</v>
      </c>
      <c r="K939" s="185">
        <f t="shared" si="14"/>
        <v>16.66666667</v>
      </c>
      <c r="L939" s="187" t="s">
        <v>804</v>
      </c>
    </row>
    <row r="940" ht="11.25" customHeight="1">
      <c r="A940" s="175" t="s">
        <v>4172</v>
      </c>
      <c r="B940" s="188" t="s">
        <v>4173</v>
      </c>
      <c r="C940" s="177" t="s">
        <v>88</v>
      </c>
      <c r="D940" s="175" t="s">
        <v>4174</v>
      </c>
      <c r="E940" s="186" t="s">
        <v>4175</v>
      </c>
      <c r="F940" s="183" t="s">
        <v>1085</v>
      </c>
      <c r="G940" s="177">
        <v>1.0</v>
      </c>
      <c r="H940" s="177">
        <v>1.0</v>
      </c>
      <c r="I940" s="177">
        <v>8.0</v>
      </c>
      <c r="J940" s="184">
        <v>50.0</v>
      </c>
      <c r="K940" s="185">
        <v>50.0</v>
      </c>
      <c r="L940" s="187" t="s">
        <v>804</v>
      </c>
    </row>
    <row r="941" ht="11.25" customHeight="1">
      <c r="A941" s="189" t="s">
        <v>4176</v>
      </c>
      <c r="B941" s="188" t="s">
        <v>4177</v>
      </c>
      <c r="C941" s="177" t="s">
        <v>88</v>
      </c>
      <c r="D941" s="175" t="s">
        <v>4178</v>
      </c>
      <c r="E941" s="186" t="s">
        <v>4179</v>
      </c>
      <c r="F941" s="183" t="s">
        <v>1085</v>
      </c>
      <c r="G941" s="177">
        <v>4.0</v>
      </c>
      <c r="H941" s="177">
        <v>1.0</v>
      </c>
      <c r="I941" s="177">
        <v>4.0</v>
      </c>
      <c r="J941" s="184">
        <v>50.0</v>
      </c>
      <c r="K941" s="185">
        <v>12.5</v>
      </c>
      <c r="L941" s="187" t="s">
        <v>804</v>
      </c>
    </row>
    <row r="942" ht="11.25" customHeight="1">
      <c r="A942" s="189" t="s">
        <v>4176</v>
      </c>
      <c r="B942" s="188" t="s">
        <v>4177</v>
      </c>
      <c r="C942" s="177" t="s">
        <v>88</v>
      </c>
      <c r="D942" s="175" t="s">
        <v>4180</v>
      </c>
      <c r="E942" s="186" t="s">
        <v>4181</v>
      </c>
      <c r="F942" s="183" t="s">
        <v>1085</v>
      </c>
      <c r="G942" s="177">
        <v>4.0</v>
      </c>
      <c r="H942" s="177">
        <v>1.0</v>
      </c>
      <c r="I942" s="177">
        <v>4.0</v>
      </c>
      <c r="J942" s="184">
        <v>50.0</v>
      </c>
      <c r="K942" s="185">
        <v>12.5</v>
      </c>
      <c r="L942" s="187" t="s">
        <v>804</v>
      </c>
    </row>
    <row r="943" ht="11.25" customHeight="1">
      <c r="A943" s="175" t="s">
        <v>4182</v>
      </c>
      <c r="B943" s="188" t="s">
        <v>4183</v>
      </c>
      <c r="C943" s="177" t="s">
        <v>88</v>
      </c>
      <c r="D943" s="175" t="s">
        <v>4184</v>
      </c>
      <c r="E943" s="186" t="s">
        <v>4185</v>
      </c>
      <c r="F943" s="183" t="s">
        <v>1085</v>
      </c>
      <c r="G943" s="177">
        <v>3.0</v>
      </c>
      <c r="H943" s="177">
        <v>1.0</v>
      </c>
      <c r="I943" s="177">
        <v>11.0</v>
      </c>
      <c r="J943" s="184">
        <v>50.0</v>
      </c>
      <c r="K943" s="185">
        <f t="shared" ref="K943:K944" si="15">50/3</f>
        <v>16.66666667</v>
      </c>
      <c r="L943" s="187" t="s">
        <v>804</v>
      </c>
    </row>
    <row r="944" ht="11.25" customHeight="1">
      <c r="A944" s="175" t="s">
        <v>4182</v>
      </c>
      <c r="B944" s="188" t="s">
        <v>4183</v>
      </c>
      <c r="C944" s="177" t="s">
        <v>88</v>
      </c>
      <c r="D944" s="175" t="s">
        <v>4186</v>
      </c>
      <c r="E944" s="186" t="s">
        <v>4187</v>
      </c>
      <c r="F944" s="183" t="s">
        <v>1085</v>
      </c>
      <c r="G944" s="177">
        <v>3.0</v>
      </c>
      <c r="H944" s="177">
        <v>1.0</v>
      </c>
      <c r="I944" s="177">
        <v>11.0</v>
      </c>
      <c r="J944" s="184">
        <v>50.0</v>
      </c>
      <c r="K944" s="185">
        <f t="shared" si="15"/>
        <v>16.66666667</v>
      </c>
      <c r="L944" s="187" t="s">
        <v>804</v>
      </c>
    </row>
    <row r="945" ht="11.25" customHeight="1">
      <c r="A945" s="175" t="s">
        <v>4188</v>
      </c>
      <c r="B945" s="176" t="s">
        <v>4189</v>
      </c>
      <c r="C945" s="182" t="s">
        <v>1075</v>
      </c>
      <c r="D945" s="175" t="s">
        <v>4190</v>
      </c>
      <c r="E945" s="175" t="s">
        <v>4191</v>
      </c>
      <c r="F945" s="183" t="s">
        <v>4192</v>
      </c>
      <c r="G945" s="177">
        <v>3.0</v>
      </c>
      <c r="H945" s="177">
        <v>3.0</v>
      </c>
      <c r="I945" s="177">
        <v>3.0</v>
      </c>
      <c r="J945" s="184">
        <v>50.0</v>
      </c>
      <c r="K945" s="185">
        <v>16.67</v>
      </c>
      <c r="L945" s="187" t="s">
        <v>1086</v>
      </c>
    </row>
    <row r="946" ht="11.25" customHeight="1">
      <c r="A946" s="175" t="s">
        <v>4188</v>
      </c>
      <c r="B946" s="176" t="s">
        <v>4189</v>
      </c>
      <c r="C946" s="182" t="s">
        <v>1075</v>
      </c>
      <c r="D946" s="175" t="s">
        <v>4193</v>
      </c>
      <c r="E946" s="175" t="s">
        <v>4194</v>
      </c>
      <c r="F946" s="183" t="s">
        <v>4192</v>
      </c>
      <c r="G946" s="177">
        <v>3.0</v>
      </c>
      <c r="H946" s="177">
        <v>3.0</v>
      </c>
      <c r="I946" s="177">
        <v>3.0</v>
      </c>
      <c r="J946" s="184">
        <v>50.0</v>
      </c>
      <c r="K946" s="185">
        <v>16.67</v>
      </c>
      <c r="L946" s="187" t="s">
        <v>1086</v>
      </c>
    </row>
    <row r="947" ht="11.25" customHeight="1">
      <c r="A947" s="175" t="s">
        <v>4188</v>
      </c>
      <c r="B947" s="176" t="s">
        <v>4189</v>
      </c>
      <c r="C947" s="182" t="s">
        <v>1075</v>
      </c>
      <c r="D947" s="175" t="s">
        <v>4195</v>
      </c>
      <c r="E947" s="175" t="s">
        <v>4196</v>
      </c>
      <c r="F947" s="183" t="s">
        <v>1085</v>
      </c>
      <c r="G947" s="177">
        <v>3.0</v>
      </c>
      <c r="H947" s="177">
        <v>3.0</v>
      </c>
      <c r="I947" s="177">
        <v>3.0</v>
      </c>
      <c r="J947" s="184">
        <v>50.0</v>
      </c>
      <c r="K947" s="185">
        <v>16.67</v>
      </c>
      <c r="L947" s="187" t="s">
        <v>1086</v>
      </c>
    </row>
    <row r="948" ht="11.25" customHeight="1">
      <c r="A948" s="175" t="s">
        <v>4188</v>
      </c>
      <c r="B948" s="176" t="s">
        <v>4189</v>
      </c>
      <c r="C948" s="182" t="s">
        <v>1075</v>
      </c>
      <c r="D948" s="175" t="s">
        <v>4197</v>
      </c>
      <c r="E948" s="175" t="s">
        <v>4198</v>
      </c>
      <c r="F948" s="183" t="s">
        <v>1085</v>
      </c>
      <c r="G948" s="177">
        <v>3.0</v>
      </c>
      <c r="H948" s="177">
        <v>3.0</v>
      </c>
      <c r="I948" s="177">
        <v>3.0</v>
      </c>
      <c r="J948" s="184">
        <v>50.0</v>
      </c>
      <c r="K948" s="185">
        <v>16.67</v>
      </c>
      <c r="L948" s="187" t="s">
        <v>1086</v>
      </c>
    </row>
    <row r="949" ht="11.25" customHeight="1">
      <c r="A949" s="175" t="s">
        <v>4188</v>
      </c>
      <c r="B949" s="176" t="s">
        <v>4189</v>
      </c>
      <c r="C949" s="182" t="s">
        <v>1075</v>
      </c>
      <c r="D949" s="175" t="s">
        <v>4199</v>
      </c>
      <c r="E949" s="175" t="s">
        <v>4200</v>
      </c>
      <c r="F949" s="183" t="s">
        <v>2561</v>
      </c>
      <c r="G949" s="177">
        <v>3.0</v>
      </c>
      <c r="H949" s="177">
        <v>3.0</v>
      </c>
      <c r="I949" s="177">
        <v>3.0</v>
      </c>
      <c r="J949" s="184">
        <v>50.0</v>
      </c>
      <c r="K949" s="185">
        <v>16.67</v>
      </c>
      <c r="L949" s="187" t="s">
        <v>1086</v>
      </c>
    </row>
    <row r="950" ht="11.25" customHeight="1">
      <c r="A950" s="180" t="s">
        <v>4201</v>
      </c>
      <c r="B950" s="181" t="s">
        <v>4202</v>
      </c>
      <c r="C950" s="182" t="s">
        <v>1075</v>
      </c>
      <c r="D950" s="175" t="s">
        <v>4203</v>
      </c>
      <c r="E950" s="186" t="s">
        <v>4204</v>
      </c>
      <c r="F950" s="183" t="s">
        <v>1085</v>
      </c>
      <c r="G950" s="177">
        <v>2.0</v>
      </c>
      <c r="H950" s="177">
        <v>2.0</v>
      </c>
      <c r="I950" s="177">
        <v>2.0</v>
      </c>
      <c r="J950" s="184">
        <v>50.0</v>
      </c>
      <c r="K950" s="185">
        <v>25.0</v>
      </c>
      <c r="L950" s="187" t="s">
        <v>1086</v>
      </c>
    </row>
    <row r="951" ht="11.25" customHeight="1">
      <c r="A951" s="212" t="s">
        <v>4205</v>
      </c>
      <c r="B951" s="216" t="s">
        <v>4206</v>
      </c>
      <c r="C951" s="182" t="s">
        <v>1075</v>
      </c>
      <c r="D951" s="175" t="s">
        <v>4207</v>
      </c>
      <c r="E951" s="175" t="s">
        <v>4208</v>
      </c>
      <c r="F951" s="183" t="s">
        <v>4209</v>
      </c>
      <c r="G951" s="177">
        <v>2.0</v>
      </c>
      <c r="H951" s="177">
        <v>2.0</v>
      </c>
      <c r="I951" s="177">
        <v>2.0</v>
      </c>
      <c r="J951" s="184">
        <v>50.0</v>
      </c>
      <c r="K951" s="185">
        <v>25.0</v>
      </c>
      <c r="L951" s="187" t="s">
        <v>1086</v>
      </c>
    </row>
    <row r="952" ht="11.25" customHeight="1">
      <c r="A952" s="212" t="s">
        <v>4205</v>
      </c>
      <c r="B952" s="216" t="s">
        <v>4206</v>
      </c>
      <c r="C952" s="182" t="s">
        <v>1075</v>
      </c>
      <c r="D952" s="175" t="s">
        <v>4210</v>
      </c>
      <c r="E952" s="175" t="s">
        <v>4211</v>
      </c>
      <c r="F952" s="183" t="s">
        <v>4212</v>
      </c>
      <c r="G952" s="177">
        <v>2.0</v>
      </c>
      <c r="H952" s="177">
        <v>2.0</v>
      </c>
      <c r="I952" s="177">
        <v>2.0</v>
      </c>
      <c r="J952" s="184">
        <v>50.0</v>
      </c>
      <c r="K952" s="185">
        <v>25.0</v>
      </c>
      <c r="L952" s="187" t="s">
        <v>1086</v>
      </c>
    </row>
    <row r="953" ht="11.25" customHeight="1">
      <c r="A953" s="175" t="s">
        <v>4213</v>
      </c>
      <c r="B953" s="176" t="s">
        <v>4214</v>
      </c>
      <c r="C953" s="177" t="s">
        <v>1075</v>
      </c>
      <c r="D953" s="175" t="s">
        <v>4215</v>
      </c>
      <c r="E953" s="186" t="s">
        <v>4216</v>
      </c>
      <c r="F953" s="177" t="s">
        <v>2081</v>
      </c>
      <c r="G953" s="178">
        <v>3.0</v>
      </c>
      <c r="H953" s="178">
        <v>3.0</v>
      </c>
      <c r="I953" s="178">
        <v>3.0</v>
      </c>
      <c r="J953" s="178">
        <v>50.0</v>
      </c>
      <c r="K953" s="177">
        <v>16.67</v>
      </c>
      <c r="L953" s="187" t="s">
        <v>1086</v>
      </c>
    </row>
    <row r="954" ht="11.25" customHeight="1">
      <c r="A954" s="175" t="s">
        <v>4213</v>
      </c>
      <c r="B954" s="176" t="s">
        <v>4214</v>
      </c>
      <c r="C954" s="177" t="s">
        <v>1075</v>
      </c>
      <c r="D954" s="175" t="s">
        <v>4217</v>
      </c>
      <c r="E954" s="186" t="s">
        <v>4218</v>
      </c>
      <c r="F954" s="177" t="s">
        <v>2081</v>
      </c>
      <c r="G954" s="178">
        <v>3.0</v>
      </c>
      <c r="H954" s="178">
        <v>3.0</v>
      </c>
      <c r="I954" s="178">
        <v>3.0</v>
      </c>
      <c r="J954" s="178">
        <v>50.0</v>
      </c>
      <c r="K954" s="177">
        <v>16.67</v>
      </c>
      <c r="L954" s="187" t="s">
        <v>1086</v>
      </c>
    </row>
    <row r="955" ht="11.25" customHeight="1">
      <c r="A955" s="175" t="s">
        <v>4213</v>
      </c>
      <c r="B955" s="176" t="s">
        <v>4214</v>
      </c>
      <c r="C955" s="177" t="s">
        <v>1075</v>
      </c>
      <c r="D955" s="175" t="s">
        <v>4219</v>
      </c>
      <c r="E955" s="175" t="s">
        <v>4220</v>
      </c>
      <c r="F955" s="177" t="s">
        <v>2081</v>
      </c>
      <c r="G955" s="178">
        <v>3.0</v>
      </c>
      <c r="H955" s="178">
        <v>3.0</v>
      </c>
      <c r="I955" s="178">
        <v>3.0</v>
      </c>
      <c r="J955" s="178">
        <v>50.0</v>
      </c>
      <c r="K955" s="177">
        <v>16.67</v>
      </c>
      <c r="L955" s="187" t="s">
        <v>1086</v>
      </c>
    </row>
    <row r="956" ht="11.25" customHeight="1">
      <c r="A956" s="175" t="s">
        <v>4213</v>
      </c>
      <c r="B956" s="176" t="s">
        <v>4214</v>
      </c>
      <c r="C956" s="177" t="s">
        <v>1075</v>
      </c>
      <c r="D956" s="175" t="s">
        <v>4221</v>
      </c>
      <c r="E956" s="175" t="s">
        <v>4222</v>
      </c>
      <c r="F956" s="177" t="s">
        <v>4223</v>
      </c>
      <c r="G956" s="178">
        <v>3.0</v>
      </c>
      <c r="H956" s="178">
        <v>3.0</v>
      </c>
      <c r="I956" s="178">
        <v>3.0</v>
      </c>
      <c r="J956" s="178">
        <v>50.0</v>
      </c>
      <c r="K956" s="177">
        <v>16.67</v>
      </c>
      <c r="L956" s="187" t="s">
        <v>1086</v>
      </c>
    </row>
    <row r="957" ht="11.25" customHeight="1">
      <c r="A957" s="175" t="s">
        <v>4213</v>
      </c>
      <c r="B957" s="176" t="s">
        <v>4214</v>
      </c>
      <c r="C957" s="177" t="s">
        <v>1075</v>
      </c>
      <c r="D957" s="180" t="s">
        <v>4224</v>
      </c>
      <c r="E957" s="180" t="s">
        <v>4225</v>
      </c>
      <c r="F957" s="177" t="s">
        <v>1085</v>
      </c>
      <c r="G957" s="217">
        <v>3.0</v>
      </c>
      <c r="H957" s="177">
        <v>3.0</v>
      </c>
      <c r="I957" s="178">
        <v>3.0</v>
      </c>
      <c r="J957" s="178">
        <v>50.0</v>
      </c>
      <c r="K957" s="177">
        <v>16.67</v>
      </c>
      <c r="L957" s="187" t="s">
        <v>1086</v>
      </c>
    </row>
    <row r="958" ht="11.25" customHeight="1">
      <c r="A958" s="175" t="s">
        <v>4213</v>
      </c>
      <c r="B958" s="176" t="s">
        <v>4214</v>
      </c>
      <c r="C958" s="177" t="s">
        <v>1075</v>
      </c>
      <c r="D958" s="175" t="s">
        <v>4226</v>
      </c>
      <c r="E958" s="175" t="s">
        <v>4227</v>
      </c>
      <c r="F958" s="177" t="s">
        <v>1085</v>
      </c>
      <c r="G958" s="217">
        <v>3.0</v>
      </c>
      <c r="H958" s="177">
        <v>3.0</v>
      </c>
      <c r="I958" s="178">
        <v>3.0</v>
      </c>
      <c r="J958" s="178">
        <v>50.0</v>
      </c>
      <c r="K958" s="177">
        <v>16.67</v>
      </c>
      <c r="L958" s="187" t="s">
        <v>1086</v>
      </c>
    </row>
    <row r="959" ht="11.25" customHeight="1">
      <c r="A959" s="175" t="s">
        <v>4213</v>
      </c>
      <c r="B959" s="176" t="s">
        <v>4214</v>
      </c>
      <c r="C959" s="177" t="s">
        <v>1075</v>
      </c>
      <c r="D959" s="175" t="s">
        <v>4228</v>
      </c>
      <c r="E959" s="175" t="s">
        <v>4229</v>
      </c>
      <c r="F959" s="177" t="s">
        <v>1085</v>
      </c>
      <c r="G959" s="217">
        <v>3.0</v>
      </c>
      <c r="H959" s="177">
        <v>3.0</v>
      </c>
      <c r="I959" s="178">
        <v>3.0</v>
      </c>
      <c r="J959" s="178">
        <v>50.0</v>
      </c>
      <c r="K959" s="177">
        <v>16.67</v>
      </c>
      <c r="L959" s="187" t="s">
        <v>1086</v>
      </c>
    </row>
    <row r="960" ht="11.25" customHeight="1">
      <c r="A960" s="175" t="s">
        <v>4230</v>
      </c>
      <c r="B960" s="188" t="s">
        <v>4231</v>
      </c>
      <c r="C960" s="177" t="s">
        <v>1075</v>
      </c>
      <c r="D960" s="175" t="s">
        <v>4232</v>
      </c>
      <c r="E960" s="175" t="s">
        <v>4233</v>
      </c>
      <c r="F960" s="183" t="s">
        <v>4192</v>
      </c>
      <c r="G960" s="177">
        <v>5.0</v>
      </c>
      <c r="H960" s="177">
        <v>2.0</v>
      </c>
      <c r="I960" s="177">
        <v>5.0</v>
      </c>
      <c r="J960" s="184">
        <v>50.0</v>
      </c>
      <c r="K960" s="185" t="s">
        <v>4234</v>
      </c>
      <c r="L960" s="187" t="s">
        <v>1086</v>
      </c>
    </row>
    <row r="961" ht="11.25" customHeight="1">
      <c r="A961" s="214" t="s">
        <v>4230</v>
      </c>
      <c r="B961" s="218" t="s">
        <v>4231</v>
      </c>
      <c r="C961" s="209" t="s">
        <v>1075</v>
      </c>
      <c r="D961" s="214" t="s">
        <v>4235</v>
      </c>
      <c r="E961" s="214" t="s">
        <v>4236</v>
      </c>
      <c r="F961" s="219" t="s">
        <v>4192</v>
      </c>
      <c r="G961" s="209">
        <v>5.0</v>
      </c>
      <c r="H961" s="209">
        <v>2.0</v>
      </c>
      <c r="I961" s="209">
        <v>5.0</v>
      </c>
      <c r="J961" s="220">
        <v>50.0</v>
      </c>
      <c r="K961" s="221" t="s">
        <v>4234</v>
      </c>
      <c r="L961" s="187" t="s">
        <v>1086</v>
      </c>
    </row>
    <row r="962" ht="11.25" customHeight="1">
      <c r="A962" s="222" t="s">
        <v>4230</v>
      </c>
      <c r="B962" s="222" t="s">
        <v>4231</v>
      </c>
      <c r="C962" s="209" t="s">
        <v>1075</v>
      </c>
      <c r="D962" s="214" t="s">
        <v>4237</v>
      </c>
      <c r="E962" s="214" t="s">
        <v>4238</v>
      </c>
      <c r="F962" s="219" t="s">
        <v>1085</v>
      </c>
      <c r="G962" s="209">
        <v>5.0</v>
      </c>
      <c r="H962" s="209">
        <v>2.0</v>
      </c>
      <c r="I962" s="209">
        <v>5.0</v>
      </c>
      <c r="J962" s="220">
        <v>50.0</v>
      </c>
      <c r="K962" s="221" t="s">
        <v>4234</v>
      </c>
      <c r="L962" s="187" t="s">
        <v>1086</v>
      </c>
    </row>
    <row r="963" ht="11.25" customHeight="1">
      <c r="A963" s="175" t="s">
        <v>4239</v>
      </c>
      <c r="B963" s="188" t="s">
        <v>4240</v>
      </c>
      <c r="C963" s="177" t="s">
        <v>1075</v>
      </c>
      <c r="D963" s="175" t="s">
        <v>4241</v>
      </c>
      <c r="E963" s="175" t="s">
        <v>4242</v>
      </c>
      <c r="F963" s="183" t="s">
        <v>4243</v>
      </c>
      <c r="G963" s="177">
        <v>4.0</v>
      </c>
      <c r="H963" s="177">
        <v>2.0</v>
      </c>
      <c r="I963" s="177">
        <v>4.0</v>
      </c>
      <c r="J963" s="184">
        <v>50.0</v>
      </c>
      <c r="K963" s="185">
        <v>12.5</v>
      </c>
      <c r="L963" s="187" t="s">
        <v>1086</v>
      </c>
    </row>
    <row r="964" ht="11.25" customHeight="1">
      <c r="A964" s="175" t="s">
        <v>4244</v>
      </c>
      <c r="B964" s="176" t="s">
        <v>4245</v>
      </c>
      <c r="C964" s="182" t="s">
        <v>1075</v>
      </c>
      <c r="D964" s="168" t="s">
        <v>4246</v>
      </c>
      <c r="E964" s="186" t="s">
        <v>4247</v>
      </c>
      <c r="F964" s="183" t="s">
        <v>2081</v>
      </c>
      <c r="G964" s="177">
        <v>3.0</v>
      </c>
      <c r="H964" s="177">
        <v>2.0</v>
      </c>
      <c r="I964" s="177">
        <v>3.0</v>
      </c>
      <c r="J964" s="184">
        <v>50.0</v>
      </c>
      <c r="K964" s="185">
        <v>16.67</v>
      </c>
      <c r="L964" s="187" t="s">
        <v>1086</v>
      </c>
    </row>
    <row r="965" ht="11.25" customHeight="1">
      <c r="A965" s="175" t="s">
        <v>4244</v>
      </c>
      <c r="B965" s="176" t="s">
        <v>4245</v>
      </c>
      <c r="C965" s="182" t="s">
        <v>1075</v>
      </c>
      <c r="D965" s="168" t="s">
        <v>4248</v>
      </c>
      <c r="E965" s="186" t="s">
        <v>4249</v>
      </c>
      <c r="F965" s="183" t="s">
        <v>2081</v>
      </c>
      <c r="G965" s="177">
        <v>3.0</v>
      </c>
      <c r="H965" s="177">
        <v>2.0</v>
      </c>
      <c r="I965" s="177">
        <v>3.0</v>
      </c>
      <c r="J965" s="184">
        <v>50.0</v>
      </c>
      <c r="K965" s="185">
        <v>16.67</v>
      </c>
      <c r="L965" s="187" t="s">
        <v>1086</v>
      </c>
    </row>
    <row r="966" ht="11.25" customHeight="1">
      <c r="A966" s="175" t="s">
        <v>4244</v>
      </c>
      <c r="B966" s="176" t="s">
        <v>4245</v>
      </c>
      <c r="C966" s="182" t="s">
        <v>1075</v>
      </c>
      <c r="D966" s="168" t="s">
        <v>4250</v>
      </c>
      <c r="E966" s="186" t="s">
        <v>4251</v>
      </c>
      <c r="F966" s="183" t="s">
        <v>2081</v>
      </c>
      <c r="G966" s="177">
        <v>3.0</v>
      </c>
      <c r="H966" s="177">
        <v>2.0</v>
      </c>
      <c r="I966" s="177">
        <v>3.0</v>
      </c>
      <c r="J966" s="184">
        <v>50.0</v>
      </c>
      <c r="K966" s="185">
        <v>16.67</v>
      </c>
      <c r="L966" s="187" t="s">
        <v>1086</v>
      </c>
    </row>
    <row r="967" ht="11.25" customHeight="1">
      <c r="A967" s="175" t="s">
        <v>4244</v>
      </c>
      <c r="B967" s="176" t="s">
        <v>4245</v>
      </c>
      <c r="C967" s="182" t="s">
        <v>1075</v>
      </c>
      <c r="D967" s="168" t="s">
        <v>4252</v>
      </c>
      <c r="E967" s="186" t="s">
        <v>4253</v>
      </c>
      <c r="F967" s="183" t="s">
        <v>1085</v>
      </c>
      <c r="G967" s="177">
        <v>3.0</v>
      </c>
      <c r="H967" s="177">
        <v>2.0</v>
      </c>
      <c r="I967" s="177">
        <v>3.0</v>
      </c>
      <c r="J967" s="184">
        <v>50.0</v>
      </c>
      <c r="K967" s="185">
        <v>16.67</v>
      </c>
      <c r="L967" s="187" t="s">
        <v>1086</v>
      </c>
    </row>
    <row r="968" ht="11.25" customHeight="1">
      <c r="A968" s="175" t="s">
        <v>4244</v>
      </c>
      <c r="B968" s="188" t="s">
        <v>4245</v>
      </c>
      <c r="C968" s="177" t="s">
        <v>1075</v>
      </c>
      <c r="D968" s="175" t="s">
        <v>4254</v>
      </c>
      <c r="E968" s="186" t="s">
        <v>4255</v>
      </c>
      <c r="F968" s="223" t="s">
        <v>505</v>
      </c>
      <c r="G968" s="177">
        <v>3.0</v>
      </c>
      <c r="H968" s="177">
        <v>2.0</v>
      </c>
      <c r="I968" s="177">
        <v>3.0</v>
      </c>
      <c r="J968" s="184">
        <v>50.0</v>
      </c>
      <c r="K968" s="185">
        <v>16.67</v>
      </c>
      <c r="L968" s="187" t="s">
        <v>1086</v>
      </c>
    </row>
    <row r="969" ht="11.25" customHeight="1">
      <c r="A969" s="175" t="s">
        <v>4256</v>
      </c>
      <c r="B969" s="188" t="s">
        <v>4257</v>
      </c>
      <c r="C969" s="177" t="s">
        <v>1075</v>
      </c>
      <c r="D969" s="175" t="s">
        <v>4258</v>
      </c>
      <c r="E969" s="186" t="s">
        <v>4259</v>
      </c>
      <c r="F969" s="183" t="s">
        <v>505</v>
      </c>
      <c r="G969" s="177">
        <v>2.0</v>
      </c>
      <c r="H969" s="177">
        <v>2.0</v>
      </c>
      <c r="I969" s="177">
        <v>2.0</v>
      </c>
      <c r="J969" s="190">
        <v>50.0</v>
      </c>
      <c r="K969" s="185">
        <v>25.0</v>
      </c>
      <c r="L969" s="187" t="s">
        <v>1086</v>
      </c>
    </row>
    <row r="970" ht="11.25" customHeight="1">
      <c r="A970" s="175" t="s">
        <v>4260</v>
      </c>
      <c r="B970" s="188" t="s">
        <v>4261</v>
      </c>
      <c r="C970" s="177" t="s">
        <v>1075</v>
      </c>
      <c r="D970" s="175" t="s">
        <v>4262</v>
      </c>
      <c r="E970" s="186" t="s">
        <v>4263</v>
      </c>
      <c r="F970" s="183" t="s">
        <v>1967</v>
      </c>
      <c r="G970" s="177">
        <v>6.0</v>
      </c>
      <c r="H970" s="177">
        <v>6.0</v>
      </c>
      <c r="I970" s="177">
        <v>6.0</v>
      </c>
      <c r="J970" s="190">
        <v>50.0</v>
      </c>
      <c r="K970" s="185">
        <v>8.33</v>
      </c>
      <c r="L970" s="187" t="s">
        <v>1086</v>
      </c>
    </row>
    <row r="971" ht="11.25" customHeight="1">
      <c r="A971" s="175" t="s">
        <v>4264</v>
      </c>
      <c r="B971" s="213" t="s">
        <v>4265</v>
      </c>
      <c r="C971" s="177" t="s">
        <v>1075</v>
      </c>
      <c r="D971" s="175" t="s">
        <v>4266</v>
      </c>
      <c r="E971" s="175" t="s">
        <v>4267</v>
      </c>
      <c r="F971" s="183" t="s">
        <v>1085</v>
      </c>
      <c r="G971" s="177">
        <v>2.0</v>
      </c>
      <c r="H971" s="177">
        <v>2.0</v>
      </c>
      <c r="I971" s="177">
        <v>2.0</v>
      </c>
      <c r="J971" s="190">
        <v>50.0</v>
      </c>
      <c r="K971" s="185">
        <v>25.0</v>
      </c>
      <c r="L971" s="187" t="s">
        <v>1086</v>
      </c>
    </row>
    <row r="972" ht="11.25" customHeight="1">
      <c r="A972" s="212" t="s">
        <v>4268</v>
      </c>
      <c r="B972" s="224" t="s">
        <v>4269</v>
      </c>
      <c r="C972" s="177" t="s">
        <v>88</v>
      </c>
      <c r="D972" s="175" t="s">
        <v>4270</v>
      </c>
      <c r="E972" s="186" t="s">
        <v>3934</v>
      </c>
      <c r="F972" s="177" t="s">
        <v>2106</v>
      </c>
      <c r="G972" s="177">
        <v>5.0</v>
      </c>
      <c r="H972" s="177">
        <v>5.0</v>
      </c>
      <c r="I972" s="177">
        <v>7.0</v>
      </c>
      <c r="J972" s="177">
        <v>50.0</v>
      </c>
      <c r="K972" s="225">
        <v>10.0</v>
      </c>
      <c r="L972" s="187" t="s">
        <v>4271</v>
      </c>
    </row>
    <row r="973" ht="11.25" customHeight="1">
      <c r="A973" s="212" t="s">
        <v>4268</v>
      </c>
      <c r="B973" s="224" t="s">
        <v>4269</v>
      </c>
      <c r="C973" s="177" t="s">
        <v>88</v>
      </c>
      <c r="D973" s="175" t="s">
        <v>4272</v>
      </c>
      <c r="E973" s="186" t="s">
        <v>3941</v>
      </c>
      <c r="F973" s="177" t="s">
        <v>505</v>
      </c>
      <c r="G973" s="177">
        <v>5.0</v>
      </c>
      <c r="H973" s="177">
        <v>5.0</v>
      </c>
      <c r="I973" s="177">
        <v>7.0</v>
      </c>
      <c r="J973" s="177">
        <v>50.0</v>
      </c>
      <c r="K973" s="225">
        <v>10.0</v>
      </c>
      <c r="L973" s="187" t="s">
        <v>4271</v>
      </c>
    </row>
    <row r="974" ht="11.25" customHeight="1">
      <c r="A974" s="212" t="s">
        <v>4268</v>
      </c>
      <c r="B974" s="224" t="s">
        <v>4269</v>
      </c>
      <c r="C974" s="177" t="s">
        <v>88</v>
      </c>
      <c r="D974" s="175" t="s">
        <v>4273</v>
      </c>
      <c r="E974" s="175" t="s">
        <v>3930</v>
      </c>
      <c r="F974" s="177" t="s">
        <v>2106</v>
      </c>
      <c r="G974" s="177">
        <v>5.0</v>
      </c>
      <c r="H974" s="177">
        <v>5.0</v>
      </c>
      <c r="I974" s="177">
        <v>7.0</v>
      </c>
      <c r="J974" s="177">
        <v>50.0</v>
      </c>
      <c r="K974" s="225">
        <v>10.0</v>
      </c>
      <c r="L974" s="187" t="s">
        <v>4271</v>
      </c>
    </row>
    <row r="975" ht="11.25" customHeight="1">
      <c r="A975" s="212" t="s">
        <v>4268</v>
      </c>
      <c r="B975" s="224" t="s">
        <v>4269</v>
      </c>
      <c r="C975" s="177" t="s">
        <v>88</v>
      </c>
      <c r="D975" s="175" t="s">
        <v>4274</v>
      </c>
      <c r="E975" s="186" t="s">
        <v>3932</v>
      </c>
      <c r="F975" s="177" t="s">
        <v>2106</v>
      </c>
      <c r="G975" s="177">
        <v>5.0</v>
      </c>
      <c r="H975" s="177">
        <v>5.0</v>
      </c>
      <c r="I975" s="177">
        <v>7.0</v>
      </c>
      <c r="J975" s="177">
        <v>50.0</v>
      </c>
      <c r="K975" s="225">
        <v>10.0</v>
      </c>
      <c r="L975" s="187" t="s">
        <v>4271</v>
      </c>
    </row>
    <row r="976" ht="11.25" customHeight="1">
      <c r="A976" s="212" t="s">
        <v>4268</v>
      </c>
      <c r="B976" s="224" t="s">
        <v>4269</v>
      </c>
      <c r="C976" s="177" t="s">
        <v>88</v>
      </c>
      <c r="D976" s="175" t="s">
        <v>4275</v>
      </c>
      <c r="E976" s="175" t="s">
        <v>4276</v>
      </c>
      <c r="F976" s="177" t="s">
        <v>2106</v>
      </c>
      <c r="G976" s="177">
        <v>5.0</v>
      </c>
      <c r="H976" s="177">
        <v>5.0</v>
      </c>
      <c r="I976" s="177">
        <v>7.0</v>
      </c>
      <c r="J976" s="177">
        <v>50.0</v>
      </c>
      <c r="K976" s="225">
        <v>10.0</v>
      </c>
      <c r="L976" s="187" t="s">
        <v>4271</v>
      </c>
    </row>
    <row r="977" ht="11.25" customHeight="1">
      <c r="A977" s="212" t="s">
        <v>4268</v>
      </c>
      <c r="B977" s="224" t="s">
        <v>4269</v>
      </c>
      <c r="C977" s="177" t="s">
        <v>88</v>
      </c>
      <c r="D977" s="175" t="s">
        <v>4277</v>
      </c>
      <c r="E977" s="175" t="s">
        <v>3936</v>
      </c>
      <c r="F977" s="177" t="s">
        <v>2106</v>
      </c>
      <c r="G977" s="177">
        <v>5.0</v>
      </c>
      <c r="H977" s="177">
        <v>5.0</v>
      </c>
      <c r="I977" s="177">
        <v>7.0</v>
      </c>
      <c r="J977" s="177">
        <v>50.0</v>
      </c>
      <c r="K977" s="225">
        <v>10.0</v>
      </c>
      <c r="L977" s="187" t="s">
        <v>4271</v>
      </c>
    </row>
    <row r="978" ht="11.25" customHeight="1">
      <c r="A978" s="212" t="s">
        <v>4268</v>
      </c>
      <c r="B978" s="224" t="s">
        <v>4269</v>
      </c>
      <c r="C978" s="177" t="s">
        <v>88</v>
      </c>
      <c r="D978" s="175" t="s">
        <v>4278</v>
      </c>
      <c r="E978" s="175" t="s">
        <v>4279</v>
      </c>
      <c r="F978" s="177" t="s">
        <v>505</v>
      </c>
      <c r="G978" s="177">
        <v>5.0</v>
      </c>
      <c r="H978" s="177">
        <v>5.0</v>
      </c>
      <c r="I978" s="177">
        <v>7.0</v>
      </c>
      <c r="J978" s="177">
        <v>50.0</v>
      </c>
      <c r="K978" s="225">
        <v>10.0</v>
      </c>
      <c r="L978" s="187" t="s">
        <v>4271</v>
      </c>
    </row>
    <row r="979" ht="11.25" customHeight="1">
      <c r="A979" s="175" t="s">
        <v>4280</v>
      </c>
      <c r="B979" s="176" t="s">
        <v>4281</v>
      </c>
      <c r="C979" s="177" t="s">
        <v>88</v>
      </c>
      <c r="D979" s="175" t="s">
        <v>4273</v>
      </c>
      <c r="E979" s="186" t="s">
        <v>3930</v>
      </c>
      <c r="F979" s="177" t="s">
        <v>2106</v>
      </c>
      <c r="G979" s="178">
        <v>2.0</v>
      </c>
      <c r="H979" s="178">
        <v>2.0</v>
      </c>
      <c r="I979" s="178">
        <v>2.0</v>
      </c>
      <c r="J979" s="178">
        <v>50.0</v>
      </c>
      <c r="K979" s="225">
        <v>25.0</v>
      </c>
      <c r="L979" s="187" t="s">
        <v>4271</v>
      </c>
    </row>
    <row r="980" ht="11.25" customHeight="1">
      <c r="A980" s="175" t="s">
        <v>4280</v>
      </c>
      <c r="B980" s="176" t="s">
        <v>4281</v>
      </c>
      <c r="C980" s="177" t="s">
        <v>88</v>
      </c>
      <c r="D980" s="175" t="s">
        <v>4282</v>
      </c>
      <c r="E980" s="186" t="s">
        <v>3932</v>
      </c>
      <c r="F980" s="177" t="s">
        <v>2106</v>
      </c>
      <c r="G980" s="178">
        <v>2.0</v>
      </c>
      <c r="H980" s="178">
        <v>2.0</v>
      </c>
      <c r="I980" s="178">
        <v>2.0</v>
      </c>
      <c r="J980" s="178">
        <v>50.0</v>
      </c>
      <c r="K980" s="225">
        <v>25.0</v>
      </c>
      <c r="L980" s="187" t="s">
        <v>4271</v>
      </c>
    </row>
    <row r="981" ht="11.25" customHeight="1">
      <c r="A981" s="212" t="s">
        <v>4283</v>
      </c>
      <c r="B981" s="226" t="s">
        <v>4284</v>
      </c>
      <c r="C981" s="177" t="s">
        <v>88</v>
      </c>
      <c r="D981" s="175" t="s">
        <v>4285</v>
      </c>
      <c r="E981" s="175" t="s">
        <v>3936</v>
      </c>
      <c r="F981" s="177" t="s">
        <v>2106</v>
      </c>
      <c r="G981" s="178">
        <v>3.0</v>
      </c>
      <c r="H981" s="178">
        <v>3.0</v>
      </c>
      <c r="I981" s="178">
        <v>3.0</v>
      </c>
      <c r="J981" s="178">
        <v>50.0</v>
      </c>
      <c r="K981" s="225">
        <f>50/3</f>
        <v>16.66666667</v>
      </c>
      <c r="L981" s="187" t="s">
        <v>4271</v>
      </c>
    </row>
    <row r="982" ht="11.25" customHeight="1">
      <c r="A982" s="227" t="s">
        <v>4286</v>
      </c>
      <c r="B982" s="228" t="s">
        <v>3770</v>
      </c>
      <c r="C982" s="229" t="s">
        <v>88</v>
      </c>
      <c r="D982" s="175" t="s">
        <v>4287</v>
      </c>
      <c r="E982" s="186" t="s">
        <v>3727</v>
      </c>
      <c r="F982" s="177" t="s">
        <v>1967</v>
      </c>
      <c r="G982" s="178">
        <v>5.0</v>
      </c>
      <c r="H982" s="178">
        <v>4.0</v>
      </c>
      <c r="I982" s="178">
        <v>5.0</v>
      </c>
      <c r="J982" s="178">
        <v>50.0</v>
      </c>
      <c r="K982" s="177">
        <v>10.0</v>
      </c>
      <c r="L982" s="187" t="s">
        <v>1805</v>
      </c>
    </row>
    <row r="983" ht="11.25" customHeight="1">
      <c r="A983" s="227" t="s">
        <v>4286</v>
      </c>
      <c r="B983" s="228" t="s">
        <v>3770</v>
      </c>
      <c r="C983" s="229" t="s">
        <v>88</v>
      </c>
      <c r="D983" s="175" t="s">
        <v>4288</v>
      </c>
      <c r="E983" s="186" t="s">
        <v>3772</v>
      </c>
      <c r="F983" s="177" t="s">
        <v>1967</v>
      </c>
      <c r="G983" s="178">
        <v>5.0</v>
      </c>
      <c r="H983" s="178">
        <v>4.0</v>
      </c>
      <c r="I983" s="178">
        <v>5.0</v>
      </c>
      <c r="J983" s="178">
        <v>50.0</v>
      </c>
      <c r="K983" s="177">
        <v>10.0</v>
      </c>
      <c r="L983" s="187" t="s">
        <v>1805</v>
      </c>
    </row>
    <row r="984" ht="11.25" customHeight="1">
      <c r="A984" s="227" t="s">
        <v>4286</v>
      </c>
      <c r="B984" s="228" t="s">
        <v>3770</v>
      </c>
      <c r="C984" s="229" t="s">
        <v>88</v>
      </c>
      <c r="D984" s="175" t="s">
        <v>4289</v>
      </c>
      <c r="E984" s="186" t="s">
        <v>3774</v>
      </c>
      <c r="F984" s="177" t="s">
        <v>1967</v>
      </c>
      <c r="G984" s="178">
        <v>5.0</v>
      </c>
      <c r="H984" s="178">
        <v>4.0</v>
      </c>
      <c r="I984" s="178">
        <v>5.0</v>
      </c>
      <c r="J984" s="178">
        <v>50.0</v>
      </c>
      <c r="K984" s="177">
        <v>10.0</v>
      </c>
      <c r="L984" s="187" t="s">
        <v>1805</v>
      </c>
    </row>
    <row r="985" ht="11.25" customHeight="1">
      <c r="A985" s="175" t="s">
        <v>4290</v>
      </c>
      <c r="B985" s="188" t="s">
        <v>4291</v>
      </c>
      <c r="C985" s="229" t="s">
        <v>88</v>
      </c>
      <c r="D985" s="175" t="s">
        <v>4292</v>
      </c>
      <c r="E985" s="186" t="s">
        <v>3705</v>
      </c>
      <c r="F985" s="177" t="s">
        <v>1967</v>
      </c>
      <c r="G985" s="177">
        <v>2.0</v>
      </c>
      <c r="H985" s="177">
        <v>2.0</v>
      </c>
      <c r="I985" s="177">
        <v>2.0</v>
      </c>
      <c r="J985" s="184">
        <v>50.0</v>
      </c>
      <c r="K985" s="185">
        <v>25.0</v>
      </c>
      <c r="L985" s="187" t="s">
        <v>1805</v>
      </c>
    </row>
    <row r="986" ht="11.25" customHeight="1">
      <c r="A986" s="212" t="s">
        <v>4290</v>
      </c>
      <c r="B986" s="181" t="s">
        <v>3725</v>
      </c>
      <c r="C986" s="229" t="s">
        <v>88</v>
      </c>
      <c r="D986" s="175" t="s">
        <v>4287</v>
      </c>
      <c r="E986" s="186" t="s">
        <v>3727</v>
      </c>
      <c r="F986" s="177" t="s">
        <v>1967</v>
      </c>
      <c r="G986" s="177">
        <v>2.0</v>
      </c>
      <c r="H986" s="177">
        <v>2.0</v>
      </c>
      <c r="I986" s="177">
        <v>2.0</v>
      </c>
      <c r="J986" s="184">
        <v>50.0</v>
      </c>
      <c r="K986" s="185">
        <v>25.0</v>
      </c>
      <c r="L986" s="187" t="s">
        <v>1805</v>
      </c>
    </row>
    <row r="987" ht="11.25" customHeight="1">
      <c r="A987" s="175" t="s">
        <v>4290</v>
      </c>
      <c r="B987" s="188" t="s">
        <v>3725</v>
      </c>
      <c r="C987" s="33" t="s">
        <v>88</v>
      </c>
      <c r="D987" s="175" t="s">
        <v>4293</v>
      </c>
      <c r="E987" s="186" t="s">
        <v>4294</v>
      </c>
      <c r="F987" s="177" t="s">
        <v>505</v>
      </c>
      <c r="G987" s="177">
        <v>2.0</v>
      </c>
      <c r="H987" s="177">
        <v>2.0</v>
      </c>
      <c r="I987" s="177">
        <v>2.0</v>
      </c>
      <c r="J987" s="184">
        <v>50.0</v>
      </c>
      <c r="K987" s="185">
        <v>25.0</v>
      </c>
      <c r="L987" s="187" t="s">
        <v>1805</v>
      </c>
    </row>
    <row r="988" ht="11.25" customHeight="1">
      <c r="A988" s="230" t="s">
        <v>1801</v>
      </c>
      <c r="B988" s="231" t="s">
        <v>4295</v>
      </c>
      <c r="C988" s="229" t="s">
        <v>88</v>
      </c>
      <c r="D988" s="175" t="s">
        <v>4296</v>
      </c>
      <c r="E988" s="186" t="s">
        <v>4297</v>
      </c>
      <c r="F988" s="177" t="s">
        <v>1967</v>
      </c>
      <c r="G988" s="177">
        <v>2.0</v>
      </c>
      <c r="H988" s="177">
        <v>2.0</v>
      </c>
      <c r="I988" s="177">
        <v>2.0</v>
      </c>
      <c r="J988" s="184">
        <v>50.0</v>
      </c>
      <c r="K988" s="185">
        <v>25.0</v>
      </c>
      <c r="L988" s="187" t="s">
        <v>1805</v>
      </c>
    </row>
    <row r="989" ht="11.25" customHeight="1">
      <c r="A989" s="175" t="s">
        <v>1801</v>
      </c>
      <c r="B989" s="188" t="s">
        <v>3800</v>
      </c>
      <c r="C989" s="229" t="s">
        <v>88</v>
      </c>
      <c r="D989" s="175" t="s">
        <v>4287</v>
      </c>
      <c r="E989" s="186" t="s">
        <v>3727</v>
      </c>
      <c r="F989" s="177" t="s">
        <v>1967</v>
      </c>
      <c r="G989" s="177">
        <v>2.0</v>
      </c>
      <c r="H989" s="177">
        <v>2.0</v>
      </c>
      <c r="I989" s="177">
        <v>2.0</v>
      </c>
      <c r="J989" s="184">
        <v>50.0</v>
      </c>
      <c r="K989" s="185">
        <v>25.0</v>
      </c>
      <c r="L989" s="187" t="s">
        <v>1805</v>
      </c>
    </row>
    <row r="990" ht="11.25" customHeight="1">
      <c r="A990" s="175" t="s">
        <v>1801</v>
      </c>
      <c r="B990" s="188" t="s">
        <v>3742</v>
      </c>
      <c r="C990" s="229" t="s">
        <v>88</v>
      </c>
      <c r="D990" s="175" t="s">
        <v>4287</v>
      </c>
      <c r="E990" s="186" t="s">
        <v>4298</v>
      </c>
      <c r="F990" s="177" t="s">
        <v>1967</v>
      </c>
      <c r="G990" s="177">
        <v>2.0</v>
      </c>
      <c r="H990" s="177">
        <v>2.0</v>
      </c>
      <c r="I990" s="177">
        <v>2.0</v>
      </c>
      <c r="J990" s="184">
        <v>50.0</v>
      </c>
      <c r="K990" s="185">
        <v>25.0</v>
      </c>
      <c r="L990" s="187" t="s">
        <v>1805</v>
      </c>
    </row>
    <row r="991" ht="11.25" customHeight="1">
      <c r="A991" s="212" t="s">
        <v>4299</v>
      </c>
      <c r="B991" s="181" t="s">
        <v>3887</v>
      </c>
      <c r="C991" s="229" t="s">
        <v>88</v>
      </c>
      <c r="D991" s="175" t="s">
        <v>4287</v>
      </c>
      <c r="E991" s="186" t="s">
        <v>4300</v>
      </c>
      <c r="F991" s="177" t="s">
        <v>1967</v>
      </c>
      <c r="G991" s="177">
        <v>2.0</v>
      </c>
      <c r="H991" s="177">
        <v>2.0</v>
      </c>
      <c r="I991" s="177">
        <v>2.0</v>
      </c>
      <c r="J991" s="184">
        <v>50.0</v>
      </c>
      <c r="K991" s="185">
        <v>25.0</v>
      </c>
      <c r="L991" s="187" t="s">
        <v>1805</v>
      </c>
    </row>
    <row r="992" ht="11.25" customHeight="1">
      <c r="A992" s="175" t="s">
        <v>1801</v>
      </c>
      <c r="B992" s="188" t="s">
        <v>4301</v>
      </c>
      <c r="C992" s="229" t="s">
        <v>4302</v>
      </c>
      <c r="D992" s="175" t="s">
        <v>4303</v>
      </c>
      <c r="E992" s="186" t="s">
        <v>4304</v>
      </c>
      <c r="F992" s="177" t="s">
        <v>505</v>
      </c>
      <c r="G992" s="177">
        <v>2.0</v>
      </c>
      <c r="H992" s="177">
        <v>2.0</v>
      </c>
      <c r="I992" s="177">
        <v>2.0</v>
      </c>
      <c r="J992" s="184">
        <v>50.0</v>
      </c>
      <c r="K992" s="185">
        <v>25.0</v>
      </c>
      <c r="L992" s="187" t="s">
        <v>1805</v>
      </c>
    </row>
    <row r="993" ht="11.25" customHeight="1">
      <c r="A993" s="232" t="s">
        <v>4305</v>
      </c>
      <c r="B993" s="201" t="s">
        <v>4306</v>
      </c>
      <c r="C993" s="33" t="s">
        <v>4307</v>
      </c>
      <c r="D993" s="196" t="s">
        <v>4308</v>
      </c>
      <c r="E993" s="233" t="s">
        <v>4309</v>
      </c>
      <c r="F993" s="234" t="s">
        <v>1967</v>
      </c>
      <c r="G993" s="235">
        <v>22.0</v>
      </c>
      <c r="H993" s="235">
        <v>3.0</v>
      </c>
      <c r="I993" s="33">
        <v>22.0</v>
      </c>
      <c r="J993" s="56">
        <v>50.0</v>
      </c>
      <c r="K993" s="199">
        <f t="shared" ref="K993:K996" si="16">J993/G993</f>
        <v>2.272727273</v>
      </c>
      <c r="L993" s="187" t="s">
        <v>4310</v>
      </c>
    </row>
    <row r="994" ht="11.25" customHeight="1">
      <c r="A994" s="232" t="s">
        <v>4311</v>
      </c>
      <c r="B994" s="201" t="s">
        <v>4306</v>
      </c>
      <c r="C994" s="33" t="s">
        <v>4307</v>
      </c>
      <c r="D994" s="196" t="s">
        <v>4312</v>
      </c>
      <c r="E994" s="233" t="s">
        <v>4313</v>
      </c>
      <c r="F994" s="234" t="s">
        <v>1967</v>
      </c>
      <c r="G994" s="235">
        <v>22.0</v>
      </c>
      <c r="H994" s="235">
        <v>3.0</v>
      </c>
      <c r="I994" s="33">
        <v>22.0</v>
      </c>
      <c r="J994" s="56">
        <v>50.0</v>
      </c>
      <c r="K994" s="199">
        <f t="shared" si="16"/>
        <v>2.272727273</v>
      </c>
      <c r="L994" s="187" t="s">
        <v>4310</v>
      </c>
    </row>
    <row r="995" ht="11.25" customHeight="1">
      <c r="A995" s="232" t="s">
        <v>4314</v>
      </c>
      <c r="B995" s="201" t="s">
        <v>4306</v>
      </c>
      <c r="C995" s="33" t="s">
        <v>4307</v>
      </c>
      <c r="D995" s="196" t="s">
        <v>4315</v>
      </c>
      <c r="E995" s="233" t="s">
        <v>4316</v>
      </c>
      <c r="F995" s="234" t="s">
        <v>1967</v>
      </c>
      <c r="G995" s="235">
        <v>22.0</v>
      </c>
      <c r="H995" s="235">
        <v>3.0</v>
      </c>
      <c r="I995" s="33">
        <v>22.0</v>
      </c>
      <c r="J995" s="56">
        <v>50.0</v>
      </c>
      <c r="K995" s="199">
        <f t="shared" si="16"/>
        <v>2.272727273</v>
      </c>
      <c r="L995" s="187" t="s">
        <v>4310</v>
      </c>
    </row>
    <row r="996" ht="11.25" customHeight="1">
      <c r="A996" s="196" t="s">
        <v>4317</v>
      </c>
      <c r="B996" s="201" t="s">
        <v>4318</v>
      </c>
      <c r="C996" s="33" t="s">
        <v>4307</v>
      </c>
      <c r="D996" s="196" t="s">
        <v>4319</v>
      </c>
      <c r="E996" s="233" t="s">
        <v>1422</v>
      </c>
      <c r="F996" s="234" t="s">
        <v>2265</v>
      </c>
      <c r="G996" s="235">
        <v>8.0</v>
      </c>
      <c r="H996" s="235">
        <v>8.0</v>
      </c>
      <c r="I996" s="33">
        <v>8.0</v>
      </c>
      <c r="J996" s="56">
        <v>50.0</v>
      </c>
      <c r="K996" s="199">
        <f t="shared" si="16"/>
        <v>6.25</v>
      </c>
      <c r="L996" s="187" t="s">
        <v>4310</v>
      </c>
    </row>
    <row r="997" ht="11.25" customHeight="1">
      <c r="A997" s="175" t="s">
        <v>4320</v>
      </c>
      <c r="B997" s="176" t="s">
        <v>4321</v>
      </c>
      <c r="C997" s="177" t="s">
        <v>1075</v>
      </c>
      <c r="D997" s="175" t="s">
        <v>4322</v>
      </c>
      <c r="E997" s="186" t="s">
        <v>4323</v>
      </c>
      <c r="F997" s="177" t="s">
        <v>2106</v>
      </c>
      <c r="G997" s="178">
        <v>5.0</v>
      </c>
      <c r="H997" s="178">
        <v>5.0</v>
      </c>
      <c r="I997" s="178">
        <v>5.0</v>
      </c>
      <c r="J997" s="185">
        <v>50.0</v>
      </c>
      <c r="K997" s="185">
        <v>10.0</v>
      </c>
      <c r="L997" s="187" t="s">
        <v>4324</v>
      </c>
    </row>
    <row r="998" ht="11.25" customHeight="1">
      <c r="A998" s="180" t="s">
        <v>4320</v>
      </c>
      <c r="B998" s="181" t="s">
        <v>4325</v>
      </c>
      <c r="C998" s="182" t="s">
        <v>1075</v>
      </c>
      <c r="D998" s="175" t="s">
        <v>4326</v>
      </c>
      <c r="E998" s="186" t="s">
        <v>4327</v>
      </c>
      <c r="F998" s="183" t="s">
        <v>2106</v>
      </c>
      <c r="G998" s="177">
        <v>5.0</v>
      </c>
      <c r="H998" s="177">
        <v>5.0</v>
      </c>
      <c r="I998" s="177">
        <v>5.0</v>
      </c>
      <c r="J998" s="184">
        <v>50.0</v>
      </c>
      <c r="K998" s="185">
        <v>10.0</v>
      </c>
      <c r="L998" s="187" t="s">
        <v>4324</v>
      </c>
    </row>
    <row r="999" ht="11.25" customHeight="1">
      <c r="A999" s="175" t="s">
        <v>4320</v>
      </c>
      <c r="B999" s="176" t="s">
        <v>4325</v>
      </c>
      <c r="C999" s="182" t="s">
        <v>1075</v>
      </c>
      <c r="D999" s="175" t="s">
        <v>4328</v>
      </c>
      <c r="E999" s="186" t="s">
        <v>4329</v>
      </c>
      <c r="F999" s="183" t="s">
        <v>2106</v>
      </c>
      <c r="G999" s="177">
        <v>5.0</v>
      </c>
      <c r="H999" s="177">
        <v>5.0</v>
      </c>
      <c r="I999" s="177">
        <v>5.0</v>
      </c>
      <c r="J999" s="184">
        <v>50.0</v>
      </c>
      <c r="K999" s="185">
        <v>10.0</v>
      </c>
      <c r="L999" s="187" t="s">
        <v>4324</v>
      </c>
    </row>
    <row r="1000" ht="11.25" customHeight="1">
      <c r="A1000" s="175" t="s">
        <v>4320</v>
      </c>
      <c r="B1000" s="188" t="s">
        <v>4325</v>
      </c>
      <c r="C1000" s="177" t="s">
        <v>1075</v>
      </c>
      <c r="D1000" s="175" t="s">
        <v>4330</v>
      </c>
      <c r="E1000" s="186" t="s">
        <v>4331</v>
      </c>
      <c r="F1000" s="183" t="s">
        <v>2106</v>
      </c>
      <c r="G1000" s="177">
        <v>5.0</v>
      </c>
      <c r="H1000" s="177">
        <v>5.0</v>
      </c>
      <c r="I1000" s="177">
        <v>5.0</v>
      </c>
      <c r="J1000" s="184">
        <v>50.0</v>
      </c>
      <c r="K1000" s="185">
        <v>10.0</v>
      </c>
      <c r="L1000" s="187" t="s">
        <v>4324</v>
      </c>
    </row>
    <row r="1001" ht="11.25" customHeight="1">
      <c r="A1001" s="175" t="s">
        <v>4320</v>
      </c>
      <c r="B1001" s="188" t="s">
        <v>4325</v>
      </c>
      <c r="C1001" s="177" t="s">
        <v>1075</v>
      </c>
      <c r="D1001" s="175" t="s">
        <v>4332</v>
      </c>
      <c r="E1001" s="186" t="s">
        <v>4333</v>
      </c>
      <c r="F1001" s="183" t="s">
        <v>2106</v>
      </c>
      <c r="G1001" s="177">
        <v>5.0</v>
      </c>
      <c r="H1001" s="177">
        <v>5.0</v>
      </c>
      <c r="I1001" s="177">
        <v>5.0</v>
      </c>
      <c r="J1001" s="184">
        <v>50.0</v>
      </c>
      <c r="K1001" s="185">
        <v>10.0</v>
      </c>
      <c r="L1001" s="187" t="s">
        <v>4324</v>
      </c>
    </row>
    <row r="1002" ht="11.25" customHeight="1">
      <c r="A1002" s="175" t="s">
        <v>4320</v>
      </c>
      <c r="B1002" s="188" t="s">
        <v>4325</v>
      </c>
      <c r="C1002" s="177" t="s">
        <v>1075</v>
      </c>
      <c r="D1002" s="175" t="s">
        <v>4334</v>
      </c>
      <c r="E1002" s="186" t="s">
        <v>4335</v>
      </c>
      <c r="F1002" s="183" t="s">
        <v>2106</v>
      </c>
      <c r="G1002" s="177">
        <v>5.0</v>
      </c>
      <c r="H1002" s="177">
        <v>5.0</v>
      </c>
      <c r="I1002" s="177">
        <v>5.0</v>
      </c>
      <c r="J1002" s="184">
        <v>50.0</v>
      </c>
      <c r="K1002" s="185">
        <v>10.0</v>
      </c>
      <c r="L1002" s="187" t="s">
        <v>4324</v>
      </c>
    </row>
    <row r="1003" ht="11.25" customHeight="1">
      <c r="A1003" s="175" t="s">
        <v>4320</v>
      </c>
      <c r="B1003" s="188" t="s">
        <v>4325</v>
      </c>
      <c r="C1003" s="177" t="s">
        <v>1075</v>
      </c>
      <c r="D1003" s="175" t="s">
        <v>4336</v>
      </c>
      <c r="E1003" s="186" t="s">
        <v>4337</v>
      </c>
      <c r="F1003" s="183" t="s">
        <v>2106</v>
      </c>
      <c r="G1003" s="177">
        <v>5.0</v>
      </c>
      <c r="H1003" s="177">
        <v>5.0</v>
      </c>
      <c r="I1003" s="177">
        <v>5.0</v>
      </c>
      <c r="J1003" s="184">
        <v>50.0</v>
      </c>
      <c r="K1003" s="185">
        <v>10.0</v>
      </c>
      <c r="L1003" s="187" t="s">
        <v>4324</v>
      </c>
    </row>
    <row r="1004" ht="11.25" customHeight="1">
      <c r="A1004" s="175" t="s">
        <v>4338</v>
      </c>
      <c r="B1004" s="188" t="s">
        <v>4339</v>
      </c>
      <c r="C1004" s="177" t="s">
        <v>1075</v>
      </c>
      <c r="D1004" s="175" t="s">
        <v>4340</v>
      </c>
      <c r="E1004" s="186" t="s">
        <v>4341</v>
      </c>
      <c r="F1004" s="183" t="s">
        <v>1758</v>
      </c>
      <c r="G1004" s="177">
        <v>2.0</v>
      </c>
      <c r="H1004" s="177">
        <v>2.0</v>
      </c>
      <c r="I1004" s="177">
        <v>2.0</v>
      </c>
      <c r="J1004" s="184">
        <v>50.0</v>
      </c>
      <c r="K1004" s="185">
        <v>25.0</v>
      </c>
      <c r="L1004" s="187" t="s">
        <v>4324</v>
      </c>
    </row>
    <row r="1005" ht="11.25" customHeight="1">
      <c r="A1005" s="175" t="s">
        <v>4342</v>
      </c>
      <c r="B1005" s="188" t="s">
        <v>4343</v>
      </c>
      <c r="C1005" s="177" t="s">
        <v>1075</v>
      </c>
      <c r="D1005" s="175" t="s">
        <v>4344</v>
      </c>
      <c r="E1005" s="186" t="s">
        <v>4345</v>
      </c>
      <c r="F1005" s="183" t="s">
        <v>4346</v>
      </c>
      <c r="G1005" s="177">
        <v>2.0</v>
      </c>
      <c r="H1005" s="177">
        <v>2.0</v>
      </c>
      <c r="I1005" s="177">
        <v>3.0</v>
      </c>
      <c r="J1005" s="190">
        <v>50.0</v>
      </c>
      <c r="K1005" s="185">
        <v>25.0</v>
      </c>
      <c r="L1005" s="187" t="s">
        <v>4324</v>
      </c>
    </row>
    <row r="1006" ht="11.25" customHeight="1">
      <c r="A1006" s="175" t="s">
        <v>4347</v>
      </c>
      <c r="B1006" s="188" t="s">
        <v>4348</v>
      </c>
      <c r="C1006" s="177" t="s">
        <v>1075</v>
      </c>
      <c r="D1006" s="175" t="s">
        <v>4349</v>
      </c>
      <c r="E1006" s="186" t="s">
        <v>4350</v>
      </c>
      <c r="F1006" s="177" t="s">
        <v>4209</v>
      </c>
      <c r="G1006" s="177">
        <v>2.0</v>
      </c>
      <c r="H1006" s="177">
        <v>2.0</v>
      </c>
      <c r="I1006" s="177">
        <v>9.0</v>
      </c>
      <c r="J1006" s="177">
        <v>50.0</v>
      </c>
      <c r="K1006" s="177">
        <v>25.0</v>
      </c>
      <c r="L1006" s="187" t="s">
        <v>1095</v>
      </c>
    </row>
    <row r="1007" ht="11.25" customHeight="1">
      <c r="A1007" s="175" t="s">
        <v>4351</v>
      </c>
      <c r="B1007" s="188" t="s">
        <v>4348</v>
      </c>
      <c r="C1007" s="177" t="s">
        <v>1075</v>
      </c>
      <c r="D1007" s="175" t="s">
        <v>4352</v>
      </c>
      <c r="E1007" s="186" t="s">
        <v>4353</v>
      </c>
      <c r="F1007" s="177" t="s">
        <v>4209</v>
      </c>
      <c r="G1007" s="177">
        <v>2.0</v>
      </c>
      <c r="H1007" s="177">
        <v>2.0</v>
      </c>
      <c r="I1007" s="177">
        <v>9.0</v>
      </c>
      <c r="J1007" s="177">
        <v>50.0</v>
      </c>
      <c r="K1007" s="177">
        <v>25.0</v>
      </c>
      <c r="L1007" s="187" t="s">
        <v>1095</v>
      </c>
    </row>
    <row r="1008" ht="11.25" customHeight="1">
      <c r="A1008" s="175" t="s">
        <v>4354</v>
      </c>
      <c r="B1008" s="188" t="s">
        <v>4355</v>
      </c>
      <c r="C1008" s="177" t="s">
        <v>1075</v>
      </c>
      <c r="D1008" s="175" t="s">
        <v>4356</v>
      </c>
      <c r="E1008" s="186" t="s">
        <v>4357</v>
      </c>
      <c r="F1008" s="177" t="s">
        <v>1085</v>
      </c>
      <c r="G1008" s="177">
        <v>6.0</v>
      </c>
      <c r="H1008" s="177">
        <v>6.0</v>
      </c>
      <c r="I1008" s="177">
        <v>6.0</v>
      </c>
      <c r="J1008" s="177">
        <v>50.0</v>
      </c>
      <c r="K1008" s="177">
        <v>8.33</v>
      </c>
      <c r="L1008" s="187" t="s">
        <v>1095</v>
      </c>
    </row>
    <row r="1009" ht="11.25" customHeight="1">
      <c r="A1009" s="175" t="s">
        <v>4358</v>
      </c>
      <c r="B1009" s="188" t="s">
        <v>4355</v>
      </c>
      <c r="C1009" s="177" t="s">
        <v>1075</v>
      </c>
      <c r="D1009" s="175" t="s">
        <v>4359</v>
      </c>
      <c r="E1009" s="186" t="s">
        <v>3949</v>
      </c>
      <c r="F1009" s="177" t="s">
        <v>4209</v>
      </c>
      <c r="G1009" s="177">
        <v>6.0</v>
      </c>
      <c r="H1009" s="177">
        <v>6.0</v>
      </c>
      <c r="I1009" s="177">
        <v>6.0</v>
      </c>
      <c r="J1009" s="177">
        <v>50.0</v>
      </c>
      <c r="K1009" s="177">
        <v>8.33</v>
      </c>
      <c r="L1009" s="187" t="s">
        <v>1095</v>
      </c>
    </row>
    <row r="1010" ht="11.25" customHeight="1">
      <c r="A1010" s="175" t="s">
        <v>4360</v>
      </c>
      <c r="B1010" s="188" t="s">
        <v>4348</v>
      </c>
      <c r="C1010" s="177" t="s">
        <v>1075</v>
      </c>
      <c r="D1010" s="175" t="s">
        <v>4361</v>
      </c>
      <c r="E1010" s="186" t="s">
        <v>4362</v>
      </c>
      <c r="F1010" s="177" t="s">
        <v>4209</v>
      </c>
      <c r="G1010" s="177">
        <v>2.0</v>
      </c>
      <c r="H1010" s="177">
        <v>2.0</v>
      </c>
      <c r="I1010" s="177">
        <v>9.0</v>
      </c>
      <c r="J1010" s="177">
        <v>50.0</v>
      </c>
      <c r="K1010" s="177">
        <v>25.0</v>
      </c>
      <c r="L1010" s="187" t="s">
        <v>1095</v>
      </c>
    </row>
    <row r="1011" ht="11.25" customHeight="1">
      <c r="A1011" s="175" t="s">
        <v>4363</v>
      </c>
      <c r="B1011" s="188" t="s">
        <v>1087</v>
      </c>
      <c r="C1011" s="177" t="s">
        <v>1075</v>
      </c>
      <c r="D1011" s="175" t="s">
        <v>4364</v>
      </c>
      <c r="E1011" s="186" t="s">
        <v>4365</v>
      </c>
      <c r="F1011" s="177" t="s">
        <v>4209</v>
      </c>
      <c r="G1011" s="177">
        <v>2.0</v>
      </c>
      <c r="H1011" s="177">
        <v>2.0</v>
      </c>
      <c r="I1011" s="177">
        <v>9.0</v>
      </c>
      <c r="J1011" s="177">
        <v>50.0</v>
      </c>
      <c r="K1011" s="177">
        <v>25.0</v>
      </c>
      <c r="L1011" s="187" t="s">
        <v>1095</v>
      </c>
    </row>
    <row r="1012" ht="11.25" customHeight="1">
      <c r="A1012" s="175" t="s">
        <v>4366</v>
      </c>
      <c r="B1012" s="188" t="s">
        <v>4348</v>
      </c>
      <c r="C1012" s="177" t="s">
        <v>1075</v>
      </c>
      <c r="D1012" s="175" t="s">
        <v>4367</v>
      </c>
      <c r="E1012" s="186" t="s">
        <v>4368</v>
      </c>
      <c r="F1012" s="177" t="s">
        <v>4209</v>
      </c>
      <c r="G1012" s="177">
        <v>2.0</v>
      </c>
      <c r="H1012" s="177">
        <v>2.0</v>
      </c>
      <c r="I1012" s="177">
        <v>9.0</v>
      </c>
      <c r="J1012" s="177">
        <v>50.0</v>
      </c>
      <c r="K1012" s="177">
        <v>25.0</v>
      </c>
      <c r="L1012" s="187" t="s">
        <v>1095</v>
      </c>
    </row>
    <row r="1013" ht="11.25" customHeight="1">
      <c r="A1013" s="175" t="s">
        <v>4366</v>
      </c>
      <c r="B1013" s="188" t="s">
        <v>4348</v>
      </c>
      <c r="C1013" s="177" t="s">
        <v>1075</v>
      </c>
      <c r="D1013" s="175" t="s">
        <v>4369</v>
      </c>
      <c r="E1013" s="186" t="s">
        <v>4370</v>
      </c>
      <c r="F1013" s="177" t="s">
        <v>4209</v>
      </c>
      <c r="G1013" s="177">
        <v>2.0</v>
      </c>
      <c r="H1013" s="177">
        <v>2.0</v>
      </c>
      <c r="I1013" s="177">
        <v>9.0</v>
      </c>
      <c r="J1013" s="177">
        <v>50.0</v>
      </c>
      <c r="K1013" s="177">
        <v>25.0</v>
      </c>
      <c r="L1013" s="187" t="s">
        <v>1095</v>
      </c>
    </row>
    <row r="1014" ht="11.25" customHeight="1">
      <c r="A1014" s="175" t="s">
        <v>4371</v>
      </c>
      <c r="B1014" s="188" t="s">
        <v>4372</v>
      </c>
      <c r="C1014" s="177" t="s">
        <v>1075</v>
      </c>
      <c r="D1014" s="175" t="s">
        <v>4373</v>
      </c>
      <c r="E1014" s="186" t="s">
        <v>3947</v>
      </c>
      <c r="F1014" s="177" t="s">
        <v>4209</v>
      </c>
      <c r="G1014" s="177">
        <v>6.0</v>
      </c>
      <c r="H1014" s="177">
        <v>6.0</v>
      </c>
      <c r="I1014" s="177">
        <v>6.0</v>
      </c>
      <c r="J1014" s="177">
        <v>50.0</v>
      </c>
      <c r="K1014" s="177">
        <v>8.33</v>
      </c>
      <c r="L1014" s="187" t="s">
        <v>1095</v>
      </c>
    </row>
    <row r="1015" ht="11.25" customHeight="1">
      <c r="A1015" s="175" t="s">
        <v>4374</v>
      </c>
      <c r="B1015" s="188" t="s">
        <v>4355</v>
      </c>
      <c r="C1015" s="177" t="s">
        <v>1075</v>
      </c>
      <c r="D1015" s="175" t="s">
        <v>4375</v>
      </c>
      <c r="E1015" s="186" t="s">
        <v>4376</v>
      </c>
      <c r="F1015" s="177" t="s">
        <v>4209</v>
      </c>
      <c r="G1015" s="177">
        <v>6.0</v>
      </c>
      <c r="H1015" s="177">
        <v>6.0</v>
      </c>
      <c r="I1015" s="177">
        <v>6.0</v>
      </c>
      <c r="J1015" s="177">
        <v>50.0</v>
      </c>
      <c r="K1015" s="177">
        <v>8.33</v>
      </c>
      <c r="L1015" s="187" t="s">
        <v>1095</v>
      </c>
    </row>
    <row r="1016" ht="11.25" customHeight="1">
      <c r="A1016" s="175" t="s">
        <v>4354</v>
      </c>
      <c r="B1016" s="188" t="s">
        <v>4355</v>
      </c>
      <c r="C1016" s="177" t="s">
        <v>1075</v>
      </c>
      <c r="D1016" s="175" t="s">
        <v>4375</v>
      </c>
      <c r="E1016" s="186" t="s">
        <v>4376</v>
      </c>
      <c r="F1016" s="177" t="s">
        <v>4209</v>
      </c>
      <c r="G1016" s="177">
        <v>6.0</v>
      </c>
      <c r="H1016" s="177">
        <v>6.0</v>
      </c>
      <c r="I1016" s="177">
        <v>6.0</v>
      </c>
      <c r="J1016" s="177">
        <v>50.0</v>
      </c>
      <c r="K1016" s="177">
        <v>8.33</v>
      </c>
      <c r="L1016" s="187" t="s">
        <v>1095</v>
      </c>
    </row>
    <row r="1017" ht="11.25" customHeight="1">
      <c r="A1017" s="175" t="s">
        <v>4377</v>
      </c>
      <c r="B1017" s="188" t="s">
        <v>1096</v>
      </c>
      <c r="C1017" s="177" t="s">
        <v>1075</v>
      </c>
      <c r="D1017" s="175" t="s">
        <v>4378</v>
      </c>
      <c r="E1017" s="186" t="s">
        <v>4379</v>
      </c>
      <c r="F1017" s="177" t="s">
        <v>1085</v>
      </c>
      <c r="G1017" s="177">
        <v>2.0</v>
      </c>
      <c r="H1017" s="177">
        <v>2.0</v>
      </c>
      <c r="I1017" s="177">
        <v>11.0</v>
      </c>
      <c r="J1017" s="177">
        <v>50.0</v>
      </c>
      <c r="K1017" s="177">
        <v>25.0</v>
      </c>
      <c r="L1017" s="187" t="s">
        <v>1095</v>
      </c>
    </row>
    <row r="1018" ht="11.25" customHeight="1">
      <c r="A1018" s="175" t="s">
        <v>4363</v>
      </c>
      <c r="B1018" s="188" t="s">
        <v>1087</v>
      </c>
      <c r="C1018" s="177" t="s">
        <v>1075</v>
      </c>
      <c r="D1018" s="175" t="s">
        <v>4380</v>
      </c>
      <c r="E1018" s="186" t="s">
        <v>4381</v>
      </c>
      <c r="F1018" s="177" t="s">
        <v>4209</v>
      </c>
      <c r="G1018" s="177">
        <v>2.0</v>
      </c>
      <c r="H1018" s="177">
        <v>2.0</v>
      </c>
      <c r="I1018" s="177">
        <v>9.0</v>
      </c>
      <c r="J1018" s="177">
        <v>50.0</v>
      </c>
      <c r="K1018" s="177">
        <v>25.0</v>
      </c>
      <c r="L1018" s="187" t="s">
        <v>1095</v>
      </c>
    </row>
    <row r="1019" ht="11.25" customHeight="1">
      <c r="A1019" s="175" t="s">
        <v>4377</v>
      </c>
      <c r="B1019" s="188" t="s">
        <v>1096</v>
      </c>
      <c r="C1019" s="177" t="s">
        <v>1075</v>
      </c>
      <c r="D1019" s="175" t="s">
        <v>4382</v>
      </c>
      <c r="E1019" s="186" t="s">
        <v>4383</v>
      </c>
      <c r="F1019" s="177" t="s">
        <v>4209</v>
      </c>
      <c r="G1019" s="177">
        <v>2.0</v>
      </c>
      <c r="H1019" s="177">
        <v>2.0</v>
      </c>
      <c r="I1019" s="177">
        <v>11.0</v>
      </c>
      <c r="J1019" s="177">
        <v>50.0</v>
      </c>
      <c r="K1019" s="177">
        <v>25.0</v>
      </c>
      <c r="L1019" s="187" t="s">
        <v>1095</v>
      </c>
    </row>
    <row r="1020" ht="11.25" customHeight="1">
      <c r="A1020" s="175" t="s">
        <v>4384</v>
      </c>
      <c r="B1020" s="188" t="s">
        <v>4385</v>
      </c>
      <c r="C1020" s="177" t="s">
        <v>1075</v>
      </c>
      <c r="D1020" s="175" t="s">
        <v>4386</v>
      </c>
      <c r="E1020" s="186" t="s">
        <v>4387</v>
      </c>
      <c r="F1020" s="177" t="s">
        <v>4209</v>
      </c>
      <c r="G1020" s="177">
        <v>2.0</v>
      </c>
      <c r="H1020" s="177">
        <v>2.0</v>
      </c>
      <c r="I1020" s="177">
        <v>8.0</v>
      </c>
      <c r="J1020" s="177">
        <v>50.0</v>
      </c>
      <c r="K1020" s="177">
        <v>25.0</v>
      </c>
      <c r="L1020" s="187" t="s">
        <v>1095</v>
      </c>
    </row>
    <row r="1021" ht="11.25" customHeight="1">
      <c r="A1021" s="175" t="s">
        <v>4366</v>
      </c>
      <c r="B1021" s="188" t="s">
        <v>4388</v>
      </c>
      <c r="C1021" s="177" t="s">
        <v>1075</v>
      </c>
      <c r="D1021" s="175" t="s">
        <v>4389</v>
      </c>
      <c r="E1021" s="186" t="s">
        <v>4390</v>
      </c>
      <c r="F1021" s="177" t="s">
        <v>4209</v>
      </c>
      <c r="G1021" s="177">
        <v>2.0</v>
      </c>
      <c r="H1021" s="177">
        <v>2.0</v>
      </c>
      <c r="I1021" s="177">
        <v>9.0</v>
      </c>
      <c r="J1021" s="177">
        <v>50.0</v>
      </c>
      <c r="K1021" s="177">
        <v>25.0</v>
      </c>
      <c r="L1021" s="187" t="s">
        <v>1095</v>
      </c>
    </row>
    <row r="1022" ht="11.25" customHeight="1">
      <c r="A1022" s="175" t="s">
        <v>4366</v>
      </c>
      <c r="B1022" s="188" t="s">
        <v>4388</v>
      </c>
      <c r="C1022" s="177" t="s">
        <v>1075</v>
      </c>
      <c r="D1022" s="175" t="s">
        <v>4391</v>
      </c>
      <c r="E1022" s="186" t="s">
        <v>4387</v>
      </c>
      <c r="F1022" s="177" t="s">
        <v>1085</v>
      </c>
      <c r="G1022" s="177">
        <v>2.0</v>
      </c>
      <c r="H1022" s="177">
        <v>2.0</v>
      </c>
      <c r="I1022" s="177">
        <v>9.0</v>
      </c>
      <c r="J1022" s="177">
        <v>50.0</v>
      </c>
      <c r="K1022" s="177">
        <v>25.0</v>
      </c>
      <c r="L1022" s="187" t="s">
        <v>1095</v>
      </c>
    </row>
    <row r="1023" ht="11.25" customHeight="1">
      <c r="A1023" s="175" t="s">
        <v>4384</v>
      </c>
      <c r="B1023" s="188" t="s">
        <v>4385</v>
      </c>
      <c r="C1023" s="177" t="s">
        <v>1075</v>
      </c>
      <c r="D1023" s="175" t="s">
        <v>4391</v>
      </c>
      <c r="E1023" s="186" t="s">
        <v>4387</v>
      </c>
      <c r="F1023" s="177" t="s">
        <v>1085</v>
      </c>
      <c r="G1023" s="177">
        <v>2.0</v>
      </c>
      <c r="H1023" s="177">
        <v>2.0</v>
      </c>
      <c r="I1023" s="177">
        <v>9.0</v>
      </c>
      <c r="J1023" s="177">
        <v>50.0</v>
      </c>
      <c r="K1023" s="177">
        <v>25.0</v>
      </c>
      <c r="L1023" s="187" t="s">
        <v>1095</v>
      </c>
    </row>
    <row r="1024" ht="11.25" customHeight="1">
      <c r="A1024" s="175" t="s">
        <v>4363</v>
      </c>
      <c r="B1024" s="188" t="s">
        <v>1087</v>
      </c>
      <c r="C1024" s="177" t="s">
        <v>1075</v>
      </c>
      <c r="D1024" s="175" t="s">
        <v>4392</v>
      </c>
      <c r="E1024" s="186" t="s">
        <v>4393</v>
      </c>
      <c r="F1024" s="177" t="s">
        <v>4209</v>
      </c>
      <c r="G1024" s="177">
        <v>2.0</v>
      </c>
      <c r="H1024" s="177">
        <v>2.0</v>
      </c>
      <c r="I1024" s="177">
        <v>10.0</v>
      </c>
      <c r="J1024" s="177">
        <v>50.0</v>
      </c>
      <c r="K1024" s="177">
        <v>25.0</v>
      </c>
      <c r="L1024" s="187" t="s">
        <v>1095</v>
      </c>
    </row>
    <row r="1025" ht="11.25" customHeight="1">
      <c r="A1025" s="175" t="s">
        <v>4377</v>
      </c>
      <c r="B1025" s="188" t="s">
        <v>1096</v>
      </c>
      <c r="C1025" s="177" t="s">
        <v>1075</v>
      </c>
      <c r="D1025" s="175" t="s">
        <v>4394</v>
      </c>
      <c r="E1025" s="186" t="s">
        <v>4395</v>
      </c>
      <c r="F1025" s="177" t="s">
        <v>4212</v>
      </c>
      <c r="G1025" s="177">
        <v>2.0</v>
      </c>
      <c r="H1025" s="177">
        <v>2.0</v>
      </c>
      <c r="I1025" s="177">
        <v>10.0</v>
      </c>
      <c r="J1025" s="177">
        <v>50.0</v>
      </c>
      <c r="K1025" s="177">
        <v>25.0</v>
      </c>
      <c r="L1025" s="187" t="s">
        <v>1095</v>
      </c>
    </row>
    <row r="1026" ht="11.25" customHeight="1">
      <c r="A1026" s="175" t="s">
        <v>4366</v>
      </c>
      <c r="B1026" s="188" t="s">
        <v>4388</v>
      </c>
      <c r="C1026" s="177" t="s">
        <v>1075</v>
      </c>
      <c r="D1026" s="175" t="s">
        <v>4396</v>
      </c>
      <c r="E1026" s="186" t="s">
        <v>4397</v>
      </c>
      <c r="F1026" s="177" t="s">
        <v>4209</v>
      </c>
      <c r="G1026" s="177">
        <v>2.0</v>
      </c>
      <c r="H1026" s="177">
        <v>2.0</v>
      </c>
      <c r="I1026" s="177">
        <v>9.0</v>
      </c>
      <c r="J1026" s="177">
        <v>50.0</v>
      </c>
      <c r="K1026" s="177">
        <v>25.0</v>
      </c>
      <c r="L1026" s="187" t="s">
        <v>1095</v>
      </c>
    </row>
    <row r="1027" ht="11.25" customHeight="1">
      <c r="A1027" s="175" t="s">
        <v>4398</v>
      </c>
      <c r="B1027" s="188" t="s">
        <v>1104</v>
      </c>
      <c r="C1027" s="177" t="s">
        <v>1075</v>
      </c>
      <c r="D1027" s="175" t="s">
        <v>4399</v>
      </c>
      <c r="E1027" s="186" t="s">
        <v>4400</v>
      </c>
      <c r="F1027" s="177" t="s">
        <v>4209</v>
      </c>
      <c r="G1027" s="177">
        <v>2.0</v>
      </c>
      <c r="H1027" s="177">
        <v>2.0</v>
      </c>
      <c r="I1027" s="177">
        <v>8.0</v>
      </c>
      <c r="J1027" s="177">
        <v>50.0</v>
      </c>
      <c r="K1027" s="177">
        <v>25.0</v>
      </c>
      <c r="L1027" s="187" t="s">
        <v>1095</v>
      </c>
    </row>
    <row r="1028" ht="11.25" customHeight="1">
      <c r="A1028" s="175" t="s">
        <v>4363</v>
      </c>
      <c r="B1028" s="188" t="s">
        <v>1087</v>
      </c>
      <c r="C1028" s="177" t="s">
        <v>1075</v>
      </c>
      <c r="D1028" s="175" t="s">
        <v>4401</v>
      </c>
      <c r="E1028" s="186" t="s">
        <v>4402</v>
      </c>
      <c r="F1028" s="177" t="s">
        <v>4209</v>
      </c>
      <c r="G1028" s="177">
        <v>2.0</v>
      </c>
      <c r="H1028" s="177">
        <v>2.0</v>
      </c>
      <c r="I1028" s="177">
        <v>9.0</v>
      </c>
      <c r="J1028" s="177">
        <v>50.0</v>
      </c>
      <c r="K1028" s="177">
        <v>25.0</v>
      </c>
      <c r="L1028" s="187" t="s">
        <v>1095</v>
      </c>
    </row>
    <row r="1029" ht="11.25" customHeight="1">
      <c r="A1029" s="175" t="s">
        <v>4363</v>
      </c>
      <c r="B1029" s="188" t="s">
        <v>1087</v>
      </c>
      <c r="C1029" s="177" t="s">
        <v>1075</v>
      </c>
      <c r="D1029" s="175" t="s">
        <v>4403</v>
      </c>
      <c r="E1029" s="186" t="s">
        <v>4404</v>
      </c>
      <c r="F1029" s="177" t="s">
        <v>4209</v>
      </c>
      <c r="G1029" s="177">
        <v>2.0</v>
      </c>
      <c r="H1029" s="177">
        <v>2.0</v>
      </c>
      <c r="I1029" s="177">
        <v>9.0</v>
      </c>
      <c r="J1029" s="177">
        <v>50.0</v>
      </c>
      <c r="K1029" s="177">
        <v>25.0</v>
      </c>
      <c r="L1029" s="187" t="s">
        <v>1095</v>
      </c>
    </row>
    <row r="1030" ht="11.25" customHeight="1">
      <c r="A1030" s="175" t="s">
        <v>4366</v>
      </c>
      <c r="B1030" s="188" t="s">
        <v>4388</v>
      </c>
      <c r="C1030" s="177" t="s">
        <v>1075</v>
      </c>
      <c r="D1030" s="175" t="s">
        <v>4405</v>
      </c>
      <c r="E1030" s="186" t="s">
        <v>4406</v>
      </c>
      <c r="F1030" s="177" t="s">
        <v>1085</v>
      </c>
      <c r="G1030" s="177">
        <v>2.0</v>
      </c>
      <c r="H1030" s="177">
        <v>2.0</v>
      </c>
      <c r="I1030" s="177">
        <v>9.0</v>
      </c>
      <c r="J1030" s="177">
        <v>50.0</v>
      </c>
      <c r="K1030" s="177">
        <v>25.0</v>
      </c>
      <c r="L1030" s="187" t="s">
        <v>1095</v>
      </c>
    </row>
    <row r="1031" ht="11.25" customHeight="1">
      <c r="A1031" s="175" t="s">
        <v>4398</v>
      </c>
      <c r="B1031" s="188" t="s">
        <v>1104</v>
      </c>
      <c r="C1031" s="177" t="s">
        <v>1075</v>
      </c>
      <c r="D1031" s="175" t="s">
        <v>4407</v>
      </c>
      <c r="E1031" s="186" t="s">
        <v>4408</v>
      </c>
      <c r="F1031" s="177" t="s">
        <v>1085</v>
      </c>
      <c r="G1031" s="177">
        <v>2.0</v>
      </c>
      <c r="H1031" s="177">
        <v>2.0</v>
      </c>
      <c r="I1031" s="177">
        <v>8.0</v>
      </c>
      <c r="J1031" s="177">
        <v>50.0</v>
      </c>
      <c r="K1031" s="177">
        <v>25.0</v>
      </c>
      <c r="L1031" s="187" t="s">
        <v>1095</v>
      </c>
    </row>
    <row r="1032" ht="11.25" customHeight="1">
      <c r="A1032" s="175" t="s">
        <v>4377</v>
      </c>
      <c r="B1032" s="188" t="s">
        <v>1096</v>
      </c>
      <c r="C1032" s="177" t="s">
        <v>1075</v>
      </c>
      <c r="D1032" s="175" t="s">
        <v>4409</v>
      </c>
      <c r="E1032" s="186" t="s">
        <v>4410</v>
      </c>
      <c r="F1032" s="177" t="s">
        <v>4209</v>
      </c>
      <c r="G1032" s="177">
        <v>2.0</v>
      </c>
      <c r="H1032" s="177">
        <v>2.0</v>
      </c>
      <c r="I1032" s="177">
        <v>11.0</v>
      </c>
      <c r="J1032" s="177">
        <v>50.0</v>
      </c>
      <c r="K1032" s="177">
        <v>25.0</v>
      </c>
      <c r="L1032" s="187" t="s">
        <v>1095</v>
      </c>
    </row>
    <row r="1033" ht="11.25" customHeight="1">
      <c r="A1033" s="175" t="s">
        <v>4398</v>
      </c>
      <c r="B1033" s="188" t="s">
        <v>1104</v>
      </c>
      <c r="C1033" s="177" t="s">
        <v>1075</v>
      </c>
      <c r="D1033" s="175" t="s">
        <v>4411</v>
      </c>
      <c r="E1033" s="186" t="s">
        <v>4412</v>
      </c>
      <c r="F1033" s="177" t="s">
        <v>1085</v>
      </c>
      <c r="G1033" s="177">
        <v>2.0</v>
      </c>
      <c r="H1033" s="177">
        <v>2.0</v>
      </c>
      <c r="I1033" s="177">
        <v>8.0</v>
      </c>
      <c r="J1033" s="177">
        <v>50.0</v>
      </c>
      <c r="K1033" s="177">
        <v>25.0</v>
      </c>
      <c r="L1033" s="187" t="s">
        <v>1095</v>
      </c>
    </row>
    <row r="1034" ht="11.25" customHeight="1">
      <c r="A1034" s="175" t="s">
        <v>4347</v>
      </c>
      <c r="B1034" s="188" t="s">
        <v>4348</v>
      </c>
      <c r="C1034" s="177" t="s">
        <v>1075</v>
      </c>
      <c r="D1034" s="175" t="s">
        <v>4413</v>
      </c>
      <c r="E1034" s="186" t="s">
        <v>4414</v>
      </c>
      <c r="F1034" s="177" t="s">
        <v>1085</v>
      </c>
      <c r="G1034" s="177">
        <v>2.0</v>
      </c>
      <c r="H1034" s="177">
        <v>2.0</v>
      </c>
      <c r="I1034" s="177">
        <v>9.0</v>
      </c>
      <c r="J1034" s="177">
        <v>50.0</v>
      </c>
      <c r="K1034" s="177">
        <v>25.0</v>
      </c>
      <c r="L1034" s="187" t="s">
        <v>1095</v>
      </c>
    </row>
    <row r="1035" ht="11.25" customHeight="1">
      <c r="A1035" s="175" t="s">
        <v>4398</v>
      </c>
      <c r="B1035" s="188" t="s">
        <v>1104</v>
      </c>
      <c r="C1035" s="177" t="s">
        <v>1075</v>
      </c>
      <c r="D1035" s="175" t="s">
        <v>4415</v>
      </c>
      <c r="E1035" s="186" t="s">
        <v>4416</v>
      </c>
      <c r="F1035" s="177" t="s">
        <v>1085</v>
      </c>
      <c r="G1035" s="177">
        <v>2.0</v>
      </c>
      <c r="H1035" s="177">
        <v>2.0</v>
      </c>
      <c r="I1035" s="177">
        <v>8.0</v>
      </c>
      <c r="J1035" s="177">
        <v>50.0</v>
      </c>
      <c r="K1035" s="177">
        <v>25.0</v>
      </c>
      <c r="L1035" s="187" t="s">
        <v>1095</v>
      </c>
    </row>
    <row r="1036" ht="11.25" customHeight="1">
      <c r="A1036" s="175" t="s">
        <v>4366</v>
      </c>
      <c r="B1036" s="188" t="s">
        <v>4388</v>
      </c>
      <c r="C1036" s="177" t="s">
        <v>1075</v>
      </c>
      <c r="D1036" s="175" t="s">
        <v>4417</v>
      </c>
      <c r="E1036" s="186" t="s">
        <v>4418</v>
      </c>
      <c r="F1036" s="177" t="s">
        <v>1085</v>
      </c>
      <c r="G1036" s="177">
        <v>2.0</v>
      </c>
      <c r="H1036" s="177">
        <v>2.0</v>
      </c>
      <c r="I1036" s="177">
        <v>9.0</v>
      </c>
      <c r="J1036" s="177">
        <v>50.0</v>
      </c>
      <c r="K1036" s="177">
        <v>25.0</v>
      </c>
      <c r="L1036" s="187" t="s">
        <v>1095</v>
      </c>
    </row>
    <row r="1037" ht="11.25" customHeight="1">
      <c r="A1037" s="175" t="s">
        <v>4398</v>
      </c>
      <c r="B1037" s="188" t="s">
        <v>1104</v>
      </c>
      <c r="C1037" s="177" t="s">
        <v>1075</v>
      </c>
      <c r="D1037" s="175" t="s">
        <v>4419</v>
      </c>
      <c r="E1037" s="186" t="s">
        <v>4416</v>
      </c>
      <c r="F1037" s="177" t="s">
        <v>4212</v>
      </c>
      <c r="G1037" s="177">
        <v>2.0</v>
      </c>
      <c r="H1037" s="177">
        <v>2.0</v>
      </c>
      <c r="I1037" s="177">
        <v>9.0</v>
      </c>
      <c r="J1037" s="177">
        <v>50.0</v>
      </c>
      <c r="K1037" s="177">
        <v>25.0</v>
      </c>
      <c r="L1037" s="187" t="s">
        <v>1095</v>
      </c>
    </row>
    <row r="1038" ht="11.25" customHeight="1">
      <c r="A1038" s="175" t="s">
        <v>4347</v>
      </c>
      <c r="B1038" s="188" t="s">
        <v>4348</v>
      </c>
      <c r="C1038" s="177" t="s">
        <v>1075</v>
      </c>
      <c r="D1038" s="175" t="s">
        <v>4420</v>
      </c>
      <c r="E1038" s="186" t="s">
        <v>4421</v>
      </c>
      <c r="F1038" s="177" t="s">
        <v>4209</v>
      </c>
      <c r="G1038" s="177">
        <v>2.0</v>
      </c>
      <c r="H1038" s="177">
        <v>2.0</v>
      </c>
      <c r="I1038" s="177">
        <v>9.0</v>
      </c>
      <c r="J1038" s="177">
        <v>50.0</v>
      </c>
      <c r="K1038" s="177">
        <v>25.0</v>
      </c>
      <c r="L1038" s="187" t="s">
        <v>1095</v>
      </c>
    </row>
    <row r="1039" ht="11.25" customHeight="1">
      <c r="A1039" s="175" t="s">
        <v>4366</v>
      </c>
      <c r="B1039" s="188" t="s">
        <v>4348</v>
      </c>
      <c r="C1039" s="177" t="s">
        <v>1075</v>
      </c>
      <c r="D1039" s="175" t="s">
        <v>4422</v>
      </c>
      <c r="E1039" s="186" t="s">
        <v>4423</v>
      </c>
      <c r="F1039" s="177" t="s">
        <v>4212</v>
      </c>
      <c r="G1039" s="177">
        <v>2.0</v>
      </c>
      <c r="H1039" s="177">
        <v>2.0</v>
      </c>
      <c r="I1039" s="177">
        <v>10.0</v>
      </c>
      <c r="J1039" s="177">
        <v>50.0</v>
      </c>
      <c r="K1039" s="177">
        <v>25.0</v>
      </c>
      <c r="L1039" s="187" t="s">
        <v>1095</v>
      </c>
    </row>
    <row r="1040" ht="11.25" customHeight="1">
      <c r="A1040" s="175" t="s">
        <v>4377</v>
      </c>
      <c r="B1040" s="188" t="s">
        <v>1096</v>
      </c>
      <c r="C1040" s="177" t="s">
        <v>1075</v>
      </c>
      <c r="D1040" s="175" t="s">
        <v>4424</v>
      </c>
      <c r="E1040" s="186" t="s">
        <v>4425</v>
      </c>
      <c r="F1040" s="177" t="s">
        <v>4209</v>
      </c>
      <c r="G1040" s="177">
        <v>2.0</v>
      </c>
      <c r="H1040" s="177">
        <v>2.0</v>
      </c>
      <c r="I1040" s="177">
        <v>11.0</v>
      </c>
      <c r="J1040" s="177">
        <v>50.0</v>
      </c>
      <c r="K1040" s="177">
        <v>25.0</v>
      </c>
      <c r="L1040" s="187" t="s">
        <v>1095</v>
      </c>
    </row>
    <row r="1041" ht="11.25" customHeight="1">
      <c r="A1041" s="175" t="s">
        <v>4426</v>
      </c>
      <c r="B1041" s="188" t="s">
        <v>4427</v>
      </c>
      <c r="C1041" s="177" t="s">
        <v>1075</v>
      </c>
      <c r="D1041" s="175" t="s">
        <v>4428</v>
      </c>
      <c r="E1041" s="186" t="s">
        <v>4429</v>
      </c>
      <c r="F1041" s="177" t="s">
        <v>4209</v>
      </c>
      <c r="G1041" s="177">
        <v>1.0</v>
      </c>
      <c r="H1041" s="177">
        <v>1.0</v>
      </c>
      <c r="I1041" s="177">
        <v>10.0</v>
      </c>
      <c r="J1041" s="177">
        <v>50.0</v>
      </c>
      <c r="K1041" s="177">
        <v>50.0</v>
      </c>
      <c r="L1041" s="187" t="s">
        <v>1095</v>
      </c>
    </row>
    <row r="1042" ht="11.25" customHeight="1">
      <c r="A1042" s="175" t="s">
        <v>4398</v>
      </c>
      <c r="B1042" s="188" t="s">
        <v>1104</v>
      </c>
      <c r="C1042" s="177" t="s">
        <v>1075</v>
      </c>
      <c r="D1042" s="175" t="s">
        <v>4430</v>
      </c>
      <c r="E1042" s="186" t="s">
        <v>4431</v>
      </c>
      <c r="F1042" s="177" t="s">
        <v>4209</v>
      </c>
      <c r="G1042" s="177">
        <v>2.0</v>
      </c>
      <c r="H1042" s="177">
        <v>2.0</v>
      </c>
      <c r="I1042" s="177">
        <v>8.0</v>
      </c>
      <c r="J1042" s="177">
        <v>50.0</v>
      </c>
      <c r="K1042" s="177">
        <v>25.0</v>
      </c>
      <c r="L1042" s="187" t="s">
        <v>1095</v>
      </c>
    </row>
    <row r="1043" ht="11.25" customHeight="1">
      <c r="A1043" s="175" t="s">
        <v>4377</v>
      </c>
      <c r="B1043" s="188" t="s">
        <v>1096</v>
      </c>
      <c r="C1043" s="177" t="s">
        <v>1075</v>
      </c>
      <c r="D1043" s="175" t="s">
        <v>4432</v>
      </c>
      <c r="E1043" s="186" t="s">
        <v>4433</v>
      </c>
      <c r="F1043" s="177" t="s">
        <v>4209</v>
      </c>
      <c r="G1043" s="177">
        <v>2.0</v>
      </c>
      <c r="H1043" s="177">
        <v>2.0</v>
      </c>
      <c r="I1043" s="177">
        <v>11.0</v>
      </c>
      <c r="J1043" s="177">
        <v>50.0</v>
      </c>
      <c r="K1043" s="177">
        <v>25.0</v>
      </c>
      <c r="L1043" s="187" t="s">
        <v>1095</v>
      </c>
    </row>
    <row r="1044" ht="11.25" customHeight="1">
      <c r="A1044" s="175" t="s">
        <v>4366</v>
      </c>
      <c r="B1044" s="188" t="s">
        <v>4388</v>
      </c>
      <c r="C1044" s="177" t="s">
        <v>1075</v>
      </c>
      <c r="D1044" s="175" t="s">
        <v>4434</v>
      </c>
      <c r="E1044" s="186" t="s">
        <v>4435</v>
      </c>
      <c r="F1044" s="177" t="s">
        <v>4209</v>
      </c>
      <c r="G1044" s="177">
        <v>2.0</v>
      </c>
      <c r="H1044" s="177">
        <v>2.0</v>
      </c>
      <c r="I1044" s="177">
        <v>9.0</v>
      </c>
      <c r="J1044" s="177">
        <v>50.0</v>
      </c>
      <c r="K1044" s="177">
        <v>25.0</v>
      </c>
      <c r="L1044" s="187" t="s">
        <v>1095</v>
      </c>
    </row>
    <row r="1045" ht="11.25" customHeight="1">
      <c r="A1045" s="175" t="s">
        <v>4398</v>
      </c>
      <c r="B1045" s="188" t="s">
        <v>1104</v>
      </c>
      <c r="C1045" s="177" t="s">
        <v>1075</v>
      </c>
      <c r="D1045" s="175" t="s">
        <v>4436</v>
      </c>
      <c r="E1045" s="186" t="s">
        <v>4437</v>
      </c>
      <c r="F1045" s="177" t="s">
        <v>4209</v>
      </c>
      <c r="G1045" s="177">
        <v>2.0</v>
      </c>
      <c r="H1045" s="177">
        <v>2.0</v>
      </c>
      <c r="I1045" s="177">
        <v>8.0</v>
      </c>
      <c r="J1045" s="177">
        <v>50.0</v>
      </c>
      <c r="K1045" s="177">
        <v>25.0</v>
      </c>
      <c r="L1045" s="187" t="s">
        <v>1095</v>
      </c>
    </row>
    <row r="1046" ht="11.25" customHeight="1">
      <c r="A1046" s="175" t="s">
        <v>4377</v>
      </c>
      <c r="B1046" s="188" t="s">
        <v>1096</v>
      </c>
      <c r="C1046" s="177" t="s">
        <v>1075</v>
      </c>
      <c r="D1046" s="175" t="s">
        <v>4438</v>
      </c>
      <c r="E1046" s="186" t="s">
        <v>4439</v>
      </c>
      <c r="F1046" s="177" t="s">
        <v>4209</v>
      </c>
      <c r="G1046" s="177">
        <v>2.0</v>
      </c>
      <c r="H1046" s="177">
        <v>2.0</v>
      </c>
      <c r="I1046" s="177">
        <v>11.0</v>
      </c>
      <c r="J1046" s="177">
        <v>50.0</v>
      </c>
      <c r="K1046" s="177">
        <v>25.0</v>
      </c>
      <c r="L1046" s="187" t="s">
        <v>1095</v>
      </c>
    </row>
    <row r="1047" ht="11.25" customHeight="1">
      <c r="A1047" s="175" t="s">
        <v>4440</v>
      </c>
      <c r="B1047" s="176" t="s">
        <v>4441</v>
      </c>
      <c r="C1047" s="177" t="s">
        <v>88</v>
      </c>
      <c r="D1047" s="180" t="s">
        <v>4442</v>
      </c>
      <c r="E1047" s="186" t="s">
        <v>4443</v>
      </c>
      <c r="F1047" s="177" t="s">
        <v>505</v>
      </c>
      <c r="G1047" s="178">
        <v>2.0</v>
      </c>
      <c r="H1047" s="178">
        <v>2.0</v>
      </c>
      <c r="I1047" s="178">
        <v>2.0</v>
      </c>
      <c r="J1047" s="178">
        <v>50.0</v>
      </c>
      <c r="K1047" s="185">
        <f t="shared" ref="K1047:K1053" si="17">J1047/2</f>
        <v>25</v>
      </c>
      <c r="L1047" s="187" t="s">
        <v>1119</v>
      </c>
    </row>
    <row r="1048" ht="11.25" customHeight="1">
      <c r="A1048" s="175" t="s">
        <v>4440</v>
      </c>
      <c r="B1048" s="188" t="s">
        <v>4444</v>
      </c>
      <c r="C1048" s="177" t="s">
        <v>88</v>
      </c>
      <c r="D1048" s="175" t="s">
        <v>4445</v>
      </c>
      <c r="E1048" s="186" t="s">
        <v>4446</v>
      </c>
      <c r="F1048" s="183" t="s">
        <v>505</v>
      </c>
      <c r="G1048" s="177">
        <v>2.0</v>
      </c>
      <c r="H1048" s="177">
        <v>2.0</v>
      </c>
      <c r="I1048" s="177">
        <v>2.0</v>
      </c>
      <c r="J1048" s="184">
        <v>50.0</v>
      </c>
      <c r="K1048" s="185">
        <f t="shared" si="17"/>
        <v>25</v>
      </c>
      <c r="L1048" s="187" t="s">
        <v>1119</v>
      </c>
    </row>
    <row r="1049" ht="11.25" customHeight="1">
      <c r="A1049" s="175" t="s">
        <v>4440</v>
      </c>
      <c r="B1049" s="188" t="s">
        <v>4444</v>
      </c>
      <c r="C1049" s="177" t="s">
        <v>88</v>
      </c>
      <c r="D1049" s="175" t="s">
        <v>4447</v>
      </c>
      <c r="E1049" s="186" t="s">
        <v>4448</v>
      </c>
      <c r="F1049" s="183" t="s">
        <v>505</v>
      </c>
      <c r="G1049" s="177">
        <v>2.0</v>
      </c>
      <c r="H1049" s="177">
        <v>2.0</v>
      </c>
      <c r="I1049" s="177">
        <v>2.0</v>
      </c>
      <c r="J1049" s="184">
        <v>50.0</v>
      </c>
      <c r="K1049" s="185">
        <f t="shared" si="17"/>
        <v>25</v>
      </c>
      <c r="L1049" s="187" t="s">
        <v>1119</v>
      </c>
    </row>
    <row r="1050" ht="11.25" customHeight="1">
      <c r="A1050" s="175" t="s">
        <v>4440</v>
      </c>
      <c r="B1050" s="188" t="s">
        <v>4444</v>
      </c>
      <c r="C1050" s="177" t="s">
        <v>88</v>
      </c>
      <c r="D1050" s="175" t="s">
        <v>4449</v>
      </c>
      <c r="E1050" s="186" t="s">
        <v>4450</v>
      </c>
      <c r="F1050" s="183" t="s">
        <v>505</v>
      </c>
      <c r="G1050" s="177">
        <v>2.0</v>
      </c>
      <c r="H1050" s="177">
        <v>2.0</v>
      </c>
      <c r="I1050" s="177">
        <v>2.0</v>
      </c>
      <c r="J1050" s="184">
        <v>50.0</v>
      </c>
      <c r="K1050" s="185">
        <f t="shared" si="17"/>
        <v>25</v>
      </c>
      <c r="L1050" s="187" t="s">
        <v>1119</v>
      </c>
    </row>
    <row r="1051" ht="11.25" customHeight="1">
      <c r="A1051" s="175" t="s">
        <v>4440</v>
      </c>
      <c r="B1051" s="188" t="s">
        <v>4451</v>
      </c>
      <c r="C1051" s="177" t="s">
        <v>88</v>
      </c>
      <c r="D1051" s="175" t="s">
        <v>4452</v>
      </c>
      <c r="E1051" s="186" t="s">
        <v>4453</v>
      </c>
      <c r="F1051" s="183" t="s">
        <v>505</v>
      </c>
      <c r="G1051" s="177">
        <v>2.0</v>
      </c>
      <c r="H1051" s="177">
        <v>2.0</v>
      </c>
      <c r="I1051" s="177">
        <v>2.0</v>
      </c>
      <c r="J1051" s="184">
        <v>50.0</v>
      </c>
      <c r="K1051" s="185">
        <f t="shared" si="17"/>
        <v>25</v>
      </c>
      <c r="L1051" s="187" t="s">
        <v>1119</v>
      </c>
    </row>
    <row r="1052" ht="11.25" customHeight="1">
      <c r="A1052" s="175" t="s">
        <v>4440</v>
      </c>
      <c r="B1052" s="188" t="s">
        <v>4444</v>
      </c>
      <c r="C1052" s="177" t="s">
        <v>88</v>
      </c>
      <c r="D1052" s="175" t="s">
        <v>4454</v>
      </c>
      <c r="E1052" s="186" t="s">
        <v>4455</v>
      </c>
      <c r="F1052" s="183" t="s">
        <v>4456</v>
      </c>
      <c r="G1052" s="177">
        <v>2.0</v>
      </c>
      <c r="H1052" s="177">
        <v>2.0</v>
      </c>
      <c r="I1052" s="177">
        <v>2.0</v>
      </c>
      <c r="J1052" s="184">
        <v>50.0</v>
      </c>
      <c r="K1052" s="185">
        <f t="shared" si="17"/>
        <v>25</v>
      </c>
      <c r="L1052" s="187" t="s">
        <v>1119</v>
      </c>
    </row>
    <row r="1053" ht="11.25" customHeight="1">
      <c r="A1053" s="212" t="s">
        <v>4457</v>
      </c>
      <c r="B1053" s="181" t="s">
        <v>4458</v>
      </c>
      <c r="C1053" s="177" t="s">
        <v>88</v>
      </c>
      <c r="D1053" s="175" t="s">
        <v>4459</v>
      </c>
      <c r="E1053" s="186" t="s">
        <v>4460</v>
      </c>
      <c r="F1053" s="183" t="s">
        <v>4461</v>
      </c>
      <c r="G1053" s="177">
        <v>2.0</v>
      </c>
      <c r="H1053" s="177">
        <v>2.0</v>
      </c>
      <c r="I1053" s="177">
        <v>2.0</v>
      </c>
      <c r="J1053" s="184">
        <v>50.0</v>
      </c>
      <c r="K1053" s="185">
        <f t="shared" si="17"/>
        <v>25</v>
      </c>
      <c r="L1053" s="187" t="s">
        <v>1119</v>
      </c>
    </row>
    <row r="1054" ht="11.25" customHeight="1">
      <c r="A1054" s="175" t="s">
        <v>4462</v>
      </c>
      <c r="B1054" s="188" t="s">
        <v>4463</v>
      </c>
      <c r="C1054" s="177" t="s">
        <v>88</v>
      </c>
      <c r="D1054" s="175" t="s">
        <v>4464</v>
      </c>
      <c r="E1054" s="186" t="s">
        <v>4465</v>
      </c>
      <c r="F1054" s="183" t="s">
        <v>4466</v>
      </c>
      <c r="G1054" s="177">
        <v>2.0</v>
      </c>
      <c r="H1054" s="177">
        <v>2.0</v>
      </c>
      <c r="I1054" s="177">
        <v>2.0</v>
      </c>
      <c r="J1054" s="184">
        <v>50.0</v>
      </c>
      <c r="K1054" s="185">
        <f>J1054</f>
        <v>50</v>
      </c>
      <c r="L1054" s="187" t="s">
        <v>1119</v>
      </c>
    </row>
    <row r="1055" ht="11.25" customHeight="1">
      <c r="A1055" s="175" t="s">
        <v>4467</v>
      </c>
      <c r="B1055" s="176" t="s">
        <v>4468</v>
      </c>
      <c r="C1055" s="177" t="s">
        <v>88</v>
      </c>
      <c r="D1055" s="175" t="s">
        <v>4469</v>
      </c>
      <c r="E1055" s="186" t="s">
        <v>4470</v>
      </c>
      <c r="F1055" s="177" t="s">
        <v>4471</v>
      </c>
      <c r="G1055" s="178">
        <v>3.0</v>
      </c>
      <c r="H1055" s="178">
        <v>3.0</v>
      </c>
      <c r="I1055" s="178">
        <v>4.0</v>
      </c>
      <c r="J1055" s="178">
        <v>50.0</v>
      </c>
      <c r="K1055" s="177">
        <v>12.5</v>
      </c>
      <c r="L1055" s="187" t="s">
        <v>4472</v>
      </c>
    </row>
    <row r="1056" ht="11.25" customHeight="1">
      <c r="A1056" s="175" t="s">
        <v>3823</v>
      </c>
      <c r="B1056" s="188" t="s">
        <v>3824</v>
      </c>
      <c r="C1056" s="177" t="s">
        <v>88</v>
      </c>
      <c r="D1056" s="175" t="s">
        <v>3825</v>
      </c>
      <c r="E1056" s="186" t="s">
        <v>3826</v>
      </c>
      <c r="F1056" s="183" t="s">
        <v>1967</v>
      </c>
      <c r="G1056" s="177">
        <v>2.0</v>
      </c>
      <c r="H1056" s="177">
        <v>2.0</v>
      </c>
      <c r="I1056" s="177">
        <v>2.0</v>
      </c>
      <c r="J1056" s="184">
        <v>50.0</v>
      </c>
      <c r="K1056" s="177">
        <f t="shared" ref="K1056:K1057" si="18">J1056/G1056</f>
        <v>25</v>
      </c>
      <c r="L1056" s="187" t="s">
        <v>4473</v>
      </c>
    </row>
    <row r="1057" ht="11.25" customHeight="1">
      <c r="A1057" s="175" t="s">
        <v>3823</v>
      </c>
      <c r="B1057" s="188" t="s">
        <v>3824</v>
      </c>
      <c r="C1057" s="177" t="s">
        <v>88</v>
      </c>
      <c r="D1057" s="175" t="s">
        <v>3827</v>
      </c>
      <c r="E1057" s="186" t="s">
        <v>3828</v>
      </c>
      <c r="F1057" s="183" t="s">
        <v>1967</v>
      </c>
      <c r="G1057" s="177">
        <v>2.0</v>
      </c>
      <c r="H1057" s="177">
        <v>2.0</v>
      </c>
      <c r="I1057" s="177">
        <v>2.0</v>
      </c>
      <c r="J1057" s="184">
        <v>50.0</v>
      </c>
      <c r="K1057" s="177">
        <f t="shared" si="18"/>
        <v>25</v>
      </c>
      <c r="L1057" s="187" t="s">
        <v>4473</v>
      </c>
    </row>
    <row r="1058" ht="11.25" customHeight="1">
      <c r="A1058" s="175" t="s">
        <v>1133</v>
      </c>
      <c r="B1058" s="176" t="s">
        <v>1132</v>
      </c>
      <c r="C1058" s="177" t="s">
        <v>88</v>
      </c>
      <c r="D1058" s="175" t="s">
        <v>4474</v>
      </c>
      <c r="E1058" s="186" t="s">
        <v>4475</v>
      </c>
      <c r="F1058" s="177" t="s">
        <v>1967</v>
      </c>
      <c r="G1058" s="178">
        <v>3.0</v>
      </c>
      <c r="H1058" s="178">
        <v>3.0</v>
      </c>
      <c r="I1058" s="178">
        <v>3.0</v>
      </c>
      <c r="J1058" s="178">
        <v>50.0</v>
      </c>
      <c r="K1058" s="177">
        <f t="shared" ref="K1058:K1060" si="19">50/3</f>
        <v>16.66666667</v>
      </c>
      <c r="L1058" s="187" t="s">
        <v>1141</v>
      </c>
    </row>
    <row r="1059" ht="11.25" customHeight="1">
      <c r="A1059" s="175" t="s">
        <v>1149</v>
      </c>
      <c r="B1059" s="188" t="s">
        <v>759</v>
      </c>
      <c r="C1059" s="177" t="s">
        <v>88</v>
      </c>
      <c r="D1059" s="175" t="s">
        <v>4476</v>
      </c>
      <c r="E1059" s="175" t="s">
        <v>4477</v>
      </c>
      <c r="F1059" s="183" t="s">
        <v>1967</v>
      </c>
      <c r="G1059" s="177">
        <v>3.0</v>
      </c>
      <c r="H1059" s="177">
        <v>3.0</v>
      </c>
      <c r="I1059" s="177">
        <v>5.0</v>
      </c>
      <c r="J1059" s="184">
        <v>50.0</v>
      </c>
      <c r="K1059" s="185">
        <f t="shared" si="19"/>
        <v>16.66666667</v>
      </c>
      <c r="L1059" s="187" t="s">
        <v>1141</v>
      </c>
    </row>
    <row r="1060" ht="11.25" customHeight="1">
      <c r="A1060" s="175" t="s">
        <v>4478</v>
      </c>
      <c r="B1060" s="176" t="s">
        <v>4479</v>
      </c>
      <c r="C1060" s="177" t="s">
        <v>88</v>
      </c>
      <c r="D1060" s="175" t="s">
        <v>4480</v>
      </c>
      <c r="E1060" s="186" t="s">
        <v>4481</v>
      </c>
      <c r="F1060" s="183" t="s">
        <v>1967</v>
      </c>
      <c r="G1060" s="177">
        <v>3.0</v>
      </c>
      <c r="H1060" s="177">
        <v>3.0</v>
      </c>
      <c r="I1060" s="177">
        <v>5.0</v>
      </c>
      <c r="J1060" s="184">
        <v>50.0</v>
      </c>
      <c r="K1060" s="185">
        <f t="shared" si="19"/>
        <v>16.66666667</v>
      </c>
      <c r="L1060" s="187" t="s">
        <v>1141</v>
      </c>
    </row>
    <row r="1061" ht="11.25" customHeight="1">
      <c r="A1061" s="175" t="s">
        <v>4482</v>
      </c>
      <c r="B1061" s="188" t="s">
        <v>4483</v>
      </c>
      <c r="C1061" s="177" t="s">
        <v>88</v>
      </c>
      <c r="D1061" s="175" t="s">
        <v>4484</v>
      </c>
      <c r="E1061" s="175" t="s">
        <v>4485</v>
      </c>
      <c r="F1061" s="183" t="s">
        <v>1967</v>
      </c>
      <c r="G1061" s="177">
        <v>4.0</v>
      </c>
      <c r="H1061" s="177">
        <v>4.0</v>
      </c>
      <c r="I1061" s="177">
        <v>4.0</v>
      </c>
      <c r="J1061" s="184">
        <v>50.0</v>
      </c>
      <c r="K1061" s="185">
        <f t="shared" ref="K1061:K1062" si="20">50/4</f>
        <v>12.5</v>
      </c>
      <c r="L1061" s="187" t="s">
        <v>1141</v>
      </c>
    </row>
    <row r="1062" ht="11.25" customHeight="1">
      <c r="A1062" s="175" t="s">
        <v>4482</v>
      </c>
      <c r="B1062" s="188" t="s">
        <v>4483</v>
      </c>
      <c r="C1062" s="177" t="s">
        <v>88</v>
      </c>
      <c r="D1062" s="175" t="s">
        <v>4486</v>
      </c>
      <c r="E1062" s="186" t="s">
        <v>4487</v>
      </c>
      <c r="F1062" s="183" t="s">
        <v>1967</v>
      </c>
      <c r="G1062" s="177">
        <v>4.0</v>
      </c>
      <c r="H1062" s="177">
        <v>4.0</v>
      </c>
      <c r="I1062" s="177">
        <v>4.0</v>
      </c>
      <c r="J1062" s="184">
        <v>50.0</v>
      </c>
      <c r="K1062" s="185">
        <f t="shared" si="20"/>
        <v>12.5</v>
      </c>
      <c r="L1062" s="187" t="s">
        <v>1141</v>
      </c>
    </row>
    <row r="1063" ht="11.25" customHeight="1">
      <c r="A1063" s="175" t="s">
        <v>1161</v>
      </c>
      <c r="B1063" s="188" t="s">
        <v>1160</v>
      </c>
      <c r="C1063" s="177" t="s">
        <v>88</v>
      </c>
      <c r="D1063" s="175" t="s">
        <v>4488</v>
      </c>
      <c r="E1063" s="186" t="s">
        <v>4489</v>
      </c>
      <c r="F1063" s="183" t="s">
        <v>1967</v>
      </c>
      <c r="G1063" s="177">
        <v>1.0</v>
      </c>
      <c r="H1063" s="177">
        <v>1.0</v>
      </c>
      <c r="I1063" s="177">
        <v>2.0</v>
      </c>
      <c r="J1063" s="184">
        <v>50.0</v>
      </c>
      <c r="K1063" s="185">
        <v>50.0</v>
      </c>
      <c r="L1063" s="187" t="s">
        <v>1141</v>
      </c>
    </row>
    <row r="1064" ht="11.25" customHeight="1">
      <c r="A1064" s="175" t="s">
        <v>4482</v>
      </c>
      <c r="B1064" s="188" t="s">
        <v>4483</v>
      </c>
      <c r="C1064" s="177" t="s">
        <v>88</v>
      </c>
      <c r="D1064" s="175" t="s">
        <v>4490</v>
      </c>
      <c r="E1064" s="186" t="s">
        <v>4491</v>
      </c>
      <c r="F1064" s="183" t="s">
        <v>1967</v>
      </c>
      <c r="G1064" s="177">
        <v>4.0</v>
      </c>
      <c r="H1064" s="177">
        <v>4.0</v>
      </c>
      <c r="I1064" s="177">
        <v>4.0</v>
      </c>
      <c r="J1064" s="184">
        <v>50.0</v>
      </c>
      <c r="K1064" s="185">
        <f t="shared" ref="K1064:K1065" si="21">50/4</f>
        <v>12.5</v>
      </c>
      <c r="L1064" s="187" t="s">
        <v>1141</v>
      </c>
    </row>
    <row r="1065" ht="11.25" customHeight="1">
      <c r="A1065" s="175" t="s">
        <v>4492</v>
      </c>
      <c r="B1065" s="188" t="s">
        <v>4493</v>
      </c>
      <c r="C1065" s="177" t="s">
        <v>88</v>
      </c>
      <c r="D1065" s="175" t="s">
        <v>4494</v>
      </c>
      <c r="E1065" s="186" t="s">
        <v>4495</v>
      </c>
      <c r="F1065" s="183" t="s">
        <v>1967</v>
      </c>
      <c r="G1065" s="177">
        <v>4.0</v>
      </c>
      <c r="H1065" s="177">
        <v>4.0</v>
      </c>
      <c r="I1065" s="177">
        <v>4.0</v>
      </c>
      <c r="J1065" s="184">
        <v>50.0</v>
      </c>
      <c r="K1065" s="185">
        <f t="shared" si="21"/>
        <v>12.5</v>
      </c>
      <c r="L1065" s="187" t="s">
        <v>1141</v>
      </c>
    </row>
    <row r="1066" ht="11.25" customHeight="1">
      <c r="A1066" s="175" t="s">
        <v>1149</v>
      </c>
      <c r="B1066" s="188" t="s">
        <v>759</v>
      </c>
      <c r="C1066" s="177" t="s">
        <v>88</v>
      </c>
      <c r="D1066" s="168" t="s">
        <v>4476</v>
      </c>
      <c r="E1066" s="236" t="s">
        <v>4496</v>
      </c>
      <c r="F1066" s="183" t="s">
        <v>1967</v>
      </c>
      <c r="G1066" s="177">
        <v>3.0</v>
      </c>
      <c r="H1066" s="177">
        <v>3.0</v>
      </c>
      <c r="I1066" s="177">
        <v>5.0</v>
      </c>
      <c r="J1066" s="184">
        <v>50.0</v>
      </c>
      <c r="K1066" s="185">
        <f>50/3</f>
        <v>16.66666667</v>
      </c>
      <c r="L1066" s="187" t="s">
        <v>1141</v>
      </c>
    </row>
    <row r="1067" ht="11.25" customHeight="1">
      <c r="A1067" s="175" t="s">
        <v>4497</v>
      </c>
      <c r="B1067" s="188" t="s">
        <v>4498</v>
      </c>
      <c r="C1067" s="177" t="s">
        <v>88</v>
      </c>
      <c r="D1067" s="175" t="s">
        <v>4499</v>
      </c>
      <c r="E1067" s="186" t="s">
        <v>4500</v>
      </c>
      <c r="F1067" s="183" t="s">
        <v>1967</v>
      </c>
      <c r="G1067" s="177">
        <v>4.0</v>
      </c>
      <c r="H1067" s="177">
        <v>4.0</v>
      </c>
      <c r="I1067" s="177">
        <v>5.0</v>
      </c>
      <c r="J1067" s="184">
        <v>50.0</v>
      </c>
      <c r="K1067" s="185">
        <f t="shared" ref="K1067:K1068" si="22">50/4</f>
        <v>12.5</v>
      </c>
      <c r="L1067" s="187" t="s">
        <v>1141</v>
      </c>
    </row>
    <row r="1068" ht="11.25" customHeight="1">
      <c r="A1068" s="175" t="s">
        <v>4482</v>
      </c>
      <c r="B1068" s="188" t="s">
        <v>4483</v>
      </c>
      <c r="C1068" s="177" t="s">
        <v>88</v>
      </c>
      <c r="D1068" s="175" t="s">
        <v>4486</v>
      </c>
      <c r="E1068" s="186" t="s">
        <v>4501</v>
      </c>
      <c r="F1068" s="183" t="s">
        <v>1085</v>
      </c>
      <c r="G1068" s="177">
        <v>4.0</v>
      </c>
      <c r="H1068" s="177">
        <v>4.0</v>
      </c>
      <c r="I1068" s="177">
        <v>4.0</v>
      </c>
      <c r="J1068" s="184">
        <v>50.0</v>
      </c>
      <c r="K1068" s="185">
        <f t="shared" si="22"/>
        <v>12.5</v>
      </c>
      <c r="L1068" s="187" t="s">
        <v>1141</v>
      </c>
    </row>
    <row r="1069" ht="11.25" customHeight="1">
      <c r="A1069" s="175" t="s">
        <v>4478</v>
      </c>
      <c r="B1069" s="188" t="s">
        <v>3843</v>
      </c>
      <c r="C1069" s="177" t="s">
        <v>88</v>
      </c>
      <c r="D1069" s="168" t="s">
        <v>4502</v>
      </c>
      <c r="E1069" s="236" t="s">
        <v>4503</v>
      </c>
      <c r="F1069" s="183" t="s">
        <v>1085</v>
      </c>
      <c r="G1069" s="177">
        <v>3.0</v>
      </c>
      <c r="H1069" s="177">
        <v>3.0</v>
      </c>
      <c r="I1069" s="177">
        <v>5.0</v>
      </c>
      <c r="J1069" s="184">
        <v>50.0</v>
      </c>
      <c r="K1069" s="185">
        <f t="shared" ref="K1069:K1070" si="23">50/3</f>
        <v>16.66666667</v>
      </c>
      <c r="L1069" s="187" t="s">
        <v>1141</v>
      </c>
    </row>
    <row r="1070" ht="11.25" customHeight="1">
      <c r="A1070" s="175" t="s">
        <v>1149</v>
      </c>
      <c r="B1070" s="188" t="s">
        <v>759</v>
      </c>
      <c r="C1070" s="177" t="s">
        <v>88</v>
      </c>
      <c r="D1070" s="168" t="s">
        <v>4504</v>
      </c>
      <c r="E1070" s="236" t="s">
        <v>4505</v>
      </c>
      <c r="F1070" s="183" t="s">
        <v>1085</v>
      </c>
      <c r="G1070" s="177">
        <v>3.0</v>
      </c>
      <c r="H1070" s="177">
        <v>3.0</v>
      </c>
      <c r="I1070" s="177">
        <v>5.0</v>
      </c>
      <c r="J1070" s="184">
        <v>50.0</v>
      </c>
      <c r="K1070" s="185">
        <f t="shared" si="23"/>
        <v>16.66666667</v>
      </c>
      <c r="L1070" s="187" t="s">
        <v>1141</v>
      </c>
    </row>
    <row r="1071" ht="11.25" customHeight="1">
      <c r="A1071" s="175" t="s">
        <v>4506</v>
      </c>
      <c r="B1071" s="188" t="s">
        <v>4507</v>
      </c>
      <c r="C1071" s="177" t="s">
        <v>88</v>
      </c>
      <c r="D1071" s="168" t="s">
        <v>4508</v>
      </c>
      <c r="E1071" s="236" t="s">
        <v>4509</v>
      </c>
      <c r="F1071" s="183" t="s">
        <v>1085</v>
      </c>
      <c r="G1071" s="177">
        <v>1.0</v>
      </c>
      <c r="H1071" s="177">
        <v>1.0</v>
      </c>
      <c r="I1071" s="177">
        <v>2.0</v>
      </c>
      <c r="J1071" s="184">
        <v>50.0</v>
      </c>
      <c r="K1071" s="185">
        <v>50.0</v>
      </c>
      <c r="L1071" s="187" t="s">
        <v>1141</v>
      </c>
    </row>
    <row r="1072" ht="11.25" customHeight="1">
      <c r="A1072" s="175" t="s">
        <v>4482</v>
      </c>
      <c r="B1072" s="188" t="s">
        <v>4483</v>
      </c>
      <c r="C1072" s="177" t="s">
        <v>88</v>
      </c>
      <c r="D1072" s="168" t="s">
        <v>4490</v>
      </c>
      <c r="E1072" s="236" t="s">
        <v>4510</v>
      </c>
      <c r="F1072" s="183" t="s">
        <v>1085</v>
      </c>
      <c r="G1072" s="177">
        <v>4.0</v>
      </c>
      <c r="H1072" s="177">
        <v>4.0</v>
      </c>
      <c r="I1072" s="177">
        <v>4.0</v>
      </c>
      <c r="J1072" s="184">
        <v>50.0</v>
      </c>
      <c r="K1072" s="185">
        <f>50/4</f>
        <v>12.5</v>
      </c>
      <c r="L1072" s="187" t="s">
        <v>1141</v>
      </c>
    </row>
    <row r="1073" ht="11.25" customHeight="1">
      <c r="A1073" s="175" t="s">
        <v>4511</v>
      </c>
      <c r="B1073" s="188" t="s">
        <v>4512</v>
      </c>
      <c r="C1073" s="177" t="s">
        <v>88</v>
      </c>
      <c r="D1073" s="168" t="s">
        <v>4513</v>
      </c>
      <c r="E1073" s="236" t="s">
        <v>4514</v>
      </c>
      <c r="F1073" s="183" t="s">
        <v>1085</v>
      </c>
      <c r="G1073" s="177">
        <v>1.0</v>
      </c>
      <c r="H1073" s="177">
        <v>1.0</v>
      </c>
      <c r="I1073" s="177">
        <v>3.0</v>
      </c>
      <c r="J1073" s="184">
        <v>50.0</v>
      </c>
      <c r="K1073" s="185">
        <v>50.0</v>
      </c>
      <c r="L1073" s="187" t="s">
        <v>1141</v>
      </c>
    </row>
    <row r="1074" ht="11.25" customHeight="1">
      <c r="A1074" s="175" t="s">
        <v>4515</v>
      </c>
      <c r="B1074" s="188" t="s">
        <v>4516</v>
      </c>
      <c r="C1074" s="177" t="s">
        <v>88</v>
      </c>
      <c r="D1074" s="168" t="s">
        <v>4517</v>
      </c>
      <c r="E1074" s="236" t="s">
        <v>4518</v>
      </c>
      <c r="F1074" s="183" t="s">
        <v>1085</v>
      </c>
      <c r="G1074" s="177">
        <v>1.0</v>
      </c>
      <c r="H1074" s="177">
        <v>1.0</v>
      </c>
      <c r="I1074" s="177">
        <v>4.0</v>
      </c>
      <c r="J1074" s="184">
        <v>50.0</v>
      </c>
      <c r="K1074" s="185">
        <v>50.0</v>
      </c>
      <c r="L1074" s="187" t="s">
        <v>1141</v>
      </c>
    </row>
    <row r="1075" ht="11.25" customHeight="1">
      <c r="A1075" s="175" t="s">
        <v>4519</v>
      </c>
      <c r="B1075" s="188" t="s">
        <v>1807</v>
      </c>
      <c r="C1075" s="177" t="s">
        <v>88</v>
      </c>
      <c r="D1075" s="168" t="s">
        <v>4520</v>
      </c>
      <c r="E1075" s="236" t="s">
        <v>4521</v>
      </c>
      <c r="F1075" s="183" t="s">
        <v>1085</v>
      </c>
      <c r="G1075" s="177">
        <v>1.0</v>
      </c>
      <c r="H1075" s="177">
        <v>1.0</v>
      </c>
      <c r="I1075" s="177">
        <v>6.0</v>
      </c>
      <c r="J1075" s="184">
        <v>50.0</v>
      </c>
      <c r="K1075" s="185">
        <v>50.0</v>
      </c>
      <c r="L1075" s="187" t="s">
        <v>1141</v>
      </c>
    </row>
    <row r="1076" ht="11.25" customHeight="1">
      <c r="A1076" s="175" t="s">
        <v>4497</v>
      </c>
      <c r="B1076" s="188" t="s">
        <v>4498</v>
      </c>
      <c r="C1076" s="177" t="s">
        <v>88</v>
      </c>
      <c r="D1076" s="168" t="s">
        <v>4522</v>
      </c>
      <c r="E1076" s="236" t="s">
        <v>4523</v>
      </c>
      <c r="F1076" s="183" t="s">
        <v>1085</v>
      </c>
      <c r="G1076" s="177">
        <v>4.0</v>
      </c>
      <c r="H1076" s="177">
        <v>4.0</v>
      </c>
      <c r="I1076" s="177">
        <v>5.0</v>
      </c>
      <c r="J1076" s="184">
        <v>50.0</v>
      </c>
      <c r="K1076" s="185">
        <f t="shared" ref="K1076:K1077" si="24">50/4</f>
        <v>12.5</v>
      </c>
      <c r="L1076" s="187" t="s">
        <v>1141</v>
      </c>
    </row>
    <row r="1077" ht="11.25" customHeight="1">
      <c r="A1077" s="175" t="s">
        <v>4482</v>
      </c>
      <c r="B1077" s="188" t="s">
        <v>4483</v>
      </c>
      <c r="C1077" s="177" t="s">
        <v>88</v>
      </c>
      <c r="D1077" s="168" t="s">
        <v>4484</v>
      </c>
      <c r="E1077" s="236" t="s">
        <v>4524</v>
      </c>
      <c r="F1077" s="183" t="s">
        <v>1085</v>
      </c>
      <c r="G1077" s="177">
        <v>4.0</v>
      </c>
      <c r="H1077" s="177">
        <v>4.0</v>
      </c>
      <c r="I1077" s="177">
        <v>4.0</v>
      </c>
      <c r="J1077" s="184">
        <v>50.0</v>
      </c>
      <c r="K1077" s="185">
        <f t="shared" si="24"/>
        <v>12.5</v>
      </c>
      <c r="L1077" s="187" t="s">
        <v>1141</v>
      </c>
    </row>
    <row r="1078" ht="11.25" customHeight="1">
      <c r="A1078" s="175" t="s">
        <v>4525</v>
      </c>
      <c r="B1078" s="188" t="s">
        <v>4526</v>
      </c>
      <c r="C1078" s="177" t="s">
        <v>88</v>
      </c>
      <c r="D1078" s="168" t="s">
        <v>4527</v>
      </c>
      <c r="E1078" s="236" t="s">
        <v>4528</v>
      </c>
      <c r="F1078" s="183" t="s">
        <v>1085</v>
      </c>
      <c r="G1078" s="177">
        <v>1.0</v>
      </c>
      <c r="H1078" s="177">
        <v>1.0</v>
      </c>
      <c r="I1078" s="177">
        <v>2.0</v>
      </c>
      <c r="J1078" s="184">
        <v>50.0</v>
      </c>
      <c r="K1078" s="185">
        <v>50.0</v>
      </c>
      <c r="L1078" s="187" t="s">
        <v>1141</v>
      </c>
    </row>
    <row r="1079" ht="11.25" customHeight="1">
      <c r="A1079" s="175" t="s">
        <v>4525</v>
      </c>
      <c r="B1079" s="188" t="s">
        <v>4526</v>
      </c>
      <c r="C1079" s="177" t="s">
        <v>88</v>
      </c>
      <c r="D1079" s="168" t="s">
        <v>4529</v>
      </c>
      <c r="E1079" s="236" t="s">
        <v>4530</v>
      </c>
      <c r="F1079" s="183" t="s">
        <v>1085</v>
      </c>
      <c r="G1079" s="177">
        <v>1.0</v>
      </c>
      <c r="H1079" s="177">
        <v>1.0</v>
      </c>
      <c r="I1079" s="177">
        <v>2.0</v>
      </c>
      <c r="J1079" s="184">
        <v>50.0</v>
      </c>
      <c r="K1079" s="185">
        <v>50.0</v>
      </c>
      <c r="L1079" s="187" t="s">
        <v>1141</v>
      </c>
    </row>
    <row r="1080" ht="11.25" customHeight="1">
      <c r="A1080" s="175" t="s">
        <v>4525</v>
      </c>
      <c r="B1080" s="188" t="s">
        <v>4526</v>
      </c>
      <c r="C1080" s="177" t="s">
        <v>88</v>
      </c>
      <c r="D1080" s="175" t="s">
        <v>4531</v>
      </c>
      <c r="E1080" s="186" t="s">
        <v>4532</v>
      </c>
      <c r="F1080" s="183" t="s">
        <v>1085</v>
      </c>
      <c r="G1080" s="177">
        <v>1.0</v>
      </c>
      <c r="H1080" s="177">
        <v>1.0</v>
      </c>
      <c r="I1080" s="177">
        <v>2.0</v>
      </c>
      <c r="J1080" s="185">
        <v>50.0</v>
      </c>
      <c r="K1080" s="185">
        <v>50.0</v>
      </c>
      <c r="L1080" s="187" t="s">
        <v>1141</v>
      </c>
    </row>
    <row r="1081" ht="11.25" customHeight="1">
      <c r="A1081" s="175" t="s">
        <v>4525</v>
      </c>
      <c r="B1081" s="188" t="s">
        <v>4526</v>
      </c>
      <c r="C1081" s="177" t="s">
        <v>88</v>
      </c>
      <c r="D1081" s="175" t="s">
        <v>4533</v>
      </c>
      <c r="E1081" s="186" t="s">
        <v>4534</v>
      </c>
      <c r="F1081" s="183" t="s">
        <v>1085</v>
      </c>
      <c r="G1081" s="177">
        <v>1.0</v>
      </c>
      <c r="H1081" s="177">
        <v>1.0</v>
      </c>
      <c r="I1081" s="177">
        <v>2.0</v>
      </c>
      <c r="J1081" s="185">
        <v>50.0</v>
      </c>
      <c r="K1081" s="185">
        <v>50.0</v>
      </c>
      <c r="L1081" s="187" t="s">
        <v>1141</v>
      </c>
    </row>
    <row r="1082" ht="11.25" customHeight="1">
      <c r="A1082" s="175" t="s">
        <v>4525</v>
      </c>
      <c r="B1082" s="188" t="s">
        <v>4526</v>
      </c>
      <c r="C1082" s="177" t="s">
        <v>88</v>
      </c>
      <c r="D1082" s="175" t="s">
        <v>4535</v>
      </c>
      <c r="E1082" s="186" t="s">
        <v>4536</v>
      </c>
      <c r="F1082" s="183" t="s">
        <v>1085</v>
      </c>
      <c r="G1082" s="177">
        <v>1.0</v>
      </c>
      <c r="H1082" s="177">
        <v>1.0</v>
      </c>
      <c r="I1082" s="177">
        <v>2.0</v>
      </c>
      <c r="J1082" s="185">
        <v>50.0</v>
      </c>
      <c r="K1082" s="185">
        <v>50.0</v>
      </c>
      <c r="L1082" s="187" t="s">
        <v>1141</v>
      </c>
    </row>
    <row r="1083" ht="11.25" customHeight="1">
      <c r="A1083" s="175" t="s">
        <v>4525</v>
      </c>
      <c r="B1083" s="188" t="s">
        <v>4526</v>
      </c>
      <c r="C1083" s="177" t="s">
        <v>88</v>
      </c>
      <c r="D1083" s="168" t="s">
        <v>4537</v>
      </c>
      <c r="E1083" s="236" t="s">
        <v>4538</v>
      </c>
      <c r="F1083" s="183" t="s">
        <v>1085</v>
      </c>
      <c r="G1083" s="177">
        <v>1.0</v>
      </c>
      <c r="H1083" s="177">
        <v>1.0</v>
      </c>
      <c r="I1083" s="177">
        <v>2.0</v>
      </c>
      <c r="J1083" s="184">
        <v>50.0</v>
      </c>
      <c r="K1083" s="185">
        <v>50.0</v>
      </c>
      <c r="L1083" s="187" t="s">
        <v>1141</v>
      </c>
    </row>
    <row r="1084" ht="11.25" customHeight="1">
      <c r="A1084" s="175" t="s">
        <v>1149</v>
      </c>
      <c r="B1084" s="188" t="s">
        <v>759</v>
      </c>
      <c r="C1084" s="177" t="s">
        <v>88</v>
      </c>
      <c r="D1084" s="168" t="s">
        <v>4476</v>
      </c>
      <c r="E1084" s="236" t="s">
        <v>4539</v>
      </c>
      <c r="F1084" s="183" t="s">
        <v>1085</v>
      </c>
      <c r="G1084" s="177">
        <v>3.0</v>
      </c>
      <c r="H1084" s="177">
        <v>3.0</v>
      </c>
      <c r="I1084" s="177">
        <v>5.0</v>
      </c>
      <c r="J1084" s="184">
        <v>50.0</v>
      </c>
      <c r="K1084" s="185">
        <f>50/3</f>
        <v>16.66666667</v>
      </c>
      <c r="L1084" s="187" t="s">
        <v>1141</v>
      </c>
    </row>
    <row r="1085" ht="11.25" customHeight="1">
      <c r="A1085" s="212" t="s">
        <v>2776</v>
      </c>
      <c r="B1085" s="216" t="s">
        <v>2777</v>
      </c>
      <c r="C1085" s="177" t="s">
        <v>1939</v>
      </c>
      <c r="D1085" s="175" t="s">
        <v>2778</v>
      </c>
      <c r="E1085" s="186" t="s">
        <v>355</v>
      </c>
      <c r="F1085" s="177" t="s">
        <v>1967</v>
      </c>
      <c r="G1085" s="178">
        <v>4.0</v>
      </c>
      <c r="H1085" s="178">
        <v>4.0</v>
      </c>
      <c r="I1085" s="178">
        <v>5.0</v>
      </c>
      <c r="J1085" s="178">
        <v>50.0</v>
      </c>
      <c r="K1085" s="177">
        <v>12.5</v>
      </c>
      <c r="L1085" s="187" t="s">
        <v>1173</v>
      </c>
    </row>
    <row r="1086" ht="11.25" customHeight="1">
      <c r="A1086" s="175" t="s">
        <v>2776</v>
      </c>
      <c r="B1086" s="176" t="s">
        <v>2777</v>
      </c>
      <c r="C1086" s="177" t="s">
        <v>1939</v>
      </c>
      <c r="D1086" s="175" t="s">
        <v>4540</v>
      </c>
      <c r="E1086" s="186" t="s">
        <v>277</v>
      </c>
      <c r="F1086" s="177" t="s">
        <v>1967</v>
      </c>
      <c r="G1086" s="178">
        <v>4.0</v>
      </c>
      <c r="H1086" s="178">
        <v>4.0</v>
      </c>
      <c r="I1086" s="178">
        <v>5.0</v>
      </c>
      <c r="J1086" s="178">
        <v>50.0</v>
      </c>
      <c r="K1086" s="177">
        <v>12.5</v>
      </c>
      <c r="L1086" s="187" t="s">
        <v>1173</v>
      </c>
    </row>
    <row r="1087" ht="11.25" customHeight="1">
      <c r="A1087" s="175" t="s">
        <v>2776</v>
      </c>
      <c r="B1087" s="176" t="s">
        <v>2777</v>
      </c>
      <c r="C1087" s="177" t="s">
        <v>88</v>
      </c>
      <c r="D1087" s="175" t="s">
        <v>4541</v>
      </c>
      <c r="E1087" s="186" t="s">
        <v>2781</v>
      </c>
      <c r="F1087" s="177" t="s">
        <v>1967</v>
      </c>
      <c r="G1087" s="178">
        <v>4.0</v>
      </c>
      <c r="H1087" s="178">
        <v>4.0</v>
      </c>
      <c r="I1087" s="178">
        <v>5.0</v>
      </c>
      <c r="J1087" s="178">
        <v>50.0</v>
      </c>
      <c r="K1087" s="177">
        <v>12.5</v>
      </c>
      <c r="L1087" s="187" t="s">
        <v>1173</v>
      </c>
    </row>
    <row r="1088" ht="11.25" customHeight="1">
      <c r="A1088" s="175" t="s">
        <v>4542</v>
      </c>
      <c r="B1088" s="188" t="s">
        <v>4543</v>
      </c>
      <c r="C1088" s="177" t="s">
        <v>88</v>
      </c>
      <c r="D1088" s="168" t="s">
        <v>4544</v>
      </c>
      <c r="E1088" s="186" t="s">
        <v>3920</v>
      </c>
      <c r="F1088" s="177" t="s">
        <v>1967</v>
      </c>
      <c r="G1088" s="177">
        <v>4.0</v>
      </c>
      <c r="H1088" s="177">
        <v>4.0</v>
      </c>
      <c r="I1088" s="177">
        <v>4.0</v>
      </c>
      <c r="J1088" s="184">
        <v>50.0</v>
      </c>
      <c r="K1088" s="177">
        <v>12.5</v>
      </c>
      <c r="L1088" s="187" t="s">
        <v>1173</v>
      </c>
    </row>
    <row r="1089" ht="11.25" customHeight="1">
      <c r="A1089" s="230" t="s">
        <v>4542</v>
      </c>
      <c r="B1089" s="231" t="s">
        <v>4543</v>
      </c>
      <c r="C1089" s="177" t="s">
        <v>88</v>
      </c>
      <c r="D1089" s="175" t="s">
        <v>4545</v>
      </c>
      <c r="E1089" s="186" t="s">
        <v>3922</v>
      </c>
      <c r="F1089" s="177" t="s">
        <v>1967</v>
      </c>
      <c r="G1089" s="177">
        <v>4.0</v>
      </c>
      <c r="H1089" s="177">
        <v>4.0</v>
      </c>
      <c r="I1089" s="177">
        <v>4.0</v>
      </c>
      <c r="J1089" s="184">
        <v>50.0</v>
      </c>
      <c r="K1089" s="177">
        <v>12.5</v>
      </c>
      <c r="L1089" s="187" t="s">
        <v>1173</v>
      </c>
    </row>
    <row r="1090" ht="11.25" customHeight="1">
      <c r="A1090" s="230" t="s">
        <v>4542</v>
      </c>
      <c r="B1090" s="231" t="s">
        <v>4543</v>
      </c>
      <c r="C1090" s="177" t="s">
        <v>88</v>
      </c>
      <c r="D1090" s="175" t="s">
        <v>4546</v>
      </c>
      <c r="E1090" s="186" t="s">
        <v>3924</v>
      </c>
      <c r="F1090" s="177" t="s">
        <v>1967</v>
      </c>
      <c r="G1090" s="177">
        <v>4.0</v>
      </c>
      <c r="H1090" s="177">
        <v>4.0</v>
      </c>
      <c r="I1090" s="177">
        <v>4.0</v>
      </c>
      <c r="J1090" s="184">
        <v>50.0</v>
      </c>
      <c r="K1090" s="177">
        <v>12.5</v>
      </c>
      <c r="L1090" s="187" t="s">
        <v>1173</v>
      </c>
    </row>
    <row r="1091" ht="11.25" customHeight="1">
      <c r="A1091" s="230" t="s">
        <v>4547</v>
      </c>
      <c r="B1091" s="231" t="s">
        <v>4548</v>
      </c>
      <c r="C1091" s="177" t="s">
        <v>88</v>
      </c>
      <c r="D1091" s="175" t="s">
        <v>4549</v>
      </c>
      <c r="E1091" s="186" t="s">
        <v>3983</v>
      </c>
      <c r="F1091" s="177" t="s">
        <v>1967</v>
      </c>
      <c r="G1091" s="177">
        <v>7.0</v>
      </c>
      <c r="H1091" s="177">
        <v>7.0</v>
      </c>
      <c r="I1091" s="177">
        <v>8.0</v>
      </c>
      <c r="J1091" s="184">
        <v>50.0</v>
      </c>
      <c r="K1091" s="185">
        <v>7.14</v>
      </c>
      <c r="L1091" s="187" t="s">
        <v>1173</v>
      </c>
    </row>
    <row r="1092" ht="11.25" customHeight="1">
      <c r="A1092" s="230" t="s">
        <v>4547</v>
      </c>
      <c r="B1092" s="231" t="s">
        <v>4548</v>
      </c>
      <c r="C1092" s="177" t="s">
        <v>88</v>
      </c>
      <c r="D1092" s="175" t="s">
        <v>4550</v>
      </c>
      <c r="E1092" s="186" t="s">
        <v>3987</v>
      </c>
      <c r="F1092" s="183" t="s">
        <v>505</v>
      </c>
      <c r="G1092" s="177">
        <v>7.0</v>
      </c>
      <c r="H1092" s="177">
        <v>7.0</v>
      </c>
      <c r="I1092" s="177">
        <v>8.0</v>
      </c>
      <c r="J1092" s="184">
        <v>50.0</v>
      </c>
      <c r="K1092" s="185">
        <v>7.14</v>
      </c>
      <c r="L1092" s="187" t="s">
        <v>1173</v>
      </c>
    </row>
    <row r="1093" ht="11.25" customHeight="1">
      <c r="A1093" s="230" t="s">
        <v>4551</v>
      </c>
      <c r="B1093" s="231" t="s">
        <v>4548</v>
      </c>
      <c r="C1093" s="177" t="s">
        <v>88</v>
      </c>
      <c r="D1093" s="175" t="s">
        <v>4552</v>
      </c>
      <c r="E1093" s="186" t="s">
        <v>4553</v>
      </c>
      <c r="F1093" s="177" t="s">
        <v>1967</v>
      </c>
      <c r="G1093" s="177">
        <v>7.0</v>
      </c>
      <c r="H1093" s="177">
        <v>7.0</v>
      </c>
      <c r="I1093" s="177">
        <v>8.0</v>
      </c>
      <c r="J1093" s="184">
        <v>50.0</v>
      </c>
      <c r="K1093" s="185">
        <v>7.14</v>
      </c>
      <c r="L1093" s="187" t="s">
        <v>1173</v>
      </c>
    </row>
    <row r="1094" ht="11.25" customHeight="1">
      <c r="A1094" s="230" t="s">
        <v>2782</v>
      </c>
      <c r="B1094" s="231" t="s">
        <v>2783</v>
      </c>
      <c r="C1094" s="177" t="s">
        <v>88</v>
      </c>
      <c r="D1094" s="175" t="s">
        <v>2780</v>
      </c>
      <c r="E1094" s="186" t="s">
        <v>2781</v>
      </c>
      <c r="F1094" s="177" t="s">
        <v>1967</v>
      </c>
      <c r="G1094" s="177">
        <v>4.0</v>
      </c>
      <c r="H1094" s="177">
        <v>4.0</v>
      </c>
      <c r="I1094" s="177">
        <v>4.0</v>
      </c>
      <c r="J1094" s="184">
        <v>50.0</v>
      </c>
      <c r="K1094" s="185">
        <v>12.5</v>
      </c>
      <c r="L1094" s="187" t="s">
        <v>1173</v>
      </c>
    </row>
    <row r="1095" ht="11.25" customHeight="1">
      <c r="A1095" s="230" t="s">
        <v>2784</v>
      </c>
      <c r="B1095" s="231" t="s">
        <v>2785</v>
      </c>
      <c r="C1095" s="177" t="s">
        <v>88</v>
      </c>
      <c r="D1095" s="175" t="s">
        <v>2786</v>
      </c>
      <c r="E1095" s="186" t="s">
        <v>2787</v>
      </c>
      <c r="F1095" s="183" t="s">
        <v>505</v>
      </c>
      <c r="G1095" s="177">
        <v>3.0</v>
      </c>
      <c r="H1095" s="177">
        <v>3.0</v>
      </c>
      <c r="I1095" s="177">
        <v>6.0</v>
      </c>
      <c r="J1095" s="184">
        <v>50.0</v>
      </c>
      <c r="K1095" s="185">
        <v>16.67</v>
      </c>
      <c r="L1095" s="187" t="s">
        <v>1173</v>
      </c>
    </row>
    <row r="1096" ht="11.25" customHeight="1">
      <c r="A1096" s="230" t="s">
        <v>4554</v>
      </c>
      <c r="B1096" s="231" t="s">
        <v>4555</v>
      </c>
      <c r="C1096" s="177" t="s">
        <v>88</v>
      </c>
      <c r="D1096" s="175" t="s">
        <v>4556</v>
      </c>
      <c r="E1096" s="186" t="s">
        <v>4557</v>
      </c>
      <c r="F1096" s="177" t="s">
        <v>1967</v>
      </c>
      <c r="G1096" s="177">
        <v>1.0</v>
      </c>
      <c r="H1096" s="177">
        <v>1.0</v>
      </c>
      <c r="I1096" s="177">
        <v>7.0</v>
      </c>
      <c r="J1096" s="184">
        <v>50.0</v>
      </c>
      <c r="K1096" s="185">
        <v>50.0</v>
      </c>
      <c r="L1096" s="187" t="s">
        <v>1173</v>
      </c>
    </row>
    <row r="1097" ht="11.25" customHeight="1">
      <c r="A1097" s="230" t="s">
        <v>4558</v>
      </c>
      <c r="B1097" s="231" t="s">
        <v>4559</v>
      </c>
      <c r="C1097" s="177" t="s">
        <v>88</v>
      </c>
      <c r="D1097" s="175" t="s">
        <v>2778</v>
      </c>
      <c r="E1097" s="186" t="s">
        <v>355</v>
      </c>
      <c r="F1097" s="177" t="s">
        <v>1967</v>
      </c>
      <c r="G1097" s="177">
        <v>2.0</v>
      </c>
      <c r="H1097" s="177">
        <v>2.0</v>
      </c>
      <c r="I1097" s="177">
        <v>2.0</v>
      </c>
      <c r="J1097" s="184">
        <v>50.0</v>
      </c>
      <c r="K1097" s="185">
        <v>25.0</v>
      </c>
      <c r="L1097" s="187" t="s">
        <v>1173</v>
      </c>
    </row>
    <row r="1098" ht="11.25" customHeight="1">
      <c r="A1098" s="227" t="s">
        <v>4560</v>
      </c>
      <c r="B1098" s="237" t="s">
        <v>4561</v>
      </c>
      <c r="C1098" s="234" t="s">
        <v>88</v>
      </c>
      <c r="D1098" s="227" t="s">
        <v>4562</v>
      </c>
      <c r="E1098" s="233" t="s">
        <v>4563</v>
      </c>
      <c r="F1098" s="234" t="s">
        <v>4564</v>
      </c>
      <c r="G1098" s="178">
        <v>1.0</v>
      </c>
      <c r="H1098" s="178">
        <v>1.0</v>
      </c>
      <c r="I1098" s="178">
        <v>5.0</v>
      </c>
      <c r="J1098" s="178">
        <v>50.0</v>
      </c>
      <c r="K1098" s="177">
        <v>50.0</v>
      </c>
      <c r="L1098" s="187" t="s">
        <v>4565</v>
      </c>
    </row>
    <row r="1099" ht="11.25" customHeight="1">
      <c r="A1099" s="227" t="s">
        <v>4566</v>
      </c>
      <c r="B1099" s="237" t="s">
        <v>4567</v>
      </c>
      <c r="C1099" s="234" t="s">
        <v>88</v>
      </c>
      <c r="D1099" s="175" t="s">
        <v>4568</v>
      </c>
      <c r="E1099" s="175" t="s">
        <v>4568</v>
      </c>
      <c r="F1099" s="238" t="s">
        <v>4569</v>
      </c>
      <c r="G1099" s="177">
        <v>3.0</v>
      </c>
      <c r="H1099" s="177">
        <v>3.0</v>
      </c>
      <c r="I1099" s="177">
        <v>3.0</v>
      </c>
      <c r="J1099" s="184">
        <v>50.0</v>
      </c>
      <c r="K1099" s="185">
        <v>16.7</v>
      </c>
      <c r="L1099" s="187" t="s">
        <v>4565</v>
      </c>
    </row>
    <row r="1100" ht="11.25" customHeight="1">
      <c r="A1100" s="227" t="s">
        <v>4566</v>
      </c>
      <c r="B1100" s="237" t="s">
        <v>4567</v>
      </c>
      <c r="C1100" s="177" t="s">
        <v>88</v>
      </c>
      <c r="D1100" s="175" t="s">
        <v>4570</v>
      </c>
      <c r="E1100" s="186" t="s">
        <v>4571</v>
      </c>
      <c r="F1100" s="223" t="s">
        <v>4572</v>
      </c>
      <c r="G1100" s="177">
        <v>3.0</v>
      </c>
      <c r="H1100" s="177">
        <v>3.0</v>
      </c>
      <c r="I1100" s="177">
        <v>3.0</v>
      </c>
      <c r="J1100" s="184">
        <v>50.0</v>
      </c>
      <c r="K1100" s="185">
        <v>16.7</v>
      </c>
      <c r="L1100" s="187" t="s">
        <v>4565</v>
      </c>
    </row>
    <row r="1101" ht="11.25" customHeight="1">
      <c r="A1101" s="175" t="s">
        <v>4573</v>
      </c>
      <c r="B1101" s="239" t="s">
        <v>4574</v>
      </c>
      <c r="C1101" s="177" t="s">
        <v>88</v>
      </c>
      <c r="D1101" s="175" t="s">
        <v>4575</v>
      </c>
      <c r="E1101" s="186" t="s">
        <v>4576</v>
      </c>
      <c r="F1101" s="223" t="s">
        <v>4577</v>
      </c>
      <c r="G1101" s="177">
        <v>4.0</v>
      </c>
      <c r="H1101" s="177">
        <v>4.0</v>
      </c>
      <c r="I1101" s="177">
        <v>4.0</v>
      </c>
      <c r="J1101" s="184">
        <v>50.0</v>
      </c>
      <c r="K1101" s="185">
        <v>12.5</v>
      </c>
      <c r="L1101" s="187" t="s">
        <v>4565</v>
      </c>
    </row>
    <row r="1102" ht="11.25" customHeight="1">
      <c r="A1102" s="175" t="s">
        <v>4578</v>
      </c>
      <c r="B1102" s="188" t="s">
        <v>4579</v>
      </c>
      <c r="C1102" s="177" t="s">
        <v>88</v>
      </c>
      <c r="D1102" s="175" t="s">
        <v>4580</v>
      </c>
      <c r="E1102" s="186" t="s">
        <v>4581</v>
      </c>
      <c r="F1102" s="177" t="s">
        <v>505</v>
      </c>
      <c r="G1102" s="177">
        <v>6.0</v>
      </c>
      <c r="H1102" s="177">
        <v>2.0</v>
      </c>
      <c r="I1102" s="178">
        <v>6.0</v>
      </c>
      <c r="J1102" s="178">
        <v>50.0</v>
      </c>
      <c r="K1102" s="178">
        <v>8.33</v>
      </c>
      <c r="L1102" s="187" t="s">
        <v>1182</v>
      </c>
    </row>
    <row r="1103" ht="11.25" customHeight="1">
      <c r="A1103" s="175" t="s">
        <v>4582</v>
      </c>
      <c r="B1103" s="188" t="s">
        <v>4583</v>
      </c>
      <c r="C1103" s="177" t="s">
        <v>88</v>
      </c>
      <c r="D1103" s="175" t="s">
        <v>4584</v>
      </c>
      <c r="E1103" s="186" t="s">
        <v>4585</v>
      </c>
      <c r="F1103" s="177" t="s">
        <v>505</v>
      </c>
      <c r="G1103" s="178">
        <v>4.0</v>
      </c>
      <c r="H1103" s="178">
        <v>1.0</v>
      </c>
      <c r="I1103" s="178">
        <v>5.0</v>
      </c>
      <c r="J1103" s="178">
        <v>50.0</v>
      </c>
      <c r="K1103" s="178">
        <v>12.5</v>
      </c>
      <c r="L1103" s="187" t="s">
        <v>1182</v>
      </c>
    </row>
    <row r="1104" ht="11.25" customHeight="1">
      <c r="A1104" s="175" t="s">
        <v>4578</v>
      </c>
      <c r="B1104" s="188" t="s">
        <v>4579</v>
      </c>
      <c r="C1104" s="177" t="s">
        <v>88</v>
      </c>
      <c r="D1104" s="175" t="s">
        <v>4586</v>
      </c>
      <c r="E1104" s="186" t="s">
        <v>4587</v>
      </c>
      <c r="F1104" s="177" t="s">
        <v>505</v>
      </c>
      <c r="G1104" s="177">
        <v>6.0</v>
      </c>
      <c r="H1104" s="177">
        <v>2.0</v>
      </c>
      <c r="I1104" s="178">
        <v>6.0</v>
      </c>
      <c r="J1104" s="178">
        <v>50.0</v>
      </c>
      <c r="K1104" s="178">
        <v>8.33</v>
      </c>
      <c r="L1104" s="187" t="s">
        <v>1182</v>
      </c>
    </row>
    <row r="1105" ht="11.25" customHeight="1">
      <c r="A1105" s="175" t="s">
        <v>4578</v>
      </c>
      <c r="B1105" s="188" t="s">
        <v>4579</v>
      </c>
      <c r="C1105" s="177" t="s">
        <v>88</v>
      </c>
      <c r="D1105" s="175" t="s">
        <v>4588</v>
      </c>
      <c r="E1105" s="186" t="s">
        <v>4589</v>
      </c>
      <c r="F1105" s="177" t="s">
        <v>505</v>
      </c>
      <c r="G1105" s="177">
        <v>6.0</v>
      </c>
      <c r="H1105" s="177">
        <v>2.0</v>
      </c>
      <c r="I1105" s="178">
        <v>6.0</v>
      </c>
      <c r="J1105" s="178">
        <v>50.0</v>
      </c>
      <c r="K1105" s="178">
        <v>8.33</v>
      </c>
      <c r="L1105" s="187" t="s">
        <v>1182</v>
      </c>
    </row>
    <row r="1106" ht="11.25" customHeight="1">
      <c r="A1106" s="175" t="s">
        <v>4578</v>
      </c>
      <c r="B1106" s="188" t="s">
        <v>4579</v>
      </c>
      <c r="C1106" s="177" t="s">
        <v>88</v>
      </c>
      <c r="D1106" s="175" t="s">
        <v>4590</v>
      </c>
      <c r="E1106" s="186" t="s">
        <v>4591</v>
      </c>
      <c r="F1106" s="177" t="s">
        <v>505</v>
      </c>
      <c r="G1106" s="177">
        <v>6.0</v>
      </c>
      <c r="H1106" s="177">
        <v>2.0</v>
      </c>
      <c r="I1106" s="178">
        <v>6.0</v>
      </c>
      <c r="J1106" s="178">
        <v>50.0</v>
      </c>
      <c r="K1106" s="178">
        <v>8.33</v>
      </c>
      <c r="L1106" s="187" t="s">
        <v>1182</v>
      </c>
    </row>
    <row r="1107" ht="11.25" customHeight="1">
      <c r="A1107" s="175" t="s">
        <v>4578</v>
      </c>
      <c r="B1107" s="188" t="s">
        <v>4579</v>
      </c>
      <c r="C1107" s="177" t="s">
        <v>88</v>
      </c>
      <c r="D1107" s="175" t="s">
        <v>4592</v>
      </c>
      <c r="E1107" s="186" t="s">
        <v>4593</v>
      </c>
      <c r="F1107" s="177" t="s">
        <v>505</v>
      </c>
      <c r="G1107" s="177">
        <v>6.0</v>
      </c>
      <c r="H1107" s="177">
        <v>2.0</v>
      </c>
      <c r="I1107" s="178">
        <v>6.0</v>
      </c>
      <c r="J1107" s="178">
        <v>50.0</v>
      </c>
      <c r="K1107" s="178">
        <v>8.33</v>
      </c>
      <c r="L1107" s="187" t="s">
        <v>1182</v>
      </c>
    </row>
    <row r="1108" ht="11.25" customHeight="1">
      <c r="A1108" s="175" t="s">
        <v>4578</v>
      </c>
      <c r="B1108" s="188" t="s">
        <v>4579</v>
      </c>
      <c r="C1108" s="177" t="s">
        <v>88</v>
      </c>
      <c r="D1108" s="175" t="s">
        <v>4594</v>
      </c>
      <c r="E1108" s="186" t="s">
        <v>4595</v>
      </c>
      <c r="F1108" s="177" t="s">
        <v>505</v>
      </c>
      <c r="G1108" s="177">
        <v>6.0</v>
      </c>
      <c r="H1108" s="177">
        <v>2.0</v>
      </c>
      <c r="I1108" s="178">
        <v>6.0</v>
      </c>
      <c r="J1108" s="178">
        <v>50.0</v>
      </c>
      <c r="K1108" s="178">
        <v>8.33</v>
      </c>
      <c r="L1108" s="187" t="s">
        <v>1182</v>
      </c>
    </row>
    <row r="1109" ht="11.25" customHeight="1">
      <c r="A1109" s="175" t="s">
        <v>4578</v>
      </c>
      <c r="B1109" s="188" t="s">
        <v>4579</v>
      </c>
      <c r="C1109" s="177" t="s">
        <v>88</v>
      </c>
      <c r="D1109" s="175" t="s">
        <v>4596</v>
      </c>
      <c r="E1109" s="186" t="s">
        <v>4597</v>
      </c>
      <c r="F1109" s="177" t="s">
        <v>505</v>
      </c>
      <c r="G1109" s="177">
        <v>6.0</v>
      </c>
      <c r="H1109" s="177">
        <v>2.0</v>
      </c>
      <c r="I1109" s="178">
        <v>6.0</v>
      </c>
      <c r="J1109" s="178">
        <v>50.0</v>
      </c>
      <c r="K1109" s="178">
        <v>8.33</v>
      </c>
      <c r="L1109" s="187" t="s">
        <v>1182</v>
      </c>
    </row>
    <row r="1110" ht="11.25" customHeight="1">
      <c r="A1110" s="175" t="s">
        <v>4578</v>
      </c>
      <c r="B1110" s="188" t="s">
        <v>4579</v>
      </c>
      <c r="C1110" s="177" t="s">
        <v>88</v>
      </c>
      <c r="D1110" s="175" t="s">
        <v>4598</v>
      </c>
      <c r="E1110" s="186" t="s">
        <v>4599</v>
      </c>
      <c r="F1110" s="177" t="s">
        <v>505</v>
      </c>
      <c r="G1110" s="177">
        <v>6.0</v>
      </c>
      <c r="H1110" s="177">
        <v>2.0</v>
      </c>
      <c r="I1110" s="178">
        <v>6.0</v>
      </c>
      <c r="J1110" s="178">
        <v>50.0</v>
      </c>
      <c r="K1110" s="178">
        <v>8.33</v>
      </c>
      <c r="L1110" s="187" t="s">
        <v>1182</v>
      </c>
    </row>
    <row r="1111" ht="11.25" customHeight="1">
      <c r="A1111" s="175" t="s">
        <v>4578</v>
      </c>
      <c r="B1111" s="188" t="s">
        <v>4579</v>
      </c>
      <c r="C1111" s="177" t="s">
        <v>88</v>
      </c>
      <c r="D1111" s="175" t="s">
        <v>4600</v>
      </c>
      <c r="E1111" s="186" t="s">
        <v>4601</v>
      </c>
      <c r="F1111" s="177" t="s">
        <v>505</v>
      </c>
      <c r="G1111" s="177">
        <v>6.0</v>
      </c>
      <c r="H1111" s="177">
        <v>2.0</v>
      </c>
      <c r="I1111" s="178">
        <v>6.0</v>
      </c>
      <c r="J1111" s="178">
        <v>50.0</v>
      </c>
      <c r="K1111" s="178">
        <v>8.33</v>
      </c>
      <c r="L1111" s="187" t="s">
        <v>1182</v>
      </c>
    </row>
    <row r="1112" ht="11.25" customHeight="1">
      <c r="A1112" s="175" t="s">
        <v>4578</v>
      </c>
      <c r="B1112" s="188" t="s">
        <v>4579</v>
      </c>
      <c r="C1112" s="177" t="s">
        <v>88</v>
      </c>
      <c r="D1112" s="175" t="s">
        <v>4602</v>
      </c>
      <c r="E1112" s="186" t="s">
        <v>4603</v>
      </c>
      <c r="F1112" s="177" t="s">
        <v>505</v>
      </c>
      <c r="G1112" s="177">
        <v>6.0</v>
      </c>
      <c r="H1112" s="177">
        <v>2.0</v>
      </c>
      <c r="I1112" s="178">
        <v>6.0</v>
      </c>
      <c r="J1112" s="178">
        <v>50.0</v>
      </c>
      <c r="K1112" s="178">
        <v>8.33</v>
      </c>
      <c r="L1112" s="187" t="s">
        <v>1182</v>
      </c>
    </row>
    <row r="1113" ht="11.25" customHeight="1">
      <c r="A1113" s="175" t="s">
        <v>4578</v>
      </c>
      <c r="B1113" s="188" t="s">
        <v>4579</v>
      </c>
      <c r="C1113" s="177" t="s">
        <v>88</v>
      </c>
      <c r="D1113" s="175" t="s">
        <v>4604</v>
      </c>
      <c r="E1113" s="186" t="s">
        <v>4605</v>
      </c>
      <c r="F1113" s="177" t="s">
        <v>505</v>
      </c>
      <c r="G1113" s="177">
        <v>6.0</v>
      </c>
      <c r="H1113" s="177">
        <v>2.0</v>
      </c>
      <c r="I1113" s="178">
        <v>6.0</v>
      </c>
      <c r="J1113" s="178">
        <v>50.0</v>
      </c>
      <c r="K1113" s="178">
        <v>8.33</v>
      </c>
      <c r="L1113" s="187" t="s">
        <v>1182</v>
      </c>
    </row>
    <row r="1114" ht="11.25" customHeight="1">
      <c r="A1114" s="175" t="s">
        <v>4578</v>
      </c>
      <c r="B1114" s="188" t="s">
        <v>4579</v>
      </c>
      <c r="C1114" s="177" t="s">
        <v>88</v>
      </c>
      <c r="D1114" s="175" t="s">
        <v>4606</v>
      </c>
      <c r="E1114" s="186" t="s">
        <v>4607</v>
      </c>
      <c r="F1114" s="177" t="s">
        <v>505</v>
      </c>
      <c r="G1114" s="177">
        <v>6.0</v>
      </c>
      <c r="H1114" s="177">
        <v>2.0</v>
      </c>
      <c r="I1114" s="178">
        <v>6.0</v>
      </c>
      <c r="J1114" s="178">
        <v>50.0</v>
      </c>
      <c r="K1114" s="178">
        <v>8.33</v>
      </c>
      <c r="L1114" s="187" t="s">
        <v>1182</v>
      </c>
    </row>
    <row r="1115" ht="11.25" customHeight="1">
      <c r="A1115" s="175" t="s">
        <v>4578</v>
      </c>
      <c r="B1115" s="188" t="s">
        <v>4579</v>
      </c>
      <c r="C1115" s="177" t="s">
        <v>88</v>
      </c>
      <c r="D1115" s="175" t="s">
        <v>4608</v>
      </c>
      <c r="E1115" s="186" t="s">
        <v>4609</v>
      </c>
      <c r="F1115" s="177" t="s">
        <v>505</v>
      </c>
      <c r="G1115" s="177">
        <v>6.0</v>
      </c>
      <c r="H1115" s="177">
        <v>2.0</v>
      </c>
      <c r="I1115" s="178">
        <v>6.0</v>
      </c>
      <c r="J1115" s="178">
        <v>50.0</v>
      </c>
      <c r="K1115" s="178">
        <v>8.33</v>
      </c>
      <c r="L1115" s="187" t="s">
        <v>1182</v>
      </c>
    </row>
    <row r="1116" ht="11.25" customHeight="1">
      <c r="A1116" s="175" t="s">
        <v>4578</v>
      </c>
      <c r="B1116" s="188" t="s">
        <v>4579</v>
      </c>
      <c r="C1116" s="177" t="s">
        <v>88</v>
      </c>
      <c r="D1116" s="175" t="s">
        <v>4610</v>
      </c>
      <c r="E1116" s="186" t="s">
        <v>4611</v>
      </c>
      <c r="F1116" s="177" t="s">
        <v>505</v>
      </c>
      <c r="G1116" s="177">
        <v>6.0</v>
      </c>
      <c r="H1116" s="177">
        <v>2.0</v>
      </c>
      <c r="I1116" s="178">
        <v>6.0</v>
      </c>
      <c r="J1116" s="178">
        <v>50.0</v>
      </c>
      <c r="K1116" s="178">
        <v>8.33</v>
      </c>
      <c r="L1116" s="187" t="s">
        <v>1182</v>
      </c>
    </row>
    <row r="1117" ht="11.25" customHeight="1">
      <c r="A1117" s="175" t="s">
        <v>4578</v>
      </c>
      <c r="B1117" s="188" t="s">
        <v>4579</v>
      </c>
      <c r="C1117" s="177" t="s">
        <v>88</v>
      </c>
      <c r="D1117" s="175" t="s">
        <v>4612</v>
      </c>
      <c r="E1117" s="186" t="s">
        <v>4613</v>
      </c>
      <c r="F1117" s="177" t="s">
        <v>505</v>
      </c>
      <c r="G1117" s="177">
        <v>6.0</v>
      </c>
      <c r="H1117" s="177">
        <v>2.0</v>
      </c>
      <c r="I1117" s="178">
        <v>6.0</v>
      </c>
      <c r="J1117" s="178">
        <v>50.0</v>
      </c>
      <c r="K1117" s="178">
        <v>8.33</v>
      </c>
      <c r="L1117" s="187" t="s">
        <v>1182</v>
      </c>
    </row>
    <row r="1118" ht="11.25" customHeight="1">
      <c r="A1118" s="175" t="s">
        <v>4578</v>
      </c>
      <c r="B1118" s="188" t="s">
        <v>4579</v>
      </c>
      <c r="C1118" s="177" t="s">
        <v>88</v>
      </c>
      <c r="D1118" s="175" t="s">
        <v>4614</v>
      </c>
      <c r="E1118" s="186" t="s">
        <v>4615</v>
      </c>
      <c r="F1118" s="177" t="s">
        <v>505</v>
      </c>
      <c r="G1118" s="177">
        <v>6.0</v>
      </c>
      <c r="H1118" s="177">
        <v>2.0</v>
      </c>
      <c r="I1118" s="178">
        <v>6.0</v>
      </c>
      <c r="J1118" s="178">
        <v>50.0</v>
      </c>
      <c r="K1118" s="178">
        <v>8.33</v>
      </c>
      <c r="L1118" s="187" t="s">
        <v>1182</v>
      </c>
    </row>
    <row r="1119" ht="11.25" customHeight="1">
      <c r="A1119" s="175" t="s">
        <v>4578</v>
      </c>
      <c r="B1119" s="188" t="s">
        <v>4579</v>
      </c>
      <c r="C1119" s="177" t="s">
        <v>88</v>
      </c>
      <c r="D1119" s="175" t="s">
        <v>4616</v>
      </c>
      <c r="E1119" s="186" t="s">
        <v>4617</v>
      </c>
      <c r="F1119" s="177" t="s">
        <v>505</v>
      </c>
      <c r="G1119" s="177">
        <v>6.0</v>
      </c>
      <c r="H1119" s="177">
        <v>2.0</v>
      </c>
      <c r="I1119" s="178">
        <v>6.0</v>
      </c>
      <c r="J1119" s="178">
        <v>50.0</v>
      </c>
      <c r="K1119" s="178">
        <v>8.33</v>
      </c>
      <c r="L1119" s="187" t="s">
        <v>1182</v>
      </c>
    </row>
    <row r="1120" ht="11.25" customHeight="1">
      <c r="A1120" s="175" t="s">
        <v>4578</v>
      </c>
      <c r="B1120" s="188" t="s">
        <v>4579</v>
      </c>
      <c r="C1120" s="177" t="s">
        <v>88</v>
      </c>
      <c r="D1120" s="175" t="s">
        <v>4618</v>
      </c>
      <c r="E1120" s="186" t="s">
        <v>4619</v>
      </c>
      <c r="F1120" s="177" t="s">
        <v>505</v>
      </c>
      <c r="G1120" s="177">
        <v>6.0</v>
      </c>
      <c r="H1120" s="177">
        <v>2.0</v>
      </c>
      <c r="I1120" s="178">
        <v>6.0</v>
      </c>
      <c r="J1120" s="178">
        <v>50.0</v>
      </c>
      <c r="K1120" s="178">
        <v>8.33</v>
      </c>
      <c r="L1120" s="187" t="s">
        <v>1182</v>
      </c>
    </row>
    <row r="1121" ht="11.25" customHeight="1">
      <c r="A1121" s="175" t="s">
        <v>4578</v>
      </c>
      <c r="B1121" s="188" t="s">
        <v>4579</v>
      </c>
      <c r="C1121" s="177" t="s">
        <v>88</v>
      </c>
      <c r="D1121" s="175" t="s">
        <v>4620</v>
      </c>
      <c r="E1121" s="186" t="s">
        <v>4621</v>
      </c>
      <c r="F1121" s="177" t="s">
        <v>505</v>
      </c>
      <c r="G1121" s="177">
        <v>6.0</v>
      </c>
      <c r="H1121" s="177">
        <v>2.0</v>
      </c>
      <c r="I1121" s="178">
        <v>6.0</v>
      </c>
      <c r="J1121" s="178">
        <v>50.0</v>
      </c>
      <c r="K1121" s="178">
        <v>8.33</v>
      </c>
      <c r="L1121" s="187" t="s">
        <v>1182</v>
      </c>
    </row>
    <row r="1122" ht="11.25" customHeight="1">
      <c r="A1122" s="175" t="s">
        <v>4578</v>
      </c>
      <c r="B1122" s="188" t="s">
        <v>4579</v>
      </c>
      <c r="C1122" s="177" t="s">
        <v>88</v>
      </c>
      <c r="D1122" s="175" t="s">
        <v>4622</v>
      </c>
      <c r="E1122" s="186" t="s">
        <v>4623</v>
      </c>
      <c r="F1122" s="177" t="s">
        <v>505</v>
      </c>
      <c r="G1122" s="177">
        <v>6.0</v>
      </c>
      <c r="H1122" s="177">
        <v>2.0</v>
      </c>
      <c r="I1122" s="178">
        <v>6.0</v>
      </c>
      <c r="J1122" s="178">
        <v>50.0</v>
      </c>
      <c r="K1122" s="178">
        <v>8.33</v>
      </c>
      <c r="L1122" s="187" t="s">
        <v>1182</v>
      </c>
    </row>
    <row r="1123" ht="11.25" customHeight="1">
      <c r="A1123" s="175" t="s">
        <v>4578</v>
      </c>
      <c r="B1123" s="188" t="s">
        <v>4579</v>
      </c>
      <c r="C1123" s="177" t="s">
        <v>88</v>
      </c>
      <c r="D1123" s="175" t="s">
        <v>4624</v>
      </c>
      <c r="E1123" s="186" t="s">
        <v>4625</v>
      </c>
      <c r="F1123" s="177" t="s">
        <v>505</v>
      </c>
      <c r="G1123" s="177">
        <v>6.0</v>
      </c>
      <c r="H1123" s="177">
        <v>2.0</v>
      </c>
      <c r="I1123" s="178">
        <v>6.0</v>
      </c>
      <c r="J1123" s="178">
        <v>50.0</v>
      </c>
      <c r="K1123" s="178">
        <v>8.33</v>
      </c>
      <c r="L1123" s="187" t="s">
        <v>1182</v>
      </c>
    </row>
    <row r="1124" ht="11.25" customHeight="1">
      <c r="A1124" s="175" t="s">
        <v>4578</v>
      </c>
      <c r="B1124" s="188" t="s">
        <v>4579</v>
      </c>
      <c r="C1124" s="177" t="s">
        <v>88</v>
      </c>
      <c r="D1124" s="175" t="s">
        <v>4626</v>
      </c>
      <c r="E1124" s="186" t="s">
        <v>4627</v>
      </c>
      <c r="F1124" s="177" t="s">
        <v>505</v>
      </c>
      <c r="G1124" s="177">
        <v>6.0</v>
      </c>
      <c r="H1124" s="177">
        <v>2.0</v>
      </c>
      <c r="I1124" s="178">
        <v>6.0</v>
      </c>
      <c r="J1124" s="178">
        <v>50.0</v>
      </c>
      <c r="K1124" s="178">
        <v>8.33</v>
      </c>
      <c r="L1124" s="187" t="s">
        <v>1182</v>
      </c>
    </row>
    <row r="1125" ht="11.25" customHeight="1">
      <c r="A1125" s="175" t="s">
        <v>4578</v>
      </c>
      <c r="B1125" s="188" t="s">
        <v>4579</v>
      </c>
      <c r="C1125" s="177" t="s">
        <v>88</v>
      </c>
      <c r="D1125" s="175" t="s">
        <v>4628</v>
      </c>
      <c r="E1125" s="186" t="s">
        <v>4629</v>
      </c>
      <c r="F1125" s="177" t="s">
        <v>505</v>
      </c>
      <c r="G1125" s="177">
        <v>6.0</v>
      </c>
      <c r="H1125" s="177">
        <v>2.0</v>
      </c>
      <c r="I1125" s="178">
        <v>6.0</v>
      </c>
      <c r="J1125" s="178">
        <v>50.0</v>
      </c>
      <c r="K1125" s="178">
        <v>8.33</v>
      </c>
      <c r="L1125" s="187" t="s">
        <v>1182</v>
      </c>
    </row>
    <row r="1126" ht="11.25" customHeight="1">
      <c r="A1126" s="175" t="s">
        <v>4578</v>
      </c>
      <c r="B1126" s="188" t="s">
        <v>4579</v>
      </c>
      <c r="C1126" s="177" t="s">
        <v>88</v>
      </c>
      <c r="D1126" s="175" t="s">
        <v>4630</v>
      </c>
      <c r="E1126" s="186" t="s">
        <v>4631</v>
      </c>
      <c r="F1126" s="177" t="s">
        <v>505</v>
      </c>
      <c r="G1126" s="177">
        <v>6.0</v>
      </c>
      <c r="H1126" s="177">
        <v>2.0</v>
      </c>
      <c r="I1126" s="178">
        <v>6.0</v>
      </c>
      <c r="J1126" s="178">
        <v>50.0</v>
      </c>
      <c r="K1126" s="178">
        <v>8.33</v>
      </c>
      <c r="L1126" s="187" t="s">
        <v>1182</v>
      </c>
    </row>
    <row r="1127" ht="11.25" customHeight="1">
      <c r="A1127" s="175" t="s">
        <v>4578</v>
      </c>
      <c r="B1127" s="188" t="s">
        <v>4579</v>
      </c>
      <c r="C1127" s="177" t="s">
        <v>88</v>
      </c>
      <c r="D1127" s="175" t="s">
        <v>4632</v>
      </c>
      <c r="E1127" s="186" t="s">
        <v>4633</v>
      </c>
      <c r="F1127" s="177" t="s">
        <v>505</v>
      </c>
      <c r="G1127" s="177">
        <v>6.0</v>
      </c>
      <c r="H1127" s="177">
        <v>2.0</v>
      </c>
      <c r="I1127" s="178">
        <v>6.0</v>
      </c>
      <c r="J1127" s="178">
        <v>50.0</v>
      </c>
      <c r="K1127" s="178">
        <v>8.33</v>
      </c>
      <c r="L1127" s="187" t="s">
        <v>1182</v>
      </c>
    </row>
    <row r="1128" ht="11.25" customHeight="1">
      <c r="A1128" s="175" t="s">
        <v>4578</v>
      </c>
      <c r="B1128" s="188" t="s">
        <v>4579</v>
      </c>
      <c r="C1128" s="177" t="s">
        <v>88</v>
      </c>
      <c r="D1128" s="175" t="s">
        <v>4634</v>
      </c>
      <c r="E1128" s="186" t="s">
        <v>4635</v>
      </c>
      <c r="F1128" s="177" t="s">
        <v>505</v>
      </c>
      <c r="G1128" s="177">
        <v>6.0</v>
      </c>
      <c r="H1128" s="177">
        <v>2.0</v>
      </c>
      <c r="I1128" s="178">
        <v>6.0</v>
      </c>
      <c r="J1128" s="178">
        <v>50.0</v>
      </c>
      <c r="K1128" s="178">
        <v>8.33</v>
      </c>
      <c r="L1128" s="187" t="s">
        <v>1182</v>
      </c>
    </row>
    <row r="1129" ht="11.25" customHeight="1">
      <c r="A1129" s="175" t="s">
        <v>4578</v>
      </c>
      <c r="B1129" s="188" t="s">
        <v>4579</v>
      </c>
      <c r="C1129" s="177" t="s">
        <v>88</v>
      </c>
      <c r="D1129" s="175" t="s">
        <v>4636</v>
      </c>
      <c r="E1129" s="186" t="s">
        <v>4637</v>
      </c>
      <c r="F1129" s="177" t="s">
        <v>505</v>
      </c>
      <c r="G1129" s="177">
        <v>6.0</v>
      </c>
      <c r="H1129" s="177">
        <v>2.0</v>
      </c>
      <c r="I1129" s="178">
        <v>6.0</v>
      </c>
      <c r="J1129" s="178">
        <v>50.0</v>
      </c>
      <c r="K1129" s="178">
        <v>8.33</v>
      </c>
      <c r="L1129" s="187" t="s">
        <v>1182</v>
      </c>
    </row>
    <row r="1130" ht="11.25" customHeight="1">
      <c r="A1130" s="175" t="s">
        <v>4578</v>
      </c>
      <c r="B1130" s="188" t="s">
        <v>4579</v>
      </c>
      <c r="C1130" s="177" t="s">
        <v>88</v>
      </c>
      <c r="D1130" s="175" t="s">
        <v>4638</v>
      </c>
      <c r="E1130" s="186" t="s">
        <v>4639</v>
      </c>
      <c r="F1130" s="177" t="s">
        <v>505</v>
      </c>
      <c r="G1130" s="177">
        <v>6.0</v>
      </c>
      <c r="H1130" s="177">
        <v>2.0</v>
      </c>
      <c r="I1130" s="178">
        <v>6.0</v>
      </c>
      <c r="J1130" s="178">
        <v>50.0</v>
      </c>
      <c r="K1130" s="178">
        <v>8.33</v>
      </c>
      <c r="L1130" s="187" t="s">
        <v>1182</v>
      </c>
    </row>
    <row r="1131" ht="11.25" customHeight="1">
      <c r="A1131" s="175" t="s">
        <v>4578</v>
      </c>
      <c r="B1131" s="188" t="s">
        <v>4579</v>
      </c>
      <c r="C1131" s="177" t="s">
        <v>88</v>
      </c>
      <c r="D1131" s="175" t="s">
        <v>4640</v>
      </c>
      <c r="E1131" s="186" t="s">
        <v>4641</v>
      </c>
      <c r="F1131" s="177" t="s">
        <v>505</v>
      </c>
      <c r="G1131" s="177">
        <v>6.0</v>
      </c>
      <c r="H1131" s="177">
        <v>2.0</v>
      </c>
      <c r="I1131" s="178">
        <v>6.0</v>
      </c>
      <c r="J1131" s="178">
        <v>50.0</v>
      </c>
      <c r="K1131" s="178">
        <v>8.33</v>
      </c>
      <c r="L1131" s="187" t="s">
        <v>1182</v>
      </c>
    </row>
    <row r="1132" ht="11.25" customHeight="1">
      <c r="A1132" s="175" t="s">
        <v>4578</v>
      </c>
      <c r="B1132" s="188" t="s">
        <v>4579</v>
      </c>
      <c r="C1132" s="177" t="s">
        <v>88</v>
      </c>
      <c r="D1132" s="175" t="s">
        <v>4642</v>
      </c>
      <c r="E1132" s="186" t="s">
        <v>4643</v>
      </c>
      <c r="F1132" s="177" t="s">
        <v>505</v>
      </c>
      <c r="G1132" s="177">
        <v>6.0</v>
      </c>
      <c r="H1132" s="177">
        <v>2.0</v>
      </c>
      <c r="I1132" s="178">
        <v>6.0</v>
      </c>
      <c r="J1132" s="178">
        <v>50.0</v>
      </c>
      <c r="K1132" s="178">
        <v>8.33</v>
      </c>
      <c r="L1132" s="187" t="s">
        <v>1182</v>
      </c>
    </row>
    <row r="1133" ht="11.25" customHeight="1">
      <c r="A1133" s="175" t="s">
        <v>4578</v>
      </c>
      <c r="B1133" s="188" t="s">
        <v>4579</v>
      </c>
      <c r="C1133" s="177" t="s">
        <v>88</v>
      </c>
      <c r="D1133" s="175" t="s">
        <v>4644</v>
      </c>
      <c r="E1133" s="186" t="s">
        <v>4645</v>
      </c>
      <c r="F1133" s="177" t="s">
        <v>505</v>
      </c>
      <c r="G1133" s="177">
        <v>6.0</v>
      </c>
      <c r="H1133" s="177">
        <v>2.0</v>
      </c>
      <c r="I1133" s="178">
        <v>6.0</v>
      </c>
      <c r="J1133" s="178">
        <v>50.0</v>
      </c>
      <c r="K1133" s="178">
        <v>8.33</v>
      </c>
      <c r="L1133" s="187" t="s">
        <v>1182</v>
      </c>
    </row>
    <row r="1134" ht="11.25" customHeight="1">
      <c r="A1134" s="175" t="s">
        <v>4578</v>
      </c>
      <c r="B1134" s="188" t="s">
        <v>4579</v>
      </c>
      <c r="C1134" s="177" t="s">
        <v>88</v>
      </c>
      <c r="D1134" s="175" t="s">
        <v>4646</v>
      </c>
      <c r="E1134" s="186" t="s">
        <v>4647</v>
      </c>
      <c r="F1134" s="177" t="s">
        <v>505</v>
      </c>
      <c r="G1134" s="177">
        <v>6.0</v>
      </c>
      <c r="H1134" s="177">
        <v>2.0</v>
      </c>
      <c r="I1134" s="178">
        <v>6.0</v>
      </c>
      <c r="J1134" s="178">
        <v>50.0</v>
      </c>
      <c r="K1134" s="178">
        <v>8.33</v>
      </c>
      <c r="L1134" s="187" t="s">
        <v>1182</v>
      </c>
    </row>
    <row r="1135" ht="11.25" customHeight="1">
      <c r="A1135" s="175" t="s">
        <v>4578</v>
      </c>
      <c r="B1135" s="188" t="s">
        <v>4579</v>
      </c>
      <c r="C1135" s="177" t="s">
        <v>88</v>
      </c>
      <c r="D1135" s="175" t="s">
        <v>4648</v>
      </c>
      <c r="E1135" s="186" t="s">
        <v>4649</v>
      </c>
      <c r="F1135" s="177" t="s">
        <v>505</v>
      </c>
      <c r="G1135" s="177">
        <v>6.0</v>
      </c>
      <c r="H1135" s="177">
        <v>2.0</v>
      </c>
      <c r="I1135" s="178">
        <v>6.0</v>
      </c>
      <c r="J1135" s="178">
        <v>50.0</v>
      </c>
      <c r="K1135" s="178">
        <v>8.33</v>
      </c>
      <c r="L1135" s="187" t="s">
        <v>1182</v>
      </c>
    </row>
    <row r="1136" ht="11.25" customHeight="1">
      <c r="A1136" s="175" t="s">
        <v>4578</v>
      </c>
      <c r="B1136" s="188" t="s">
        <v>4579</v>
      </c>
      <c r="C1136" s="177" t="s">
        <v>88</v>
      </c>
      <c r="D1136" s="175" t="s">
        <v>4650</v>
      </c>
      <c r="E1136" s="186" t="s">
        <v>4651</v>
      </c>
      <c r="F1136" s="177" t="s">
        <v>505</v>
      </c>
      <c r="G1136" s="177">
        <v>6.0</v>
      </c>
      <c r="H1136" s="177">
        <v>2.0</v>
      </c>
      <c r="I1136" s="178">
        <v>6.0</v>
      </c>
      <c r="J1136" s="178">
        <v>50.0</v>
      </c>
      <c r="K1136" s="178">
        <v>8.33</v>
      </c>
      <c r="L1136" s="187" t="s">
        <v>1182</v>
      </c>
    </row>
    <row r="1137" ht="11.25" customHeight="1">
      <c r="A1137" s="175" t="s">
        <v>4652</v>
      </c>
      <c r="B1137" s="188" t="s">
        <v>4653</v>
      </c>
      <c r="C1137" s="177" t="s">
        <v>88</v>
      </c>
      <c r="D1137" s="175" t="s">
        <v>4654</v>
      </c>
      <c r="E1137" s="186" t="s">
        <v>4655</v>
      </c>
      <c r="F1137" s="177" t="s">
        <v>505</v>
      </c>
      <c r="G1137" s="178">
        <v>3.0</v>
      </c>
      <c r="H1137" s="178">
        <v>2.0</v>
      </c>
      <c r="I1137" s="178">
        <v>3.0</v>
      </c>
      <c r="J1137" s="178">
        <v>50.0</v>
      </c>
      <c r="K1137" s="178">
        <v>16.66</v>
      </c>
      <c r="L1137" s="187" t="s">
        <v>1182</v>
      </c>
    </row>
    <row r="1138" ht="11.25" customHeight="1">
      <c r="A1138" s="175" t="s">
        <v>4578</v>
      </c>
      <c r="B1138" s="188" t="s">
        <v>4579</v>
      </c>
      <c r="C1138" s="177" t="s">
        <v>88</v>
      </c>
      <c r="D1138" s="175" t="s">
        <v>4656</v>
      </c>
      <c r="E1138" s="186" t="s">
        <v>4657</v>
      </c>
      <c r="F1138" s="177" t="s">
        <v>505</v>
      </c>
      <c r="G1138" s="177">
        <v>6.0</v>
      </c>
      <c r="H1138" s="177">
        <v>2.0</v>
      </c>
      <c r="I1138" s="178">
        <v>6.0</v>
      </c>
      <c r="J1138" s="178">
        <v>50.0</v>
      </c>
      <c r="K1138" s="178">
        <v>8.33</v>
      </c>
      <c r="L1138" s="187" t="s">
        <v>1182</v>
      </c>
    </row>
    <row r="1139" ht="11.25" customHeight="1">
      <c r="A1139" s="175" t="s">
        <v>4658</v>
      </c>
      <c r="B1139" s="188" t="s">
        <v>4659</v>
      </c>
      <c r="C1139" s="177" t="s">
        <v>88</v>
      </c>
      <c r="D1139" s="175" t="s">
        <v>4660</v>
      </c>
      <c r="E1139" s="186" t="s">
        <v>4661</v>
      </c>
      <c r="F1139" s="177" t="s">
        <v>505</v>
      </c>
      <c r="G1139" s="178">
        <v>2.0</v>
      </c>
      <c r="H1139" s="178">
        <v>1.0</v>
      </c>
      <c r="I1139" s="178">
        <v>2.0</v>
      </c>
      <c r="J1139" s="178">
        <v>50.0</v>
      </c>
      <c r="K1139" s="178">
        <v>25.0</v>
      </c>
      <c r="L1139" s="187" t="s">
        <v>1182</v>
      </c>
    </row>
    <row r="1140" ht="11.25" customHeight="1">
      <c r="A1140" s="175" t="s">
        <v>4578</v>
      </c>
      <c r="B1140" s="188" t="s">
        <v>4579</v>
      </c>
      <c r="C1140" s="177" t="s">
        <v>88</v>
      </c>
      <c r="D1140" s="175" t="s">
        <v>4662</v>
      </c>
      <c r="E1140" s="186" t="s">
        <v>4663</v>
      </c>
      <c r="F1140" s="177" t="s">
        <v>505</v>
      </c>
      <c r="G1140" s="177">
        <v>6.0</v>
      </c>
      <c r="H1140" s="177">
        <v>2.0</v>
      </c>
      <c r="I1140" s="178">
        <v>6.0</v>
      </c>
      <c r="J1140" s="178">
        <v>50.0</v>
      </c>
      <c r="K1140" s="178">
        <v>8.33</v>
      </c>
      <c r="L1140" s="187" t="s">
        <v>1182</v>
      </c>
    </row>
    <row r="1141" ht="11.25" customHeight="1">
      <c r="A1141" s="175" t="s">
        <v>4578</v>
      </c>
      <c r="B1141" s="188" t="s">
        <v>4579</v>
      </c>
      <c r="C1141" s="177" t="s">
        <v>88</v>
      </c>
      <c r="D1141" s="175" t="s">
        <v>4664</v>
      </c>
      <c r="E1141" s="186" t="s">
        <v>4665</v>
      </c>
      <c r="F1141" s="177" t="s">
        <v>505</v>
      </c>
      <c r="G1141" s="177">
        <v>6.0</v>
      </c>
      <c r="H1141" s="177">
        <v>2.0</v>
      </c>
      <c r="I1141" s="178">
        <v>6.0</v>
      </c>
      <c r="J1141" s="178">
        <v>50.0</v>
      </c>
      <c r="K1141" s="178">
        <v>8.33</v>
      </c>
      <c r="L1141" s="187" t="s">
        <v>1182</v>
      </c>
    </row>
    <row r="1142" ht="11.25" customHeight="1">
      <c r="A1142" s="175" t="s">
        <v>4578</v>
      </c>
      <c r="B1142" s="188" t="s">
        <v>4579</v>
      </c>
      <c r="C1142" s="177" t="s">
        <v>88</v>
      </c>
      <c r="D1142" s="175" t="s">
        <v>4666</v>
      </c>
      <c r="E1142" s="186" t="s">
        <v>4667</v>
      </c>
      <c r="F1142" s="177" t="s">
        <v>505</v>
      </c>
      <c r="G1142" s="177">
        <v>6.0</v>
      </c>
      <c r="H1142" s="177">
        <v>2.0</v>
      </c>
      <c r="I1142" s="178">
        <v>6.0</v>
      </c>
      <c r="J1142" s="178">
        <v>50.0</v>
      </c>
      <c r="K1142" s="178">
        <v>8.33</v>
      </c>
      <c r="L1142" s="187" t="s">
        <v>1182</v>
      </c>
    </row>
    <row r="1143" ht="11.25" customHeight="1">
      <c r="A1143" s="175" t="s">
        <v>4652</v>
      </c>
      <c r="B1143" s="188" t="s">
        <v>4653</v>
      </c>
      <c r="C1143" s="177" t="s">
        <v>88</v>
      </c>
      <c r="D1143" s="175" t="s">
        <v>4668</v>
      </c>
      <c r="E1143" s="186" t="s">
        <v>4669</v>
      </c>
      <c r="F1143" s="177" t="s">
        <v>505</v>
      </c>
      <c r="G1143" s="178">
        <v>3.0</v>
      </c>
      <c r="H1143" s="178">
        <v>2.0</v>
      </c>
      <c r="I1143" s="178">
        <v>3.0</v>
      </c>
      <c r="J1143" s="178">
        <v>50.0</v>
      </c>
      <c r="K1143" s="178">
        <v>16.66</v>
      </c>
      <c r="L1143" s="187" t="s">
        <v>1182</v>
      </c>
    </row>
    <row r="1144" ht="11.25" customHeight="1">
      <c r="A1144" s="175" t="s">
        <v>4578</v>
      </c>
      <c r="B1144" s="188" t="s">
        <v>4579</v>
      </c>
      <c r="C1144" s="177" t="s">
        <v>88</v>
      </c>
      <c r="D1144" s="175" t="s">
        <v>4670</v>
      </c>
      <c r="E1144" s="186" t="s">
        <v>4671</v>
      </c>
      <c r="F1144" s="177" t="s">
        <v>505</v>
      </c>
      <c r="G1144" s="177">
        <v>6.0</v>
      </c>
      <c r="H1144" s="177">
        <v>2.0</v>
      </c>
      <c r="I1144" s="178">
        <v>6.0</v>
      </c>
      <c r="J1144" s="178">
        <v>50.0</v>
      </c>
      <c r="K1144" s="178">
        <v>8.33</v>
      </c>
      <c r="L1144" s="187" t="s">
        <v>1182</v>
      </c>
    </row>
    <row r="1145" ht="11.25" customHeight="1">
      <c r="A1145" s="175" t="s">
        <v>4578</v>
      </c>
      <c r="B1145" s="188" t="s">
        <v>4579</v>
      </c>
      <c r="C1145" s="177" t="s">
        <v>88</v>
      </c>
      <c r="D1145" s="175" t="s">
        <v>4672</v>
      </c>
      <c r="E1145" s="186" t="s">
        <v>4673</v>
      </c>
      <c r="F1145" s="177" t="s">
        <v>505</v>
      </c>
      <c r="G1145" s="177">
        <v>6.0</v>
      </c>
      <c r="H1145" s="177">
        <v>2.0</v>
      </c>
      <c r="I1145" s="178">
        <v>6.0</v>
      </c>
      <c r="J1145" s="178">
        <v>50.0</v>
      </c>
      <c r="K1145" s="178">
        <v>8.33</v>
      </c>
      <c r="L1145" s="187" t="s">
        <v>1182</v>
      </c>
    </row>
    <row r="1146" ht="11.25" customHeight="1">
      <c r="A1146" s="175" t="s">
        <v>4674</v>
      </c>
      <c r="B1146" s="188" t="s">
        <v>4583</v>
      </c>
      <c r="C1146" s="177" t="s">
        <v>88</v>
      </c>
      <c r="D1146" s="175" t="s">
        <v>4675</v>
      </c>
      <c r="E1146" s="186" t="s">
        <v>4676</v>
      </c>
      <c r="F1146" s="177" t="s">
        <v>505</v>
      </c>
      <c r="G1146" s="178">
        <v>4.0</v>
      </c>
      <c r="H1146" s="178">
        <v>1.0</v>
      </c>
      <c r="I1146" s="178">
        <v>5.0</v>
      </c>
      <c r="J1146" s="178">
        <v>50.0</v>
      </c>
      <c r="K1146" s="178">
        <v>12.5</v>
      </c>
      <c r="L1146" s="187" t="s">
        <v>1182</v>
      </c>
    </row>
    <row r="1147" ht="11.25" customHeight="1">
      <c r="A1147" s="175" t="s">
        <v>4578</v>
      </c>
      <c r="B1147" s="188" t="s">
        <v>4579</v>
      </c>
      <c r="C1147" s="177" t="s">
        <v>88</v>
      </c>
      <c r="D1147" s="175" t="s">
        <v>4677</v>
      </c>
      <c r="E1147" s="186" t="s">
        <v>4678</v>
      </c>
      <c r="F1147" s="177" t="s">
        <v>505</v>
      </c>
      <c r="G1147" s="177">
        <v>6.0</v>
      </c>
      <c r="H1147" s="177">
        <v>2.0</v>
      </c>
      <c r="I1147" s="178">
        <v>6.0</v>
      </c>
      <c r="J1147" s="178">
        <v>50.0</v>
      </c>
      <c r="K1147" s="178">
        <v>8.33</v>
      </c>
      <c r="L1147" s="187" t="s">
        <v>1182</v>
      </c>
    </row>
    <row r="1148" ht="11.25" customHeight="1">
      <c r="A1148" s="175" t="s">
        <v>4578</v>
      </c>
      <c r="B1148" s="188" t="s">
        <v>4579</v>
      </c>
      <c r="C1148" s="177" t="s">
        <v>88</v>
      </c>
      <c r="D1148" s="175" t="s">
        <v>4679</v>
      </c>
      <c r="E1148" s="186" t="s">
        <v>4680</v>
      </c>
      <c r="F1148" s="177" t="s">
        <v>505</v>
      </c>
      <c r="G1148" s="177">
        <v>6.0</v>
      </c>
      <c r="H1148" s="177">
        <v>2.0</v>
      </c>
      <c r="I1148" s="178">
        <v>6.0</v>
      </c>
      <c r="J1148" s="178">
        <v>50.0</v>
      </c>
      <c r="K1148" s="178">
        <v>8.33</v>
      </c>
      <c r="L1148" s="187" t="s">
        <v>1182</v>
      </c>
    </row>
    <row r="1149" ht="11.25" customHeight="1">
      <c r="A1149" s="175" t="s">
        <v>4578</v>
      </c>
      <c r="B1149" s="188" t="s">
        <v>4579</v>
      </c>
      <c r="C1149" s="177" t="s">
        <v>88</v>
      </c>
      <c r="D1149" s="175" t="s">
        <v>4681</v>
      </c>
      <c r="E1149" s="186" t="s">
        <v>4682</v>
      </c>
      <c r="F1149" s="177" t="s">
        <v>505</v>
      </c>
      <c r="G1149" s="177">
        <v>6.0</v>
      </c>
      <c r="H1149" s="177">
        <v>2.0</v>
      </c>
      <c r="I1149" s="178">
        <v>6.0</v>
      </c>
      <c r="J1149" s="178">
        <v>50.0</v>
      </c>
      <c r="K1149" s="178">
        <v>8.33</v>
      </c>
      <c r="L1149" s="187" t="s">
        <v>1182</v>
      </c>
    </row>
    <row r="1150" ht="11.25" customHeight="1">
      <c r="A1150" s="175" t="s">
        <v>4578</v>
      </c>
      <c r="B1150" s="188" t="s">
        <v>4579</v>
      </c>
      <c r="C1150" s="177" t="s">
        <v>88</v>
      </c>
      <c r="D1150" s="175" t="s">
        <v>4683</v>
      </c>
      <c r="E1150" s="186" t="s">
        <v>4684</v>
      </c>
      <c r="F1150" s="177" t="s">
        <v>505</v>
      </c>
      <c r="G1150" s="177">
        <v>6.0</v>
      </c>
      <c r="H1150" s="177">
        <v>2.0</v>
      </c>
      <c r="I1150" s="178">
        <v>6.0</v>
      </c>
      <c r="J1150" s="178">
        <v>50.0</v>
      </c>
      <c r="K1150" s="178">
        <v>8.33</v>
      </c>
      <c r="L1150" s="187" t="s">
        <v>1182</v>
      </c>
    </row>
    <row r="1151" ht="11.25" customHeight="1">
      <c r="A1151" s="175" t="s">
        <v>4578</v>
      </c>
      <c r="B1151" s="188" t="s">
        <v>4579</v>
      </c>
      <c r="C1151" s="177" t="s">
        <v>88</v>
      </c>
      <c r="D1151" s="175" t="s">
        <v>4685</v>
      </c>
      <c r="E1151" s="186" t="s">
        <v>4686</v>
      </c>
      <c r="F1151" s="177" t="s">
        <v>505</v>
      </c>
      <c r="G1151" s="177">
        <v>6.0</v>
      </c>
      <c r="H1151" s="177">
        <v>2.0</v>
      </c>
      <c r="I1151" s="178">
        <v>6.0</v>
      </c>
      <c r="J1151" s="178">
        <v>50.0</v>
      </c>
      <c r="K1151" s="178">
        <v>8.33</v>
      </c>
      <c r="L1151" s="187" t="s">
        <v>1182</v>
      </c>
    </row>
    <row r="1152" ht="11.25" customHeight="1">
      <c r="A1152" s="175" t="s">
        <v>4578</v>
      </c>
      <c r="B1152" s="188" t="s">
        <v>4579</v>
      </c>
      <c r="C1152" s="177" t="s">
        <v>88</v>
      </c>
      <c r="D1152" s="175" t="s">
        <v>4687</v>
      </c>
      <c r="E1152" s="186" t="s">
        <v>4688</v>
      </c>
      <c r="F1152" s="177" t="s">
        <v>505</v>
      </c>
      <c r="G1152" s="177">
        <v>6.0</v>
      </c>
      <c r="H1152" s="177">
        <v>2.0</v>
      </c>
      <c r="I1152" s="178">
        <v>6.0</v>
      </c>
      <c r="J1152" s="178">
        <v>50.0</v>
      </c>
      <c r="K1152" s="178">
        <v>8.33</v>
      </c>
      <c r="L1152" s="187" t="s">
        <v>1182</v>
      </c>
    </row>
    <row r="1153" ht="11.25" customHeight="1">
      <c r="A1153" s="175" t="s">
        <v>4578</v>
      </c>
      <c r="B1153" s="188" t="s">
        <v>4579</v>
      </c>
      <c r="C1153" s="177" t="s">
        <v>88</v>
      </c>
      <c r="D1153" s="175" t="s">
        <v>4689</v>
      </c>
      <c r="E1153" s="186" t="s">
        <v>4690</v>
      </c>
      <c r="F1153" s="177" t="s">
        <v>505</v>
      </c>
      <c r="G1153" s="177">
        <v>6.0</v>
      </c>
      <c r="H1153" s="177">
        <v>2.0</v>
      </c>
      <c r="I1153" s="178">
        <v>6.0</v>
      </c>
      <c r="J1153" s="178">
        <v>50.0</v>
      </c>
      <c r="K1153" s="178">
        <v>8.33</v>
      </c>
      <c r="L1153" s="187" t="s">
        <v>1182</v>
      </c>
    </row>
    <row r="1154" ht="11.25" customHeight="1">
      <c r="A1154" s="175" t="s">
        <v>4578</v>
      </c>
      <c r="B1154" s="188" t="s">
        <v>4579</v>
      </c>
      <c r="C1154" s="177" t="s">
        <v>88</v>
      </c>
      <c r="D1154" s="175" t="s">
        <v>4691</v>
      </c>
      <c r="E1154" s="186" t="s">
        <v>4692</v>
      </c>
      <c r="F1154" s="177" t="s">
        <v>505</v>
      </c>
      <c r="G1154" s="177">
        <v>6.0</v>
      </c>
      <c r="H1154" s="177">
        <v>2.0</v>
      </c>
      <c r="I1154" s="178">
        <v>6.0</v>
      </c>
      <c r="J1154" s="178">
        <v>50.0</v>
      </c>
      <c r="K1154" s="178">
        <v>8.33</v>
      </c>
      <c r="L1154" s="187" t="s">
        <v>1182</v>
      </c>
    </row>
    <row r="1155" ht="11.25" customHeight="1">
      <c r="A1155" s="175" t="s">
        <v>4578</v>
      </c>
      <c r="B1155" s="188" t="s">
        <v>4579</v>
      </c>
      <c r="C1155" s="177" t="s">
        <v>88</v>
      </c>
      <c r="D1155" s="175" t="s">
        <v>4693</v>
      </c>
      <c r="E1155" s="186" t="s">
        <v>4694</v>
      </c>
      <c r="F1155" s="177" t="s">
        <v>505</v>
      </c>
      <c r="G1155" s="177">
        <v>6.0</v>
      </c>
      <c r="H1155" s="177">
        <v>2.0</v>
      </c>
      <c r="I1155" s="178">
        <v>6.0</v>
      </c>
      <c r="J1155" s="178">
        <v>50.0</v>
      </c>
      <c r="K1155" s="178">
        <v>8.33</v>
      </c>
      <c r="L1155" s="187" t="s">
        <v>1182</v>
      </c>
    </row>
    <row r="1156" ht="11.25" customHeight="1">
      <c r="A1156" s="175" t="s">
        <v>4578</v>
      </c>
      <c r="B1156" s="188" t="s">
        <v>4579</v>
      </c>
      <c r="C1156" s="177" t="s">
        <v>88</v>
      </c>
      <c r="D1156" s="175" t="s">
        <v>4695</v>
      </c>
      <c r="E1156" s="186" t="s">
        <v>4696</v>
      </c>
      <c r="F1156" s="177" t="s">
        <v>505</v>
      </c>
      <c r="G1156" s="177">
        <v>6.0</v>
      </c>
      <c r="H1156" s="177">
        <v>2.0</v>
      </c>
      <c r="I1156" s="178">
        <v>6.0</v>
      </c>
      <c r="J1156" s="178">
        <v>50.0</v>
      </c>
      <c r="K1156" s="178">
        <v>8.33</v>
      </c>
      <c r="L1156" s="187" t="s">
        <v>1182</v>
      </c>
    </row>
    <row r="1157" ht="11.25" customHeight="1">
      <c r="A1157" s="175" t="s">
        <v>4578</v>
      </c>
      <c r="B1157" s="188" t="s">
        <v>4579</v>
      </c>
      <c r="C1157" s="177" t="s">
        <v>88</v>
      </c>
      <c r="D1157" s="175" t="s">
        <v>4697</v>
      </c>
      <c r="E1157" s="186" t="s">
        <v>4698</v>
      </c>
      <c r="F1157" s="177" t="s">
        <v>505</v>
      </c>
      <c r="G1157" s="177">
        <v>6.0</v>
      </c>
      <c r="H1157" s="177">
        <v>2.0</v>
      </c>
      <c r="I1157" s="178">
        <v>6.0</v>
      </c>
      <c r="J1157" s="178">
        <v>50.0</v>
      </c>
      <c r="K1157" s="178">
        <v>8.33</v>
      </c>
      <c r="L1157" s="187" t="s">
        <v>1182</v>
      </c>
    </row>
    <row r="1158" ht="11.25" customHeight="1">
      <c r="A1158" s="175" t="s">
        <v>4578</v>
      </c>
      <c r="B1158" s="188" t="s">
        <v>4579</v>
      </c>
      <c r="C1158" s="177" t="s">
        <v>88</v>
      </c>
      <c r="D1158" s="175" t="s">
        <v>4699</v>
      </c>
      <c r="E1158" s="186" t="s">
        <v>4700</v>
      </c>
      <c r="F1158" s="177" t="s">
        <v>505</v>
      </c>
      <c r="G1158" s="177">
        <v>6.0</v>
      </c>
      <c r="H1158" s="177">
        <v>2.0</v>
      </c>
      <c r="I1158" s="178">
        <v>6.0</v>
      </c>
      <c r="J1158" s="178">
        <v>50.0</v>
      </c>
      <c r="K1158" s="178">
        <v>8.33</v>
      </c>
      <c r="L1158" s="187" t="s">
        <v>1182</v>
      </c>
    </row>
    <row r="1159" ht="11.25" customHeight="1">
      <c r="A1159" s="175" t="s">
        <v>4578</v>
      </c>
      <c r="B1159" s="188" t="s">
        <v>4579</v>
      </c>
      <c r="C1159" s="177" t="s">
        <v>88</v>
      </c>
      <c r="D1159" s="175" t="s">
        <v>4701</v>
      </c>
      <c r="E1159" s="186" t="s">
        <v>4702</v>
      </c>
      <c r="F1159" s="177" t="s">
        <v>505</v>
      </c>
      <c r="G1159" s="177">
        <v>6.0</v>
      </c>
      <c r="H1159" s="177">
        <v>2.0</v>
      </c>
      <c r="I1159" s="178">
        <v>6.0</v>
      </c>
      <c r="J1159" s="178">
        <v>50.0</v>
      </c>
      <c r="K1159" s="178">
        <v>8.33</v>
      </c>
      <c r="L1159" s="187" t="s">
        <v>1182</v>
      </c>
    </row>
    <row r="1160" ht="11.25" customHeight="1">
      <c r="A1160" s="175" t="s">
        <v>4578</v>
      </c>
      <c r="B1160" s="188" t="s">
        <v>4579</v>
      </c>
      <c r="C1160" s="177" t="s">
        <v>88</v>
      </c>
      <c r="D1160" s="175" t="s">
        <v>4703</v>
      </c>
      <c r="E1160" s="186" t="s">
        <v>4704</v>
      </c>
      <c r="F1160" s="177" t="s">
        <v>505</v>
      </c>
      <c r="G1160" s="177">
        <v>6.0</v>
      </c>
      <c r="H1160" s="177">
        <v>2.0</v>
      </c>
      <c r="I1160" s="178">
        <v>6.0</v>
      </c>
      <c r="J1160" s="178">
        <v>50.0</v>
      </c>
      <c r="K1160" s="178">
        <v>8.33</v>
      </c>
      <c r="L1160" s="187" t="s">
        <v>1182</v>
      </c>
    </row>
    <row r="1161" ht="11.25" customHeight="1">
      <c r="A1161" s="175" t="s">
        <v>4578</v>
      </c>
      <c r="B1161" s="188" t="s">
        <v>4579</v>
      </c>
      <c r="C1161" s="177" t="s">
        <v>88</v>
      </c>
      <c r="D1161" s="175" t="s">
        <v>4705</v>
      </c>
      <c r="E1161" s="186" t="s">
        <v>4706</v>
      </c>
      <c r="F1161" s="177" t="s">
        <v>505</v>
      </c>
      <c r="G1161" s="177">
        <v>6.0</v>
      </c>
      <c r="H1161" s="177">
        <v>2.0</v>
      </c>
      <c r="I1161" s="178">
        <v>6.0</v>
      </c>
      <c r="J1161" s="178">
        <v>50.0</v>
      </c>
      <c r="K1161" s="178">
        <v>8.33</v>
      </c>
      <c r="L1161" s="187" t="s">
        <v>1182</v>
      </c>
    </row>
    <row r="1162" ht="11.25" customHeight="1">
      <c r="A1162" s="175" t="s">
        <v>4578</v>
      </c>
      <c r="B1162" s="188" t="s">
        <v>4579</v>
      </c>
      <c r="C1162" s="177" t="s">
        <v>88</v>
      </c>
      <c r="D1162" s="175" t="s">
        <v>4707</v>
      </c>
      <c r="E1162" s="186" t="s">
        <v>4708</v>
      </c>
      <c r="F1162" s="177" t="s">
        <v>505</v>
      </c>
      <c r="G1162" s="177">
        <v>6.0</v>
      </c>
      <c r="H1162" s="177">
        <v>2.0</v>
      </c>
      <c r="I1162" s="178">
        <v>6.0</v>
      </c>
      <c r="J1162" s="178">
        <v>50.0</v>
      </c>
      <c r="K1162" s="178">
        <v>8.33</v>
      </c>
      <c r="L1162" s="187" t="s">
        <v>1182</v>
      </c>
    </row>
    <row r="1163" ht="11.25" customHeight="1">
      <c r="A1163" s="175" t="s">
        <v>4578</v>
      </c>
      <c r="B1163" s="188" t="s">
        <v>4579</v>
      </c>
      <c r="C1163" s="177" t="s">
        <v>88</v>
      </c>
      <c r="D1163" s="175" t="s">
        <v>4709</v>
      </c>
      <c r="E1163" s="186" t="s">
        <v>4710</v>
      </c>
      <c r="F1163" s="177" t="s">
        <v>505</v>
      </c>
      <c r="G1163" s="177">
        <v>6.0</v>
      </c>
      <c r="H1163" s="177">
        <v>2.0</v>
      </c>
      <c r="I1163" s="178">
        <v>6.0</v>
      </c>
      <c r="J1163" s="178">
        <v>50.0</v>
      </c>
      <c r="K1163" s="178">
        <v>8.33</v>
      </c>
      <c r="L1163" s="187" t="s">
        <v>1182</v>
      </c>
    </row>
    <row r="1164" ht="11.25" customHeight="1">
      <c r="A1164" s="175" t="s">
        <v>4578</v>
      </c>
      <c r="B1164" s="188" t="s">
        <v>4579</v>
      </c>
      <c r="C1164" s="177" t="s">
        <v>88</v>
      </c>
      <c r="D1164" s="175" t="s">
        <v>4711</v>
      </c>
      <c r="E1164" s="186" t="s">
        <v>4712</v>
      </c>
      <c r="F1164" s="177" t="s">
        <v>505</v>
      </c>
      <c r="G1164" s="177">
        <v>6.0</v>
      </c>
      <c r="H1164" s="177">
        <v>2.0</v>
      </c>
      <c r="I1164" s="178">
        <v>6.0</v>
      </c>
      <c r="J1164" s="178">
        <v>50.0</v>
      </c>
      <c r="K1164" s="178">
        <v>8.33</v>
      </c>
      <c r="L1164" s="187" t="s">
        <v>1182</v>
      </c>
    </row>
    <row r="1165" ht="11.25" customHeight="1">
      <c r="A1165" s="175" t="s">
        <v>4578</v>
      </c>
      <c r="B1165" s="188" t="s">
        <v>4579</v>
      </c>
      <c r="C1165" s="177" t="s">
        <v>88</v>
      </c>
      <c r="D1165" s="175" t="s">
        <v>4713</v>
      </c>
      <c r="E1165" s="186" t="s">
        <v>4714</v>
      </c>
      <c r="F1165" s="177" t="s">
        <v>505</v>
      </c>
      <c r="G1165" s="177">
        <v>6.0</v>
      </c>
      <c r="H1165" s="177">
        <v>2.0</v>
      </c>
      <c r="I1165" s="178">
        <v>6.0</v>
      </c>
      <c r="J1165" s="178">
        <v>50.0</v>
      </c>
      <c r="K1165" s="178">
        <v>8.33</v>
      </c>
      <c r="L1165" s="187" t="s">
        <v>1182</v>
      </c>
    </row>
    <row r="1166" ht="11.25" customHeight="1">
      <c r="A1166" s="175" t="s">
        <v>4578</v>
      </c>
      <c r="B1166" s="188" t="s">
        <v>4579</v>
      </c>
      <c r="C1166" s="177" t="s">
        <v>88</v>
      </c>
      <c r="D1166" s="175" t="s">
        <v>4715</v>
      </c>
      <c r="E1166" s="186" t="s">
        <v>4716</v>
      </c>
      <c r="F1166" s="177" t="s">
        <v>505</v>
      </c>
      <c r="G1166" s="177">
        <v>6.0</v>
      </c>
      <c r="H1166" s="177">
        <v>2.0</v>
      </c>
      <c r="I1166" s="178">
        <v>6.0</v>
      </c>
      <c r="J1166" s="178">
        <v>50.0</v>
      </c>
      <c r="K1166" s="178">
        <v>8.33</v>
      </c>
      <c r="L1166" s="187" t="s">
        <v>1182</v>
      </c>
    </row>
    <row r="1167" ht="11.25" customHeight="1">
      <c r="A1167" s="175" t="s">
        <v>4578</v>
      </c>
      <c r="B1167" s="188" t="s">
        <v>4579</v>
      </c>
      <c r="C1167" s="177" t="s">
        <v>88</v>
      </c>
      <c r="D1167" s="175" t="s">
        <v>4717</v>
      </c>
      <c r="E1167" s="186" t="s">
        <v>4718</v>
      </c>
      <c r="F1167" s="177" t="s">
        <v>505</v>
      </c>
      <c r="G1167" s="177">
        <v>6.0</v>
      </c>
      <c r="H1167" s="177">
        <v>2.0</v>
      </c>
      <c r="I1167" s="178">
        <v>6.0</v>
      </c>
      <c r="J1167" s="178">
        <v>50.0</v>
      </c>
      <c r="K1167" s="178">
        <v>8.33</v>
      </c>
      <c r="L1167" s="187" t="s">
        <v>1182</v>
      </c>
    </row>
    <row r="1168" ht="11.25" customHeight="1">
      <c r="A1168" s="175" t="s">
        <v>4578</v>
      </c>
      <c r="B1168" s="188" t="s">
        <v>4579</v>
      </c>
      <c r="C1168" s="177" t="s">
        <v>88</v>
      </c>
      <c r="D1168" s="175" t="s">
        <v>4719</v>
      </c>
      <c r="E1168" s="186" t="s">
        <v>4720</v>
      </c>
      <c r="F1168" s="177" t="s">
        <v>505</v>
      </c>
      <c r="G1168" s="177">
        <v>6.0</v>
      </c>
      <c r="H1168" s="177">
        <v>2.0</v>
      </c>
      <c r="I1168" s="178">
        <v>6.0</v>
      </c>
      <c r="J1168" s="178">
        <v>50.0</v>
      </c>
      <c r="K1168" s="178">
        <v>8.33</v>
      </c>
      <c r="L1168" s="187" t="s">
        <v>1182</v>
      </c>
    </row>
    <row r="1169" ht="11.25" customHeight="1">
      <c r="A1169" s="175" t="s">
        <v>4578</v>
      </c>
      <c r="B1169" s="188" t="s">
        <v>4579</v>
      </c>
      <c r="C1169" s="177" t="s">
        <v>88</v>
      </c>
      <c r="D1169" s="175" t="s">
        <v>4721</v>
      </c>
      <c r="E1169" s="186" t="s">
        <v>4722</v>
      </c>
      <c r="F1169" s="177" t="s">
        <v>505</v>
      </c>
      <c r="G1169" s="177">
        <v>6.0</v>
      </c>
      <c r="H1169" s="177">
        <v>2.0</v>
      </c>
      <c r="I1169" s="178">
        <v>6.0</v>
      </c>
      <c r="J1169" s="178">
        <v>50.0</v>
      </c>
      <c r="K1169" s="178">
        <v>8.33</v>
      </c>
      <c r="L1169" s="187" t="s">
        <v>1182</v>
      </c>
    </row>
    <row r="1170" ht="11.25" customHeight="1">
      <c r="A1170" s="175" t="s">
        <v>4578</v>
      </c>
      <c r="B1170" s="188" t="s">
        <v>4579</v>
      </c>
      <c r="C1170" s="177" t="s">
        <v>88</v>
      </c>
      <c r="D1170" s="175" t="s">
        <v>4723</v>
      </c>
      <c r="E1170" s="186" t="s">
        <v>4724</v>
      </c>
      <c r="F1170" s="177" t="s">
        <v>505</v>
      </c>
      <c r="G1170" s="177">
        <v>6.0</v>
      </c>
      <c r="H1170" s="177">
        <v>2.0</v>
      </c>
      <c r="I1170" s="178">
        <v>6.0</v>
      </c>
      <c r="J1170" s="178">
        <v>50.0</v>
      </c>
      <c r="K1170" s="178">
        <v>8.33</v>
      </c>
      <c r="L1170" s="187" t="s">
        <v>1182</v>
      </c>
    </row>
    <row r="1171" ht="11.25" customHeight="1">
      <c r="A1171" s="175" t="s">
        <v>4578</v>
      </c>
      <c r="B1171" s="188" t="s">
        <v>4579</v>
      </c>
      <c r="C1171" s="177" t="s">
        <v>88</v>
      </c>
      <c r="D1171" s="175" t="s">
        <v>4725</v>
      </c>
      <c r="E1171" s="186" t="s">
        <v>4726</v>
      </c>
      <c r="F1171" s="177" t="s">
        <v>505</v>
      </c>
      <c r="G1171" s="177">
        <v>6.0</v>
      </c>
      <c r="H1171" s="177">
        <v>2.0</v>
      </c>
      <c r="I1171" s="178">
        <v>6.0</v>
      </c>
      <c r="J1171" s="178">
        <v>50.0</v>
      </c>
      <c r="K1171" s="178">
        <v>8.33</v>
      </c>
      <c r="L1171" s="187" t="s">
        <v>1182</v>
      </c>
    </row>
    <row r="1172" ht="11.25" customHeight="1">
      <c r="A1172" s="175" t="s">
        <v>4578</v>
      </c>
      <c r="B1172" s="188" t="s">
        <v>4579</v>
      </c>
      <c r="C1172" s="177" t="s">
        <v>88</v>
      </c>
      <c r="D1172" s="175" t="s">
        <v>4727</v>
      </c>
      <c r="E1172" s="186" t="s">
        <v>4728</v>
      </c>
      <c r="F1172" s="177" t="s">
        <v>505</v>
      </c>
      <c r="G1172" s="177">
        <v>6.0</v>
      </c>
      <c r="H1172" s="177">
        <v>2.0</v>
      </c>
      <c r="I1172" s="178">
        <v>6.0</v>
      </c>
      <c r="J1172" s="178">
        <v>50.0</v>
      </c>
      <c r="K1172" s="178">
        <v>8.33</v>
      </c>
      <c r="L1172" s="187" t="s">
        <v>1182</v>
      </c>
    </row>
    <row r="1173" ht="11.25" customHeight="1">
      <c r="A1173" s="175" t="s">
        <v>4578</v>
      </c>
      <c r="B1173" s="188" t="s">
        <v>4579</v>
      </c>
      <c r="C1173" s="177" t="s">
        <v>88</v>
      </c>
      <c r="D1173" s="175" t="s">
        <v>4729</v>
      </c>
      <c r="E1173" s="186" t="s">
        <v>4730</v>
      </c>
      <c r="F1173" s="177" t="s">
        <v>505</v>
      </c>
      <c r="G1173" s="177">
        <v>6.0</v>
      </c>
      <c r="H1173" s="177">
        <v>2.0</v>
      </c>
      <c r="I1173" s="178">
        <v>6.0</v>
      </c>
      <c r="J1173" s="178">
        <v>50.0</v>
      </c>
      <c r="K1173" s="178">
        <v>8.33</v>
      </c>
      <c r="L1173" s="187" t="s">
        <v>1182</v>
      </c>
    </row>
    <row r="1174" ht="11.25" customHeight="1">
      <c r="A1174" s="175" t="s">
        <v>4578</v>
      </c>
      <c r="B1174" s="188" t="s">
        <v>4579</v>
      </c>
      <c r="C1174" s="177" t="s">
        <v>88</v>
      </c>
      <c r="D1174" s="175" t="s">
        <v>4731</v>
      </c>
      <c r="E1174" s="186" t="s">
        <v>4732</v>
      </c>
      <c r="F1174" s="177" t="s">
        <v>505</v>
      </c>
      <c r="G1174" s="177">
        <v>6.0</v>
      </c>
      <c r="H1174" s="177">
        <v>2.0</v>
      </c>
      <c r="I1174" s="178">
        <v>6.0</v>
      </c>
      <c r="J1174" s="178">
        <v>50.0</v>
      </c>
      <c r="K1174" s="178">
        <v>8.33</v>
      </c>
      <c r="L1174" s="187" t="s">
        <v>1182</v>
      </c>
    </row>
    <row r="1175" ht="11.25" customHeight="1">
      <c r="A1175" s="175" t="s">
        <v>4578</v>
      </c>
      <c r="B1175" s="188" t="s">
        <v>4579</v>
      </c>
      <c r="C1175" s="177" t="s">
        <v>88</v>
      </c>
      <c r="D1175" s="175" t="s">
        <v>4733</v>
      </c>
      <c r="E1175" s="186" t="s">
        <v>4734</v>
      </c>
      <c r="F1175" s="177" t="s">
        <v>505</v>
      </c>
      <c r="G1175" s="177">
        <v>6.0</v>
      </c>
      <c r="H1175" s="177">
        <v>2.0</v>
      </c>
      <c r="I1175" s="178">
        <v>6.0</v>
      </c>
      <c r="J1175" s="178">
        <v>50.0</v>
      </c>
      <c r="K1175" s="178">
        <v>8.33</v>
      </c>
      <c r="L1175" s="187" t="s">
        <v>1182</v>
      </c>
    </row>
    <row r="1176" ht="11.25" customHeight="1">
      <c r="A1176" s="175" t="s">
        <v>4578</v>
      </c>
      <c r="B1176" s="188" t="s">
        <v>4579</v>
      </c>
      <c r="C1176" s="177" t="s">
        <v>88</v>
      </c>
      <c r="D1176" s="175" t="s">
        <v>4735</v>
      </c>
      <c r="E1176" s="186" t="s">
        <v>4736</v>
      </c>
      <c r="F1176" s="177" t="s">
        <v>505</v>
      </c>
      <c r="G1176" s="177">
        <v>6.0</v>
      </c>
      <c r="H1176" s="177">
        <v>2.0</v>
      </c>
      <c r="I1176" s="178">
        <v>6.0</v>
      </c>
      <c r="J1176" s="178">
        <v>50.0</v>
      </c>
      <c r="K1176" s="178">
        <v>8.33</v>
      </c>
      <c r="L1176" s="187" t="s">
        <v>1182</v>
      </c>
    </row>
    <row r="1177" ht="11.25" customHeight="1">
      <c r="A1177" s="175" t="s">
        <v>4578</v>
      </c>
      <c r="B1177" s="188" t="s">
        <v>4579</v>
      </c>
      <c r="C1177" s="177" t="s">
        <v>88</v>
      </c>
      <c r="D1177" s="175" t="s">
        <v>4737</v>
      </c>
      <c r="E1177" s="186" t="s">
        <v>4738</v>
      </c>
      <c r="F1177" s="177" t="s">
        <v>505</v>
      </c>
      <c r="G1177" s="177">
        <v>6.0</v>
      </c>
      <c r="H1177" s="177">
        <v>2.0</v>
      </c>
      <c r="I1177" s="178">
        <v>6.0</v>
      </c>
      <c r="J1177" s="178">
        <v>50.0</v>
      </c>
      <c r="K1177" s="178">
        <v>8.33</v>
      </c>
      <c r="L1177" s="187" t="s">
        <v>1182</v>
      </c>
    </row>
    <row r="1178" ht="11.25" customHeight="1">
      <c r="A1178" s="175" t="s">
        <v>4578</v>
      </c>
      <c r="B1178" s="188" t="s">
        <v>4579</v>
      </c>
      <c r="C1178" s="177" t="s">
        <v>88</v>
      </c>
      <c r="D1178" s="175" t="s">
        <v>4739</v>
      </c>
      <c r="E1178" s="186" t="s">
        <v>4740</v>
      </c>
      <c r="F1178" s="177" t="s">
        <v>505</v>
      </c>
      <c r="G1178" s="177">
        <v>6.0</v>
      </c>
      <c r="H1178" s="177">
        <v>2.0</v>
      </c>
      <c r="I1178" s="178">
        <v>6.0</v>
      </c>
      <c r="J1178" s="178">
        <v>50.0</v>
      </c>
      <c r="K1178" s="178">
        <v>8.33</v>
      </c>
      <c r="L1178" s="187" t="s">
        <v>1182</v>
      </c>
    </row>
    <row r="1179" ht="11.25" customHeight="1">
      <c r="A1179" s="175" t="s">
        <v>4578</v>
      </c>
      <c r="B1179" s="188" t="s">
        <v>4579</v>
      </c>
      <c r="C1179" s="177" t="s">
        <v>88</v>
      </c>
      <c r="D1179" s="175" t="s">
        <v>4741</v>
      </c>
      <c r="E1179" s="186" t="s">
        <v>4742</v>
      </c>
      <c r="F1179" s="177" t="s">
        <v>505</v>
      </c>
      <c r="G1179" s="177">
        <v>6.0</v>
      </c>
      <c r="H1179" s="177">
        <v>2.0</v>
      </c>
      <c r="I1179" s="178">
        <v>6.0</v>
      </c>
      <c r="J1179" s="178">
        <v>50.0</v>
      </c>
      <c r="K1179" s="178">
        <v>8.33</v>
      </c>
      <c r="L1179" s="187" t="s">
        <v>1182</v>
      </c>
    </row>
    <row r="1180" ht="11.25" customHeight="1">
      <c r="A1180" s="175" t="s">
        <v>4578</v>
      </c>
      <c r="B1180" s="188" t="s">
        <v>4579</v>
      </c>
      <c r="C1180" s="177" t="s">
        <v>88</v>
      </c>
      <c r="D1180" s="175" t="s">
        <v>4743</v>
      </c>
      <c r="E1180" s="186" t="s">
        <v>4744</v>
      </c>
      <c r="F1180" s="177" t="s">
        <v>505</v>
      </c>
      <c r="G1180" s="177">
        <v>6.0</v>
      </c>
      <c r="H1180" s="177">
        <v>2.0</v>
      </c>
      <c r="I1180" s="178">
        <v>6.0</v>
      </c>
      <c r="J1180" s="178">
        <v>50.0</v>
      </c>
      <c r="K1180" s="178">
        <v>8.33</v>
      </c>
      <c r="L1180" s="187" t="s">
        <v>1182</v>
      </c>
    </row>
    <row r="1181" ht="11.25" customHeight="1">
      <c r="A1181" s="175" t="s">
        <v>4578</v>
      </c>
      <c r="B1181" s="188" t="s">
        <v>4579</v>
      </c>
      <c r="C1181" s="177" t="s">
        <v>88</v>
      </c>
      <c r="D1181" s="175" t="s">
        <v>4745</v>
      </c>
      <c r="E1181" s="186" t="s">
        <v>4746</v>
      </c>
      <c r="F1181" s="177" t="s">
        <v>505</v>
      </c>
      <c r="G1181" s="177">
        <v>6.0</v>
      </c>
      <c r="H1181" s="177">
        <v>2.0</v>
      </c>
      <c r="I1181" s="178">
        <v>6.0</v>
      </c>
      <c r="J1181" s="178">
        <v>50.0</v>
      </c>
      <c r="K1181" s="178">
        <v>8.33</v>
      </c>
      <c r="L1181" s="187" t="s">
        <v>1182</v>
      </c>
    </row>
    <row r="1182" ht="11.25" customHeight="1">
      <c r="A1182" s="175" t="s">
        <v>4578</v>
      </c>
      <c r="B1182" s="188" t="s">
        <v>4579</v>
      </c>
      <c r="C1182" s="177" t="s">
        <v>88</v>
      </c>
      <c r="D1182" s="175" t="s">
        <v>4747</v>
      </c>
      <c r="E1182" s="186" t="s">
        <v>4748</v>
      </c>
      <c r="F1182" s="177" t="s">
        <v>505</v>
      </c>
      <c r="G1182" s="177">
        <v>6.0</v>
      </c>
      <c r="H1182" s="177">
        <v>2.0</v>
      </c>
      <c r="I1182" s="178">
        <v>6.0</v>
      </c>
      <c r="J1182" s="178">
        <v>50.0</v>
      </c>
      <c r="K1182" s="178">
        <v>8.33</v>
      </c>
      <c r="L1182" s="187" t="s">
        <v>1182</v>
      </c>
    </row>
    <row r="1183" ht="11.25" customHeight="1">
      <c r="A1183" s="175" t="s">
        <v>4578</v>
      </c>
      <c r="B1183" s="188" t="s">
        <v>4579</v>
      </c>
      <c r="C1183" s="177" t="s">
        <v>88</v>
      </c>
      <c r="D1183" s="175" t="s">
        <v>4749</v>
      </c>
      <c r="E1183" s="186" t="s">
        <v>4750</v>
      </c>
      <c r="F1183" s="177" t="s">
        <v>505</v>
      </c>
      <c r="G1183" s="177">
        <v>6.0</v>
      </c>
      <c r="H1183" s="177">
        <v>2.0</v>
      </c>
      <c r="I1183" s="178">
        <v>6.0</v>
      </c>
      <c r="J1183" s="178">
        <v>50.0</v>
      </c>
      <c r="K1183" s="178">
        <v>8.33</v>
      </c>
      <c r="L1183" s="187" t="s">
        <v>1182</v>
      </c>
    </row>
    <row r="1184" ht="11.25" customHeight="1">
      <c r="A1184" s="175" t="s">
        <v>4578</v>
      </c>
      <c r="B1184" s="188" t="s">
        <v>4579</v>
      </c>
      <c r="C1184" s="177" t="s">
        <v>88</v>
      </c>
      <c r="D1184" s="175" t="s">
        <v>4751</v>
      </c>
      <c r="E1184" s="186" t="s">
        <v>4752</v>
      </c>
      <c r="F1184" s="177" t="s">
        <v>505</v>
      </c>
      <c r="G1184" s="177">
        <v>6.0</v>
      </c>
      <c r="H1184" s="177">
        <v>2.0</v>
      </c>
      <c r="I1184" s="178">
        <v>6.0</v>
      </c>
      <c r="J1184" s="178">
        <v>50.0</v>
      </c>
      <c r="K1184" s="178">
        <v>8.33</v>
      </c>
      <c r="L1184" s="187" t="s">
        <v>1182</v>
      </c>
    </row>
    <row r="1185" ht="11.25" customHeight="1">
      <c r="A1185" s="175" t="s">
        <v>4578</v>
      </c>
      <c r="B1185" s="188" t="s">
        <v>4579</v>
      </c>
      <c r="C1185" s="177" t="s">
        <v>88</v>
      </c>
      <c r="D1185" s="175" t="s">
        <v>4753</v>
      </c>
      <c r="E1185" s="186" t="s">
        <v>4754</v>
      </c>
      <c r="F1185" s="177" t="s">
        <v>505</v>
      </c>
      <c r="G1185" s="177">
        <v>6.0</v>
      </c>
      <c r="H1185" s="177">
        <v>2.0</v>
      </c>
      <c r="I1185" s="178">
        <v>6.0</v>
      </c>
      <c r="J1185" s="178">
        <v>50.0</v>
      </c>
      <c r="K1185" s="178">
        <v>8.33</v>
      </c>
      <c r="L1185" s="187" t="s">
        <v>1182</v>
      </c>
    </row>
    <row r="1186" ht="11.25" customHeight="1">
      <c r="A1186" s="175" t="s">
        <v>4578</v>
      </c>
      <c r="B1186" s="188" t="s">
        <v>4579</v>
      </c>
      <c r="C1186" s="177" t="s">
        <v>88</v>
      </c>
      <c r="D1186" s="175" t="s">
        <v>4755</v>
      </c>
      <c r="E1186" s="186" t="s">
        <v>4756</v>
      </c>
      <c r="F1186" s="177" t="s">
        <v>505</v>
      </c>
      <c r="G1186" s="177">
        <v>6.0</v>
      </c>
      <c r="H1186" s="177">
        <v>2.0</v>
      </c>
      <c r="I1186" s="178">
        <v>6.0</v>
      </c>
      <c r="J1186" s="178">
        <v>50.0</v>
      </c>
      <c r="K1186" s="178">
        <v>8.33</v>
      </c>
      <c r="L1186" s="187" t="s">
        <v>1182</v>
      </c>
    </row>
    <row r="1187" ht="11.25" customHeight="1">
      <c r="A1187" s="175" t="s">
        <v>4578</v>
      </c>
      <c r="B1187" s="188" t="s">
        <v>4579</v>
      </c>
      <c r="C1187" s="177" t="s">
        <v>88</v>
      </c>
      <c r="D1187" s="175" t="s">
        <v>4757</v>
      </c>
      <c r="E1187" s="186" t="s">
        <v>4758</v>
      </c>
      <c r="F1187" s="177" t="s">
        <v>505</v>
      </c>
      <c r="G1187" s="177">
        <v>6.0</v>
      </c>
      <c r="H1187" s="177">
        <v>2.0</v>
      </c>
      <c r="I1187" s="178">
        <v>6.0</v>
      </c>
      <c r="J1187" s="178">
        <v>50.0</v>
      </c>
      <c r="K1187" s="178">
        <v>8.33</v>
      </c>
      <c r="L1187" s="187" t="s">
        <v>1182</v>
      </c>
    </row>
    <row r="1188" ht="11.25" customHeight="1">
      <c r="A1188" s="175" t="s">
        <v>4578</v>
      </c>
      <c r="B1188" s="188" t="s">
        <v>4579</v>
      </c>
      <c r="C1188" s="177" t="s">
        <v>88</v>
      </c>
      <c r="D1188" s="175" t="s">
        <v>4759</v>
      </c>
      <c r="E1188" s="186" t="s">
        <v>4760</v>
      </c>
      <c r="F1188" s="177" t="s">
        <v>505</v>
      </c>
      <c r="G1188" s="177">
        <v>6.0</v>
      </c>
      <c r="H1188" s="177">
        <v>2.0</v>
      </c>
      <c r="I1188" s="178">
        <v>6.0</v>
      </c>
      <c r="J1188" s="178">
        <v>50.0</v>
      </c>
      <c r="K1188" s="178">
        <v>8.33</v>
      </c>
      <c r="L1188" s="187" t="s">
        <v>1182</v>
      </c>
    </row>
    <row r="1189" ht="11.25" customHeight="1">
      <c r="A1189" s="175" t="s">
        <v>4578</v>
      </c>
      <c r="B1189" s="188" t="s">
        <v>4579</v>
      </c>
      <c r="C1189" s="177" t="s">
        <v>88</v>
      </c>
      <c r="D1189" s="175" t="s">
        <v>4761</v>
      </c>
      <c r="E1189" s="186" t="s">
        <v>4762</v>
      </c>
      <c r="F1189" s="177" t="s">
        <v>505</v>
      </c>
      <c r="G1189" s="177">
        <v>6.0</v>
      </c>
      <c r="H1189" s="177">
        <v>2.0</v>
      </c>
      <c r="I1189" s="178">
        <v>6.0</v>
      </c>
      <c r="J1189" s="178">
        <v>50.0</v>
      </c>
      <c r="K1189" s="178">
        <v>8.33</v>
      </c>
      <c r="L1189" s="187" t="s">
        <v>1182</v>
      </c>
    </row>
    <row r="1190" ht="11.25" customHeight="1">
      <c r="A1190" s="175" t="s">
        <v>4578</v>
      </c>
      <c r="B1190" s="188" t="s">
        <v>4579</v>
      </c>
      <c r="C1190" s="177" t="s">
        <v>88</v>
      </c>
      <c r="D1190" s="175" t="s">
        <v>4763</v>
      </c>
      <c r="E1190" s="186" t="s">
        <v>4764</v>
      </c>
      <c r="F1190" s="177" t="s">
        <v>505</v>
      </c>
      <c r="G1190" s="177">
        <v>6.0</v>
      </c>
      <c r="H1190" s="177">
        <v>2.0</v>
      </c>
      <c r="I1190" s="178">
        <v>6.0</v>
      </c>
      <c r="J1190" s="178">
        <v>50.0</v>
      </c>
      <c r="K1190" s="178">
        <v>8.33</v>
      </c>
      <c r="L1190" s="187" t="s">
        <v>1182</v>
      </c>
    </row>
    <row r="1191" ht="11.25" customHeight="1">
      <c r="A1191" s="175" t="s">
        <v>4578</v>
      </c>
      <c r="B1191" s="188" t="s">
        <v>4579</v>
      </c>
      <c r="C1191" s="177" t="s">
        <v>88</v>
      </c>
      <c r="D1191" s="175" t="s">
        <v>4765</v>
      </c>
      <c r="E1191" s="186" t="s">
        <v>4766</v>
      </c>
      <c r="F1191" s="177" t="s">
        <v>505</v>
      </c>
      <c r="G1191" s="177">
        <v>6.0</v>
      </c>
      <c r="H1191" s="177">
        <v>2.0</v>
      </c>
      <c r="I1191" s="178">
        <v>6.0</v>
      </c>
      <c r="J1191" s="178">
        <v>50.0</v>
      </c>
      <c r="K1191" s="178">
        <v>8.33</v>
      </c>
      <c r="L1191" s="187" t="s">
        <v>1182</v>
      </c>
    </row>
    <row r="1192" ht="11.25" customHeight="1">
      <c r="A1192" s="175" t="s">
        <v>4578</v>
      </c>
      <c r="B1192" s="188" t="s">
        <v>4579</v>
      </c>
      <c r="C1192" s="177" t="s">
        <v>88</v>
      </c>
      <c r="D1192" s="175" t="s">
        <v>4767</v>
      </c>
      <c r="E1192" s="186" t="s">
        <v>4768</v>
      </c>
      <c r="F1192" s="177" t="s">
        <v>505</v>
      </c>
      <c r="G1192" s="177">
        <v>6.0</v>
      </c>
      <c r="H1192" s="177">
        <v>2.0</v>
      </c>
      <c r="I1192" s="178">
        <v>6.0</v>
      </c>
      <c r="J1192" s="178">
        <v>50.0</v>
      </c>
      <c r="K1192" s="178">
        <v>8.33</v>
      </c>
      <c r="L1192" s="187" t="s">
        <v>1182</v>
      </c>
    </row>
    <row r="1193" ht="11.25" customHeight="1">
      <c r="A1193" s="175" t="s">
        <v>4769</v>
      </c>
      <c r="B1193" s="188" t="s">
        <v>4659</v>
      </c>
      <c r="C1193" s="177" t="s">
        <v>88</v>
      </c>
      <c r="D1193" s="175" t="s">
        <v>4770</v>
      </c>
      <c r="E1193" s="186" t="s">
        <v>4771</v>
      </c>
      <c r="F1193" s="177" t="s">
        <v>505</v>
      </c>
      <c r="G1193" s="178">
        <v>2.0</v>
      </c>
      <c r="H1193" s="178">
        <v>1.0</v>
      </c>
      <c r="I1193" s="178">
        <v>2.0</v>
      </c>
      <c r="J1193" s="178">
        <v>50.0</v>
      </c>
      <c r="K1193" s="178">
        <v>25.0</v>
      </c>
      <c r="L1193" s="187" t="s">
        <v>1182</v>
      </c>
    </row>
    <row r="1194" ht="11.25" customHeight="1">
      <c r="A1194" s="175" t="s">
        <v>4578</v>
      </c>
      <c r="B1194" s="188" t="s">
        <v>4579</v>
      </c>
      <c r="C1194" s="177" t="s">
        <v>88</v>
      </c>
      <c r="D1194" s="175" t="s">
        <v>4772</v>
      </c>
      <c r="E1194" s="186" t="s">
        <v>4773</v>
      </c>
      <c r="F1194" s="177" t="s">
        <v>505</v>
      </c>
      <c r="G1194" s="177">
        <v>6.0</v>
      </c>
      <c r="H1194" s="177">
        <v>2.0</v>
      </c>
      <c r="I1194" s="178">
        <v>6.0</v>
      </c>
      <c r="J1194" s="178">
        <v>50.0</v>
      </c>
      <c r="K1194" s="178">
        <v>8.33</v>
      </c>
      <c r="L1194" s="187" t="s">
        <v>1182</v>
      </c>
    </row>
    <row r="1195" ht="11.25" customHeight="1">
      <c r="A1195" s="175" t="s">
        <v>4578</v>
      </c>
      <c r="B1195" s="188" t="s">
        <v>4579</v>
      </c>
      <c r="C1195" s="177" t="s">
        <v>88</v>
      </c>
      <c r="D1195" s="175" t="s">
        <v>4774</v>
      </c>
      <c r="E1195" s="186" t="s">
        <v>4775</v>
      </c>
      <c r="F1195" s="177" t="s">
        <v>505</v>
      </c>
      <c r="G1195" s="177">
        <v>6.0</v>
      </c>
      <c r="H1195" s="177">
        <v>2.0</v>
      </c>
      <c r="I1195" s="178">
        <v>6.0</v>
      </c>
      <c r="J1195" s="178">
        <v>50.0</v>
      </c>
      <c r="K1195" s="178">
        <v>8.33</v>
      </c>
      <c r="L1195" s="187" t="s">
        <v>1182</v>
      </c>
    </row>
    <row r="1196" ht="11.25" customHeight="1">
      <c r="A1196" s="175" t="s">
        <v>4578</v>
      </c>
      <c r="B1196" s="188" t="s">
        <v>4579</v>
      </c>
      <c r="C1196" s="177" t="s">
        <v>88</v>
      </c>
      <c r="D1196" s="175" t="s">
        <v>4776</v>
      </c>
      <c r="E1196" s="186" t="s">
        <v>4777</v>
      </c>
      <c r="F1196" s="177" t="s">
        <v>505</v>
      </c>
      <c r="G1196" s="177">
        <v>6.0</v>
      </c>
      <c r="H1196" s="177">
        <v>2.0</v>
      </c>
      <c r="I1196" s="178">
        <v>6.0</v>
      </c>
      <c r="J1196" s="178">
        <v>50.0</v>
      </c>
      <c r="K1196" s="178">
        <v>8.33</v>
      </c>
      <c r="L1196" s="187" t="s">
        <v>1182</v>
      </c>
    </row>
    <row r="1197" ht="11.25" customHeight="1">
      <c r="A1197" s="175" t="s">
        <v>4578</v>
      </c>
      <c r="B1197" s="188" t="s">
        <v>4579</v>
      </c>
      <c r="C1197" s="177" t="s">
        <v>88</v>
      </c>
      <c r="D1197" s="175" t="s">
        <v>4778</v>
      </c>
      <c r="E1197" s="186" t="s">
        <v>4779</v>
      </c>
      <c r="F1197" s="177" t="s">
        <v>505</v>
      </c>
      <c r="G1197" s="177">
        <v>6.0</v>
      </c>
      <c r="H1197" s="177">
        <v>2.0</v>
      </c>
      <c r="I1197" s="178">
        <v>6.0</v>
      </c>
      <c r="J1197" s="178">
        <v>50.0</v>
      </c>
      <c r="K1197" s="178">
        <v>8.33</v>
      </c>
      <c r="L1197" s="187" t="s">
        <v>1182</v>
      </c>
    </row>
    <row r="1198" ht="11.25" customHeight="1">
      <c r="A1198" s="175" t="s">
        <v>4578</v>
      </c>
      <c r="B1198" s="188" t="s">
        <v>4579</v>
      </c>
      <c r="C1198" s="177" t="s">
        <v>88</v>
      </c>
      <c r="D1198" s="175" t="s">
        <v>4780</v>
      </c>
      <c r="E1198" s="186" t="s">
        <v>4781</v>
      </c>
      <c r="F1198" s="177" t="s">
        <v>505</v>
      </c>
      <c r="G1198" s="177">
        <v>6.0</v>
      </c>
      <c r="H1198" s="177">
        <v>2.0</v>
      </c>
      <c r="I1198" s="178">
        <v>6.0</v>
      </c>
      <c r="J1198" s="178">
        <v>50.0</v>
      </c>
      <c r="K1198" s="178">
        <v>8.33</v>
      </c>
      <c r="L1198" s="187" t="s">
        <v>1182</v>
      </c>
    </row>
    <row r="1199" ht="11.25" customHeight="1">
      <c r="A1199" s="175" t="s">
        <v>4578</v>
      </c>
      <c r="B1199" s="188" t="s">
        <v>4579</v>
      </c>
      <c r="C1199" s="177" t="s">
        <v>88</v>
      </c>
      <c r="D1199" s="175" t="s">
        <v>4782</v>
      </c>
      <c r="E1199" s="186" t="s">
        <v>4783</v>
      </c>
      <c r="F1199" s="177" t="s">
        <v>505</v>
      </c>
      <c r="G1199" s="177">
        <v>6.0</v>
      </c>
      <c r="H1199" s="177">
        <v>2.0</v>
      </c>
      <c r="I1199" s="178">
        <v>6.0</v>
      </c>
      <c r="J1199" s="178">
        <v>50.0</v>
      </c>
      <c r="K1199" s="178">
        <v>8.33</v>
      </c>
      <c r="L1199" s="187" t="s">
        <v>1182</v>
      </c>
    </row>
    <row r="1200" ht="11.25" customHeight="1">
      <c r="A1200" s="175" t="s">
        <v>4578</v>
      </c>
      <c r="B1200" s="188" t="s">
        <v>4579</v>
      </c>
      <c r="C1200" s="177" t="s">
        <v>88</v>
      </c>
      <c r="D1200" s="175" t="s">
        <v>4784</v>
      </c>
      <c r="E1200" s="186" t="s">
        <v>4785</v>
      </c>
      <c r="F1200" s="177" t="s">
        <v>505</v>
      </c>
      <c r="G1200" s="177">
        <v>6.0</v>
      </c>
      <c r="H1200" s="177">
        <v>2.0</v>
      </c>
      <c r="I1200" s="178">
        <v>6.0</v>
      </c>
      <c r="J1200" s="178">
        <v>50.0</v>
      </c>
      <c r="K1200" s="178">
        <v>8.33</v>
      </c>
      <c r="L1200" s="187" t="s">
        <v>1182</v>
      </c>
    </row>
    <row r="1201" ht="11.25" customHeight="1">
      <c r="A1201" s="175" t="s">
        <v>4578</v>
      </c>
      <c r="B1201" s="188" t="s">
        <v>4579</v>
      </c>
      <c r="C1201" s="177" t="s">
        <v>88</v>
      </c>
      <c r="D1201" s="175" t="s">
        <v>4786</v>
      </c>
      <c r="E1201" s="186" t="s">
        <v>4787</v>
      </c>
      <c r="F1201" s="177" t="s">
        <v>505</v>
      </c>
      <c r="G1201" s="177">
        <v>6.0</v>
      </c>
      <c r="H1201" s="177">
        <v>2.0</v>
      </c>
      <c r="I1201" s="178">
        <v>6.0</v>
      </c>
      <c r="J1201" s="178">
        <v>50.0</v>
      </c>
      <c r="K1201" s="178">
        <v>8.33</v>
      </c>
      <c r="L1201" s="187" t="s">
        <v>1182</v>
      </c>
    </row>
    <row r="1202" ht="11.25" customHeight="1">
      <c r="A1202" s="175" t="s">
        <v>4578</v>
      </c>
      <c r="B1202" s="188" t="s">
        <v>4579</v>
      </c>
      <c r="C1202" s="177" t="s">
        <v>88</v>
      </c>
      <c r="D1202" s="175" t="s">
        <v>4788</v>
      </c>
      <c r="E1202" s="186" t="s">
        <v>4789</v>
      </c>
      <c r="F1202" s="177" t="s">
        <v>505</v>
      </c>
      <c r="G1202" s="177">
        <v>6.0</v>
      </c>
      <c r="H1202" s="177">
        <v>2.0</v>
      </c>
      <c r="I1202" s="178">
        <v>6.0</v>
      </c>
      <c r="J1202" s="178">
        <v>50.0</v>
      </c>
      <c r="K1202" s="178">
        <v>8.33</v>
      </c>
      <c r="L1202" s="187" t="s">
        <v>1182</v>
      </c>
    </row>
    <row r="1203" ht="11.25" customHeight="1">
      <c r="A1203" s="175" t="s">
        <v>4578</v>
      </c>
      <c r="B1203" s="188" t="s">
        <v>4579</v>
      </c>
      <c r="C1203" s="177" t="s">
        <v>88</v>
      </c>
      <c r="D1203" s="175" t="s">
        <v>4790</v>
      </c>
      <c r="E1203" s="186" t="s">
        <v>4791</v>
      </c>
      <c r="F1203" s="177" t="s">
        <v>505</v>
      </c>
      <c r="G1203" s="177">
        <v>6.0</v>
      </c>
      <c r="H1203" s="177">
        <v>2.0</v>
      </c>
      <c r="I1203" s="178">
        <v>6.0</v>
      </c>
      <c r="J1203" s="178">
        <v>50.0</v>
      </c>
      <c r="K1203" s="178">
        <v>8.33</v>
      </c>
      <c r="L1203" s="187" t="s">
        <v>1182</v>
      </c>
    </row>
    <row r="1204" ht="11.25" customHeight="1">
      <c r="A1204" s="175" t="s">
        <v>4578</v>
      </c>
      <c r="B1204" s="188" t="s">
        <v>4579</v>
      </c>
      <c r="C1204" s="177" t="s">
        <v>88</v>
      </c>
      <c r="D1204" s="175" t="s">
        <v>4792</v>
      </c>
      <c r="E1204" s="186" t="s">
        <v>4793</v>
      </c>
      <c r="F1204" s="177" t="s">
        <v>505</v>
      </c>
      <c r="G1204" s="177">
        <v>6.0</v>
      </c>
      <c r="H1204" s="177">
        <v>2.0</v>
      </c>
      <c r="I1204" s="178">
        <v>6.0</v>
      </c>
      <c r="J1204" s="178">
        <v>50.0</v>
      </c>
      <c r="K1204" s="178">
        <v>8.33</v>
      </c>
      <c r="L1204" s="187" t="s">
        <v>1182</v>
      </c>
    </row>
    <row r="1205" ht="11.25" customHeight="1">
      <c r="A1205" s="175" t="s">
        <v>4578</v>
      </c>
      <c r="B1205" s="188" t="s">
        <v>4579</v>
      </c>
      <c r="C1205" s="177" t="s">
        <v>88</v>
      </c>
      <c r="D1205" s="175" t="s">
        <v>4794</v>
      </c>
      <c r="E1205" s="186" t="s">
        <v>4795</v>
      </c>
      <c r="F1205" s="177" t="s">
        <v>505</v>
      </c>
      <c r="G1205" s="177">
        <v>6.0</v>
      </c>
      <c r="H1205" s="177">
        <v>2.0</v>
      </c>
      <c r="I1205" s="178">
        <v>6.0</v>
      </c>
      <c r="J1205" s="178">
        <v>50.0</v>
      </c>
      <c r="K1205" s="178">
        <v>8.33</v>
      </c>
      <c r="L1205" s="187" t="s">
        <v>1182</v>
      </c>
    </row>
    <row r="1206" ht="11.25" customHeight="1">
      <c r="A1206" s="175" t="s">
        <v>4578</v>
      </c>
      <c r="B1206" s="188" t="s">
        <v>4579</v>
      </c>
      <c r="C1206" s="177" t="s">
        <v>88</v>
      </c>
      <c r="D1206" s="175" t="s">
        <v>4796</v>
      </c>
      <c r="E1206" s="186" t="s">
        <v>4797</v>
      </c>
      <c r="F1206" s="177" t="s">
        <v>505</v>
      </c>
      <c r="G1206" s="177">
        <v>6.0</v>
      </c>
      <c r="H1206" s="177">
        <v>2.0</v>
      </c>
      <c r="I1206" s="178">
        <v>6.0</v>
      </c>
      <c r="J1206" s="178">
        <v>50.0</v>
      </c>
      <c r="K1206" s="178">
        <v>8.33</v>
      </c>
      <c r="L1206" s="187" t="s">
        <v>1182</v>
      </c>
    </row>
    <row r="1207" ht="11.25" customHeight="1">
      <c r="A1207" s="175" t="s">
        <v>4578</v>
      </c>
      <c r="B1207" s="188" t="s">
        <v>4579</v>
      </c>
      <c r="C1207" s="177" t="s">
        <v>88</v>
      </c>
      <c r="D1207" s="175" t="s">
        <v>4798</v>
      </c>
      <c r="E1207" s="186" t="s">
        <v>4799</v>
      </c>
      <c r="F1207" s="177" t="s">
        <v>505</v>
      </c>
      <c r="G1207" s="177">
        <v>6.0</v>
      </c>
      <c r="H1207" s="177">
        <v>2.0</v>
      </c>
      <c r="I1207" s="178">
        <v>6.0</v>
      </c>
      <c r="J1207" s="178">
        <v>50.0</v>
      </c>
      <c r="K1207" s="178">
        <v>8.33</v>
      </c>
      <c r="L1207" s="187" t="s">
        <v>1182</v>
      </c>
    </row>
    <row r="1208" ht="11.25" customHeight="1">
      <c r="A1208" s="175" t="s">
        <v>4800</v>
      </c>
      <c r="B1208" s="188" t="s">
        <v>4801</v>
      </c>
      <c r="C1208" s="177" t="s">
        <v>88</v>
      </c>
      <c r="D1208" s="175" t="s">
        <v>4802</v>
      </c>
      <c r="E1208" s="186" t="s">
        <v>4803</v>
      </c>
      <c r="F1208" s="177" t="s">
        <v>505</v>
      </c>
      <c r="G1208" s="178">
        <v>3.0</v>
      </c>
      <c r="H1208" s="178">
        <v>2.0</v>
      </c>
      <c r="I1208" s="178">
        <v>3.0</v>
      </c>
      <c r="J1208" s="178">
        <v>50.0</v>
      </c>
      <c r="K1208" s="178">
        <v>16.66</v>
      </c>
      <c r="L1208" s="187" t="s">
        <v>1182</v>
      </c>
    </row>
    <row r="1209" ht="11.25" customHeight="1">
      <c r="A1209" s="175" t="s">
        <v>4578</v>
      </c>
      <c r="B1209" s="188" t="s">
        <v>4579</v>
      </c>
      <c r="C1209" s="177" t="s">
        <v>88</v>
      </c>
      <c r="D1209" s="175" t="s">
        <v>4804</v>
      </c>
      <c r="E1209" s="186" t="s">
        <v>4805</v>
      </c>
      <c r="F1209" s="177" t="s">
        <v>505</v>
      </c>
      <c r="G1209" s="177">
        <v>6.0</v>
      </c>
      <c r="H1209" s="177">
        <v>2.0</v>
      </c>
      <c r="I1209" s="178">
        <v>6.0</v>
      </c>
      <c r="J1209" s="178">
        <v>50.0</v>
      </c>
      <c r="K1209" s="178">
        <v>8.33</v>
      </c>
      <c r="L1209" s="187" t="s">
        <v>1182</v>
      </c>
    </row>
    <row r="1210" ht="11.25" customHeight="1">
      <c r="A1210" s="175" t="s">
        <v>4578</v>
      </c>
      <c r="B1210" s="188" t="s">
        <v>4579</v>
      </c>
      <c r="C1210" s="177" t="s">
        <v>88</v>
      </c>
      <c r="D1210" s="175" t="s">
        <v>4806</v>
      </c>
      <c r="E1210" s="186" t="s">
        <v>4807</v>
      </c>
      <c r="F1210" s="177" t="s">
        <v>505</v>
      </c>
      <c r="G1210" s="177">
        <v>6.0</v>
      </c>
      <c r="H1210" s="177">
        <v>2.0</v>
      </c>
      <c r="I1210" s="178">
        <v>6.0</v>
      </c>
      <c r="J1210" s="178">
        <v>50.0</v>
      </c>
      <c r="K1210" s="178">
        <v>8.33</v>
      </c>
      <c r="L1210" s="187" t="s">
        <v>1182</v>
      </c>
    </row>
    <row r="1211" ht="11.25" customHeight="1">
      <c r="A1211" s="175" t="s">
        <v>4578</v>
      </c>
      <c r="B1211" s="188" t="s">
        <v>4579</v>
      </c>
      <c r="C1211" s="177" t="s">
        <v>88</v>
      </c>
      <c r="D1211" s="175" t="s">
        <v>4808</v>
      </c>
      <c r="E1211" s="186" t="s">
        <v>4809</v>
      </c>
      <c r="F1211" s="177" t="s">
        <v>505</v>
      </c>
      <c r="G1211" s="177">
        <v>6.0</v>
      </c>
      <c r="H1211" s="177">
        <v>2.0</v>
      </c>
      <c r="I1211" s="178">
        <v>6.0</v>
      </c>
      <c r="J1211" s="178">
        <v>50.0</v>
      </c>
      <c r="K1211" s="178">
        <v>8.33</v>
      </c>
      <c r="L1211" s="187" t="s">
        <v>1182</v>
      </c>
    </row>
    <row r="1212" ht="11.25" customHeight="1">
      <c r="A1212" s="175" t="s">
        <v>4578</v>
      </c>
      <c r="B1212" s="188" t="s">
        <v>4579</v>
      </c>
      <c r="C1212" s="177" t="s">
        <v>88</v>
      </c>
      <c r="D1212" s="175" t="s">
        <v>4810</v>
      </c>
      <c r="E1212" s="186" t="s">
        <v>4811</v>
      </c>
      <c r="F1212" s="177" t="s">
        <v>505</v>
      </c>
      <c r="G1212" s="177">
        <v>6.0</v>
      </c>
      <c r="H1212" s="177">
        <v>2.0</v>
      </c>
      <c r="I1212" s="178">
        <v>6.0</v>
      </c>
      <c r="J1212" s="178">
        <v>50.0</v>
      </c>
      <c r="K1212" s="178">
        <v>8.33</v>
      </c>
      <c r="L1212" s="187" t="s">
        <v>1182</v>
      </c>
    </row>
    <row r="1213" ht="11.25" customHeight="1">
      <c r="A1213" s="175" t="s">
        <v>4578</v>
      </c>
      <c r="B1213" s="188" t="s">
        <v>4579</v>
      </c>
      <c r="C1213" s="177" t="s">
        <v>88</v>
      </c>
      <c r="D1213" s="175" t="s">
        <v>4812</v>
      </c>
      <c r="E1213" s="186" t="s">
        <v>4813</v>
      </c>
      <c r="F1213" s="177" t="s">
        <v>505</v>
      </c>
      <c r="G1213" s="177">
        <v>6.0</v>
      </c>
      <c r="H1213" s="177">
        <v>2.0</v>
      </c>
      <c r="I1213" s="178">
        <v>6.0</v>
      </c>
      <c r="J1213" s="178">
        <v>50.0</v>
      </c>
      <c r="K1213" s="178">
        <v>8.33</v>
      </c>
      <c r="L1213" s="187" t="s">
        <v>1182</v>
      </c>
    </row>
    <row r="1214" ht="11.25" customHeight="1">
      <c r="A1214" s="175" t="s">
        <v>4578</v>
      </c>
      <c r="B1214" s="188" t="s">
        <v>4579</v>
      </c>
      <c r="C1214" s="177" t="s">
        <v>88</v>
      </c>
      <c r="D1214" s="175" t="s">
        <v>4814</v>
      </c>
      <c r="E1214" s="186" t="s">
        <v>4815</v>
      </c>
      <c r="F1214" s="177" t="s">
        <v>505</v>
      </c>
      <c r="G1214" s="177">
        <v>6.0</v>
      </c>
      <c r="H1214" s="177">
        <v>2.0</v>
      </c>
      <c r="I1214" s="178">
        <v>6.0</v>
      </c>
      <c r="J1214" s="178">
        <v>50.0</v>
      </c>
      <c r="K1214" s="178">
        <v>8.33</v>
      </c>
      <c r="L1214" s="187" t="s">
        <v>1182</v>
      </c>
    </row>
    <row r="1215" ht="11.25" customHeight="1">
      <c r="A1215" s="175" t="s">
        <v>4578</v>
      </c>
      <c r="B1215" s="188" t="s">
        <v>4579</v>
      </c>
      <c r="C1215" s="177" t="s">
        <v>88</v>
      </c>
      <c r="D1215" s="175" t="s">
        <v>4816</v>
      </c>
      <c r="E1215" s="186" t="s">
        <v>4817</v>
      </c>
      <c r="F1215" s="177" t="s">
        <v>505</v>
      </c>
      <c r="G1215" s="177">
        <v>6.0</v>
      </c>
      <c r="H1215" s="177">
        <v>2.0</v>
      </c>
      <c r="I1215" s="178">
        <v>6.0</v>
      </c>
      <c r="J1215" s="178">
        <v>50.0</v>
      </c>
      <c r="K1215" s="178">
        <v>8.33</v>
      </c>
      <c r="L1215" s="187" t="s">
        <v>1182</v>
      </c>
    </row>
    <row r="1216" ht="11.25" customHeight="1">
      <c r="A1216" s="175" t="s">
        <v>4578</v>
      </c>
      <c r="B1216" s="188" t="s">
        <v>4579</v>
      </c>
      <c r="C1216" s="177" t="s">
        <v>88</v>
      </c>
      <c r="D1216" s="175" t="s">
        <v>4818</v>
      </c>
      <c r="E1216" s="186" t="s">
        <v>4819</v>
      </c>
      <c r="F1216" s="177" t="s">
        <v>505</v>
      </c>
      <c r="G1216" s="177">
        <v>6.0</v>
      </c>
      <c r="H1216" s="177">
        <v>2.0</v>
      </c>
      <c r="I1216" s="178">
        <v>6.0</v>
      </c>
      <c r="J1216" s="178">
        <v>50.0</v>
      </c>
      <c r="K1216" s="178">
        <v>8.33</v>
      </c>
      <c r="L1216" s="187" t="s">
        <v>1182</v>
      </c>
    </row>
    <row r="1217" ht="11.25" customHeight="1">
      <c r="A1217" s="175" t="s">
        <v>4578</v>
      </c>
      <c r="B1217" s="188" t="s">
        <v>4579</v>
      </c>
      <c r="C1217" s="177" t="s">
        <v>88</v>
      </c>
      <c r="D1217" s="175" t="s">
        <v>4820</v>
      </c>
      <c r="E1217" s="186" t="s">
        <v>4821</v>
      </c>
      <c r="F1217" s="177" t="s">
        <v>505</v>
      </c>
      <c r="G1217" s="177">
        <v>6.0</v>
      </c>
      <c r="H1217" s="177">
        <v>2.0</v>
      </c>
      <c r="I1217" s="178">
        <v>6.0</v>
      </c>
      <c r="J1217" s="178">
        <v>50.0</v>
      </c>
      <c r="K1217" s="178">
        <v>8.33</v>
      </c>
      <c r="L1217" s="187" t="s">
        <v>1182</v>
      </c>
    </row>
    <row r="1218" ht="11.25" customHeight="1">
      <c r="A1218" s="175" t="s">
        <v>4578</v>
      </c>
      <c r="B1218" s="188" t="s">
        <v>4579</v>
      </c>
      <c r="C1218" s="177" t="s">
        <v>88</v>
      </c>
      <c r="D1218" s="175" t="s">
        <v>4822</v>
      </c>
      <c r="E1218" s="186" t="s">
        <v>4823</v>
      </c>
      <c r="F1218" s="177" t="s">
        <v>505</v>
      </c>
      <c r="G1218" s="177">
        <v>6.0</v>
      </c>
      <c r="H1218" s="177">
        <v>2.0</v>
      </c>
      <c r="I1218" s="178">
        <v>6.0</v>
      </c>
      <c r="J1218" s="178">
        <v>50.0</v>
      </c>
      <c r="K1218" s="178">
        <v>8.33</v>
      </c>
      <c r="L1218" s="187" t="s">
        <v>1182</v>
      </c>
    </row>
    <row r="1219" ht="11.25" customHeight="1">
      <c r="A1219" s="175" t="s">
        <v>4578</v>
      </c>
      <c r="B1219" s="188" t="s">
        <v>4579</v>
      </c>
      <c r="C1219" s="177" t="s">
        <v>88</v>
      </c>
      <c r="D1219" s="175" t="s">
        <v>4824</v>
      </c>
      <c r="E1219" s="186" t="s">
        <v>4825</v>
      </c>
      <c r="F1219" s="177" t="s">
        <v>505</v>
      </c>
      <c r="G1219" s="177">
        <v>6.0</v>
      </c>
      <c r="H1219" s="177">
        <v>2.0</v>
      </c>
      <c r="I1219" s="178">
        <v>6.0</v>
      </c>
      <c r="J1219" s="178">
        <v>50.0</v>
      </c>
      <c r="K1219" s="178">
        <v>8.33</v>
      </c>
      <c r="L1219" s="187" t="s">
        <v>1182</v>
      </c>
    </row>
    <row r="1220" ht="11.25" customHeight="1">
      <c r="A1220" s="175" t="s">
        <v>4578</v>
      </c>
      <c r="B1220" s="188" t="s">
        <v>4579</v>
      </c>
      <c r="C1220" s="177" t="s">
        <v>88</v>
      </c>
      <c r="D1220" s="175" t="s">
        <v>4826</v>
      </c>
      <c r="E1220" s="186" t="s">
        <v>4827</v>
      </c>
      <c r="F1220" s="177" t="s">
        <v>505</v>
      </c>
      <c r="G1220" s="177">
        <v>6.0</v>
      </c>
      <c r="H1220" s="177">
        <v>2.0</v>
      </c>
      <c r="I1220" s="178">
        <v>6.0</v>
      </c>
      <c r="J1220" s="178">
        <v>50.0</v>
      </c>
      <c r="K1220" s="178">
        <v>8.33</v>
      </c>
      <c r="L1220" s="187" t="s">
        <v>1182</v>
      </c>
    </row>
    <row r="1221" ht="11.25" customHeight="1">
      <c r="A1221" s="175" t="s">
        <v>4828</v>
      </c>
      <c r="B1221" s="188" t="s">
        <v>4579</v>
      </c>
      <c r="C1221" s="177" t="s">
        <v>88</v>
      </c>
      <c r="D1221" s="175" t="str">
        <f t="shared" ref="D1221:D1237" si="25">C1221 &amp; " " &amp; B1221</f>
        <v>FING3 Adaptive Learning Using Artificial Intelligence in e-Learning: A Literature Review</v>
      </c>
      <c r="E1221" s="175" t="s">
        <v>4829</v>
      </c>
      <c r="F1221" s="177" t="s">
        <v>2106</v>
      </c>
      <c r="G1221" s="177">
        <v>6.0</v>
      </c>
      <c r="H1221" s="177">
        <v>2.0</v>
      </c>
      <c r="I1221" s="178">
        <v>6.0</v>
      </c>
      <c r="J1221" s="178">
        <v>50.0</v>
      </c>
      <c r="K1221" s="178">
        <v>8.33</v>
      </c>
      <c r="L1221" s="187" t="s">
        <v>1182</v>
      </c>
    </row>
    <row r="1222" ht="11.25" customHeight="1">
      <c r="A1222" s="175" t="s">
        <v>4828</v>
      </c>
      <c r="B1222" s="188" t="s">
        <v>4579</v>
      </c>
      <c r="C1222" s="177" t="s">
        <v>88</v>
      </c>
      <c r="D1222" s="175" t="str">
        <f t="shared" si="25"/>
        <v>FING3 Adaptive Learning Using Artificial Intelligence in e-Learning: A Literature Review</v>
      </c>
      <c r="E1222" s="175" t="s">
        <v>4830</v>
      </c>
      <c r="F1222" s="177" t="s">
        <v>2106</v>
      </c>
      <c r="G1222" s="177">
        <v>6.0</v>
      </c>
      <c r="H1222" s="177">
        <v>2.0</v>
      </c>
      <c r="I1222" s="178">
        <v>6.0</v>
      </c>
      <c r="J1222" s="178">
        <v>50.0</v>
      </c>
      <c r="K1222" s="178">
        <v>8.33</v>
      </c>
      <c r="L1222" s="187" t="s">
        <v>1182</v>
      </c>
    </row>
    <row r="1223" ht="11.25" customHeight="1">
      <c r="A1223" s="175" t="s">
        <v>4828</v>
      </c>
      <c r="B1223" s="188" t="s">
        <v>4579</v>
      </c>
      <c r="C1223" s="177" t="s">
        <v>88</v>
      </c>
      <c r="D1223" s="175" t="str">
        <f t="shared" si="25"/>
        <v>FING3 Adaptive Learning Using Artificial Intelligence in e-Learning: A Literature Review</v>
      </c>
      <c r="E1223" s="175" t="s">
        <v>4831</v>
      </c>
      <c r="F1223" s="177" t="s">
        <v>2106</v>
      </c>
      <c r="G1223" s="177">
        <v>6.0</v>
      </c>
      <c r="H1223" s="177">
        <v>2.0</v>
      </c>
      <c r="I1223" s="178">
        <v>6.0</v>
      </c>
      <c r="J1223" s="178">
        <v>50.0</v>
      </c>
      <c r="K1223" s="178">
        <v>8.33</v>
      </c>
      <c r="L1223" s="187" t="s">
        <v>1182</v>
      </c>
    </row>
    <row r="1224" ht="11.25" customHeight="1">
      <c r="A1224" s="175" t="s">
        <v>4828</v>
      </c>
      <c r="B1224" s="188" t="s">
        <v>4579</v>
      </c>
      <c r="C1224" s="177" t="s">
        <v>88</v>
      </c>
      <c r="D1224" s="175" t="str">
        <f t="shared" si="25"/>
        <v>FING3 Adaptive Learning Using Artificial Intelligence in e-Learning: A Literature Review</v>
      </c>
      <c r="E1224" s="175" t="s">
        <v>4832</v>
      </c>
      <c r="F1224" s="177" t="s">
        <v>2106</v>
      </c>
      <c r="G1224" s="177">
        <v>6.0</v>
      </c>
      <c r="H1224" s="177">
        <v>2.0</v>
      </c>
      <c r="I1224" s="178">
        <v>6.0</v>
      </c>
      <c r="J1224" s="178">
        <v>50.0</v>
      </c>
      <c r="K1224" s="178">
        <v>8.33</v>
      </c>
      <c r="L1224" s="187" t="s">
        <v>1182</v>
      </c>
    </row>
    <row r="1225" ht="11.25" customHeight="1">
      <c r="A1225" s="175" t="s">
        <v>4828</v>
      </c>
      <c r="B1225" s="188" t="s">
        <v>4579</v>
      </c>
      <c r="C1225" s="177" t="s">
        <v>88</v>
      </c>
      <c r="D1225" s="175" t="str">
        <f t="shared" si="25"/>
        <v>FING3 Adaptive Learning Using Artificial Intelligence in e-Learning: A Literature Review</v>
      </c>
      <c r="E1225" s="175" t="s">
        <v>4833</v>
      </c>
      <c r="F1225" s="177" t="s">
        <v>2106</v>
      </c>
      <c r="G1225" s="177">
        <v>6.0</v>
      </c>
      <c r="H1225" s="177">
        <v>2.0</v>
      </c>
      <c r="I1225" s="178">
        <v>6.0</v>
      </c>
      <c r="J1225" s="178">
        <v>50.0</v>
      </c>
      <c r="K1225" s="178">
        <v>8.33</v>
      </c>
      <c r="L1225" s="187" t="s">
        <v>1182</v>
      </c>
    </row>
    <row r="1226" ht="11.25" customHeight="1">
      <c r="A1226" s="175" t="s">
        <v>4828</v>
      </c>
      <c r="B1226" s="188" t="s">
        <v>4579</v>
      </c>
      <c r="C1226" s="177" t="s">
        <v>88</v>
      </c>
      <c r="D1226" s="175" t="str">
        <f t="shared" si="25"/>
        <v>FING3 Adaptive Learning Using Artificial Intelligence in e-Learning: A Literature Review</v>
      </c>
      <c r="E1226" s="175" t="s">
        <v>4834</v>
      </c>
      <c r="F1226" s="177" t="s">
        <v>2106</v>
      </c>
      <c r="G1226" s="177">
        <v>6.0</v>
      </c>
      <c r="H1226" s="177">
        <v>2.0</v>
      </c>
      <c r="I1226" s="178">
        <v>6.0</v>
      </c>
      <c r="J1226" s="178">
        <v>50.0</v>
      </c>
      <c r="K1226" s="178">
        <v>8.33</v>
      </c>
      <c r="L1226" s="187" t="s">
        <v>1182</v>
      </c>
    </row>
    <row r="1227" ht="11.25" customHeight="1">
      <c r="A1227" s="175" t="s">
        <v>4828</v>
      </c>
      <c r="B1227" s="188" t="s">
        <v>4579</v>
      </c>
      <c r="C1227" s="177" t="s">
        <v>88</v>
      </c>
      <c r="D1227" s="175" t="str">
        <f t="shared" si="25"/>
        <v>FING3 Adaptive Learning Using Artificial Intelligence in e-Learning: A Literature Review</v>
      </c>
      <c r="E1227" s="175" t="s">
        <v>4835</v>
      </c>
      <c r="F1227" s="177" t="s">
        <v>2106</v>
      </c>
      <c r="G1227" s="177">
        <v>6.0</v>
      </c>
      <c r="H1227" s="177">
        <v>2.0</v>
      </c>
      <c r="I1227" s="178">
        <v>6.0</v>
      </c>
      <c r="J1227" s="178">
        <v>50.0</v>
      </c>
      <c r="K1227" s="178">
        <v>8.33</v>
      </c>
      <c r="L1227" s="187" t="s">
        <v>1182</v>
      </c>
    </row>
    <row r="1228" ht="11.25" customHeight="1">
      <c r="A1228" s="175" t="s">
        <v>4828</v>
      </c>
      <c r="B1228" s="188" t="s">
        <v>4579</v>
      </c>
      <c r="C1228" s="177" t="s">
        <v>88</v>
      </c>
      <c r="D1228" s="175" t="str">
        <f t="shared" si="25"/>
        <v>FING3 Adaptive Learning Using Artificial Intelligence in e-Learning: A Literature Review</v>
      </c>
      <c r="E1228" s="175" t="s">
        <v>4836</v>
      </c>
      <c r="F1228" s="177" t="s">
        <v>2106</v>
      </c>
      <c r="G1228" s="177">
        <v>6.0</v>
      </c>
      <c r="H1228" s="177">
        <v>2.0</v>
      </c>
      <c r="I1228" s="178">
        <v>6.0</v>
      </c>
      <c r="J1228" s="178">
        <v>50.0</v>
      </c>
      <c r="K1228" s="178">
        <v>8.33</v>
      </c>
      <c r="L1228" s="187" t="s">
        <v>1182</v>
      </c>
    </row>
    <row r="1229" ht="11.25" customHeight="1">
      <c r="A1229" s="175" t="s">
        <v>4828</v>
      </c>
      <c r="B1229" s="188" t="s">
        <v>4579</v>
      </c>
      <c r="C1229" s="177" t="s">
        <v>88</v>
      </c>
      <c r="D1229" s="175" t="str">
        <f t="shared" si="25"/>
        <v>FING3 Adaptive Learning Using Artificial Intelligence in e-Learning: A Literature Review</v>
      </c>
      <c r="E1229" s="175" t="s">
        <v>4837</v>
      </c>
      <c r="F1229" s="177" t="s">
        <v>2106</v>
      </c>
      <c r="G1229" s="177">
        <v>6.0</v>
      </c>
      <c r="H1229" s="177">
        <v>2.0</v>
      </c>
      <c r="I1229" s="178">
        <v>6.0</v>
      </c>
      <c r="J1229" s="178">
        <v>50.0</v>
      </c>
      <c r="K1229" s="178">
        <v>8.33</v>
      </c>
      <c r="L1229" s="187" t="s">
        <v>1182</v>
      </c>
    </row>
    <row r="1230" ht="11.25" customHeight="1">
      <c r="A1230" s="175" t="s">
        <v>4828</v>
      </c>
      <c r="B1230" s="188" t="s">
        <v>4579</v>
      </c>
      <c r="C1230" s="177" t="s">
        <v>88</v>
      </c>
      <c r="D1230" s="175" t="str">
        <f t="shared" si="25"/>
        <v>FING3 Adaptive Learning Using Artificial Intelligence in e-Learning: A Literature Review</v>
      </c>
      <c r="E1230" s="175" t="s">
        <v>4838</v>
      </c>
      <c r="F1230" s="177" t="s">
        <v>2106</v>
      </c>
      <c r="G1230" s="177">
        <v>6.0</v>
      </c>
      <c r="H1230" s="177">
        <v>2.0</v>
      </c>
      <c r="I1230" s="178">
        <v>6.0</v>
      </c>
      <c r="J1230" s="178">
        <v>50.0</v>
      </c>
      <c r="K1230" s="178">
        <v>8.33</v>
      </c>
      <c r="L1230" s="187" t="s">
        <v>1182</v>
      </c>
    </row>
    <row r="1231" ht="11.25" customHeight="1">
      <c r="A1231" s="175" t="s">
        <v>4828</v>
      </c>
      <c r="B1231" s="188" t="s">
        <v>4579</v>
      </c>
      <c r="C1231" s="177" t="s">
        <v>88</v>
      </c>
      <c r="D1231" s="175" t="str">
        <f t="shared" si="25"/>
        <v>FING3 Adaptive Learning Using Artificial Intelligence in e-Learning: A Literature Review</v>
      </c>
      <c r="E1231" s="175" t="s">
        <v>4839</v>
      </c>
      <c r="F1231" s="177" t="s">
        <v>2106</v>
      </c>
      <c r="G1231" s="177">
        <v>6.0</v>
      </c>
      <c r="H1231" s="177">
        <v>2.0</v>
      </c>
      <c r="I1231" s="178">
        <v>6.0</v>
      </c>
      <c r="J1231" s="178">
        <v>50.0</v>
      </c>
      <c r="K1231" s="178">
        <v>8.33</v>
      </c>
      <c r="L1231" s="187" t="s">
        <v>1182</v>
      </c>
    </row>
    <row r="1232" ht="11.25" customHeight="1">
      <c r="A1232" s="175" t="s">
        <v>4828</v>
      </c>
      <c r="B1232" s="188" t="s">
        <v>4579</v>
      </c>
      <c r="C1232" s="177" t="s">
        <v>88</v>
      </c>
      <c r="D1232" s="175" t="str">
        <f t="shared" si="25"/>
        <v>FING3 Adaptive Learning Using Artificial Intelligence in e-Learning: A Literature Review</v>
      </c>
      <c r="E1232" s="175" t="s">
        <v>4840</v>
      </c>
      <c r="F1232" s="177" t="s">
        <v>2106</v>
      </c>
      <c r="G1232" s="177">
        <v>6.0</v>
      </c>
      <c r="H1232" s="177">
        <v>2.0</v>
      </c>
      <c r="I1232" s="178">
        <v>6.0</v>
      </c>
      <c r="J1232" s="178">
        <v>50.0</v>
      </c>
      <c r="K1232" s="178">
        <v>8.33</v>
      </c>
      <c r="L1232" s="187" t="s">
        <v>1182</v>
      </c>
    </row>
    <row r="1233" ht="11.25" customHeight="1">
      <c r="A1233" s="175" t="s">
        <v>4828</v>
      </c>
      <c r="B1233" s="188" t="s">
        <v>4579</v>
      </c>
      <c r="C1233" s="177" t="s">
        <v>88</v>
      </c>
      <c r="D1233" s="175" t="str">
        <f t="shared" si="25"/>
        <v>FING3 Adaptive Learning Using Artificial Intelligence in e-Learning: A Literature Review</v>
      </c>
      <c r="E1233" s="175" t="s">
        <v>4841</v>
      </c>
      <c r="F1233" s="177" t="s">
        <v>2106</v>
      </c>
      <c r="G1233" s="177">
        <v>6.0</v>
      </c>
      <c r="H1233" s="177">
        <v>2.0</v>
      </c>
      <c r="I1233" s="178">
        <v>6.0</v>
      </c>
      <c r="J1233" s="178">
        <v>50.0</v>
      </c>
      <c r="K1233" s="178">
        <v>8.33</v>
      </c>
      <c r="L1233" s="187" t="s">
        <v>1182</v>
      </c>
    </row>
    <row r="1234" ht="11.25" customHeight="1">
      <c r="A1234" s="175" t="s">
        <v>4828</v>
      </c>
      <c r="B1234" s="188" t="s">
        <v>4579</v>
      </c>
      <c r="C1234" s="177" t="s">
        <v>88</v>
      </c>
      <c r="D1234" s="175" t="str">
        <f t="shared" si="25"/>
        <v>FING3 Adaptive Learning Using Artificial Intelligence in e-Learning: A Literature Review</v>
      </c>
      <c r="E1234" s="175" t="s">
        <v>4842</v>
      </c>
      <c r="F1234" s="177" t="s">
        <v>2106</v>
      </c>
      <c r="G1234" s="177">
        <v>6.0</v>
      </c>
      <c r="H1234" s="177">
        <v>2.0</v>
      </c>
      <c r="I1234" s="178">
        <v>6.0</v>
      </c>
      <c r="J1234" s="178">
        <v>50.0</v>
      </c>
      <c r="K1234" s="178">
        <v>8.33</v>
      </c>
      <c r="L1234" s="187" t="s">
        <v>1182</v>
      </c>
    </row>
    <row r="1235" ht="11.25" customHeight="1">
      <c r="A1235" s="175" t="s">
        <v>4828</v>
      </c>
      <c r="B1235" s="188" t="s">
        <v>4579</v>
      </c>
      <c r="C1235" s="177" t="s">
        <v>88</v>
      </c>
      <c r="D1235" s="175" t="str">
        <f t="shared" si="25"/>
        <v>FING3 Adaptive Learning Using Artificial Intelligence in e-Learning: A Literature Review</v>
      </c>
      <c r="E1235" s="175" t="s">
        <v>4843</v>
      </c>
      <c r="F1235" s="177" t="s">
        <v>2106</v>
      </c>
      <c r="G1235" s="177">
        <v>6.0</v>
      </c>
      <c r="H1235" s="177">
        <v>2.0</v>
      </c>
      <c r="I1235" s="178">
        <v>6.0</v>
      </c>
      <c r="J1235" s="178">
        <v>50.0</v>
      </c>
      <c r="K1235" s="178">
        <v>8.33</v>
      </c>
      <c r="L1235" s="187" t="s">
        <v>1182</v>
      </c>
    </row>
    <row r="1236" ht="11.25" customHeight="1">
      <c r="A1236" s="175" t="s">
        <v>4844</v>
      </c>
      <c r="B1236" s="188" t="s">
        <v>3477</v>
      </c>
      <c r="C1236" s="177" t="s">
        <v>88</v>
      </c>
      <c r="D1236" s="175" t="str">
        <f t="shared" si="25"/>
        <v>FING3 Web Technologies and Multi-criteria Analysis Used in Enterprise Integration</v>
      </c>
      <c r="E1236" s="175" t="s">
        <v>4845</v>
      </c>
      <c r="F1236" s="177" t="s">
        <v>2106</v>
      </c>
      <c r="G1236" s="177">
        <v>3.0</v>
      </c>
      <c r="H1236" s="177">
        <v>2.0</v>
      </c>
      <c r="I1236" s="178">
        <v>3.0</v>
      </c>
      <c r="J1236" s="178">
        <v>50.0</v>
      </c>
      <c r="K1236" s="178">
        <v>16.66</v>
      </c>
      <c r="L1236" s="187" t="s">
        <v>1182</v>
      </c>
    </row>
    <row r="1237" ht="11.25" customHeight="1">
      <c r="A1237" s="175" t="s">
        <v>4846</v>
      </c>
      <c r="B1237" s="188" t="s">
        <v>4659</v>
      </c>
      <c r="C1237" s="177" t="s">
        <v>88</v>
      </c>
      <c r="D1237" s="175" t="str">
        <f t="shared" si="25"/>
        <v>FING3 A System for Sustainable Usage of Computing Resources Leveraging Deep Learning Predictions</v>
      </c>
      <c r="E1237" s="175" t="s">
        <v>4847</v>
      </c>
      <c r="F1237" s="177" t="s">
        <v>2106</v>
      </c>
      <c r="G1237" s="177">
        <v>2.0</v>
      </c>
      <c r="H1237" s="177">
        <v>1.0</v>
      </c>
      <c r="I1237" s="178">
        <v>2.0</v>
      </c>
      <c r="J1237" s="178">
        <v>50.0</v>
      </c>
      <c r="K1237" s="178">
        <v>25.0</v>
      </c>
      <c r="L1237" s="187" t="s">
        <v>1182</v>
      </c>
    </row>
    <row r="1238" ht="11.25" customHeight="1">
      <c r="A1238" s="175" t="s">
        <v>4848</v>
      </c>
      <c r="B1238" s="176" t="s">
        <v>4441</v>
      </c>
      <c r="C1238" s="177" t="s">
        <v>88</v>
      </c>
      <c r="D1238" s="180" t="s">
        <v>4442</v>
      </c>
      <c r="E1238" s="186" t="s">
        <v>4443</v>
      </c>
      <c r="F1238" s="177" t="s">
        <v>505</v>
      </c>
      <c r="G1238" s="178">
        <v>2.0</v>
      </c>
      <c r="H1238" s="178">
        <v>2.0</v>
      </c>
      <c r="I1238" s="178">
        <v>2.0</v>
      </c>
      <c r="J1238" s="178">
        <v>50.0</v>
      </c>
      <c r="K1238" s="177">
        <f t="shared" ref="K1238:K1244" si="26">J1238/2</f>
        <v>25</v>
      </c>
      <c r="L1238" s="187" t="s">
        <v>4849</v>
      </c>
    </row>
    <row r="1239" ht="11.25" customHeight="1">
      <c r="A1239" s="175" t="s">
        <v>4848</v>
      </c>
      <c r="B1239" s="188" t="s">
        <v>4451</v>
      </c>
      <c r="C1239" s="177" t="s">
        <v>88</v>
      </c>
      <c r="D1239" s="175" t="s">
        <v>4445</v>
      </c>
      <c r="E1239" s="186" t="s">
        <v>4446</v>
      </c>
      <c r="F1239" s="183" t="s">
        <v>505</v>
      </c>
      <c r="G1239" s="177">
        <v>2.0</v>
      </c>
      <c r="H1239" s="177">
        <v>2.0</v>
      </c>
      <c r="I1239" s="177">
        <v>2.0</v>
      </c>
      <c r="J1239" s="184">
        <v>50.0</v>
      </c>
      <c r="K1239" s="185">
        <f t="shared" si="26"/>
        <v>25</v>
      </c>
      <c r="L1239" s="187" t="s">
        <v>4849</v>
      </c>
    </row>
    <row r="1240" ht="11.25" customHeight="1">
      <c r="A1240" s="175" t="s">
        <v>4848</v>
      </c>
      <c r="B1240" s="188" t="s">
        <v>4451</v>
      </c>
      <c r="C1240" s="177" t="s">
        <v>88</v>
      </c>
      <c r="D1240" s="175" t="s">
        <v>4447</v>
      </c>
      <c r="E1240" s="186" t="s">
        <v>4448</v>
      </c>
      <c r="F1240" s="183" t="s">
        <v>505</v>
      </c>
      <c r="G1240" s="177">
        <v>2.0</v>
      </c>
      <c r="H1240" s="177">
        <v>2.0</v>
      </c>
      <c r="I1240" s="177">
        <v>2.0</v>
      </c>
      <c r="J1240" s="184">
        <v>50.0</v>
      </c>
      <c r="K1240" s="185">
        <f t="shared" si="26"/>
        <v>25</v>
      </c>
      <c r="L1240" s="187" t="s">
        <v>4849</v>
      </c>
    </row>
    <row r="1241" ht="11.25" customHeight="1">
      <c r="A1241" s="175" t="s">
        <v>4848</v>
      </c>
      <c r="B1241" s="188" t="s">
        <v>4451</v>
      </c>
      <c r="C1241" s="177" t="s">
        <v>88</v>
      </c>
      <c r="D1241" s="175" t="s">
        <v>4449</v>
      </c>
      <c r="E1241" s="186" t="s">
        <v>4450</v>
      </c>
      <c r="F1241" s="183" t="s">
        <v>505</v>
      </c>
      <c r="G1241" s="177">
        <v>2.0</v>
      </c>
      <c r="H1241" s="177">
        <v>2.0</v>
      </c>
      <c r="I1241" s="177">
        <v>2.0</v>
      </c>
      <c r="J1241" s="184">
        <v>50.0</v>
      </c>
      <c r="K1241" s="185">
        <f t="shared" si="26"/>
        <v>25</v>
      </c>
      <c r="L1241" s="187" t="s">
        <v>4849</v>
      </c>
    </row>
    <row r="1242" ht="11.25" customHeight="1">
      <c r="A1242" s="175" t="s">
        <v>4848</v>
      </c>
      <c r="B1242" s="188" t="s">
        <v>4451</v>
      </c>
      <c r="C1242" s="177" t="s">
        <v>88</v>
      </c>
      <c r="D1242" s="175" t="s">
        <v>4452</v>
      </c>
      <c r="E1242" s="186" t="s">
        <v>4453</v>
      </c>
      <c r="F1242" s="183" t="s">
        <v>505</v>
      </c>
      <c r="G1242" s="177">
        <v>2.0</v>
      </c>
      <c r="H1242" s="177">
        <v>2.0</v>
      </c>
      <c r="I1242" s="177">
        <v>2.0</v>
      </c>
      <c r="J1242" s="184">
        <v>50.0</v>
      </c>
      <c r="K1242" s="185">
        <f t="shared" si="26"/>
        <v>25</v>
      </c>
      <c r="L1242" s="187" t="s">
        <v>4849</v>
      </c>
    </row>
    <row r="1243" ht="11.25" customHeight="1">
      <c r="A1243" s="175" t="s">
        <v>4848</v>
      </c>
      <c r="B1243" s="188" t="s">
        <v>4451</v>
      </c>
      <c r="C1243" s="177" t="s">
        <v>88</v>
      </c>
      <c r="D1243" s="175" t="s">
        <v>4454</v>
      </c>
      <c r="E1243" s="186" t="s">
        <v>4455</v>
      </c>
      <c r="F1243" s="183" t="s">
        <v>505</v>
      </c>
      <c r="G1243" s="177">
        <v>2.0</v>
      </c>
      <c r="H1243" s="177">
        <v>2.0</v>
      </c>
      <c r="I1243" s="177">
        <v>2.0</v>
      </c>
      <c r="J1243" s="184">
        <v>50.0</v>
      </c>
      <c r="K1243" s="185">
        <f t="shared" si="26"/>
        <v>25</v>
      </c>
      <c r="L1243" s="187" t="s">
        <v>4849</v>
      </c>
    </row>
    <row r="1244" ht="11.25" customHeight="1">
      <c r="A1244" s="175" t="s">
        <v>4850</v>
      </c>
      <c r="B1244" s="188" t="s">
        <v>4458</v>
      </c>
      <c r="C1244" s="177" t="s">
        <v>88</v>
      </c>
      <c r="D1244" s="175" t="s">
        <v>4851</v>
      </c>
      <c r="E1244" s="186" t="s">
        <v>4460</v>
      </c>
      <c r="F1244" s="183" t="s">
        <v>505</v>
      </c>
      <c r="G1244" s="177">
        <v>2.0</v>
      </c>
      <c r="H1244" s="177">
        <v>2.0</v>
      </c>
      <c r="I1244" s="177">
        <v>2.0</v>
      </c>
      <c r="J1244" s="190">
        <v>50.0</v>
      </c>
      <c r="K1244" s="185">
        <f t="shared" si="26"/>
        <v>25</v>
      </c>
      <c r="L1244" s="187" t="s">
        <v>4849</v>
      </c>
    </row>
    <row r="1245" ht="11.25" customHeight="1">
      <c r="A1245" s="175" t="s">
        <v>4852</v>
      </c>
      <c r="B1245" s="181" t="s">
        <v>4853</v>
      </c>
      <c r="C1245" s="177" t="s">
        <v>88</v>
      </c>
      <c r="D1245" s="175" t="s">
        <v>4854</v>
      </c>
      <c r="E1245" s="175" t="s">
        <v>4855</v>
      </c>
      <c r="F1245" s="183" t="s">
        <v>2106</v>
      </c>
      <c r="G1245" s="177">
        <v>7.0</v>
      </c>
      <c r="H1245" s="177">
        <v>7.0</v>
      </c>
      <c r="I1245" s="177">
        <v>7.0</v>
      </c>
      <c r="J1245" s="184">
        <v>50.0</v>
      </c>
      <c r="K1245" s="185">
        <f t="shared" ref="K1245:K1266" si="27">J1245/G1245</f>
        <v>7.142857143</v>
      </c>
      <c r="L1245" s="187" t="s">
        <v>1198</v>
      </c>
    </row>
    <row r="1246" ht="11.25" customHeight="1">
      <c r="A1246" s="175" t="s">
        <v>4852</v>
      </c>
      <c r="B1246" s="181" t="s">
        <v>4853</v>
      </c>
      <c r="C1246" s="177" t="s">
        <v>88</v>
      </c>
      <c r="D1246" s="175" t="s">
        <v>4856</v>
      </c>
      <c r="E1246" s="175" t="s">
        <v>4857</v>
      </c>
      <c r="F1246" s="183" t="s">
        <v>2106</v>
      </c>
      <c r="G1246" s="177">
        <v>7.0</v>
      </c>
      <c r="H1246" s="177">
        <v>7.0</v>
      </c>
      <c r="I1246" s="177">
        <v>7.0</v>
      </c>
      <c r="J1246" s="184">
        <v>50.0</v>
      </c>
      <c r="K1246" s="185">
        <f t="shared" si="27"/>
        <v>7.142857143</v>
      </c>
      <c r="L1246" s="187" t="s">
        <v>1198</v>
      </c>
    </row>
    <row r="1247" ht="11.25" customHeight="1">
      <c r="A1247" s="175" t="s">
        <v>4852</v>
      </c>
      <c r="B1247" s="181" t="s">
        <v>4853</v>
      </c>
      <c r="C1247" s="177" t="s">
        <v>88</v>
      </c>
      <c r="D1247" s="175" t="s">
        <v>4858</v>
      </c>
      <c r="E1247" s="186" t="s">
        <v>4859</v>
      </c>
      <c r="F1247" s="183" t="s">
        <v>2106</v>
      </c>
      <c r="G1247" s="177">
        <v>7.0</v>
      </c>
      <c r="H1247" s="177">
        <v>7.0</v>
      </c>
      <c r="I1247" s="177">
        <v>7.0</v>
      </c>
      <c r="J1247" s="184">
        <v>50.0</v>
      </c>
      <c r="K1247" s="185">
        <f t="shared" si="27"/>
        <v>7.142857143</v>
      </c>
      <c r="L1247" s="187" t="s">
        <v>1198</v>
      </c>
    </row>
    <row r="1248" ht="11.25" customHeight="1">
      <c r="A1248" s="175" t="s">
        <v>4852</v>
      </c>
      <c r="B1248" s="181" t="s">
        <v>4853</v>
      </c>
      <c r="C1248" s="177" t="s">
        <v>88</v>
      </c>
      <c r="D1248" s="186" t="s">
        <v>4860</v>
      </c>
      <c r="E1248" s="186" t="s">
        <v>4861</v>
      </c>
      <c r="F1248" s="183" t="s">
        <v>2106</v>
      </c>
      <c r="G1248" s="177">
        <v>7.0</v>
      </c>
      <c r="H1248" s="177">
        <v>7.0</v>
      </c>
      <c r="I1248" s="177">
        <v>7.0</v>
      </c>
      <c r="J1248" s="184">
        <v>50.0</v>
      </c>
      <c r="K1248" s="185">
        <f t="shared" si="27"/>
        <v>7.142857143</v>
      </c>
      <c r="L1248" s="187" t="s">
        <v>1198</v>
      </c>
    </row>
    <row r="1249" ht="11.25" customHeight="1">
      <c r="A1249" s="175" t="s">
        <v>4852</v>
      </c>
      <c r="B1249" s="181" t="s">
        <v>4853</v>
      </c>
      <c r="C1249" s="177" t="s">
        <v>88</v>
      </c>
      <c r="D1249" s="175" t="s">
        <v>4862</v>
      </c>
      <c r="E1249" s="186" t="s">
        <v>4863</v>
      </c>
      <c r="F1249" s="183" t="s">
        <v>505</v>
      </c>
      <c r="G1249" s="177">
        <v>7.0</v>
      </c>
      <c r="H1249" s="177">
        <v>7.0</v>
      </c>
      <c r="I1249" s="177">
        <v>7.0</v>
      </c>
      <c r="J1249" s="184">
        <v>50.0</v>
      </c>
      <c r="K1249" s="185">
        <f t="shared" si="27"/>
        <v>7.142857143</v>
      </c>
      <c r="L1249" s="187" t="s">
        <v>1198</v>
      </c>
    </row>
    <row r="1250" ht="11.25" customHeight="1">
      <c r="A1250" s="175" t="s">
        <v>4852</v>
      </c>
      <c r="B1250" s="181" t="s">
        <v>4853</v>
      </c>
      <c r="C1250" s="177" t="s">
        <v>88</v>
      </c>
      <c r="D1250" s="175" t="s">
        <v>4864</v>
      </c>
      <c r="E1250" s="186" t="s">
        <v>4865</v>
      </c>
      <c r="F1250" s="183" t="s">
        <v>505</v>
      </c>
      <c r="G1250" s="177">
        <v>7.0</v>
      </c>
      <c r="H1250" s="177">
        <v>7.0</v>
      </c>
      <c r="I1250" s="177">
        <v>7.0</v>
      </c>
      <c r="J1250" s="184">
        <v>50.0</v>
      </c>
      <c r="K1250" s="185">
        <f t="shared" si="27"/>
        <v>7.142857143</v>
      </c>
      <c r="L1250" s="187" t="s">
        <v>1198</v>
      </c>
    </row>
    <row r="1251" ht="11.25" customHeight="1">
      <c r="A1251" s="175" t="s">
        <v>4866</v>
      </c>
      <c r="B1251" s="188" t="s">
        <v>4867</v>
      </c>
      <c r="C1251" s="177" t="s">
        <v>88</v>
      </c>
      <c r="D1251" s="186" t="s">
        <v>4868</v>
      </c>
      <c r="E1251" s="186" t="s">
        <v>4869</v>
      </c>
      <c r="F1251" s="183" t="s">
        <v>2106</v>
      </c>
      <c r="G1251" s="177">
        <v>4.0</v>
      </c>
      <c r="H1251" s="177">
        <v>3.0</v>
      </c>
      <c r="I1251" s="177">
        <v>4.0</v>
      </c>
      <c r="J1251" s="184">
        <v>50.0</v>
      </c>
      <c r="K1251" s="185">
        <f t="shared" si="27"/>
        <v>12.5</v>
      </c>
      <c r="L1251" s="187" t="s">
        <v>1198</v>
      </c>
    </row>
    <row r="1252" ht="11.25" customHeight="1">
      <c r="A1252" s="175" t="s">
        <v>4866</v>
      </c>
      <c r="B1252" s="188" t="s">
        <v>4867</v>
      </c>
      <c r="C1252" s="177" t="s">
        <v>88</v>
      </c>
      <c r="D1252" s="175" t="s">
        <v>4870</v>
      </c>
      <c r="E1252" s="186" t="s">
        <v>4871</v>
      </c>
      <c r="F1252" s="183" t="s">
        <v>2106</v>
      </c>
      <c r="G1252" s="177">
        <v>4.0</v>
      </c>
      <c r="H1252" s="177">
        <v>3.0</v>
      </c>
      <c r="I1252" s="177">
        <v>4.0</v>
      </c>
      <c r="J1252" s="184">
        <v>50.0</v>
      </c>
      <c r="K1252" s="185">
        <f t="shared" si="27"/>
        <v>12.5</v>
      </c>
      <c r="L1252" s="187" t="s">
        <v>1198</v>
      </c>
    </row>
    <row r="1253" ht="11.25" customHeight="1">
      <c r="A1253" s="175" t="s">
        <v>4866</v>
      </c>
      <c r="B1253" s="188" t="s">
        <v>4867</v>
      </c>
      <c r="C1253" s="177" t="s">
        <v>88</v>
      </c>
      <c r="D1253" s="175" t="s">
        <v>4872</v>
      </c>
      <c r="E1253" s="186" t="s">
        <v>4873</v>
      </c>
      <c r="F1253" s="183" t="s">
        <v>2106</v>
      </c>
      <c r="G1253" s="177">
        <v>4.0</v>
      </c>
      <c r="H1253" s="177">
        <v>3.0</v>
      </c>
      <c r="I1253" s="177">
        <v>4.0</v>
      </c>
      <c r="J1253" s="184">
        <v>50.0</v>
      </c>
      <c r="K1253" s="185">
        <f t="shared" si="27"/>
        <v>12.5</v>
      </c>
      <c r="L1253" s="187" t="s">
        <v>1198</v>
      </c>
    </row>
    <row r="1254" ht="11.25" customHeight="1">
      <c r="A1254" s="175" t="s">
        <v>4874</v>
      </c>
      <c r="B1254" s="188" t="s">
        <v>4875</v>
      </c>
      <c r="C1254" s="177" t="s">
        <v>88</v>
      </c>
      <c r="D1254" s="175" t="s">
        <v>4876</v>
      </c>
      <c r="E1254" s="186" t="s">
        <v>4877</v>
      </c>
      <c r="F1254" s="183" t="s">
        <v>2106</v>
      </c>
      <c r="G1254" s="177">
        <v>3.0</v>
      </c>
      <c r="H1254" s="177">
        <v>2.0</v>
      </c>
      <c r="I1254" s="177">
        <v>4.0</v>
      </c>
      <c r="J1254" s="184">
        <v>50.0</v>
      </c>
      <c r="K1254" s="185">
        <f t="shared" si="27"/>
        <v>16.66666667</v>
      </c>
      <c r="L1254" s="187" t="s">
        <v>1198</v>
      </c>
    </row>
    <row r="1255" ht="11.25" customHeight="1">
      <c r="A1255" s="175" t="s">
        <v>4874</v>
      </c>
      <c r="B1255" s="188" t="s">
        <v>4875</v>
      </c>
      <c r="C1255" s="177" t="s">
        <v>88</v>
      </c>
      <c r="D1255" s="175" t="s">
        <v>4878</v>
      </c>
      <c r="E1255" s="186" t="s">
        <v>4877</v>
      </c>
      <c r="F1255" s="183" t="s">
        <v>505</v>
      </c>
      <c r="G1255" s="177">
        <v>3.0</v>
      </c>
      <c r="H1255" s="177">
        <v>2.0</v>
      </c>
      <c r="I1255" s="177">
        <v>4.0</v>
      </c>
      <c r="J1255" s="184">
        <v>50.0</v>
      </c>
      <c r="K1255" s="185">
        <f t="shared" si="27"/>
        <v>16.66666667</v>
      </c>
      <c r="L1255" s="187" t="s">
        <v>1198</v>
      </c>
    </row>
    <row r="1256" ht="11.25" customHeight="1">
      <c r="A1256" s="175" t="s">
        <v>4879</v>
      </c>
      <c r="B1256" s="181" t="s">
        <v>4880</v>
      </c>
      <c r="C1256" s="177" t="s">
        <v>88</v>
      </c>
      <c r="D1256" s="175" t="s">
        <v>4881</v>
      </c>
      <c r="E1256" s="186" t="s">
        <v>4882</v>
      </c>
      <c r="F1256" s="183" t="s">
        <v>2106</v>
      </c>
      <c r="G1256" s="177">
        <v>3.0</v>
      </c>
      <c r="H1256" s="177">
        <v>3.0</v>
      </c>
      <c r="I1256" s="177">
        <v>3.0</v>
      </c>
      <c r="J1256" s="184">
        <v>50.0</v>
      </c>
      <c r="K1256" s="185">
        <f t="shared" si="27"/>
        <v>16.66666667</v>
      </c>
      <c r="L1256" s="187" t="s">
        <v>1198</v>
      </c>
    </row>
    <row r="1257" ht="11.25" customHeight="1">
      <c r="A1257" s="175" t="s">
        <v>4879</v>
      </c>
      <c r="B1257" s="181" t="s">
        <v>4880</v>
      </c>
      <c r="C1257" s="177" t="s">
        <v>88</v>
      </c>
      <c r="D1257" s="175" t="s">
        <v>4883</v>
      </c>
      <c r="E1257" s="186" t="s">
        <v>4884</v>
      </c>
      <c r="F1257" s="183" t="s">
        <v>2106</v>
      </c>
      <c r="G1257" s="177">
        <v>3.0</v>
      </c>
      <c r="H1257" s="177">
        <v>3.0</v>
      </c>
      <c r="I1257" s="177">
        <v>3.0</v>
      </c>
      <c r="J1257" s="184">
        <v>50.0</v>
      </c>
      <c r="K1257" s="185">
        <f t="shared" si="27"/>
        <v>16.66666667</v>
      </c>
      <c r="L1257" s="187" t="s">
        <v>1198</v>
      </c>
    </row>
    <row r="1258" ht="11.25" customHeight="1">
      <c r="A1258" s="175" t="s">
        <v>4879</v>
      </c>
      <c r="B1258" s="181" t="s">
        <v>4880</v>
      </c>
      <c r="C1258" s="177" t="s">
        <v>88</v>
      </c>
      <c r="D1258" s="175" t="s">
        <v>4885</v>
      </c>
      <c r="E1258" s="186" t="s">
        <v>4886</v>
      </c>
      <c r="F1258" s="183" t="s">
        <v>2106</v>
      </c>
      <c r="G1258" s="177">
        <v>3.0</v>
      </c>
      <c r="H1258" s="177">
        <v>3.0</v>
      </c>
      <c r="I1258" s="177">
        <v>3.0</v>
      </c>
      <c r="J1258" s="184">
        <v>50.0</v>
      </c>
      <c r="K1258" s="185">
        <f t="shared" si="27"/>
        <v>16.66666667</v>
      </c>
      <c r="L1258" s="187" t="s">
        <v>1198</v>
      </c>
    </row>
    <row r="1259" ht="11.25" customHeight="1">
      <c r="A1259" s="175" t="s">
        <v>4879</v>
      </c>
      <c r="B1259" s="181" t="s">
        <v>4880</v>
      </c>
      <c r="C1259" s="177" t="s">
        <v>88</v>
      </c>
      <c r="D1259" s="175" t="s">
        <v>4887</v>
      </c>
      <c r="E1259" s="186" t="s">
        <v>4888</v>
      </c>
      <c r="F1259" s="183" t="s">
        <v>2106</v>
      </c>
      <c r="G1259" s="177">
        <v>3.0</v>
      </c>
      <c r="H1259" s="177">
        <v>3.0</v>
      </c>
      <c r="I1259" s="177">
        <v>3.0</v>
      </c>
      <c r="J1259" s="184">
        <v>50.0</v>
      </c>
      <c r="K1259" s="185">
        <f t="shared" si="27"/>
        <v>16.66666667</v>
      </c>
      <c r="L1259" s="187" t="s">
        <v>1198</v>
      </c>
    </row>
    <row r="1260" ht="11.25" customHeight="1">
      <c r="A1260" s="175" t="s">
        <v>4889</v>
      </c>
      <c r="B1260" s="181" t="s">
        <v>4890</v>
      </c>
      <c r="C1260" s="177" t="s">
        <v>88</v>
      </c>
      <c r="D1260" s="175" t="s">
        <v>4891</v>
      </c>
      <c r="E1260" s="186" t="s">
        <v>4892</v>
      </c>
      <c r="F1260" s="183" t="s">
        <v>2106</v>
      </c>
      <c r="G1260" s="177">
        <v>4.0</v>
      </c>
      <c r="H1260" s="177">
        <v>4.0</v>
      </c>
      <c r="I1260" s="177">
        <v>4.0</v>
      </c>
      <c r="J1260" s="184">
        <v>50.0</v>
      </c>
      <c r="K1260" s="185">
        <f t="shared" si="27"/>
        <v>12.5</v>
      </c>
      <c r="L1260" s="187" t="s">
        <v>1198</v>
      </c>
    </row>
    <row r="1261" ht="11.25" customHeight="1">
      <c r="A1261" s="175" t="s">
        <v>4889</v>
      </c>
      <c r="B1261" s="181" t="s">
        <v>4890</v>
      </c>
      <c r="C1261" s="177" t="s">
        <v>88</v>
      </c>
      <c r="D1261" s="175" t="s">
        <v>4893</v>
      </c>
      <c r="E1261" s="186" t="s">
        <v>4894</v>
      </c>
      <c r="F1261" s="183" t="s">
        <v>2106</v>
      </c>
      <c r="G1261" s="177">
        <v>4.0</v>
      </c>
      <c r="H1261" s="177">
        <v>4.0</v>
      </c>
      <c r="I1261" s="177">
        <v>4.0</v>
      </c>
      <c r="J1261" s="184">
        <v>50.0</v>
      </c>
      <c r="K1261" s="185">
        <f t="shared" si="27"/>
        <v>12.5</v>
      </c>
      <c r="L1261" s="187" t="s">
        <v>1198</v>
      </c>
    </row>
    <row r="1262" ht="11.25" customHeight="1">
      <c r="A1262" s="212" t="s">
        <v>4889</v>
      </c>
      <c r="B1262" s="181" t="s">
        <v>4890</v>
      </c>
      <c r="C1262" s="177" t="s">
        <v>88</v>
      </c>
      <c r="D1262" s="175" t="s">
        <v>4895</v>
      </c>
      <c r="E1262" s="186" t="s">
        <v>4896</v>
      </c>
      <c r="F1262" s="183" t="s">
        <v>2106</v>
      </c>
      <c r="G1262" s="177">
        <v>4.0</v>
      </c>
      <c r="H1262" s="177">
        <v>4.0</v>
      </c>
      <c r="I1262" s="177">
        <v>4.0</v>
      </c>
      <c r="J1262" s="184">
        <v>50.0</v>
      </c>
      <c r="K1262" s="185">
        <f t="shared" si="27"/>
        <v>12.5</v>
      </c>
      <c r="L1262" s="187" t="s">
        <v>1198</v>
      </c>
    </row>
    <row r="1263" ht="11.25" customHeight="1">
      <c r="A1263" s="175" t="s">
        <v>4889</v>
      </c>
      <c r="B1263" s="188" t="s">
        <v>4890</v>
      </c>
      <c r="C1263" s="177" t="s">
        <v>88</v>
      </c>
      <c r="D1263" s="175" t="s">
        <v>4897</v>
      </c>
      <c r="E1263" s="186" t="s">
        <v>4898</v>
      </c>
      <c r="F1263" s="183" t="s">
        <v>2106</v>
      </c>
      <c r="G1263" s="177">
        <v>4.0</v>
      </c>
      <c r="H1263" s="177">
        <v>4.0</v>
      </c>
      <c r="I1263" s="177">
        <v>4.0</v>
      </c>
      <c r="J1263" s="184">
        <v>50.0</v>
      </c>
      <c r="K1263" s="185">
        <f t="shared" si="27"/>
        <v>12.5</v>
      </c>
      <c r="L1263" s="187" t="s">
        <v>1198</v>
      </c>
    </row>
    <row r="1264" ht="11.25" customHeight="1">
      <c r="A1264" s="175" t="s">
        <v>4899</v>
      </c>
      <c r="B1264" s="188" t="s">
        <v>4900</v>
      </c>
      <c r="C1264" s="177" t="s">
        <v>88</v>
      </c>
      <c r="D1264" s="175" t="s">
        <v>4901</v>
      </c>
      <c r="E1264" s="186" t="s">
        <v>4902</v>
      </c>
      <c r="F1264" s="183" t="s">
        <v>505</v>
      </c>
      <c r="G1264" s="177">
        <v>2.0</v>
      </c>
      <c r="H1264" s="177">
        <v>3.0</v>
      </c>
      <c r="I1264" s="177">
        <v>2.0</v>
      </c>
      <c r="J1264" s="184">
        <v>50.0</v>
      </c>
      <c r="K1264" s="185">
        <f t="shared" si="27"/>
        <v>25</v>
      </c>
      <c r="L1264" s="187" t="s">
        <v>1198</v>
      </c>
    </row>
    <row r="1265" ht="11.25" customHeight="1">
      <c r="A1265" s="175" t="s">
        <v>4903</v>
      </c>
      <c r="B1265" s="188" t="s">
        <v>4904</v>
      </c>
      <c r="C1265" s="177" t="s">
        <v>88</v>
      </c>
      <c r="D1265" s="175" t="s">
        <v>4905</v>
      </c>
      <c r="E1265" s="186" t="s">
        <v>4906</v>
      </c>
      <c r="F1265" s="183" t="s">
        <v>505</v>
      </c>
      <c r="G1265" s="177">
        <v>2.0</v>
      </c>
      <c r="H1265" s="177">
        <v>2.0</v>
      </c>
      <c r="I1265" s="177">
        <v>2.0</v>
      </c>
      <c r="J1265" s="184">
        <v>50.0</v>
      </c>
      <c r="K1265" s="185">
        <f t="shared" si="27"/>
        <v>25</v>
      </c>
      <c r="L1265" s="187" t="s">
        <v>1198</v>
      </c>
    </row>
    <row r="1266" ht="11.25" customHeight="1">
      <c r="A1266" s="175" t="s">
        <v>4907</v>
      </c>
      <c r="B1266" s="188" t="s">
        <v>4908</v>
      </c>
      <c r="C1266" s="177" t="s">
        <v>88</v>
      </c>
      <c r="D1266" s="175" t="s">
        <v>4909</v>
      </c>
      <c r="E1266" s="186" t="s">
        <v>4910</v>
      </c>
      <c r="F1266" s="183" t="s">
        <v>505</v>
      </c>
      <c r="G1266" s="177">
        <v>4.0</v>
      </c>
      <c r="H1266" s="177">
        <v>4.0</v>
      </c>
      <c r="I1266" s="177">
        <v>4.0</v>
      </c>
      <c r="J1266" s="184">
        <v>50.0</v>
      </c>
      <c r="K1266" s="185">
        <f t="shared" si="27"/>
        <v>12.5</v>
      </c>
      <c r="L1266" s="187" t="s">
        <v>1198</v>
      </c>
    </row>
    <row r="1267" ht="11.25" customHeight="1">
      <c r="A1267" s="175" t="s">
        <v>4911</v>
      </c>
      <c r="B1267" s="176" t="s">
        <v>4912</v>
      </c>
      <c r="C1267" s="177" t="s">
        <v>88</v>
      </c>
      <c r="D1267" s="175" t="s">
        <v>4913</v>
      </c>
      <c r="E1267" s="175" t="s">
        <v>4914</v>
      </c>
      <c r="F1267" s="177" t="s">
        <v>1967</v>
      </c>
      <c r="G1267" s="178">
        <v>4.0</v>
      </c>
      <c r="H1267" s="178">
        <v>4.0</v>
      </c>
      <c r="I1267" s="178">
        <v>4.0</v>
      </c>
      <c r="J1267" s="178">
        <v>50.0</v>
      </c>
      <c r="K1267" s="177">
        <f>J1267/4</f>
        <v>12.5</v>
      </c>
      <c r="L1267" s="187" t="s">
        <v>4915</v>
      </c>
    </row>
    <row r="1268" ht="11.25" customHeight="1">
      <c r="A1268" s="175" t="s">
        <v>4916</v>
      </c>
      <c r="B1268" s="176" t="s">
        <v>4917</v>
      </c>
      <c r="C1268" s="177" t="s">
        <v>88</v>
      </c>
      <c r="D1268" s="175" t="s">
        <v>4918</v>
      </c>
      <c r="E1268" s="175" t="s">
        <v>4919</v>
      </c>
      <c r="F1268" s="177" t="s">
        <v>1967</v>
      </c>
      <c r="G1268" s="178">
        <v>1.0</v>
      </c>
      <c r="H1268" s="178">
        <v>1.0</v>
      </c>
      <c r="I1268" s="178">
        <v>1.0</v>
      </c>
      <c r="J1268" s="178">
        <v>50.0</v>
      </c>
      <c r="K1268" s="177">
        <f>J1268</f>
        <v>50</v>
      </c>
      <c r="L1268" s="187" t="s">
        <v>4915</v>
      </c>
    </row>
    <row r="1269" ht="11.25" customHeight="1">
      <c r="A1269" s="175" t="s">
        <v>4920</v>
      </c>
      <c r="B1269" s="176" t="s">
        <v>4921</v>
      </c>
      <c r="C1269" s="177" t="s">
        <v>88</v>
      </c>
      <c r="D1269" s="175" t="s">
        <v>4922</v>
      </c>
      <c r="E1269" s="175" t="s">
        <v>4923</v>
      </c>
      <c r="F1269" s="177" t="s">
        <v>1967</v>
      </c>
      <c r="G1269" s="178">
        <v>2.0</v>
      </c>
      <c r="H1269" s="178">
        <v>2.0</v>
      </c>
      <c r="I1269" s="178">
        <v>2.0</v>
      </c>
      <c r="J1269" s="178">
        <v>50.0</v>
      </c>
      <c r="K1269" s="177">
        <f>J1269/I1269</f>
        <v>25</v>
      </c>
      <c r="L1269" s="187" t="s">
        <v>4915</v>
      </c>
    </row>
    <row r="1270" ht="11.25" customHeight="1">
      <c r="A1270" s="175" t="s">
        <v>4924</v>
      </c>
      <c r="B1270" s="188" t="s">
        <v>4925</v>
      </c>
      <c r="C1270" s="177" t="s">
        <v>88</v>
      </c>
      <c r="D1270" s="175" t="s">
        <v>4926</v>
      </c>
      <c r="E1270" s="175" t="s">
        <v>4927</v>
      </c>
      <c r="F1270" s="177" t="s">
        <v>1758</v>
      </c>
      <c r="G1270" s="178">
        <v>2.0</v>
      </c>
      <c r="H1270" s="178">
        <v>1.0</v>
      </c>
      <c r="I1270" s="178">
        <v>2.0</v>
      </c>
      <c r="J1270" s="178">
        <v>50.0</v>
      </c>
      <c r="K1270" s="177">
        <f>J1270/2</f>
        <v>25</v>
      </c>
      <c r="L1270" s="187" t="s">
        <v>4915</v>
      </c>
    </row>
    <row r="1271" ht="11.25" customHeight="1">
      <c r="A1271" s="180" t="s">
        <v>4928</v>
      </c>
      <c r="B1271" s="181" t="s">
        <v>4929</v>
      </c>
      <c r="C1271" s="177" t="s">
        <v>88</v>
      </c>
      <c r="D1271" s="175" t="s">
        <v>4930</v>
      </c>
      <c r="E1271" s="186" t="s">
        <v>4931</v>
      </c>
      <c r="F1271" s="177" t="s">
        <v>2106</v>
      </c>
      <c r="G1271" s="178">
        <v>2.0</v>
      </c>
      <c r="H1271" s="178">
        <v>2.0</v>
      </c>
      <c r="I1271" s="178">
        <v>2.0</v>
      </c>
      <c r="J1271" s="178">
        <v>50.0</v>
      </c>
      <c r="K1271" s="177">
        <f t="shared" ref="K1271:K1273" si="28">J1271/I1271</f>
        <v>25</v>
      </c>
      <c r="L1271" s="187" t="s">
        <v>1212</v>
      </c>
    </row>
    <row r="1272" ht="11.25" customHeight="1">
      <c r="A1272" s="180" t="s">
        <v>4928</v>
      </c>
      <c r="B1272" s="181" t="s">
        <v>4929</v>
      </c>
      <c r="C1272" s="177" t="s">
        <v>88</v>
      </c>
      <c r="D1272" s="175" t="s">
        <v>4932</v>
      </c>
      <c r="E1272" s="186" t="s">
        <v>4933</v>
      </c>
      <c r="F1272" s="177" t="s">
        <v>2106</v>
      </c>
      <c r="G1272" s="178">
        <v>2.0</v>
      </c>
      <c r="H1272" s="178">
        <v>2.0</v>
      </c>
      <c r="I1272" s="178">
        <v>2.0</v>
      </c>
      <c r="J1272" s="178">
        <v>50.0</v>
      </c>
      <c r="K1272" s="177">
        <f t="shared" si="28"/>
        <v>25</v>
      </c>
      <c r="L1272" s="187" t="s">
        <v>1212</v>
      </c>
    </row>
    <row r="1273" ht="11.25" customHeight="1">
      <c r="A1273" s="180" t="s">
        <v>4928</v>
      </c>
      <c r="B1273" s="181" t="s">
        <v>4929</v>
      </c>
      <c r="C1273" s="177" t="s">
        <v>88</v>
      </c>
      <c r="D1273" s="175" t="s">
        <v>4934</v>
      </c>
      <c r="E1273" s="186" t="s">
        <v>4935</v>
      </c>
      <c r="F1273" s="177" t="s">
        <v>505</v>
      </c>
      <c r="G1273" s="178">
        <v>2.0</v>
      </c>
      <c r="H1273" s="178">
        <v>2.0</v>
      </c>
      <c r="I1273" s="178">
        <v>2.0</v>
      </c>
      <c r="J1273" s="178">
        <v>50.0</v>
      </c>
      <c r="K1273" s="177">
        <f t="shared" si="28"/>
        <v>25</v>
      </c>
      <c r="L1273" s="187" t="s">
        <v>1212</v>
      </c>
    </row>
    <row r="1274" ht="11.25" customHeight="1">
      <c r="A1274" s="175" t="s">
        <v>4936</v>
      </c>
      <c r="B1274" s="240" t="s">
        <v>4937</v>
      </c>
      <c r="C1274" s="177" t="s">
        <v>88</v>
      </c>
      <c r="D1274" s="175" t="s">
        <v>4938</v>
      </c>
      <c r="E1274" s="186" t="s">
        <v>4939</v>
      </c>
      <c r="F1274" s="177" t="s">
        <v>505</v>
      </c>
      <c r="G1274" s="178">
        <v>1.0</v>
      </c>
      <c r="H1274" s="178">
        <v>1.0</v>
      </c>
      <c r="I1274" s="178">
        <v>5.0</v>
      </c>
      <c r="J1274" s="178">
        <v>50.0</v>
      </c>
      <c r="K1274" s="177">
        <f t="shared" ref="K1274:K1275" si="29">J1274/1</f>
        <v>50</v>
      </c>
      <c r="L1274" s="187" t="s">
        <v>1212</v>
      </c>
    </row>
    <row r="1275" ht="11.25" customHeight="1">
      <c r="A1275" s="175" t="s">
        <v>4936</v>
      </c>
      <c r="B1275" s="240" t="s">
        <v>4937</v>
      </c>
      <c r="C1275" s="177" t="s">
        <v>88</v>
      </c>
      <c r="D1275" s="175" t="s">
        <v>4940</v>
      </c>
      <c r="E1275" s="186" t="s">
        <v>4941</v>
      </c>
      <c r="F1275" s="177" t="s">
        <v>505</v>
      </c>
      <c r="G1275" s="178">
        <v>1.0</v>
      </c>
      <c r="H1275" s="178">
        <v>1.0</v>
      </c>
      <c r="I1275" s="178">
        <v>5.0</v>
      </c>
      <c r="J1275" s="178">
        <v>50.0</v>
      </c>
      <c r="K1275" s="177">
        <f t="shared" si="29"/>
        <v>50</v>
      </c>
      <c r="L1275" s="187" t="s">
        <v>1212</v>
      </c>
    </row>
    <row r="1276" ht="11.25" customHeight="1">
      <c r="A1276" s="175" t="s">
        <v>4942</v>
      </c>
      <c r="B1276" s="188" t="s">
        <v>4943</v>
      </c>
      <c r="C1276" s="177" t="s">
        <v>88</v>
      </c>
      <c r="D1276" s="175" t="s">
        <v>4944</v>
      </c>
      <c r="E1276" s="186" t="s">
        <v>4945</v>
      </c>
      <c r="F1276" s="177" t="s">
        <v>2106</v>
      </c>
      <c r="G1276" s="178">
        <v>3.0</v>
      </c>
      <c r="H1276" s="178">
        <v>3.0</v>
      </c>
      <c r="I1276" s="178">
        <v>3.0</v>
      </c>
      <c r="J1276" s="178">
        <v>50.0</v>
      </c>
      <c r="K1276" s="177">
        <f t="shared" ref="K1276:K1281" si="30">J1276/I1276</f>
        <v>16.66666667</v>
      </c>
      <c r="L1276" s="187" t="s">
        <v>1212</v>
      </c>
    </row>
    <row r="1277" ht="11.25" customHeight="1">
      <c r="A1277" s="175" t="s">
        <v>4942</v>
      </c>
      <c r="B1277" s="188" t="s">
        <v>4943</v>
      </c>
      <c r="C1277" s="177" t="s">
        <v>88</v>
      </c>
      <c r="D1277" s="175" t="s">
        <v>4946</v>
      </c>
      <c r="E1277" s="186" t="s">
        <v>4947</v>
      </c>
      <c r="F1277" s="177" t="s">
        <v>2106</v>
      </c>
      <c r="G1277" s="178">
        <v>3.0</v>
      </c>
      <c r="H1277" s="178">
        <v>3.0</v>
      </c>
      <c r="I1277" s="178">
        <v>3.0</v>
      </c>
      <c r="J1277" s="178">
        <v>50.0</v>
      </c>
      <c r="K1277" s="177">
        <f t="shared" si="30"/>
        <v>16.66666667</v>
      </c>
      <c r="L1277" s="187" t="s">
        <v>1212</v>
      </c>
    </row>
    <row r="1278" ht="11.25" customHeight="1">
      <c r="A1278" s="175" t="s">
        <v>4948</v>
      </c>
      <c r="B1278" s="216" t="s">
        <v>4949</v>
      </c>
      <c r="C1278" s="177" t="s">
        <v>88</v>
      </c>
      <c r="D1278" s="175" t="s">
        <v>4950</v>
      </c>
      <c r="E1278" s="186" t="s">
        <v>4951</v>
      </c>
      <c r="F1278" s="177" t="s">
        <v>2106</v>
      </c>
      <c r="G1278" s="178">
        <v>2.0</v>
      </c>
      <c r="H1278" s="178">
        <v>2.0</v>
      </c>
      <c r="I1278" s="178">
        <v>4.0</v>
      </c>
      <c r="J1278" s="178">
        <v>50.0</v>
      </c>
      <c r="K1278" s="177">
        <f t="shared" si="30"/>
        <v>12.5</v>
      </c>
      <c r="L1278" s="187" t="s">
        <v>1212</v>
      </c>
    </row>
    <row r="1279" ht="11.25" customHeight="1">
      <c r="A1279" s="175" t="s">
        <v>4948</v>
      </c>
      <c r="B1279" s="216" t="s">
        <v>4949</v>
      </c>
      <c r="C1279" s="177" t="s">
        <v>88</v>
      </c>
      <c r="D1279" s="175" t="s">
        <v>4952</v>
      </c>
      <c r="E1279" s="186" t="s">
        <v>4953</v>
      </c>
      <c r="F1279" s="177" t="s">
        <v>2106</v>
      </c>
      <c r="G1279" s="178">
        <v>2.0</v>
      </c>
      <c r="H1279" s="178">
        <v>2.0</v>
      </c>
      <c r="I1279" s="178">
        <v>4.0</v>
      </c>
      <c r="J1279" s="178">
        <v>50.0</v>
      </c>
      <c r="K1279" s="177">
        <f t="shared" si="30"/>
        <v>12.5</v>
      </c>
      <c r="L1279" s="187" t="s">
        <v>1212</v>
      </c>
    </row>
    <row r="1280" ht="11.25" customHeight="1">
      <c r="A1280" s="175" t="s">
        <v>4948</v>
      </c>
      <c r="B1280" s="216" t="s">
        <v>4949</v>
      </c>
      <c r="C1280" s="177" t="s">
        <v>88</v>
      </c>
      <c r="D1280" s="175" t="s">
        <v>4954</v>
      </c>
      <c r="E1280" s="186" t="s">
        <v>4955</v>
      </c>
      <c r="F1280" s="177" t="s">
        <v>505</v>
      </c>
      <c r="G1280" s="178">
        <v>2.0</v>
      </c>
      <c r="H1280" s="178">
        <v>2.0</v>
      </c>
      <c r="I1280" s="178">
        <v>4.0</v>
      </c>
      <c r="J1280" s="178">
        <v>50.0</v>
      </c>
      <c r="K1280" s="177">
        <f t="shared" si="30"/>
        <v>12.5</v>
      </c>
      <c r="L1280" s="187" t="s">
        <v>1212</v>
      </c>
    </row>
    <row r="1281" ht="11.25" customHeight="1">
      <c r="A1281" s="175" t="s">
        <v>4956</v>
      </c>
      <c r="B1281" s="240" t="s">
        <v>4957</v>
      </c>
      <c r="C1281" s="177" t="s">
        <v>88</v>
      </c>
      <c r="D1281" s="175" t="s">
        <v>4958</v>
      </c>
      <c r="E1281" s="186" t="s">
        <v>4959</v>
      </c>
      <c r="F1281" s="177" t="s">
        <v>2106</v>
      </c>
      <c r="G1281" s="178">
        <v>4.0</v>
      </c>
      <c r="H1281" s="178">
        <v>4.0</v>
      </c>
      <c r="I1281" s="178">
        <v>4.0</v>
      </c>
      <c r="J1281" s="178">
        <v>50.0</v>
      </c>
      <c r="K1281" s="177">
        <f t="shared" si="30"/>
        <v>12.5</v>
      </c>
      <c r="L1281" s="187" t="s">
        <v>1212</v>
      </c>
    </row>
    <row r="1282" ht="11.25" customHeight="1">
      <c r="A1282" s="175" t="s">
        <v>4960</v>
      </c>
      <c r="B1282" s="176" t="s">
        <v>2099</v>
      </c>
      <c r="C1282" s="177" t="s">
        <v>88</v>
      </c>
      <c r="D1282" s="168" t="s">
        <v>4961</v>
      </c>
      <c r="E1282" s="186" t="s">
        <v>4962</v>
      </c>
      <c r="F1282" s="183" t="s">
        <v>2106</v>
      </c>
      <c r="G1282" s="177">
        <v>2.0</v>
      </c>
      <c r="H1282" s="177">
        <v>2.0</v>
      </c>
      <c r="I1282" s="177">
        <v>3.0</v>
      </c>
      <c r="J1282" s="184">
        <v>50.0</v>
      </c>
      <c r="K1282" s="185">
        <f t="shared" ref="K1282:K1285" si="31">J1282/3</f>
        <v>16.66666667</v>
      </c>
      <c r="L1282" s="187" t="s">
        <v>1212</v>
      </c>
    </row>
    <row r="1283" ht="11.25" customHeight="1">
      <c r="A1283" s="175" t="s">
        <v>4960</v>
      </c>
      <c r="B1283" s="176" t="s">
        <v>2099</v>
      </c>
      <c r="C1283" s="177" t="s">
        <v>88</v>
      </c>
      <c r="D1283" s="175" t="s">
        <v>4963</v>
      </c>
      <c r="E1283" s="186" t="s">
        <v>4964</v>
      </c>
      <c r="F1283" s="183" t="s">
        <v>2106</v>
      </c>
      <c r="G1283" s="177">
        <v>2.0</v>
      </c>
      <c r="H1283" s="177">
        <v>2.0</v>
      </c>
      <c r="I1283" s="177">
        <v>3.0</v>
      </c>
      <c r="J1283" s="184">
        <v>50.0</v>
      </c>
      <c r="K1283" s="185">
        <f t="shared" si="31"/>
        <v>16.66666667</v>
      </c>
      <c r="L1283" s="187" t="s">
        <v>1212</v>
      </c>
    </row>
    <row r="1284" ht="11.25" customHeight="1">
      <c r="A1284" s="175" t="s">
        <v>4960</v>
      </c>
      <c r="B1284" s="176" t="s">
        <v>2099</v>
      </c>
      <c r="C1284" s="177" t="s">
        <v>88</v>
      </c>
      <c r="D1284" s="175" t="s">
        <v>4965</v>
      </c>
      <c r="E1284" s="186" t="s">
        <v>4966</v>
      </c>
      <c r="F1284" s="183" t="s">
        <v>2106</v>
      </c>
      <c r="G1284" s="177">
        <v>2.0</v>
      </c>
      <c r="H1284" s="177">
        <v>2.0</v>
      </c>
      <c r="I1284" s="177">
        <v>3.0</v>
      </c>
      <c r="J1284" s="184">
        <v>50.0</v>
      </c>
      <c r="K1284" s="185">
        <f t="shared" si="31"/>
        <v>16.66666667</v>
      </c>
      <c r="L1284" s="187" t="s">
        <v>1212</v>
      </c>
    </row>
    <row r="1285" ht="11.25" customHeight="1">
      <c r="A1285" s="175" t="s">
        <v>4960</v>
      </c>
      <c r="B1285" s="176" t="s">
        <v>2099</v>
      </c>
      <c r="C1285" s="177" t="s">
        <v>88</v>
      </c>
      <c r="D1285" s="175" t="s">
        <v>4967</v>
      </c>
      <c r="E1285" s="186" t="s">
        <v>4968</v>
      </c>
      <c r="F1285" s="183" t="s">
        <v>1085</v>
      </c>
      <c r="G1285" s="177">
        <v>2.0</v>
      </c>
      <c r="H1285" s="177">
        <v>2.0</v>
      </c>
      <c r="I1285" s="177">
        <v>3.0</v>
      </c>
      <c r="J1285" s="184">
        <v>50.0</v>
      </c>
      <c r="K1285" s="185">
        <f t="shared" si="31"/>
        <v>16.66666667</v>
      </c>
      <c r="L1285" s="187" t="s">
        <v>1212</v>
      </c>
    </row>
    <row r="1286" ht="11.25" customHeight="1">
      <c r="A1286" s="175" t="s">
        <v>4969</v>
      </c>
      <c r="B1286" s="188" t="s">
        <v>4970</v>
      </c>
      <c r="C1286" s="177" t="s">
        <v>88</v>
      </c>
      <c r="D1286" s="175" t="s">
        <v>4971</v>
      </c>
      <c r="E1286" s="186" t="s">
        <v>4972</v>
      </c>
      <c r="F1286" s="183" t="s">
        <v>2106</v>
      </c>
      <c r="G1286" s="177">
        <v>2.0</v>
      </c>
      <c r="H1286" s="177">
        <v>2.0</v>
      </c>
      <c r="I1286" s="177">
        <v>4.0</v>
      </c>
      <c r="J1286" s="184">
        <v>50.0</v>
      </c>
      <c r="K1286" s="185">
        <f t="shared" ref="K1286:K1287" si="32">J1286/I1286</f>
        <v>12.5</v>
      </c>
      <c r="L1286" s="187" t="s">
        <v>1212</v>
      </c>
    </row>
    <row r="1287" ht="11.25" customHeight="1">
      <c r="A1287" s="175" t="s">
        <v>4969</v>
      </c>
      <c r="B1287" s="188" t="s">
        <v>4970</v>
      </c>
      <c r="C1287" s="177" t="s">
        <v>88</v>
      </c>
      <c r="D1287" s="175" t="s">
        <v>4965</v>
      </c>
      <c r="E1287" s="186" t="s">
        <v>4966</v>
      </c>
      <c r="F1287" s="183" t="s">
        <v>2106</v>
      </c>
      <c r="G1287" s="177">
        <v>2.0</v>
      </c>
      <c r="H1287" s="177">
        <v>2.0</v>
      </c>
      <c r="I1287" s="177">
        <v>4.0</v>
      </c>
      <c r="J1287" s="184">
        <v>50.0</v>
      </c>
      <c r="K1287" s="185">
        <f t="shared" si="32"/>
        <v>12.5</v>
      </c>
      <c r="L1287" s="187" t="s">
        <v>1212</v>
      </c>
    </row>
    <row r="1288" ht="11.25" customHeight="1">
      <c r="A1288" s="175" t="s">
        <v>4973</v>
      </c>
      <c r="B1288" s="176" t="s">
        <v>4974</v>
      </c>
      <c r="C1288" s="177" t="s">
        <v>88</v>
      </c>
      <c r="D1288" s="175" t="s">
        <v>4975</v>
      </c>
      <c r="E1288" s="186" t="s">
        <v>4976</v>
      </c>
      <c r="F1288" s="183" t="s">
        <v>505</v>
      </c>
      <c r="G1288" s="177">
        <v>4.0</v>
      </c>
      <c r="H1288" s="177">
        <v>5.0</v>
      </c>
      <c r="I1288" s="177">
        <v>5.0</v>
      </c>
      <c r="J1288" s="184">
        <v>50.0</v>
      </c>
      <c r="K1288" s="185">
        <f>J1288/G1288</f>
        <v>12.5</v>
      </c>
      <c r="L1288" s="187" t="s">
        <v>1212</v>
      </c>
    </row>
    <row r="1289" ht="11.25" customHeight="1">
      <c r="A1289" s="212" t="s">
        <v>4268</v>
      </c>
      <c r="B1289" s="224" t="s">
        <v>4269</v>
      </c>
      <c r="C1289" s="177" t="s">
        <v>88</v>
      </c>
      <c r="D1289" s="175" t="s">
        <v>4270</v>
      </c>
      <c r="E1289" s="186" t="s">
        <v>3934</v>
      </c>
      <c r="F1289" s="177" t="s">
        <v>2106</v>
      </c>
      <c r="G1289" s="177">
        <v>5.0</v>
      </c>
      <c r="H1289" s="177">
        <v>5.0</v>
      </c>
      <c r="I1289" s="177">
        <v>7.0</v>
      </c>
      <c r="J1289" s="177">
        <v>50.0</v>
      </c>
      <c r="K1289" s="225">
        <v>10.0</v>
      </c>
      <c r="L1289" s="187" t="s">
        <v>4977</v>
      </c>
    </row>
    <row r="1290" ht="11.25" customHeight="1">
      <c r="A1290" s="212" t="s">
        <v>4268</v>
      </c>
      <c r="B1290" s="224" t="s">
        <v>4269</v>
      </c>
      <c r="C1290" s="177" t="s">
        <v>88</v>
      </c>
      <c r="D1290" s="175" t="s">
        <v>4272</v>
      </c>
      <c r="E1290" s="186" t="s">
        <v>3941</v>
      </c>
      <c r="F1290" s="177" t="s">
        <v>505</v>
      </c>
      <c r="G1290" s="177">
        <v>5.0</v>
      </c>
      <c r="H1290" s="177">
        <v>5.0</v>
      </c>
      <c r="I1290" s="177">
        <v>7.0</v>
      </c>
      <c r="J1290" s="177">
        <v>50.0</v>
      </c>
      <c r="K1290" s="225">
        <v>10.0</v>
      </c>
      <c r="L1290" s="187" t="s">
        <v>4977</v>
      </c>
    </row>
    <row r="1291" ht="11.25" customHeight="1">
      <c r="A1291" s="212" t="s">
        <v>4268</v>
      </c>
      <c r="B1291" s="224" t="s">
        <v>4269</v>
      </c>
      <c r="C1291" s="177" t="s">
        <v>88</v>
      </c>
      <c r="D1291" s="175" t="s">
        <v>4273</v>
      </c>
      <c r="E1291" s="175" t="s">
        <v>3930</v>
      </c>
      <c r="F1291" s="177" t="s">
        <v>2106</v>
      </c>
      <c r="G1291" s="177">
        <v>5.0</v>
      </c>
      <c r="H1291" s="177">
        <v>5.0</v>
      </c>
      <c r="I1291" s="177">
        <v>7.0</v>
      </c>
      <c r="J1291" s="177">
        <v>50.0</v>
      </c>
      <c r="K1291" s="225">
        <v>10.0</v>
      </c>
      <c r="L1291" s="187" t="s">
        <v>4977</v>
      </c>
    </row>
    <row r="1292" ht="11.25" customHeight="1">
      <c r="A1292" s="212" t="s">
        <v>4268</v>
      </c>
      <c r="B1292" s="224" t="s">
        <v>4269</v>
      </c>
      <c r="C1292" s="177" t="s">
        <v>88</v>
      </c>
      <c r="D1292" s="175" t="s">
        <v>4274</v>
      </c>
      <c r="E1292" s="186" t="s">
        <v>3932</v>
      </c>
      <c r="F1292" s="177" t="s">
        <v>2106</v>
      </c>
      <c r="G1292" s="177">
        <v>5.0</v>
      </c>
      <c r="H1292" s="177">
        <v>5.0</v>
      </c>
      <c r="I1292" s="177">
        <v>7.0</v>
      </c>
      <c r="J1292" s="177">
        <v>50.0</v>
      </c>
      <c r="K1292" s="225">
        <v>10.0</v>
      </c>
      <c r="L1292" s="187" t="s">
        <v>4977</v>
      </c>
    </row>
    <row r="1293" ht="11.25" customHeight="1">
      <c r="A1293" s="212" t="s">
        <v>4268</v>
      </c>
      <c r="B1293" s="224" t="s">
        <v>4269</v>
      </c>
      <c r="C1293" s="177" t="s">
        <v>88</v>
      </c>
      <c r="D1293" s="175" t="s">
        <v>4275</v>
      </c>
      <c r="E1293" s="175" t="s">
        <v>4276</v>
      </c>
      <c r="F1293" s="177" t="s">
        <v>2106</v>
      </c>
      <c r="G1293" s="177">
        <v>5.0</v>
      </c>
      <c r="H1293" s="177">
        <v>5.0</v>
      </c>
      <c r="I1293" s="177">
        <v>7.0</v>
      </c>
      <c r="J1293" s="177">
        <v>50.0</v>
      </c>
      <c r="K1293" s="225">
        <v>10.0</v>
      </c>
      <c r="L1293" s="187" t="s">
        <v>4977</v>
      </c>
    </row>
    <row r="1294" ht="11.25" customHeight="1">
      <c r="A1294" s="212" t="s">
        <v>4268</v>
      </c>
      <c r="B1294" s="224" t="s">
        <v>4269</v>
      </c>
      <c r="C1294" s="177" t="s">
        <v>88</v>
      </c>
      <c r="D1294" s="175" t="s">
        <v>4277</v>
      </c>
      <c r="E1294" s="175" t="s">
        <v>3936</v>
      </c>
      <c r="F1294" s="177" t="s">
        <v>2106</v>
      </c>
      <c r="G1294" s="177">
        <v>5.0</v>
      </c>
      <c r="H1294" s="177">
        <v>5.0</v>
      </c>
      <c r="I1294" s="177">
        <v>7.0</v>
      </c>
      <c r="J1294" s="177">
        <v>50.0</v>
      </c>
      <c r="K1294" s="225">
        <v>10.0</v>
      </c>
      <c r="L1294" s="187" t="s">
        <v>4977</v>
      </c>
    </row>
    <row r="1295" ht="11.25" customHeight="1">
      <c r="A1295" s="212" t="s">
        <v>4268</v>
      </c>
      <c r="B1295" s="224" t="s">
        <v>4269</v>
      </c>
      <c r="C1295" s="177" t="s">
        <v>88</v>
      </c>
      <c r="D1295" s="175" t="s">
        <v>4278</v>
      </c>
      <c r="E1295" s="175" t="s">
        <v>4279</v>
      </c>
      <c r="F1295" s="177" t="s">
        <v>505</v>
      </c>
      <c r="G1295" s="177">
        <v>5.0</v>
      </c>
      <c r="H1295" s="177">
        <v>5.0</v>
      </c>
      <c r="I1295" s="177">
        <v>7.0</v>
      </c>
      <c r="J1295" s="177">
        <v>50.0</v>
      </c>
      <c r="K1295" s="225">
        <v>10.0</v>
      </c>
      <c r="L1295" s="187" t="s">
        <v>4977</v>
      </c>
    </row>
    <row r="1296" ht="11.25" customHeight="1">
      <c r="A1296" s="212" t="s">
        <v>4283</v>
      </c>
      <c r="B1296" s="226" t="s">
        <v>4284</v>
      </c>
      <c r="C1296" s="177" t="s">
        <v>88</v>
      </c>
      <c r="D1296" s="175" t="s">
        <v>4285</v>
      </c>
      <c r="E1296" s="175" t="s">
        <v>3936</v>
      </c>
      <c r="F1296" s="177" t="s">
        <v>2106</v>
      </c>
      <c r="G1296" s="178">
        <v>3.0</v>
      </c>
      <c r="H1296" s="178">
        <v>3.0</v>
      </c>
      <c r="I1296" s="178">
        <v>3.0</v>
      </c>
      <c r="J1296" s="178">
        <v>50.0</v>
      </c>
      <c r="K1296" s="225">
        <f>50/3</f>
        <v>16.66666667</v>
      </c>
      <c r="L1296" s="187" t="s">
        <v>4977</v>
      </c>
    </row>
    <row r="1297" ht="11.25" customHeight="1">
      <c r="A1297" s="175" t="s">
        <v>4978</v>
      </c>
      <c r="B1297" s="176" t="s">
        <v>4979</v>
      </c>
      <c r="C1297" s="177" t="s">
        <v>88</v>
      </c>
      <c r="D1297" s="196" t="s">
        <v>4980</v>
      </c>
      <c r="E1297" s="198" t="s">
        <v>4981</v>
      </c>
      <c r="F1297" s="33" t="s">
        <v>4982</v>
      </c>
      <c r="G1297" s="178">
        <v>2.0</v>
      </c>
      <c r="H1297" s="178">
        <v>1.0</v>
      </c>
      <c r="I1297" s="178">
        <v>2.0</v>
      </c>
      <c r="J1297" s="178">
        <v>50.0</v>
      </c>
      <c r="K1297" s="185">
        <v>50.0</v>
      </c>
      <c r="L1297" s="187" t="s">
        <v>4977</v>
      </c>
    </row>
    <row r="1298" ht="11.25" customHeight="1">
      <c r="A1298" s="175" t="s">
        <v>4978</v>
      </c>
      <c r="B1298" s="176" t="s">
        <v>4979</v>
      </c>
      <c r="C1298" s="177" t="s">
        <v>88</v>
      </c>
      <c r="D1298" s="175" t="s">
        <v>4983</v>
      </c>
      <c r="E1298" s="186" t="s">
        <v>4984</v>
      </c>
      <c r="F1298" s="177"/>
      <c r="G1298" s="178">
        <v>2.0</v>
      </c>
      <c r="H1298" s="178">
        <v>1.0</v>
      </c>
      <c r="I1298" s="178">
        <v>2.0</v>
      </c>
      <c r="J1298" s="178">
        <v>50.0</v>
      </c>
      <c r="K1298" s="185">
        <v>50.0</v>
      </c>
      <c r="L1298" s="187" t="s">
        <v>4977</v>
      </c>
    </row>
    <row r="1299" ht="11.25" customHeight="1">
      <c r="A1299" s="175" t="s">
        <v>4978</v>
      </c>
      <c r="B1299" s="176" t="s">
        <v>4979</v>
      </c>
      <c r="C1299" s="177" t="s">
        <v>88</v>
      </c>
      <c r="D1299" s="175" t="s">
        <v>4985</v>
      </c>
      <c r="E1299" s="186" t="s">
        <v>4986</v>
      </c>
      <c r="F1299" s="177" t="s">
        <v>1758</v>
      </c>
      <c r="G1299" s="178">
        <v>2.0</v>
      </c>
      <c r="H1299" s="178">
        <v>1.0</v>
      </c>
      <c r="I1299" s="178">
        <v>2.0</v>
      </c>
      <c r="J1299" s="178">
        <v>50.0</v>
      </c>
      <c r="K1299" s="185">
        <v>50.0</v>
      </c>
      <c r="L1299" s="187" t="s">
        <v>4977</v>
      </c>
    </row>
    <row r="1300" ht="11.25" customHeight="1">
      <c r="A1300" s="175" t="s">
        <v>4978</v>
      </c>
      <c r="B1300" s="176" t="s">
        <v>4979</v>
      </c>
      <c r="C1300" s="177" t="s">
        <v>88</v>
      </c>
      <c r="D1300" s="175" t="s">
        <v>4987</v>
      </c>
      <c r="E1300" s="186" t="s">
        <v>4988</v>
      </c>
      <c r="F1300" s="177"/>
      <c r="G1300" s="178">
        <v>2.0</v>
      </c>
      <c r="H1300" s="178">
        <v>1.0</v>
      </c>
      <c r="I1300" s="178">
        <v>2.0</v>
      </c>
      <c r="J1300" s="178">
        <v>50.0</v>
      </c>
      <c r="K1300" s="185">
        <v>50.0</v>
      </c>
      <c r="L1300" s="187" t="s">
        <v>4977</v>
      </c>
    </row>
    <row r="1301" ht="11.25" customHeight="1">
      <c r="A1301" s="175" t="s">
        <v>4989</v>
      </c>
      <c r="B1301" s="176" t="s">
        <v>4990</v>
      </c>
      <c r="C1301" s="177" t="s">
        <v>88</v>
      </c>
      <c r="D1301" s="175" t="s">
        <v>4991</v>
      </c>
      <c r="E1301" s="186" t="s">
        <v>4992</v>
      </c>
      <c r="F1301" s="241"/>
      <c r="G1301" s="178">
        <v>3.0</v>
      </c>
      <c r="H1301" s="178">
        <v>2.0</v>
      </c>
      <c r="I1301" s="178">
        <v>3.0</v>
      </c>
      <c r="J1301" s="178">
        <v>50.0</v>
      </c>
      <c r="K1301" s="225">
        <f>J1301/2</f>
        <v>25</v>
      </c>
      <c r="L1301" s="187" t="s">
        <v>4977</v>
      </c>
    </row>
    <row r="1302" ht="11.25" customHeight="1">
      <c r="A1302" s="175" t="s">
        <v>4993</v>
      </c>
      <c r="B1302" s="189" t="s">
        <v>4994</v>
      </c>
      <c r="C1302" s="177" t="s">
        <v>88</v>
      </c>
      <c r="D1302" s="175" t="s">
        <v>4995</v>
      </c>
      <c r="E1302" s="186" t="s">
        <v>4996</v>
      </c>
      <c r="F1302" s="177" t="s">
        <v>4982</v>
      </c>
      <c r="G1302" s="178">
        <v>3.0</v>
      </c>
      <c r="H1302" s="178">
        <v>1.0</v>
      </c>
      <c r="I1302" s="178">
        <v>6.0</v>
      </c>
      <c r="J1302" s="178">
        <v>50.0</v>
      </c>
      <c r="K1302" s="225">
        <v>50.0</v>
      </c>
      <c r="L1302" s="187" t="s">
        <v>4977</v>
      </c>
    </row>
    <row r="1303" ht="11.25" customHeight="1">
      <c r="A1303" s="175" t="s">
        <v>4997</v>
      </c>
      <c r="B1303" s="176" t="s">
        <v>4998</v>
      </c>
      <c r="C1303" s="177" t="s">
        <v>88</v>
      </c>
      <c r="D1303" s="175" t="s">
        <v>4999</v>
      </c>
      <c r="E1303" s="186" t="s">
        <v>5000</v>
      </c>
      <c r="F1303" s="177" t="s">
        <v>5001</v>
      </c>
      <c r="G1303" s="178">
        <v>2.0</v>
      </c>
      <c r="H1303" s="178">
        <v>2.0</v>
      </c>
      <c r="I1303" s="178">
        <v>3.0</v>
      </c>
      <c r="J1303" s="178">
        <v>50.0</v>
      </c>
      <c r="K1303" s="177">
        <v>25.0</v>
      </c>
      <c r="L1303" s="187" t="s">
        <v>1222</v>
      </c>
    </row>
    <row r="1304" ht="11.25" customHeight="1">
      <c r="A1304" s="180" t="s">
        <v>5002</v>
      </c>
      <c r="B1304" s="181" t="s">
        <v>5003</v>
      </c>
      <c r="C1304" s="182" t="s">
        <v>88</v>
      </c>
      <c r="D1304" s="175" t="s">
        <v>5004</v>
      </c>
      <c r="E1304" s="186" t="s">
        <v>5005</v>
      </c>
      <c r="F1304" s="183" t="s">
        <v>5001</v>
      </c>
      <c r="G1304" s="177">
        <v>7.0</v>
      </c>
      <c r="H1304" s="177">
        <v>7.0</v>
      </c>
      <c r="I1304" s="177">
        <v>8.0</v>
      </c>
      <c r="J1304" s="184">
        <v>50.0</v>
      </c>
      <c r="K1304" s="185">
        <f t="shared" ref="K1304:K1307" si="33">J1304/G1304</f>
        <v>7.142857143</v>
      </c>
      <c r="L1304" s="187" t="s">
        <v>1222</v>
      </c>
    </row>
    <row r="1305" ht="11.25" customHeight="1">
      <c r="A1305" s="180" t="s">
        <v>5002</v>
      </c>
      <c r="B1305" s="181" t="s">
        <v>5003</v>
      </c>
      <c r="C1305" s="182" t="s">
        <v>88</v>
      </c>
      <c r="D1305" s="175" t="s">
        <v>5006</v>
      </c>
      <c r="E1305" s="186" t="s">
        <v>5007</v>
      </c>
      <c r="F1305" s="183" t="s">
        <v>5008</v>
      </c>
      <c r="G1305" s="177">
        <v>7.0</v>
      </c>
      <c r="H1305" s="177">
        <v>7.0</v>
      </c>
      <c r="I1305" s="177">
        <v>8.0</v>
      </c>
      <c r="J1305" s="184">
        <v>50.0</v>
      </c>
      <c r="K1305" s="185">
        <f t="shared" si="33"/>
        <v>7.142857143</v>
      </c>
      <c r="L1305" s="187" t="s">
        <v>1222</v>
      </c>
    </row>
    <row r="1306" ht="11.25" customHeight="1">
      <c r="A1306" s="180" t="s">
        <v>5002</v>
      </c>
      <c r="B1306" s="181" t="s">
        <v>5003</v>
      </c>
      <c r="C1306" s="182" t="s">
        <v>88</v>
      </c>
      <c r="D1306" s="175" t="s">
        <v>5009</v>
      </c>
      <c r="E1306" s="186" t="s">
        <v>5010</v>
      </c>
      <c r="F1306" s="183" t="s">
        <v>5008</v>
      </c>
      <c r="G1306" s="177">
        <v>7.0</v>
      </c>
      <c r="H1306" s="177">
        <v>7.0</v>
      </c>
      <c r="I1306" s="177">
        <v>8.0</v>
      </c>
      <c r="J1306" s="184">
        <v>50.0</v>
      </c>
      <c r="K1306" s="185">
        <f t="shared" si="33"/>
        <v>7.142857143</v>
      </c>
      <c r="L1306" s="187" t="s">
        <v>1222</v>
      </c>
    </row>
    <row r="1307" ht="11.25" customHeight="1">
      <c r="A1307" s="180" t="s">
        <v>5002</v>
      </c>
      <c r="B1307" s="181" t="s">
        <v>5003</v>
      </c>
      <c r="C1307" s="182" t="s">
        <v>88</v>
      </c>
      <c r="D1307" s="175" t="s">
        <v>5011</v>
      </c>
      <c r="E1307" s="186" t="s">
        <v>5012</v>
      </c>
      <c r="F1307" s="183" t="s">
        <v>5008</v>
      </c>
      <c r="G1307" s="177">
        <v>7.0</v>
      </c>
      <c r="H1307" s="177">
        <v>7.0</v>
      </c>
      <c r="I1307" s="177">
        <v>8.0</v>
      </c>
      <c r="J1307" s="184">
        <v>50.0</v>
      </c>
      <c r="K1307" s="185">
        <f t="shared" si="33"/>
        <v>7.142857143</v>
      </c>
      <c r="L1307" s="187" t="s">
        <v>1222</v>
      </c>
    </row>
    <row r="1308" ht="11.25" customHeight="1">
      <c r="A1308" s="175" t="s">
        <v>5013</v>
      </c>
      <c r="B1308" s="188" t="s">
        <v>5014</v>
      </c>
      <c r="C1308" s="177" t="s">
        <v>88</v>
      </c>
      <c r="D1308" s="175" t="s">
        <v>5015</v>
      </c>
      <c r="E1308" s="186" t="s">
        <v>5016</v>
      </c>
      <c r="F1308" s="177" t="s">
        <v>1967</v>
      </c>
      <c r="G1308" s="178">
        <v>1.0</v>
      </c>
      <c r="H1308" s="178">
        <v>1.0</v>
      </c>
      <c r="I1308" s="178">
        <v>2.0</v>
      </c>
      <c r="J1308" s="178">
        <v>50.0</v>
      </c>
      <c r="K1308" s="177">
        <v>50.0</v>
      </c>
      <c r="L1308" s="187" t="s">
        <v>1235</v>
      </c>
    </row>
    <row r="1309" ht="11.25" customHeight="1">
      <c r="A1309" s="175" t="s">
        <v>5013</v>
      </c>
      <c r="B1309" s="188" t="s">
        <v>5014</v>
      </c>
      <c r="C1309" s="177" t="s">
        <v>88</v>
      </c>
      <c r="D1309" s="175" t="s">
        <v>5017</v>
      </c>
      <c r="E1309" s="186" t="s">
        <v>5016</v>
      </c>
      <c r="F1309" s="177" t="s">
        <v>1967</v>
      </c>
      <c r="G1309" s="178">
        <v>1.0</v>
      </c>
      <c r="H1309" s="178">
        <v>1.0</v>
      </c>
      <c r="I1309" s="178">
        <v>2.0</v>
      </c>
      <c r="J1309" s="178">
        <v>50.0</v>
      </c>
      <c r="K1309" s="177">
        <v>50.0</v>
      </c>
      <c r="L1309" s="187" t="s">
        <v>1235</v>
      </c>
    </row>
    <row r="1310" ht="11.25" customHeight="1">
      <c r="A1310" s="175" t="s">
        <v>5013</v>
      </c>
      <c r="B1310" s="188" t="s">
        <v>5014</v>
      </c>
      <c r="C1310" s="177" t="s">
        <v>88</v>
      </c>
      <c r="D1310" s="175" t="s">
        <v>5018</v>
      </c>
      <c r="E1310" s="186" t="s">
        <v>5019</v>
      </c>
      <c r="F1310" s="177" t="s">
        <v>1085</v>
      </c>
      <c r="G1310" s="178">
        <v>1.0</v>
      </c>
      <c r="H1310" s="178">
        <v>1.0</v>
      </c>
      <c r="I1310" s="178">
        <v>2.0</v>
      </c>
      <c r="J1310" s="178">
        <v>50.0</v>
      </c>
      <c r="K1310" s="177">
        <v>50.0</v>
      </c>
      <c r="L1310" s="187" t="s">
        <v>1235</v>
      </c>
    </row>
    <row r="1311" ht="11.25" customHeight="1">
      <c r="A1311" s="175" t="s">
        <v>5013</v>
      </c>
      <c r="B1311" s="188" t="s">
        <v>5014</v>
      </c>
      <c r="C1311" s="177" t="s">
        <v>88</v>
      </c>
      <c r="D1311" s="175" t="s">
        <v>5020</v>
      </c>
      <c r="E1311" s="186" t="s">
        <v>5019</v>
      </c>
      <c r="F1311" s="177" t="s">
        <v>1085</v>
      </c>
      <c r="G1311" s="178">
        <v>1.0</v>
      </c>
      <c r="H1311" s="178">
        <v>1.0</v>
      </c>
      <c r="I1311" s="178">
        <v>2.0</v>
      </c>
      <c r="J1311" s="178">
        <v>50.0</v>
      </c>
      <c r="K1311" s="177">
        <v>50.0</v>
      </c>
      <c r="L1311" s="187" t="s">
        <v>1235</v>
      </c>
    </row>
    <row r="1312" ht="11.25" customHeight="1">
      <c r="A1312" s="175" t="s">
        <v>4852</v>
      </c>
      <c r="B1312" s="188" t="s">
        <v>4853</v>
      </c>
      <c r="C1312" s="177" t="s">
        <v>88</v>
      </c>
      <c r="D1312" s="175" t="s">
        <v>5021</v>
      </c>
      <c r="E1312" s="186" t="s">
        <v>5022</v>
      </c>
      <c r="F1312" s="177" t="s">
        <v>1967</v>
      </c>
      <c r="G1312" s="177">
        <v>7.0</v>
      </c>
      <c r="H1312" s="177">
        <v>7.0</v>
      </c>
      <c r="I1312" s="177">
        <v>7.0</v>
      </c>
      <c r="J1312" s="184">
        <v>50.0</v>
      </c>
      <c r="K1312" s="185">
        <f t="shared" ref="K1312:K1317" si="34">J1312/I1312</f>
        <v>7.142857143</v>
      </c>
      <c r="L1312" s="187" t="s">
        <v>1235</v>
      </c>
    </row>
    <row r="1313" ht="11.25" customHeight="1">
      <c r="A1313" s="175" t="s">
        <v>4852</v>
      </c>
      <c r="B1313" s="188" t="s">
        <v>4853</v>
      </c>
      <c r="C1313" s="177" t="s">
        <v>88</v>
      </c>
      <c r="D1313" s="175" t="s">
        <v>5023</v>
      </c>
      <c r="E1313" s="186" t="s">
        <v>5022</v>
      </c>
      <c r="F1313" s="177" t="s">
        <v>1967</v>
      </c>
      <c r="G1313" s="177">
        <v>7.0</v>
      </c>
      <c r="H1313" s="177">
        <v>7.0</v>
      </c>
      <c r="I1313" s="177">
        <v>7.0</v>
      </c>
      <c r="J1313" s="184">
        <v>50.0</v>
      </c>
      <c r="K1313" s="185">
        <f t="shared" si="34"/>
        <v>7.142857143</v>
      </c>
      <c r="L1313" s="187" t="s">
        <v>1235</v>
      </c>
    </row>
    <row r="1314" ht="11.25" customHeight="1">
      <c r="A1314" s="175" t="s">
        <v>4852</v>
      </c>
      <c r="B1314" s="188" t="s">
        <v>4853</v>
      </c>
      <c r="C1314" s="177" t="s">
        <v>88</v>
      </c>
      <c r="D1314" s="175" t="s">
        <v>5024</v>
      </c>
      <c r="E1314" s="186" t="s">
        <v>5022</v>
      </c>
      <c r="F1314" s="177" t="s">
        <v>1967</v>
      </c>
      <c r="G1314" s="177">
        <v>7.0</v>
      </c>
      <c r="H1314" s="177">
        <v>7.0</v>
      </c>
      <c r="I1314" s="177">
        <v>7.0</v>
      </c>
      <c r="J1314" s="184">
        <v>50.0</v>
      </c>
      <c r="K1314" s="185">
        <f t="shared" si="34"/>
        <v>7.142857143</v>
      </c>
      <c r="L1314" s="187" t="s">
        <v>1235</v>
      </c>
    </row>
    <row r="1315" ht="11.25" customHeight="1">
      <c r="A1315" s="175" t="s">
        <v>4852</v>
      </c>
      <c r="B1315" s="188" t="s">
        <v>4853</v>
      </c>
      <c r="C1315" s="177" t="s">
        <v>88</v>
      </c>
      <c r="D1315" s="175" t="s">
        <v>5025</v>
      </c>
      <c r="E1315" s="186" t="s">
        <v>5022</v>
      </c>
      <c r="F1315" s="177" t="s">
        <v>1967</v>
      </c>
      <c r="G1315" s="177">
        <v>7.0</v>
      </c>
      <c r="H1315" s="177">
        <v>7.0</v>
      </c>
      <c r="I1315" s="177">
        <v>7.0</v>
      </c>
      <c r="J1315" s="184">
        <v>50.0</v>
      </c>
      <c r="K1315" s="185">
        <f t="shared" si="34"/>
        <v>7.142857143</v>
      </c>
      <c r="L1315" s="187" t="s">
        <v>1235</v>
      </c>
    </row>
    <row r="1316" ht="11.25" customHeight="1">
      <c r="A1316" s="175" t="s">
        <v>4852</v>
      </c>
      <c r="B1316" s="188" t="s">
        <v>4853</v>
      </c>
      <c r="C1316" s="177" t="s">
        <v>88</v>
      </c>
      <c r="D1316" s="175" t="s">
        <v>5026</v>
      </c>
      <c r="E1316" s="186" t="s">
        <v>5027</v>
      </c>
      <c r="F1316" s="177" t="s">
        <v>1085</v>
      </c>
      <c r="G1316" s="177">
        <v>7.0</v>
      </c>
      <c r="H1316" s="177">
        <v>7.0</v>
      </c>
      <c r="I1316" s="177">
        <v>7.0</v>
      </c>
      <c r="J1316" s="184">
        <v>50.0</v>
      </c>
      <c r="K1316" s="185">
        <f t="shared" si="34"/>
        <v>7.142857143</v>
      </c>
      <c r="L1316" s="187" t="s">
        <v>1235</v>
      </c>
    </row>
    <row r="1317" ht="11.25" customHeight="1">
      <c r="A1317" s="175" t="s">
        <v>4852</v>
      </c>
      <c r="B1317" s="188" t="s">
        <v>4853</v>
      </c>
      <c r="C1317" s="177" t="s">
        <v>88</v>
      </c>
      <c r="D1317" s="175" t="s">
        <v>5028</v>
      </c>
      <c r="E1317" s="186" t="s">
        <v>5027</v>
      </c>
      <c r="F1317" s="177" t="s">
        <v>1085</v>
      </c>
      <c r="G1317" s="177">
        <v>7.0</v>
      </c>
      <c r="H1317" s="177">
        <v>7.0</v>
      </c>
      <c r="I1317" s="177">
        <v>7.0</v>
      </c>
      <c r="J1317" s="184">
        <v>50.0</v>
      </c>
      <c r="K1317" s="185">
        <f t="shared" si="34"/>
        <v>7.142857143</v>
      </c>
      <c r="L1317" s="187" t="s">
        <v>1235</v>
      </c>
    </row>
    <row r="1318" ht="11.25" customHeight="1">
      <c r="A1318" s="175" t="s">
        <v>5029</v>
      </c>
      <c r="B1318" s="188" t="s">
        <v>5030</v>
      </c>
      <c r="C1318" s="177" t="s">
        <v>88</v>
      </c>
      <c r="D1318" s="175" t="s">
        <v>5031</v>
      </c>
      <c r="E1318" s="186" t="s">
        <v>5032</v>
      </c>
      <c r="F1318" s="183" t="s">
        <v>2106</v>
      </c>
      <c r="G1318" s="177">
        <v>5.0</v>
      </c>
      <c r="H1318" s="177">
        <v>5.0</v>
      </c>
      <c r="I1318" s="177">
        <v>7.0</v>
      </c>
      <c r="J1318" s="184">
        <v>50.0</v>
      </c>
      <c r="K1318" s="185">
        <v>10.0</v>
      </c>
      <c r="L1318" s="187" t="s">
        <v>1235</v>
      </c>
    </row>
    <row r="1319" ht="11.25" customHeight="1">
      <c r="A1319" s="175" t="s">
        <v>5029</v>
      </c>
      <c r="B1319" s="188" t="s">
        <v>5030</v>
      </c>
      <c r="C1319" s="177" t="s">
        <v>88</v>
      </c>
      <c r="D1319" s="175" t="s">
        <v>5033</v>
      </c>
      <c r="E1319" s="186" t="s">
        <v>5032</v>
      </c>
      <c r="F1319" s="183" t="s">
        <v>2106</v>
      </c>
      <c r="G1319" s="177">
        <v>5.0</v>
      </c>
      <c r="H1319" s="177">
        <v>5.0</v>
      </c>
      <c r="I1319" s="177">
        <v>7.0</v>
      </c>
      <c r="J1319" s="184">
        <v>50.0</v>
      </c>
      <c r="K1319" s="185">
        <v>10.0</v>
      </c>
      <c r="L1319" s="187" t="s">
        <v>1235</v>
      </c>
    </row>
    <row r="1320" ht="11.25" customHeight="1">
      <c r="A1320" s="175" t="s">
        <v>5029</v>
      </c>
      <c r="B1320" s="188" t="s">
        <v>5030</v>
      </c>
      <c r="C1320" s="177" t="s">
        <v>88</v>
      </c>
      <c r="D1320" s="175" t="s">
        <v>5034</v>
      </c>
      <c r="E1320" s="186" t="s">
        <v>5032</v>
      </c>
      <c r="F1320" s="183" t="s">
        <v>2106</v>
      </c>
      <c r="G1320" s="177">
        <v>5.0</v>
      </c>
      <c r="H1320" s="177">
        <v>5.0</v>
      </c>
      <c r="I1320" s="177">
        <v>7.0</v>
      </c>
      <c r="J1320" s="184">
        <v>50.0</v>
      </c>
      <c r="K1320" s="185">
        <v>10.0</v>
      </c>
      <c r="L1320" s="187" t="s">
        <v>1235</v>
      </c>
    </row>
    <row r="1321" ht="11.25" customHeight="1">
      <c r="A1321" s="175" t="s">
        <v>5029</v>
      </c>
      <c r="B1321" s="188" t="s">
        <v>5030</v>
      </c>
      <c r="C1321" s="177" t="s">
        <v>88</v>
      </c>
      <c r="D1321" s="175" t="s">
        <v>5035</v>
      </c>
      <c r="E1321" s="186" t="s">
        <v>5036</v>
      </c>
      <c r="F1321" s="183" t="s">
        <v>1085</v>
      </c>
      <c r="G1321" s="177">
        <v>5.0</v>
      </c>
      <c r="H1321" s="177">
        <v>5.0</v>
      </c>
      <c r="I1321" s="177">
        <v>7.0</v>
      </c>
      <c r="J1321" s="184">
        <v>50.0</v>
      </c>
      <c r="K1321" s="185">
        <v>10.0</v>
      </c>
      <c r="L1321" s="187" t="s">
        <v>1235</v>
      </c>
    </row>
    <row r="1322" ht="11.25" customHeight="1">
      <c r="A1322" s="175" t="s">
        <v>5029</v>
      </c>
      <c r="B1322" s="188" t="s">
        <v>5030</v>
      </c>
      <c r="C1322" s="177" t="s">
        <v>88</v>
      </c>
      <c r="D1322" s="175" t="s">
        <v>5037</v>
      </c>
      <c r="E1322" s="186" t="s">
        <v>5036</v>
      </c>
      <c r="F1322" s="183" t="s">
        <v>1085</v>
      </c>
      <c r="G1322" s="177">
        <v>5.0</v>
      </c>
      <c r="H1322" s="177">
        <v>5.0</v>
      </c>
      <c r="I1322" s="177">
        <v>7.0</v>
      </c>
      <c r="J1322" s="184">
        <v>50.0</v>
      </c>
      <c r="K1322" s="185">
        <v>10.0</v>
      </c>
      <c r="L1322" s="187" t="s">
        <v>1235</v>
      </c>
    </row>
    <row r="1323" ht="11.25" customHeight="1">
      <c r="A1323" s="175" t="s">
        <v>5029</v>
      </c>
      <c r="B1323" s="188" t="s">
        <v>5030</v>
      </c>
      <c r="C1323" s="177" t="s">
        <v>88</v>
      </c>
      <c r="D1323" s="175" t="s">
        <v>5038</v>
      </c>
      <c r="E1323" s="186" t="s">
        <v>5036</v>
      </c>
      <c r="F1323" s="183" t="s">
        <v>1085</v>
      </c>
      <c r="G1323" s="177">
        <v>5.0</v>
      </c>
      <c r="H1323" s="177">
        <v>5.0</v>
      </c>
      <c r="I1323" s="177">
        <v>7.0</v>
      </c>
      <c r="J1323" s="184">
        <v>50.0</v>
      </c>
      <c r="K1323" s="185">
        <v>10.0</v>
      </c>
      <c r="L1323" s="187" t="s">
        <v>1235</v>
      </c>
    </row>
    <row r="1324" ht="11.25" customHeight="1">
      <c r="A1324" s="175" t="s">
        <v>5029</v>
      </c>
      <c r="B1324" s="188" t="s">
        <v>5030</v>
      </c>
      <c r="C1324" s="177" t="s">
        <v>88</v>
      </c>
      <c r="D1324" s="175" t="s">
        <v>5039</v>
      </c>
      <c r="E1324" s="186" t="s">
        <v>5036</v>
      </c>
      <c r="F1324" s="183" t="s">
        <v>1085</v>
      </c>
      <c r="G1324" s="177">
        <v>5.0</v>
      </c>
      <c r="H1324" s="177">
        <v>5.0</v>
      </c>
      <c r="I1324" s="177">
        <v>7.0</v>
      </c>
      <c r="J1324" s="184">
        <v>50.0</v>
      </c>
      <c r="K1324" s="185">
        <v>10.0</v>
      </c>
      <c r="L1324" s="187" t="s">
        <v>1235</v>
      </c>
    </row>
    <row r="1325" ht="11.25" customHeight="1">
      <c r="A1325" s="175" t="s">
        <v>4879</v>
      </c>
      <c r="B1325" s="181" t="s">
        <v>4880</v>
      </c>
      <c r="C1325" s="177" t="s">
        <v>88</v>
      </c>
      <c r="D1325" s="175" t="s">
        <v>5040</v>
      </c>
      <c r="E1325" s="186" t="s">
        <v>5041</v>
      </c>
      <c r="F1325" s="183" t="s">
        <v>2106</v>
      </c>
      <c r="G1325" s="177">
        <v>3.0</v>
      </c>
      <c r="H1325" s="177">
        <v>3.0</v>
      </c>
      <c r="I1325" s="177">
        <v>3.0</v>
      </c>
      <c r="J1325" s="184">
        <v>50.0</v>
      </c>
      <c r="K1325" s="185">
        <f t="shared" ref="K1325:K1339" si="35">J1325/3</f>
        <v>16.66666667</v>
      </c>
      <c r="L1325" s="187" t="s">
        <v>1235</v>
      </c>
    </row>
    <row r="1326" ht="11.25" customHeight="1">
      <c r="A1326" s="175" t="s">
        <v>4879</v>
      </c>
      <c r="B1326" s="181" t="s">
        <v>4880</v>
      </c>
      <c r="C1326" s="177" t="s">
        <v>88</v>
      </c>
      <c r="D1326" s="175" t="s">
        <v>5042</v>
      </c>
      <c r="E1326" s="186" t="s">
        <v>5041</v>
      </c>
      <c r="F1326" s="183" t="s">
        <v>2106</v>
      </c>
      <c r="G1326" s="177">
        <v>3.0</v>
      </c>
      <c r="H1326" s="177">
        <v>3.0</v>
      </c>
      <c r="I1326" s="177">
        <v>3.0</v>
      </c>
      <c r="J1326" s="184">
        <v>50.0</v>
      </c>
      <c r="K1326" s="185">
        <f t="shared" si="35"/>
        <v>16.66666667</v>
      </c>
      <c r="L1326" s="187" t="s">
        <v>1235</v>
      </c>
    </row>
    <row r="1327" ht="11.25" customHeight="1">
      <c r="A1327" s="175" t="s">
        <v>4879</v>
      </c>
      <c r="B1327" s="181" t="s">
        <v>4880</v>
      </c>
      <c r="C1327" s="177" t="s">
        <v>88</v>
      </c>
      <c r="D1327" s="175" t="s">
        <v>5043</v>
      </c>
      <c r="E1327" s="186" t="s">
        <v>5041</v>
      </c>
      <c r="F1327" s="183" t="s">
        <v>2106</v>
      </c>
      <c r="G1327" s="177">
        <v>3.0</v>
      </c>
      <c r="H1327" s="177">
        <v>3.0</v>
      </c>
      <c r="I1327" s="177">
        <v>3.0</v>
      </c>
      <c r="J1327" s="184">
        <v>50.0</v>
      </c>
      <c r="K1327" s="185">
        <f t="shared" si="35"/>
        <v>16.66666667</v>
      </c>
      <c r="L1327" s="187" t="s">
        <v>1235</v>
      </c>
    </row>
    <row r="1328" ht="11.25" customHeight="1">
      <c r="A1328" s="175" t="s">
        <v>4879</v>
      </c>
      <c r="B1328" s="181" t="s">
        <v>4880</v>
      </c>
      <c r="C1328" s="177" t="s">
        <v>88</v>
      </c>
      <c r="D1328" s="175" t="s">
        <v>5044</v>
      </c>
      <c r="E1328" s="186" t="s">
        <v>5041</v>
      </c>
      <c r="F1328" s="183" t="s">
        <v>2106</v>
      </c>
      <c r="G1328" s="177">
        <v>3.0</v>
      </c>
      <c r="H1328" s="177">
        <v>3.0</v>
      </c>
      <c r="I1328" s="177">
        <v>3.0</v>
      </c>
      <c r="J1328" s="184">
        <v>50.0</v>
      </c>
      <c r="K1328" s="185">
        <f t="shared" si="35"/>
        <v>16.66666667</v>
      </c>
      <c r="L1328" s="187" t="s">
        <v>1235</v>
      </c>
    </row>
    <row r="1329" ht="11.25" customHeight="1">
      <c r="A1329" s="175" t="s">
        <v>5045</v>
      </c>
      <c r="B1329" s="181" t="s">
        <v>5046</v>
      </c>
      <c r="C1329" s="177" t="s">
        <v>88</v>
      </c>
      <c r="D1329" s="175" t="s">
        <v>5047</v>
      </c>
      <c r="E1329" s="186" t="s">
        <v>5048</v>
      </c>
      <c r="F1329" s="183" t="s">
        <v>2106</v>
      </c>
      <c r="G1329" s="177">
        <v>3.0</v>
      </c>
      <c r="H1329" s="177">
        <v>3.0</v>
      </c>
      <c r="I1329" s="177">
        <v>3.0</v>
      </c>
      <c r="J1329" s="184">
        <v>50.0</v>
      </c>
      <c r="K1329" s="185">
        <f t="shared" si="35"/>
        <v>16.66666667</v>
      </c>
      <c r="L1329" s="187" t="s">
        <v>1235</v>
      </c>
    </row>
    <row r="1330" ht="11.25" customHeight="1">
      <c r="A1330" s="175" t="s">
        <v>5045</v>
      </c>
      <c r="B1330" s="181" t="s">
        <v>5046</v>
      </c>
      <c r="C1330" s="177" t="s">
        <v>88</v>
      </c>
      <c r="D1330" s="175" t="s">
        <v>5049</v>
      </c>
      <c r="E1330" s="186" t="s">
        <v>5048</v>
      </c>
      <c r="F1330" s="183" t="s">
        <v>2106</v>
      </c>
      <c r="G1330" s="177">
        <v>3.0</v>
      </c>
      <c r="H1330" s="177">
        <v>3.0</v>
      </c>
      <c r="I1330" s="177">
        <v>3.0</v>
      </c>
      <c r="J1330" s="184">
        <v>50.0</v>
      </c>
      <c r="K1330" s="185">
        <f t="shared" si="35"/>
        <v>16.66666667</v>
      </c>
      <c r="L1330" s="187" t="s">
        <v>1235</v>
      </c>
    </row>
    <row r="1331" ht="11.25" customHeight="1">
      <c r="A1331" s="175" t="s">
        <v>5045</v>
      </c>
      <c r="B1331" s="181" t="s">
        <v>5046</v>
      </c>
      <c r="C1331" s="177" t="s">
        <v>88</v>
      </c>
      <c r="D1331" s="175" t="s">
        <v>5050</v>
      </c>
      <c r="E1331" s="186" t="s">
        <v>5048</v>
      </c>
      <c r="F1331" s="183" t="s">
        <v>2106</v>
      </c>
      <c r="G1331" s="177">
        <v>3.0</v>
      </c>
      <c r="H1331" s="177">
        <v>3.0</v>
      </c>
      <c r="I1331" s="177">
        <v>3.0</v>
      </c>
      <c r="J1331" s="184">
        <v>50.0</v>
      </c>
      <c r="K1331" s="185">
        <f t="shared" si="35"/>
        <v>16.66666667</v>
      </c>
      <c r="L1331" s="187" t="s">
        <v>1235</v>
      </c>
    </row>
    <row r="1332" ht="11.25" customHeight="1">
      <c r="A1332" s="175" t="s">
        <v>5045</v>
      </c>
      <c r="B1332" s="181" t="s">
        <v>5046</v>
      </c>
      <c r="C1332" s="177" t="s">
        <v>88</v>
      </c>
      <c r="D1332" s="175" t="s">
        <v>5051</v>
      </c>
      <c r="E1332" s="186" t="s">
        <v>5052</v>
      </c>
      <c r="F1332" s="183" t="s">
        <v>1085</v>
      </c>
      <c r="G1332" s="177">
        <v>3.0</v>
      </c>
      <c r="H1332" s="177">
        <v>3.0</v>
      </c>
      <c r="I1332" s="177">
        <v>3.0</v>
      </c>
      <c r="J1332" s="184">
        <v>50.0</v>
      </c>
      <c r="K1332" s="185">
        <f t="shared" si="35"/>
        <v>16.66666667</v>
      </c>
      <c r="L1332" s="187" t="s">
        <v>1235</v>
      </c>
    </row>
    <row r="1333" ht="11.25" customHeight="1">
      <c r="A1333" s="175" t="s">
        <v>5045</v>
      </c>
      <c r="B1333" s="181" t="s">
        <v>5046</v>
      </c>
      <c r="C1333" s="177" t="s">
        <v>88</v>
      </c>
      <c r="D1333" s="175" t="s">
        <v>5053</v>
      </c>
      <c r="E1333" s="186" t="s">
        <v>5052</v>
      </c>
      <c r="F1333" s="183" t="s">
        <v>1085</v>
      </c>
      <c r="G1333" s="177">
        <v>3.0</v>
      </c>
      <c r="H1333" s="177">
        <v>3.0</v>
      </c>
      <c r="I1333" s="177">
        <v>3.0</v>
      </c>
      <c r="J1333" s="184">
        <v>50.0</v>
      </c>
      <c r="K1333" s="185">
        <f t="shared" si="35"/>
        <v>16.66666667</v>
      </c>
      <c r="L1333" s="187" t="s">
        <v>1235</v>
      </c>
    </row>
    <row r="1334" ht="11.25" customHeight="1">
      <c r="A1334" s="175" t="s">
        <v>5054</v>
      </c>
      <c r="B1334" s="188" t="s">
        <v>5055</v>
      </c>
      <c r="C1334" s="177" t="s">
        <v>88</v>
      </c>
      <c r="D1334" s="175" t="s">
        <v>5056</v>
      </c>
      <c r="E1334" s="186" t="s">
        <v>5057</v>
      </c>
      <c r="F1334" s="183" t="s">
        <v>2106</v>
      </c>
      <c r="G1334" s="177">
        <v>3.0</v>
      </c>
      <c r="H1334" s="177">
        <v>3.0</v>
      </c>
      <c r="I1334" s="177">
        <v>3.0</v>
      </c>
      <c r="J1334" s="184">
        <v>50.0</v>
      </c>
      <c r="K1334" s="185">
        <f t="shared" si="35"/>
        <v>16.66666667</v>
      </c>
      <c r="L1334" s="187" t="s">
        <v>1235</v>
      </c>
    </row>
    <row r="1335" ht="11.25" customHeight="1">
      <c r="A1335" s="175" t="s">
        <v>5054</v>
      </c>
      <c r="B1335" s="188" t="s">
        <v>5055</v>
      </c>
      <c r="C1335" s="177" t="s">
        <v>88</v>
      </c>
      <c r="D1335" s="175" t="s">
        <v>5058</v>
      </c>
      <c r="E1335" s="186" t="s">
        <v>5057</v>
      </c>
      <c r="F1335" s="183" t="s">
        <v>2106</v>
      </c>
      <c r="G1335" s="177">
        <v>3.0</v>
      </c>
      <c r="H1335" s="177">
        <v>3.0</v>
      </c>
      <c r="I1335" s="177">
        <v>3.0</v>
      </c>
      <c r="J1335" s="184">
        <v>50.0</v>
      </c>
      <c r="K1335" s="185">
        <f t="shared" si="35"/>
        <v>16.66666667</v>
      </c>
      <c r="L1335" s="187" t="s">
        <v>1235</v>
      </c>
    </row>
    <row r="1336" ht="11.25" customHeight="1">
      <c r="A1336" s="175" t="s">
        <v>5054</v>
      </c>
      <c r="B1336" s="188" t="s">
        <v>5055</v>
      </c>
      <c r="C1336" s="177" t="s">
        <v>88</v>
      </c>
      <c r="D1336" s="175" t="s">
        <v>5059</v>
      </c>
      <c r="E1336" s="186" t="s">
        <v>5057</v>
      </c>
      <c r="F1336" s="183" t="s">
        <v>2106</v>
      </c>
      <c r="G1336" s="177">
        <v>3.0</v>
      </c>
      <c r="H1336" s="177">
        <v>3.0</v>
      </c>
      <c r="I1336" s="177">
        <v>3.0</v>
      </c>
      <c r="J1336" s="184">
        <v>50.0</v>
      </c>
      <c r="K1336" s="185">
        <f t="shared" si="35"/>
        <v>16.66666667</v>
      </c>
      <c r="L1336" s="187" t="s">
        <v>1235</v>
      </c>
    </row>
    <row r="1337" ht="11.25" customHeight="1">
      <c r="A1337" s="175" t="s">
        <v>5054</v>
      </c>
      <c r="B1337" s="188" t="s">
        <v>5055</v>
      </c>
      <c r="C1337" s="177" t="s">
        <v>88</v>
      </c>
      <c r="D1337" s="175" t="s">
        <v>5060</v>
      </c>
      <c r="E1337" s="186" t="s">
        <v>5057</v>
      </c>
      <c r="F1337" s="183" t="s">
        <v>2106</v>
      </c>
      <c r="G1337" s="177">
        <v>3.0</v>
      </c>
      <c r="H1337" s="177">
        <v>3.0</v>
      </c>
      <c r="I1337" s="177">
        <v>3.0</v>
      </c>
      <c r="J1337" s="184">
        <v>50.0</v>
      </c>
      <c r="K1337" s="185">
        <f t="shared" si="35"/>
        <v>16.66666667</v>
      </c>
      <c r="L1337" s="187" t="s">
        <v>1235</v>
      </c>
    </row>
    <row r="1338" ht="11.25" customHeight="1">
      <c r="A1338" s="175" t="s">
        <v>4874</v>
      </c>
      <c r="B1338" s="188" t="s">
        <v>4875</v>
      </c>
      <c r="C1338" s="177" t="s">
        <v>88</v>
      </c>
      <c r="D1338" s="175" t="s">
        <v>5061</v>
      </c>
      <c r="E1338" s="186" t="s">
        <v>5062</v>
      </c>
      <c r="F1338" s="183" t="s">
        <v>2106</v>
      </c>
      <c r="G1338" s="177">
        <v>3.0</v>
      </c>
      <c r="H1338" s="177">
        <v>2.0</v>
      </c>
      <c r="I1338" s="177">
        <v>4.0</v>
      </c>
      <c r="J1338" s="184">
        <v>50.0</v>
      </c>
      <c r="K1338" s="185">
        <f t="shared" si="35"/>
        <v>16.66666667</v>
      </c>
      <c r="L1338" s="187" t="s">
        <v>1235</v>
      </c>
    </row>
    <row r="1339" ht="11.25" customHeight="1">
      <c r="A1339" s="175" t="s">
        <v>4874</v>
      </c>
      <c r="B1339" s="188" t="s">
        <v>4875</v>
      </c>
      <c r="C1339" s="177" t="s">
        <v>88</v>
      </c>
      <c r="D1339" s="175" t="s">
        <v>5063</v>
      </c>
      <c r="E1339" s="186" t="s">
        <v>5064</v>
      </c>
      <c r="F1339" s="183" t="s">
        <v>1085</v>
      </c>
      <c r="G1339" s="177">
        <v>3.0</v>
      </c>
      <c r="H1339" s="177">
        <v>2.0</v>
      </c>
      <c r="I1339" s="177">
        <v>4.0</v>
      </c>
      <c r="J1339" s="184">
        <v>50.0</v>
      </c>
      <c r="K1339" s="185">
        <f t="shared" si="35"/>
        <v>16.66666667</v>
      </c>
      <c r="L1339" s="187" t="s">
        <v>1235</v>
      </c>
    </row>
    <row r="1340" ht="11.25" customHeight="1">
      <c r="A1340" s="175" t="s">
        <v>5065</v>
      </c>
      <c r="B1340" s="188" t="s">
        <v>5066</v>
      </c>
      <c r="C1340" s="177" t="s">
        <v>88</v>
      </c>
      <c r="D1340" s="175" t="s">
        <v>5067</v>
      </c>
      <c r="E1340" s="186" t="s">
        <v>5068</v>
      </c>
      <c r="F1340" s="183" t="s">
        <v>2106</v>
      </c>
      <c r="G1340" s="177">
        <v>2.0</v>
      </c>
      <c r="H1340" s="177">
        <v>2.0</v>
      </c>
      <c r="I1340" s="177">
        <v>4.0</v>
      </c>
      <c r="J1340" s="184">
        <v>50.0</v>
      </c>
      <c r="K1340" s="185">
        <v>25.0</v>
      </c>
      <c r="L1340" s="187" t="s">
        <v>1235</v>
      </c>
    </row>
    <row r="1341" ht="11.25" customHeight="1">
      <c r="A1341" s="175" t="s">
        <v>5069</v>
      </c>
      <c r="B1341" s="188" t="s">
        <v>5070</v>
      </c>
      <c r="C1341" s="177" t="s">
        <v>88</v>
      </c>
      <c r="D1341" s="175" t="s">
        <v>5071</v>
      </c>
      <c r="E1341" s="186" t="s">
        <v>5072</v>
      </c>
      <c r="F1341" s="183" t="s">
        <v>2106</v>
      </c>
      <c r="G1341" s="177">
        <v>2.0</v>
      </c>
      <c r="H1341" s="177">
        <v>2.0</v>
      </c>
      <c r="I1341" s="177">
        <v>2.0</v>
      </c>
      <c r="J1341" s="184">
        <v>50.0</v>
      </c>
      <c r="K1341" s="185">
        <v>25.0</v>
      </c>
      <c r="L1341" s="187" t="s">
        <v>1235</v>
      </c>
    </row>
    <row r="1342" ht="11.25" customHeight="1">
      <c r="A1342" s="175" t="s">
        <v>5069</v>
      </c>
      <c r="B1342" s="188" t="s">
        <v>5070</v>
      </c>
      <c r="C1342" s="177" t="s">
        <v>88</v>
      </c>
      <c r="D1342" s="175" t="s">
        <v>5073</v>
      </c>
      <c r="E1342" s="186" t="s">
        <v>5072</v>
      </c>
      <c r="F1342" s="183" t="s">
        <v>2106</v>
      </c>
      <c r="G1342" s="177">
        <v>2.0</v>
      </c>
      <c r="H1342" s="177">
        <v>2.0</v>
      </c>
      <c r="I1342" s="177">
        <v>2.0</v>
      </c>
      <c r="J1342" s="184">
        <v>50.0</v>
      </c>
      <c r="K1342" s="185">
        <v>25.0</v>
      </c>
      <c r="L1342" s="187" t="s">
        <v>1235</v>
      </c>
    </row>
    <row r="1343" ht="11.25" customHeight="1">
      <c r="A1343" s="175" t="s">
        <v>5069</v>
      </c>
      <c r="B1343" s="188" t="s">
        <v>5070</v>
      </c>
      <c r="C1343" s="177" t="s">
        <v>88</v>
      </c>
      <c r="D1343" s="175" t="s">
        <v>5074</v>
      </c>
      <c r="E1343" s="186" t="s">
        <v>5075</v>
      </c>
      <c r="F1343" s="183" t="s">
        <v>1085</v>
      </c>
      <c r="G1343" s="177">
        <v>2.0</v>
      </c>
      <c r="H1343" s="177">
        <v>2.0</v>
      </c>
      <c r="I1343" s="177">
        <v>2.0</v>
      </c>
      <c r="J1343" s="184">
        <v>50.0</v>
      </c>
      <c r="K1343" s="185">
        <v>25.0</v>
      </c>
      <c r="L1343" s="187" t="s">
        <v>1235</v>
      </c>
    </row>
    <row r="1344" ht="11.25" customHeight="1">
      <c r="A1344" s="175" t="s">
        <v>5076</v>
      </c>
      <c r="B1344" s="188" t="s">
        <v>5077</v>
      </c>
      <c r="C1344" s="177" t="s">
        <v>88</v>
      </c>
      <c r="D1344" s="175" t="s">
        <v>5078</v>
      </c>
      <c r="E1344" s="186" t="s">
        <v>5079</v>
      </c>
      <c r="F1344" s="183" t="s">
        <v>2106</v>
      </c>
      <c r="G1344" s="177">
        <v>2.0</v>
      </c>
      <c r="H1344" s="177">
        <v>2.0</v>
      </c>
      <c r="I1344" s="177">
        <v>3.0</v>
      </c>
      <c r="J1344" s="184">
        <v>50.0</v>
      </c>
      <c r="K1344" s="185">
        <v>25.0</v>
      </c>
      <c r="L1344" s="187" t="s">
        <v>1235</v>
      </c>
    </row>
    <row r="1345" ht="11.25" customHeight="1">
      <c r="A1345" s="175" t="s">
        <v>5080</v>
      </c>
      <c r="B1345" s="188" t="s">
        <v>5081</v>
      </c>
      <c r="C1345" s="177" t="s">
        <v>88</v>
      </c>
      <c r="D1345" s="175" t="s">
        <v>5082</v>
      </c>
      <c r="E1345" s="186" t="s">
        <v>5083</v>
      </c>
      <c r="F1345" s="183" t="s">
        <v>1085</v>
      </c>
      <c r="G1345" s="177">
        <v>2.0</v>
      </c>
      <c r="H1345" s="177">
        <v>2.0</v>
      </c>
      <c r="I1345" s="177">
        <v>2.0</v>
      </c>
      <c r="J1345" s="184">
        <v>50.0</v>
      </c>
      <c r="K1345" s="185">
        <v>25.0</v>
      </c>
      <c r="L1345" s="187" t="s">
        <v>1235</v>
      </c>
    </row>
    <row r="1346" ht="11.25" customHeight="1">
      <c r="A1346" s="175" t="s">
        <v>5084</v>
      </c>
      <c r="B1346" s="188" t="s">
        <v>5085</v>
      </c>
      <c r="C1346" s="177" t="s">
        <v>88</v>
      </c>
      <c r="D1346" s="175" t="s">
        <v>5086</v>
      </c>
      <c r="E1346" s="186" t="s">
        <v>5087</v>
      </c>
      <c r="F1346" s="183" t="s">
        <v>1085</v>
      </c>
      <c r="G1346" s="177">
        <v>3.0</v>
      </c>
      <c r="H1346" s="177">
        <v>3.0</v>
      </c>
      <c r="I1346" s="177">
        <v>3.0</v>
      </c>
      <c r="J1346" s="184">
        <v>50.0</v>
      </c>
      <c r="K1346" s="185">
        <f>J1346/3</f>
        <v>16.66666667</v>
      </c>
      <c r="L1346" s="187" t="s">
        <v>1235</v>
      </c>
    </row>
    <row r="1347" ht="11.25" customHeight="1">
      <c r="A1347" s="175" t="s">
        <v>5088</v>
      </c>
      <c r="B1347" s="188" t="s">
        <v>5089</v>
      </c>
      <c r="C1347" s="177" t="s">
        <v>88</v>
      </c>
      <c r="D1347" s="175" t="s">
        <v>5090</v>
      </c>
      <c r="E1347" s="186" t="s">
        <v>5091</v>
      </c>
      <c r="F1347" s="183" t="s">
        <v>1085</v>
      </c>
      <c r="G1347" s="177">
        <v>2.0</v>
      </c>
      <c r="H1347" s="177">
        <v>2.0</v>
      </c>
      <c r="I1347" s="177">
        <v>2.0</v>
      </c>
      <c r="J1347" s="184">
        <v>50.0</v>
      </c>
      <c r="K1347" s="185">
        <v>25.0</v>
      </c>
      <c r="L1347" s="187" t="s">
        <v>1235</v>
      </c>
    </row>
    <row r="1348" ht="11.25" customHeight="1">
      <c r="A1348" s="175" t="s">
        <v>5088</v>
      </c>
      <c r="B1348" s="188" t="s">
        <v>5089</v>
      </c>
      <c r="C1348" s="177" t="s">
        <v>88</v>
      </c>
      <c r="D1348" s="175" t="s">
        <v>5092</v>
      </c>
      <c r="E1348" s="186" t="s">
        <v>5091</v>
      </c>
      <c r="F1348" s="183" t="s">
        <v>1085</v>
      </c>
      <c r="G1348" s="177">
        <v>2.0</v>
      </c>
      <c r="H1348" s="177">
        <v>2.0</v>
      </c>
      <c r="I1348" s="177">
        <v>2.0</v>
      </c>
      <c r="J1348" s="184">
        <v>50.0</v>
      </c>
      <c r="K1348" s="185">
        <v>25.0</v>
      </c>
      <c r="L1348" s="187" t="s">
        <v>1235</v>
      </c>
    </row>
    <row r="1349" ht="11.25" customHeight="1">
      <c r="A1349" s="175" t="s">
        <v>5093</v>
      </c>
      <c r="B1349" s="188" t="s">
        <v>5094</v>
      </c>
      <c r="C1349" s="177" t="s">
        <v>88</v>
      </c>
      <c r="D1349" s="175" t="s">
        <v>5095</v>
      </c>
      <c r="E1349" s="186" t="s">
        <v>5096</v>
      </c>
      <c r="F1349" s="183" t="s">
        <v>1085</v>
      </c>
      <c r="G1349" s="177">
        <v>4.0</v>
      </c>
      <c r="H1349" s="177">
        <v>4.0</v>
      </c>
      <c r="I1349" s="177">
        <v>4.0</v>
      </c>
      <c r="J1349" s="184">
        <v>50.0</v>
      </c>
      <c r="K1349" s="185">
        <f>J1349/4</f>
        <v>12.5</v>
      </c>
      <c r="L1349" s="187" t="s">
        <v>1235</v>
      </c>
    </row>
    <row r="1350" ht="11.25" customHeight="1">
      <c r="A1350" s="175" t="s">
        <v>5097</v>
      </c>
      <c r="B1350" s="188" t="s">
        <v>5098</v>
      </c>
      <c r="C1350" s="177" t="s">
        <v>88</v>
      </c>
      <c r="D1350" s="175" t="s">
        <v>5099</v>
      </c>
      <c r="E1350" s="186" t="s">
        <v>5100</v>
      </c>
      <c r="F1350" s="183" t="s">
        <v>1085</v>
      </c>
      <c r="G1350" s="177">
        <v>3.0</v>
      </c>
      <c r="H1350" s="177">
        <v>3.0</v>
      </c>
      <c r="I1350" s="177">
        <v>3.0</v>
      </c>
      <c r="J1350" s="184">
        <v>50.0</v>
      </c>
      <c r="K1350" s="185">
        <f>J1350/3</f>
        <v>16.66666667</v>
      </c>
      <c r="L1350" s="187" t="s">
        <v>1235</v>
      </c>
    </row>
    <row r="1351" ht="11.25" customHeight="1">
      <c r="A1351" s="175" t="s">
        <v>5101</v>
      </c>
      <c r="B1351" s="242" t="s">
        <v>5102</v>
      </c>
      <c r="C1351" s="177" t="s">
        <v>1075</v>
      </c>
      <c r="D1351" s="186" t="s">
        <v>5103</v>
      </c>
      <c r="E1351" s="186" t="s">
        <v>5104</v>
      </c>
      <c r="F1351" s="223" t="s">
        <v>5105</v>
      </c>
      <c r="G1351" s="177">
        <v>1.0</v>
      </c>
      <c r="H1351" s="177">
        <v>1.0</v>
      </c>
      <c r="I1351" s="178">
        <v>1.0</v>
      </c>
      <c r="J1351" s="178">
        <v>50.0</v>
      </c>
      <c r="K1351" s="178">
        <v>50.0</v>
      </c>
      <c r="L1351" s="187" t="s">
        <v>5106</v>
      </c>
    </row>
    <row r="1352" ht="11.25" customHeight="1">
      <c r="A1352" s="175" t="s">
        <v>5107</v>
      </c>
      <c r="B1352" s="188" t="s">
        <v>5108</v>
      </c>
      <c r="C1352" s="177" t="s">
        <v>1075</v>
      </c>
      <c r="D1352" s="175" t="s">
        <v>5109</v>
      </c>
      <c r="E1352" s="186" t="s">
        <v>5110</v>
      </c>
      <c r="F1352" s="177" t="s">
        <v>4209</v>
      </c>
      <c r="G1352" s="177">
        <v>1.0</v>
      </c>
      <c r="H1352" s="177">
        <v>1.0</v>
      </c>
      <c r="I1352" s="177">
        <v>10.0</v>
      </c>
      <c r="J1352" s="177">
        <v>50.0</v>
      </c>
      <c r="K1352" s="177">
        <v>50.0</v>
      </c>
      <c r="L1352" s="187" t="s">
        <v>1260</v>
      </c>
    </row>
    <row r="1353" ht="11.25" customHeight="1">
      <c r="A1353" s="175" t="s">
        <v>5111</v>
      </c>
      <c r="B1353" s="188" t="s">
        <v>5112</v>
      </c>
      <c r="C1353" s="177" t="s">
        <v>1075</v>
      </c>
      <c r="D1353" s="175" t="s">
        <v>5113</v>
      </c>
      <c r="E1353" s="186" t="s">
        <v>5114</v>
      </c>
      <c r="F1353" s="177" t="s">
        <v>4209</v>
      </c>
      <c r="G1353" s="177">
        <v>2.0</v>
      </c>
      <c r="H1353" s="177">
        <v>2.0</v>
      </c>
      <c r="I1353" s="177">
        <v>9.0</v>
      </c>
      <c r="J1353" s="177">
        <v>50.0</v>
      </c>
      <c r="K1353" s="177">
        <v>25.0</v>
      </c>
      <c r="L1353" s="187" t="s">
        <v>1260</v>
      </c>
    </row>
    <row r="1354" ht="11.25" customHeight="1">
      <c r="A1354" s="175" t="s">
        <v>5115</v>
      </c>
      <c r="B1354" s="188" t="s">
        <v>5116</v>
      </c>
      <c r="C1354" s="177" t="s">
        <v>1075</v>
      </c>
      <c r="D1354" s="175" t="s">
        <v>5117</v>
      </c>
      <c r="E1354" s="186" t="s">
        <v>5118</v>
      </c>
      <c r="F1354" s="177" t="s">
        <v>4209</v>
      </c>
      <c r="G1354" s="177">
        <v>3.0</v>
      </c>
      <c r="H1354" s="177">
        <v>1.0</v>
      </c>
      <c r="I1354" s="177">
        <v>3.0</v>
      </c>
      <c r="J1354" s="177">
        <v>50.0</v>
      </c>
      <c r="K1354" s="177">
        <v>16.66</v>
      </c>
      <c r="L1354" s="187" t="s">
        <v>1260</v>
      </c>
    </row>
    <row r="1355" ht="11.25" customHeight="1">
      <c r="A1355" s="175" t="s">
        <v>5119</v>
      </c>
      <c r="B1355" s="188" t="s">
        <v>5120</v>
      </c>
      <c r="C1355" s="177" t="s">
        <v>1075</v>
      </c>
      <c r="D1355" s="175" t="s">
        <v>5121</v>
      </c>
      <c r="E1355" s="186" t="s">
        <v>5122</v>
      </c>
      <c r="F1355" s="177" t="s">
        <v>4209</v>
      </c>
      <c r="G1355" s="177">
        <v>1.0</v>
      </c>
      <c r="H1355" s="177">
        <v>1.0</v>
      </c>
      <c r="I1355" s="177">
        <v>5.0</v>
      </c>
      <c r="J1355" s="177">
        <v>50.0</v>
      </c>
      <c r="K1355" s="177">
        <v>50.0</v>
      </c>
      <c r="L1355" s="187" t="s">
        <v>1260</v>
      </c>
    </row>
    <row r="1356" ht="11.25" customHeight="1">
      <c r="A1356" s="175" t="s">
        <v>4347</v>
      </c>
      <c r="B1356" s="188" t="s">
        <v>4348</v>
      </c>
      <c r="C1356" s="177" t="s">
        <v>1075</v>
      </c>
      <c r="D1356" s="175" t="s">
        <v>4349</v>
      </c>
      <c r="E1356" s="186" t="s">
        <v>4350</v>
      </c>
      <c r="F1356" s="177" t="s">
        <v>4209</v>
      </c>
      <c r="G1356" s="177">
        <v>2.0</v>
      </c>
      <c r="H1356" s="177">
        <v>2.0</v>
      </c>
      <c r="I1356" s="177">
        <v>9.0</v>
      </c>
      <c r="J1356" s="177">
        <v>50.0</v>
      </c>
      <c r="K1356" s="177">
        <v>25.0</v>
      </c>
      <c r="L1356" s="187" t="s">
        <v>1260</v>
      </c>
    </row>
    <row r="1357" ht="11.25" customHeight="1">
      <c r="A1357" s="175" t="s">
        <v>5111</v>
      </c>
      <c r="B1357" s="188" t="s">
        <v>5112</v>
      </c>
      <c r="C1357" s="177" t="s">
        <v>1075</v>
      </c>
      <c r="D1357" s="175" t="s">
        <v>5123</v>
      </c>
      <c r="E1357" s="186" t="s">
        <v>5124</v>
      </c>
      <c r="F1357" s="177" t="s">
        <v>4209</v>
      </c>
      <c r="G1357" s="177">
        <v>2.0</v>
      </c>
      <c r="H1357" s="177">
        <v>2.0</v>
      </c>
      <c r="I1357" s="177">
        <v>9.0</v>
      </c>
      <c r="J1357" s="177">
        <v>50.0</v>
      </c>
      <c r="K1357" s="177">
        <v>25.0</v>
      </c>
      <c r="L1357" s="187" t="s">
        <v>1260</v>
      </c>
    </row>
    <row r="1358" ht="11.25" customHeight="1">
      <c r="A1358" s="175" t="s">
        <v>5125</v>
      </c>
      <c r="B1358" s="188" t="s">
        <v>5126</v>
      </c>
      <c r="C1358" s="177" t="s">
        <v>1075</v>
      </c>
      <c r="D1358" s="175" t="s">
        <v>5127</v>
      </c>
      <c r="E1358" s="186" t="s">
        <v>5128</v>
      </c>
      <c r="F1358" s="177" t="s">
        <v>4209</v>
      </c>
      <c r="G1358" s="177">
        <v>1.0</v>
      </c>
      <c r="H1358" s="177">
        <v>1.0</v>
      </c>
      <c r="I1358" s="177">
        <v>8.0</v>
      </c>
      <c r="J1358" s="177">
        <v>50.0</v>
      </c>
      <c r="K1358" s="177">
        <v>50.0</v>
      </c>
      <c r="L1358" s="187" t="s">
        <v>1260</v>
      </c>
    </row>
    <row r="1359" ht="11.25" customHeight="1">
      <c r="A1359" s="175" t="s">
        <v>5111</v>
      </c>
      <c r="B1359" s="188" t="s">
        <v>5112</v>
      </c>
      <c r="C1359" s="177" t="s">
        <v>1075</v>
      </c>
      <c r="D1359" s="175" t="s">
        <v>5129</v>
      </c>
      <c r="E1359" s="186" t="s">
        <v>5130</v>
      </c>
      <c r="F1359" s="177" t="s">
        <v>4209</v>
      </c>
      <c r="G1359" s="177">
        <v>2.0</v>
      </c>
      <c r="H1359" s="177">
        <v>2.0</v>
      </c>
      <c r="I1359" s="177">
        <v>2.0</v>
      </c>
      <c r="J1359" s="177">
        <v>50.0</v>
      </c>
      <c r="K1359" s="177">
        <v>25.0</v>
      </c>
      <c r="L1359" s="187" t="s">
        <v>1260</v>
      </c>
    </row>
    <row r="1360" ht="11.25" customHeight="1">
      <c r="A1360" s="175" t="s">
        <v>4351</v>
      </c>
      <c r="B1360" s="188" t="s">
        <v>4348</v>
      </c>
      <c r="C1360" s="177" t="s">
        <v>1075</v>
      </c>
      <c r="D1360" s="175" t="s">
        <v>4352</v>
      </c>
      <c r="E1360" s="186" t="s">
        <v>4353</v>
      </c>
      <c r="F1360" s="177" t="s">
        <v>4209</v>
      </c>
      <c r="G1360" s="177">
        <v>2.0</v>
      </c>
      <c r="H1360" s="177">
        <v>2.0</v>
      </c>
      <c r="I1360" s="177">
        <v>9.0</v>
      </c>
      <c r="J1360" s="177">
        <v>50.0</v>
      </c>
      <c r="K1360" s="177">
        <v>25.0</v>
      </c>
      <c r="L1360" s="187" t="s">
        <v>1260</v>
      </c>
    </row>
    <row r="1361" ht="11.25" customHeight="1">
      <c r="A1361" s="175" t="s">
        <v>5131</v>
      </c>
      <c r="B1361" s="188" t="s">
        <v>5132</v>
      </c>
      <c r="C1361" s="177" t="s">
        <v>1075</v>
      </c>
      <c r="D1361" s="175" t="s">
        <v>5133</v>
      </c>
      <c r="E1361" s="186" t="s">
        <v>5134</v>
      </c>
      <c r="F1361" s="177" t="s">
        <v>4209</v>
      </c>
      <c r="G1361" s="177">
        <v>1.0</v>
      </c>
      <c r="H1361" s="177">
        <v>1.0</v>
      </c>
      <c r="I1361" s="177">
        <v>7.0</v>
      </c>
      <c r="J1361" s="177">
        <v>50.0</v>
      </c>
      <c r="K1361" s="177">
        <v>50.0</v>
      </c>
      <c r="L1361" s="187" t="s">
        <v>1260</v>
      </c>
    </row>
    <row r="1362" ht="11.25" customHeight="1">
      <c r="A1362" s="175" t="s">
        <v>5135</v>
      </c>
      <c r="B1362" s="188" t="s">
        <v>5136</v>
      </c>
      <c r="C1362" s="177" t="s">
        <v>1075</v>
      </c>
      <c r="D1362" s="175" t="s">
        <v>5137</v>
      </c>
      <c r="E1362" s="186" t="s">
        <v>5138</v>
      </c>
      <c r="F1362" s="177" t="s">
        <v>4209</v>
      </c>
      <c r="G1362" s="177">
        <v>1.0</v>
      </c>
      <c r="H1362" s="177">
        <v>1.0</v>
      </c>
      <c r="I1362" s="177">
        <v>6.0</v>
      </c>
      <c r="J1362" s="177">
        <v>50.0</v>
      </c>
      <c r="K1362" s="177">
        <v>50.0</v>
      </c>
      <c r="L1362" s="187" t="s">
        <v>1260</v>
      </c>
    </row>
    <row r="1363" ht="11.25" customHeight="1">
      <c r="A1363" s="175" t="s">
        <v>5139</v>
      </c>
      <c r="B1363" s="188" t="s">
        <v>5140</v>
      </c>
      <c r="C1363" s="177" t="s">
        <v>1075</v>
      </c>
      <c r="D1363" s="175" t="s">
        <v>5141</v>
      </c>
      <c r="E1363" s="186" t="s">
        <v>4026</v>
      </c>
      <c r="F1363" s="177" t="s">
        <v>4209</v>
      </c>
      <c r="G1363" s="177">
        <v>2.0</v>
      </c>
      <c r="H1363" s="177">
        <v>2.0</v>
      </c>
      <c r="I1363" s="177">
        <v>10.0</v>
      </c>
      <c r="J1363" s="177">
        <v>50.0</v>
      </c>
      <c r="K1363" s="177">
        <v>25.0</v>
      </c>
      <c r="L1363" s="187" t="s">
        <v>1260</v>
      </c>
    </row>
    <row r="1364" ht="11.25" customHeight="1">
      <c r="A1364" s="175" t="s">
        <v>5111</v>
      </c>
      <c r="B1364" s="188" t="s">
        <v>5112</v>
      </c>
      <c r="C1364" s="177" t="s">
        <v>1075</v>
      </c>
      <c r="D1364" s="175" t="s">
        <v>5137</v>
      </c>
      <c r="E1364" s="186" t="s">
        <v>5138</v>
      </c>
      <c r="F1364" s="177" t="s">
        <v>4209</v>
      </c>
      <c r="G1364" s="177">
        <v>2.0</v>
      </c>
      <c r="H1364" s="177">
        <v>2.0</v>
      </c>
      <c r="I1364" s="177">
        <v>8.0</v>
      </c>
      <c r="J1364" s="177">
        <v>50.0</v>
      </c>
      <c r="K1364" s="177">
        <v>25.0</v>
      </c>
      <c r="L1364" s="187" t="s">
        <v>1260</v>
      </c>
    </row>
    <row r="1365" ht="11.25" customHeight="1">
      <c r="A1365" s="175" t="s">
        <v>5131</v>
      </c>
      <c r="B1365" s="188" t="s">
        <v>5132</v>
      </c>
      <c r="C1365" s="177" t="s">
        <v>1075</v>
      </c>
      <c r="D1365" s="175" t="s">
        <v>5141</v>
      </c>
      <c r="E1365" s="186" t="s">
        <v>4026</v>
      </c>
      <c r="F1365" s="177" t="s">
        <v>4209</v>
      </c>
      <c r="G1365" s="177">
        <v>1.0</v>
      </c>
      <c r="H1365" s="177">
        <v>1.0</v>
      </c>
      <c r="I1365" s="177">
        <v>7.0</v>
      </c>
      <c r="J1365" s="177">
        <v>50.0</v>
      </c>
      <c r="K1365" s="177">
        <v>50.0</v>
      </c>
      <c r="L1365" s="187" t="s">
        <v>1260</v>
      </c>
    </row>
    <row r="1366" ht="11.25" customHeight="1">
      <c r="A1366" s="175" t="s">
        <v>5115</v>
      </c>
      <c r="B1366" s="188" t="s">
        <v>5116</v>
      </c>
      <c r="C1366" s="177" t="s">
        <v>1075</v>
      </c>
      <c r="D1366" s="175" t="s">
        <v>5142</v>
      </c>
      <c r="E1366" s="186" t="s">
        <v>5143</v>
      </c>
      <c r="F1366" s="177" t="s">
        <v>4209</v>
      </c>
      <c r="G1366" s="177">
        <v>3.0</v>
      </c>
      <c r="H1366" s="177">
        <v>1.0</v>
      </c>
      <c r="I1366" s="177">
        <v>3.0</v>
      </c>
      <c r="J1366" s="177">
        <v>50.0</v>
      </c>
      <c r="K1366" s="177">
        <v>16.66</v>
      </c>
      <c r="L1366" s="187" t="s">
        <v>1260</v>
      </c>
    </row>
    <row r="1367" ht="11.25" customHeight="1">
      <c r="A1367" s="175" t="s">
        <v>5144</v>
      </c>
      <c r="B1367" s="188" t="s">
        <v>5145</v>
      </c>
      <c r="C1367" s="177" t="s">
        <v>1075</v>
      </c>
      <c r="D1367" s="175" t="s">
        <v>5146</v>
      </c>
      <c r="E1367" s="186" t="s">
        <v>5147</v>
      </c>
      <c r="F1367" s="177" t="s">
        <v>1085</v>
      </c>
      <c r="G1367" s="177">
        <v>1.0</v>
      </c>
      <c r="H1367" s="177">
        <v>1.0</v>
      </c>
      <c r="I1367" s="177">
        <v>5.0</v>
      </c>
      <c r="J1367" s="177">
        <v>50.0</v>
      </c>
      <c r="K1367" s="177">
        <v>50.0</v>
      </c>
      <c r="L1367" s="187" t="s">
        <v>1260</v>
      </c>
    </row>
    <row r="1368" ht="11.25" customHeight="1">
      <c r="A1368" s="175" t="s">
        <v>5148</v>
      </c>
      <c r="B1368" s="188" t="s">
        <v>5149</v>
      </c>
      <c r="C1368" s="177" t="s">
        <v>1075</v>
      </c>
      <c r="D1368" s="175" t="s">
        <v>5150</v>
      </c>
      <c r="E1368" s="186" t="s">
        <v>3958</v>
      </c>
      <c r="F1368" s="177" t="s">
        <v>4209</v>
      </c>
      <c r="G1368" s="177">
        <v>4.0</v>
      </c>
      <c r="H1368" s="177">
        <v>4.0</v>
      </c>
      <c r="I1368" s="177">
        <v>4.0</v>
      </c>
      <c r="J1368" s="177">
        <v>50.0</v>
      </c>
      <c r="K1368" s="177">
        <v>12.5</v>
      </c>
      <c r="L1368" s="187" t="s">
        <v>1260</v>
      </c>
    </row>
    <row r="1369" ht="11.25" customHeight="1">
      <c r="A1369" s="175" t="s">
        <v>5151</v>
      </c>
      <c r="B1369" s="188" t="s">
        <v>5152</v>
      </c>
      <c r="C1369" s="177" t="s">
        <v>1075</v>
      </c>
      <c r="D1369" s="175" t="s">
        <v>5153</v>
      </c>
      <c r="E1369" s="186" t="s">
        <v>5154</v>
      </c>
      <c r="F1369" s="177" t="s">
        <v>4209</v>
      </c>
      <c r="G1369" s="177">
        <v>4.0</v>
      </c>
      <c r="H1369" s="177">
        <v>4.0</v>
      </c>
      <c r="I1369" s="177">
        <v>4.0</v>
      </c>
      <c r="J1369" s="177">
        <v>50.0</v>
      </c>
      <c r="K1369" s="177">
        <v>12.5</v>
      </c>
      <c r="L1369" s="187" t="s">
        <v>1260</v>
      </c>
    </row>
    <row r="1370" ht="11.25" customHeight="1">
      <c r="A1370" s="175" t="s">
        <v>5155</v>
      </c>
      <c r="B1370" s="188" t="s">
        <v>5112</v>
      </c>
      <c r="C1370" s="177" t="s">
        <v>1075</v>
      </c>
      <c r="D1370" s="175" t="s">
        <v>5156</v>
      </c>
      <c r="E1370" s="186" t="s">
        <v>5157</v>
      </c>
      <c r="F1370" s="177" t="s">
        <v>4209</v>
      </c>
      <c r="G1370" s="177">
        <v>2.0</v>
      </c>
      <c r="H1370" s="177">
        <v>2.0</v>
      </c>
      <c r="I1370" s="177">
        <v>9.0</v>
      </c>
      <c r="J1370" s="177">
        <v>50.0</v>
      </c>
      <c r="K1370" s="177">
        <v>25.0</v>
      </c>
      <c r="L1370" s="187" t="s">
        <v>1260</v>
      </c>
    </row>
    <row r="1371" ht="11.25" customHeight="1">
      <c r="A1371" s="175" t="s">
        <v>5158</v>
      </c>
      <c r="B1371" s="188" t="s">
        <v>5159</v>
      </c>
      <c r="C1371" s="177" t="s">
        <v>1075</v>
      </c>
      <c r="D1371" s="175" t="s">
        <v>5160</v>
      </c>
      <c r="E1371" s="186" t="s">
        <v>5161</v>
      </c>
      <c r="F1371" s="177" t="s">
        <v>4209</v>
      </c>
      <c r="G1371" s="177">
        <v>1.0</v>
      </c>
      <c r="H1371" s="177">
        <v>6.0</v>
      </c>
      <c r="I1371" s="177">
        <v>6.0</v>
      </c>
      <c r="J1371" s="177">
        <v>50.0</v>
      </c>
      <c r="K1371" s="177">
        <v>8.33</v>
      </c>
      <c r="L1371" s="187" t="s">
        <v>1260</v>
      </c>
    </row>
    <row r="1372" ht="11.25" customHeight="1">
      <c r="A1372" s="175" t="s">
        <v>5151</v>
      </c>
      <c r="B1372" s="188" t="s">
        <v>5162</v>
      </c>
      <c r="C1372" s="177" t="s">
        <v>1075</v>
      </c>
      <c r="D1372" s="175" t="s">
        <v>5163</v>
      </c>
      <c r="E1372" s="186" t="s">
        <v>5164</v>
      </c>
      <c r="F1372" s="177" t="s">
        <v>4209</v>
      </c>
      <c r="G1372" s="177">
        <v>4.0</v>
      </c>
      <c r="H1372" s="177">
        <v>4.0</v>
      </c>
      <c r="I1372" s="177">
        <v>4.0</v>
      </c>
      <c r="J1372" s="177">
        <v>50.0</v>
      </c>
      <c r="K1372" s="177">
        <v>12.5</v>
      </c>
      <c r="L1372" s="187" t="s">
        <v>1260</v>
      </c>
    </row>
    <row r="1373" ht="11.25" customHeight="1">
      <c r="A1373" s="175" t="s">
        <v>5165</v>
      </c>
      <c r="B1373" s="188" t="s">
        <v>5166</v>
      </c>
      <c r="C1373" s="177" t="s">
        <v>1075</v>
      </c>
      <c r="D1373" s="175" t="s">
        <v>5167</v>
      </c>
      <c r="E1373" s="186" t="s">
        <v>5168</v>
      </c>
      <c r="F1373" s="177" t="s">
        <v>4209</v>
      </c>
      <c r="G1373" s="177">
        <v>10.0</v>
      </c>
      <c r="H1373" s="177">
        <v>1.0</v>
      </c>
      <c r="I1373" s="177">
        <v>10.0</v>
      </c>
      <c r="J1373" s="177">
        <v>50.0</v>
      </c>
      <c r="K1373" s="177">
        <v>5.0</v>
      </c>
      <c r="L1373" s="187" t="s">
        <v>1260</v>
      </c>
    </row>
    <row r="1374" ht="11.25" customHeight="1">
      <c r="A1374" s="175" t="s">
        <v>5115</v>
      </c>
      <c r="B1374" s="188" t="s">
        <v>5116</v>
      </c>
      <c r="C1374" s="177" t="s">
        <v>1075</v>
      </c>
      <c r="D1374" s="175" t="s">
        <v>5169</v>
      </c>
      <c r="E1374" s="186" t="s">
        <v>5170</v>
      </c>
      <c r="F1374" s="177" t="s">
        <v>4209</v>
      </c>
      <c r="G1374" s="177">
        <v>3.0</v>
      </c>
      <c r="H1374" s="177">
        <v>1.0</v>
      </c>
      <c r="I1374" s="177">
        <v>3.0</v>
      </c>
      <c r="J1374" s="177">
        <v>50.0</v>
      </c>
      <c r="K1374" s="177">
        <v>16.66</v>
      </c>
      <c r="L1374" s="187" t="s">
        <v>1260</v>
      </c>
    </row>
    <row r="1375" ht="11.25" customHeight="1">
      <c r="A1375" s="175" t="s">
        <v>5111</v>
      </c>
      <c r="B1375" s="188" t="s">
        <v>5112</v>
      </c>
      <c r="C1375" s="177" t="s">
        <v>1075</v>
      </c>
      <c r="D1375" s="175" t="s">
        <v>5171</v>
      </c>
      <c r="E1375" s="186" t="s">
        <v>5172</v>
      </c>
      <c r="F1375" s="177" t="s">
        <v>4209</v>
      </c>
      <c r="G1375" s="177">
        <v>2.0</v>
      </c>
      <c r="H1375" s="177">
        <v>2.0</v>
      </c>
      <c r="I1375" s="177">
        <v>9.0</v>
      </c>
      <c r="J1375" s="177">
        <v>50.0</v>
      </c>
      <c r="K1375" s="177">
        <v>25.0</v>
      </c>
      <c r="L1375" s="187" t="s">
        <v>1260</v>
      </c>
    </row>
    <row r="1376" ht="11.25" customHeight="1">
      <c r="A1376" s="175" t="s">
        <v>5173</v>
      </c>
      <c r="B1376" s="188" t="s">
        <v>5174</v>
      </c>
      <c r="C1376" s="177" t="s">
        <v>1075</v>
      </c>
      <c r="D1376" s="175" t="s">
        <v>5175</v>
      </c>
      <c r="E1376" s="186" t="s">
        <v>5176</v>
      </c>
      <c r="F1376" s="177" t="s">
        <v>4209</v>
      </c>
      <c r="G1376" s="177">
        <v>10.0</v>
      </c>
      <c r="H1376" s="177">
        <v>1.0</v>
      </c>
      <c r="I1376" s="177">
        <v>10.0</v>
      </c>
      <c r="J1376" s="177">
        <v>50.0</v>
      </c>
      <c r="K1376" s="177">
        <v>5.0</v>
      </c>
      <c r="L1376" s="187" t="s">
        <v>1260</v>
      </c>
    </row>
    <row r="1377" ht="11.25" customHeight="1">
      <c r="A1377" s="175" t="s">
        <v>5173</v>
      </c>
      <c r="B1377" s="188" t="s">
        <v>5174</v>
      </c>
      <c r="C1377" s="177" t="s">
        <v>1075</v>
      </c>
      <c r="D1377" s="175" t="s">
        <v>5177</v>
      </c>
      <c r="E1377" s="186" t="s">
        <v>5178</v>
      </c>
      <c r="F1377" s="177" t="s">
        <v>4209</v>
      </c>
      <c r="G1377" s="177">
        <v>10.0</v>
      </c>
      <c r="H1377" s="177">
        <v>1.0</v>
      </c>
      <c r="I1377" s="177">
        <v>10.0</v>
      </c>
      <c r="J1377" s="177">
        <v>50.0</v>
      </c>
      <c r="K1377" s="177">
        <v>5.0</v>
      </c>
      <c r="L1377" s="187" t="s">
        <v>1260</v>
      </c>
    </row>
    <row r="1378" ht="11.25" customHeight="1">
      <c r="A1378" s="175" t="s">
        <v>5179</v>
      </c>
      <c r="B1378" s="188" t="s">
        <v>767</v>
      </c>
      <c r="C1378" s="177" t="s">
        <v>1075</v>
      </c>
      <c r="D1378" s="175" t="s">
        <v>5180</v>
      </c>
      <c r="E1378" s="186" t="s">
        <v>5181</v>
      </c>
      <c r="F1378" s="177" t="s">
        <v>4209</v>
      </c>
      <c r="G1378" s="177">
        <v>5.0</v>
      </c>
      <c r="H1378" s="177">
        <v>5.0</v>
      </c>
      <c r="I1378" s="177">
        <v>5.0</v>
      </c>
      <c r="J1378" s="177">
        <v>50.0</v>
      </c>
      <c r="K1378" s="177">
        <v>10.0</v>
      </c>
      <c r="L1378" s="187" t="s">
        <v>1260</v>
      </c>
    </row>
    <row r="1379" ht="11.25" customHeight="1">
      <c r="A1379" s="175" t="s">
        <v>5182</v>
      </c>
      <c r="B1379" s="188" t="s">
        <v>5183</v>
      </c>
      <c r="C1379" s="177" t="s">
        <v>1075</v>
      </c>
      <c r="D1379" s="175" t="s">
        <v>5184</v>
      </c>
      <c r="E1379" s="186" t="s">
        <v>5185</v>
      </c>
      <c r="F1379" s="177" t="s">
        <v>1758</v>
      </c>
      <c r="G1379" s="177">
        <v>4.0</v>
      </c>
      <c r="H1379" s="177">
        <v>1.0</v>
      </c>
      <c r="I1379" s="177">
        <v>4.0</v>
      </c>
      <c r="J1379" s="177">
        <v>50.0</v>
      </c>
      <c r="K1379" s="177">
        <v>12.5</v>
      </c>
      <c r="L1379" s="187" t="s">
        <v>1260</v>
      </c>
    </row>
    <row r="1380" ht="11.25" customHeight="1">
      <c r="A1380" s="175" t="s">
        <v>5186</v>
      </c>
      <c r="B1380" s="188" t="s">
        <v>5187</v>
      </c>
      <c r="C1380" s="177" t="s">
        <v>1075</v>
      </c>
      <c r="D1380" s="175" t="s">
        <v>5188</v>
      </c>
      <c r="E1380" s="186" t="s">
        <v>5189</v>
      </c>
      <c r="F1380" s="177" t="s">
        <v>4209</v>
      </c>
      <c r="G1380" s="177">
        <v>1.0</v>
      </c>
      <c r="H1380" s="177">
        <v>1.0</v>
      </c>
      <c r="I1380" s="177">
        <v>2.0</v>
      </c>
      <c r="J1380" s="177">
        <v>50.0</v>
      </c>
      <c r="K1380" s="177">
        <v>50.0</v>
      </c>
      <c r="L1380" s="187" t="s">
        <v>1260</v>
      </c>
    </row>
    <row r="1381" ht="11.25" customHeight="1">
      <c r="A1381" s="175" t="s">
        <v>5190</v>
      </c>
      <c r="B1381" s="188" t="s">
        <v>5191</v>
      </c>
      <c r="C1381" s="177" t="s">
        <v>1075</v>
      </c>
      <c r="D1381" s="175" t="s">
        <v>5192</v>
      </c>
      <c r="E1381" s="186" t="s">
        <v>5193</v>
      </c>
      <c r="F1381" s="177" t="s">
        <v>4209</v>
      </c>
      <c r="G1381" s="177">
        <v>1.0</v>
      </c>
      <c r="H1381" s="177">
        <v>1.0</v>
      </c>
      <c r="I1381" s="177">
        <v>5.0</v>
      </c>
      <c r="J1381" s="177">
        <v>50.0</v>
      </c>
      <c r="K1381" s="177">
        <v>50.0</v>
      </c>
      <c r="L1381" s="187" t="s">
        <v>1260</v>
      </c>
    </row>
    <row r="1382" ht="11.25" customHeight="1">
      <c r="A1382" s="175" t="s">
        <v>4354</v>
      </c>
      <c r="B1382" s="188" t="s">
        <v>4355</v>
      </c>
      <c r="C1382" s="177" t="s">
        <v>1075</v>
      </c>
      <c r="D1382" s="175" t="s">
        <v>4356</v>
      </c>
      <c r="E1382" s="186" t="s">
        <v>4357</v>
      </c>
      <c r="F1382" s="177" t="s">
        <v>1085</v>
      </c>
      <c r="G1382" s="177">
        <v>6.0</v>
      </c>
      <c r="H1382" s="177">
        <v>6.0</v>
      </c>
      <c r="I1382" s="177">
        <v>6.0</v>
      </c>
      <c r="J1382" s="177">
        <v>50.0</v>
      </c>
      <c r="K1382" s="177">
        <v>8.33</v>
      </c>
      <c r="L1382" s="187" t="s">
        <v>1260</v>
      </c>
    </row>
    <row r="1383" ht="11.25" customHeight="1">
      <c r="A1383" s="175" t="s">
        <v>5194</v>
      </c>
      <c r="B1383" s="188" t="s">
        <v>5191</v>
      </c>
      <c r="C1383" s="177" t="s">
        <v>1075</v>
      </c>
      <c r="D1383" s="175" t="s">
        <v>5195</v>
      </c>
      <c r="E1383" s="186" t="s">
        <v>5196</v>
      </c>
      <c r="F1383" s="177" t="s">
        <v>4209</v>
      </c>
      <c r="G1383" s="177">
        <v>1.0</v>
      </c>
      <c r="H1383" s="177">
        <v>1.0</v>
      </c>
      <c r="I1383" s="177">
        <v>5.0</v>
      </c>
      <c r="J1383" s="177">
        <v>50.0</v>
      </c>
      <c r="K1383" s="177">
        <v>50.0</v>
      </c>
      <c r="L1383" s="187" t="s">
        <v>1260</v>
      </c>
    </row>
    <row r="1384" ht="11.25" customHeight="1">
      <c r="A1384" s="175" t="s">
        <v>5197</v>
      </c>
      <c r="B1384" s="188" t="s">
        <v>5198</v>
      </c>
      <c r="C1384" s="177" t="s">
        <v>1075</v>
      </c>
      <c r="D1384" s="175" t="s">
        <v>5199</v>
      </c>
      <c r="E1384" s="186" t="s">
        <v>5200</v>
      </c>
      <c r="F1384" s="177" t="s">
        <v>4209</v>
      </c>
      <c r="G1384" s="177">
        <v>2.0</v>
      </c>
      <c r="H1384" s="177">
        <v>1.0</v>
      </c>
      <c r="I1384" s="177">
        <v>2.0</v>
      </c>
      <c r="J1384" s="177">
        <v>50.0</v>
      </c>
      <c r="K1384" s="177">
        <v>25.0</v>
      </c>
      <c r="L1384" s="187" t="s">
        <v>1260</v>
      </c>
    </row>
    <row r="1385" ht="11.25" customHeight="1">
      <c r="A1385" s="175" t="s">
        <v>5115</v>
      </c>
      <c r="B1385" s="188" t="s">
        <v>5116</v>
      </c>
      <c r="C1385" s="177" t="s">
        <v>1075</v>
      </c>
      <c r="D1385" s="175" t="s">
        <v>5201</v>
      </c>
      <c r="E1385" s="186" t="s">
        <v>5202</v>
      </c>
      <c r="F1385" s="177" t="s">
        <v>4209</v>
      </c>
      <c r="G1385" s="177">
        <v>3.0</v>
      </c>
      <c r="H1385" s="177">
        <v>3.0</v>
      </c>
      <c r="I1385" s="177">
        <v>3.0</v>
      </c>
      <c r="J1385" s="177">
        <v>50.0</v>
      </c>
      <c r="K1385" s="177">
        <v>16.66</v>
      </c>
      <c r="L1385" s="187" t="s">
        <v>1260</v>
      </c>
    </row>
    <row r="1386" ht="11.25" customHeight="1">
      <c r="A1386" s="175" t="s">
        <v>5115</v>
      </c>
      <c r="B1386" s="188" t="s">
        <v>5116</v>
      </c>
      <c r="C1386" s="177" t="s">
        <v>1075</v>
      </c>
      <c r="D1386" s="175" t="s">
        <v>5203</v>
      </c>
      <c r="E1386" s="186" t="s">
        <v>5204</v>
      </c>
      <c r="F1386" s="177" t="s">
        <v>4209</v>
      </c>
      <c r="G1386" s="177">
        <v>3.0</v>
      </c>
      <c r="H1386" s="177">
        <v>3.0</v>
      </c>
      <c r="I1386" s="177">
        <v>3.0</v>
      </c>
      <c r="J1386" s="177">
        <v>50.0</v>
      </c>
      <c r="K1386" s="177">
        <v>16.66</v>
      </c>
      <c r="L1386" s="187" t="s">
        <v>1260</v>
      </c>
    </row>
    <row r="1387" ht="11.25" customHeight="1">
      <c r="A1387" s="175" t="s">
        <v>5205</v>
      </c>
      <c r="B1387" s="188" t="s">
        <v>5108</v>
      </c>
      <c r="C1387" s="177" t="s">
        <v>1075</v>
      </c>
      <c r="D1387" s="175" t="s">
        <v>5206</v>
      </c>
      <c r="E1387" s="186" t="s">
        <v>5207</v>
      </c>
      <c r="F1387" s="177" t="s">
        <v>1085</v>
      </c>
      <c r="G1387" s="177">
        <v>1.0</v>
      </c>
      <c r="H1387" s="177">
        <v>1.0</v>
      </c>
      <c r="I1387" s="177">
        <v>10.0</v>
      </c>
      <c r="J1387" s="177">
        <v>50.0</v>
      </c>
      <c r="K1387" s="177">
        <v>50.0</v>
      </c>
      <c r="L1387" s="187" t="s">
        <v>1260</v>
      </c>
    </row>
    <row r="1388" ht="11.25" customHeight="1">
      <c r="A1388" s="175" t="s">
        <v>5208</v>
      </c>
      <c r="B1388" s="188" t="s">
        <v>5209</v>
      </c>
      <c r="C1388" s="177" t="s">
        <v>1075</v>
      </c>
      <c r="D1388" s="175" t="s">
        <v>5210</v>
      </c>
      <c r="E1388" s="186" t="s">
        <v>5211</v>
      </c>
      <c r="F1388" s="177" t="s">
        <v>4209</v>
      </c>
      <c r="G1388" s="177">
        <v>3.0</v>
      </c>
      <c r="H1388" s="177">
        <v>2.0</v>
      </c>
      <c r="I1388" s="177">
        <v>7.0</v>
      </c>
      <c r="J1388" s="177">
        <v>50.0</v>
      </c>
      <c r="K1388" s="177">
        <v>16.66</v>
      </c>
      <c r="L1388" s="187" t="s">
        <v>1260</v>
      </c>
    </row>
    <row r="1389" ht="11.25" customHeight="1">
      <c r="A1389" s="175" t="s">
        <v>5107</v>
      </c>
      <c r="B1389" s="188" t="s">
        <v>5108</v>
      </c>
      <c r="C1389" s="177" t="s">
        <v>1075</v>
      </c>
      <c r="D1389" s="175" t="s">
        <v>5212</v>
      </c>
      <c r="E1389" s="186" t="s">
        <v>5213</v>
      </c>
      <c r="F1389" s="177" t="s">
        <v>4209</v>
      </c>
      <c r="G1389" s="177">
        <v>1.0</v>
      </c>
      <c r="H1389" s="177">
        <v>1.0</v>
      </c>
      <c r="I1389" s="177">
        <v>10.0</v>
      </c>
      <c r="J1389" s="177">
        <v>50.0</v>
      </c>
      <c r="K1389" s="177">
        <v>50.0</v>
      </c>
      <c r="L1389" s="187" t="s">
        <v>1260</v>
      </c>
    </row>
    <row r="1390" ht="11.25" customHeight="1">
      <c r="A1390" s="175" t="s">
        <v>5214</v>
      </c>
      <c r="B1390" s="188" t="s">
        <v>5140</v>
      </c>
      <c r="C1390" s="177" t="s">
        <v>1075</v>
      </c>
      <c r="D1390" s="175" t="s">
        <v>5215</v>
      </c>
      <c r="E1390" s="186" t="s">
        <v>5216</v>
      </c>
      <c r="F1390" s="177" t="s">
        <v>4209</v>
      </c>
      <c r="G1390" s="177">
        <v>2.0</v>
      </c>
      <c r="H1390" s="177">
        <v>2.0</v>
      </c>
      <c r="I1390" s="177">
        <v>10.0</v>
      </c>
      <c r="J1390" s="177">
        <v>50.0</v>
      </c>
      <c r="K1390" s="177">
        <v>25.0</v>
      </c>
      <c r="L1390" s="187" t="s">
        <v>1260</v>
      </c>
    </row>
    <row r="1391" ht="11.25" customHeight="1">
      <c r="A1391" s="175" t="s">
        <v>5217</v>
      </c>
      <c r="B1391" s="188" t="s">
        <v>5218</v>
      </c>
      <c r="C1391" s="177" t="s">
        <v>1075</v>
      </c>
      <c r="D1391" s="175" t="s">
        <v>5219</v>
      </c>
      <c r="E1391" s="186" t="s">
        <v>5220</v>
      </c>
      <c r="F1391" s="177" t="s">
        <v>1085</v>
      </c>
      <c r="G1391" s="177">
        <v>2.0</v>
      </c>
      <c r="H1391" s="210">
        <v>1.0</v>
      </c>
      <c r="I1391" s="210">
        <v>2.0</v>
      </c>
      <c r="J1391" s="210">
        <v>50.0</v>
      </c>
      <c r="K1391" s="177">
        <v>25.0</v>
      </c>
      <c r="L1391" s="187" t="s">
        <v>1260</v>
      </c>
    </row>
    <row r="1392" ht="11.25" customHeight="1">
      <c r="A1392" s="175" t="s">
        <v>5221</v>
      </c>
      <c r="B1392" s="188" t="s">
        <v>5222</v>
      </c>
      <c r="C1392" s="177" t="s">
        <v>1075</v>
      </c>
      <c r="D1392" s="175" t="s">
        <v>5223</v>
      </c>
      <c r="E1392" s="186" t="s">
        <v>5224</v>
      </c>
      <c r="F1392" s="177" t="s">
        <v>4209</v>
      </c>
      <c r="G1392" s="177">
        <v>1.0</v>
      </c>
      <c r="H1392" s="177">
        <v>1.0</v>
      </c>
      <c r="I1392" s="177">
        <v>6.0</v>
      </c>
      <c r="J1392" s="177">
        <v>50.0</v>
      </c>
      <c r="K1392" s="177">
        <v>50.0</v>
      </c>
      <c r="L1392" s="187" t="s">
        <v>1260</v>
      </c>
    </row>
    <row r="1393" ht="11.25" customHeight="1">
      <c r="A1393" s="175" t="s">
        <v>5139</v>
      </c>
      <c r="B1393" s="188" t="s">
        <v>5140</v>
      </c>
      <c r="C1393" s="177" t="s">
        <v>1075</v>
      </c>
      <c r="D1393" s="175" t="s">
        <v>5225</v>
      </c>
      <c r="E1393" s="186" t="s">
        <v>5226</v>
      </c>
      <c r="F1393" s="177" t="s">
        <v>4209</v>
      </c>
      <c r="G1393" s="177">
        <v>2.0</v>
      </c>
      <c r="H1393" s="177">
        <v>2.0</v>
      </c>
      <c r="I1393" s="177">
        <v>10.0</v>
      </c>
      <c r="J1393" s="177">
        <v>50.0</v>
      </c>
      <c r="K1393" s="177">
        <v>25.0</v>
      </c>
      <c r="L1393" s="187" t="s">
        <v>1260</v>
      </c>
    </row>
    <row r="1394" ht="11.25" customHeight="1">
      <c r="A1394" s="175" t="s">
        <v>5107</v>
      </c>
      <c r="B1394" s="188" t="s">
        <v>5108</v>
      </c>
      <c r="C1394" s="177" t="s">
        <v>1075</v>
      </c>
      <c r="D1394" s="175" t="s">
        <v>5227</v>
      </c>
      <c r="E1394" s="186" t="s">
        <v>5228</v>
      </c>
      <c r="F1394" s="177" t="s">
        <v>4209</v>
      </c>
      <c r="G1394" s="177">
        <v>1.0</v>
      </c>
      <c r="H1394" s="177">
        <v>1.0</v>
      </c>
      <c r="I1394" s="177">
        <v>10.0</v>
      </c>
      <c r="J1394" s="177">
        <v>50.0</v>
      </c>
      <c r="K1394" s="177">
        <v>50.0</v>
      </c>
      <c r="L1394" s="187" t="s">
        <v>1260</v>
      </c>
    </row>
    <row r="1395" ht="11.25" customHeight="1">
      <c r="A1395" s="175" t="s">
        <v>5131</v>
      </c>
      <c r="B1395" s="188" t="s">
        <v>5132</v>
      </c>
      <c r="C1395" s="177" t="s">
        <v>1075</v>
      </c>
      <c r="D1395" s="175" t="s">
        <v>5229</v>
      </c>
      <c r="E1395" s="186" t="s">
        <v>5230</v>
      </c>
      <c r="F1395" s="177" t="s">
        <v>4209</v>
      </c>
      <c r="G1395" s="177">
        <v>1.0</v>
      </c>
      <c r="H1395" s="177">
        <v>1.0</v>
      </c>
      <c r="I1395" s="177">
        <v>7.0</v>
      </c>
      <c r="J1395" s="177">
        <v>50.0</v>
      </c>
      <c r="K1395" s="177">
        <v>50.0</v>
      </c>
      <c r="L1395" s="187" t="s">
        <v>1260</v>
      </c>
    </row>
    <row r="1396" ht="11.25" customHeight="1">
      <c r="A1396" s="175" t="s">
        <v>5231</v>
      </c>
      <c r="B1396" s="188" t="s">
        <v>1254</v>
      </c>
      <c r="C1396" s="177" t="s">
        <v>1075</v>
      </c>
      <c r="D1396" s="175" t="s">
        <v>5232</v>
      </c>
      <c r="E1396" s="186" t="s">
        <v>5233</v>
      </c>
      <c r="F1396" s="177" t="s">
        <v>4209</v>
      </c>
      <c r="G1396" s="177">
        <v>1.0</v>
      </c>
      <c r="H1396" s="177">
        <v>1.0</v>
      </c>
      <c r="I1396" s="177">
        <v>5.0</v>
      </c>
      <c r="J1396" s="177">
        <v>50.0</v>
      </c>
      <c r="K1396" s="177">
        <v>50.0</v>
      </c>
      <c r="L1396" s="187" t="s">
        <v>1260</v>
      </c>
    </row>
    <row r="1397" ht="11.25" customHeight="1">
      <c r="A1397" s="175" t="s">
        <v>1936</v>
      </c>
      <c r="B1397" s="188" t="s">
        <v>5234</v>
      </c>
      <c r="C1397" s="177" t="s">
        <v>1075</v>
      </c>
      <c r="D1397" s="175" t="s">
        <v>5235</v>
      </c>
      <c r="E1397" s="186" t="s">
        <v>5236</v>
      </c>
      <c r="F1397" s="177" t="s">
        <v>4209</v>
      </c>
      <c r="G1397" s="177">
        <v>1.0</v>
      </c>
      <c r="H1397" s="177">
        <v>1.0</v>
      </c>
      <c r="I1397" s="177">
        <v>1.0</v>
      </c>
      <c r="J1397" s="177">
        <v>50.0</v>
      </c>
      <c r="K1397" s="177">
        <v>50.0</v>
      </c>
      <c r="L1397" s="187" t="s">
        <v>1260</v>
      </c>
    </row>
    <row r="1398" ht="11.25" customHeight="1">
      <c r="A1398" s="175" t="s">
        <v>5115</v>
      </c>
      <c r="B1398" s="188" t="s">
        <v>5116</v>
      </c>
      <c r="C1398" s="177" t="s">
        <v>1075</v>
      </c>
      <c r="D1398" s="175" t="s">
        <v>5237</v>
      </c>
      <c r="E1398" s="186" t="s">
        <v>5238</v>
      </c>
      <c r="F1398" s="177" t="s">
        <v>4209</v>
      </c>
      <c r="G1398" s="177">
        <v>3.0</v>
      </c>
      <c r="H1398" s="177">
        <v>1.0</v>
      </c>
      <c r="I1398" s="177">
        <v>3.0</v>
      </c>
      <c r="J1398" s="177">
        <v>50.0</v>
      </c>
      <c r="K1398" s="177">
        <v>16.66</v>
      </c>
      <c r="L1398" s="187" t="s">
        <v>1260</v>
      </c>
    </row>
    <row r="1399" ht="11.25" customHeight="1">
      <c r="A1399" s="175" t="s">
        <v>5239</v>
      </c>
      <c r="B1399" s="188" t="s">
        <v>5240</v>
      </c>
      <c r="C1399" s="177" t="s">
        <v>1075</v>
      </c>
      <c r="D1399" s="175" t="s">
        <v>5241</v>
      </c>
      <c r="E1399" s="186" t="s">
        <v>5242</v>
      </c>
      <c r="F1399" s="177" t="s">
        <v>4209</v>
      </c>
      <c r="G1399" s="177">
        <v>1.0</v>
      </c>
      <c r="H1399" s="177">
        <v>1.0</v>
      </c>
      <c r="I1399" s="177">
        <v>5.0</v>
      </c>
      <c r="J1399" s="177">
        <v>50.0</v>
      </c>
      <c r="K1399" s="177">
        <v>50.0</v>
      </c>
      <c r="L1399" s="187" t="s">
        <v>1260</v>
      </c>
    </row>
    <row r="1400" ht="11.25" customHeight="1">
      <c r="A1400" s="175" t="s">
        <v>5243</v>
      </c>
      <c r="B1400" s="188" t="s">
        <v>5198</v>
      </c>
      <c r="C1400" s="177" t="s">
        <v>1075</v>
      </c>
      <c r="D1400" s="175" t="s">
        <v>5244</v>
      </c>
      <c r="E1400" s="186" t="s">
        <v>5245</v>
      </c>
      <c r="F1400" s="177" t="s">
        <v>4209</v>
      </c>
      <c r="G1400" s="177">
        <v>2.0</v>
      </c>
      <c r="H1400" s="177">
        <v>1.0</v>
      </c>
      <c r="I1400" s="177">
        <v>2.0</v>
      </c>
      <c r="J1400" s="177">
        <v>50.0</v>
      </c>
      <c r="K1400" s="177">
        <v>25.0</v>
      </c>
      <c r="L1400" s="187" t="s">
        <v>1260</v>
      </c>
    </row>
    <row r="1401" ht="11.25" customHeight="1">
      <c r="A1401" s="175" t="s">
        <v>5246</v>
      </c>
      <c r="B1401" s="188" t="s">
        <v>5247</v>
      </c>
      <c r="C1401" s="177" t="s">
        <v>1075</v>
      </c>
      <c r="D1401" s="175" t="s">
        <v>5248</v>
      </c>
      <c r="E1401" s="186" t="s">
        <v>5249</v>
      </c>
      <c r="F1401" s="177" t="s">
        <v>4209</v>
      </c>
      <c r="G1401" s="177">
        <v>3.0</v>
      </c>
      <c r="H1401" s="177">
        <v>3.0</v>
      </c>
      <c r="I1401" s="177">
        <v>3.0</v>
      </c>
      <c r="J1401" s="177">
        <v>50.0</v>
      </c>
      <c r="K1401" s="177">
        <v>16.66</v>
      </c>
      <c r="L1401" s="187" t="s">
        <v>1260</v>
      </c>
    </row>
    <row r="1402" ht="11.25" customHeight="1">
      <c r="A1402" s="175" t="s">
        <v>5250</v>
      </c>
      <c r="B1402" s="188" t="s">
        <v>5251</v>
      </c>
      <c r="C1402" s="177" t="s">
        <v>1075</v>
      </c>
      <c r="D1402" s="175" t="s">
        <v>5252</v>
      </c>
      <c r="E1402" s="186" t="s">
        <v>5253</v>
      </c>
      <c r="F1402" s="177" t="s">
        <v>4209</v>
      </c>
      <c r="G1402" s="177">
        <v>2.0</v>
      </c>
      <c r="H1402" s="177">
        <v>1.0</v>
      </c>
      <c r="I1402" s="177">
        <v>2.0</v>
      </c>
      <c r="J1402" s="177">
        <v>50.0</v>
      </c>
      <c r="K1402" s="177">
        <v>25.0</v>
      </c>
      <c r="L1402" s="187" t="s">
        <v>1260</v>
      </c>
    </row>
    <row r="1403" ht="11.25" customHeight="1">
      <c r="A1403" s="175" t="s">
        <v>5115</v>
      </c>
      <c r="B1403" s="188" t="s">
        <v>5116</v>
      </c>
      <c r="C1403" s="177" t="s">
        <v>1075</v>
      </c>
      <c r="D1403" s="175" t="s">
        <v>5254</v>
      </c>
      <c r="E1403" s="186" t="s">
        <v>5255</v>
      </c>
      <c r="F1403" s="177" t="s">
        <v>4209</v>
      </c>
      <c r="G1403" s="177">
        <v>3.0</v>
      </c>
      <c r="H1403" s="177">
        <v>1.0</v>
      </c>
      <c r="I1403" s="177">
        <v>3.0</v>
      </c>
      <c r="J1403" s="177">
        <v>50.0</v>
      </c>
      <c r="K1403" s="177">
        <v>16.66</v>
      </c>
      <c r="L1403" s="187" t="s">
        <v>1260</v>
      </c>
    </row>
    <row r="1404" ht="11.25" customHeight="1">
      <c r="A1404" s="175" t="s">
        <v>4426</v>
      </c>
      <c r="B1404" s="188" t="s">
        <v>4427</v>
      </c>
      <c r="C1404" s="177" t="s">
        <v>1075</v>
      </c>
      <c r="D1404" s="175" t="s">
        <v>5256</v>
      </c>
      <c r="E1404" s="186" t="s">
        <v>5257</v>
      </c>
      <c r="F1404" s="177" t="s">
        <v>4209</v>
      </c>
      <c r="G1404" s="177">
        <v>1.0</v>
      </c>
      <c r="H1404" s="177">
        <v>1.0</v>
      </c>
      <c r="I1404" s="177">
        <v>9.0</v>
      </c>
      <c r="J1404" s="177">
        <v>50.0</v>
      </c>
      <c r="K1404" s="177">
        <v>50.0</v>
      </c>
      <c r="L1404" s="187" t="s">
        <v>1260</v>
      </c>
    </row>
    <row r="1405" ht="11.25" customHeight="1">
      <c r="A1405" s="175" t="s">
        <v>4358</v>
      </c>
      <c r="B1405" s="188" t="s">
        <v>4355</v>
      </c>
      <c r="C1405" s="177" t="s">
        <v>1075</v>
      </c>
      <c r="D1405" s="175" t="s">
        <v>4359</v>
      </c>
      <c r="E1405" s="186" t="s">
        <v>3949</v>
      </c>
      <c r="F1405" s="177" t="s">
        <v>4209</v>
      </c>
      <c r="G1405" s="177">
        <v>6.0</v>
      </c>
      <c r="H1405" s="177">
        <v>6.0</v>
      </c>
      <c r="I1405" s="177">
        <v>6.0</v>
      </c>
      <c r="J1405" s="177">
        <v>50.0</v>
      </c>
      <c r="K1405" s="177">
        <v>8.33</v>
      </c>
      <c r="L1405" s="187" t="s">
        <v>1260</v>
      </c>
    </row>
    <row r="1406" ht="11.25" customHeight="1">
      <c r="A1406" s="175" t="s">
        <v>5115</v>
      </c>
      <c r="B1406" s="188" t="s">
        <v>5116</v>
      </c>
      <c r="C1406" s="177" t="s">
        <v>1075</v>
      </c>
      <c r="D1406" s="175" t="s">
        <v>5258</v>
      </c>
      <c r="E1406" s="186" t="s">
        <v>3949</v>
      </c>
      <c r="F1406" s="177" t="s">
        <v>4209</v>
      </c>
      <c r="G1406" s="177">
        <v>3.0</v>
      </c>
      <c r="H1406" s="177">
        <v>3.0</v>
      </c>
      <c r="I1406" s="177">
        <v>3.0</v>
      </c>
      <c r="J1406" s="177">
        <v>50.0</v>
      </c>
      <c r="K1406" s="177">
        <v>16.66</v>
      </c>
      <c r="L1406" s="187" t="s">
        <v>1260</v>
      </c>
    </row>
    <row r="1407" ht="11.25" customHeight="1">
      <c r="A1407" s="175" t="s">
        <v>5115</v>
      </c>
      <c r="B1407" s="188" t="s">
        <v>5116</v>
      </c>
      <c r="C1407" s="177" t="s">
        <v>1075</v>
      </c>
      <c r="D1407" s="175" t="s">
        <v>5259</v>
      </c>
      <c r="E1407" s="186" t="s">
        <v>5260</v>
      </c>
      <c r="F1407" s="177" t="s">
        <v>4209</v>
      </c>
      <c r="G1407" s="177">
        <v>3.0</v>
      </c>
      <c r="H1407" s="177">
        <v>1.0</v>
      </c>
      <c r="I1407" s="177">
        <v>3.0</v>
      </c>
      <c r="J1407" s="177">
        <v>50.0</v>
      </c>
      <c r="K1407" s="177">
        <v>16.66</v>
      </c>
      <c r="L1407" s="187" t="s">
        <v>1260</v>
      </c>
    </row>
    <row r="1408" ht="11.25" customHeight="1">
      <c r="A1408" s="175" t="s">
        <v>5197</v>
      </c>
      <c r="B1408" s="188" t="s">
        <v>5198</v>
      </c>
      <c r="C1408" s="177" t="s">
        <v>1075</v>
      </c>
      <c r="D1408" s="175" t="s">
        <v>5261</v>
      </c>
      <c r="E1408" s="186" t="s">
        <v>5262</v>
      </c>
      <c r="F1408" s="177" t="s">
        <v>4209</v>
      </c>
      <c r="G1408" s="177">
        <v>2.0</v>
      </c>
      <c r="H1408" s="177">
        <v>1.0</v>
      </c>
      <c r="I1408" s="177">
        <v>2.0</v>
      </c>
      <c r="J1408" s="177">
        <v>50.0</v>
      </c>
      <c r="K1408" s="177">
        <v>25.0</v>
      </c>
      <c r="L1408" s="187" t="s">
        <v>1260</v>
      </c>
    </row>
    <row r="1409" ht="11.25" customHeight="1">
      <c r="A1409" s="175" t="s">
        <v>5115</v>
      </c>
      <c r="B1409" s="188" t="s">
        <v>5116</v>
      </c>
      <c r="C1409" s="177" t="s">
        <v>1075</v>
      </c>
      <c r="D1409" s="175" t="s">
        <v>5263</v>
      </c>
      <c r="E1409" s="186" t="s">
        <v>5264</v>
      </c>
      <c r="F1409" s="177" t="s">
        <v>4209</v>
      </c>
      <c r="G1409" s="177">
        <v>3.0</v>
      </c>
      <c r="H1409" s="177">
        <v>1.0</v>
      </c>
      <c r="I1409" s="177">
        <v>3.0</v>
      </c>
      <c r="J1409" s="177">
        <v>50.0</v>
      </c>
      <c r="K1409" s="177">
        <v>16.66</v>
      </c>
      <c r="L1409" s="187" t="s">
        <v>1260</v>
      </c>
    </row>
    <row r="1410" ht="11.25" customHeight="1">
      <c r="A1410" s="175" t="s">
        <v>5265</v>
      </c>
      <c r="B1410" s="188" t="s">
        <v>5108</v>
      </c>
      <c r="C1410" s="177" t="s">
        <v>1075</v>
      </c>
      <c r="D1410" s="175" t="s">
        <v>5266</v>
      </c>
      <c r="E1410" s="186" t="s">
        <v>5267</v>
      </c>
      <c r="F1410" s="177" t="s">
        <v>4209</v>
      </c>
      <c r="G1410" s="177">
        <v>1.0</v>
      </c>
      <c r="H1410" s="177">
        <v>1.0</v>
      </c>
      <c r="I1410" s="177">
        <v>10.0</v>
      </c>
      <c r="J1410" s="177">
        <v>50.0</v>
      </c>
      <c r="K1410" s="177">
        <v>50.0</v>
      </c>
      <c r="L1410" s="187" t="s">
        <v>1260</v>
      </c>
    </row>
    <row r="1411" ht="11.25" customHeight="1">
      <c r="A1411" s="175" t="s">
        <v>5268</v>
      </c>
      <c r="B1411" s="188" t="s">
        <v>767</v>
      </c>
      <c r="C1411" s="177" t="s">
        <v>1075</v>
      </c>
      <c r="D1411" s="175" t="s">
        <v>5269</v>
      </c>
      <c r="E1411" s="186" t="s">
        <v>5270</v>
      </c>
      <c r="F1411" s="177" t="s">
        <v>4209</v>
      </c>
      <c r="G1411" s="177">
        <v>5.0</v>
      </c>
      <c r="H1411" s="177">
        <v>5.0</v>
      </c>
      <c r="I1411" s="177">
        <v>5.0</v>
      </c>
      <c r="J1411" s="177">
        <v>50.0</v>
      </c>
      <c r="K1411" s="177">
        <v>10.0</v>
      </c>
      <c r="L1411" s="187" t="s">
        <v>1260</v>
      </c>
    </row>
    <row r="1412" ht="11.25" customHeight="1">
      <c r="A1412" s="175" t="s">
        <v>1290</v>
      </c>
      <c r="B1412" s="188" t="s">
        <v>1289</v>
      </c>
      <c r="C1412" s="177" t="s">
        <v>1075</v>
      </c>
      <c r="D1412" s="175" t="s">
        <v>5271</v>
      </c>
      <c r="E1412" s="186" t="s">
        <v>5272</v>
      </c>
      <c r="F1412" s="177" t="s">
        <v>1085</v>
      </c>
      <c r="G1412" s="177">
        <v>1.0</v>
      </c>
      <c r="H1412" s="177">
        <v>1.0</v>
      </c>
      <c r="I1412" s="177">
        <v>10.0</v>
      </c>
      <c r="J1412" s="177">
        <v>50.0</v>
      </c>
      <c r="K1412" s="177">
        <v>50.0</v>
      </c>
      <c r="L1412" s="187" t="s">
        <v>1260</v>
      </c>
    </row>
    <row r="1413" ht="11.25" customHeight="1">
      <c r="A1413" s="175" t="s">
        <v>5197</v>
      </c>
      <c r="B1413" s="188" t="s">
        <v>5251</v>
      </c>
      <c r="C1413" s="177" t="s">
        <v>1075</v>
      </c>
      <c r="D1413" s="175" t="s">
        <v>5273</v>
      </c>
      <c r="E1413" s="186" t="s">
        <v>5274</v>
      </c>
      <c r="F1413" s="177" t="s">
        <v>4209</v>
      </c>
      <c r="G1413" s="177">
        <v>2.0</v>
      </c>
      <c r="H1413" s="177">
        <v>1.0</v>
      </c>
      <c r="I1413" s="177">
        <v>2.0</v>
      </c>
      <c r="J1413" s="177">
        <v>50.0</v>
      </c>
      <c r="K1413" s="177">
        <v>25.0</v>
      </c>
      <c r="L1413" s="187" t="s">
        <v>1260</v>
      </c>
    </row>
    <row r="1414" ht="11.25" customHeight="1">
      <c r="A1414" s="175" t="s">
        <v>5275</v>
      </c>
      <c r="B1414" s="188" t="s">
        <v>5276</v>
      </c>
      <c r="C1414" s="177" t="s">
        <v>1075</v>
      </c>
      <c r="D1414" s="175" t="s">
        <v>5277</v>
      </c>
      <c r="E1414" s="186" t="s">
        <v>5278</v>
      </c>
      <c r="F1414" s="177" t="s">
        <v>4209</v>
      </c>
      <c r="G1414" s="177">
        <v>4.0</v>
      </c>
      <c r="H1414" s="177">
        <v>1.0</v>
      </c>
      <c r="I1414" s="177">
        <v>4.0</v>
      </c>
      <c r="J1414" s="177">
        <v>50.0</v>
      </c>
      <c r="K1414" s="177">
        <v>12.5</v>
      </c>
      <c r="L1414" s="187" t="s">
        <v>1260</v>
      </c>
    </row>
    <row r="1415" ht="11.25" customHeight="1">
      <c r="A1415" s="175" t="s">
        <v>5279</v>
      </c>
      <c r="B1415" s="188" t="s">
        <v>5280</v>
      </c>
      <c r="C1415" s="177" t="s">
        <v>1075</v>
      </c>
      <c r="D1415" s="175" t="s">
        <v>5281</v>
      </c>
      <c r="E1415" s="186" t="s">
        <v>5282</v>
      </c>
      <c r="F1415" s="177" t="s">
        <v>4209</v>
      </c>
      <c r="G1415" s="177">
        <v>1.0</v>
      </c>
      <c r="H1415" s="177">
        <v>1.0</v>
      </c>
      <c r="I1415" s="177">
        <v>7.0</v>
      </c>
      <c r="J1415" s="177">
        <v>50.0</v>
      </c>
      <c r="K1415" s="177">
        <v>50.0</v>
      </c>
      <c r="L1415" s="187" t="s">
        <v>1260</v>
      </c>
    </row>
    <row r="1416" ht="11.25" customHeight="1">
      <c r="A1416" s="175" t="s">
        <v>5115</v>
      </c>
      <c r="B1416" s="188" t="s">
        <v>5116</v>
      </c>
      <c r="C1416" s="177" t="s">
        <v>1075</v>
      </c>
      <c r="D1416" s="175" t="s">
        <v>5283</v>
      </c>
      <c r="E1416" s="186" t="s">
        <v>5284</v>
      </c>
      <c r="F1416" s="177" t="s">
        <v>4209</v>
      </c>
      <c r="G1416" s="177">
        <v>3.0</v>
      </c>
      <c r="H1416" s="177">
        <v>1.0</v>
      </c>
      <c r="I1416" s="177">
        <v>3.0</v>
      </c>
      <c r="J1416" s="177">
        <v>50.0</v>
      </c>
      <c r="K1416" s="177">
        <v>16.66</v>
      </c>
      <c r="L1416" s="187" t="s">
        <v>1260</v>
      </c>
    </row>
    <row r="1417" ht="11.25" customHeight="1">
      <c r="A1417" s="175" t="s">
        <v>5119</v>
      </c>
      <c r="B1417" s="188" t="s">
        <v>5120</v>
      </c>
      <c r="C1417" s="177" t="s">
        <v>1075</v>
      </c>
      <c r="D1417" s="175" t="s">
        <v>5285</v>
      </c>
      <c r="E1417" s="186" t="s">
        <v>5286</v>
      </c>
      <c r="F1417" s="177" t="s">
        <v>4209</v>
      </c>
      <c r="G1417" s="177">
        <v>1.0</v>
      </c>
      <c r="H1417" s="177">
        <v>1.0</v>
      </c>
      <c r="I1417" s="177">
        <v>5.0</v>
      </c>
      <c r="J1417" s="177">
        <v>50.0</v>
      </c>
      <c r="K1417" s="177">
        <v>50.0</v>
      </c>
      <c r="L1417" s="187" t="s">
        <v>1260</v>
      </c>
    </row>
    <row r="1418" ht="11.25" customHeight="1">
      <c r="A1418" s="175" t="s">
        <v>5139</v>
      </c>
      <c r="B1418" s="188" t="s">
        <v>5140</v>
      </c>
      <c r="C1418" s="177" t="s">
        <v>1075</v>
      </c>
      <c r="D1418" s="175" t="s">
        <v>5287</v>
      </c>
      <c r="E1418" s="186" t="s">
        <v>5288</v>
      </c>
      <c r="F1418" s="177" t="s">
        <v>4209</v>
      </c>
      <c r="G1418" s="177">
        <v>2.0</v>
      </c>
      <c r="H1418" s="177">
        <v>2.0</v>
      </c>
      <c r="I1418" s="177">
        <v>10.0</v>
      </c>
      <c r="J1418" s="177">
        <v>50.0</v>
      </c>
      <c r="K1418" s="177">
        <v>25.0</v>
      </c>
      <c r="L1418" s="187" t="s">
        <v>1260</v>
      </c>
    </row>
    <row r="1419" ht="11.25" customHeight="1">
      <c r="A1419" s="175" t="s">
        <v>5289</v>
      </c>
      <c r="B1419" s="188" t="s">
        <v>5108</v>
      </c>
      <c r="C1419" s="177" t="s">
        <v>1075</v>
      </c>
      <c r="D1419" s="175" t="s">
        <v>5290</v>
      </c>
      <c r="E1419" s="186" t="s">
        <v>5291</v>
      </c>
      <c r="F1419" s="177" t="s">
        <v>4209</v>
      </c>
      <c r="G1419" s="177">
        <v>1.0</v>
      </c>
      <c r="H1419" s="177">
        <v>1.0</v>
      </c>
      <c r="I1419" s="177">
        <v>10.0</v>
      </c>
      <c r="J1419" s="177">
        <v>50.0</v>
      </c>
      <c r="K1419" s="177">
        <v>50.0</v>
      </c>
      <c r="L1419" s="187" t="s">
        <v>1260</v>
      </c>
    </row>
    <row r="1420" ht="11.25" customHeight="1">
      <c r="A1420" s="175" t="s">
        <v>5292</v>
      </c>
      <c r="B1420" s="188" t="s">
        <v>1254</v>
      </c>
      <c r="C1420" s="177" t="s">
        <v>1075</v>
      </c>
      <c r="D1420" s="175" t="s">
        <v>5293</v>
      </c>
      <c r="E1420" s="186" t="s">
        <v>5294</v>
      </c>
      <c r="F1420" s="177" t="s">
        <v>4209</v>
      </c>
      <c r="G1420" s="177">
        <v>1.0</v>
      </c>
      <c r="H1420" s="177">
        <v>1.0</v>
      </c>
      <c r="I1420" s="177">
        <v>5.0</v>
      </c>
      <c r="J1420" s="177">
        <v>50.0</v>
      </c>
      <c r="K1420" s="177">
        <v>50.0</v>
      </c>
      <c r="L1420" s="187" t="s">
        <v>1260</v>
      </c>
    </row>
    <row r="1421" ht="11.25" customHeight="1">
      <c r="A1421" s="175" t="s">
        <v>5295</v>
      </c>
      <c r="B1421" s="188" t="s">
        <v>5296</v>
      </c>
      <c r="C1421" s="177" t="s">
        <v>1075</v>
      </c>
      <c r="D1421" s="175" t="s">
        <v>5297</v>
      </c>
      <c r="E1421" s="186" t="s">
        <v>5298</v>
      </c>
      <c r="F1421" s="177" t="s">
        <v>1085</v>
      </c>
      <c r="G1421" s="177">
        <v>5.0</v>
      </c>
      <c r="H1421" s="177">
        <v>1.0</v>
      </c>
      <c r="I1421" s="177">
        <v>5.0</v>
      </c>
      <c r="J1421" s="177">
        <v>50.0</v>
      </c>
      <c r="K1421" s="177">
        <v>10.0</v>
      </c>
      <c r="L1421" s="187" t="s">
        <v>1260</v>
      </c>
    </row>
    <row r="1422" ht="11.25" customHeight="1">
      <c r="A1422" s="175" t="s">
        <v>5111</v>
      </c>
      <c r="B1422" s="188" t="s">
        <v>5112</v>
      </c>
      <c r="C1422" s="177" t="s">
        <v>1075</v>
      </c>
      <c r="D1422" s="175" t="s">
        <v>5299</v>
      </c>
      <c r="E1422" s="186" t="s">
        <v>5300</v>
      </c>
      <c r="F1422" s="177" t="s">
        <v>4209</v>
      </c>
      <c r="G1422" s="177">
        <v>2.0</v>
      </c>
      <c r="H1422" s="177">
        <v>2.0</v>
      </c>
      <c r="I1422" s="177">
        <v>9.0</v>
      </c>
      <c r="J1422" s="177">
        <v>50.0</v>
      </c>
      <c r="K1422" s="177">
        <v>25.0</v>
      </c>
      <c r="L1422" s="187" t="s">
        <v>1260</v>
      </c>
    </row>
    <row r="1423" ht="11.25" customHeight="1">
      <c r="A1423" s="175" t="s">
        <v>5301</v>
      </c>
      <c r="B1423" s="188" t="s">
        <v>5302</v>
      </c>
      <c r="C1423" s="177" t="s">
        <v>1075</v>
      </c>
      <c r="D1423" s="175" t="s">
        <v>5303</v>
      </c>
      <c r="E1423" s="186" t="s">
        <v>5304</v>
      </c>
      <c r="F1423" s="177" t="s">
        <v>4209</v>
      </c>
      <c r="G1423" s="177">
        <v>4.0</v>
      </c>
      <c r="H1423" s="177">
        <v>3.0</v>
      </c>
      <c r="I1423" s="177">
        <v>4.0</v>
      </c>
      <c r="J1423" s="177">
        <v>50.0</v>
      </c>
      <c r="K1423" s="177">
        <v>12.5</v>
      </c>
      <c r="L1423" s="187" t="s">
        <v>1260</v>
      </c>
    </row>
    <row r="1424" ht="11.25" customHeight="1">
      <c r="A1424" s="175" t="s">
        <v>4360</v>
      </c>
      <c r="B1424" s="188" t="s">
        <v>4348</v>
      </c>
      <c r="C1424" s="177" t="s">
        <v>1075</v>
      </c>
      <c r="D1424" s="175" t="s">
        <v>4361</v>
      </c>
      <c r="E1424" s="186" t="s">
        <v>4362</v>
      </c>
      <c r="F1424" s="177" t="s">
        <v>4209</v>
      </c>
      <c r="G1424" s="177">
        <v>2.0</v>
      </c>
      <c r="H1424" s="177">
        <v>2.0</v>
      </c>
      <c r="I1424" s="177">
        <v>9.0</v>
      </c>
      <c r="J1424" s="177">
        <v>50.0</v>
      </c>
      <c r="K1424" s="177">
        <v>25.0</v>
      </c>
      <c r="L1424" s="187" t="s">
        <v>1260</v>
      </c>
    </row>
    <row r="1425" ht="11.25" customHeight="1">
      <c r="A1425" s="175" t="s">
        <v>5305</v>
      </c>
      <c r="B1425" s="188" t="s">
        <v>5162</v>
      </c>
      <c r="C1425" s="177" t="s">
        <v>1075</v>
      </c>
      <c r="D1425" s="175" t="s">
        <v>5306</v>
      </c>
      <c r="E1425" s="186" t="s">
        <v>5307</v>
      </c>
      <c r="F1425" s="177" t="s">
        <v>4209</v>
      </c>
      <c r="G1425" s="177">
        <v>4.0</v>
      </c>
      <c r="H1425" s="177">
        <v>4.0</v>
      </c>
      <c r="I1425" s="177">
        <v>4.0</v>
      </c>
      <c r="J1425" s="177">
        <v>50.0</v>
      </c>
      <c r="K1425" s="177">
        <v>12.5</v>
      </c>
      <c r="L1425" s="187" t="s">
        <v>1260</v>
      </c>
    </row>
    <row r="1426" ht="11.25" customHeight="1">
      <c r="A1426" s="175" t="s">
        <v>1284</v>
      </c>
      <c r="B1426" s="188" t="s">
        <v>5308</v>
      </c>
      <c r="C1426" s="177" t="s">
        <v>1075</v>
      </c>
      <c r="D1426" s="175" t="s">
        <v>4364</v>
      </c>
      <c r="E1426" s="186" t="s">
        <v>4365</v>
      </c>
      <c r="F1426" s="177" t="s">
        <v>4209</v>
      </c>
      <c r="G1426" s="177">
        <v>1.0</v>
      </c>
      <c r="H1426" s="177">
        <v>1.0</v>
      </c>
      <c r="I1426" s="177">
        <v>8.0</v>
      </c>
      <c r="J1426" s="177">
        <v>50.0</v>
      </c>
      <c r="K1426" s="177">
        <v>50.0</v>
      </c>
      <c r="L1426" s="187" t="s">
        <v>1260</v>
      </c>
    </row>
    <row r="1427" ht="11.25" customHeight="1">
      <c r="A1427" s="175" t="s">
        <v>4363</v>
      </c>
      <c r="B1427" s="188" t="s">
        <v>1087</v>
      </c>
      <c r="C1427" s="177" t="s">
        <v>1075</v>
      </c>
      <c r="D1427" s="175" t="s">
        <v>4364</v>
      </c>
      <c r="E1427" s="186" t="s">
        <v>4365</v>
      </c>
      <c r="F1427" s="177" t="s">
        <v>4209</v>
      </c>
      <c r="G1427" s="177">
        <v>2.0</v>
      </c>
      <c r="H1427" s="177">
        <v>2.0</v>
      </c>
      <c r="I1427" s="177">
        <v>9.0</v>
      </c>
      <c r="J1427" s="177">
        <v>50.0</v>
      </c>
      <c r="K1427" s="177">
        <v>25.0</v>
      </c>
      <c r="L1427" s="187" t="s">
        <v>1260</v>
      </c>
    </row>
    <row r="1428" ht="11.25" customHeight="1">
      <c r="A1428" s="175" t="s">
        <v>5309</v>
      </c>
      <c r="B1428" s="188" t="s">
        <v>5310</v>
      </c>
      <c r="C1428" s="177" t="s">
        <v>1075</v>
      </c>
      <c r="D1428" s="175" t="s">
        <v>5311</v>
      </c>
      <c r="E1428" s="186" t="s">
        <v>5312</v>
      </c>
      <c r="F1428" s="177" t="s">
        <v>4209</v>
      </c>
      <c r="G1428" s="177">
        <v>1.0</v>
      </c>
      <c r="H1428" s="177">
        <v>1.0</v>
      </c>
      <c r="I1428" s="177">
        <v>11.0</v>
      </c>
      <c r="J1428" s="177">
        <v>50.0</v>
      </c>
      <c r="K1428" s="177">
        <v>50.0</v>
      </c>
      <c r="L1428" s="187" t="s">
        <v>1260</v>
      </c>
    </row>
    <row r="1429" ht="11.25" customHeight="1">
      <c r="A1429" s="175" t="s">
        <v>4426</v>
      </c>
      <c r="B1429" s="188" t="s">
        <v>4427</v>
      </c>
      <c r="C1429" s="177" t="s">
        <v>1075</v>
      </c>
      <c r="D1429" s="175" t="s">
        <v>5313</v>
      </c>
      <c r="E1429" s="186" t="s">
        <v>5314</v>
      </c>
      <c r="F1429" s="177" t="s">
        <v>4209</v>
      </c>
      <c r="G1429" s="177">
        <v>1.0</v>
      </c>
      <c r="H1429" s="177">
        <v>1.0</v>
      </c>
      <c r="I1429" s="177">
        <v>9.0</v>
      </c>
      <c r="J1429" s="177">
        <v>50.0</v>
      </c>
      <c r="K1429" s="177">
        <v>50.0</v>
      </c>
      <c r="L1429" s="187" t="s">
        <v>1260</v>
      </c>
    </row>
    <row r="1430" ht="11.25" customHeight="1">
      <c r="A1430" s="175" t="s">
        <v>4426</v>
      </c>
      <c r="B1430" s="188" t="s">
        <v>4427</v>
      </c>
      <c r="C1430" s="177" t="s">
        <v>1075</v>
      </c>
      <c r="D1430" s="175" t="s">
        <v>4367</v>
      </c>
      <c r="E1430" s="186" t="s">
        <v>4368</v>
      </c>
      <c r="F1430" s="177" t="s">
        <v>4209</v>
      </c>
      <c r="G1430" s="177">
        <v>1.0</v>
      </c>
      <c r="H1430" s="177">
        <v>1.0</v>
      </c>
      <c r="I1430" s="177">
        <v>9.0</v>
      </c>
      <c r="J1430" s="177">
        <v>50.0</v>
      </c>
      <c r="K1430" s="177">
        <v>50.0</v>
      </c>
      <c r="L1430" s="187" t="s">
        <v>1260</v>
      </c>
    </row>
    <row r="1431" ht="11.25" customHeight="1">
      <c r="A1431" s="175" t="s">
        <v>5279</v>
      </c>
      <c r="B1431" s="188" t="s">
        <v>5280</v>
      </c>
      <c r="C1431" s="177" t="s">
        <v>1075</v>
      </c>
      <c r="D1431" s="175" t="s">
        <v>5315</v>
      </c>
      <c r="E1431" s="186" t="s">
        <v>5316</v>
      </c>
      <c r="F1431" s="177" t="s">
        <v>4209</v>
      </c>
      <c r="G1431" s="177">
        <v>1.0</v>
      </c>
      <c r="H1431" s="177">
        <v>1.0</v>
      </c>
      <c r="I1431" s="177">
        <v>7.0</v>
      </c>
      <c r="J1431" s="177">
        <v>50.0</v>
      </c>
      <c r="K1431" s="177">
        <v>50.0</v>
      </c>
      <c r="L1431" s="187" t="s">
        <v>1260</v>
      </c>
    </row>
    <row r="1432" ht="11.25" customHeight="1">
      <c r="A1432" s="175" t="s">
        <v>5125</v>
      </c>
      <c r="B1432" s="188" t="s">
        <v>5126</v>
      </c>
      <c r="C1432" s="177" t="s">
        <v>1075</v>
      </c>
      <c r="D1432" s="175" t="s">
        <v>5317</v>
      </c>
      <c r="E1432" s="186" t="s">
        <v>5318</v>
      </c>
      <c r="F1432" s="177" t="s">
        <v>4209</v>
      </c>
      <c r="G1432" s="177">
        <v>1.0</v>
      </c>
      <c r="H1432" s="177">
        <v>1.0</v>
      </c>
      <c r="I1432" s="177">
        <v>8.0</v>
      </c>
      <c r="J1432" s="177">
        <v>50.0</v>
      </c>
      <c r="K1432" s="177">
        <v>50.0</v>
      </c>
      <c r="L1432" s="187" t="s">
        <v>1260</v>
      </c>
    </row>
    <row r="1433" ht="11.25" customHeight="1">
      <c r="A1433" s="175" t="s">
        <v>5190</v>
      </c>
      <c r="B1433" s="188" t="s">
        <v>5120</v>
      </c>
      <c r="C1433" s="177" t="s">
        <v>1075</v>
      </c>
      <c r="D1433" s="175" t="s">
        <v>5319</v>
      </c>
      <c r="E1433" s="186" t="s">
        <v>5320</v>
      </c>
      <c r="F1433" s="177" t="s">
        <v>4209</v>
      </c>
      <c r="G1433" s="177">
        <v>1.0</v>
      </c>
      <c r="H1433" s="177">
        <v>1.0</v>
      </c>
      <c r="I1433" s="177">
        <v>5.0</v>
      </c>
      <c r="J1433" s="177">
        <v>50.0</v>
      </c>
      <c r="K1433" s="177">
        <v>50.0</v>
      </c>
      <c r="L1433" s="187" t="s">
        <v>1260</v>
      </c>
    </row>
    <row r="1434" ht="11.25" customHeight="1">
      <c r="A1434" s="175" t="s">
        <v>4366</v>
      </c>
      <c r="B1434" s="188" t="s">
        <v>4348</v>
      </c>
      <c r="C1434" s="177" t="s">
        <v>1075</v>
      </c>
      <c r="D1434" s="175" t="s">
        <v>4367</v>
      </c>
      <c r="E1434" s="186" t="s">
        <v>4368</v>
      </c>
      <c r="F1434" s="177" t="s">
        <v>4209</v>
      </c>
      <c r="G1434" s="177">
        <v>2.0</v>
      </c>
      <c r="H1434" s="177">
        <v>2.0</v>
      </c>
      <c r="I1434" s="177">
        <v>9.0</v>
      </c>
      <c r="J1434" s="177">
        <v>50.0</v>
      </c>
      <c r="K1434" s="177">
        <v>25.0</v>
      </c>
      <c r="L1434" s="187" t="s">
        <v>1260</v>
      </c>
    </row>
    <row r="1435" ht="11.25" customHeight="1">
      <c r="A1435" s="175" t="s">
        <v>5125</v>
      </c>
      <c r="B1435" s="188" t="s">
        <v>5126</v>
      </c>
      <c r="C1435" s="177" t="s">
        <v>1075</v>
      </c>
      <c r="D1435" s="175" t="s">
        <v>5321</v>
      </c>
      <c r="E1435" s="186" t="s">
        <v>5322</v>
      </c>
      <c r="F1435" s="177" t="s">
        <v>4209</v>
      </c>
      <c r="G1435" s="177">
        <v>1.0</v>
      </c>
      <c r="H1435" s="177">
        <v>1.0</v>
      </c>
      <c r="I1435" s="177">
        <v>8.0</v>
      </c>
      <c r="J1435" s="177">
        <v>50.0</v>
      </c>
      <c r="K1435" s="177">
        <v>50.0</v>
      </c>
      <c r="L1435" s="187" t="s">
        <v>1260</v>
      </c>
    </row>
    <row r="1436" ht="11.25" customHeight="1">
      <c r="A1436" s="175" t="s">
        <v>5279</v>
      </c>
      <c r="B1436" s="188" t="s">
        <v>5280</v>
      </c>
      <c r="C1436" s="177" t="s">
        <v>1075</v>
      </c>
      <c r="D1436" s="175" t="s">
        <v>4369</v>
      </c>
      <c r="E1436" s="186" t="s">
        <v>4370</v>
      </c>
      <c r="F1436" s="177" t="s">
        <v>4209</v>
      </c>
      <c r="G1436" s="177">
        <v>1.0</v>
      </c>
      <c r="H1436" s="177">
        <v>1.0</v>
      </c>
      <c r="I1436" s="177">
        <v>7.0</v>
      </c>
      <c r="J1436" s="177">
        <v>50.0</v>
      </c>
      <c r="K1436" s="177">
        <v>50.0</v>
      </c>
      <c r="L1436" s="187" t="s">
        <v>1260</v>
      </c>
    </row>
    <row r="1437" ht="11.25" customHeight="1">
      <c r="A1437" s="175" t="s">
        <v>4366</v>
      </c>
      <c r="B1437" s="188" t="s">
        <v>4348</v>
      </c>
      <c r="C1437" s="177" t="s">
        <v>1075</v>
      </c>
      <c r="D1437" s="175" t="s">
        <v>4369</v>
      </c>
      <c r="E1437" s="186" t="s">
        <v>4370</v>
      </c>
      <c r="F1437" s="177" t="s">
        <v>4209</v>
      </c>
      <c r="G1437" s="177">
        <v>2.0</v>
      </c>
      <c r="H1437" s="177">
        <v>2.0</v>
      </c>
      <c r="I1437" s="177">
        <v>9.0</v>
      </c>
      <c r="J1437" s="177">
        <v>50.0</v>
      </c>
      <c r="K1437" s="177">
        <v>25.0</v>
      </c>
      <c r="L1437" s="187" t="s">
        <v>1260</v>
      </c>
    </row>
    <row r="1438" ht="11.25" customHeight="1">
      <c r="A1438" s="175" t="s">
        <v>5246</v>
      </c>
      <c r="B1438" s="188" t="s">
        <v>5247</v>
      </c>
      <c r="C1438" s="177" t="s">
        <v>1075</v>
      </c>
      <c r="D1438" s="175" t="s">
        <v>5323</v>
      </c>
      <c r="E1438" s="186" t="s">
        <v>5324</v>
      </c>
      <c r="F1438" s="177" t="s">
        <v>4209</v>
      </c>
      <c r="G1438" s="177">
        <v>3.0</v>
      </c>
      <c r="H1438" s="177">
        <v>3.0</v>
      </c>
      <c r="I1438" s="177">
        <v>3.0</v>
      </c>
      <c r="J1438" s="177">
        <v>50.0</v>
      </c>
      <c r="K1438" s="177">
        <v>16.66</v>
      </c>
      <c r="L1438" s="187" t="s">
        <v>1260</v>
      </c>
    </row>
    <row r="1439" ht="11.25" customHeight="1">
      <c r="A1439" s="175" t="s">
        <v>5325</v>
      </c>
      <c r="B1439" s="188" t="s">
        <v>5326</v>
      </c>
      <c r="C1439" s="177" t="s">
        <v>1075</v>
      </c>
      <c r="D1439" s="175" t="s">
        <v>5327</v>
      </c>
      <c r="E1439" s="186" t="s">
        <v>3964</v>
      </c>
      <c r="F1439" s="177" t="s">
        <v>4209</v>
      </c>
      <c r="G1439" s="177">
        <v>4.0</v>
      </c>
      <c r="H1439" s="177">
        <v>4.0</v>
      </c>
      <c r="I1439" s="177">
        <v>4.0</v>
      </c>
      <c r="J1439" s="177">
        <v>50.0</v>
      </c>
      <c r="K1439" s="177">
        <v>12.5</v>
      </c>
      <c r="L1439" s="187" t="s">
        <v>1260</v>
      </c>
    </row>
    <row r="1440" ht="11.25" customHeight="1">
      <c r="A1440" s="175" t="s">
        <v>5328</v>
      </c>
      <c r="B1440" s="188" t="s">
        <v>1283</v>
      </c>
      <c r="C1440" s="177" t="s">
        <v>1075</v>
      </c>
      <c r="D1440" s="175" t="s">
        <v>5329</v>
      </c>
      <c r="E1440" s="186" t="s">
        <v>5330</v>
      </c>
      <c r="F1440" s="177" t="s">
        <v>4209</v>
      </c>
      <c r="G1440" s="177">
        <v>1.0</v>
      </c>
      <c r="H1440" s="177">
        <v>1.0</v>
      </c>
      <c r="I1440" s="177">
        <v>8.0</v>
      </c>
      <c r="J1440" s="177">
        <v>50.0</v>
      </c>
      <c r="K1440" s="177">
        <v>50.0</v>
      </c>
      <c r="L1440" s="187" t="s">
        <v>1260</v>
      </c>
    </row>
    <row r="1441" ht="11.25" customHeight="1">
      <c r="A1441" s="175" t="s">
        <v>5331</v>
      </c>
      <c r="B1441" s="188" t="s">
        <v>5332</v>
      </c>
      <c r="C1441" s="177" t="s">
        <v>1075</v>
      </c>
      <c r="D1441" s="175" t="s">
        <v>5333</v>
      </c>
      <c r="E1441" s="186" t="s">
        <v>5334</v>
      </c>
      <c r="F1441" s="177" t="s">
        <v>4209</v>
      </c>
      <c r="G1441" s="177">
        <v>6.0</v>
      </c>
      <c r="H1441" s="177">
        <v>6.0</v>
      </c>
      <c r="I1441" s="177">
        <v>6.0</v>
      </c>
      <c r="J1441" s="177">
        <v>50.0</v>
      </c>
      <c r="K1441" s="177">
        <v>8.33</v>
      </c>
      <c r="L1441" s="187" t="s">
        <v>1260</v>
      </c>
    </row>
    <row r="1442" ht="11.25" customHeight="1">
      <c r="A1442" s="175" t="s">
        <v>5328</v>
      </c>
      <c r="B1442" s="188" t="s">
        <v>1283</v>
      </c>
      <c r="C1442" s="177" t="s">
        <v>1075</v>
      </c>
      <c r="D1442" s="175" t="s">
        <v>5335</v>
      </c>
      <c r="E1442" s="186" t="s">
        <v>5336</v>
      </c>
      <c r="F1442" s="177" t="s">
        <v>4209</v>
      </c>
      <c r="G1442" s="177">
        <v>1.0</v>
      </c>
      <c r="H1442" s="177">
        <v>1.0</v>
      </c>
      <c r="I1442" s="177">
        <v>7.0</v>
      </c>
      <c r="J1442" s="177">
        <v>50.0</v>
      </c>
      <c r="K1442" s="177">
        <v>50.0</v>
      </c>
      <c r="L1442" s="187" t="s">
        <v>1260</v>
      </c>
    </row>
    <row r="1443" ht="11.25" customHeight="1">
      <c r="A1443" s="175" t="s">
        <v>5125</v>
      </c>
      <c r="B1443" s="188" t="s">
        <v>5126</v>
      </c>
      <c r="C1443" s="177" t="s">
        <v>1075</v>
      </c>
      <c r="D1443" s="175" t="s">
        <v>5337</v>
      </c>
      <c r="E1443" s="186" t="s">
        <v>5338</v>
      </c>
      <c r="F1443" s="177" t="s">
        <v>4209</v>
      </c>
      <c r="G1443" s="177">
        <v>1.0</v>
      </c>
      <c r="H1443" s="177">
        <v>1.0</v>
      </c>
      <c r="I1443" s="177">
        <v>8.0</v>
      </c>
      <c r="J1443" s="177">
        <v>50.0</v>
      </c>
      <c r="K1443" s="177">
        <v>50.0</v>
      </c>
      <c r="L1443" s="187" t="s">
        <v>1260</v>
      </c>
    </row>
    <row r="1444" ht="11.25" customHeight="1">
      <c r="A1444" s="175" t="s">
        <v>5246</v>
      </c>
      <c r="B1444" s="188" t="s">
        <v>5247</v>
      </c>
      <c r="C1444" s="177" t="s">
        <v>1075</v>
      </c>
      <c r="D1444" s="175" t="s">
        <v>5339</v>
      </c>
      <c r="E1444" s="186" t="s">
        <v>5340</v>
      </c>
      <c r="F1444" s="177" t="s">
        <v>1085</v>
      </c>
      <c r="G1444" s="177">
        <v>3.0</v>
      </c>
      <c r="H1444" s="177">
        <v>3.0</v>
      </c>
      <c r="I1444" s="177">
        <v>3.0</v>
      </c>
      <c r="J1444" s="177">
        <v>50.0</v>
      </c>
      <c r="K1444" s="177">
        <v>16.66</v>
      </c>
      <c r="L1444" s="187" t="s">
        <v>1260</v>
      </c>
    </row>
    <row r="1445" ht="11.25" customHeight="1">
      <c r="A1445" s="175" t="s">
        <v>5325</v>
      </c>
      <c r="B1445" s="188" t="s">
        <v>5341</v>
      </c>
      <c r="C1445" s="177" t="s">
        <v>1075</v>
      </c>
      <c r="D1445" s="175" t="s">
        <v>5342</v>
      </c>
      <c r="E1445" s="186" t="s">
        <v>3962</v>
      </c>
      <c r="F1445" s="177" t="s">
        <v>4209</v>
      </c>
      <c r="G1445" s="177">
        <v>4.0</v>
      </c>
      <c r="H1445" s="177">
        <v>4.0</v>
      </c>
      <c r="I1445" s="177">
        <v>4.0</v>
      </c>
      <c r="J1445" s="177">
        <v>50.0</v>
      </c>
      <c r="K1445" s="177">
        <v>12.5</v>
      </c>
      <c r="L1445" s="187" t="s">
        <v>1260</v>
      </c>
    </row>
    <row r="1446" ht="11.25" customHeight="1">
      <c r="A1446" s="175" t="s">
        <v>5343</v>
      </c>
      <c r="B1446" s="188" t="s">
        <v>5344</v>
      </c>
      <c r="C1446" s="177" t="s">
        <v>1075</v>
      </c>
      <c r="D1446" s="175" t="s">
        <v>5345</v>
      </c>
      <c r="E1446" s="186" t="s">
        <v>5346</v>
      </c>
      <c r="F1446" s="177" t="s">
        <v>4209</v>
      </c>
      <c r="G1446" s="177">
        <v>1.0</v>
      </c>
      <c r="H1446" s="177">
        <v>1.0</v>
      </c>
      <c r="I1446" s="177">
        <v>2.0</v>
      </c>
      <c r="J1446" s="177">
        <v>50.0</v>
      </c>
      <c r="K1446" s="177">
        <v>50.0</v>
      </c>
      <c r="L1446" s="187" t="s">
        <v>1260</v>
      </c>
    </row>
    <row r="1447" ht="11.25" customHeight="1">
      <c r="A1447" s="175" t="s">
        <v>5111</v>
      </c>
      <c r="B1447" s="188" t="s">
        <v>5112</v>
      </c>
      <c r="C1447" s="177" t="s">
        <v>1075</v>
      </c>
      <c r="D1447" s="175" t="s">
        <v>5347</v>
      </c>
      <c r="E1447" s="186" t="s">
        <v>5348</v>
      </c>
      <c r="F1447" s="177" t="s">
        <v>4209</v>
      </c>
      <c r="G1447" s="177">
        <v>2.0</v>
      </c>
      <c r="H1447" s="177">
        <v>2.0</v>
      </c>
      <c r="I1447" s="177">
        <v>10.0</v>
      </c>
      <c r="J1447" s="177">
        <v>50.0</v>
      </c>
      <c r="K1447" s="177">
        <v>25.0</v>
      </c>
      <c r="L1447" s="187" t="s">
        <v>1260</v>
      </c>
    </row>
    <row r="1448" ht="11.25" customHeight="1">
      <c r="A1448" s="175" t="s">
        <v>1290</v>
      </c>
      <c r="B1448" s="188" t="s">
        <v>1289</v>
      </c>
      <c r="C1448" s="177" t="s">
        <v>1075</v>
      </c>
      <c r="D1448" s="175" t="s">
        <v>5349</v>
      </c>
      <c r="E1448" s="186" t="s">
        <v>5350</v>
      </c>
      <c r="F1448" s="177" t="s">
        <v>1085</v>
      </c>
      <c r="G1448" s="177">
        <v>1.0</v>
      </c>
      <c r="H1448" s="177">
        <v>1.0</v>
      </c>
      <c r="I1448" s="177">
        <v>10.0</v>
      </c>
      <c r="J1448" s="177">
        <v>50.0</v>
      </c>
      <c r="K1448" s="177">
        <v>50.0</v>
      </c>
      <c r="L1448" s="187" t="s">
        <v>1260</v>
      </c>
    </row>
    <row r="1449" ht="11.25" customHeight="1">
      <c r="A1449" s="175" t="s">
        <v>4426</v>
      </c>
      <c r="B1449" s="188" t="s">
        <v>4427</v>
      </c>
      <c r="C1449" s="177" t="s">
        <v>1075</v>
      </c>
      <c r="D1449" s="175" t="s">
        <v>5351</v>
      </c>
      <c r="E1449" s="186" t="s">
        <v>5352</v>
      </c>
      <c r="F1449" s="177" t="s">
        <v>4209</v>
      </c>
      <c r="G1449" s="177">
        <v>1.0</v>
      </c>
      <c r="H1449" s="177">
        <v>1.0</v>
      </c>
      <c r="I1449" s="177">
        <v>9.0</v>
      </c>
      <c r="J1449" s="177">
        <v>50.0</v>
      </c>
      <c r="K1449" s="177">
        <v>50.0</v>
      </c>
      <c r="L1449" s="187" t="s">
        <v>1260</v>
      </c>
    </row>
    <row r="1450" ht="11.25" customHeight="1">
      <c r="A1450" s="175" t="s">
        <v>5119</v>
      </c>
      <c r="B1450" s="188" t="s">
        <v>5120</v>
      </c>
      <c r="C1450" s="177" t="s">
        <v>1075</v>
      </c>
      <c r="D1450" s="175" t="s">
        <v>5353</v>
      </c>
      <c r="E1450" s="186" t="s">
        <v>5354</v>
      </c>
      <c r="F1450" s="177" t="s">
        <v>1085</v>
      </c>
      <c r="G1450" s="177">
        <v>1.0</v>
      </c>
      <c r="H1450" s="177">
        <v>1.0</v>
      </c>
      <c r="I1450" s="177">
        <v>5.0</v>
      </c>
      <c r="J1450" s="177">
        <v>50.0</v>
      </c>
      <c r="K1450" s="177">
        <v>50.0</v>
      </c>
      <c r="L1450" s="187" t="s">
        <v>1260</v>
      </c>
    </row>
    <row r="1451" ht="11.25" customHeight="1">
      <c r="A1451" s="175" t="s">
        <v>5107</v>
      </c>
      <c r="B1451" s="188" t="s">
        <v>5108</v>
      </c>
      <c r="C1451" s="177" t="s">
        <v>1075</v>
      </c>
      <c r="D1451" s="175" t="s">
        <v>5355</v>
      </c>
      <c r="E1451" s="186" t="s">
        <v>5356</v>
      </c>
      <c r="F1451" s="177" t="s">
        <v>4209</v>
      </c>
      <c r="G1451" s="177">
        <v>1.0</v>
      </c>
      <c r="H1451" s="177">
        <v>1.0</v>
      </c>
      <c r="I1451" s="177">
        <v>10.0</v>
      </c>
      <c r="J1451" s="177">
        <v>50.0</v>
      </c>
      <c r="K1451" s="177">
        <v>50.0</v>
      </c>
      <c r="L1451" s="187" t="s">
        <v>1260</v>
      </c>
    </row>
    <row r="1452" ht="11.25" customHeight="1">
      <c r="A1452" s="175" t="s">
        <v>5309</v>
      </c>
      <c r="B1452" s="188" t="s">
        <v>5310</v>
      </c>
      <c r="C1452" s="177" t="s">
        <v>1075</v>
      </c>
      <c r="D1452" s="175" t="s">
        <v>5347</v>
      </c>
      <c r="E1452" s="186" t="s">
        <v>5348</v>
      </c>
      <c r="F1452" s="177" t="s">
        <v>4209</v>
      </c>
      <c r="G1452" s="177">
        <v>2.0</v>
      </c>
      <c r="H1452" s="177">
        <v>2.0</v>
      </c>
      <c r="I1452" s="177">
        <v>10.0</v>
      </c>
      <c r="J1452" s="177">
        <v>50.0</v>
      </c>
      <c r="K1452" s="177">
        <v>25.0</v>
      </c>
      <c r="L1452" s="187" t="s">
        <v>1260</v>
      </c>
    </row>
    <row r="1453" ht="11.25" customHeight="1">
      <c r="A1453" s="175" t="s">
        <v>4426</v>
      </c>
      <c r="B1453" s="188" t="s">
        <v>4427</v>
      </c>
      <c r="C1453" s="177" t="s">
        <v>1075</v>
      </c>
      <c r="D1453" s="175" t="s">
        <v>5357</v>
      </c>
      <c r="E1453" s="186" t="s">
        <v>5358</v>
      </c>
      <c r="F1453" s="210" t="s">
        <v>4209</v>
      </c>
      <c r="G1453" s="177">
        <v>1.0</v>
      </c>
      <c r="H1453" s="177">
        <v>1.0</v>
      </c>
      <c r="I1453" s="177">
        <v>9.0</v>
      </c>
      <c r="J1453" s="177">
        <v>50.0</v>
      </c>
      <c r="K1453" s="177">
        <v>50.0</v>
      </c>
      <c r="L1453" s="187" t="s">
        <v>1260</v>
      </c>
    </row>
    <row r="1454" ht="11.25" customHeight="1">
      <c r="A1454" s="175" t="s">
        <v>5309</v>
      </c>
      <c r="B1454" s="188" t="s">
        <v>5310</v>
      </c>
      <c r="C1454" s="177" t="s">
        <v>1075</v>
      </c>
      <c r="D1454" s="175" t="s">
        <v>5359</v>
      </c>
      <c r="E1454" s="186" t="s">
        <v>5360</v>
      </c>
      <c r="F1454" s="183" t="s">
        <v>4209</v>
      </c>
      <c r="G1454" s="177">
        <v>1.0</v>
      </c>
      <c r="H1454" s="177">
        <v>1.0</v>
      </c>
      <c r="I1454" s="177">
        <v>11.0</v>
      </c>
      <c r="J1454" s="177">
        <v>50.0</v>
      </c>
      <c r="K1454" s="177">
        <v>50.0</v>
      </c>
      <c r="L1454" s="187" t="s">
        <v>1260</v>
      </c>
    </row>
    <row r="1455" ht="11.25" customHeight="1">
      <c r="A1455" s="175" t="s">
        <v>5361</v>
      </c>
      <c r="B1455" s="188" t="s">
        <v>5280</v>
      </c>
      <c r="C1455" s="177" t="s">
        <v>1075</v>
      </c>
      <c r="D1455" s="175" t="s">
        <v>5362</v>
      </c>
      <c r="E1455" s="186" t="s">
        <v>5363</v>
      </c>
      <c r="F1455" s="183" t="s">
        <v>1085</v>
      </c>
      <c r="G1455" s="177">
        <v>1.0</v>
      </c>
      <c r="H1455" s="177">
        <v>1.0</v>
      </c>
      <c r="I1455" s="177">
        <v>7.0</v>
      </c>
      <c r="J1455" s="177">
        <v>50.0</v>
      </c>
      <c r="K1455" s="177">
        <v>50.0</v>
      </c>
      <c r="L1455" s="187" t="s">
        <v>1260</v>
      </c>
    </row>
    <row r="1456" ht="11.25" customHeight="1">
      <c r="A1456" s="175" t="s">
        <v>5119</v>
      </c>
      <c r="B1456" s="188" t="s">
        <v>5120</v>
      </c>
      <c r="C1456" s="177" t="s">
        <v>1075</v>
      </c>
      <c r="D1456" s="175" t="s">
        <v>5364</v>
      </c>
      <c r="E1456" s="186" t="s">
        <v>5365</v>
      </c>
      <c r="F1456" s="183" t="s">
        <v>1085</v>
      </c>
      <c r="G1456" s="177">
        <v>1.0</v>
      </c>
      <c r="H1456" s="177">
        <v>1.0</v>
      </c>
      <c r="I1456" s="177">
        <v>5.0</v>
      </c>
      <c r="J1456" s="177">
        <v>50.0</v>
      </c>
      <c r="K1456" s="177">
        <v>50.0</v>
      </c>
      <c r="L1456" s="187" t="s">
        <v>1260</v>
      </c>
    </row>
    <row r="1457" ht="11.25" customHeight="1">
      <c r="A1457" s="175" t="s">
        <v>1276</v>
      </c>
      <c r="B1457" s="188" t="s">
        <v>1275</v>
      </c>
      <c r="C1457" s="177" t="s">
        <v>1075</v>
      </c>
      <c r="D1457" s="175" t="s">
        <v>5366</v>
      </c>
      <c r="E1457" s="186" t="s">
        <v>5367</v>
      </c>
      <c r="F1457" s="183" t="s">
        <v>4209</v>
      </c>
      <c r="G1457" s="177">
        <v>1.0</v>
      </c>
      <c r="H1457" s="177">
        <v>1.0</v>
      </c>
      <c r="I1457" s="177">
        <v>7.0</v>
      </c>
      <c r="J1457" s="177">
        <v>50.0</v>
      </c>
      <c r="K1457" s="177">
        <v>50.0</v>
      </c>
      <c r="L1457" s="187" t="s">
        <v>1260</v>
      </c>
    </row>
    <row r="1458" ht="11.25" customHeight="1">
      <c r="A1458" s="175" t="s">
        <v>1298</v>
      </c>
      <c r="B1458" s="188" t="s">
        <v>1297</v>
      </c>
      <c r="C1458" s="177" t="s">
        <v>1075</v>
      </c>
      <c r="D1458" s="175" t="s">
        <v>5368</v>
      </c>
      <c r="E1458" s="186" t="s">
        <v>5369</v>
      </c>
      <c r="F1458" s="183" t="s">
        <v>4209</v>
      </c>
      <c r="G1458" s="177">
        <v>1.0</v>
      </c>
      <c r="H1458" s="177">
        <v>1.0</v>
      </c>
      <c r="I1458" s="177">
        <v>10.0</v>
      </c>
      <c r="J1458" s="177">
        <v>50.0</v>
      </c>
      <c r="K1458" s="177">
        <v>50.0</v>
      </c>
      <c r="L1458" s="187" t="s">
        <v>1260</v>
      </c>
    </row>
    <row r="1459" ht="11.25" customHeight="1">
      <c r="A1459" s="175" t="s">
        <v>5111</v>
      </c>
      <c r="B1459" s="188" t="s">
        <v>5112</v>
      </c>
      <c r="C1459" s="177" t="s">
        <v>1075</v>
      </c>
      <c r="D1459" s="175" t="s">
        <v>5370</v>
      </c>
      <c r="E1459" s="186" t="s">
        <v>5371</v>
      </c>
      <c r="F1459" s="177" t="s">
        <v>4209</v>
      </c>
      <c r="G1459" s="177">
        <v>2.0</v>
      </c>
      <c r="H1459" s="177">
        <v>2.0</v>
      </c>
      <c r="I1459" s="177">
        <v>9.0</v>
      </c>
      <c r="J1459" s="177">
        <v>50.0</v>
      </c>
      <c r="K1459" s="177">
        <v>25.0</v>
      </c>
      <c r="L1459" s="187" t="s">
        <v>1260</v>
      </c>
    </row>
    <row r="1460" ht="11.25" customHeight="1">
      <c r="A1460" s="175" t="s">
        <v>5246</v>
      </c>
      <c r="B1460" s="188" t="s">
        <v>5247</v>
      </c>
      <c r="C1460" s="177" t="s">
        <v>1075</v>
      </c>
      <c r="D1460" s="175" t="s">
        <v>5372</v>
      </c>
      <c r="E1460" s="186" t="s">
        <v>5373</v>
      </c>
      <c r="F1460" s="177" t="s">
        <v>4212</v>
      </c>
      <c r="G1460" s="177">
        <v>3.0</v>
      </c>
      <c r="H1460" s="177">
        <v>3.0</v>
      </c>
      <c r="I1460" s="177">
        <v>3.0</v>
      </c>
      <c r="J1460" s="177">
        <v>50.0</v>
      </c>
      <c r="K1460" s="177">
        <v>16.66</v>
      </c>
      <c r="L1460" s="187" t="s">
        <v>1260</v>
      </c>
    </row>
    <row r="1461" ht="11.25" customHeight="1">
      <c r="A1461" s="175" t="s">
        <v>5111</v>
      </c>
      <c r="B1461" s="188" t="s">
        <v>5112</v>
      </c>
      <c r="C1461" s="177" t="s">
        <v>1075</v>
      </c>
      <c r="D1461" s="175" t="s">
        <v>5374</v>
      </c>
      <c r="E1461" s="186" t="s">
        <v>5375</v>
      </c>
      <c r="F1461" s="177" t="s">
        <v>4209</v>
      </c>
      <c r="G1461" s="177">
        <v>2.0</v>
      </c>
      <c r="H1461" s="177">
        <v>2.0</v>
      </c>
      <c r="I1461" s="177">
        <v>9.0</v>
      </c>
      <c r="J1461" s="177">
        <v>50.0</v>
      </c>
      <c r="K1461" s="177">
        <v>25.0</v>
      </c>
      <c r="L1461" s="187" t="s">
        <v>1260</v>
      </c>
    </row>
    <row r="1462" ht="11.25" customHeight="1">
      <c r="A1462" s="175" t="s">
        <v>5111</v>
      </c>
      <c r="B1462" s="188" t="s">
        <v>5112</v>
      </c>
      <c r="C1462" s="177" t="s">
        <v>1075</v>
      </c>
      <c r="D1462" s="175" t="s">
        <v>5376</v>
      </c>
      <c r="E1462" s="186" t="s">
        <v>5377</v>
      </c>
      <c r="F1462" s="177" t="s">
        <v>4209</v>
      </c>
      <c r="G1462" s="177">
        <v>2.0</v>
      </c>
      <c r="H1462" s="177">
        <v>2.0</v>
      </c>
      <c r="I1462" s="177">
        <v>9.0</v>
      </c>
      <c r="J1462" s="177">
        <v>50.0</v>
      </c>
      <c r="K1462" s="177">
        <v>25.0</v>
      </c>
      <c r="L1462" s="187" t="s">
        <v>1260</v>
      </c>
    </row>
    <row r="1463" ht="11.25" customHeight="1">
      <c r="A1463" s="175" t="s">
        <v>5115</v>
      </c>
      <c r="B1463" s="188" t="s">
        <v>5116</v>
      </c>
      <c r="C1463" s="177" t="s">
        <v>1075</v>
      </c>
      <c r="D1463" s="175" t="s">
        <v>5378</v>
      </c>
      <c r="E1463" s="186" t="s">
        <v>5379</v>
      </c>
      <c r="F1463" s="183" t="s">
        <v>4209</v>
      </c>
      <c r="G1463" s="177">
        <v>3.0</v>
      </c>
      <c r="H1463" s="177">
        <v>1.0</v>
      </c>
      <c r="I1463" s="177">
        <v>3.0</v>
      </c>
      <c r="J1463" s="177">
        <v>50.0</v>
      </c>
      <c r="K1463" s="177">
        <v>16.66</v>
      </c>
      <c r="L1463" s="187" t="s">
        <v>1260</v>
      </c>
    </row>
    <row r="1464" ht="11.25" customHeight="1">
      <c r="A1464" s="175" t="s">
        <v>5151</v>
      </c>
      <c r="B1464" s="188" t="s">
        <v>5152</v>
      </c>
      <c r="C1464" s="177" t="s">
        <v>1075</v>
      </c>
      <c r="D1464" s="175" t="s">
        <v>5380</v>
      </c>
      <c r="E1464" s="186" t="s">
        <v>5381</v>
      </c>
      <c r="F1464" s="183" t="s">
        <v>4209</v>
      </c>
      <c r="G1464" s="177">
        <v>4.0</v>
      </c>
      <c r="H1464" s="177">
        <v>4.0</v>
      </c>
      <c r="I1464" s="177">
        <v>4.0</v>
      </c>
      <c r="J1464" s="177">
        <v>50.0</v>
      </c>
      <c r="K1464" s="177">
        <v>12.5</v>
      </c>
      <c r="L1464" s="187" t="s">
        <v>1260</v>
      </c>
    </row>
    <row r="1465" ht="11.25" customHeight="1">
      <c r="A1465" s="175" t="s">
        <v>5382</v>
      </c>
      <c r="B1465" s="188" t="s">
        <v>5383</v>
      </c>
      <c r="C1465" s="177" t="s">
        <v>1075</v>
      </c>
      <c r="D1465" s="175" t="s">
        <v>5384</v>
      </c>
      <c r="E1465" s="186" t="s">
        <v>5385</v>
      </c>
      <c r="F1465" s="177" t="s">
        <v>4209</v>
      </c>
      <c r="G1465" s="177">
        <v>3.0</v>
      </c>
      <c r="H1465" s="177">
        <v>3.0</v>
      </c>
      <c r="I1465" s="177">
        <v>3.0</v>
      </c>
      <c r="J1465" s="177">
        <v>50.0</v>
      </c>
      <c r="K1465" s="177">
        <v>16.66</v>
      </c>
      <c r="L1465" s="187" t="s">
        <v>1260</v>
      </c>
    </row>
    <row r="1466" ht="11.25" customHeight="1">
      <c r="A1466" s="175" t="s">
        <v>5386</v>
      </c>
      <c r="B1466" s="188" t="s">
        <v>5387</v>
      </c>
      <c r="C1466" s="177" t="s">
        <v>1075</v>
      </c>
      <c r="D1466" s="175" t="s">
        <v>5388</v>
      </c>
      <c r="E1466" s="186" t="s">
        <v>5389</v>
      </c>
      <c r="F1466" s="177" t="s">
        <v>2106</v>
      </c>
      <c r="G1466" s="177">
        <v>3.0</v>
      </c>
      <c r="H1466" s="177">
        <v>3.0</v>
      </c>
      <c r="I1466" s="177">
        <v>3.0</v>
      </c>
      <c r="J1466" s="177">
        <v>50.0</v>
      </c>
      <c r="K1466" s="177">
        <v>16.66</v>
      </c>
      <c r="L1466" s="187" t="s">
        <v>1260</v>
      </c>
    </row>
    <row r="1467" ht="11.25" customHeight="1">
      <c r="A1467" s="175" t="s">
        <v>5386</v>
      </c>
      <c r="B1467" s="188" t="s">
        <v>5390</v>
      </c>
      <c r="C1467" s="177" t="s">
        <v>1075</v>
      </c>
      <c r="D1467" s="175" t="s">
        <v>5391</v>
      </c>
      <c r="E1467" s="186" t="s">
        <v>5392</v>
      </c>
      <c r="F1467" s="177" t="s">
        <v>1085</v>
      </c>
      <c r="G1467" s="177">
        <v>3.0</v>
      </c>
      <c r="H1467" s="177">
        <v>3.0</v>
      </c>
      <c r="I1467" s="177">
        <v>3.0</v>
      </c>
      <c r="J1467" s="177">
        <v>50.0</v>
      </c>
      <c r="K1467" s="177">
        <v>16.66</v>
      </c>
      <c r="L1467" s="187" t="s">
        <v>1260</v>
      </c>
    </row>
    <row r="1468" ht="11.25" customHeight="1">
      <c r="A1468" s="175" t="s">
        <v>5393</v>
      </c>
      <c r="B1468" s="188" t="s">
        <v>5394</v>
      </c>
      <c r="C1468" s="177" t="s">
        <v>1075</v>
      </c>
      <c r="D1468" s="175" t="s">
        <v>5395</v>
      </c>
      <c r="E1468" s="186" t="s">
        <v>5396</v>
      </c>
      <c r="F1468" s="183" t="s">
        <v>1085</v>
      </c>
      <c r="G1468" s="177">
        <v>5.0</v>
      </c>
      <c r="H1468" s="177">
        <v>3.0</v>
      </c>
      <c r="I1468" s="177">
        <v>5.0</v>
      </c>
      <c r="J1468" s="177">
        <v>50.0</v>
      </c>
      <c r="K1468" s="177">
        <v>10.0</v>
      </c>
      <c r="L1468" s="187" t="s">
        <v>1260</v>
      </c>
    </row>
    <row r="1469" ht="11.25" customHeight="1">
      <c r="A1469" s="175" t="s">
        <v>5135</v>
      </c>
      <c r="B1469" s="188" t="s">
        <v>5397</v>
      </c>
      <c r="C1469" s="177" t="s">
        <v>1075</v>
      </c>
      <c r="D1469" s="175" t="s">
        <v>5398</v>
      </c>
      <c r="E1469" s="186" t="s">
        <v>5399</v>
      </c>
      <c r="F1469" s="183" t="s">
        <v>4209</v>
      </c>
      <c r="G1469" s="177">
        <v>1.0</v>
      </c>
      <c r="H1469" s="177">
        <v>1.0</v>
      </c>
      <c r="I1469" s="177">
        <v>6.0</v>
      </c>
      <c r="J1469" s="177">
        <v>50.0</v>
      </c>
      <c r="K1469" s="177">
        <v>50.0</v>
      </c>
      <c r="L1469" s="187" t="s">
        <v>1260</v>
      </c>
    </row>
    <row r="1470" ht="11.25" customHeight="1">
      <c r="A1470" s="175" t="s">
        <v>1264</v>
      </c>
      <c r="B1470" s="188" t="s">
        <v>1263</v>
      </c>
      <c r="C1470" s="177" t="s">
        <v>1075</v>
      </c>
      <c r="D1470" s="175" t="s">
        <v>5400</v>
      </c>
      <c r="E1470" s="186" t="s">
        <v>5401</v>
      </c>
      <c r="F1470" s="177" t="s">
        <v>4209</v>
      </c>
      <c r="G1470" s="177">
        <v>1.0</v>
      </c>
      <c r="H1470" s="177">
        <v>1.0</v>
      </c>
      <c r="I1470" s="177">
        <v>10.0</v>
      </c>
      <c r="J1470" s="177">
        <v>50.0</v>
      </c>
      <c r="K1470" s="177">
        <v>50.0</v>
      </c>
      <c r="L1470" s="187" t="s">
        <v>1260</v>
      </c>
    </row>
    <row r="1471" ht="11.25" customHeight="1">
      <c r="A1471" s="175" t="s">
        <v>5107</v>
      </c>
      <c r="B1471" s="188" t="s">
        <v>5108</v>
      </c>
      <c r="C1471" s="177" t="s">
        <v>1075</v>
      </c>
      <c r="D1471" s="175" t="s">
        <v>5402</v>
      </c>
      <c r="E1471" s="186" t="s">
        <v>5403</v>
      </c>
      <c r="F1471" s="177" t="s">
        <v>4209</v>
      </c>
      <c r="G1471" s="177">
        <v>1.0</v>
      </c>
      <c r="H1471" s="177">
        <v>1.0</v>
      </c>
      <c r="I1471" s="177">
        <v>10.0</v>
      </c>
      <c r="J1471" s="177">
        <v>50.0</v>
      </c>
      <c r="K1471" s="177">
        <v>50.0</v>
      </c>
      <c r="L1471" s="187" t="s">
        <v>1260</v>
      </c>
    </row>
    <row r="1472" ht="11.25" customHeight="1">
      <c r="A1472" s="175" t="s">
        <v>5115</v>
      </c>
      <c r="B1472" s="188" t="s">
        <v>5116</v>
      </c>
      <c r="C1472" s="177" t="s">
        <v>1075</v>
      </c>
      <c r="D1472" s="175" t="s">
        <v>5404</v>
      </c>
      <c r="E1472" s="186" t="s">
        <v>5405</v>
      </c>
      <c r="F1472" s="177" t="s">
        <v>4209</v>
      </c>
      <c r="G1472" s="177">
        <v>3.0</v>
      </c>
      <c r="H1472" s="177">
        <v>1.0</v>
      </c>
      <c r="I1472" s="177">
        <v>3.0</v>
      </c>
      <c r="J1472" s="177">
        <v>50.0</v>
      </c>
      <c r="K1472" s="177">
        <v>16.66</v>
      </c>
      <c r="L1472" s="187" t="s">
        <v>1260</v>
      </c>
    </row>
    <row r="1473" ht="11.25" customHeight="1">
      <c r="A1473" s="175" t="s">
        <v>5115</v>
      </c>
      <c r="B1473" s="188" t="s">
        <v>5116</v>
      </c>
      <c r="C1473" s="177" t="s">
        <v>1075</v>
      </c>
      <c r="D1473" s="175" t="s">
        <v>5406</v>
      </c>
      <c r="E1473" s="186" t="s">
        <v>5407</v>
      </c>
      <c r="F1473" s="177" t="s">
        <v>4209</v>
      </c>
      <c r="G1473" s="177">
        <v>3.0</v>
      </c>
      <c r="H1473" s="177">
        <v>1.0</v>
      </c>
      <c r="I1473" s="177">
        <v>3.0</v>
      </c>
      <c r="J1473" s="177">
        <v>50.0</v>
      </c>
      <c r="K1473" s="177">
        <v>16.66</v>
      </c>
      <c r="L1473" s="187" t="s">
        <v>1260</v>
      </c>
    </row>
    <row r="1474" ht="11.25" customHeight="1">
      <c r="A1474" s="175" t="s">
        <v>5119</v>
      </c>
      <c r="B1474" s="188" t="s">
        <v>5120</v>
      </c>
      <c r="C1474" s="177" t="s">
        <v>1075</v>
      </c>
      <c r="D1474" s="175" t="s">
        <v>5408</v>
      </c>
      <c r="E1474" s="186" t="s">
        <v>5409</v>
      </c>
      <c r="F1474" s="177" t="s">
        <v>4209</v>
      </c>
      <c r="G1474" s="177">
        <v>1.0</v>
      </c>
      <c r="H1474" s="177">
        <v>1.0</v>
      </c>
      <c r="I1474" s="177">
        <v>5.0</v>
      </c>
      <c r="J1474" s="177">
        <v>50.0</v>
      </c>
      <c r="K1474" s="177">
        <v>50.0</v>
      </c>
      <c r="L1474" s="187" t="s">
        <v>1260</v>
      </c>
    </row>
    <row r="1475" ht="11.25" customHeight="1">
      <c r="A1475" s="175" t="s">
        <v>4426</v>
      </c>
      <c r="B1475" s="188" t="s">
        <v>4427</v>
      </c>
      <c r="C1475" s="177" t="s">
        <v>1075</v>
      </c>
      <c r="D1475" s="175" t="s">
        <v>5410</v>
      </c>
      <c r="E1475" s="186" t="s">
        <v>5411</v>
      </c>
      <c r="F1475" s="177" t="s">
        <v>4209</v>
      </c>
      <c r="G1475" s="177">
        <v>1.0</v>
      </c>
      <c r="H1475" s="177">
        <v>1.0</v>
      </c>
      <c r="I1475" s="177">
        <v>9.0</v>
      </c>
      <c r="J1475" s="177">
        <v>50.0</v>
      </c>
      <c r="K1475" s="177">
        <v>50.0</v>
      </c>
      <c r="L1475" s="187" t="s">
        <v>1260</v>
      </c>
    </row>
    <row r="1476" ht="11.25" customHeight="1">
      <c r="A1476" s="175" t="s">
        <v>4371</v>
      </c>
      <c r="B1476" s="188" t="s">
        <v>4372</v>
      </c>
      <c r="C1476" s="177" t="s">
        <v>1075</v>
      </c>
      <c r="D1476" s="175" t="s">
        <v>4373</v>
      </c>
      <c r="E1476" s="186" t="s">
        <v>3947</v>
      </c>
      <c r="F1476" s="177" t="s">
        <v>4209</v>
      </c>
      <c r="G1476" s="177">
        <v>6.0</v>
      </c>
      <c r="H1476" s="177">
        <v>6.0</v>
      </c>
      <c r="I1476" s="177">
        <v>6.0</v>
      </c>
      <c r="J1476" s="177">
        <v>50.0</v>
      </c>
      <c r="K1476" s="177">
        <v>8.33</v>
      </c>
      <c r="L1476" s="187" t="s">
        <v>1260</v>
      </c>
    </row>
    <row r="1477" ht="11.25" customHeight="1">
      <c r="A1477" s="175" t="s">
        <v>5309</v>
      </c>
      <c r="B1477" s="188" t="s">
        <v>5310</v>
      </c>
      <c r="C1477" s="177" t="s">
        <v>1075</v>
      </c>
      <c r="D1477" s="175" t="s">
        <v>5311</v>
      </c>
      <c r="E1477" s="186" t="s">
        <v>5412</v>
      </c>
      <c r="F1477" s="177" t="s">
        <v>4209</v>
      </c>
      <c r="G1477" s="177">
        <v>1.0</v>
      </c>
      <c r="H1477" s="177">
        <v>1.0</v>
      </c>
      <c r="I1477" s="177">
        <v>10.0</v>
      </c>
      <c r="J1477" s="177">
        <v>50.0</v>
      </c>
      <c r="K1477" s="177">
        <v>50.0</v>
      </c>
      <c r="L1477" s="187" t="s">
        <v>1260</v>
      </c>
    </row>
    <row r="1478" ht="11.25" customHeight="1">
      <c r="A1478" s="175" t="s">
        <v>5231</v>
      </c>
      <c r="B1478" s="188" t="s">
        <v>1254</v>
      </c>
      <c r="C1478" s="177" t="s">
        <v>1075</v>
      </c>
      <c r="D1478" s="175" t="s">
        <v>5413</v>
      </c>
      <c r="E1478" s="186" t="s">
        <v>5414</v>
      </c>
      <c r="F1478" s="177" t="s">
        <v>4209</v>
      </c>
      <c r="G1478" s="177">
        <v>1.0</v>
      </c>
      <c r="H1478" s="177">
        <v>1.0</v>
      </c>
      <c r="I1478" s="177">
        <v>5.0</v>
      </c>
      <c r="J1478" s="177">
        <v>50.0</v>
      </c>
      <c r="K1478" s="177">
        <v>50.0</v>
      </c>
      <c r="L1478" s="187" t="s">
        <v>1260</v>
      </c>
    </row>
    <row r="1479" ht="11.25" customHeight="1">
      <c r="A1479" s="175" t="s">
        <v>5131</v>
      </c>
      <c r="B1479" s="188" t="s">
        <v>5132</v>
      </c>
      <c r="C1479" s="177" t="s">
        <v>1075</v>
      </c>
      <c r="D1479" s="175" t="s">
        <v>5415</v>
      </c>
      <c r="E1479" s="186" t="s">
        <v>5414</v>
      </c>
      <c r="F1479" s="177" t="s">
        <v>4209</v>
      </c>
      <c r="G1479" s="177">
        <v>1.0</v>
      </c>
      <c r="H1479" s="177">
        <v>1.0</v>
      </c>
      <c r="I1479" s="177">
        <v>7.0</v>
      </c>
      <c r="J1479" s="177">
        <v>50.0</v>
      </c>
      <c r="K1479" s="177">
        <v>50.0</v>
      </c>
      <c r="L1479" s="187" t="s">
        <v>1260</v>
      </c>
    </row>
    <row r="1480" ht="11.25" customHeight="1">
      <c r="A1480" s="175" t="s">
        <v>5111</v>
      </c>
      <c r="B1480" s="188" t="s">
        <v>5112</v>
      </c>
      <c r="C1480" s="177" t="s">
        <v>1075</v>
      </c>
      <c r="D1480" s="175" t="s">
        <v>5345</v>
      </c>
      <c r="E1480" s="186" t="s">
        <v>5416</v>
      </c>
      <c r="F1480" s="177" t="s">
        <v>4209</v>
      </c>
      <c r="G1480" s="177">
        <v>1.0</v>
      </c>
      <c r="H1480" s="177">
        <v>1.0</v>
      </c>
      <c r="I1480" s="177">
        <v>2.0</v>
      </c>
      <c r="J1480" s="177">
        <v>50.0</v>
      </c>
      <c r="K1480" s="177">
        <v>50.0</v>
      </c>
      <c r="L1480" s="187" t="s">
        <v>1260</v>
      </c>
    </row>
    <row r="1481" ht="11.25" customHeight="1">
      <c r="A1481" s="175" t="s">
        <v>5111</v>
      </c>
      <c r="B1481" s="188" t="s">
        <v>5112</v>
      </c>
      <c r="C1481" s="177" t="s">
        <v>1075</v>
      </c>
      <c r="D1481" s="175" t="s">
        <v>5417</v>
      </c>
      <c r="E1481" s="186" t="s">
        <v>5418</v>
      </c>
      <c r="F1481" s="177" t="s">
        <v>4209</v>
      </c>
      <c r="G1481" s="177">
        <v>2.0</v>
      </c>
      <c r="H1481" s="177">
        <v>2.0</v>
      </c>
      <c r="I1481" s="177">
        <v>9.0</v>
      </c>
      <c r="J1481" s="177">
        <v>50.0</v>
      </c>
      <c r="K1481" s="177">
        <v>25.0</v>
      </c>
      <c r="L1481" s="187" t="s">
        <v>1260</v>
      </c>
    </row>
    <row r="1482" ht="11.25" customHeight="1">
      <c r="A1482" s="175" t="s">
        <v>5250</v>
      </c>
      <c r="B1482" s="188" t="s">
        <v>5198</v>
      </c>
      <c r="C1482" s="177" t="s">
        <v>1075</v>
      </c>
      <c r="D1482" s="175" t="s">
        <v>5419</v>
      </c>
      <c r="E1482" s="186" t="s">
        <v>5420</v>
      </c>
      <c r="F1482" s="177" t="s">
        <v>4209</v>
      </c>
      <c r="G1482" s="177">
        <v>2.0</v>
      </c>
      <c r="H1482" s="177">
        <v>2.0</v>
      </c>
      <c r="I1482" s="177">
        <v>2.0</v>
      </c>
      <c r="J1482" s="177">
        <v>50.0</v>
      </c>
      <c r="K1482" s="177">
        <v>25.0</v>
      </c>
      <c r="L1482" s="187" t="s">
        <v>1260</v>
      </c>
    </row>
    <row r="1483" ht="11.25" customHeight="1">
      <c r="A1483" s="175" t="s">
        <v>5231</v>
      </c>
      <c r="B1483" s="188" t="s">
        <v>1254</v>
      </c>
      <c r="C1483" s="177" t="s">
        <v>1075</v>
      </c>
      <c r="D1483" s="175" t="s">
        <v>5421</v>
      </c>
      <c r="E1483" s="186" t="s">
        <v>5422</v>
      </c>
      <c r="F1483" s="177" t="s">
        <v>4209</v>
      </c>
      <c r="G1483" s="177">
        <v>1.0</v>
      </c>
      <c r="H1483" s="177">
        <v>1.0</v>
      </c>
      <c r="I1483" s="177">
        <v>5.0</v>
      </c>
      <c r="J1483" s="177">
        <v>50.0</v>
      </c>
      <c r="K1483" s="177">
        <v>50.0</v>
      </c>
      <c r="L1483" s="187" t="s">
        <v>1260</v>
      </c>
    </row>
    <row r="1484" ht="11.25" customHeight="1">
      <c r="A1484" s="175" t="s">
        <v>5423</v>
      </c>
      <c r="B1484" s="188" t="s">
        <v>5424</v>
      </c>
      <c r="C1484" s="177" t="s">
        <v>1075</v>
      </c>
      <c r="D1484" s="175" t="s">
        <v>5425</v>
      </c>
      <c r="E1484" s="186" t="s">
        <v>5426</v>
      </c>
      <c r="F1484" s="177" t="s">
        <v>4212</v>
      </c>
      <c r="G1484" s="177">
        <v>3.0</v>
      </c>
      <c r="H1484" s="177">
        <v>3.0</v>
      </c>
      <c r="I1484" s="177">
        <v>3.0</v>
      </c>
      <c r="J1484" s="177">
        <v>50.0</v>
      </c>
      <c r="K1484" s="177">
        <v>16.66</v>
      </c>
      <c r="L1484" s="187" t="s">
        <v>1260</v>
      </c>
    </row>
    <row r="1485" ht="11.25" customHeight="1">
      <c r="A1485" s="175" t="s">
        <v>5119</v>
      </c>
      <c r="B1485" s="188" t="s">
        <v>5120</v>
      </c>
      <c r="C1485" s="177" t="s">
        <v>1075</v>
      </c>
      <c r="D1485" s="175" t="s">
        <v>5427</v>
      </c>
      <c r="E1485" s="186" t="s">
        <v>5428</v>
      </c>
      <c r="F1485" s="177" t="s">
        <v>4209</v>
      </c>
      <c r="G1485" s="177">
        <v>1.0</v>
      </c>
      <c r="H1485" s="177">
        <v>1.0</v>
      </c>
      <c r="I1485" s="177">
        <v>5.0</v>
      </c>
      <c r="J1485" s="177">
        <v>50.0</v>
      </c>
      <c r="K1485" s="177">
        <v>50.0</v>
      </c>
      <c r="L1485" s="187" t="s">
        <v>1260</v>
      </c>
    </row>
    <row r="1486" ht="11.25" customHeight="1">
      <c r="A1486" s="175" t="s">
        <v>4374</v>
      </c>
      <c r="B1486" s="188" t="s">
        <v>4355</v>
      </c>
      <c r="C1486" s="177" t="s">
        <v>1075</v>
      </c>
      <c r="D1486" s="175" t="s">
        <v>4375</v>
      </c>
      <c r="E1486" s="186" t="s">
        <v>4376</v>
      </c>
      <c r="F1486" s="177" t="s">
        <v>4209</v>
      </c>
      <c r="G1486" s="177">
        <v>6.0</v>
      </c>
      <c r="H1486" s="177">
        <v>6.0</v>
      </c>
      <c r="I1486" s="177">
        <v>6.0</v>
      </c>
      <c r="J1486" s="177">
        <v>50.0</v>
      </c>
      <c r="K1486" s="177">
        <v>8.33</v>
      </c>
      <c r="L1486" s="187" t="s">
        <v>1260</v>
      </c>
    </row>
    <row r="1487" ht="11.25" customHeight="1">
      <c r="A1487" s="175" t="s">
        <v>5429</v>
      </c>
      <c r="B1487" s="188" t="s">
        <v>5430</v>
      </c>
      <c r="C1487" s="177" t="s">
        <v>1075</v>
      </c>
      <c r="D1487" s="175" t="s">
        <v>5431</v>
      </c>
      <c r="E1487" s="186" t="s">
        <v>5432</v>
      </c>
      <c r="F1487" s="177" t="s">
        <v>4209</v>
      </c>
      <c r="G1487" s="177">
        <v>3.0</v>
      </c>
      <c r="H1487" s="177">
        <v>3.0</v>
      </c>
      <c r="I1487" s="177">
        <v>3.0</v>
      </c>
      <c r="J1487" s="177">
        <v>50.0</v>
      </c>
      <c r="K1487" s="177">
        <v>16.66</v>
      </c>
      <c r="L1487" s="187" t="s">
        <v>1260</v>
      </c>
    </row>
    <row r="1488" ht="11.25" customHeight="1">
      <c r="A1488" s="175" t="s">
        <v>5111</v>
      </c>
      <c r="B1488" s="188" t="s">
        <v>5112</v>
      </c>
      <c r="C1488" s="177" t="s">
        <v>1075</v>
      </c>
      <c r="D1488" s="175" t="s">
        <v>5417</v>
      </c>
      <c r="E1488" s="186" t="s">
        <v>5418</v>
      </c>
      <c r="F1488" s="177" t="s">
        <v>4209</v>
      </c>
      <c r="G1488" s="177">
        <v>2.0</v>
      </c>
      <c r="H1488" s="177">
        <v>2.0</v>
      </c>
      <c r="I1488" s="177">
        <v>9.0</v>
      </c>
      <c r="J1488" s="177">
        <v>50.0</v>
      </c>
      <c r="K1488" s="177">
        <v>25.0</v>
      </c>
      <c r="L1488" s="187" t="s">
        <v>1260</v>
      </c>
    </row>
    <row r="1489" ht="11.25" customHeight="1">
      <c r="A1489" s="175" t="s">
        <v>5115</v>
      </c>
      <c r="B1489" s="188" t="s">
        <v>5116</v>
      </c>
      <c r="C1489" s="177" t="s">
        <v>1075</v>
      </c>
      <c r="D1489" s="175" t="s">
        <v>5433</v>
      </c>
      <c r="E1489" s="186" t="s">
        <v>5434</v>
      </c>
      <c r="F1489" s="177" t="s">
        <v>4209</v>
      </c>
      <c r="G1489" s="177">
        <v>3.0</v>
      </c>
      <c r="H1489" s="177">
        <v>3.0</v>
      </c>
      <c r="I1489" s="177">
        <v>3.0</v>
      </c>
      <c r="J1489" s="177">
        <v>50.0</v>
      </c>
      <c r="K1489" s="177">
        <v>16.66</v>
      </c>
      <c r="L1489" s="187" t="s">
        <v>1260</v>
      </c>
    </row>
    <row r="1490" ht="11.25" customHeight="1">
      <c r="A1490" s="175" t="s">
        <v>5119</v>
      </c>
      <c r="B1490" s="188" t="s">
        <v>5120</v>
      </c>
      <c r="C1490" s="177" t="s">
        <v>1075</v>
      </c>
      <c r="D1490" s="175" t="s">
        <v>5435</v>
      </c>
      <c r="E1490" s="186" t="s">
        <v>5436</v>
      </c>
      <c r="F1490" s="177" t="s">
        <v>4209</v>
      </c>
      <c r="G1490" s="177">
        <v>1.0</v>
      </c>
      <c r="H1490" s="177">
        <v>1.0</v>
      </c>
      <c r="I1490" s="177">
        <v>5.0</v>
      </c>
      <c r="J1490" s="177">
        <v>50.0</v>
      </c>
      <c r="K1490" s="177">
        <v>50.0</v>
      </c>
      <c r="L1490" s="187" t="s">
        <v>1260</v>
      </c>
    </row>
    <row r="1491" ht="11.25" customHeight="1">
      <c r="A1491" s="175" t="s">
        <v>4354</v>
      </c>
      <c r="B1491" s="188" t="s">
        <v>4355</v>
      </c>
      <c r="C1491" s="177" t="s">
        <v>1075</v>
      </c>
      <c r="D1491" s="175" t="s">
        <v>4375</v>
      </c>
      <c r="E1491" s="186" t="s">
        <v>4376</v>
      </c>
      <c r="F1491" s="177" t="s">
        <v>4209</v>
      </c>
      <c r="G1491" s="177">
        <v>6.0</v>
      </c>
      <c r="H1491" s="177">
        <v>6.0</v>
      </c>
      <c r="I1491" s="177">
        <v>6.0</v>
      </c>
      <c r="J1491" s="177">
        <v>50.0</v>
      </c>
      <c r="K1491" s="177">
        <v>8.33</v>
      </c>
      <c r="L1491" s="187" t="s">
        <v>1260</v>
      </c>
    </row>
    <row r="1492" ht="11.25" customHeight="1">
      <c r="A1492" s="175" t="s">
        <v>4377</v>
      </c>
      <c r="B1492" s="188" t="s">
        <v>1096</v>
      </c>
      <c r="C1492" s="177" t="s">
        <v>1075</v>
      </c>
      <c r="D1492" s="175" t="s">
        <v>4378</v>
      </c>
      <c r="E1492" s="186" t="s">
        <v>4379</v>
      </c>
      <c r="F1492" s="177" t="s">
        <v>1085</v>
      </c>
      <c r="G1492" s="177">
        <v>2.0</v>
      </c>
      <c r="H1492" s="177">
        <v>2.0</v>
      </c>
      <c r="I1492" s="177">
        <v>11.0</v>
      </c>
      <c r="J1492" s="177">
        <v>50.0</v>
      </c>
      <c r="K1492" s="177">
        <v>25.0</v>
      </c>
      <c r="L1492" s="187" t="s">
        <v>1260</v>
      </c>
    </row>
    <row r="1493" ht="11.25" customHeight="1">
      <c r="A1493" s="175" t="s">
        <v>5111</v>
      </c>
      <c r="B1493" s="188" t="s">
        <v>5112</v>
      </c>
      <c r="C1493" s="177" t="s">
        <v>1075</v>
      </c>
      <c r="D1493" s="175" t="s">
        <v>5437</v>
      </c>
      <c r="E1493" s="186" t="s">
        <v>5438</v>
      </c>
      <c r="F1493" s="177" t="s">
        <v>4209</v>
      </c>
      <c r="G1493" s="177">
        <v>2.0</v>
      </c>
      <c r="H1493" s="177">
        <v>2.0</v>
      </c>
      <c r="I1493" s="177">
        <v>9.0</v>
      </c>
      <c r="J1493" s="177">
        <v>50.0</v>
      </c>
      <c r="K1493" s="177">
        <v>25.0</v>
      </c>
      <c r="L1493" s="187" t="s">
        <v>1260</v>
      </c>
    </row>
    <row r="1494" ht="11.25" customHeight="1">
      <c r="A1494" s="175" t="s">
        <v>5139</v>
      </c>
      <c r="B1494" s="188" t="s">
        <v>5140</v>
      </c>
      <c r="C1494" s="177" t="s">
        <v>1075</v>
      </c>
      <c r="D1494" s="175" t="s">
        <v>5439</v>
      </c>
      <c r="E1494" s="186" t="s">
        <v>4029</v>
      </c>
      <c r="F1494" s="177" t="s">
        <v>4209</v>
      </c>
      <c r="G1494" s="177">
        <v>2.0</v>
      </c>
      <c r="H1494" s="177">
        <v>2.0</v>
      </c>
      <c r="I1494" s="177">
        <v>10.0</v>
      </c>
      <c r="J1494" s="177">
        <v>50.0</v>
      </c>
      <c r="K1494" s="177">
        <v>25.0</v>
      </c>
      <c r="L1494" s="187" t="s">
        <v>1260</v>
      </c>
    </row>
    <row r="1495" ht="11.25" customHeight="1">
      <c r="A1495" s="175" t="s">
        <v>1284</v>
      </c>
      <c r="B1495" s="188" t="s">
        <v>1283</v>
      </c>
      <c r="C1495" s="177" t="s">
        <v>1075</v>
      </c>
      <c r="D1495" s="175" t="s">
        <v>5440</v>
      </c>
      <c r="E1495" s="186" t="s">
        <v>5441</v>
      </c>
      <c r="F1495" s="177" t="s">
        <v>4209</v>
      </c>
      <c r="G1495" s="177">
        <v>1.0</v>
      </c>
      <c r="H1495" s="177">
        <v>1.0</v>
      </c>
      <c r="I1495" s="177">
        <v>8.0</v>
      </c>
      <c r="J1495" s="177">
        <v>50.0</v>
      </c>
      <c r="K1495" s="177">
        <v>50.0</v>
      </c>
      <c r="L1495" s="187" t="s">
        <v>1260</v>
      </c>
    </row>
    <row r="1496" ht="11.25" customHeight="1">
      <c r="A1496" s="175" t="s">
        <v>5442</v>
      </c>
      <c r="B1496" s="188" t="s">
        <v>5443</v>
      </c>
      <c r="C1496" s="177" t="s">
        <v>1075</v>
      </c>
      <c r="D1496" s="175" t="s">
        <v>5444</v>
      </c>
      <c r="E1496" s="186" t="s">
        <v>3936</v>
      </c>
      <c r="F1496" s="177" t="s">
        <v>4209</v>
      </c>
      <c r="G1496" s="177">
        <v>6.0</v>
      </c>
      <c r="H1496" s="177">
        <v>6.0</v>
      </c>
      <c r="I1496" s="177">
        <v>6.0</v>
      </c>
      <c r="J1496" s="177">
        <v>50.0</v>
      </c>
      <c r="K1496" s="177">
        <v>8.33</v>
      </c>
      <c r="L1496" s="187" t="s">
        <v>1260</v>
      </c>
    </row>
    <row r="1497" ht="11.25" customHeight="1">
      <c r="A1497" s="175" t="s">
        <v>5111</v>
      </c>
      <c r="B1497" s="188" t="s">
        <v>5112</v>
      </c>
      <c r="C1497" s="177" t="s">
        <v>1075</v>
      </c>
      <c r="D1497" s="175" t="s">
        <v>5445</v>
      </c>
      <c r="E1497" s="186" t="s">
        <v>5446</v>
      </c>
      <c r="F1497" s="177" t="s">
        <v>4209</v>
      </c>
      <c r="G1497" s="177">
        <v>2.0</v>
      </c>
      <c r="H1497" s="177">
        <v>2.0</v>
      </c>
      <c r="I1497" s="177">
        <v>9.0</v>
      </c>
      <c r="J1497" s="177">
        <v>50.0</v>
      </c>
      <c r="K1497" s="177">
        <v>25.0</v>
      </c>
      <c r="L1497" s="187" t="s">
        <v>1260</v>
      </c>
    </row>
    <row r="1498" ht="11.25" customHeight="1">
      <c r="A1498" s="175" t="s">
        <v>4363</v>
      </c>
      <c r="B1498" s="188" t="s">
        <v>1087</v>
      </c>
      <c r="C1498" s="177" t="s">
        <v>1075</v>
      </c>
      <c r="D1498" s="175" t="s">
        <v>4380</v>
      </c>
      <c r="E1498" s="186" t="s">
        <v>4381</v>
      </c>
      <c r="F1498" s="177" t="s">
        <v>4209</v>
      </c>
      <c r="G1498" s="177">
        <v>2.0</v>
      </c>
      <c r="H1498" s="177">
        <v>2.0</v>
      </c>
      <c r="I1498" s="177">
        <v>9.0</v>
      </c>
      <c r="J1498" s="177">
        <v>50.0</v>
      </c>
      <c r="K1498" s="177">
        <v>25.0</v>
      </c>
      <c r="L1498" s="187" t="s">
        <v>1260</v>
      </c>
    </row>
    <row r="1499" ht="11.25" customHeight="1">
      <c r="A1499" s="175" t="s">
        <v>5119</v>
      </c>
      <c r="B1499" s="188" t="s">
        <v>5120</v>
      </c>
      <c r="C1499" s="177" t="s">
        <v>1075</v>
      </c>
      <c r="D1499" s="175" t="s">
        <v>5447</v>
      </c>
      <c r="E1499" s="186" t="s">
        <v>5448</v>
      </c>
      <c r="F1499" s="177" t="s">
        <v>4209</v>
      </c>
      <c r="G1499" s="177">
        <v>1.0</v>
      </c>
      <c r="H1499" s="177">
        <v>1.0</v>
      </c>
      <c r="I1499" s="177">
        <v>5.0</v>
      </c>
      <c r="J1499" s="177">
        <v>50.0</v>
      </c>
      <c r="K1499" s="177">
        <v>50.0</v>
      </c>
      <c r="L1499" s="187" t="s">
        <v>1260</v>
      </c>
    </row>
    <row r="1500" ht="11.25" customHeight="1">
      <c r="A1500" s="175" t="s">
        <v>5115</v>
      </c>
      <c r="B1500" s="188" t="s">
        <v>5116</v>
      </c>
      <c r="C1500" s="177" t="s">
        <v>1075</v>
      </c>
      <c r="D1500" s="175" t="s">
        <v>5449</v>
      </c>
      <c r="E1500" s="186" t="s">
        <v>5450</v>
      </c>
      <c r="F1500" s="177" t="s">
        <v>4209</v>
      </c>
      <c r="G1500" s="177">
        <v>3.0</v>
      </c>
      <c r="H1500" s="177">
        <v>1.0</v>
      </c>
      <c r="I1500" s="177">
        <v>3.0</v>
      </c>
      <c r="J1500" s="177">
        <v>50.0</v>
      </c>
      <c r="K1500" s="177">
        <v>16.66</v>
      </c>
      <c r="L1500" s="187" t="s">
        <v>1260</v>
      </c>
    </row>
    <row r="1501" ht="11.25" customHeight="1">
      <c r="A1501" s="175" t="s">
        <v>5111</v>
      </c>
      <c r="B1501" s="188" t="s">
        <v>5112</v>
      </c>
      <c r="C1501" s="177" t="s">
        <v>1075</v>
      </c>
      <c r="D1501" s="175" t="s">
        <v>5451</v>
      </c>
      <c r="E1501" s="186" t="s">
        <v>5452</v>
      </c>
      <c r="F1501" s="177" t="s">
        <v>4209</v>
      </c>
      <c r="G1501" s="177">
        <v>2.0</v>
      </c>
      <c r="H1501" s="177">
        <v>2.0</v>
      </c>
      <c r="I1501" s="177">
        <v>9.0</v>
      </c>
      <c r="J1501" s="177">
        <v>50.0</v>
      </c>
      <c r="K1501" s="177">
        <v>25.0</v>
      </c>
      <c r="L1501" s="187" t="s">
        <v>1260</v>
      </c>
    </row>
    <row r="1502" ht="11.25" customHeight="1">
      <c r="A1502" s="175" t="s">
        <v>5119</v>
      </c>
      <c r="B1502" s="188" t="s">
        <v>5120</v>
      </c>
      <c r="C1502" s="177" t="s">
        <v>1075</v>
      </c>
      <c r="D1502" s="175" t="s">
        <v>5453</v>
      </c>
      <c r="E1502" s="186" t="s">
        <v>5454</v>
      </c>
      <c r="F1502" s="177" t="s">
        <v>4209</v>
      </c>
      <c r="G1502" s="177">
        <v>1.0</v>
      </c>
      <c r="H1502" s="177">
        <v>1.0</v>
      </c>
      <c r="I1502" s="177">
        <v>5.0</v>
      </c>
      <c r="J1502" s="177">
        <v>50.0</v>
      </c>
      <c r="K1502" s="177">
        <v>50.0</v>
      </c>
      <c r="L1502" s="187" t="s">
        <v>1260</v>
      </c>
    </row>
    <row r="1503" ht="11.25" customHeight="1">
      <c r="A1503" s="175" t="s">
        <v>1284</v>
      </c>
      <c r="B1503" s="188" t="s">
        <v>5308</v>
      </c>
      <c r="C1503" s="177" t="s">
        <v>1075</v>
      </c>
      <c r="D1503" s="175" t="s">
        <v>5455</v>
      </c>
      <c r="E1503" s="186" t="s">
        <v>5456</v>
      </c>
      <c r="F1503" s="177" t="s">
        <v>4209</v>
      </c>
      <c r="G1503" s="177">
        <v>1.0</v>
      </c>
      <c r="H1503" s="177">
        <v>1.0</v>
      </c>
      <c r="I1503" s="177">
        <v>8.0</v>
      </c>
      <c r="J1503" s="177">
        <v>50.0</v>
      </c>
      <c r="K1503" s="177">
        <v>50.0</v>
      </c>
      <c r="L1503" s="187" t="s">
        <v>1260</v>
      </c>
    </row>
    <row r="1504" ht="11.25" customHeight="1">
      <c r="A1504" s="175" t="s">
        <v>5246</v>
      </c>
      <c r="B1504" s="188" t="s">
        <v>5247</v>
      </c>
      <c r="C1504" s="177" t="s">
        <v>1075</v>
      </c>
      <c r="D1504" s="175" t="s">
        <v>5457</v>
      </c>
      <c r="E1504" s="186" t="s">
        <v>5458</v>
      </c>
      <c r="F1504" s="177" t="s">
        <v>4209</v>
      </c>
      <c r="G1504" s="177">
        <v>3.0</v>
      </c>
      <c r="H1504" s="177">
        <v>3.0</v>
      </c>
      <c r="I1504" s="177">
        <v>3.0</v>
      </c>
      <c r="J1504" s="177">
        <v>50.0</v>
      </c>
      <c r="K1504" s="177">
        <v>16.66</v>
      </c>
      <c r="L1504" s="187" t="s">
        <v>1260</v>
      </c>
    </row>
    <row r="1505" ht="11.25" customHeight="1">
      <c r="A1505" s="175" t="s">
        <v>5459</v>
      </c>
      <c r="B1505" s="188" t="s">
        <v>5132</v>
      </c>
      <c r="C1505" s="177" t="s">
        <v>1075</v>
      </c>
      <c r="D1505" s="175" t="s">
        <v>5460</v>
      </c>
      <c r="E1505" s="186" t="s">
        <v>5461</v>
      </c>
      <c r="F1505" s="177" t="s">
        <v>1085</v>
      </c>
      <c r="G1505" s="177">
        <v>1.0</v>
      </c>
      <c r="H1505" s="177">
        <v>1.0</v>
      </c>
      <c r="I1505" s="177">
        <v>7.0</v>
      </c>
      <c r="J1505" s="177">
        <v>50.0</v>
      </c>
      <c r="K1505" s="177">
        <v>50.0</v>
      </c>
      <c r="L1505" s="187" t="s">
        <v>1260</v>
      </c>
    </row>
    <row r="1506" ht="11.25" customHeight="1">
      <c r="A1506" s="175" t="s">
        <v>4426</v>
      </c>
      <c r="B1506" s="188" t="s">
        <v>4427</v>
      </c>
      <c r="C1506" s="177" t="s">
        <v>1075</v>
      </c>
      <c r="D1506" s="175" t="s">
        <v>5462</v>
      </c>
      <c r="E1506" s="186" t="s">
        <v>5463</v>
      </c>
      <c r="F1506" s="177" t="s">
        <v>4209</v>
      </c>
      <c r="G1506" s="177">
        <v>1.0</v>
      </c>
      <c r="H1506" s="177">
        <v>1.0</v>
      </c>
      <c r="I1506" s="177">
        <v>9.0</v>
      </c>
      <c r="J1506" s="177">
        <v>50.0</v>
      </c>
      <c r="K1506" s="177">
        <v>50.0</v>
      </c>
      <c r="L1506" s="187" t="s">
        <v>1260</v>
      </c>
    </row>
    <row r="1507" ht="11.25" customHeight="1">
      <c r="A1507" s="175" t="s">
        <v>5131</v>
      </c>
      <c r="B1507" s="188" t="s">
        <v>5132</v>
      </c>
      <c r="C1507" s="177" t="s">
        <v>1075</v>
      </c>
      <c r="D1507" s="175" t="s">
        <v>5464</v>
      </c>
      <c r="E1507" s="186" t="s">
        <v>5465</v>
      </c>
      <c r="F1507" s="177" t="s">
        <v>4209</v>
      </c>
      <c r="G1507" s="177">
        <v>1.0</v>
      </c>
      <c r="H1507" s="177">
        <v>1.0</v>
      </c>
      <c r="I1507" s="177">
        <v>7.0</v>
      </c>
      <c r="J1507" s="177">
        <v>50.0</v>
      </c>
      <c r="K1507" s="177">
        <v>50.0</v>
      </c>
      <c r="L1507" s="187" t="s">
        <v>1260</v>
      </c>
    </row>
    <row r="1508" ht="11.25" customHeight="1">
      <c r="A1508" s="175" t="s">
        <v>5151</v>
      </c>
      <c r="B1508" s="188" t="s">
        <v>5152</v>
      </c>
      <c r="C1508" s="177" t="s">
        <v>1075</v>
      </c>
      <c r="D1508" s="175" t="s">
        <v>5466</v>
      </c>
      <c r="E1508" s="186" t="s">
        <v>5467</v>
      </c>
      <c r="F1508" s="177" t="s">
        <v>4209</v>
      </c>
      <c r="G1508" s="177">
        <v>4.0</v>
      </c>
      <c r="H1508" s="177">
        <v>4.0</v>
      </c>
      <c r="I1508" s="177">
        <v>4.0</v>
      </c>
      <c r="J1508" s="177">
        <v>50.0</v>
      </c>
      <c r="K1508" s="177">
        <v>12.5</v>
      </c>
      <c r="L1508" s="187" t="s">
        <v>1260</v>
      </c>
    </row>
    <row r="1509" ht="11.25" customHeight="1">
      <c r="A1509" s="175" t="s">
        <v>5246</v>
      </c>
      <c r="B1509" s="188" t="s">
        <v>5247</v>
      </c>
      <c r="C1509" s="177" t="s">
        <v>1075</v>
      </c>
      <c r="D1509" s="175" t="s">
        <v>5468</v>
      </c>
      <c r="E1509" s="186" t="s">
        <v>5469</v>
      </c>
      <c r="F1509" s="177" t="s">
        <v>4209</v>
      </c>
      <c r="G1509" s="177">
        <v>3.0</v>
      </c>
      <c r="H1509" s="177">
        <v>3.0</v>
      </c>
      <c r="I1509" s="177">
        <v>3.0</v>
      </c>
      <c r="J1509" s="177">
        <v>50.0</v>
      </c>
      <c r="K1509" s="177">
        <v>16.66</v>
      </c>
      <c r="L1509" s="187" t="s">
        <v>1260</v>
      </c>
    </row>
    <row r="1510" ht="11.25" customHeight="1">
      <c r="A1510" s="175" t="s">
        <v>5328</v>
      </c>
      <c r="B1510" s="188" t="s">
        <v>1283</v>
      </c>
      <c r="C1510" s="177" t="s">
        <v>1075</v>
      </c>
      <c r="D1510" s="175" t="s">
        <v>5470</v>
      </c>
      <c r="E1510" s="186" t="s">
        <v>5471</v>
      </c>
      <c r="F1510" s="177" t="s">
        <v>4209</v>
      </c>
      <c r="G1510" s="177">
        <v>1.0</v>
      </c>
      <c r="H1510" s="177">
        <v>1.0</v>
      </c>
      <c r="I1510" s="177">
        <v>7.0</v>
      </c>
      <c r="J1510" s="177">
        <v>50.0</v>
      </c>
      <c r="K1510" s="177">
        <v>50.0</v>
      </c>
      <c r="L1510" s="187" t="s">
        <v>1260</v>
      </c>
    </row>
    <row r="1511" ht="11.25" customHeight="1">
      <c r="A1511" s="175" t="s">
        <v>5119</v>
      </c>
      <c r="B1511" s="188" t="s">
        <v>5120</v>
      </c>
      <c r="C1511" s="177" t="s">
        <v>1075</v>
      </c>
      <c r="D1511" s="175" t="s">
        <v>5472</v>
      </c>
      <c r="E1511" s="186" t="s">
        <v>5473</v>
      </c>
      <c r="F1511" s="177" t="s">
        <v>1085</v>
      </c>
      <c r="G1511" s="177">
        <v>1.0</v>
      </c>
      <c r="H1511" s="177">
        <v>1.0</v>
      </c>
      <c r="I1511" s="177">
        <v>5.0</v>
      </c>
      <c r="J1511" s="177">
        <v>50.0</v>
      </c>
      <c r="K1511" s="177">
        <v>50.0</v>
      </c>
      <c r="L1511" s="187" t="s">
        <v>1260</v>
      </c>
    </row>
    <row r="1512" ht="11.25" customHeight="1">
      <c r="A1512" s="175" t="s">
        <v>5246</v>
      </c>
      <c r="B1512" s="188" t="s">
        <v>5247</v>
      </c>
      <c r="C1512" s="177" t="s">
        <v>1075</v>
      </c>
      <c r="D1512" s="175" t="s">
        <v>5457</v>
      </c>
      <c r="E1512" s="186" t="s">
        <v>5458</v>
      </c>
      <c r="F1512" s="177" t="s">
        <v>1085</v>
      </c>
      <c r="G1512" s="177">
        <v>3.0</v>
      </c>
      <c r="H1512" s="177">
        <v>3.0</v>
      </c>
      <c r="I1512" s="177">
        <v>3.0</v>
      </c>
      <c r="J1512" s="177">
        <v>50.0</v>
      </c>
      <c r="K1512" s="177">
        <v>16.66</v>
      </c>
      <c r="L1512" s="187" t="s">
        <v>1260</v>
      </c>
    </row>
    <row r="1513" ht="11.25" customHeight="1">
      <c r="A1513" s="175" t="s">
        <v>1290</v>
      </c>
      <c r="B1513" s="188" t="s">
        <v>1289</v>
      </c>
      <c r="C1513" s="177" t="s">
        <v>1075</v>
      </c>
      <c r="D1513" s="175" t="s">
        <v>5474</v>
      </c>
      <c r="E1513" s="186" t="s">
        <v>5475</v>
      </c>
      <c r="F1513" s="177" t="s">
        <v>4209</v>
      </c>
      <c r="G1513" s="177">
        <v>1.0</v>
      </c>
      <c r="H1513" s="177">
        <v>1.0</v>
      </c>
      <c r="I1513" s="177">
        <v>10.0</v>
      </c>
      <c r="J1513" s="177">
        <v>50.0</v>
      </c>
      <c r="K1513" s="177">
        <v>50.0</v>
      </c>
      <c r="L1513" s="187" t="s">
        <v>1260</v>
      </c>
    </row>
    <row r="1514" ht="11.25" customHeight="1">
      <c r="A1514" s="175" t="s">
        <v>4377</v>
      </c>
      <c r="B1514" s="188" t="s">
        <v>1096</v>
      </c>
      <c r="C1514" s="177" t="s">
        <v>1075</v>
      </c>
      <c r="D1514" s="175" t="s">
        <v>4382</v>
      </c>
      <c r="E1514" s="186" t="s">
        <v>4383</v>
      </c>
      <c r="F1514" s="177" t="s">
        <v>4209</v>
      </c>
      <c r="G1514" s="177">
        <v>2.0</v>
      </c>
      <c r="H1514" s="177">
        <v>2.0</v>
      </c>
      <c r="I1514" s="177">
        <v>11.0</v>
      </c>
      <c r="J1514" s="177">
        <v>50.0</v>
      </c>
      <c r="K1514" s="177">
        <v>25.0</v>
      </c>
      <c r="L1514" s="187" t="s">
        <v>1260</v>
      </c>
    </row>
    <row r="1515" ht="11.25" customHeight="1">
      <c r="A1515" s="175" t="s">
        <v>4384</v>
      </c>
      <c r="B1515" s="188" t="s">
        <v>4385</v>
      </c>
      <c r="C1515" s="177" t="s">
        <v>1075</v>
      </c>
      <c r="D1515" s="175" t="s">
        <v>4386</v>
      </c>
      <c r="E1515" s="186" t="s">
        <v>4387</v>
      </c>
      <c r="F1515" s="177" t="s">
        <v>4209</v>
      </c>
      <c r="G1515" s="177">
        <v>2.0</v>
      </c>
      <c r="H1515" s="177">
        <v>2.0</v>
      </c>
      <c r="I1515" s="177">
        <v>8.0</v>
      </c>
      <c r="J1515" s="177">
        <v>50.0</v>
      </c>
      <c r="K1515" s="177">
        <v>25.0</v>
      </c>
      <c r="L1515" s="187" t="s">
        <v>1260</v>
      </c>
    </row>
    <row r="1516" ht="11.25" customHeight="1">
      <c r="A1516" s="175" t="s">
        <v>5279</v>
      </c>
      <c r="B1516" s="188" t="s">
        <v>5280</v>
      </c>
      <c r="C1516" s="177" t="s">
        <v>1075</v>
      </c>
      <c r="D1516" s="175" t="s">
        <v>4386</v>
      </c>
      <c r="E1516" s="186" t="s">
        <v>4387</v>
      </c>
      <c r="F1516" s="177" t="s">
        <v>4209</v>
      </c>
      <c r="G1516" s="177">
        <v>1.0</v>
      </c>
      <c r="H1516" s="177">
        <v>1.0</v>
      </c>
      <c r="I1516" s="177">
        <v>7.0</v>
      </c>
      <c r="J1516" s="177">
        <v>50.0</v>
      </c>
      <c r="K1516" s="177">
        <v>50.0</v>
      </c>
      <c r="L1516" s="187" t="s">
        <v>1260</v>
      </c>
    </row>
    <row r="1517" ht="11.25" customHeight="1">
      <c r="A1517" s="175" t="s">
        <v>5476</v>
      </c>
      <c r="B1517" s="188" t="s">
        <v>5477</v>
      </c>
      <c r="C1517" s="177" t="s">
        <v>1075</v>
      </c>
      <c r="D1517" s="175" t="s">
        <v>4386</v>
      </c>
      <c r="E1517" s="186" t="s">
        <v>4387</v>
      </c>
      <c r="F1517" s="177" t="s">
        <v>4209</v>
      </c>
      <c r="G1517" s="177">
        <v>1.0</v>
      </c>
      <c r="H1517" s="177">
        <v>1.0</v>
      </c>
      <c r="I1517" s="177">
        <v>5.0</v>
      </c>
      <c r="J1517" s="177">
        <v>50.0</v>
      </c>
      <c r="K1517" s="177">
        <v>50.0</v>
      </c>
      <c r="L1517" s="187" t="s">
        <v>1260</v>
      </c>
    </row>
    <row r="1518" ht="11.25" customHeight="1">
      <c r="A1518" s="175" t="s">
        <v>5115</v>
      </c>
      <c r="B1518" s="188" t="s">
        <v>5116</v>
      </c>
      <c r="C1518" s="177" t="s">
        <v>1075</v>
      </c>
      <c r="D1518" s="175" t="s">
        <v>5478</v>
      </c>
      <c r="E1518" s="186" t="s">
        <v>5479</v>
      </c>
      <c r="F1518" s="177" t="s">
        <v>4209</v>
      </c>
      <c r="G1518" s="177">
        <v>3.0</v>
      </c>
      <c r="H1518" s="177">
        <v>1.0</v>
      </c>
      <c r="I1518" s="177">
        <v>3.0</v>
      </c>
      <c r="J1518" s="177">
        <v>50.0</v>
      </c>
      <c r="K1518" s="177">
        <v>16.66</v>
      </c>
      <c r="L1518" s="187" t="s">
        <v>1260</v>
      </c>
    </row>
    <row r="1519" ht="11.25" customHeight="1">
      <c r="A1519" s="175" t="s">
        <v>5393</v>
      </c>
      <c r="B1519" s="188" t="s">
        <v>5394</v>
      </c>
      <c r="C1519" s="177" t="s">
        <v>1075</v>
      </c>
      <c r="D1519" s="186" t="s">
        <v>5480</v>
      </c>
      <c r="E1519" s="186" t="s">
        <v>5481</v>
      </c>
      <c r="F1519" s="177" t="s">
        <v>4209</v>
      </c>
      <c r="G1519" s="177">
        <v>5.0</v>
      </c>
      <c r="H1519" s="177">
        <v>3.0</v>
      </c>
      <c r="I1519" s="177">
        <v>5.0</v>
      </c>
      <c r="J1519" s="177">
        <v>50.0</v>
      </c>
      <c r="K1519" s="177">
        <v>10.0</v>
      </c>
      <c r="L1519" s="187" t="s">
        <v>1260</v>
      </c>
    </row>
    <row r="1520" ht="11.25" customHeight="1">
      <c r="A1520" s="175" t="s">
        <v>5482</v>
      </c>
      <c r="B1520" s="188" t="s">
        <v>5483</v>
      </c>
      <c r="C1520" s="177" t="s">
        <v>1075</v>
      </c>
      <c r="D1520" s="175" t="s">
        <v>5484</v>
      </c>
      <c r="E1520" s="186" t="s">
        <v>5485</v>
      </c>
      <c r="F1520" s="177" t="s">
        <v>1085</v>
      </c>
      <c r="G1520" s="177">
        <v>1.0</v>
      </c>
      <c r="H1520" s="177">
        <v>1.0</v>
      </c>
      <c r="I1520" s="177">
        <v>9.0</v>
      </c>
      <c r="J1520" s="177">
        <v>50.0</v>
      </c>
      <c r="K1520" s="177">
        <v>50.0</v>
      </c>
      <c r="L1520" s="187" t="s">
        <v>1260</v>
      </c>
    </row>
    <row r="1521" ht="11.25" customHeight="1">
      <c r="A1521" s="175" t="s">
        <v>5486</v>
      </c>
      <c r="B1521" s="188" t="s">
        <v>5487</v>
      </c>
      <c r="C1521" s="177" t="s">
        <v>1075</v>
      </c>
      <c r="D1521" s="175" t="s">
        <v>5488</v>
      </c>
      <c r="E1521" s="186" t="s">
        <v>5475</v>
      </c>
      <c r="F1521" s="177" t="s">
        <v>4209</v>
      </c>
      <c r="G1521" s="177">
        <v>1.0</v>
      </c>
      <c r="H1521" s="177">
        <v>1.0</v>
      </c>
      <c r="I1521" s="177">
        <v>10.0</v>
      </c>
      <c r="J1521" s="177">
        <v>50.0</v>
      </c>
      <c r="K1521" s="177">
        <v>50.0</v>
      </c>
      <c r="L1521" s="187" t="s">
        <v>1260</v>
      </c>
    </row>
    <row r="1522" ht="11.25" customHeight="1">
      <c r="A1522" s="175" t="s">
        <v>5139</v>
      </c>
      <c r="B1522" s="188" t="s">
        <v>5140</v>
      </c>
      <c r="C1522" s="177" t="s">
        <v>1075</v>
      </c>
      <c r="D1522" s="175" t="s">
        <v>5489</v>
      </c>
      <c r="E1522" s="186" t="s">
        <v>5490</v>
      </c>
      <c r="F1522" s="177" t="s">
        <v>4209</v>
      </c>
      <c r="G1522" s="177">
        <v>2.0</v>
      </c>
      <c r="H1522" s="177">
        <v>2.0</v>
      </c>
      <c r="I1522" s="177">
        <v>10.0</v>
      </c>
      <c r="J1522" s="177">
        <v>50.0</v>
      </c>
      <c r="K1522" s="177">
        <v>25.0</v>
      </c>
      <c r="L1522" s="187" t="s">
        <v>1260</v>
      </c>
    </row>
    <row r="1523" ht="11.25" customHeight="1">
      <c r="A1523" s="175" t="s">
        <v>4366</v>
      </c>
      <c r="B1523" s="188" t="s">
        <v>4388</v>
      </c>
      <c r="C1523" s="177" t="s">
        <v>1075</v>
      </c>
      <c r="D1523" s="175" t="s">
        <v>4389</v>
      </c>
      <c r="E1523" s="186" t="s">
        <v>4390</v>
      </c>
      <c r="F1523" s="177" t="s">
        <v>4209</v>
      </c>
      <c r="G1523" s="177">
        <v>2.0</v>
      </c>
      <c r="H1523" s="177">
        <v>2.0</v>
      </c>
      <c r="I1523" s="177">
        <v>9.0</v>
      </c>
      <c r="J1523" s="177">
        <v>50.0</v>
      </c>
      <c r="K1523" s="177">
        <v>25.0</v>
      </c>
      <c r="L1523" s="187" t="s">
        <v>1260</v>
      </c>
    </row>
    <row r="1524" ht="11.25" customHeight="1">
      <c r="A1524" s="175" t="s">
        <v>5393</v>
      </c>
      <c r="B1524" s="188" t="s">
        <v>5394</v>
      </c>
      <c r="C1524" s="177" t="s">
        <v>1075</v>
      </c>
      <c r="D1524" s="175" t="s">
        <v>5491</v>
      </c>
      <c r="E1524" s="186" t="s">
        <v>5481</v>
      </c>
      <c r="F1524" s="177" t="s">
        <v>4209</v>
      </c>
      <c r="G1524" s="177">
        <v>5.0</v>
      </c>
      <c r="H1524" s="177">
        <v>3.0</v>
      </c>
      <c r="I1524" s="177">
        <v>5.0</v>
      </c>
      <c r="J1524" s="177">
        <v>50.0</v>
      </c>
      <c r="K1524" s="177">
        <v>10.0</v>
      </c>
      <c r="L1524" s="187" t="s">
        <v>1260</v>
      </c>
    </row>
    <row r="1525" ht="11.25" customHeight="1">
      <c r="A1525" s="175" t="s">
        <v>5492</v>
      </c>
      <c r="B1525" s="188" t="s">
        <v>5493</v>
      </c>
      <c r="C1525" s="177" t="s">
        <v>1075</v>
      </c>
      <c r="D1525" s="175" t="s">
        <v>5494</v>
      </c>
      <c r="E1525" s="186" t="s">
        <v>5495</v>
      </c>
      <c r="F1525" s="177" t="s">
        <v>4209</v>
      </c>
      <c r="G1525" s="177">
        <v>2.0</v>
      </c>
      <c r="H1525" s="177">
        <v>2.0</v>
      </c>
      <c r="I1525" s="177">
        <v>2.0</v>
      </c>
      <c r="J1525" s="177">
        <v>50.0</v>
      </c>
      <c r="K1525" s="177">
        <v>25.0</v>
      </c>
      <c r="L1525" s="187" t="s">
        <v>1260</v>
      </c>
    </row>
    <row r="1526" ht="11.25" customHeight="1">
      <c r="A1526" s="175" t="s">
        <v>5250</v>
      </c>
      <c r="B1526" s="188" t="s">
        <v>5496</v>
      </c>
      <c r="C1526" s="177" t="s">
        <v>1075</v>
      </c>
      <c r="D1526" s="175" t="s">
        <v>5497</v>
      </c>
      <c r="E1526" s="186" t="s">
        <v>5498</v>
      </c>
      <c r="F1526" s="177" t="s">
        <v>4209</v>
      </c>
      <c r="G1526" s="177">
        <v>1.0</v>
      </c>
      <c r="H1526" s="177">
        <v>1.0</v>
      </c>
      <c r="I1526" s="177">
        <v>1.0</v>
      </c>
      <c r="J1526" s="177">
        <v>50.0</v>
      </c>
      <c r="K1526" s="177">
        <v>50.0</v>
      </c>
      <c r="L1526" s="187" t="s">
        <v>1260</v>
      </c>
    </row>
    <row r="1527" ht="11.25" customHeight="1">
      <c r="A1527" s="175" t="s">
        <v>5499</v>
      </c>
      <c r="B1527" s="188" t="s">
        <v>5500</v>
      </c>
      <c r="C1527" s="177" t="s">
        <v>1075</v>
      </c>
      <c r="D1527" s="175" t="s">
        <v>5501</v>
      </c>
      <c r="E1527" s="186" t="s">
        <v>5502</v>
      </c>
      <c r="F1527" s="177" t="s">
        <v>4209</v>
      </c>
      <c r="G1527" s="177">
        <v>4.0</v>
      </c>
      <c r="H1527" s="177">
        <v>1.0</v>
      </c>
      <c r="I1527" s="177">
        <v>4.0</v>
      </c>
      <c r="J1527" s="177">
        <v>50.0</v>
      </c>
      <c r="K1527" s="177">
        <v>12.5</v>
      </c>
      <c r="L1527" s="187" t="s">
        <v>1260</v>
      </c>
    </row>
    <row r="1528" ht="11.25" customHeight="1">
      <c r="A1528" s="175" t="s">
        <v>5503</v>
      </c>
      <c r="B1528" s="188" t="s">
        <v>1263</v>
      </c>
      <c r="C1528" s="177" t="s">
        <v>1075</v>
      </c>
      <c r="D1528" s="175" t="s">
        <v>5504</v>
      </c>
      <c r="E1528" s="186" t="s">
        <v>5505</v>
      </c>
      <c r="F1528" s="177" t="s">
        <v>4209</v>
      </c>
      <c r="G1528" s="177">
        <v>1.0</v>
      </c>
      <c r="H1528" s="177">
        <v>1.0</v>
      </c>
      <c r="I1528" s="177">
        <v>10.0</v>
      </c>
      <c r="J1528" s="177">
        <v>50.0</v>
      </c>
      <c r="K1528" s="177">
        <v>50.0</v>
      </c>
      <c r="L1528" s="187" t="s">
        <v>1260</v>
      </c>
    </row>
    <row r="1529" ht="11.25" customHeight="1">
      <c r="A1529" s="175" t="s">
        <v>5506</v>
      </c>
      <c r="B1529" s="188" t="s">
        <v>5326</v>
      </c>
      <c r="C1529" s="177" t="s">
        <v>1075</v>
      </c>
      <c r="D1529" s="175" t="s">
        <v>5507</v>
      </c>
      <c r="E1529" s="186" t="s">
        <v>5508</v>
      </c>
      <c r="F1529" s="177" t="s">
        <v>1085</v>
      </c>
      <c r="G1529" s="177">
        <v>4.0</v>
      </c>
      <c r="H1529" s="177">
        <v>4.0</v>
      </c>
      <c r="I1529" s="177">
        <v>4.0</v>
      </c>
      <c r="J1529" s="177">
        <v>50.0</v>
      </c>
      <c r="K1529" s="177">
        <v>12.5</v>
      </c>
      <c r="L1529" s="187" t="s">
        <v>1260</v>
      </c>
    </row>
    <row r="1530" ht="11.25" customHeight="1">
      <c r="A1530" s="175" t="s">
        <v>5509</v>
      </c>
      <c r="B1530" s="188" t="s">
        <v>5510</v>
      </c>
      <c r="C1530" s="177" t="s">
        <v>1075</v>
      </c>
      <c r="D1530" s="175" t="s">
        <v>5511</v>
      </c>
      <c r="E1530" s="186" t="s">
        <v>5512</v>
      </c>
      <c r="F1530" s="177" t="s">
        <v>4209</v>
      </c>
      <c r="G1530" s="177">
        <v>2.0</v>
      </c>
      <c r="H1530" s="177">
        <v>2.0</v>
      </c>
      <c r="I1530" s="177">
        <v>3.0</v>
      </c>
      <c r="J1530" s="177">
        <v>50.0</v>
      </c>
      <c r="K1530" s="177">
        <v>25.0</v>
      </c>
      <c r="L1530" s="187" t="s">
        <v>1260</v>
      </c>
    </row>
    <row r="1531" ht="11.25" customHeight="1">
      <c r="A1531" s="175" t="s">
        <v>5513</v>
      </c>
      <c r="B1531" s="188" t="s">
        <v>5514</v>
      </c>
      <c r="C1531" s="177" t="s">
        <v>1075</v>
      </c>
      <c r="D1531" s="175" t="s">
        <v>5515</v>
      </c>
      <c r="E1531" s="186" t="s">
        <v>5516</v>
      </c>
      <c r="F1531" s="177" t="s">
        <v>4209</v>
      </c>
      <c r="G1531" s="177">
        <v>1.0</v>
      </c>
      <c r="H1531" s="177">
        <v>1.0</v>
      </c>
      <c r="I1531" s="177">
        <v>9.0</v>
      </c>
      <c r="J1531" s="177">
        <v>50.0</v>
      </c>
      <c r="K1531" s="177">
        <v>50.0</v>
      </c>
      <c r="L1531" s="187" t="s">
        <v>1260</v>
      </c>
    </row>
    <row r="1532" ht="11.25" customHeight="1">
      <c r="A1532" s="175" t="s">
        <v>5144</v>
      </c>
      <c r="B1532" s="188" t="s">
        <v>5517</v>
      </c>
      <c r="C1532" s="177" t="s">
        <v>1075</v>
      </c>
      <c r="D1532" s="175" t="s">
        <v>5518</v>
      </c>
      <c r="E1532" s="186" t="s">
        <v>5519</v>
      </c>
      <c r="F1532" s="177" t="s">
        <v>1085</v>
      </c>
      <c r="G1532" s="177">
        <v>1.0</v>
      </c>
      <c r="H1532" s="177">
        <v>1.0</v>
      </c>
      <c r="I1532" s="177">
        <v>6.0</v>
      </c>
      <c r="J1532" s="177">
        <v>50.0</v>
      </c>
      <c r="K1532" s="177">
        <v>50.0</v>
      </c>
      <c r="L1532" s="187" t="s">
        <v>1260</v>
      </c>
    </row>
    <row r="1533" ht="11.25" customHeight="1">
      <c r="A1533" s="175" t="s">
        <v>1298</v>
      </c>
      <c r="B1533" s="188" t="s">
        <v>1297</v>
      </c>
      <c r="C1533" s="177" t="s">
        <v>1075</v>
      </c>
      <c r="D1533" s="175" t="s">
        <v>5520</v>
      </c>
      <c r="E1533" s="186" t="s">
        <v>5521</v>
      </c>
      <c r="F1533" s="177" t="s">
        <v>4209</v>
      </c>
      <c r="G1533" s="177">
        <v>1.0</v>
      </c>
      <c r="H1533" s="177">
        <v>1.0</v>
      </c>
      <c r="I1533" s="177">
        <v>10.0</v>
      </c>
      <c r="J1533" s="177">
        <v>50.0</v>
      </c>
      <c r="K1533" s="177">
        <v>50.0</v>
      </c>
      <c r="L1533" s="187" t="s">
        <v>1260</v>
      </c>
    </row>
    <row r="1534" ht="11.25" customHeight="1">
      <c r="A1534" s="175" t="s">
        <v>4366</v>
      </c>
      <c r="B1534" s="188" t="s">
        <v>4388</v>
      </c>
      <c r="C1534" s="177" t="s">
        <v>1075</v>
      </c>
      <c r="D1534" s="175" t="s">
        <v>4391</v>
      </c>
      <c r="E1534" s="186" t="s">
        <v>4387</v>
      </c>
      <c r="F1534" s="177" t="s">
        <v>1085</v>
      </c>
      <c r="G1534" s="177">
        <v>2.0</v>
      </c>
      <c r="H1534" s="177">
        <v>2.0</v>
      </c>
      <c r="I1534" s="177">
        <v>9.0</v>
      </c>
      <c r="J1534" s="177">
        <v>50.0</v>
      </c>
      <c r="K1534" s="177">
        <v>25.0</v>
      </c>
      <c r="L1534" s="187" t="s">
        <v>1260</v>
      </c>
    </row>
    <row r="1535" ht="11.25" customHeight="1">
      <c r="A1535" s="175" t="s">
        <v>5279</v>
      </c>
      <c r="B1535" s="188" t="s">
        <v>5280</v>
      </c>
      <c r="C1535" s="177" t="s">
        <v>1075</v>
      </c>
      <c r="D1535" s="175" t="s">
        <v>4391</v>
      </c>
      <c r="E1535" s="186" t="s">
        <v>4387</v>
      </c>
      <c r="F1535" s="177" t="s">
        <v>1085</v>
      </c>
      <c r="G1535" s="177">
        <v>1.0</v>
      </c>
      <c r="H1535" s="177">
        <v>1.0</v>
      </c>
      <c r="I1535" s="177">
        <v>7.0</v>
      </c>
      <c r="J1535" s="177">
        <v>50.0</v>
      </c>
      <c r="K1535" s="177">
        <v>50.0</v>
      </c>
      <c r="L1535" s="187" t="s">
        <v>1260</v>
      </c>
    </row>
    <row r="1536" ht="11.25" customHeight="1">
      <c r="A1536" s="175" t="s">
        <v>4384</v>
      </c>
      <c r="B1536" s="188" t="s">
        <v>4385</v>
      </c>
      <c r="C1536" s="177" t="s">
        <v>1075</v>
      </c>
      <c r="D1536" s="175" t="s">
        <v>4391</v>
      </c>
      <c r="E1536" s="186" t="s">
        <v>4387</v>
      </c>
      <c r="F1536" s="177" t="s">
        <v>1085</v>
      </c>
      <c r="G1536" s="177">
        <v>2.0</v>
      </c>
      <c r="H1536" s="177">
        <v>2.0</v>
      </c>
      <c r="I1536" s="177">
        <v>9.0</v>
      </c>
      <c r="J1536" s="177">
        <v>50.0</v>
      </c>
      <c r="K1536" s="177">
        <v>25.0</v>
      </c>
      <c r="L1536" s="187" t="s">
        <v>1260</v>
      </c>
    </row>
    <row r="1537" ht="11.25" customHeight="1">
      <c r="A1537" s="175" t="s">
        <v>5165</v>
      </c>
      <c r="B1537" s="188" t="s">
        <v>5166</v>
      </c>
      <c r="C1537" s="177" t="s">
        <v>1075</v>
      </c>
      <c r="D1537" s="175" t="s">
        <v>5522</v>
      </c>
      <c r="E1537" s="186" t="s">
        <v>5523</v>
      </c>
      <c r="F1537" s="177" t="s">
        <v>1085</v>
      </c>
      <c r="G1537" s="177">
        <v>10.0</v>
      </c>
      <c r="H1537" s="177">
        <v>1.0</v>
      </c>
      <c r="I1537" s="177">
        <v>10.0</v>
      </c>
      <c r="J1537" s="177">
        <v>50.0</v>
      </c>
      <c r="K1537" s="177">
        <v>5.0</v>
      </c>
      <c r="L1537" s="187" t="s">
        <v>1260</v>
      </c>
    </row>
    <row r="1538" ht="11.25" customHeight="1">
      <c r="A1538" s="175" t="s">
        <v>5231</v>
      </c>
      <c r="B1538" s="188" t="s">
        <v>1254</v>
      </c>
      <c r="C1538" s="177" t="s">
        <v>1075</v>
      </c>
      <c r="D1538" s="175" t="s">
        <v>5524</v>
      </c>
      <c r="E1538" s="186" t="s">
        <v>5525</v>
      </c>
      <c r="F1538" s="177" t="s">
        <v>4209</v>
      </c>
      <c r="G1538" s="177">
        <v>1.0</v>
      </c>
      <c r="H1538" s="177">
        <v>1.0</v>
      </c>
      <c r="I1538" s="177">
        <v>5.0</v>
      </c>
      <c r="J1538" s="177">
        <v>50.0</v>
      </c>
      <c r="K1538" s="177">
        <v>50.0</v>
      </c>
      <c r="L1538" s="187" t="s">
        <v>1260</v>
      </c>
    </row>
    <row r="1539" ht="11.25" customHeight="1">
      <c r="A1539" s="175" t="s">
        <v>5246</v>
      </c>
      <c r="B1539" s="188" t="s">
        <v>5247</v>
      </c>
      <c r="C1539" s="177" t="s">
        <v>1075</v>
      </c>
      <c r="D1539" s="175" t="s">
        <v>5526</v>
      </c>
      <c r="E1539" s="186" t="s">
        <v>5527</v>
      </c>
      <c r="F1539" s="177" t="s">
        <v>4209</v>
      </c>
      <c r="G1539" s="177">
        <v>3.0</v>
      </c>
      <c r="H1539" s="177">
        <v>3.0</v>
      </c>
      <c r="I1539" s="177">
        <v>3.0</v>
      </c>
      <c r="J1539" s="177">
        <v>50.0</v>
      </c>
      <c r="K1539" s="177">
        <v>16.66</v>
      </c>
      <c r="L1539" s="187" t="s">
        <v>1260</v>
      </c>
    </row>
    <row r="1540" ht="11.25" customHeight="1">
      <c r="A1540" s="175" t="s">
        <v>5528</v>
      </c>
      <c r="B1540" s="188" t="s">
        <v>5529</v>
      </c>
      <c r="C1540" s="177" t="s">
        <v>1075</v>
      </c>
      <c r="D1540" s="175" t="s">
        <v>5497</v>
      </c>
      <c r="E1540" s="186" t="s">
        <v>5498</v>
      </c>
      <c r="F1540" s="177" t="s">
        <v>4209</v>
      </c>
      <c r="G1540" s="177">
        <v>1.0</v>
      </c>
      <c r="H1540" s="177">
        <v>1.0</v>
      </c>
      <c r="I1540" s="177">
        <v>1.0</v>
      </c>
      <c r="J1540" s="177">
        <v>50.0</v>
      </c>
      <c r="K1540" s="177">
        <v>50.0</v>
      </c>
      <c r="L1540" s="187" t="s">
        <v>1260</v>
      </c>
    </row>
    <row r="1541" ht="11.25" customHeight="1">
      <c r="A1541" s="175" t="s">
        <v>5119</v>
      </c>
      <c r="B1541" s="188" t="s">
        <v>5120</v>
      </c>
      <c r="C1541" s="177" t="s">
        <v>1075</v>
      </c>
      <c r="D1541" s="175" t="s">
        <v>5530</v>
      </c>
      <c r="E1541" s="186" t="s">
        <v>5531</v>
      </c>
      <c r="F1541" s="177" t="s">
        <v>4209</v>
      </c>
      <c r="G1541" s="177">
        <v>1.0</v>
      </c>
      <c r="H1541" s="177">
        <v>1.0</v>
      </c>
      <c r="I1541" s="177">
        <v>5.0</v>
      </c>
      <c r="J1541" s="177">
        <v>50.0</v>
      </c>
      <c r="K1541" s="177">
        <v>50.0</v>
      </c>
      <c r="L1541" s="187" t="s">
        <v>1260</v>
      </c>
    </row>
    <row r="1542" ht="11.25" customHeight="1">
      <c r="A1542" s="175" t="s">
        <v>5125</v>
      </c>
      <c r="B1542" s="188" t="s">
        <v>5126</v>
      </c>
      <c r="C1542" s="177" t="s">
        <v>1075</v>
      </c>
      <c r="D1542" s="175" t="s">
        <v>5532</v>
      </c>
      <c r="E1542" s="186" t="s">
        <v>5533</v>
      </c>
      <c r="F1542" s="177" t="s">
        <v>4209</v>
      </c>
      <c r="G1542" s="177">
        <v>1.0</v>
      </c>
      <c r="H1542" s="177">
        <v>1.0</v>
      </c>
      <c r="I1542" s="177">
        <v>8.0</v>
      </c>
      <c r="J1542" s="177">
        <v>50.0</v>
      </c>
      <c r="K1542" s="177">
        <v>50.0</v>
      </c>
      <c r="L1542" s="187" t="s">
        <v>1260</v>
      </c>
    </row>
    <row r="1543" ht="11.25" customHeight="1">
      <c r="A1543" s="175" t="s">
        <v>5534</v>
      </c>
      <c r="B1543" s="188" t="s">
        <v>5535</v>
      </c>
      <c r="C1543" s="177" t="s">
        <v>1075</v>
      </c>
      <c r="D1543" s="175" t="s">
        <v>5536</v>
      </c>
      <c r="E1543" s="186" t="s">
        <v>5537</v>
      </c>
      <c r="F1543" s="177" t="s">
        <v>4209</v>
      </c>
      <c r="G1543" s="177">
        <v>1.0</v>
      </c>
      <c r="H1543" s="177">
        <v>1.0</v>
      </c>
      <c r="I1543" s="177">
        <v>1.0</v>
      </c>
      <c r="J1543" s="177">
        <v>50.0</v>
      </c>
      <c r="K1543" s="177">
        <v>50.0</v>
      </c>
      <c r="L1543" s="187" t="s">
        <v>1260</v>
      </c>
    </row>
    <row r="1544" ht="11.25" customHeight="1">
      <c r="A1544" s="175" t="s">
        <v>5246</v>
      </c>
      <c r="B1544" s="188" t="s">
        <v>5247</v>
      </c>
      <c r="C1544" s="177" t="s">
        <v>1075</v>
      </c>
      <c r="D1544" s="175" t="s">
        <v>5526</v>
      </c>
      <c r="E1544" s="186" t="s">
        <v>5527</v>
      </c>
      <c r="F1544" s="177" t="s">
        <v>4209</v>
      </c>
      <c r="G1544" s="177">
        <v>3.0</v>
      </c>
      <c r="H1544" s="177">
        <v>3.0</v>
      </c>
      <c r="I1544" s="177">
        <v>3.0</v>
      </c>
      <c r="J1544" s="177">
        <v>50.0</v>
      </c>
      <c r="K1544" s="177">
        <v>16.66</v>
      </c>
      <c r="L1544" s="187" t="s">
        <v>1260</v>
      </c>
    </row>
    <row r="1545" ht="11.25" customHeight="1">
      <c r="A1545" s="175" t="s">
        <v>5309</v>
      </c>
      <c r="B1545" s="188" t="s">
        <v>5310</v>
      </c>
      <c r="C1545" s="177" t="s">
        <v>1075</v>
      </c>
      <c r="D1545" s="175" t="s">
        <v>5538</v>
      </c>
      <c r="E1545" s="186" t="s">
        <v>5539</v>
      </c>
      <c r="F1545" s="177" t="s">
        <v>4209</v>
      </c>
      <c r="G1545" s="177">
        <v>1.0</v>
      </c>
      <c r="H1545" s="177">
        <v>1.0</v>
      </c>
      <c r="I1545" s="177">
        <v>10.0</v>
      </c>
      <c r="J1545" s="177">
        <v>50.0</v>
      </c>
      <c r="K1545" s="177">
        <v>50.0</v>
      </c>
      <c r="L1545" s="187" t="s">
        <v>1260</v>
      </c>
    </row>
    <row r="1546" ht="11.25" customHeight="1">
      <c r="A1546" s="175" t="s">
        <v>4363</v>
      </c>
      <c r="B1546" s="188" t="s">
        <v>1087</v>
      </c>
      <c r="C1546" s="177" t="s">
        <v>1075</v>
      </c>
      <c r="D1546" s="175" t="s">
        <v>4392</v>
      </c>
      <c r="E1546" s="186" t="s">
        <v>4393</v>
      </c>
      <c r="F1546" s="177" t="s">
        <v>4209</v>
      </c>
      <c r="G1546" s="177">
        <v>2.0</v>
      </c>
      <c r="H1546" s="177">
        <v>2.0</v>
      </c>
      <c r="I1546" s="177">
        <v>10.0</v>
      </c>
      <c r="J1546" s="177">
        <v>50.0</v>
      </c>
      <c r="K1546" s="177">
        <v>25.0</v>
      </c>
      <c r="L1546" s="187" t="s">
        <v>1260</v>
      </c>
    </row>
    <row r="1547" ht="11.25" customHeight="1">
      <c r="A1547" s="175" t="s">
        <v>5328</v>
      </c>
      <c r="B1547" s="188" t="s">
        <v>1283</v>
      </c>
      <c r="C1547" s="177" t="s">
        <v>1075</v>
      </c>
      <c r="D1547" s="175" t="s">
        <v>4392</v>
      </c>
      <c r="E1547" s="186" t="s">
        <v>4393</v>
      </c>
      <c r="F1547" s="177" t="s">
        <v>4209</v>
      </c>
      <c r="G1547" s="177">
        <v>1.0</v>
      </c>
      <c r="H1547" s="177">
        <v>1.0</v>
      </c>
      <c r="I1547" s="177">
        <v>8.0</v>
      </c>
      <c r="J1547" s="177">
        <v>50.0</v>
      </c>
      <c r="K1547" s="177">
        <v>50.0</v>
      </c>
      <c r="L1547" s="187" t="s">
        <v>1260</v>
      </c>
    </row>
    <row r="1548" ht="11.25" customHeight="1">
      <c r="A1548" s="175" t="s">
        <v>5135</v>
      </c>
      <c r="B1548" s="188" t="s">
        <v>5136</v>
      </c>
      <c r="C1548" s="177" t="s">
        <v>1075</v>
      </c>
      <c r="D1548" s="175" t="s">
        <v>4392</v>
      </c>
      <c r="E1548" s="186" t="s">
        <v>4393</v>
      </c>
      <c r="F1548" s="177" t="s">
        <v>4209</v>
      </c>
      <c r="G1548" s="177">
        <v>1.0</v>
      </c>
      <c r="H1548" s="177">
        <v>1.0</v>
      </c>
      <c r="I1548" s="177">
        <v>6.0</v>
      </c>
      <c r="J1548" s="177">
        <v>50.0</v>
      </c>
      <c r="K1548" s="177">
        <v>50.0</v>
      </c>
      <c r="L1548" s="187" t="s">
        <v>1260</v>
      </c>
    </row>
    <row r="1549" ht="11.25" customHeight="1">
      <c r="A1549" s="175" t="s">
        <v>5309</v>
      </c>
      <c r="B1549" s="188" t="s">
        <v>5310</v>
      </c>
      <c r="C1549" s="177" t="s">
        <v>1075</v>
      </c>
      <c r="D1549" s="175" t="s">
        <v>4392</v>
      </c>
      <c r="E1549" s="186" t="s">
        <v>4393</v>
      </c>
      <c r="F1549" s="177" t="s">
        <v>4209</v>
      </c>
      <c r="G1549" s="177">
        <v>1.0</v>
      </c>
      <c r="H1549" s="177">
        <v>1.0</v>
      </c>
      <c r="I1549" s="177">
        <v>11.0</v>
      </c>
      <c r="J1549" s="177">
        <v>50.0</v>
      </c>
      <c r="K1549" s="177">
        <v>50.0</v>
      </c>
      <c r="L1549" s="187" t="s">
        <v>1260</v>
      </c>
    </row>
    <row r="1550" ht="11.25" customHeight="1">
      <c r="A1550" s="175" t="s">
        <v>1276</v>
      </c>
      <c r="B1550" s="188" t="s">
        <v>1275</v>
      </c>
      <c r="C1550" s="177" t="s">
        <v>1075</v>
      </c>
      <c r="D1550" s="175" t="s">
        <v>5540</v>
      </c>
      <c r="E1550" s="186" t="s">
        <v>5541</v>
      </c>
      <c r="F1550" s="177" t="s">
        <v>4209</v>
      </c>
      <c r="G1550" s="177">
        <v>1.0</v>
      </c>
      <c r="H1550" s="177">
        <v>1.0</v>
      </c>
      <c r="I1550" s="177">
        <v>7.0</v>
      </c>
      <c r="J1550" s="177">
        <v>50.0</v>
      </c>
      <c r="K1550" s="177">
        <v>50.0</v>
      </c>
      <c r="L1550" s="187" t="s">
        <v>1260</v>
      </c>
    </row>
    <row r="1551" ht="11.25" customHeight="1">
      <c r="A1551" s="175" t="s">
        <v>5125</v>
      </c>
      <c r="B1551" s="188" t="s">
        <v>5126</v>
      </c>
      <c r="C1551" s="177" t="s">
        <v>1075</v>
      </c>
      <c r="D1551" s="175" t="s">
        <v>5542</v>
      </c>
      <c r="E1551" s="186" t="s">
        <v>5543</v>
      </c>
      <c r="F1551" s="177" t="s">
        <v>4209</v>
      </c>
      <c r="G1551" s="177">
        <v>1.0</v>
      </c>
      <c r="H1551" s="177">
        <v>1.0</v>
      </c>
      <c r="I1551" s="177">
        <v>8.0</v>
      </c>
      <c r="J1551" s="177">
        <v>50.0</v>
      </c>
      <c r="K1551" s="177">
        <v>50.0</v>
      </c>
      <c r="L1551" s="187" t="s">
        <v>1260</v>
      </c>
    </row>
    <row r="1552" ht="11.25" customHeight="1">
      <c r="A1552" s="175" t="s">
        <v>5151</v>
      </c>
      <c r="B1552" s="188" t="s">
        <v>5152</v>
      </c>
      <c r="C1552" s="177" t="s">
        <v>1075</v>
      </c>
      <c r="D1552" s="175" t="s">
        <v>5544</v>
      </c>
      <c r="E1552" s="186" t="s">
        <v>5545</v>
      </c>
      <c r="F1552" s="177" t="s">
        <v>4209</v>
      </c>
      <c r="G1552" s="177">
        <v>4.0</v>
      </c>
      <c r="H1552" s="177">
        <v>4.0</v>
      </c>
      <c r="I1552" s="177">
        <v>4.0</v>
      </c>
      <c r="J1552" s="177">
        <v>50.0</v>
      </c>
      <c r="K1552" s="177">
        <v>12.5</v>
      </c>
      <c r="L1552" s="187" t="s">
        <v>1260</v>
      </c>
    </row>
    <row r="1553" ht="11.25" customHeight="1">
      <c r="A1553" s="175" t="s">
        <v>5309</v>
      </c>
      <c r="B1553" s="188" t="s">
        <v>5310</v>
      </c>
      <c r="C1553" s="177" t="s">
        <v>1075</v>
      </c>
      <c r="D1553" s="175" t="s">
        <v>5546</v>
      </c>
      <c r="E1553" s="186" t="s">
        <v>5547</v>
      </c>
      <c r="F1553" s="177" t="s">
        <v>4209</v>
      </c>
      <c r="G1553" s="177">
        <v>1.0</v>
      </c>
      <c r="H1553" s="177">
        <v>1.0</v>
      </c>
      <c r="I1553" s="177">
        <v>11.0</v>
      </c>
      <c r="J1553" s="177">
        <v>50.0</v>
      </c>
      <c r="K1553" s="177">
        <v>50.0</v>
      </c>
      <c r="L1553" s="187" t="s">
        <v>1260</v>
      </c>
    </row>
    <row r="1554" ht="11.25" customHeight="1">
      <c r="A1554" s="175" t="s">
        <v>5246</v>
      </c>
      <c r="B1554" s="188" t="s">
        <v>5247</v>
      </c>
      <c r="C1554" s="177" t="s">
        <v>1075</v>
      </c>
      <c r="D1554" s="175" t="s">
        <v>5548</v>
      </c>
      <c r="E1554" s="186" t="s">
        <v>5549</v>
      </c>
      <c r="F1554" s="177" t="s">
        <v>1085</v>
      </c>
      <c r="G1554" s="177">
        <v>3.0</v>
      </c>
      <c r="H1554" s="177">
        <v>3.0</v>
      </c>
      <c r="I1554" s="177">
        <v>3.0</v>
      </c>
      <c r="J1554" s="177">
        <v>50.0</v>
      </c>
      <c r="K1554" s="177">
        <v>16.66</v>
      </c>
      <c r="L1554" s="187" t="s">
        <v>1260</v>
      </c>
    </row>
    <row r="1555" ht="11.25" customHeight="1">
      <c r="A1555" s="175" t="s">
        <v>5550</v>
      </c>
      <c r="B1555" s="188" t="s">
        <v>4427</v>
      </c>
      <c r="C1555" s="177" t="s">
        <v>1075</v>
      </c>
      <c r="D1555" s="175" t="s">
        <v>4401</v>
      </c>
      <c r="E1555" s="186" t="s">
        <v>4402</v>
      </c>
      <c r="F1555" s="177" t="s">
        <v>4209</v>
      </c>
      <c r="G1555" s="177">
        <v>1.0</v>
      </c>
      <c r="H1555" s="177">
        <v>1.0</v>
      </c>
      <c r="I1555" s="177">
        <v>9.0</v>
      </c>
      <c r="J1555" s="177">
        <v>50.0</v>
      </c>
      <c r="K1555" s="177">
        <v>50.0</v>
      </c>
      <c r="L1555" s="187" t="s">
        <v>1260</v>
      </c>
    </row>
    <row r="1556" ht="11.25" customHeight="1">
      <c r="A1556" s="175" t="s">
        <v>5115</v>
      </c>
      <c r="B1556" s="188" t="s">
        <v>5116</v>
      </c>
      <c r="C1556" s="177" t="s">
        <v>1075</v>
      </c>
      <c r="D1556" s="175" t="s">
        <v>5551</v>
      </c>
      <c r="E1556" s="186" t="s">
        <v>5552</v>
      </c>
      <c r="F1556" s="177" t="s">
        <v>4209</v>
      </c>
      <c r="G1556" s="177">
        <v>3.0</v>
      </c>
      <c r="H1556" s="177">
        <v>1.0</v>
      </c>
      <c r="I1556" s="177">
        <v>3.0</v>
      </c>
      <c r="J1556" s="177">
        <v>50.0</v>
      </c>
      <c r="K1556" s="177">
        <v>16.66</v>
      </c>
      <c r="L1556" s="187" t="s">
        <v>1260</v>
      </c>
    </row>
    <row r="1557" ht="11.25" customHeight="1">
      <c r="A1557" s="175" t="s">
        <v>5119</v>
      </c>
      <c r="B1557" s="188" t="s">
        <v>5120</v>
      </c>
      <c r="C1557" s="177" t="s">
        <v>1075</v>
      </c>
      <c r="D1557" s="175" t="s">
        <v>5553</v>
      </c>
      <c r="E1557" s="186" t="s">
        <v>5554</v>
      </c>
      <c r="F1557" s="177" t="s">
        <v>4209</v>
      </c>
      <c r="G1557" s="177">
        <v>1.0</v>
      </c>
      <c r="H1557" s="177">
        <v>1.0</v>
      </c>
      <c r="I1557" s="177">
        <v>5.0</v>
      </c>
      <c r="J1557" s="177">
        <v>50.0</v>
      </c>
      <c r="K1557" s="177">
        <v>50.0</v>
      </c>
      <c r="L1557" s="187" t="s">
        <v>1260</v>
      </c>
    </row>
    <row r="1558" ht="11.25" customHeight="1">
      <c r="A1558" s="175" t="s">
        <v>1298</v>
      </c>
      <c r="B1558" s="188" t="s">
        <v>5555</v>
      </c>
      <c r="C1558" s="177" t="s">
        <v>1075</v>
      </c>
      <c r="D1558" s="175" t="s">
        <v>5556</v>
      </c>
      <c r="E1558" s="186" t="s">
        <v>5557</v>
      </c>
      <c r="F1558" s="177" t="s">
        <v>4212</v>
      </c>
      <c r="G1558" s="177">
        <v>1.0</v>
      </c>
      <c r="H1558" s="177">
        <v>1.0</v>
      </c>
      <c r="I1558" s="177">
        <v>12.0</v>
      </c>
      <c r="J1558" s="177">
        <v>50.0</v>
      </c>
      <c r="K1558" s="177">
        <v>50.0</v>
      </c>
      <c r="L1558" s="187" t="s">
        <v>1260</v>
      </c>
    </row>
    <row r="1559" ht="11.25" customHeight="1">
      <c r="A1559" s="175" t="s">
        <v>1298</v>
      </c>
      <c r="B1559" s="188" t="s">
        <v>5555</v>
      </c>
      <c r="C1559" s="177" t="s">
        <v>1075</v>
      </c>
      <c r="D1559" s="175" t="s">
        <v>5558</v>
      </c>
      <c r="E1559" s="186" t="s">
        <v>5521</v>
      </c>
      <c r="F1559" s="177" t="s">
        <v>4212</v>
      </c>
      <c r="G1559" s="177">
        <v>1.0</v>
      </c>
      <c r="H1559" s="177">
        <v>1.0</v>
      </c>
      <c r="I1559" s="177">
        <v>12.0</v>
      </c>
      <c r="J1559" s="177">
        <v>50.0</v>
      </c>
      <c r="K1559" s="177">
        <v>50.0</v>
      </c>
      <c r="L1559" s="187" t="s">
        <v>1260</v>
      </c>
    </row>
    <row r="1560" ht="11.25" customHeight="1">
      <c r="A1560" s="175" t="s">
        <v>1284</v>
      </c>
      <c r="B1560" s="188" t="s">
        <v>5308</v>
      </c>
      <c r="C1560" s="177" t="s">
        <v>1075</v>
      </c>
      <c r="D1560" s="175" t="s">
        <v>5559</v>
      </c>
      <c r="E1560" s="186" t="s">
        <v>5560</v>
      </c>
      <c r="F1560" s="177" t="s">
        <v>4212</v>
      </c>
      <c r="G1560" s="177">
        <v>1.0</v>
      </c>
      <c r="H1560" s="177">
        <v>1.0</v>
      </c>
      <c r="I1560" s="177">
        <v>8.0</v>
      </c>
      <c r="J1560" s="177">
        <v>50.0</v>
      </c>
      <c r="K1560" s="177">
        <v>50.0</v>
      </c>
      <c r="L1560" s="187" t="s">
        <v>1260</v>
      </c>
    </row>
    <row r="1561" ht="11.25" customHeight="1">
      <c r="A1561" s="175" t="s">
        <v>5119</v>
      </c>
      <c r="B1561" s="188" t="s">
        <v>5191</v>
      </c>
      <c r="C1561" s="177" t="s">
        <v>1075</v>
      </c>
      <c r="D1561" s="175" t="s">
        <v>5553</v>
      </c>
      <c r="E1561" s="186" t="s">
        <v>5561</v>
      </c>
      <c r="F1561" s="177" t="s">
        <v>4209</v>
      </c>
      <c r="G1561" s="177">
        <v>1.0</v>
      </c>
      <c r="H1561" s="177">
        <v>1.0</v>
      </c>
      <c r="I1561" s="177">
        <v>5.0</v>
      </c>
      <c r="J1561" s="177">
        <v>50.0</v>
      </c>
      <c r="K1561" s="177">
        <v>50.0</v>
      </c>
      <c r="L1561" s="187" t="s">
        <v>1260</v>
      </c>
    </row>
    <row r="1562" ht="11.25" customHeight="1">
      <c r="A1562" s="175" t="s">
        <v>5125</v>
      </c>
      <c r="B1562" s="188" t="s">
        <v>5126</v>
      </c>
      <c r="C1562" s="177" t="s">
        <v>1075</v>
      </c>
      <c r="D1562" s="175" t="s">
        <v>5562</v>
      </c>
      <c r="E1562" s="186" t="s">
        <v>5563</v>
      </c>
      <c r="F1562" s="177" t="s">
        <v>4209</v>
      </c>
      <c r="G1562" s="177">
        <v>1.0</v>
      </c>
      <c r="H1562" s="177">
        <v>1.0</v>
      </c>
      <c r="I1562" s="177">
        <v>8.0</v>
      </c>
      <c r="J1562" s="177">
        <v>50.0</v>
      </c>
      <c r="K1562" s="177">
        <v>50.0</v>
      </c>
      <c r="L1562" s="187" t="s">
        <v>1260</v>
      </c>
    </row>
    <row r="1563" ht="11.25" customHeight="1">
      <c r="A1563" s="175" t="s">
        <v>5119</v>
      </c>
      <c r="B1563" s="188" t="s">
        <v>5120</v>
      </c>
      <c r="C1563" s="177" t="s">
        <v>1075</v>
      </c>
      <c r="D1563" s="175" t="s">
        <v>5564</v>
      </c>
      <c r="E1563" s="186" t="s">
        <v>5565</v>
      </c>
      <c r="F1563" s="177" t="s">
        <v>4209</v>
      </c>
      <c r="G1563" s="177">
        <v>1.0</v>
      </c>
      <c r="H1563" s="177">
        <v>1.0</v>
      </c>
      <c r="I1563" s="177">
        <v>5.0</v>
      </c>
      <c r="J1563" s="177">
        <v>50.0</v>
      </c>
      <c r="K1563" s="177">
        <v>50.0</v>
      </c>
      <c r="L1563" s="187" t="s">
        <v>1260</v>
      </c>
    </row>
    <row r="1564" ht="11.25" customHeight="1">
      <c r="A1564" s="175" t="s">
        <v>5119</v>
      </c>
      <c r="B1564" s="188" t="s">
        <v>5120</v>
      </c>
      <c r="C1564" s="177" t="s">
        <v>1075</v>
      </c>
      <c r="D1564" s="175" t="s">
        <v>5566</v>
      </c>
      <c r="E1564" s="186" t="s">
        <v>5567</v>
      </c>
      <c r="F1564" s="177" t="s">
        <v>4209</v>
      </c>
      <c r="G1564" s="177">
        <v>1.0</v>
      </c>
      <c r="H1564" s="177">
        <v>1.0</v>
      </c>
      <c r="I1564" s="177">
        <v>5.0</v>
      </c>
      <c r="J1564" s="177">
        <v>50.0</v>
      </c>
      <c r="K1564" s="177">
        <v>50.0</v>
      </c>
      <c r="L1564" s="187" t="s">
        <v>1260</v>
      </c>
    </row>
    <row r="1565" ht="11.25" customHeight="1">
      <c r="A1565" s="175" t="s">
        <v>5119</v>
      </c>
      <c r="B1565" s="188" t="s">
        <v>5120</v>
      </c>
      <c r="C1565" s="177" t="s">
        <v>1075</v>
      </c>
      <c r="D1565" s="175" t="s">
        <v>5568</v>
      </c>
      <c r="E1565" s="186" t="s">
        <v>5565</v>
      </c>
      <c r="F1565" s="177" t="s">
        <v>4209</v>
      </c>
      <c r="G1565" s="177">
        <v>1.0</v>
      </c>
      <c r="H1565" s="177">
        <v>1.0</v>
      </c>
      <c r="I1565" s="177">
        <v>5.0</v>
      </c>
      <c r="J1565" s="177">
        <v>50.0</v>
      </c>
      <c r="K1565" s="177">
        <v>50.0</v>
      </c>
      <c r="L1565" s="187" t="s">
        <v>1260</v>
      </c>
    </row>
    <row r="1566" ht="11.25" customHeight="1">
      <c r="A1566" s="175" t="s">
        <v>4426</v>
      </c>
      <c r="B1566" s="188" t="s">
        <v>4427</v>
      </c>
      <c r="C1566" s="177" t="s">
        <v>1075</v>
      </c>
      <c r="D1566" s="175" t="s">
        <v>5569</v>
      </c>
      <c r="E1566" s="186" t="s">
        <v>5570</v>
      </c>
      <c r="F1566" s="177" t="s">
        <v>4209</v>
      </c>
      <c r="G1566" s="177">
        <v>1.0</v>
      </c>
      <c r="H1566" s="177">
        <v>1.0</v>
      </c>
      <c r="I1566" s="177">
        <v>9.0</v>
      </c>
      <c r="J1566" s="177">
        <v>50.0</v>
      </c>
      <c r="K1566" s="177">
        <v>50.0</v>
      </c>
      <c r="L1566" s="187" t="s">
        <v>1260</v>
      </c>
    </row>
    <row r="1567" ht="11.25" customHeight="1">
      <c r="A1567" s="175" t="s">
        <v>5279</v>
      </c>
      <c r="B1567" s="188" t="s">
        <v>5280</v>
      </c>
      <c r="C1567" s="177" t="s">
        <v>1075</v>
      </c>
      <c r="D1567" s="175" t="s">
        <v>5569</v>
      </c>
      <c r="E1567" s="186" t="s">
        <v>5570</v>
      </c>
      <c r="F1567" s="177" t="s">
        <v>4209</v>
      </c>
      <c r="G1567" s="177">
        <v>1.0</v>
      </c>
      <c r="H1567" s="177">
        <v>1.0</v>
      </c>
      <c r="I1567" s="177">
        <v>7.0</v>
      </c>
      <c r="J1567" s="177">
        <v>50.0</v>
      </c>
      <c r="K1567" s="177">
        <v>50.0</v>
      </c>
      <c r="L1567" s="187" t="s">
        <v>1260</v>
      </c>
    </row>
    <row r="1568" ht="11.25" customHeight="1">
      <c r="A1568" s="175" t="s">
        <v>5476</v>
      </c>
      <c r="B1568" s="188" t="s">
        <v>5477</v>
      </c>
      <c r="C1568" s="177" t="s">
        <v>1075</v>
      </c>
      <c r="D1568" s="175" t="s">
        <v>5569</v>
      </c>
      <c r="E1568" s="186" t="s">
        <v>5570</v>
      </c>
      <c r="F1568" s="177" t="s">
        <v>4209</v>
      </c>
      <c r="G1568" s="177">
        <v>1.0</v>
      </c>
      <c r="H1568" s="177">
        <v>1.0</v>
      </c>
      <c r="I1568" s="177">
        <v>5.0</v>
      </c>
      <c r="J1568" s="177">
        <v>50.0</v>
      </c>
      <c r="K1568" s="177">
        <v>50.0</v>
      </c>
      <c r="L1568" s="187" t="s">
        <v>1260</v>
      </c>
    </row>
    <row r="1569" ht="11.25" customHeight="1">
      <c r="A1569" s="175" t="s">
        <v>5148</v>
      </c>
      <c r="B1569" s="188" t="s">
        <v>5149</v>
      </c>
      <c r="C1569" s="177" t="s">
        <v>1075</v>
      </c>
      <c r="D1569" s="175" t="s">
        <v>5571</v>
      </c>
      <c r="E1569" s="186" t="s">
        <v>3954</v>
      </c>
      <c r="F1569" s="177" t="s">
        <v>4209</v>
      </c>
      <c r="G1569" s="177">
        <v>4.0</v>
      </c>
      <c r="H1569" s="177">
        <v>4.0</v>
      </c>
      <c r="I1569" s="177">
        <v>4.0</v>
      </c>
      <c r="J1569" s="177">
        <v>50.0</v>
      </c>
      <c r="K1569" s="177">
        <v>12.5</v>
      </c>
      <c r="L1569" s="187" t="s">
        <v>1260</v>
      </c>
    </row>
    <row r="1570" ht="11.25" customHeight="1">
      <c r="A1570" s="175" t="s">
        <v>5572</v>
      </c>
      <c r="B1570" s="188" t="s">
        <v>5573</v>
      </c>
      <c r="C1570" s="177" t="s">
        <v>1075</v>
      </c>
      <c r="D1570" s="175" t="s">
        <v>5574</v>
      </c>
      <c r="E1570" s="186" t="s">
        <v>5575</v>
      </c>
      <c r="F1570" s="177" t="s">
        <v>4209</v>
      </c>
      <c r="G1570" s="177">
        <v>10.0</v>
      </c>
      <c r="H1570" s="177">
        <v>1.0</v>
      </c>
      <c r="I1570" s="177">
        <v>10.0</v>
      </c>
      <c r="J1570" s="177">
        <v>50.0</v>
      </c>
      <c r="K1570" s="177">
        <v>5.0</v>
      </c>
      <c r="L1570" s="187" t="s">
        <v>1260</v>
      </c>
    </row>
    <row r="1571" ht="11.25" customHeight="1">
      <c r="A1571" s="175" t="s">
        <v>4377</v>
      </c>
      <c r="B1571" s="188" t="s">
        <v>1096</v>
      </c>
      <c r="C1571" s="177" t="s">
        <v>1075</v>
      </c>
      <c r="D1571" s="175" t="s">
        <v>4394</v>
      </c>
      <c r="E1571" s="186" t="s">
        <v>4395</v>
      </c>
      <c r="F1571" s="177" t="s">
        <v>4212</v>
      </c>
      <c r="G1571" s="177">
        <v>2.0</v>
      </c>
      <c r="H1571" s="177">
        <v>2.0</v>
      </c>
      <c r="I1571" s="177">
        <v>10.0</v>
      </c>
      <c r="J1571" s="177">
        <v>50.0</v>
      </c>
      <c r="K1571" s="177">
        <v>25.0</v>
      </c>
      <c r="L1571" s="187" t="s">
        <v>1260</v>
      </c>
    </row>
    <row r="1572" ht="11.25" customHeight="1">
      <c r="A1572" s="175" t="s">
        <v>5246</v>
      </c>
      <c r="B1572" s="188" t="s">
        <v>5247</v>
      </c>
      <c r="C1572" s="177" t="s">
        <v>1075</v>
      </c>
      <c r="D1572" s="175" t="s">
        <v>5576</v>
      </c>
      <c r="E1572" s="186" t="s">
        <v>5577</v>
      </c>
      <c r="F1572" s="177" t="s">
        <v>4209</v>
      </c>
      <c r="G1572" s="177">
        <v>3.0</v>
      </c>
      <c r="H1572" s="177">
        <v>3.0</v>
      </c>
      <c r="I1572" s="177">
        <v>3.0</v>
      </c>
      <c r="J1572" s="177">
        <v>50.0</v>
      </c>
      <c r="K1572" s="177">
        <v>16.66</v>
      </c>
      <c r="L1572" s="187" t="s">
        <v>1260</v>
      </c>
    </row>
    <row r="1573" ht="11.25" customHeight="1">
      <c r="A1573" s="175" t="s">
        <v>5289</v>
      </c>
      <c r="B1573" s="188" t="s">
        <v>5108</v>
      </c>
      <c r="C1573" s="177" t="s">
        <v>1075</v>
      </c>
      <c r="D1573" s="175" t="s">
        <v>5578</v>
      </c>
      <c r="E1573" s="186" t="s">
        <v>5579</v>
      </c>
      <c r="F1573" s="177" t="s">
        <v>4209</v>
      </c>
      <c r="G1573" s="177">
        <v>1.0</v>
      </c>
      <c r="H1573" s="177">
        <v>1.0</v>
      </c>
      <c r="I1573" s="177">
        <v>10.0</v>
      </c>
      <c r="J1573" s="177">
        <v>50.0</v>
      </c>
      <c r="K1573" s="177">
        <v>50.0</v>
      </c>
      <c r="L1573" s="187" t="s">
        <v>1260</v>
      </c>
    </row>
    <row r="1574" ht="11.25" customHeight="1">
      <c r="A1574" s="175" t="s">
        <v>5309</v>
      </c>
      <c r="B1574" s="188" t="s">
        <v>5310</v>
      </c>
      <c r="C1574" s="177" t="s">
        <v>1075</v>
      </c>
      <c r="D1574" s="175" t="s">
        <v>5580</v>
      </c>
      <c r="E1574" s="186" t="s">
        <v>5581</v>
      </c>
      <c r="F1574" s="177" t="s">
        <v>4209</v>
      </c>
      <c r="G1574" s="177">
        <v>1.0</v>
      </c>
      <c r="H1574" s="177">
        <v>1.0</v>
      </c>
      <c r="I1574" s="177">
        <v>11.0</v>
      </c>
      <c r="J1574" s="177">
        <v>50.0</v>
      </c>
      <c r="K1574" s="177">
        <v>50.0</v>
      </c>
      <c r="L1574" s="187" t="s">
        <v>1260</v>
      </c>
    </row>
    <row r="1575" ht="11.25" customHeight="1">
      <c r="A1575" s="175" t="s">
        <v>4426</v>
      </c>
      <c r="B1575" s="188" t="s">
        <v>4427</v>
      </c>
      <c r="C1575" s="177" t="s">
        <v>1075</v>
      </c>
      <c r="D1575" s="175" t="s">
        <v>5582</v>
      </c>
      <c r="E1575" s="186" t="s">
        <v>5583</v>
      </c>
      <c r="F1575" s="177" t="s">
        <v>4209</v>
      </c>
      <c r="G1575" s="177">
        <v>1.0</v>
      </c>
      <c r="H1575" s="177">
        <v>1.0</v>
      </c>
      <c r="I1575" s="177">
        <v>9.0</v>
      </c>
      <c r="J1575" s="177">
        <v>50.0</v>
      </c>
      <c r="K1575" s="177">
        <v>50.0</v>
      </c>
      <c r="L1575" s="187" t="s">
        <v>1260</v>
      </c>
    </row>
    <row r="1576" ht="11.25" customHeight="1">
      <c r="A1576" s="175" t="s">
        <v>4366</v>
      </c>
      <c r="B1576" s="188" t="s">
        <v>4388</v>
      </c>
      <c r="C1576" s="177" t="s">
        <v>1075</v>
      </c>
      <c r="D1576" s="175" t="s">
        <v>4396</v>
      </c>
      <c r="E1576" s="186" t="s">
        <v>4397</v>
      </c>
      <c r="F1576" s="177" t="s">
        <v>4209</v>
      </c>
      <c r="G1576" s="177">
        <v>2.0</v>
      </c>
      <c r="H1576" s="177">
        <v>2.0</v>
      </c>
      <c r="I1576" s="177">
        <v>9.0</v>
      </c>
      <c r="J1576" s="177">
        <v>50.0</v>
      </c>
      <c r="K1576" s="177">
        <v>25.0</v>
      </c>
      <c r="L1576" s="187" t="s">
        <v>1260</v>
      </c>
    </row>
    <row r="1577" ht="11.25" customHeight="1">
      <c r="A1577" s="175" t="s">
        <v>4426</v>
      </c>
      <c r="B1577" s="188" t="s">
        <v>4427</v>
      </c>
      <c r="C1577" s="177" t="s">
        <v>1075</v>
      </c>
      <c r="D1577" s="175" t="s">
        <v>5584</v>
      </c>
      <c r="E1577" s="186" t="s">
        <v>5585</v>
      </c>
      <c r="F1577" s="177" t="s">
        <v>4209</v>
      </c>
      <c r="G1577" s="177">
        <v>1.0</v>
      </c>
      <c r="H1577" s="177">
        <v>1.0</v>
      </c>
      <c r="I1577" s="177">
        <v>9.0</v>
      </c>
      <c r="J1577" s="177">
        <v>50.0</v>
      </c>
      <c r="K1577" s="177">
        <v>50.0</v>
      </c>
      <c r="L1577" s="187" t="s">
        <v>1260</v>
      </c>
    </row>
    <row r="1578" ht="11.25" customHeight="1">
      <c r="A1578" s="175" t="s">
        <v>5119</v>
      </c>
      <c r="B1578" s="188" t="s">
        <v>5120</v>
      </c>
      <c r="C1578" s="177" t="s">
        <v>1075</v>
      </c>
      <c r="D1578" s="175" t="s">
        <v>5586</v>
      </c>
      <c r="E1578" s="186" t="s">
        <v>5587</v>
      </c>
      <c r="F1578" s="177" t="s">
        <v>4209</v>
      </c>
      <c r="G1578" s="177">
        <v>1.0</v>
      </c>
      <c r="H1578" s="177">
        <v>1.0</v>
      </c>
      <c r="I1578" s="177">
        <v>5.0</v>
      </c>
      <c r="J1578" s="177">
        <v>50.0</v>
      </c>
      <c r="K1578" s="177">
        <v>50.0</v>
      </c>
      <c r="L1578" s="187" t="s">
        <v>1260</v>
      </c>
    </row>
    <row r="1579" ht="11.25" customHeight="1">
      <c r="A1579" s="175" t="s">
        <v>5231</v>
      </c>
      <c r="B1579" s="188" t="s">
        <v>1254</v>
      </c>
      <c r="C1579" s="177" t="s">
        <v>1075</v>
      </c>
      <c r="D1579" s="175" t="s">
        <v>5588</v>
      </c>
      <c r="E1579" s="186" t="s">
        <v>5589</v>
      </c>
      <c r="F1579" s="177" t="s">
        <v>4209</v>
      </c>
      <c r="G1579" s="177">
        <v>1.0</v>
      </c>
      <c r="H1579" s="177">
        <v>1.0</v>
      </c>
      <c r="I1579" s="177">
        <v>5.0</v>
      </c>
      <c r="J1579" s="177">
        <v>50.0</v>
      </c>
      <c r="K1579" s="177">
        <v>50.0</v>
      </c>
      <c r="L1579" s="187" t="s">
        <v>1260</v>
      </c>
    </row>
    <row r="1580" ht="11.25" customHeight="1">
      <c r="A1580" s="175" t="s">
        <v>5115</v>
      </c>
      <c r="B1580" s="188" t="s">
        <v>5116</v>
      </c>
      <c r="C1580" s="177" t="s">
        <v>1075</v>
      </c>
      <c r="D1580" s="175" t="s">
        <v>5590</v>
      </c>
      <c r="E1580" s="186" t="s">
        <v>5591</v>
      </c>
      <c r="F1580" s="177" t="s">
        <v>4209</v>
      </c>
      <c r="G1580" s="177">
        <v>3.0</v>
      </c>
      <c r="H1580" s="177">
        <v>3.0</v>
      </c>
      <c r="I1580" s="177">
        <v>3.0</v>
      </c>
      <c r="J1580" s="177">
        <v>50.0</v>
      </c>
      <c r="K1580" s="177">
        <v>16.66</v>
      </c>
      <c r="L1580" s="187" t="s">
        <v>1260</v>
      </c>
    </row>
    <row r="1581" ht="11.25" customHeight="1">
      <c r="A1581" s="175" t="s">
        <v>5592</v>
      </c>
      <c r="B1581" s="188" t="s">
        <v>5209</v>
      </c>
      <c r="C1581" s="177" t="s">
        <v>1075</v>
      </c>
      <c r="D1581" s="175" t="s">
        <v>5593</v>
      </c>
      <c r="E1581" s="186" t="s">
        <v>5594</v>
      </c>
      <c r="F1581" s="177" t="s">
        <v>4209</v>
      </c>
      <c r="G1581" s="177">
        <v>3.0</v>
      </c>
      <c r="H1581" s="177">
        <v>3.0</v>
      </c>
      <c r="I1581" s="177">
        <v>7.0</v>
      </c>
      <c r="J1581" s="177">
        <v>50.0</v>
      </c>
      <c r="K1581" s="177">
        <v>16.66</v>
      </c>
      <c r="L1581" s="187" t="s">
        <v>1260</v>
      </c>
    </row>
    <row r="1582" ht="11.25" customHeight="1">
      <c r="A1582" s="175" t="s">
        <v>5595</v>
      </c>
      <c r="B1582" s="188" t="s">
        <v>5510</v>
      </c>
      <c r="C1582" s="177" t="s">
        <v>1075</v>
      </c>
      <c r="D1582" s="175" t="s">
        <v>5596</v>
      </c>
      <c r="E1582" s="186" t="s">
        <v>5597</v>
      </c>
      <c r="F1582" s="177" t="s">
        <v>4212</v>
      </c>
      <c r="G1582" s="177">
        <v>2.0</v>
      </c>
      <c r="H1582" s="177">
        <v>1.0</v>
      </c>
      <c r="I1582" s="177">
        <v>3.0</v>
      </c>
      <c r="J1582" s="177">
        <v>50.0</v>
      </c>
      <c r="K1582" s="177">
        <v>25.0</v>
      </c>
      <c r="L1582" s="187" t="s">
        <v>1260</v>
      </c>
    </row>
    <row r="1583" ht="11.25" customHeight="1">
      <c r="A1583" s="175" t="s">
        <v>4426</v>
      </c>
      <c r="B1583" s="188" t="s">
        <v>4427</v>
      </c>
      <c r="C1583" s="177" t="s">
        <v>1075</v>
      </c>
      <c r="D1583" s="175" t="s">
        <v>5598</v>
      </c>
      <c r="E1583" s="186" t="s">
        <v>5599</v>
      </c>
      <c r="F1583" s="177" t="s">
        <v>4212</v>
      </c>
      <c r="G1583" s="177">
        <v>1.0</v>
      </c>
      <c r="H1583" s="177">
        <v>1.0</v>
      </c>
      <c r="I1583" s="177">
        <v>9.0</v>
      </c>
      <c r="J1583" s="177">
        <v>50.0</v>
      </c>
      <c r="K1583" s="177">
        <v>50.0</v>
      </c>
      <c r="L1583" s="187" t="s">
        <v>1260</v>
      </c>
    </row>
    <row r="1584" ht="11.25" customHeight="1">
      <c r="A1584" s="175" t="s">
        <v>4398</v>
      </c>
      <c r="B1584" s="188" t="s">
        <v>1104</v>
      </c>
      <c r="C1584" s="177" t="s">
        <v>1075</v>
      </c>
      <c r="D1584" s="175" t="s">
        <v>4399</v>
      </c>
      <c r="E1584" s="186" t="s">
        <v>4400</v>
      </c>
      <c r="F1584" s="177" t="s">
        <v>4209</v>
      </c>
      <c r="G1584" s="177">
        <v>2.0</v>
      </c>
      <c r="H1584" s="177">
        <v>2.0</v>
      </c>
      <c r="I1584" s="177">
        <v>8.0</v>
      </c>
      <c r="J1584" s="177">
        <v>50.0</v>
      </c>
      <c r="K1584" s="177">
        <v>25.0</v>
      </c>
      <c r="L1584" s="187" t="s">
        <v>1260</v>
      </c>
    </row>
    <row r="1585" ht="11.25" customHeight="1">
      <c r="A1585" s="175" t="s">
        <v>5600</v>
      </c>
      <c r="B1585" s="188" t="s">
        <v>1269</v>
      </c>
      <c r="C1585" s="177" t="s">
        <v>1075</v>
      </c>
      <c r="D1585" s="175" t="s">
        <v>5601</v>
      </c>
      <c r="E1585" s="186" t="s">
        <v>5602</v>
      </c>
      <c r="F1585" s="177" t="s">
        <v>4209</v>
      </c>
      <c r="G1585" s="177">
        <v>1.0</v>
      </c>
      <c r="H1585" s="177">
        <v>1.0</v>
      </c>
      <c r="I1585" s="177">
        <v>6.0</v>
      </c>
      <c r="J1585" s="177">
        <v>50.0</v>
      </c>
      <c r="K1585" s="177">
        <v>50.0</v>
      </c>
      <c r="L1585" s="187" t="s">
        <v>1260</v>
      </c>
    </row>
    <row r="1586" ht="11.25" customHeight="1">
      <c r="A1586" s="175" t="s">
        <v>5595</v>
      </c>
      <c r="B1586" s="188" t="s">
        <v>5510</v>
      </c>
      <c r="C1586" s="177" t="s">
        <v>1075</v>
      </c>
      <c r="D1586" s="175" t="s">
        <v>5603</v>
      </c>
      <c r="E1586" s="186" t="s">
        <v>5604</v>
      </c>
      <c r="F1586" s="177" t="s">
        <v>1085</v>
      </c>
      <c r="G1586" s="177">
        <v>2.0</v>
      </c>
      <c r="H1586" s="177">
        <v>1.0</v>
      </c>
      <c r="I1586" s="177">
        <v>3.0</v>
      </c>
      <c r="J1586" s="177">
        <v>50.0</v>
      </c>
      <c r="K1586" s="177">
        <v>25.0</v>
      </c>
      <c r="L1586" s="187" t="s">
        <v>1260</v>
      </c>
    </row>
    <row r="1587" ht="11.25" customHeight="1">
      <c r="A1587" s="175" t="s">
        <v>5231</v>
      </c>
      <c r="B1587" s="188" t="s">
        <v>1254</v>
      </c>
      <c r="C1587" s="177" t="s">
        <v>1075</v>
      </c>
      <c r="D1587" s="175" t="s">
        <v>5605</v>
      </c>
      <c r="E1587" s="186" t="s">
        <v>5606</v>
      </c>
      <c r="F1587" s="177" t="s">
        <v>4209</v>
      </c>
      <c r="G1587" s="177">
        <v>1.0</v>
      </c>
      <c r="H1587" s="177">
        <v>1.0</v>
      </c>
      <c r="I1587" s="177">
        <v>5.0</v>
      </c>
      <c r="J1587" s="177">
        <v>50.0</v>
      </c>
      <c r="K1587" s="177">
        <v>50.0</v>
      </c>
      <c r="L1587" s="187" t="s">
        <v>1260</v>
      </c>
    </row>
    <row r="1588" ht="11.25" customHeight="1">
      <c r="A1588" s="175" t="s">
        <v>5328</v>
      </c>
      <c r="B1588" s="188" t="s">
        <v>1283</v>
      </c>
      <c r="C1588" s="177" t="s">
        <v>1075</v>
      </c>
      <c r="D1588" s="175" t="s">
        <v>4401</v>
      </c>
      <c r="E1588" s="186" t="s">
        <v>4402</v>
      </c>
      <c r="F1588" s="177" t="s">
        <v>4209</v>
      </c>
      <c r="G1588" s="177">
        <v>1.0</v>
      </c>
      <c r="H1588" s="177">
        <v>1.0</v>
      </c>
      <c r="I1588" s="177">
        <v>8.0</v>
      </c>
      <c r="J1588" s="177">
        <v>50.0</v>
      </c>
      <c r="K1588" s="177">
        <v>50.0</v>
      </c>
      <c r="L1588" s="187" t="s">
        <v>1260</v>
      </c>
    </row>
    <row r="1589" ht="11.25" customHeight="1">
      <c r="A1589" s="175" t="s">
        <v>4363</v>
      </c>
      <c r="B1589" s="188" t="s">
        <v>1087</v>
      </c>
      <c r="C1589" s="177" t="s">
        <v>1075</v>
      </c>
      <c r="D1589" s="175" t="s">
        <v>4401</v>
      </c>
      <c r="E1589" s="186" t="s">
        <v>4402</v>
      </c>
      <c r="F1589" s="177" t="s">
        <v>4209</v>
      </c>
      <c r="G1589" s="177">
        <v>2.0</v>
      </c>
      <c r="H1589" s="177">
        <v>2.0</v>
      </c>
      <c r="I1589" s="177">
        <v>9.0</v>
      </c>
      <c r="J1589" s="177">
        <v>50.0</v>
      </c>
      <c r="K1589" s="177">
        <v>25.0</v>
      </c>
      <c r="L1589" s="187" t="s">
        <v>1260</v>
      </c>
    </row>
    <row r="1590" ht="11.25" customHeight="1">
      <c r="A1590" s="175" t="s">
        <v>5246</v>
      </c>
      <c r="B1590" s="188" t="s">
        <v>5247</v>
      </c>
      <c r="C1590" s="177" t="s">
        <v>1075</v>
      </c>
      <c r="D1590" s="175" t="s">
        <v>5607</v>
      </c>
      <c r="E1590" s="186" t="s">
        <v>5608</v>
      </c>
      <c r="F1590" s="177" t="s">
        <v>1085</v>
      </c>
      <c r="G1590" s="177">
        <v>3.0</v>
      </c>
      <c r="H1590" s="177">
        <v>3.0</v>
      </c>
      <c r="I1590" s="177">
        <v>3.0</v>
      </c>
      <c r="J1590" s="177">
        <v>50.0</v>
      </c>
      <c r="K1590" s="177">
        <v>16.66</v>
      </c>
      <c r="L1590" s="187" t="s">
        <v>1260</v>
      </c>
    </row>
    <row r="1591" ht="11.25" customHeight="1">
      <c r="A1591" s="175" t="s">
        <v>5600</v>
      </c>
      <c r="B1591" s="188" t="s">
        <v>1269</v>
      </c>
      <c r="C1591" s="177" t="s">
        <v>1075</v>
      </c>
      <c r="D1591" s="175" t="s">
        <v>4403</v>
      </c>
      <c r="E1591" s="186" t="s">
        <v>4404</v>
      </c>
      <c r="F1591" s="177" t="s">
        <v>4209</v>
      </c>
      <c r="G1591" s="177">
        <v>1.0</v>
      </c>
      <c r="H1591" s="177">
        <v>1.0</v>
      </c>
      <c r="I1591" s="177">
        <v>5.0</v>
      </c>
      <c r="J1591" s="177">
        <v>50.0</v>
      </c>
      <c r="K1591" s="177">
        <v>50.0</v>
      </c>
      <c r="L1591" s="187" t="s">
        <v>1260</v>
      </c>
    </row>
    <row r="1592" ht="11.25" customHeight="1">
      <c r="A1592" s="175" t="s">
        <v>4363</v>
      </c>
      <c r="B1592" s="188" t="s">
        <v>1087</v>
      </c>
      <c r="C1592" s="177" t="s">
        <v>1075</v>
      </c>
      <c r="D1592" s="175" t="s">
        <v>4403</v>
      </c>
      <c r="E1592" s="186" t="s">
        <v>4404</v>
      </c>
      <c r="F1592" s="177" t="s">
        <v>4209</v>
      </c>
      <c r="G1592" s="177">
        <v>2.0</v>
      </c>
      <c r="H1592" s="177">
        <v>2.0</v>
      </c>
      <c r="I1592" s="177">
        <v>9.0</v>
      </c>
      <c r="J1592" s="177">
        <v>50.0</v>
      </c>
      <c r="K1592" s="177">
        <v>25.0</v>
      </c>
      <c r="L1592" s="187" t="s">
        <v>1260</v>
      </c>
    </row>
    <row r="1593" ht="11.25" customHeight="1">
      <c r="A1593" s="175" t="s">
        <v>5328</v>
      </c>
      <c r="B1593" s="188" t="s">
        <v>1283</v>
      </c>
      <c r="C1593" s="177" t="s">
        <v>1075</v>
      </c>
      <c r="D1593" s="175" t="s">
        <v>4403</v>
      </c>
      <c r="E1593" s="186" t="s">
        <v>4404</v>
      </c>
      <c r="F1593" s="177" t="s">
        <v>4209</v>
      </c>
      <c r="G1593" s="177">
        <v>1.0</v>
      </c>
      <c r="H1593" s="177">
        <v>1.0</v>
      </c>
      <c r="I1593" s="177">
        <v>8.0</v>
      </c>
      <c r="J1593" s="177">
        <v>50.0</v>
      </c>
      <c r="K1593" s="177">
        <v>50.0</v>
      </c>
      <c r="L1593" s="187" t="s">
        <v>1260</v>
      </c>
    </row>
    <row r="1594" ht="11.25" customHeight="1">
      <c r="A1594" s="175" t="s">
        <v>5111</v>
      </c>
      <c r="B1594" s="188" t="s">
        <v>5112</v>
      </c>
      <c r="C1594" s="177" t="s">
        <v>1075</v>
      </c>
      <c r="D1594" s="175" t="s">
        <v>5609</v>
      </c>
      <c r="E1594" s="186" t="s">
        <v>5610</v>
      </c>
      <c r="F1594" s="177" t="s">
        <v>4209</v>
      </c>
      <c r="G1594" s="177">
        <v>2.0</v>
      </c>
      <c r="H1594" s="177">
        <v>2.0</v>
      </c>
      <c r="I1594" s="177">
        <v>8.0</v>
      </c>
      <c r="J1594" s="177">
        <v>50.0</v>
      </c>
      <c r="K1594" s="177">
        <v>25.0</v>
      </c>
      <c r="L1594" s="187" t="s">
        <v>1260</v>
      </c>
    </row>
    <row r="1595" ht="11.25" customHeight="1">
      <c r="A1595" s="175" t="s">
        <v>4366</v>
      </c>
      <c r="B1595" s="188" t="s">
        <v>4388</v>
      </c>
      <c r="C1595" s="177" t="s">
        <v>1075</v>
      </c>
      <c r="D1595" s="175" t="s">
        <v>4405</v>
      </c>
      <c r="E1595" s="186" t="s">
        <v>4406</v>
      </c>
      <c r="F1595" s="177" t="s">
        <v>1085</v>
      </c>
      <c r="G1595" s="177">
        <v>2.0</v>
      </c>
      <c r="H1595" s="177">
        <v>2.0</v>
      </c>
      <c r="I1595" s="177">
        <v>9.0</v>
      </c>
      <c r="J1595" s="177">
        <v>50.0</v>
      </c>
      <c r="K1595" s="177">
        <v>25.0</v>
      </c>
      <c r="L1595" s="187" t="s">
        <v>1260</v>
      </c>
    </row>
    <row r="1596" ht="11.25" customHeight="1">
      <c r="A1596" s="175" t="s">
        <v>5611</v>
      </c>
      <c r="B1596" s="188" t="s">
        <v>5612</v>
      </c>
      <c r="C1596" s="177" t="s">
        <v>1075</v>
      </c>
      <c r="D1596" s="175" t="s">
        <v>5613</v>
      </c>
      <c r="E1596" s="186" t="s">
        <v>5614</v>
      </c>
      <c r="F1596" s="177" t="s">
        <v>4209</v>
      </c>
      <c r="G1596" s="177">
        <v>2.0</v>
      </c>
      <c r="H1596" s="177">
        <v>1.0</v>
      </c>
      <c r="I1596" s="177">
        <v>2.0</v>
      </c>
      <c r="J1596" s="177">
        <v>50.0</v>
      </c>
      <c r="K1596" s="177">
        <v>25.0</v>
      </c>
      <c r="L1596" s="187" t="s">
        <v>1260</v>
      </c>
    </row>
    <row r="1597" ht="11.25" customHeight="1">
      <c r="A1597" s="175" t="s">
        <v>5509</v>
      </c>
      <c r="B1597" s="188" t="s">
        <v>5510</v>
      </c>
      <c r="C1597" s="177" t="s">
        <v>1075</v>
      </c>
      <c r="D1597" s="175" t="s">
        <v>5615</v>
      </c>
      <c r="E1597" s="186" t="s">
        <v>5616</v>
      </c>
      <c r="F1597" s="177" t="s">
        <v>4209</v>
      </c>
      <c r="G1597" s="177">
        <v>2.0</v>
      </c>
      <c r="H1597" s="177">
        <v>2.0</v>
      </c>
      <c r="I1597" s="177">
        <v>3.0</v>
      </c>
      <c r="J1597" s="177">
        <v>50.0</v>
      </c>
      <c r="K1597" s="177">
        <v>25.0</v>
      </c>
      <c r="L1597" s="187" t="s">
        <v>1260</v>
      </c>
    </row>
    <row r="1598" ht="11.25" customHeight="1">
      <c r="A1598" s="175" t="s">
        <v>4398</v>
      </c>
      <c r="B1598" s="188" t="s">
        <v>1104</v>
      </c>
      <c r="C1598" s="177" t="s">
        <v>1075</v>
      </c>
      <c r="D1598" s="175" t="s">
        <v>4407</v>
      </c>
      <c r="E1598" s="186" t="s">
        <v>4408</v>
      </c>
      <c r="F1598" s="177" t="s">
        <v>1085</v>
      </c>
      <c r="G1598" s="177">
        <v>2.0</v>
      </c>
      <c r="H1598" s="177">
        <v>2.0</v>
      </c>
      <c r="I1598" s="177">
        <v>8.0</v>
      </c>
      <c r="J1598" s="177">
        <v>50.0</v>
      </c>
      <c r="K1598" s="177">
        <v>25.0</v>
      </c>
      <c r="L1598" s="187" t="s">
        <v>1260</v>
      </c>
    </row>
    <row r="1599" ht="11.25" customHeight="1">
      <c r="A1599" s="175" t="s">
        <v>5119</v>
      </c>
      <c r="B1599" s="188" t="s">
        <v>5120</v>
      </c>
      <c r="C1599" s="177" t="s">
        <v>1075</v>
      </c>
      <c r="D1599" s="175" t="s">
        <v>5617</v>
      </c>
      <c r="E1599" s="186" t="s">
        <v>5531</v>
      </c>
      <c r="F1599" s="177" t="s">
        <v>1085</v>
      </c>
      <c r="G1599" s="177">
        <v>1.0</v>
      </c>
      <c r="H1599" s="177">
        <v>1.0</v>
      </c>
      <c r="I1599" s="177">
        <v>5.0</v>
      </c>
      <c r="J1599" s="177">
        <v>50.0</v>
      </c>
      <c r="K1599" s="177">
        <v>50.0</v>
      </c>
      <c r="L1599" s="187" t="s">
        <v>1260</v>
      </c>
    </row>
    <row r="1600" ht="11.25" customHeight="1">
      <c r="A1600" s="175" t="s">
        <v>5119</v>
      </c>
      <c r="B1600" s="188" t="s">
        <v>5120</v>
      </c>
      <c r="C1600" s="177" t="s">
        <v>1075</v>
      </c>
      <c r="D1600" s="175" t="s">
        <v>5618</v>
      </c>
      <c r="E1600" s="186" t="s">
        <v>5619</v>
      </c>
      <c r="F1600" s="177" t="s">
        <v>4209</v>
      </c>
      <c r="G1600" s="177">
        <v>1.0</v>
      </c>
      <c r="H1600" s="177">
        <v>1.0</v>
      </c>
      <c r="I1600" s="177">
        <v>5.0</v>
      </c>
      <c r="J1600" s="177">
        <v>50.0</v>
      </c>
      <c r="K1600" s="177">
        <v>50.0</v>
      </c>
      <c r="L1600" s="187" t="s">
        <v>1260</v>
      </c>
    </row>
    <row r="1601" ht="11.25" customHeight="1">
      <c r="A1601" s="175" t="s">
        <v>5331</v>
      </c>
      <c r="B1601" s="188" t="s">
        <v>5332</v>
      </c>
      <c r="C1601" s="177" t="s">
        <v>1075</v>
      </c>
      <c r="D1601" s="175" t="s">
        <v>5620</v>
      </c>
      <c r="E1601" s="186" t="s">
        <v>5621</v>
      </c>
      <c r="F1601" s="177" t="s">
        <v>4209</v>
      </c>
      <c r="G1601" s="177">
        <v>6.0</v>
      </c>
      <c r="H1601" s="177">
        <v>6.0</v>
      </c>
      <c r="I1601" s="177">
        <v>6.0</v>
      </c>
      <c r="J1601" s="177">
        <v>50.0</v>
      </c>
      <c r="K1601" s="177">
        <v>8.33</v>
      </c>
      <c r="L1601" s="187" t="s">
        <v>1260</v>
      </c>
    </row>
    <row r="1602" ht="11.25" customHeight="1">
      <c r="A1602" s="175" t="s">
        <v>5279</v>
      </c>
      <c r="B1602" s="188" t="s">
        <v>5280</v>
      </c>
      <c r="C1602" s="177" t="s">
        <v>1075</v>
      </c>
      <c r="D1602" s="175" t="s">
        <v>5622</v>
      </c>
      <c r="E1602" s="186" t="s">
        <v>5623</v>
      </c>
      <c r="F1602" s="177" t="s">
        <v>4209</v>
      </c>
      <c r="G1602" s="177">
        <v>1.0</v>
      </c>
      <c r="H1602" s="177">
        <v>1.0</v>
      </c>
      <c r="I1602" s="177">
        <v>7.0</v>
      </c>
      <c r="J1602" s="177">
        <v>50.0</v>
      </c>
      <c r="K1602" s="177">
        <v>50.0</v>
      </c>
      <c r="L1602" s="187" t="s">
        <v>1260</v>
      </c>
    </row>
    <row r="1603" ht="11.25" customHeight="1">
      <c r="A1603" s="175" t="s">
        <v>5139</v>
      </c>
      <c r="B1603" s="188" t="s">
        <v>5140</v>
      </c>
      <c r="C1603" s="177" t="s">
        <v>1075</v>
      </c>
      <c r="D1603" s="175" t="s">
        <v>5624</v>
      </c>
      <c r="E1603" s="186" t="s">
        <v>4037</v>
      </c>
      <c r="F1603" s="177" t="s">
        <v>4209</v>
      </c>
      <c r="G1603" s="177">
        <v>2.0</v>
      </c>
      <c r="H1603" s="177">
        <v>2.0</v>
      </c>
      <c r="I1603" s="177">
        <v>10.0</v>
      </c>
      <c r="J1603" s="177">
        <v>50.0</v>
      </c>
      <c r="K1603" s="177">
        <v>25.0</v>
      </c>
      <c r="L1603" s="187" t="s">
        <v>1260</v>
      </c>
    </row>
    <row r="1604" ht="11.25" customHeight="1">
      <c r="A1604" s="175" t="s">
        <v>5625</v>
      </c>
      <c r="B1604" s="188" t="s">
        <v>5626</v>
      </c>
      <c r="C1604" s="177" t="s">
        <v>1075</v>
      </c>
      <c r="D1604" s="175" t="s">
        <v>5627</v>
      </c>
      <c r="E1604" s="186" t="s">
        <v>5628</v>
      </c>
      <c r="F1604" s="177" t="s">
        <v>4209</v>
      </c>
      <c r="G1604" s="177">
        <v>3.0</v>
      </c>
      <c r="H1604" s="177">
        <v>2.0</v>
      </c>
      <c r="I1604" s="177">
        <v>3.0</v>
      </c>
      <c r="J1604" s="177">
        <v>50.0</v>
      </c>
      <c r="K1604" s="177">
        <v>16.66</v>
      </c>
      <c r="L1604" s="187" t="s">
        <v>1260</v>
      </c>
    </row>
    <row r="1605" ht="11.25" customHeight="1">
      <c r="A1605" s="175" t="s">
        <v>5629</v>
      </c>
      <c r="B1605" s="188" t="s">
        <v>5630</v>
      </c>
      <c r="C1605" s="177" t="s">
        <v>1075</v>
      </c>
      <c r="D1605" s="175" t="s">
        <v>5631</v>
      </c>
      <c r="E1605" s="186" t="s">
        <v>5632</v>
      </c>
      <c r="F1605" s="177" t="s">
        <v>1085</v>
      </c>
      <c r="G1605" s="177">
        <v>4.0</v>
      </c>
      <c r="H1605" s="177">
        <v>1.0</v>
      </c>
      <c r="I1605" s="177">
        <v>4.0</v>
      </c>
      <c r="J1605" s="177">
        <v>50.0</v>
      </c>
      <c r="K1605" s="177">
        <v>12.5</v>
      </c>
      <c r="L1605" s="187" t="s">
        <v>1260</v>
      </c>
    </row>
    <row r="1606" ht="11.25" customHeight="1">
      <c r="A1606" s="175" t="s">
        <v>5633</v>
      </c>
      <c r="B1606" s="188" t="s">
        <v>5634</v>
      </c>
      <c r="C1606" s="177" t="s">
        <v>1075</v>
      </c>
      <c r="D1606" s="175" t="s">
        <v>5635</v>
      </c>
      <c r="E1606" s="186" t="s">
        <v>5636</v>
      </c>
      <c r="F1606" s="177" t="s">
        <v>1085</v>
      </c>
      <c r="G1606" s="177">
        <v>1.0</v>
      </c>
      <c r="H1606" s="177">
        <v>1.0</v>
      </c>
      <c r="I1606" s="177">
        <v>11.0</v>
      </c>
      <c r="J1606" s="177">
        <v>50.0</v>
      </c>
      <c r="K1606" s="177">
        <v>50.0</v>
      </c>
      <c r="L1606" s="187" t="s">
        <v>1260</v>
      </c>
    </row>
    <row r="1607" ht="11.25" customHeight="1">
      <c r="A1607" s="175" t="s">
        <v>1290</v>
      </c>
      <c r="B1607" s="188" t="s">
        <v>1289</v>
      </c>
      <c r="C1607" s="177" t="s">
        <v>1075</v>
      </c>
      <c r="D1607" s="175" t="s">
        <v>5637</v>
      </c>
      <c r="E1607" s="186" t="s">
        <v>5638</v>
      </c>
      <c r="F1607" s="177" t="s">
        <v>4209</v>
      </c>
      <c r="G1607" s="177">
        <v>1.0</v>
      </c>
      <c r="H1607" s="177">
        <v>1.0</v>
      </c>
      <c r="I1607" s="177">
        <v>10.0</v>
      </c>
      <c r="J1607" s="177">
        <v>50.0</v>
      </c>
      <c r="K1607" s="177">
        <v>50.0</v>
      </c>
      <c r="L1607" s="187" t="s">
        <v>1260</v>
      </c>
    </row>
    <row r="1608" ht="11.25" customHeight="1">
      <c r="A1608" s="175" t="s">
        <v>5246</v>
      </c>
      <c r="B1608" s="188" t="s">
        <v>5247</v>
      </c>
      <c r="C1608" s="177" t="s">
        <v>1075</v>
      </c>
      <c r="D1608" s="175" t="s">
        <v>5639</v>
      </c>
      <c r="E1608" s="186" t="s">
        <v>5640</v>
      </c>
      <c r="F1608" s="177" t="s">
        <v>1085</v>
      </c>
      <c r="G1608" s="177">
        <v>3.0</v>
      </c>
      <c r="H1608" s="177">
        <v>3.0</v>
      </c>
      <c r="I1608" s="177">
        <v>3.0</v>
      </c>
      <c r="J1608" s="177">
        <v>50.0</v>
      </c>
      <c r="K1608" s="177">
        <v>16.66</v>
      </c>
      <c r="L1608" s="187" t="s">
        <v>1260</v>
      </c>
    </row>
    <row r="1609" ht="11.25" customHeight="1">
      <c r="A1609" s="175" t="s">
        <v>5328</v>
      </c>
      <c r="B1609" s="188" t="s">
        <v>1283</v>
      </c>
      <c r="C1609" s="177" t="s">
        <v>1075</v>
      </c>
      <c r="D1609" s="175" t="s">
        <v>5641</v>
      </c>
      <c r="E1609" s="186" t="s">
        <v>5642</v>
      </c>
      <c r="F1609" s="177" t="s">
        <v>4209</v>
      </c>
      <c r="G1609" s="177">
        <v>1.0</v>
      </c>
      <c r="H1609" s="177">
        <v>1.0</v>
      </c>
      <c r="I1609" s="177">
        <v>8.0</v>
      </c>
      <c r="J1609" s="177">
        <v>50.0</v>
      </c>
      <c r="K1609" s="177">
        <v>50.0</v>
      </c>
      <c r="L1609" s="187" t="s">
        <v>1260</v>
      </c>
    </row>
    <row r="1610" ht="11.25" customHeight="1">
      <c r="A1610" s="175" t="s">
        <v>5600</v>
      </c>
      <c r="B1610" s="188" t="s">
        <v>1269</v>
      </c>
      <c r="C1610" s="177" t="s">
        <v>1075</v>
      </c>
      <c r="D1610" s="175" t="s">
        <v>5641</v>
      </c>
      <c r="E1610" s="186" t="s">
        <v>5642</v>
      </c>
      <c r="F1610" s="177" t="s">
        <v>4209</v>
      </c>
      <c r="G1610" s="177">
        <v>1.0</v>
      </c>
      <c r="H1610" s="177">
        <v>1.0</v>
      </c>
      <c r="I1610" s="177">
        <v>6.0</v>
      </c>
      <c r="J1610" s="177">
        <v>50.0</v>
      </c>
      <c r="K1610" s="177">
        <v>50.0</v>
      </c>
      <c r="L1610" s="187" t="s">
        <v>1260</v>
      </c>
    </row>
    <row r="1611" ht="11.25" customHeight="1">
      <c r="A1611" s="175" t="s">
        <v>5119</v>
      </c>
      <c r="B1611" s="188" t="s">
        <v>5120</v>
      </c>
      <c r="C1611" s="177" t="s">
        <v>1075</v>
      </c>
      <c r="D1611" s="175" t="s">
        <v>5643</v>
      </c>
      <c r="E1611" s="186" t="s">
        <v>5644</v>
      </c>
      <c r="F1611" s="177" t="s">
        <v>4209</v>
      </c>
      <c r="G1611" s="177">
        <v>1.0</v>
      </c>
      <c r="H1611" s="177">
        <v>1.0</v>
      </c>
      <c r="I1611" s="177">
        <v>5.0</v>
      </c>
      <c r="J1611" s="177">
        <v>50.0</v>
      </c>
      <c r="K1611" s="177">
        <v>50.0</v>
      </c>
      <c r="L1611" s="187" t="s">
        <v>1260</v>
      </c>
    </row>
    <row r="1612" ht="11.25" customHeight="1">
      <c r="A1612" s="175" t="s">
        <v>5645</v>
      </c>
      <c r="B1612" s="188" t="s">
        <v>5646</v>
      </c>
      <c r="C1612" s="177" t="s">
        <v>1075</v>
      </c>
      <c r="D1612" s="175" t="s">
        <v>5647</v>
      </c>
      <c r="E1612" s="186" t="s">
        <v>5648</v>
      </c>
      <c r="F1612" s="177" t="s">
        <v>4209</v>
      </c>
      <c r="G1612" s="177">
        <v>1.0</v>
      </c>
      <c r="H1612" s="177">
        <v>1.0</v>
      </c>
      <c r="I1612" s="177">
        <v>5.0</v>
      </c>
      <c r="J1612" s="177">
        <v>50.0</v>
      </c>
      <c r="K1612" s="177">
        <v>50.0</v>
      </c>
      <c r="L1612" s="187" t="s">
        <v>1260</v>
      </c>
    </row>
    <row r="1613" ht="11.25" customHeight="1">
      <c r="A1613" s="175" t="s">
        <v>4377</v>
      </c>
      <c r="B1613" s="188" t="s">
        <v>1096</v>
      </c>
      <c r="C1613" s="177" t="s">
        <v>1075</v>
      </c>
      <c r="D1613" s="175" t="s">
        <v>4409</v>
      </c>
      <c r="E1613" s="186" t="s">
        <v>4410</v>
      </c>
      <c r="F1613" s="177" t="s">
        <v>4209</v>
      </c>
      <c r="G1613" s="177">
        <v>2.0</v>
      </c>
      <c r="H1613" s="177">
        <v>2.0</v>
      </c>
      <c r="I1613" s="177">
        <v>11.0</v>
      </c>
      <c r="J1613" s="177">
        <v>50.0</v>
      </c>
      <c r="K1613" s="177">
        <v>25.0</v>
      </c>
      <c r="L1613" s="187" t="s">
        <v>1260</v>
      </c>
    </row>
    <row r="1614" ht="11.25" customHeight="1">
      <c r="A1614" s="175" t="s">
        <v>5649</v>
      </c>
      <c r="B1614" s="188" t="s">
        <v>5650</v>
      </c>
      <c r="C1614" s="177" t="s">
        <v>1075</v>
      </c>
      <c r="D1614" s="175" t="s">
        <v>5651</v>
      </c>
      <c r="E1614" s="186" t="s">
        <v>5652</v>
      </c>
      <c r="F1614" s="177" t="s">
        <v>1085</v>
      </c>
      <c r="G1614" s="177">
        <v>5.0</v>
      </c>
      <c r="H1614" s="177">
        <v>2.0</v>
      </c>
      <c r="I1614" s="177">
        <v>5.0</v>
      </c>
      <c r="J1614" s="177">
        <v>50.0</v>
      </c>
      <c r="K1614" s="177">
        <v>10.0</v>
      </c>
      <c r="L1614" s="187" t="s">
        <v>1260</v>
      </c>
    </row>
    <row r="1615" ht="11.25" customHeight="1">
      <c r="A1615" s="175" t="s">
        <v>5111</v>
      </c>
      <c r="B1615" s="188" t="s">
        <v>5112</v>
      </c>
      <c r="C1615" s="177" t="s">
        <v>1075</v>
      </c>
      <c r="D1615" s="175" t="s">
        <v>5653</v>
      </c>
      <c r="E1615" s="186" t="s">
        <v>5654</v>
      </c>
      <c r="F1615" s="177" t="s">
        <v>4209</v>
      </c>
      <c r="G1615" s="177">
        <v>2.0</v>
      </c>
      <c r="H1615" s="177">
        <v>2.0</v>
      </c>
      <c r="I1615" s="177">
        <v>9.0</v>
      </c>
      <c r="J1615" s="177">
        <v>50.0</v>
      </c>
      <c r="K1615" s="177">
        <v>25.0</v>
      </c>
      <c r="L1615" s="187" t="s">
        <v>1260</v>
      </c>
    </row>
    <row r="1616" ht="11.25" customHeight="1">
      <c r="A1616" s="175" t="s">
        <v>5309</v>
      </c>
      <c r="B1616" s="188" t="s">
        <v>5310</v>
      </c>
      <c r="C1616" s="177" t="s">
        <v>1075</v>
      </c>
      <c r="D1616" s="175" t="s">
        <v>5655</v>
      </c>
      <c r="E1616" s="186" t="s">
        <v>5656</v>
      </c>
      <c r="F1616" s="177" t="s">
        <v>4209</v>
      </c>
      <c r="G1616" s="177">
        <v>1.0</v>
      </c>
      <c r="H1616" s="177">
        <v>1.0</v>
      </c>
      <c r="I1616" s="177">
        <v>11.0</v>
      </c>
      <c r="J1616" s="177">
        <v>50.0</v>
      </c>
      <c r="K1616" s="177">
        <v>50.0</v>
      </c>
      <c r="L1616" s="187" t="s">
        <v>1260</v>
      </c>
    </row>
    <row r="1617" ht="11.25" customHeight="1">
      <c r="A1617" s="175" t="s">
        <v>4426</v>
      </c>
      <c r="B1617" s="188" t="s">
        <v>4427</v>
      </c>
      <c r="C1617" s="177" t="s">
        <v>1075</v>
      </c>
      <c r="D1617" s="175" t="s">
        <v>5657</v>
      </c>
      <c r="E1617" s="186" t="s">
        <v>5658</v>
      </c>
      <c r="F1617" s="177" t="s">
        <v>4209</v>
      </c>
      <c r="G1617" s="177">
        <v>1.0</v>
      </c>
      <c r="H1617" s="177">
        <v>1.0</v>
      </c>
      <c r="I1617" s="177">
        <v>9.0</v>
      </c>
      <c r="J1617" s="177">
        <v>50.0</v>
      </c>
      <c r="K1617" s="177">
        <v>50.0</v>
      </c>
      <c r="L1617" s="187" t="s">
        <v>1260</v>
      </c>
    </row>
    <row r="1618" ht="11.25" customHeight="1">
      <c r="A1618" s="175" t="s">
        <v>4426</v>
      </c>
      <c r="B1618" s="188" t="s">
        <v>4427</v>
      </c>
      <c r="C1618" s="177" t="s">
        <v>1075</v>
      </c>
      <c r="D1618" s="175" t="s">
        <v>5659</v>
      </c>
      <c r="E1618" s="186" t="s">
        <v>5660</v>
      </c>
      <c r="F1618" s="177" t="s">
        <v>4209</v>
      </c>
      <c r="G1618" s="177">
        <v>1.0</v>
      </c>
      <c r="H1618" s="177">
        <v>1.0</v>
      </c>
      <c r="I1618" s="177">
        <v>9.0</v>
      </c>
      <c r="J1618" s="177">
        <v>50.0</v>
      </c>
      <c r="K1618" s="177">
        <v>50.0</v>
      </c>
      <c r="L1618" s="187" t="s">
        <v>1260</v>
      </c>
    </row>
    <row r="1619" ht="11.25" customHeight="1">
      <c r="A1619" s="175" t="s">
        <v>1276</v>
      </c>
      <c r="B1619" s="188" t="s">
        <v>1275</v>
      </c>
      <c r="C1619" s="177" t="s">
        <v>1075</v>
      </c>
      <c r="D1619" s="175" t="s">
        <v>5661</v>
      </c>
      <c r="E1619" s="186" t="s">
        <v>5662</v>
      </c>
      <c r="F1619" s="177" t="s">
        <v>4209</v>
      </c>
      <c r="G1619" s="177">
        <v>1.0</v>
      </c>
      <c r="H1619" s="177">
        <v>1.0</v>
      </c>
      <c r="I1619" s="177">
        <v>7.0</v>
      </c>
      <c r="J1619" s="177">
        <v>50.0</v>
      </c>
      <c r="K1619" s="177">
        <v>50.0</v>
      </c>
      <c r="L1619" s="187" t="s">
        <v>1260</v>
      </c>
    </row>
    <row r="1620" ht="11.25" customHeight="1">
      <c r="A1620" s="175" t="s">
        <v>4398</v>
      </c>
      <c r="B1620" s="188" t="s">
        <v>1104</v>
      </c>
      <c r="C1620" s="177" t="s">
        <v>1075</v>
      </c>
      <c r="D1620" s="175" t="s">
        <v>4411</v>
      </c>
      <c r="E1620" s="186" t="s">
        <v>4412</v>
      </c>
      <c r="F1620" s="177" t="s">
        <v>1085</v>
      </c>
      <c r="G1620" s="177">
        <v>2.0</v>
      </c>
      <c r="H1620" s="177">
        <v>2.0</v>
      </c>
      <c r="I1620" s="177">
        <v>8.0</v>
      </c>
      <c r="J1620" s="177">
        <v>50.0</v>
      </c>
      <c r="K1620" s="177">
        <v>25.0</v>
      </c>
      <c r="L1620" s="187" t="s">
        <v>1260</v>
      </c>
    </row>
    <row r="1621" ht="11.25" customHeight="1">
      <c r="A1621" s="175" t="s">
        <v>5115</v>
      </c>
      <c r="B1621" s="188" t="s">
        <v>5116</v>
      </c>
      <c r="C1621" s="177" t="s">
        <v>1075</v>
      </c>
      <c r="D1621" s="175" t="s">
        <v>5663</v>
      </c>
      <c r="E1621" s="186" t="s">
        <v>5664</v>
      </c>
      <c r="F1621" s="177" t="s">
        <v>4209</v>
      </c>
      <c r="G1621" s="177">
        <v>3.0</v>
      </c>
      <c r="H1621" s="177">
        <v>1.0</v>
      </c>
      <c r="I1621" s="177">
        <v>3.0</v>
      </c>
      <c r="J1621" s="177">
        <v>50.0</v>
      </c>
      <c r="K1621" s="177">
        <v>16.66</v>
      </c>
      <c r="L1621" s="187" t="s">
        <v>1260</v>
      </c>
    </row>
    <row r="1622" ht="11.25" customHeight="1">
      <c r="A1622" s="175" t="s">
        <v>5309</v>
      </c>
      <c r="B1622" s="188" t="s">
        <v>5310</v>
      </c>
      <c r="C1622" s="177" t="s">
        <v>1075</v>
      </c>
      <c r="D1622" s="175" t="s">
        <v>5665</v>
      </c>
      <c r="E1622" s="186" t="s">
        <v>5666</v>
      </c>
      <c r="F1622" s="177" t="s">
        <v>1085</v>
      </c>
      <c r="G1622" s="177">
        <v>1.0</v>
      </c>
      <c r="H1622" s="177">
        <v>1.0</v>
      </c>
      <c r="I1622" s="177">
        <v>11.0</v>
      </c>
      <c r="J1622" s="177">
        <v>50.0</v>
      </c>
      <c r="K1622" s="177">
        <v>50.0</v>
      </c>
      <c r="L1622" s="187" t="s">
        <v>1260</v>
      </c>
    </row>
    <row r="1623" ht="11.25" customHeight="1">
      <c r="A1623" s="175" t="s">
        <v>5119</v>
      </c>
      <c r="B1623" s="188" t="s">
        <v>5120</v>
      </c>
      <c r="C1623" s="177" t="s">
        <v>1075</v>
      </c>
      <c r="D1623" s="175" t="s">
        <v>5667</v>
      </c>
      <c r="E1623" s="186" t="s">
        <v>5668</v>
      </c>
      <c r="F1623" s="177" t="s">
        <v>4209</v>
      </c>
      <c r="G1623" s="177">
        <v>1.0</v>
      </c>
      <c r="H1623" s="177">
        <v>1.0</v>
      </c>
      <c r="I1623" s="177">
        <v>5.0</v>
      </c>
      <c r="J1623" s="177">
        <v>50.0</v>
      </c>
      <c r="K1623" s="177">
        <v>50.0</v>
      </c>
      <c r="L1623" s="187" t="s">
        <v>1260</v>
      </c>
    </row>
    <row r="1624" ht="11.25" customHeight="1">
      <c r="A1624" s="175" t="s">
        <v>5151</v>
      </c>
      <c r="B1624" s="188" t="s">
        <v>5152</v>
      </c>
      <c r="C1624" s="177" t="s">
        <v>1075</v>
      </c>
      <c r="D1624" s="175" t="s">
        <v>5669</v>
      </c>
      <c r="E1624" s="186" t="s">
        <v>5670</v>
      </c>
      <c r="F1624" s="177" t="s">
        <v>1085</v>
      </c>
      <c r="G1624" s="177">
        <v>4.0</v>
      </c>
      <c r="H1624" s="177">
        <v>4.0</v>
      </c>
      <c r="I1624" s="177">
        <v>4.0</v>
      </c>
      <c r="J1624" s="177">
        <v>50.0</v>
      </c>
      <c r="K1624" s="177">
        <v>12.5</v>
      </c>
      <c r="L1624" s="187" t="s">
        <v>1260</v>
      </c>
    </row>
    <row r="1625" ht="11.25" customHeight="1">
      <c r="A1625" s="175" t="s">
        <v>5111</v>
      </c>
      <c r="B1625" s="188" t="s">
        <v>5112</v>
      </c>
      <c r="C1625" s="177" t="s">
        <v>1075</v>
      </c>
      <c r="D1625" s="175" t="s">
        <v>5671</v>
      </c>
      <c r="E1625" s="186" t="s">
        <v>5672</v>
      </c>
      <c r="F1625" s="177" t="s">
        <v>4209</v>
      </c>
      <c r="G1625" s="177">
        <v>2.0</v>
      </c>
      <c r="H1625" s="177">
        <v>2.0</v>
      </c>
      <c r="I1625" s="177">
        <v>9.0</v>
      </c>
      <c r="J1625" s="177">
        <v>50.0</v>
      </c>
      <c r="K1625" s="177">
        <v>25.0</v>
      </c>
      <c r="L1625" s="187" t="s">
        <v>1260</v>
      </c>
    </row>
    <row r="1626" ht="11.25" customHeight="1">
      <c r="A1626" s="175" t="s">
        <v>5231</v>
      </c>
      <c r="B1626" s="188" t="s">
        <v>1254</v>
      </c>
      <c r="C1626" s="177" t="s">
        <v>1075</v>
      </c>
      <c r="D1626" s="175" t="s">
        <v>5673</v>
      </c>
      <c r="E1626" s="186" t="s">
        <v>5674</v>
      </c>
      <c r="F1626" s="177" t="s">
        <v>1085</v>
      </c>
      <c r="G1626" s="177">
        <v>1.0</v>
      </c>
      <c r="H1626" s="177">
        <v>1.0</v>
      </c>
      <c r="I1626" s="177">
        <v>5.0</v>
      </c>
      <c r="J1626" s="177">
        <v>50.0</v>
      </c>
      <c r="K1626" s="177">
        <v>50.0</v>
      </c>
      <c r="L1626" s="187" t="s">
        <v>1260</v>
      </c>
    </row>
    <row r="1627" ht="11.25" customHeight="1">
      <c r="A1627" s="175" t="s">
        <v>5119</v>
      </c>
      <c r="B1627" s="188" t="s">
        <v>5120</v>
      </c>
      <c r="C1627" s="177" t="s">
        <v>1075</v>
      </c>
      <c r="D1627" s="175" t="s">
        <v>5675</v>
      </c>
      <c r="E1627" s="186" t="s">
        <v>5676</v>
      </c>
      <c r="F1627" s="177" t="s">
        <v>1085</v>
      </c>
      <c r="G1627" s="177">
        <v>1.0</v>
      </c>
      <c r="H1627" s="177">
        <v>1.0</v>
      </c>
      <c r="I1627" s="177">
        <v>5.0</v>
      </c>
      <c r="J1627" s="177">
        <v>50.0</v>
      </c>
      <c r="K1627" s="177">
        <v>50.0</v>
      </c>
      <c r="L1627" s="187" t="s">
        <v>1260</v>
      </c>
    </row>
    <row r="1628" ht="11.25" customHeight="1">
      <c r="A1628" s="175" t="s">
        <v>5677</v>
      </c>
      <c r="B1628" s="188" t="s">
        <v>5341</v>
      </c>
      <c r="C1628" s="177"/>
      <c r="D1628" s="175" t="s">
        <v>5678</v>
      </c>
      <c r="E1628" s="186" t="s">
        <v>5679</v>
      </c>
      <c r="F1628" s="177" t="s">
        <v>1085</v>
      </c>
      <c r="G1628" s="177">
        <v>4.0</v>
      </c>
      <c r="H1628" s="177">
        <v>4.0</v>
      </c>
      <c r="I1628" s="177">
        <v>4.0</v>
      </c>
      <c r="J1628" s="177">
        <v>50.0</v>
      </c>
      <c r="K1628" s="177">
        <v>12.5</v>
      </c>
      <c r="L1628" s="187" t="s">
        <v>1260</v>
      </c>
    </row>
    <row r="1629" ht="11.25" customHeight="1">
      <c r="A1629" s="175" t="s">
        <v>1290</v>
      </c>
      <c r="B1629" s="188" t="s">
        <v>1289</v>
      </c>
      <c r="C1629" s="177" t="s">
        <v>1075</v>
      </c>
      <c r="D1629" s="175" t="s">
        <v>5680</v>
      </c>
      <c r="E1629" s="186" t="s">
        <v>5681</v>
      </c>
      <c r="F1629" s="177" t="s">
        <v>4209</v>
      </c>
      <c r="G1629" s="177">
        <v>1.0</v>
      </c>
      <c r="H1629" s="177">
        <v>1.0</v>
      </c>
      <c r="I1629" s="177">
        <v>10.0</v>
      </c>
      <c r="J1629" s="177">
        <v>50.0</v>
      </c>
      <c r="K1629" s="177">
        <v>50.0</v>
      </c>
      <c r="L1629" s="187" t="s">
        <v>1260</v>
      </c>
    </row>
    <row r="1630" ht="11.25" customHeight="1">
      <c r="A1630" s="175" t="s">
        <v>5482</v>
      </c>
      <c r="B1630" s="188" t="s">
        <v>5483</v>
      </c>
      <c r="C1630" s="177" t="s">
        <v>1075</v>
      </c>
      <c r="D1630" s="175" t="s">
        <v>5682</v>
      </c>
      <c r="E1630" s="186" t="s">
        <v>5683</v>
      </c>
      <c r="F1630" s="177" t="s">
        <v>4209</v>
      </c>
      <c r="G1630" s="177">
        <v>1.0</v>
      </c>
      <c r="H1630" s="177">
        <v>1.0</v>
      </c>
      <c r="I1630" s="177">
        <v>9.0</v>
      </c>
      <c r="J1630" s="177">
        <v>50.0</v>
      </c>
      <c r="K1630" s="177">
        <v>50.0</v>
      </c>
      <c r="L1630" s="187" t="s">
        <v>1260</v>
      </c>
    </row>
    <row r="1631" ht="11.25" customHeight="1">
      <c r="A1631" s="175" t="s">
        <v>5246</v>
      </c>
      <c r="B1631" s="188" t="s">
        <v>5684</v>
      </c>
      <c r="C1631" s="177" t="s">
        <v>1075</v>
      </c>
      <c r="D1631" s="175" t="s">
        <v>5685</v>
      </c>
      <c r="E1631" s="186" t="s">
        <v>5686</v>
      </c>
      <c r="F1631" s="177" t="s">
        <v>1085</v>
      </c>
      <c r="G1631" s="177">
        <v>3.0</v>
      </c>
      <c r="H1631" s="177">
        <v>3.0</v>
      </c>
      <c r="I1631" s="177">
        <v>3.0</v>
      </c>
      <c r="J1631" s="177">
        <v>50.0</v>
      </c>
      <c r="K1631" s="177">
        <v>16.66</v>
      </c>
      <c r="L1631" s="187" t="s">
        <v>1260</v>
      </c>
    </row>
    <row r="1632" ht="11.25" customHeight="1">
      <c r="A1632" s="175" t="s">
        <v>1290</v>
      </c>
      <c r="B1632" s="188" t="s">
        <v>1289</v>
      </c>
      <c r="C1632" s="177" t="s">
        <v>1075</v>
      </c>
      <c r="D1632" s="175" t="s">
        <v>5687</v>
      </c>
      <c r="E1632" s="186" t="s">
        <v>5688</v>
      </c>
      <c r="F1632" s="177" t="s">
        <v>1085</v>
      </c>
      <c r="G1632" s="177">
        <v>1.0</v>
      </c>
      <c r="H1632" s="177">
        <v>1.0</v>
      </c>
      <c r="I1632" s="177">
        <v>10.0</v>
      </c>
      <c r="J1632" s="177">
        <v>50.0</v>
      </c>
      <c r="K1632" s="177">
        <v>50.0</v>
      </c>
      <c r="L1632" s="187" t="s">
        <v>1260</v>
      </c>
    </row>
    <row r="1633" ht="11.25" customHeight="1">
      <c r="A1633" s="175" t="s">
        <v>4347</v>
      </c>
      <c r="B1633" s="188" t="s">
        <v>4348</v>
      </c>
      <c r="C1633" s="177" t="s">
        <v>1075</v>
      </c>
      <c r="D1633" s="175" t="s">
        <v>4413</v>
      </c>
      <c r="E1633" s="186" t="s">
        <v>4414</v>
      </c>
      <c r="F1633" s="177" t="s">
        <v>1085</v>
      </c>
      <c r="G1633" s="177">
        <v>2.0</v>
      </c>
      <c r="H1633" s="177">
        <v>2.0</v>
      </c>
      <c r="I1633" s="177">
        <v>9.0</v>
      </c>
      <c r="J1633" s="177">
        <v>50.0</v>
      </c>
      <c r="K1633" s="177">
        <v>25.0</v>
      </c>
      <c r="L1633" s="187" t="s">
        <v>1260</v>
      </c>
    </row>
    <row r="1634" ht="11.25" customHeight="1">
      <c r="A1634" s="175" t="s">
        <v>5119</v>
      </c>
      <c r="B1634" s="188" t="s">
        <v>5120</v>
      </c>
      <c r="C1634" s="177" t="s">
        <v>1075</v>
      </c>
      <c r="D1634" s="175" t="s">
        <v>5689</v>
      </c>
      <c r="E1634" s="186" t="s">
        <v>5690</v>
      </c>
      <c r="F1634" s="177" t="s">
        <v>4209</v>
      </c>
      <c r="G1634" s="177">
        <v>1.0</v>
      </c>
      <c r="H1634" s="177">
        <v>1.0</v>
      </c>
      <c r="I1634" s="177">
        <v>5.0</v>
      </c>
      <c r="J1634" s="177">
        <v>50.0</v>
      </c>
      <c r="K1634" s="177">
        <v>50.0</v>
      </c>
      <c r="L1634" s="187" t="s">
        <v>1260</v>
      </c>
    </row>
    <row r="1635" ht="11.25" customHeight="1">
      <c r="A1635" s="175" t="s">
        <v>4398</v>
      </c>
      <c r="B1635" s="188" t="s">
        <v>1104</v>
      </c>
      <c r="C1635" s="177" t="s">
        <v>1075</v>
      </c>
      <c r="D1635" s="175" t="s">
        <v>4415</v>
      </c>
      <c r="E1635" s="186" t="s">
        <v>4416</v>
      </c>
      <c r="F1635" s="177" t="s">
        <v>1085</v>
      </c>
      <c r="G1635" s="177">
        <v>2.0</v>
      </c>
      <c r="H1635" s="177">
        <v>2.0</v>
      </c>
      <c r="I1635" s="177">
        <v>8.0</v>
      </c>
      <c r="J1635" s="177">
        <v>50.0</v>
      </c>
      <c r="K1635" s="177">
        <v>25.0</v>
      </c>
      <c r="L1635" s="187" t="s">
        <v>1260</v>
      </c>
    </row>
    <row r="1636" ht="11.25" customHeight="1">
      <c r="A1636" s="175" t="s">
        <v>1276</v>
      </c>
      <c r="B1636" s="188" t="s">
        <v>1275</v>
      </c>
      <c r="C1636" s="177" t="s">
        <v>1075</v>
      </c>
      <c r="D1636" s="175" t="s">
        <v>5691</v>
      </c>
      <c r="E1636" s="186" t="s">
        <v>5692</v>
      </c>
      <c r="F1636" s="177" t="s">
        <v>4209</v>
      </c>
      <c r="G1636" s="177">
        <v>1.0</v>
      </c>
      <c r="H1636" s="177">
        <v>1.0</v>
      </c>
      <c r="I1636" s="177">
        <v>7.0</v>
      </c>
      <c r="J1636" s="177">
        <v>50.0</v>
      </c>
      <c r="K1636" s="177">
        <v>50.0</v>
      </c>
      <c r="L1636" s="187" t="s">
        <v>1260</v>
      </c>
    </row>
    <row r="1637" ht="11.25" customHeight="1">
      <c r="A1637" s="175" t="s">
        <v>5309</v>
      </c>
      <c r="B1637" s="188" t="s">
        <v>5310</v>
      </c>
      <c r="C1637" s="177" t="s">
        <v>1075</v>
      </c>
      <c r="D1637" s="175" t="s">
        <v>5693</v>
      </c>
      <c r="E1637" s="186" t="s">
        <v>5694</v>
      </c>
      <c r="F1637" s="177" t="s">
        <v>1085</v>
      </c>
      <c r="G1637" s="177">
        <v>1.0</v>
      </c>
      <c r="H1637" s="177">
        <v>1.0</v>
      </c>
      <c r="I1637" s="177">
        <v>11.0</v>
      </c>
      <c r="J1637" s="177">
        <v>50.0</v>
      </c>
      <c r="K1637" s="177">
        <v>50.0</v>
      </c>
      <c r="L1637" s="187" t="s">
        <v>1260</v>
      </c>
    </row>
    <row r="1638" ht="11.25" customHeight="1">
      <c r="A1638" s="175" t="s">
        <v>5115</v>
      </c>
      <c r="B1638" s="188" t="s">
        <v>5116</v>
      </c>
      <c r="C1638" s="177" t="s">
        <v>1075</v>
      </c>
      <c r="D1638" s="175" t="s">
        <v>5695</v>
      </c>
      <c r="E1638" s="186" t="s">
        <v>5696</v>
      </c>
      <c r="F1638" s="177" t="s">
        <v>4209</v>
      </c>
      <c r="G1638" s="177">
        <v>3.0</v>
      </c>
      <c r="H1638" s="177">
        <v>1.0</v>
      </c>
      <c r="I1638" s="177">
        <v>3.0</v>
      </c>
      <c r="J1638" s="177">
        <v>50.0</v>
      </c>
      <c r="K1638" s="177">
        <v>16.66</v>
      </c>
      <c r="L1638" s="187" t="s">
        <v>1260</v>
      </c>
    </row>
    <row r="1639" ht="11.25" customHeight="1">
      <c r="A1639" s="175" t="s">
        <v>1276</v>
      </c>
      <c r="B1639" s="188" t="s">
        <v>1275</v>
      </c>
      <c r="C1639" s="177" t="s">
        <v>1075</v>
      </c>
      <c r="D1639" s="175" t="s">
        <v>5697</v>
      </c>
      <c r="E1639" s="186" t="s">
        <v>5698</v>
      </c>
      <c r="F1639" s="177" t="s">
        <v>1085</v>
      </c>
      <c r="G1639" s="177">
        <v>1.0</v>
      </c>
      <c r="H1639" s="177">
        <v>1.0</v>
      </c>
      <c r="I1639" s="177">
        <v>7.0</v>
      </c>
      <c r="J1639" s="177">
        <v>50.0</v>
      </c>
      <c r="K1639" s="177">
        <v>50.0</v>
      </c>
      <c r="L1639" s="187" t="s">
        <v>1260</v>
      </c>
    </row>
    <row r="1640" ht="11.25" customHeight="1">
      <c r="A1640" s="175" t="s">
        <v>5328</v>
      </c>
      <c r="B1640" s="188" t="s">
        <v>1283</v>
      </c>
      <c r="C1640" s="177" t="s">
        <v>1075</v>
      </c>
      <c r="D1640" s="175" t="s">
        <v>5699</v>
      </c>
      <c r="E1640" s="186" t="s">
        <v>5700</v>
      </c>
      <c r="F1640" s="177" t="s">
        <v>4209</v>
      </c>
      <c r="G1640" s="177">
        <v>1.0</v>
      </c>
      <c r="H1640" s="177">
        <v>1.0</v>
      </c>
      <c r="I1640" s="177">
        <v>8.0</v>
      </c>
      <c r="J1640" s="177">
        <v>50.0</v>
      </c>
      <c r="K1640" s="177">
        <v>50.0</v>
      </c>
      <c r="L1640" s="187" t="s">
        <v>1260</v>
      </c>
    </row>
    <row r="1641" ht="11.25" customHeight="1">
      <c r="A1641" s="175" t="s">
        <v>5279</v>
      </c>
      <c r="B1641" s="188" t="s">
        <v>5280</v>
      </c>
      <c r="C1641" s="177" t="s">
        <v>1075</v>
      </c>
      <c r="D1641" s="175" t="s">
        <v>5701</v>
      </c>
      <c r="E1641" s="186" t="s">
        <v>5702</v>
      </c>
      <c r="F1641" s="177" t="s">
        <v>4209</v>
      </c>
      <c r="G1641" s="177">
        <v>1.0</v>
      </c>
      <c r="H1641" s="177">
        <v>1.0</v>
      </c>
      <c r="I1641" s="177">
        <v>7.0</v>
      </c>
      <c r="J1641" s="177">
        <v>50.0</v>
      </c>
      <c r="K1641" s="177">
        <v>50.0</v>
      </c>
      <c r="L1641" s="187" t="s">
        <v>1260</v>
      </c>
    </row>
    <row r="1642" ht="11.25" customHeight="1">
      <c r="A1642" s="175" t="s">
        <v>5482</v>
      </c>
      <c r="B1642" s="188" t="s">
        <v>5483</v>
      </c>
      <c r="C1642" s="177" t="s">
        <v>1075</v>
      </c>
      <c r="D1642" s="175" t="s">
        <v>5703</v>
      </c>
      <c r="E1642" s="186" t="s">
        <v>5704</v>
      </c>
      <c r="F1642" s="177" t="s">
        <v>4209</v>
      </c>
      <c r="G1642" s="177">
        <v>1.0</v>
      </c>
      <c r="H1642" s="177">
        <v>1.0</v>
      </c>
      <c r="I1642" s="177">
        <v>5.0</v>
      </c>
      <c r="J1642" s="177">
        <v>50.0</v>
      </c>
      <c r="K1642" s="177">
        <v>50.0</v>
      </c>
      <c r="L1642" s="187" t="s">
        <v>1260</v>
      </c>
    </row>
    <row r="1643" ht="11.25" customHeight="1">
      <c r="A1643" s="175" t="s">
        <v>4426</v>
      </c>
      <c r="B1643" s="188" t="s">
        <v>4427</v>
      </c>
      <c r="C1643" s="177" t="s">
        <v>1075</v>
      </c>
      <c r="D1643" s="175" t="s">
        <v>5705</v>
      </c>
      <c r="E1643" s="186" t="s">
        <v>5706</v>
      </c>
      <c r="F1643" s="177" t="s">
        <v>4209</v>
      </c>
      <c r="G1643" s="177">
        <v>1.0</v>
      </c>
      <c r="H1643" s="177">
        <v>1.0</v>
      </c>
      <c r="I1643" s="177">
        <v>9.0</v>
      </c>
      <c r="J1643" s="177">
        <v>50.0</v>
      </c>
      <c r="K1643" s="177">
        <v>50.0</v>
      </c>
      <c r="L1643" s="187" t="s">
        <v>1260</v>
      </c>
    </row>
    <row r="1644" ht="11.25" customHeight="1">
      <c r="A1644" s="175" t="s">
        <v>5707</v>
      </c>
      <c r="B1644" s="188" t="s">
        <v>5162</v>
      </c>
      <c r="C1644" s="177" t="s">
        <v>1075</v>
      </c>
      <c r="D1644" s="175" t="s">
        <v>5708</v>
      </c>
      <c r="E1644" s="186" t="s">
        <v>5709</v>
      </c>
      <c r="F1644" s="177" t="s">
        <v>1085</v>
      </c>
      <c r="G1644" s="177">
        <v>4.0</v>
      </c>
      <c r="H1644" s="177">
        <v>4.0</v>
      </c>
      <c r="I1644" s="177">
        <v>4.0</v>
      </c>
      <c r="J1644" s="177">
        <v>50.0</v>
      </c>
      <c r="K1644" s="177">
        <v>12.5</v>
      </c>
      <c r="L1644" s="187" t="s">
        <v>1260</v>
      </c>
    </row>
    <row r="1645" ht="11.25" customHeight="1">
      <c r="A1645" s="175" t="s">
        <v>5309</v>
      </c>
      <c r="B1645" s="188" t="s">
        <v>5310</v>
      </c>
      <c r="C1645" s="177" t="s">
        <v>1075</v>
      </c>
      <c r="D1645" s="175" t="s">
        <v>5710</v>
      </c>
      <c r="E1645" s="186" t="s">
        <v>5711</v>
      </c>
      <c r="F1645" s="177" t="s">
        <v>1085</v>
      </c>
      <c r="G1645" s="177">
        <v>1.0</v>
      </c>
      <c r="H1645" s="177">
        <v>1.0</v>
      </c>
      <c r="I1645" s="177">
        <v>11.0</v>
      </c>
      <c r="J1645" s="177">
        <v>50.0</v>
      </c>
      <c r="K1645" s="177">
        <v>50.0</v>
      </c>
      <c r="L1645" s="187" t="s">
        <v>1260</v>
      </c>
    </row>
    <row r="1646" ht="11.25" customHeight="1">
      <c r="A1646" s="175" t="s">
        <v>5135</v>
      </c>
      <c r="B1646" s="188" t="s">
        <v>5136</v>
      </c>
      <c r="C1646" s="177" t="s">
        <v>1075</v>
      </c>
      <c r="D1646" s="175" t="s">
        <v>5712</v>
      </c>
      <c r="E1646" s="186" t="s">
        <v>5713</v>
      </c>
      <c r="F1646" s="177" t="s">
        <v>4209</v>
      </c>
      <c r="G1646" s="177">
        <v>1.0</v>
      </c>
      <c r="H1646" s="177">
        <v>1.0</v>
      </c>
      <c r="I1646" s="177">
        <v>6.0</v>
      </c>
      <c r="J1646" s="177">
        <v>50.0</v>
      </c>
      <c r="K1646" s="177">
        <v>50.0</v>
      </c>
      <c r="L1646" s="187" t="s">
        <v>1260</v>
      </c>
    </row>
    <row r="1647" ht="11.25" customHeight="1">
      <c r="A1647" s="175" t="s">
        <v>5139</v>
      </c>
      <c r="B1647" s="188" t="s">
        <v>5140</v>
      </c>
      <c r="C1647" s="177" t="s">
        <v>1075</v>
      </c>
      <c r="D1647" s="175" t="s">
        <v>5714</v>
      </c>
      <c r="E1647" s="186" t="s">
        <v>4041</v>
      </c>
      <c r="F1647" s="177" t="s">
        <v>1085</v>
      </c>
      <c r="G1647" s="177">
        <v>2.0</v>
      </c>
      <c r="H1647" s="177">
        <v>2.0</v>
      </c>
      <c r="I1647" s="177">
        <v>10.0</v>
      </c>
      <c r="J1647" s="177">
        <v>50.0</v>
      </c>
      <c r="K1647" s="177">
        <v>25.0</v>
      </c>
      <c r="L1647" s="187" t="s">
        <v>1260</v>
      </c>
    </row>
    <row r="1648" ht="11.25" customHeight="1">
      <c r="A1648" s="175" t="s">
        <v>5715</v>
      </c>
      <c r="B1648" s="188" t="s">
        <v>1263</v>
      </c>
      <c r="C1648" s="177" t="s">
        <v>1075</v>
      </c>
      <c r="D1648" s="175" t="s">
        <v>5716</v>
      </c>
      <c r="E1648" s="186" t="s">
        <v>5717</v>
      </c>
      <c r="F1648" s="210" t="s">
        <v>5718</v>
      </c>
      <c r="G1648" s="177">
        <v>1.0</v>
      </c>
      <c r="H1648" s="177">
        <v>1.0</v>
      </c>
      <c r="I1648" s="177">
        <v>10.0</v>
      </c>
      <c r="J1648" s="177">
        <v>50.0</v>
      </c>
      <c r="K1648" s="177">
        <v>50.0</v>
      </c>
      <c r="L1648" s="187" t="s">
        <v>1260</v>
      </c>
    </row>
    <row r="1649" ht="11.25" customHeight="1">
      <c r="A1649" s="175" t="s">
        <v>4426</v>
      </c>
      <c r="B1649" s="188" t="s">
        <v>4427</v>
      </c>
      <c r="C1649" s="177" t="s">
        <v>1075</v>
      </c>
      <c r="D1649" s="175" t="s">
        <v>4417</v>
      </c>
      <c r="E1649" s="186" t="s">
        <v>4418</v>
      </c>
      <c r="F1649" s="177" t="s">
        <v>1085</v>
      </c>
      <c r="G1649" s="177">
        <v>1.0</v>
      </c>
      <c r="H1649" s="177">
        <v>1.0</v>
      </c>
      <c r="I1649" s="177">
        <v>9.0</v>
      </c>
      <c r="J1649" s="177">
        <v>50.0</v>
      </c>
      <c r="K1649" s="177">
        <v>50.0</v>
      </c>
      <c r="L1649" s="187" t="s">
        <v>1260</v>
      </c>
    </row>
    <row r="1650" ht="11.25" customHeight="1">
      <c r="A1650" s="175" t="s">
        <v>4366</v>
      </c>
      <c r="B1650" s="188" t="s">
        <v>4388</v>
      </c>
      <c r="C1650" s="177" t="s">
        <v>1075</v>
      </c>
      <c r="D1650" s="175" t="s">
        <v>4417</v>
      </c>
      <c r="E1650" s="186" t="s">
        <v>4418</v>
      </c>
      <c r="F1650" s="177" t="s">
        <v>1085</v>
      </c>
      <c r="G1650" s="177">
        <v>2.0</v>
      </c>
      <c r="H1650" s="177">
        <v>2.0</v>
      </c>
      <c r="I1650" s="177">
        <v>9.0</v>
      </c>
      <c r="J1650" s="177">
        <v>50.0</v>
      </c>
      <c r="K1650" s="177">
        <v>25.0</v>
      </c>
      <c r="L1650" s="187" t="s">
        <v>1260</v>
      </c>
    </row>
    <row r="1651" ht="11.25" customHeight="1">
      <c r="A1651" s="175" t="s">
        <v>5279</v>
      </c>
      <c r="B1651" s="188" t="s">
        <v>5280</v>
      </c>
      <c r="C1651" s="177" t="s">
        <v>1075</v>
      </c>
      <c r="D1651" s="175" t="s">
        <v>4417</v>
      </c>
      <c r="E1651" s="186" t="s">
        <v>4418</v>
      </c>
      <c r="F1651" s="177" t="s">
        <v>1085</v>
      </c>
      <c r="G1651" s="177">
        <v>1.0</v>
      </c>
      <c r="H1651" s="177">
        <v>1.0</v>
      </c>
      <c r="I1651" s="177">
        <v>7.0</v>
      </c>
      <c r="J1651" s="177">
        <v>50.0</v>
      </c>
      <c r="K1651" s="177">
        <v>50.0</v>
      </c>
      <c r="L1651" s="187" t="s">
        <v>1260</v>
      </c>
    </row>
    <row r="1652" ht="11.25" customHeight="1">
      <c r="A1652" s="175" t="s">
        <v>5119</v>
      </c>
      <c r="B1652" s="188" t="s">
        <v>5120</v>
      </c>
      <c r="C1652" s="177" t="s">
        <v>1075</v>
      </c>
      <c r="D1652" s="175" t="s">
        <v>5719</v>
      </c>
      <c r="E1652" s="186" t="s">
        <v>5720</v>
      </c>
      <c r="F1652" s="177" t="s">
        <v>4209</v>
      </c>
      <c r="G1652" s="177">
        <v>1.0</v>
      </c>
      <c r="H1652" s="177">
        <v>1.0</v>
      </c>
      <c r="I1652" s="177">
        <v>5.0</v>
      </c>
      <c r="J1652" s="177">
        <v>50.0</v>
      </c>
      <c r="K1652" s="177">
        <v>50.0</v>
      </c>
      <c r="L1652" s="187" t="s">
        <v>1260</v>
      </c>
    </row>
    <row r="1653" ht="11.25" customHeight="1">
      <c r="A1653" s="175" t="s">
        <v>5107</v>
      </c>
      <c r="B1653" s="188" t="s">
        <v>5108</v>
      </c>
      <c r="C1653" s="177" t="s">
        <v>1075</v>
      </c>
      <c r="D1653" s="175" t="s">
        <v>5721</v>
      </c>
      <c r="E1653" s="186" t="s">
        <v>5722</v>
      </c>
      <c r="F1653" s="177" t="s">
        <v>1085</v>
      </c>
      <c r="G1653" s="177">
        <v>1.0</v>
      </c>
      <c r="H1653" s="177">
        <v>1.0</v>
      </c>
      <c r="I1653" s="177">
        <v>10.0</v>
      </c>
      <c r="J1653" s="177">
        <v>50.0</v>
      </c>
      <c r="K1653" s="177">
        <v>50.0</v>
      </c>
      <c r="L1653" s="187" t="s">
        <v>1260</v>
      </c>
    </row>
    <row r="1654" ht="11.25" customHeight="1">
      <c r="A1654" s="175" t="s">
        <v>5165</v>
      </c>
      <c r="B1654" s="188" t="s">
        <v>5166</v>
      </c>
      <c r="C1654" s="177" t="s">
        <v>1075</v>
      </c>
      <c r="D1654" s="175" t="s">
        <v>5723</v>
      </c>
      <c r="E1654" s="186" t="s">
        <v>5724</v>
      </c>
      <c r="F1654" s="177" t="s">
        <v>4209</v>
      </c>
      <c r="G1654" s="177">
        <v>10.0</v>
      </c>
      <c r="H1654" s="177">
        <v>1.0</v>
      </c>
      <c r="I1654" s="177">
        <v>10.0</v>
      </c>
      <c r="J1654" s="177">
        <v>50.0</v>
      </c>
      <c r="K1654" s="177">
        <v>5.0</v>
      </c>
      <c r="L1654" s="187" t="s">
        <v>1260</v>
      </c>
    </row>
    <row r="1655" ht="11.25" customHeight="1">
      <c r="A1655" s="175" t="s">
        <v>5119</v>
      </c>
      <c r="B1655" s="188" t="s">
        <v>5120</v>
      </c>
      <c r="C1655" s="177" t="s">
        <v>1075</v>
      </c>
      <c r="D1655" s="175" t="s">
        <v>5725</v>
      </c>
      <c r="E1655" s="186" t="s">
        <v>5726</v>
      </c>
      <c r="F1655" s="177" t="s">
        <v>4209</v>
      </c>
      <c r="G1655" s="177">
        <v>1.0</v>
      </c>
      <c r="H1655" s="177">
        <v>1.0</v>
      </c>
      <c r="I1655" s="177">
        <v>5.0</v>
      </c>
      <c r="J1655" s="177">
        <v>50.0</v>
      </c>
      <c r="K1655" s="177">
        <v>50.0</v>
      </c>
      <c r="L1655" s="187" t="s">
        <v>1260</v>
      </c>
    </row>
    <row r="1656" ht="11.25" customHeight="1">
      <c r="A1656" s="175" t="s">
        <v>5119</v>
      </c>
      <c r="B1656" s="188" t="s">
        <v>5120</v>
      </c>
      <c r="C1656" s="177" t="s">
        <v>1075</v>
      </c>
      <c r="D1656" s="175" t="s">
        <v>5727</v>
      </c>
      <c r="E1656" s="186" t="s">
        <v>5728</v>
      </c>
      <c r="F1656" s="177" t="s">
        <v>4209</v>
      </c>
      <c r="G1656" s="177">
        <v>1.0</v>
      </c>
      <c r="H1656" s="177">
        <v>1.0</v>
      </c>
      <c r="I1656" s="177">
        <v>5.0</v>
      </c>
      <c r="J1656" s="177">
        <v>50.0</v>
      </c>
      <c r="K1656" s="177">
        <v>50.0</v>
      </c>
      <c r="L1656" s="187" t="s">
        <v>1260</v>
      </c>
    </row>
    <row r="1657" ht="11.25" customHeight="1">
      <c r="A1657" s="175" t="s">
        <v>5246</v>
      </c>
      <c r="B1657" s="188" t="s">
        <v>5684</v>
      </c>
      <c r="C1657" s="177" t="s">
        <v>1075</v>
      </c>
      <c r="D1657" s="175" t="s">
        <v>5729</v>
      </c>
      <c r="E1657" s="186" t="s">
        <v>2347</v>
      </c>
      <c r="F1657" s="177" t="s">
        <v>4209</v>
      </c>
      <c r="G1657" s="177">
        <v>3.0</v>
      </c>
      <c r="H1657" s="177">
        <v>3.0</v>
      </c>
      <c r="I1657" s="177">
        <v>3.0</v>
      </c>
      <c r="J1657" s="177">
        <v>50.0</v>
      </c>
      <c r="K1657" s="177">
        <v>16.66</v>
      </c>
      <c r="L1657" s="187" t="s">
        <v>1260</v>
      </c>
    </row>
    <row r="1658" ht="11.25" customHeight="1">
      <c r="A1658" s="175" t="s">
        <v>4398</v>
      </c>
      <c r="B1658" s="188" t="s">
        <v>1104</v>
      </c>
      <c r="C1658" s="177" t="s">
        <v>1075</v>
      </c>
      <c r="D1658" s="175" t="s">
        <v>4419</v>
      </c>
      <c r="E1658" s="186" t="s">
        <v>4416</v>
      </c>
      <c r="F1658" s="177" t="s">
        <v>4212</v>
      </c>
      <c r="G1658" s="177">
        <v>2.0</v>
      </c>
      <c r="H1658" s="177">
        <v>2.0</v>
      </c>
      <c r="I1658" s="177">
        <v>9.0</v>
      </c>
      <c r="J1658" s="177">
        <v>50.0</v>
      </c>
      <c r="K1658" s="177">
        <v>25.0</v>
      </c>
      <c r="L1658" s="187" t="s">
        <v>1260</v>
      </c>
    </row>
    <row r="1659" ht="11.25" customHeight="1">
      <c r="A1659" s="175" t="s">
        <v>4347</v>
      </c>
      <c r="B1659" s="188" t="s">
        <v>4348</v>
      </c>
      <c r="C1659" s="177" t="s">
        <v>1075</v>
      </c>
      <c r="D1659" s="175" t="s">
        <v>4420</v>
      </c>
      <c r="E1659" s="186" t="s">
        <v>4421</v>
      </c>
      <c r="F1659" s="177" t="s">
        <v>4209</v>
      </c>
      <c r="G1659" s="177">
        <v>2.0</v>
      </c>
      <c r="H1659" s="177">
        <v>2.0</v>
      </c>
      <c r="I1659" s="177">
        <v>9.0</v>
      </c>
      <c r="J1659" s="177">
        <v>50.0</v>
      </c>
      <c r="K1659" s="177">
        <v>25.0</v>
      </c>
      <c r="L1659" s="187" t="s">
        <v>1260</v>
      </c>
    </row>
    <row r="1660" ht="11.25" customHeight="1">
      <c r="A1660" s="175" t="s">
        <v>4426</v>
      </c>
      <c r="B1660" s="188" t="s">
        <v>4427</v>
      </c>
      <c r="C1660" s="177" t="s">
        <v>1075</v>
      </c>
      <c r="D1660" s="175" t="s">
        <v>5730</v>
      </c>
      <c r="E1660" s="186" t="s">
        <v>5731</v>
      </c>
      <c r="F1660" s="177" t="s">
        <v>4209</v>
      </c>
      <c r="G1660" s="177">
        <v>1.0</v>
      </c>
      <c r="H1660" s="177">
        <v>1.0</v>
      </c>
      <c r="I1660" s="177">
        <v>9.0</v>
      </c>
      <c r="J1660" s="177">
        <v>50.0</v>
      </c>
      <c r="K1660" s="177">
        <v>50.0</v>
      </c>
      <c r="L1660" s="187" t="s">
        <v>1260</v>
      </c>
    </row>
    <row r="1661" ht="11.25" customHeight="1">
      <c r="A1661" s="175" t="s">
        <v>5151</v>
      </c>
      <c r="B1661" s="188" t="s">
        <v>5152</v>
      </c>
      <c r="C1661" s="177" t="s">
        <v>1075</v>
      </c>
      <c r="D1661" s="175" t="s">
        <v>5732</v>
      </c>
      <c r="E1661" s="186" t="s">
        <v>5709</v>
      </c>
      <c r="F1661" s="177" t="s">
        <v>4212</v>
      </c>
      <c r="G1661" s="177">
        <v>4.0</v>
      </c>
      <c r="H1661" s="177">
        <v>4.0</v>
      </c>
      <c r="I1661" s="177">
        <v>4.0</v>
      </c>
      <c r="J1661" s="177">
        <v>50.0</v>
      </c>
      <c r="K1661" s="177">
        <v>25.0</v>
      </c>
      <c r="L1661" s="187" t="s">
        <v>1260</v>
      </c>
    </row>
    <row r="1662" ht="11.25" customHeight="1">
      <c r="A1662" s="175" t="s">
        <v>5107</v>
      </c>
      <c r="B1662" s="188" t="s">
        <v>5108</v>
      </c>
      <c r="C1662" s="177" t="s">
        <v>1075</v>
      </c>
      <c r="D1662" s="175" t="s">
        <v>5733</v>
      </c>
      <c r="E1662" s="186" t="s">
        <v>5734</v>
      </c>
      <c r="F1662" s="177" t="s">
        <v>4212</v>
      </c>
      <c r="G1662" s="177">
        <v>1.0</v>
      </c>
      <c r="H1662" s="177">
        <v>1.0</v>
      </c>
      <c r="I1662" s="177">
        <v>10.0</v>
      </c>
      <c r="J1662" s="177">
        <v>50.0</v>
      </c>
      <c r="K1662" s="177">
        <v>50.0</v>
      </c>
      <c r="L1662" s="187" t="s">
        <v>1260</v>
      </c>
    </row>
    <row r="1663" ht="11.25" customHeight="1">
      <c r="A1663" s="175" t="s">
        <v>5119</v>
      </c>
      <c r="B1663" s="188" t="s">
        <v>5120</v>
      </c>
      <c r="C1663" s="177" t="s">
        <v>1075</v>
      </c>
      <c r="D1663" s="175" t="s">
        <v>5735</v>
      </c>
      <c r="E1663" s="186" t="s">
        <v>5736</v>
      </c>
      <c r="F1663" s="177" t="s">
        <v>4209</v>
      </c>
      <c r="G1663" s="177">
        <v>1.0</v>
      </c>
      <c r="H1663" s="177">
        <v>1.0</v>
      </c>
      <c r="I1663" s="177">
        <v>5.0</v>
      </c>
      <c r="J1663" s="177">
        <v>50.0</v>
      </c>
      <c r="K1663" s="177">
        <v>50.0</v>
      </c>
      <c r="L1663" s="187" t="s">
        <v>1260</v>
      </c>
    </row>
    <row r="1664" ht="11.25" customHeight="1">
      <c r="A1664" s="175" t="s">
        <v>5151</v>
      </c>
      <c r="B1664" s="188" t="s">
        <v>5152</v>
      </c>
      <c r="C1664" s="177" t="s">
        <v>1075</v>
      </c>
      <c r="D1664" s="175" t="s">
        <v>5737</v>
      </c>
      <c r="E1664" s="186" t="s">
        <v>5738</v>
      </c>
      <c r="F1664" s="177" t="s">
        <v>4209</v>
      </c>
      <c r="G1664" s="177">
        <v>4.0</v>
      </c>
      <c r="H1664" s="177">
        <v>4.0</v>
      </c>
      <c r="I1664" s="177">
        <v>4.0</v>
      </c>
      <c r="J1664" s="177">
        <v>50.0</v>
      </c>
      <c r="K1664" s="177">
        <v>12.5</v>
      </c>
      <c r="L1664" s="187" t="s">
        <v>1260</v>
      </c>
    </row>
    <row r="1665" ht="11.25" customHeight="1">
      <c r="A1665" s="175" t="s">
        <v>5246</v>
      </c>
      <c r="B1665" s="188" t="s">
        <v>5247</v>
      </c>
      <c r="C1665" s="177" t="s">
        <v>1075</v>
      </c>
      <c r="D1665" s="175" t="s">
        <v>5739</v>
      </c>
      <c r="E1665" s="186" t="s">
        <v>5740</v>
      </c>
      <c r="F1665" s="177" t="s">
        <v>1758</v>
      </c>
      <c r="G1665" s="177">
        <v>3.0</v>
      </c>
      <c r="H1665" s="177">
        <v>3.0</v>
      </c>
      <c r="I1665" s="177">
        <v>3.0</v>
      </c>
      <c r="J1665" s="177">
        <v>50.0</v>
      </c>
      <c r="K1665" s="177">
        <v>16.66</v>
      </c>
      <c r="L1665" s="187" t="s">
        <v>1260</v>
      </c>
    </row>
    <row r="1666" ht="11.25" customHeight="1">
      <c r="A1666" s="175" t="s">
        <v>1276</v>
      </c>
      <c r="B1666" s="188" t="s">
        <v>1275</v>
      </c>
      <c r="C1666" s="177" t="s">
        <v>1075</v>
      </c>
      <c r="D1666" s="175" t="s">
        <v>5741</v>
      </c>
      <c r="E1666" s="186" t="s">
        <v>5742</v>
      </c>
      <c r="F1666" s="177" t="s">
        <v>4209</v>
      </c>
      <c r="G1666" s="177">
        <v>1.0</v>
      </c>
      <c r="H1666" s="177">
        <v>1.0</v>
      </c>
      <c r="I1666" s="177">
        <v>7.0</v>
      </c>
      <c r="J1666" s="177">
        <v>50.0</v>
      </c>
      <c r="K1666" s="177">
        <v>50.0</v>
      </c>
      <c r="L1666" s="187" t="s">
        <v>1260</v>
      </c>
    </row>
    <row r="1667" ht="11.25" customHeight="1">
      <c r="A1667" s="175" t="s">
        <v>5111</v>
      </c>
      <c r="B1667" s="188" t="s">
        <v>5112</v>
      </c>
      <c r="C1667" s="177" t="s">
        <v>1075</v>
      </c>
      <c r="D1667" s="175" t="s">
        <v>5743</v>
      </c>
      <c r="E1667" s="186" t="s">
        <v>5744</v>
      </c>
      <c r="F1667" s="177" t="s">
        <v>4209</v>
      </c>
      <c r="G1667" s="177">
        <v>2.0</v>
      </c>
      <c r="H1667" s="177">
        <v>2.0</v>
      </c>
      <c r="I1667" s="177">
        <v>9.0</v>
      </c>
      <c r="J1667" s="177">
        <v>50.0</v>
      </c>
      <c r="K1667" s="177">
        <v>25.0</v>
      </c>
      <c r="L1667" s="187" t="s">
        <v>1260</v>
      </c>
    </row>
    <row r="1668" ht="11.25" customHeight="1">
      <c r="A1668" s="175" t="s">
        <v>5246</v>
      </c>
      <c r="B1668" s="188" t="s">
        <v>5247</v>
      </c>
      <c r="C1668" s="177" t="s">
        <v>1075</v>
      </c>
      <c r="D1668" s="175" t="s">
        <v>5745</v>
      </c>
      <c r="E1668" s="186" t="s">
        <v>5746</v>
      </c>
      <c r="F1668" s="177" t="s">
        <v>4212</v>
      </c>
      <c r="G1668" s="177">
        <v>3.0</v>
      </c>
      <c r="H1668" s="177">
        <v>3.0</v>
      </c>
      <c r="I1668" s="177">
        <v>3.0</v>
      </c>
      <c r="J1668" s="177">
        <v>50.0</v>
      </c>
      <c r="K1668" s="177">
        <v>16.66</v>
      </c>
      <c r="L1668" s="187" t="s">
        <v>1260</v>
      </c>
    </row>
    <row r="1669" ht="11.25" customHeight="1">
      <c r="A1669" s="175" t="s">
        <v>5165</v>
      </c>
      <c r="B1669" s="188" t="s">
        <v>5166</v>
      </c>
      <c r="C1669" s="177" t="s">
        <v>1075</v>
      </c>
      <c r="D1669" s="175" t="s">
        <v>5747</v>
      </c>
      <c r="E1669" s="186" t="s">
        <v>5748</v>
      </c>
      <c r="F1669" s="177" t="s">
        <v>4209</v>
      </c>
      <c r="G1669" s="177">
        <v>10.0</v>
      </c>
      <c r="H1669" s="177">
        <v>1.0</v>
      </c>
      <c r="I1669" s="177">
        <v>10.0</v>
      </c>
      <c r="J1669" s="177">
        <v>50.0</v>
      </c>
      <c r="K1669" s="177">
        <v>5.0</v>
      </c>
      <c r="L1669" s="187" t="s">
        <v>1260</v>
      </c>
    </row>
    <row r="1670" ht="11.25" customHeight="1">
      <c r="A1670" s="175" t="s">
        <v>4366</v>
      </c>
      <c r="B1670" s="188" t="s">
        <v>4348</v>
      </c>
      <c r="C1670" s="177" t="s">
        <v>1075</v>
      </c>
      <c r="D1670" s="175" t="s">
        <v>4422</v>
      </c>
      <c r="E1670" s="186" t="s">
        <v>4423</v>
      </c>
      <c r="F1670" s="177" t="s">
        <v>4212</v>
      </c>
      <c r="G1670" s="177">
        <v>2.0</v>
      </c>
      <c r="H1670" s="177">
        <v>2.0</v>
      </c>
      <c r="I1670" s="177">
        <v>10.0</v>
      </c>
      <c r="J1670" s="177">
        <v>50.0</v>
      </c>
      <c r="K1670" s="177">
        <v>25.0</v>
      </c>
      <c r="L1670" s="187" t="s">
        <v>1260</v>
      </c>
    </row>
    <row r="1671" ht="11.25" customHeight="1">
      <c r="A1671" s="175" t="s">
        <v>5139</v>
      </c>
      <c r="B1671" s="188" t="s">
        <v>5140</v>
      </c>
      <c r="C1671" s="177" t="s">
        <v>1075</v>
      </c>
      <c r="D1671" s="175" t="s">
        <v>5749</v>
      </c>
      <c r="E1671" s="186" t="s">
        <v>5750</v>
      </c>
      <c r="F1671" s="177" t="s">
        <v>4209</v>
      </c>
      <c r="G1671" s="177">
        <v>2.0</v>
      </c>
      <c r="H1671" s="177">
        <v>2.0</v>
      </c>
      <c r="I1671" s="177">
        <v>10.0</v>
      </c>
      <c r="J1671" s="177">
        <v>50.0</v>
      </c>
      <c r="K1671" s="177">
        <v>25.0</v>
      </c>
      <c r="L1671" s="187" t="s">
        <v>1260</v>
      </c>
    </row>
    <row r="1672" ht="11.25" customHeight="1">
      <c r="A1672" s="175" t="s">
        <v>5135</v>
      </c>
      <c r="B1672" s="188" t="s">
        <v>5136</v>
      </c>
      <c r="C1672" s="177" t="s">
        <v>1075</v>
      </c>
      <c r="D1672" s="175" t="s">
        <v>5751</v>
      </c>
      <c r="E1672" s="186" t="s">
        <v>5752</v>
      </c>
      <c r="F1672" s="177" t="s">
        <v>4209</v>
      </c>
      <c r="G1672" s="177">
        <v>1.0</v>
      </c>
      <c r="H1672" s="177">
        <v>1.0</v>
      </c>
      <c r="I1672" s="177">
        <v>6.0</v>
      </c>
      <c r="J1672" s="177">
        <v>50.0</v>
      </c>
      <c r="K1672" s="177">
        <v>50.0</v>
      </c>
      <c r="L1672" s="187" t="s">
        <v>1260</v>
      </c>
    </row>
    <row r="1673" ht="11.25" customHeight="1">
      <c r="A1673" s="175" t="s">
        <v>5131</v>
      </c>
      <c r="B1673" s="188" t="s">
        <v>5132</v>
      </c>
      <c r="C1673" s="177" t="s">
        <v>1075</v>
      </c>
      <c r="D1673" s="175" t="s">
        <v>5751</v>
      </c>
      <c r="E1673" s="186" t="s">
        <v>5752</v>
      </c>
      <c r="F1673" s="177" t="s">
        <v>4209</v>
      </c>
      <c r="G1673" s="177">
        <v>1.0</v>
      </c>
      <c r="H1673" s="177">
        <v>1.0</v>
      </c>
      <c r="I1673" s="177">
        <v>7.0</v>
      </c>
      <c r="J1673" s="177">
        <v>50.0</v>
      </c>
      <c r="K1673" s="177">
        <v>50.0</v>
      </c>
      <c r="L1673" s="187" t="s">
        <v>1260</v>
      </c>
    </row>
    <row r="1674" ht="11.25" customHeight="1">
      <c r="A1674" s="175" t="s">
        <v>5753</v>
      </c>
      <c r="B1674" s="188" t="s">
        <v>5754</v>
      </c>
      <c r="C1674" s="177" t="s">
        <v>1075</v>
      </c>
      <c r="D1674" s="175" t="s">
        <v>5755</v>
      </c>
      <c r="E1674" s="186" t="s">
        <v>5756</v>
      </c>
      <c r="F1674" s="177" t="s">
        <v>4209</v>
      </c>
      <c r="G1674" s="177">
        <v>1.0</v>
      </c>
      <c r="H1674" s="177">
        <v>1.0</v>
      </c>
      <c r="I1674" s="177">
        <v>10.0</v>
      </c>
      <c r="J1674" s="177">
        <v>50.0</v>
      </c>
      <c r="K1674" s="177">
        <v>50.0</v>
      </c>
      <c r="L1674" s="187" t="s">
        <v>1260</v>
      </c>
    </row>
    <row r="1675" ht="11.25" customHeight="1">
      <c r="A1675" s="175" t="s">
        <v>5309</v>
      </c>
      <c r="B1675" s="188" t="s">
        <v>5310</v>
      </c>
      <c r="C1675" s="177" t="s">
        <v>1075</v>
      </c>
      <c r="D1675" s="175" t="s">
        <v>5757</v>
      </c>
      <c r="E1675" s="186" t="s">
        <v>5758</v>
      </c>
      <c r="F1675" s="177" t="s">
        <v>4209</v>
      </c>
      <c r="G1675" s="177">
        <v>1.0</v>
      </c>
      <c r="H1675" s="177">
        <v>1.0</v>
      </c>
      <c r="I1675" s="177">
        <v>11.0</v>
      </c>
      <c r="J1675" s="177">
        <v>50.0</v>
      </c>
      <c r="K1675" s="177">
        <v>50.0</v>
      </c>
      <c r="L1675" s="187" t="s">
        <v>1260</v>
      </c>
    </row>
    <row r="1676" ht="11.25" customHeight="1">
      <c r="A1676" s="175" t="s">
        <v>4426</v>
      </c>
      <c r="B1676" s="188" t="s">
        <v>4427</v>
      </c>
      <c r="C1676" s="177" t="s">
        <v>1075</v>
      </c>
      <c r="D1676" s="175" t="s">
        <v>5759</v>
      </c>
      <c r="E1676" s="186" t="s">
        <v>5760</v>
      </c>
      <c r="F1676" s="177" t="s">
        <v>4209</v>
      </c>
      <c r="G1676" s="177">
        <v>1.0</v>
      </c>
      <c r="H1676" s="177">
        <v>1.0</v>
      </c>
      <c r="I1676" s="177">
        <v>9.0</v>
      </c>
      <c r="J1676" s="177">
        <v>50.0</v>
      </c>
      <c r="K1676" s="177">
        <v>50.0</v>
      </c>
      <c r="L1676" s="187" t="s">
        <v>1260</v>
      </c>
    </row>
    <row r="1677" ht="11.25" customHeight="1">
      <c r="A1677" s="175" t="s">
        <v>4377</v>
      </c>
      <c r="B1677" s="188" t="s">
        <v>1096</v>
      </c>
      <c r="C1677" s="177" t="s">
        <v>1075</v>
      </c>
      <c r="D1677" s="175" t="s">
        <v>4424</v>
      </c>
      <c r="E1677" s="186" t="s">
        <v>4425</v>
      </c>
      <c r="F1677" s="177" t="s">
        <v>4209</v>
      </c>
      <c r="G1677" s="177">
        <v>2.0</v>
      </c>
      <c r="H1677" s="177">
        <v>2.0</v>
      </c>
      <c r="I1677" s="177">
        <v>11.0</v>
      </c>
      <c r="J1677" s="177">
        <v>50.0</v>
      </c>
      <c r="K1677" s="177">
        <v>25.0</v>
      </c>
      <c r="L1677" s="187" t="s">
        <v>1260</v>
      </c>
    </row>
    <row r="1678" ht="11.25" customHeight="1">
      <c r="A1678" s="175" t="s">
        <v>5115</v>
      </c>
      <c r="B1678" s="188" t="s">
        <v>5116</v>
      </c>
      <c r="C1678" s="177" t="s">
        <v>1075</v>
      </c>
      <c r="D1678" s="175" t="s">
        <v>5761</v>
      </c>
      <c r="E1678" s="186" t="s">
        <v>5762</v>
      </c>
      <c r="F1678" s="177" t="s">
        <v>4209</v>
      </c>
      <c r="G1678" s="177">
        <v>3.0</v>
      </c>
      <c r="H1678" s="177">
        <v>1.0</v>
      </c>
      <c r="I1678" s="177">
        <v>3.0</v>
      </c>
      <c r="J1678" s="177">
        <v>50.0</v>
      </c>
      <c r="K1678" s="177">
        <v>16.66</v>
      </c>
      <c r="L1678" s="187" t="s">
        <v>1260</v>
      </c>
    </row>
    <row r="1679" ht="11.25" customHeight="1">
      <c r="A1679" s="175" t="s">
        <v>4426</v>
      </c>
      <c r="B1679" s="188" t="s">
        <v>4427</v>
      </c>
      <c r="C1679" s="177" t="s">
        <v>1075</v>
      </c>
      <c r="D1679" s="175" t="s">
        <v>5763</v>
      </c>
      <c r="E1679" s="186" t="s">
        <v>5764</v>
      </c>
      <c r="F1679" s="177" t="s">
        <v>4209</v>
      </c>
      <c r="G1679" s="177">
        <v>1.0</v>
      </c>
      <c r="H1679" s="177">
        <v>1.0</v>
      </c>
      <c r="I1679" s="177">
        <v>9.0</v>
      </c>
      <c r="J1679" s="177">
        <v>50.0</v>
      </c>
      <c r="K1679" s="177">
        <v>50.0</v>
      </c>
      <c r="L1679" s="187" t="s">
        <v>1260</v>
      </c>
    </row>
    <row r="1680" ht="11.25" customHeight="1">
      <c r="A1680" s="175" t="s">
        <v>4426</v>
      </c>
      <c r="B1680" s="188" t="s">
        <v>4427</v>
      </c>
      <c r="C1680" s="177" t="s">
        <v>1075</v>
      </c>
      <c r="D1680" s="175" t="s">
        <v>4428</v>
      </c>
      <c r="E1680" s="186" t="s">
        <v>4429</v>
      </c>
      <c r="F1680" s="177" t="s">
        <v>4209</v>
      </c>
      <c r="G1680" s="177">
        <v>1.0</v>
      </c>
      <c r="H1680" s="177">
        <v>1.0</v>
      </c>
      <c r="I1680" s="177">
        <v>10.0</v>
      </c>
      <c r="J1680" s="177">
        <v>50.0</v>
      </c>
      <c r="K1680" s="177">
        <v>50.0</v>
      </c>
      <c r="L1680" s="187" t="s">
        <v>1260</v>
      </c>
    </row>
    <row r="1681" ht="11.25" customHeight="1">
      <c r="A1681" s="175" t="s">
        <v>5111</v>
      </c>
      <c r="B1681" s="188" t="s">
        <v>5112</v>
      </c>
      <c r="C1681" s="177" t="s">
        <v>1075</v>
      </c>
      <c r="D1681" s="175" t="s">
        <v>4428</v>
      </c>
      <c r="E1681" s="186" t="s">
        <v>4429</v>
      </c>
      <c r="F1681" s="177" t="s">
        <v>4209</v>
      </c>
      <c r="G1681" s="177">
        <v>2.0</v>
      </c>
      <c r="H1681" s="177">
        <v>2.0</v>
      </c>
      <c r="I1681" s="177">
        <v>9.0</v>
      </c>
      <c r="J1681" s="177">
        <v>50.0</v>
      </c>
      <c r="K1681" s="177">
        <v>25.0</v>
      </c>
      <c r="L1681" s="187" t="s">
        <v>1260</v>
      </c>
    </row>
    <row r="1682" ht="11.25" customHeight="1">
      <c r="A1682" s="175" t="s">
        <v>5115</v>
      </c>
      <c r="B1682" s="188" t="s">
        <v>5116</v>
      </c>
      <c r="C1682" s="177" t="s">
        <v>1075</v>
      </c>
      <c r="D1682" s="175" t="s">
        <v>5765</v>
      </c>
      <c r="E1682" s="186" t="s">
        <v>5766</v>
      </c>
      <c r="F1682" s="177" t="s">
        <v>4209</v>
      </c>
      <c r="G1682" s="177">
        <v>3.0</v>
      </c>
      <c r="H1682" s="177">
        <v>1.0</v>
      </c>
      <c r="I1682" s="177">
        <v>3.0</v>
      </c>
      <c r="J1682" s="177">
        <v>50.0</v>
      </c>
      <c r="K1682" s="177">
        <v>25.0</v>
      </c>
      <c r="L1682" s="187" t="s">
        <v>1260</v>
      </c>
    </row>
    <row r="1683" ht="11.25" customHeight="1">
      <c r="A1683" s="175" t="s">
        <v>5107</v>
      </c>
      <c r="B1683" s="188" t="s">
        <v>5108</v>
      </c>
      <c r="C1683" s="177" t="s">
        <v>1075</v>
      </c>
      <c r="D1683" s="175" t="s">
        <v>5767</v>
      </c>
      <c r="E1683" s="186" t="s">
        <v>5768</v>
      </c>
      <c r="F1683" s="177" t="s">
        <v>4209</v>
      </c>
      <c r="G1683" s="177">
        <v>1.0</v>
      </c>
      <c r="H1683" s="177">
        <v>1.0</v>
      </c>
      <c r="I1683" s="177">
        <v>10.0</v>
      </c>
      <c r="J1683" s="177">
        <v>50.0</v>
      </c>
      <c r="K1683" s="177">
        <v>50.0</v>
      </c>
      <c r="L1683" s="187" t="s">
        <v>1260</v>
      </c>
    </row>
    <row r="1684" ht="11.25" customHeight="1">
      <c r="A1684" s="175" t="s">
        <v>5151</v>
      </c>
      <c r="B1684" s="188" t="s">
        <v>5152</v>
      </c>
      <c r="C1684" s="177" t="s">
        <v>1075</v>
      </c>
      <c r="D1684" s="175" t="s">
        <v>5769</v>
      </c>
      <c r="E1684" s="186" t="s">
        <v>5770</v>
      </c>
      <c r="F1684" s="177" t="s">
        <v>4209</v>
      </c>
      <c r="G1684" s="177">
        <v>4.0</v>
      </c>
      <c r="H1684" s="177">
        <v>4.0</v>
      </c>
      <c r="I1684" s="177">
        <v>4.0</v>
      </c>
      <c r="J1684" s="177">
        <v>50.0</v>
      </c>
      <c r="K1684" s="177">
        <v>12.5</v>
      </c>
      <c r="L1684" s="187" t="s">
        <v>1260</v>
      </c>
    </row>
    <row r="1685" ht="11.25" customHeight="1">
      <c r="A1685" s="175" t="s">
        <v>5125</v>
      </c>
      <c r="B1685" s="188" t="s">
        <v>5126</v>
      </c>
      <c r="C1685" s="177" t="s">
        <v>1075</v>
      </c>
      <c r="D1685" s="175" t="s">
        <v>5771</v>
      </c>
      <c r="E1685" s="186" t="s">
        <v>5772</v>
      </c>
      <c r="F1685" s="177" t="s">
        <v>5718</v>
      </c>
      <c r="G1685" s="177">
        <v>1.0</v>
      </c>
      <c r="H1685" s="177">
        <v>1.0</v>
      </c>
      <c r="I1685" s="177">
        <v>8.0</v>
      </c>
      <c r="J1685" s="177">
        <v>50.0</v>
      </c>
      <c r="K1685" s="177">
        <v>50.0</v>
      </c>
      <c r="L1685" s="187" t="s">
        <v>1260</v>
      </c>
    </row>
    <row r="1686" ht="11.25" customHeight="1">
      <c r="A1686" s="175" t="s">
        <v>5119</v>
      </c>
      <c r="B1686" s="188" t="s">
        <v>5120</v>
      </c>
      <c r="C1686" s="177" t="s">
        <v>1075</v>
      </c>
      <c r="D1686" s="175" t="s">
        <v>5773</v>
      </c>
      <c r="E1686" s="186" t="s">
        <v>5774</v>
      </c>
      <c r="F1686" s="177" t="s">
        <v>4209</v>
      </c>
      <c r="G1686" s="177">
        <v>1.0</v>
      </c>
      <c r="H1686" s="177">
        <v>1.0</v>
      </c>
      <c r="I1686" s="177">
        <v>5.0</v>
      </c>
      <c r="J1686" s="177">
        <v>50.0</v>
      </c>
      <c r="K1686" s="177">
        <v>50.0</v>
      </c>
      <c r="L1686" s="187" t="s">
        <v>1260</v>
      </c>
    </row>
    <row r="1687" ht="11.25" customHeight="1">
      <c r="A1687" s="175" t="s">
        <v>5151</v>
      </c>
      <c r="B1687" s="188" t="s">
        <v>5152</v>
      </c>
      <c r="C1687" s="177" t="s">
        <v>1075</v>
      </c>
      <c r="D1687" s="175" t="s">
        <v>5775</v>
      </c>
      <c r="E1687" s="186" t="s">
        <v>5776</v>
      </c>
      <c r="F1687" s="177" t="s">
        <v>4209</v>
      </c>
      <c r="G1687" s="177">
        <v>4.0</v>
      </c>
      <c r="H1687" s="177">
        <v>4.0</v>
      </c>
      <c r="I1687" s="177">
        <v>4.0</v>
      </c>
      <c r="J1687" s="177">
        <v>50.0</v>
      </c>
      <c r="K1687" s="177">
        <v>12.5</v>
      </c>
      <c r="L1687" s="187" t="s">
        <v>1260</v>
      </c>
    </row>
    <row r="1688" ht="11.25" customHeight="1">
      <c r="A1688" s="175" t="s">
        <v>5325</v>
      </c>
      <c r="B1688" s="188" t="s">
        <v>5326</v>
      </c>
      <c r="C1688" s="177" t="s">
        <v>1075</v>
      </c>
      <c r="D1688" s="175" t="s">
        <v>5777</v>
      </c>
      <c r="E1688" s="186" t="s">
        <v>5679</v>
      </c>
      <c r="F1688" s="177" t="s">
        <v>1085</v>
      </c>
      <c r="G1688" s="177">
        <v>4.0</v>
      </c>
      <c r="H1688" s="177">
        <v>4.0</v>
      </c>
      <c r="I1688" s="177">
        <v>4.0</v>
      </c>
      <c r="J1688" s="177">
        <v>50.0</v>
      </c>
      <c r="K1688" s="177">
        <v>12.5</v>
      </c>
      <c r="L1688" s="187" t="s">
        <v>1260</v>
      </c>
    </row>
    <row r="1689" ht="11.25" customHeight="1">
      <c r="A1689" s="175" t="s">
        <v>5182</v>
      </c>
      <c r="B1689" s="188" t="s">
        <v>5183</v>
      </c>
      <c r="C1689" s="177" t="s">
        <v>1075</v>
      </c>
      <c r="D1689" s="175" t="s">
        <v>5778</v>
      </c>
      <c r="E1689" s="186" t="s">
        <v>5779</v>
      </c>
      <c r="F1689" s="177" t="s">
        <v>4209</v>
      </c>
      <c r="G1689" s="177">
        <v>4.0</v>
      </c>
      <c r="H1689" s="177">
        <v>1.0</v>
      </c>
      <c r="I1689" s="177">
        <v>4.0</v>
      </c>
      <c r="J1689" s="177">
        <v>50.0</v>
      </c>
      <c r="K1689" s="177">
        <v>12.5</v>
      </c>
      <c r="L1689" s="187" t="s">
        <v>1260</v>
      </c>
    </row>
    <row r="1690" ht="11.25" customHeight="1">
      <c r="A1690" s="175" t="s">
        <v>5780</v>
      </c>
      <c r="B1690" s="188" t="s">
        <v>5781</v>
      </c>
      <c r="C1690" s="177" t="s">
        <v>1075</v>
      </c>
      <c r="D1690" s="175" t="s">
        <v>5782</v>
      </c>
      <c r="E1690" s="186" t="s">
        <v>5783</v>
      </c>
      <c r="F1690" s="177" t="s">
        <v>4209</v>
      </c>
      <c r="G1690" s="177">
        <v>1.0</v>
      </c>
      <c r="H1690" s="177">
        <v>1.0</v>
      </c>
      <c r="I1690" s="177">
        <v>1.0</v>
      </c>
      <c r="J1690" s="177">
        <v>50.0</v>
      </c>
      <c r="K1690" s="177">
        <v>50.0</v>
      </c>
      <c r="L1690" s="187" t="s">
        <v>1260</v>
      </c>
    </row>
    <row r="1691" ht="11.25" customHeight="1">
      <c r="A1691" s="175" t="s">
        <v>5115</v>
      </c>
      <c r="B1691" s="188" t="s">
        <v>5116</v>
      </c>
      <c r="C1691" s="177" t="s">
        <v>1075</v>
      </c>
      <c r="D1691" s="175" t="s">
        <v>5784</v>
      </c>
      <c r="E1691" s="186" t="s">
        <v>5785</v>
      </c>
      <c r="F1691" s="177" t="s">
        <v>4209</v>
      </c>
      <c r="G1691" s="177">
        <v>3.0</v>
      </c>
      <c r="H1691" s="177">
        <v>1.0</v>
      </c>
      <c r="I1691" s="177">
        <v>3.0</v>
      </c>
      <c r="J1691" s="177">
        <v>50.0</v>
      </c>
      <c r="K1691" s="177">
        <v>16.66</v>
      </c>
      <c r="L1691" s="187" t="s">
        <v>1260</v>
      </c>
    </row>
    <row r="1692" ht="11.25" customHeight="1">
      <c r="A1692" s="175" t="s">
        <v>5148</v>
      </c>
      <c r="B1692" s="188" t="s">
        <v>5149</v>
      </c>
      <c r="C1692" s="177" t="s">
        <v>1075</v>
      </c>
      <c r="D1692" s="175" t="s">
        <v>5786</v>
      </c>
      <c r="E1692" s="186" t="s">
        <v>5787</v>
      </c>
      <c r="F1692" s="177" t="s">
        <v>4209</v>
      </c>
      <c r="G1692" s="177">
        <v>4.0</v>
      </c>
      <c r="H1692" s="177">
        <v>4.0</v>
      </c>
      <c r="I1692" s="177">
        <v>4.0</v>
      </c>
      <c r="J1692" s="177">
        <v>50.0</v>
      </c>
      <c r="K1692" s="177">
        <v>12.5</v>
      </c>
      <c r="L1692" s="187" t="s">
        <v>1260</v>
      </c>
    </row>
    <row r="1693" ht="11.25" customHeight="1">
      <c r="A1693" s="175" t="s">
        <v>5250</v>
      </c>
      <c r="B1693" s="188" t="s">
        <v>5251</v>
      </c>
      <c r="C1693" s="177" t="s">
        <v>1075</v>
      </c>
      <c r="D1693" s="175" t="s">
        <v>5788</v>
      </c>
      <c r="E1693" s="186" t="s">
        <v>5789</v>
      </c>
      <c r="F1693" s="177" t="s">
        <v>4209</v>
      </c>
      <c r="G1693" s="177">
        <v>2.0</v>
      </c>
      <c r="H1693" s="177">
        <v>1.0</v>
      </c>
      <c r="I1693" s="177">
        <v>2.0</v>
      </c>
      <c r="J1693" s="177">
        <v>50.0</v>
      </c>
      <c r="K1693" s="177">
        <v>25.0</v>
      </c>
      <c r="L1693" s="187" t="s">
        <v>1260</v>
      </c>
    </row>
    <row r="1694" ht="11.25" customHeight="1">
      <c r="A1694" s="175" t="s">
        <v>1276</v>
      </c>
      <c r="B1694" s="188" t="s">
        <v>1275</v>
      </c>
      <c r="C1694" s="177" t="s">
        <v>1075</v>
      </c>
      <c r="D1694" s="175" t="s">
        <v>5790</v>
      </c>
      <c r="E1694" s="186" t="s">
        <v>5791</v>
      </c>
      <c r="F1694" s="177" t="s">
        <v>4209</v>
      </c>
      <c r="G1694" s="177">
        <v>1.0</v>
      </c>
      <c r="H1694" s="177">
        <v>1.0</v>
      </c>
      <c r="I1694" s="177">
        <v>7.0</v>
      </c>
      <c r="J1694" s="177">
        <v>50.0</v>
      </c>
      <c r="K1694" s="177">
        <v>50.0</v>
      </c>
      <c r="L1694" s="187" t="s">
        <v>1260</v>
      </c>
    </row>
    <row r="1695" ht="11.25" customHeight="1">
      <c r="A1695" s="175" t="s">
        <v>5115</v>
      </c>
      <c r="B1695" s="188" t="s">
        <v>5116</v>
      </c>
      <c r="C1695" s="177" t="s">
        <v>1075</v>
      </c>
      <c r="D1695" s="175" t="s">
        <v>5790</v>
      </c>
      <c r="E1695" s="186" t="s">
        <v>5791</v>
      </c>
      <c r="F1695" s="177" t="s">
        <v>4209</v>
      </c>
      <c r="G1695" s="177">
        <v>3.0</v>
      </c>
      <c r="H1695" s="177">
        <v>1.0</v>
      </c>
      <c r="I1695" s="177">
        <v>3.0</v>
      </c>
      <c r="J1695" s="177">
        <v>50.0</v>
      </c>
      <c r="K1695" s="177">
        <v>16.66</v>
      </c>
      <c r="L1695" s="187" t="s">
        <v>1260</v>
      </c>
    </row>
    <row r="1696" ht="11.25" customHeight="1">
      <c r="A1696" s="175" t="s">
        <v>5792</v>
      </c>
      <c r="B1696" s="188" t="s">
        <v>5793</v>
      </c>
      <c r="C1696" s="177" t="s">
        <v>1075</v>
      </c>
      <c r="D1696" s="175" t="s">
        <v>5794</v>
      </c>
      <c r="E1696" s="186" t="s">
        <v>5795</v>
      </c>
      <c r="F1696" s="177" t="s">
        <v>4209</v>
      </c>
      <c r="G1696" s="177">
        <v>4.0</v>
      </c>
      <c r="H1696" s="177">
        <v>1.0</v>
      </c>
      <c r="I1696" s="177">
        <v>4.0</v>
      </c>
      <c r="J1696" s="177">
        <v>50.0</v>
      </c>
      <c r="K1696" s="177">
        <v>12.5</v>
      </c>
      <c r="L1696" s="187" t="s">
        <v>1260</v>
      </c>
    </row>
    <row r="1697" ht="11.25" customHeight="1">
      <c r="A1697" s="175" t="s">
        <v>5119</v>
      </c>
      <c r="B1697" s="188" t="s">
        <v>5120</v>
      </c>
      <c r="C1697" s="177" t="s">
        <v>1075</v>
      </c>
      <c r="D1697" s="175" t="s">
        <v>5796</v>
      </c>
      <c r="E1697" s="186" t="s">
        <v>5797</v>
      </c>
      <c r="F1697" s="177" t="s">
        <v>4209</v>
      </c>
      <c r="G1697" s="177">
        <v>1.0</v>
      </c>
      <c r="H1697" s="177">
        <v>1.0</v>
      </c>
      <c r="I1697" s="177">
        <v>5.0</v>
      </c>
      <c r="J1697" s="177">
        <v>50.0</v>
      </c>
      <c r="K1697" s="177">
        <v>50.0</v>
      </c>
      <c r="L1697" s="187" t="s">
        <v>1260</v>
      </c>
    </row>
    <row r="1698" ht="11.25" customHeight="1">
      <c r="A1698" s="175" t="s">
        <v>5119</v>
      </c>
      <c r="B1698" s="188" t="s">
        <v>5120</v>
      </c>
      <c r="C1698" s="177" t="s">
        <v>1075</v>
      </c>
      <c r="D1698" s="175" t="s">
        <v>5798</v>
      </c>
      <c r="E1698" s="186" t="s">
        <v>5799</v>
      </c>
      <c r="F1698" s="177" t="s">
        <v>4209</v>
      </c>
      <c r="G1698" s="177">
        <v>1.0</v>
      </c>
      <c r="H1698" s="177">
        <v>1.0</v>
      </c>
      <c r="I1698" s="177">
        <v>5.0</v>
      </c>
      <c r="J1698" s="177">
        <v>50.0</v>
      </c>
      <c r="K1698" s="177">
        <v>50.0</v>
      </c>
      <c r="L1698" s="187" t="s">
        <v>1260</v>
      </c>
    </row>
    <row r="1699" ht="11.25" customHeight="1">
      <c r="A1699" s="175" t="s">
        <v>5715</v>
      </c>
      <c r="B1699" s="188" t="s">
        <v>1263</v>
      </c>
      <c r="C1699" s="177" t="s">
        <v>1075</v>
      </c>
      <c r="D1699" s="175" t="s">
        <v>5716</v>
      </c>
      <c r="E1699" s="186" t="s">
        <v>5717</v>
      </c>
      <c r="F1699" s="177" t="s">
        <v>5718</v>
      </c>
      <c r="G1699" s="177">
        <v>1.0</v>
      </c>
      <c r="H1699" s="177">
        <v>1.0</v>
      </c>
      <c r="I1699" s="177">
        <v>10.0</v>
      </c>
      <c r="J1699" s="177">
        <v>50.0</v>
      </c>
      <c r="K1699" s="177">
        <v>50.0</v>
      </c>
      <c r="L1699" s="187" t="s">
        <v>1260</v>
      </c>
    </row>
    <row r="1700" ht="11.25" customHeight="1">
      <c r="A1700" s="175" t="s">
        <v>4398</v>
      </c>
      <c r="B1700" s="188" t="s">
        <v>1104</v>
      </c>
      <c r="C1700" s="177" t="s">
        <v>1075</v>
      </c>
      <c r="D1700" s="175" t="s">
        <v>4430</v>
      </c>
      <c r="E1700" s="186" t="s">
        <v>4431</v>
      </c>
      <c r="F1700" s="177" t="s">
        <v>4209</v>
      </c>
      <c r="G1700" s="177">
        <v>2.0</v>
      </c>
      <c r="H1700" s="177">
        <v>2.0</v>
      </c>
      <c r="I1700" s="177">
        <v>8.0</v>
      </c>
      <c r="J1700" s="177">
        <v>50.0</v>
      </c>
      <c r="K1700" s="177">
        <v>25.0</v>
      </c>
      <c r="L1700" s="187" t="s">
        <v>1260</v>
      </c>
    </row>
    <row r="1701" ht="11.25" customHeight="1">
      <c r="A1701" s="175" t="s">
        <v>4377</v>
      </c>
      <c r="B1701" s="188" t="s">
        <v>1096</v>
      </c>
      <c r="C1701" s="177" t="s">
        <v>1075</v>
      </c>
      <c r="D1701" s="175" t="s">
        <v>4432</v>
      </c>
      <c r="E1701" s="186" t="s">
        <v>4433</v>
      </c>
      <c r="F1701" s="177" t="s">
        <v>4209</v>
      </c>
      <c r="G1701" s="177">
        <v>2.0</v>
      </c>
      <c r="H1701" s="177">
        <v>2.0</v>
      </c>
      <c r="I1701" s="177">
        <v>11.0</v>
      </c>
      <c r="J1701" s="177">
        <v>50.0</v>
      </c>
      <c r="K1701" s="177">
        <v>25.0</v>
      </c>
      <c r="L1701" s="187" t="s">
        <v>1260</v>
      </c>
    </row>
    <row r="1702" ht="11.25" customHeight="1">
      <c r="A1702" s="175" t="s">
        <v>5111</v>
      </c>
      <c r="B1702" s="188" t="s">
        <v>5112</v>
      </c>
      <c r="C1702" s="177" t="s">
        <v>1075</v>
      </c>
      <c r="D1702" s="175" t="s">
        <v>5800</v>
      </c>
      <c r="E1702" s="186" t="s">
        <v>5801</v>
      </c>
      <c r="F1702" s="177" t="s">
        <v>4209</v>
      </c>
      <c r="G1702" s="177">
        <v>2.0</v>
      </c>
      <c r="H1702" s="177">
        <v>2.0</v>
      </c>
      <c r="I1702" s="177">
        <v>9.0</v>
      </c>
      <c r="J1702" s="177">
        <v>50.0</v>
      </c>
      <c r="K1702" s="177">
        <v>25.0</v>
      </c>
      <c r="L1702" s="187" t="s">
        <v>1260</v>
      </c>
    </row>
    <row r="1703" ht="11.25" customHeight="1">
      <c r="A1703" s="175" t="s">
        <v>5115</v>
      </c>
      <c r="B1703" s="188" t="s">
        <v>5116</v>
      </c>
      <c r="C1703" s="177" t="s">
        <v>1075</v>
      </c>
      <c r="D1703" s="175" t="s">
        <v>5802</v>
      </c>
      <c r="E1703" s="186" t="s">
        <v>5803</v>
      </c>
      <c r="F1703" s="177" t="s">
        <v>4209</v>
      </c>
      <c r="G1703" s="177">
        <v>3.0</v>
      </c>
      <c r="H1703" s="177">
        <v>1.0</v>
      </c>
      <c r="I1703" s="177">
        <v>3.0</v>
      </c>
      <c r="J1703" s="177">
        <v>50.0</v>
      </c>
      <c r="K1703" s="177">
        <v>16.66</v>
      </c>
      <c r="L1703" s="187" t="s">
        <v>1260</v>
      </c>
    </row>
    <row r="1704" ht="11.25" customHeight="1">
      <c r="A1704" s="175" t="s">
        <v>4426</v>
      </c>
      <c r="B1704" s="188" t="s">
        <v>4427</v>
      </c>
      <c r="C1704" s="177" t="s">
        <v>1075</v>
      </c>
      <c r="D1704" s="175" t="s">
        <v>5804</v>
      </c>
      <c r="E1704" s="186" t="s">
        <v>5805</v>
      </c>
      <c r="F1704" s="177" t="s">
        <v>4209</v>
      </c>
      <c r="G1704" s="177">
        <v>1.0</v>
      </c>
      <c r="H1704" s="177">
        <v>1.0</v>
      </c>
      <c r="I1704" s="177">
        <v>9.0</v>
      </c>
      <c r="J1704" s="177">
        <v>50.0</v>
      </c>
      <c r="K1704" s="177">
        <v>50.0</v>
      </c>
      <c r="L1704" s="187" t="s">
        <v>1260</v>
      </c>
    </row>
    <row r="1705" ht="11.25" customHeight="1">
      <c r="A1705" s="175" t="s">
        <v>5151</v>
      </c>
      <c r="B1705" s="188" t="s">
        <v>5152</v>
      </c>
      <c r="C1705" s="177" t="s">
        <v>1075</v>
      </c>
      <c r="D1705" s="175" t="s">
        <v>5806</v>
      </c>
      <c r="E1705" s="186" t="s">
        <v>5807</v>
      </c>
      <c r="F1705" s="177" t="s">
        <v>1085</v>
      </c>
      <c r="G1705" s="177">
        <v>4.0</v>
      </c>
      <c r="H1705" s="177">
        <v>4.0</v>
      </c>
      <c r="I1705" s="177">
        <v>4.0</v>
      </c>
      <c r="J1705" s="177">
        <v>50.0</v>
      </c>
      <c r="K1705" s="177">
        <v>12.5</v>
      </c>
      <c r="L1705" s="187" t="s">
        <v>1260</v>
      </c>
    </row>
    <row r="1706" ht="11.25" customHeight="1">
      <c r="A1706" s="175" t="s">
        <v>5246</v>
      </c>
      <c r="B1706" s="188" t="s">
        <v>5247</v>
      </c>
      <c r="C1706" s="177" t="s">
        <v>1075</v>
      </c>
      <c r="D1706" s="175" t="s">
        <v>5808</v>
      </c>
      <c r="E1706" s="186" t="s">
        <v>5809</v>
      </c>
      <c r="F1706" s="177" t="s">
        <v>4209</v>
      </c>
      <c r="G1706" s="177">
        <v>3.0</v>
      </c>
      <c r="H1706" s="177">
        <v>3.0</v>
      </c>
      <c r="I1706" s="177">
        <v>3.0</v>
      </c>
      <c r="J1706" s="177">
        <v>50.0</v>
      </c>
      <c r="K1706" s="177">
        <v>16.66</v>
      </c>
      <c r="L1706" s="187" t="s">
        <v>1260</v>
      </c>
    </row>
    <row r="1707" ht="11.25" customHeight="1">
      <c r="A1707" s="175" t="s">
        <v>5292</v>
      </c>
      <c r="B1707" s="188" t="s">
        <v>1254</v>
      </c>
      <c r="C1707" s="177" t="s">
        <v>1075</v>
      </c>
      <c r="D1707" s="175" t="s">
        <v>5810</v>
      </c>
      <c r="E1707" s="186" t="s">
        <v>5811</v>
      </c>
      <c r="F1707" s="177" t="s">
        <v>4209</v>
      </c>
      <c r="G1707" s="177">
        <v>1.0</v>
      </c>
      <c r="H1707" s="177">
        <v>1.0</v>
      </c>
      <c r="I1707" s="177">
        <v>5.0</v>
      </c>
      <c r="J1707" s="177">
        <v>50.0</v>
      </c>
      <c r="K1707" s="177">
        <v>50.0</v>
      </c>
      <c r="L1707" s="187" t="s">
        <v>1260</v>
      </c>
    </row>
    <row r="1708" ht="11.25" customHeight="1">
      <c r="A1708" s="175" t="s">
        <v>4366</v>
      </c>
      <c r="B1708" s="188" t="s">
        <v>4388</v>
      </c>
      <c r="C1708" s="177" t="s">
        <v>1075</v>
      </c>
      <c r="D1708" s="175" t="s">
        <v>4434</v>
      </c>
      <c r="E1708" s="186" t="s">
        <v>4435</v>
      </c>
      <c r="F1708" s="177" t="s">
        <v>4209</v>
      </c>
      <c r="G1708" s="177">
        <v>2.0</v>
      </c>
      <c r="H1708" s="177">
        <v>2.0</v>
      </c>
      <c r="I1708" s="177">
        <v>9.0</v>
      </c>
      <c r="J1708" s="177">
        <v>50.0</v>
      </c>
      <c r="K1708" s="177">
        <v>25.0</v>
      </c>
      <c r="L1708" s="187" t="s">
        <v>1260</v>
      </c>
    </row>
    <row r="1709" ht="11.25" customHeight="1">
      <c r="A1709" s="175" t="s">
        <v>5812</v>
      </c>
      <c r="B1709" s="188" t="s">
        <v>5813</v>
      </c>
      <c r="C1709" s="177" t="s">
        <v>1075</v>
      </c>
      <c r="D1709" s="175" t="s">
        <v>5814</v>
      </c>
      <c r="E1709" s="186" t="s">
        <v>5815</v>
      </c>
      <c r="F1709" s="177" t="s">
        <v>1085</v>
      </c>
      <c r="G1709" s="177">
        <v>5.0</v>
      </c>
      <c r="H1709" s="177">
        <v>1.0</v>
      </c>
      <c r="I1709" s="177">
        <v>5.0</v>
      </c>
      <c r="J1709" s="177">
        <v>50.0</v>
      </c>
      <c r="K1709" s="177">
        <v>10.0</v>
      </c>
      <c r="L1709" s="187" t="s">
        <v>1260</v>
      </c>
    </row>
    <row r="1710" ht="11.25" customHeight="1">
      <c r="A1710" s="175" t="s">
        <v>5119</v>
      </c>
      <c r="B1710" s="188" t="s">
        <v>5120</v>
      </c>
      <c r="C1710" s="177" t="s">
        <v>1075</v>
      </c>
      <c r="D1710" s="175" t="s">
        <v>5816</v>
      </c>
      <c r="E1710" s="186" t="s">
        <v>5817</v>
      </c>
      <c r="F1710" s="177" t="s">
        <v>4209</v>
      </c>
      <c r="G1710" s="177">
        <v>1.0</v>
      </c>
      <c r="H1710" s="177">
        <v>1.0</v>
      </c>
      <c r="I1710" s="177">
        <v>5.0</v>
      </c>
      <c r="J1710" s="177">
        <v>50.0</v>
      </c>
      <c r="K1710" s="177">
        <v>50.0</v>
      </c>
      <c r="L1710" s="187" t="s">
        <v>1260</v>
      </c>
    </row>
    <row r="1711" ht="11.25" customHeight="1">
      <c r="A1711" s="175" t="s">
        <v>4398</v>
      </c>
      <c r="B1711" s="188" t="s">
        <v>1104</v>
      </c>
      <c r="C1711" s="177" t="s">
        <v>1075</v>
      </c>
      <c r="D1711" s="175" t="s">
        <v>4436</v>
      </c>
      <c r="E1711" s="186" t="s">
        <v>4437</v>
      </c>
      <c r="F1711" s="177" t="s">
        <v>4209</v>
      </c>
      <c r="G1711" s="177">
        <v>2.0</v>
      </c>
      <c r="H1711" s="177">
        <v>2.0</v>
      </c>
      <c r="I1711" s="177">
        <v>8.0</v>
      </c>
      <c r="J1711" s="177">
        <v>50.0</v>
      </c>
      <c r="K1711" s="177">
        <v>25.0</v>
      </c>
      <c r="L1711" s="187" t="s">
        <v>1260</v>
      </c>
    </row>
    <row r="1712" ht="11.25" customHeight="1">
      <c r="A1712" s="175" t="s">
        <v>5135</v>
      </c>
      <c r="B1712" s="188" t="s">
        <v>5136</v>
      </c>
      <c r="C1712" s="177" t="s">
        <v>1075</v>
      </c>
      <c r="D1712" s="175" t="s">
        <v>5818</v>
      </c>
      <c r="E1712" s="186" t="s">
        <v>5819</v>
      </c>
      <c r="F1712" s="177" t="s">
        <v>4209</v>
      </c>
      <c r="G1712" s="177">
        <v>1.0</v>
      </c>
      <c r="H1712" s="177">
        <v>1.0</v>
      </c>
      <c r="I1712" s="177">
        <v>6.0</v>
      </c>
      <c r="J1712" s="177">
        <v>50.0</v>
      </c>
      <c r="K1712" s="177">
        <v>50.0</v>
      </c>
      <c r="L1712" s="187" t="s">
        <v>1260</v>
      </c>
    </row>
    <row r="1713" ht="11.25" customHeight="1">
      <c r="A1713" s="175" t="s">
        <v>5165</v>
      </c>
      <c r="B1713" s="188" t="s">
        <v>5166</v>
      </c>
      <c r="C1713" s="177" t="s">
        <v>1075</v>
      </c>
      <c r="D1713" s="175" t="s">
        <v>5820</v>
      </c>
      <c r="E1713" s="186" t="s">
        <v>5821</v>
      </c>
      <c r="F1713" s="177" t="s">
        <v>4209</v>
      </c>
      <c r="G1713" s="177">
        <v>10.0</v>
      </c>
      <c r="H1713" s="177">
        <v>1.0</v>
      </c>
      <c r="I1713" s="177">
        <v>10.0</v>
      </c>
      <c r="J1713" s="177">
        <v>50.0</v>
      </c>
      <c r="K1713" s="177">
        <v>5.0</v>
      </c>
      <c r="L1713" s="187" t="s">
        <v>1260</v>
      </c>
    </row>
    <row r="1714" ht="11.25" customHeight="1">
      <c r="A1714" s="175" t="s">
        <v>5119</v>
      </c>
      <c r="B1714" s="188" t="s">
        <v>5120</v>
      </c>
      <c r="C1714" s="177" t="s">
        <v>1075</v>
      </c>
      <c r="D1714" s="175" t="s">
        <v>5822</v>
      </c>
      <c r="E1714" s="186" t="s">
        <v>5823</v>
      </c>
      <c r="F1714" s="177" t="s">
        <v>1085</v>
      </c>
      <c r="G1714" s="177">
        <v>1.0</v>
      </c>
      <c r="H1714" s="177">
        <v>1.0</v>
      </c>
      <c r="I1714" s="177">
        <v>5.0</v>
      </c>
      <c r="J1714" s="177">
        <v>50.0</v>
      </c>
      <c r="K1714" s="177">
        <v>50.0</v>
      </c>
      <c r="L1714" s="187" t="s">
        <v>1260</v>
      </c>
    </row>
    <row r="1715" ht="11.25" customHeight="1">
      <c r="A1715" s="175" t="s">
        <v>5824</v>
      </c>
      <c r="B1715" s="188" t="s">
        <v>5825</v>
      </c>
      <c r="C1715" s="177" t="s">
        <v>1075</v>
      </c>
      <c r="D1715" s="175" t="s">
        <v>5826</v>
      </c>
      <c r="E1715" s="186" t="s">
        <v>5815</v>
      </c>
      <c r="F1715" s="177" t="s">
        <v>1085</v>
      </c>
      <c r="G1715" s="177">
        <v>6.0</v>
      </c>
      <c r="H1715" s="177">
        <v>1.0</v>
      </c>
      <c r="I1715" s="177">
        <v>6.0</v>
      </c>
      <c r="J1715" s="177">
        <v>50.0</v>
      </c>
      <c r="K1715" s="177">
        <v>8.33</v>
      </c>
      <c r="L1715" s="187" t="s">
        <v>1260</v>
      </c>
    </row>
    <row r="1716" ht="11.25" customHeight="1">
      <c r="A1716" s="175" t="s">
        <v>5827</v>
      </c>
      <c r="B1716" s="188" t="s">
        <v>5828</v>
      </c>
      <c r="C1716" s="177" t="s">
        <v>1075</v>
      </c>
      <c r="D1716" s="175" t="s">
        <v>5829</v>
      </c>
      <c r="E1716" s="186" t="s">
        <v>5830</v>
      </c>
      <c r="F1716" s="177" t="s">
        <v>1085</v>
      </c>
      <c r="G1716" s="177">
        <v>5.0</v>
      </c>
      <c r="H1716" s="177">
        <v>1.0</v>
      </c>
      <c r="I1716" s="177">
        <v>5.0</v>
      </c>
      <c r="J1716" s="177">
        <v>50.0</v>
      </c>
      <c r="K1716" s="177">
        <v>10.0</v>
      </c>
      <c r="L1716" s="187" t="s">
        <v>1260</v>
      </c>
    </row>
    <row r="1717" ht="11.25" customHeight="1">
      <c r="A1717" s="175" t="s">
        <v>5111</v>
      </c>
      <c r="B1717" s="188" t="s">
        <v>5112</v>
      </c>
      <c r="C1717" s="177" t="s">
        <v>1075</v>
      </c>
      <c r="D1717" s="175" t="s">
        <v>5831</v>
      </c>
      <c r="E1717" s="175" t="s">
        <v>5832</v>
      </c>
      <c r="F1717" s="177" t="s">
        <v>4209</v>
      </c>
      <c r="G1717" s="177">
        <v>2.0</v>
      </c>
      <c r="H1717" s="177">
        <v>2.0</v>
      </c>
      <c r="I1717" s="177">
        <v>9.0</v>
      </c>
      <c r="J1717" s="177">
        <v>50.0</v>
      </c>
      <c r="K1717" s="177">
        <v>25.0</v>
      </c>
      <c r="L1717" s="187" t="s">
        <v>1260</v>
      </c>
    </row>
    <row r="1718" ht="11.25" customHeight="1">
      <c r="A1718" s="175" t="s">
        <v>5833</v>
      </c>
      <c r="B1718" s="188" t="s">
        <v>5833</v>
      </c>
      <c r="C1718" s="177" t="s">
        <v>1075</v>
      </c>
      <c r="D1718" s="175" t="s">
        <v>5834</v>
      </c>
      <c r="E1718" s="186" t="s">
        <v>5835</v>
      </c>
      <c r="F1718" s="177" t="s">
        <v>4209</v>
      </c>
      <c r="G1718" s="177">
        <v>5.0</v>
      </c>
      <c r="H1718" s="177">
        <v>3.0</v>
      </c>
      <c r="I1718" s="177">
        <v>3.0</v>
      </c>
      <c r="J1718" s="177">
        <v>50.0</v>
      </c>
      <c r="K1718" s="177">
        <v>10.0</v>
      </c>
      <c r="L1718" s="187" t="s">
        <v>1260</v>
      </c>
    </row>
    <row r="1719" ht="11.25" customHeight="1">
      <c r="A1719" s="175" t="s">
        <v>4377</v>
      </c>
      <c r="B1719" s="188" t="s">
        <v>1096</v>
      </c>
      <c r="C1719" s="177" t="s">
        <v>1075</v>
      </c>
      <c r="D1719" s="175" t="s">
        <v>4438</v>
      </c>
      <c r="E1719" s="186" t="s">
        <v>4439</v>
      </c>
      <c r="F1719" s="177" t="s">
        <v>4209</v>
      </c>
      <c r="G1719" s="177">
        <v>2.0</v>
      </c>
      <c r="H1719" s="177">
        <v>2.0</v>
      </c>
      <c r="I1719" s="177">
        <v>11.0</v>
      </c>
      <c r="J1719" s="177">
        <v>50.0</v>
      </c>
      <c r="K1719" s="177">
        <v>25.0</v>
      </c>
      <c r="L1719" s="187" t="s">
        <v>1260</v>
      </c>
    </row>
    <row r="1720" ht="11.25" customHeight="1">
      <c r="A1720" s="175" t="s">
        <v>5836</v>
      </c>
      <c r="B1720" s="176" t="s">
        <v>5837</v>
      </c>
      <c r="C1720" s="177" t="s">
        <v>135</v>
      </c>
      <c r="D1720" s="175" t="s">
        <v>5838</v>
      </c>
      <c r="E1720" s="175" t="s">
        <v>5839</v>
      </c>
      <c r="F1720" s="177" t="s">
        <v>1967</v>
      </c>
      <c r="G1720" s="178">
        <v>3.0</v>
      </c>
      <c r="H1720" s="178">
        <v>2.0</v>
      </c>
      <c r="I1720" s="178">
        <v>3.0</v>
      </c>
      <c r="J1720" s="178">
        <v>50.0</v>
      </c>
      <c r="K1720" s="177">
        <v>25.0</v>
      </c>
      <c r="L1720" s="179" t="s">
        <v>139</v>
      </c>
    </row>
    <row r="1721" ht="11.25" customHeight="1">
      <c r="A1721" s="180" t="s">
        <v>5836</v>
      </c>
      <c r="B1721" s="181" t="s">
        <v>5837</v>
      </c>
      <c r="C1721" s="182" t="s">
        <v>135</v>
      </c>
      <c r="D1721" s="175" t="s">
        <v>5840</v>
      </c>
      <c r="E1721" s="175" t="s">
        <v>5841</v>
      </c>
      <c r="F1721" s="183" t="s">
        <v>1967</v>
      </c>
      <c r="G1721" s="177">
        <v>3.0</v>
      </c>
      <c r="H1721" s="177">
        <v>2.0</v>
      </c>
      <c r="I1721" s="177">
        <v>3.0</v>
      </c>
      <c r="J1721" s="184">
        <v>50.0</v>
      </c>
      <c r="K1721" s="185">
        <v>25.0</v>
      </c>
      <c r="L1721" s="179" t="s">
        <v>139</v>
      </c>
    </row>
    <row r="1722" ht="11.25" customHeight="1">
      <c r="A1722" s="175" t="s">
        <v>5836</v>
      </c>
      <c r="B1722" s="176" t="s">
        <v>5837</v>
      </c>
      <c r="C1722" s="182" t="s">
        <v>135</v>
      </c>
      <c r="D1722" s="175" t="s">
        <v>5842</v>
      </c>
      <c r="E1722" s="175" t="s">
        <v>5843</v>
      </c>
      <c r="F1722" s="183" t="s">
        <v>1967</v>
      </c>
      <c r="G1722" s="177">
        <v>3.0</v>
      </c>
      <c r="H1722" s="177">
        <v>2.0</v>
      </c>
      <c r="I1722" s="177">
        <v>3.0</v>
      </c>
      <c r="J1722" s="184">
        <v>50.0</v>
      </c>
      <c r="K1722" s="185">
        <v>25.0</v>
      </c>
      <c r="L1722" s="179" t="s">
        <v>139</v>
      </c>
    </row>
    <row r="1723" ht="11.25" customHeight="1">
      <c r="A1723" s="175" t="s">
        <v>5836</v>
      </c>
      <c r="B1723" s="188" t="s">
        <v>5837</v>
      </c>
      <c r="C1723" s="177" t="s">
        <v>135</v>
      </c>
      <c r="D1723" s="175" t="s">
        <v>5844</v>
      </c>
      <c r="E1723" s="175" t="s">
        <v>5845</v>
      </c>
      <c r="F1723" s="183" t="s">
        <v>2216</v>
      </c>
      <c r="G1723" s="177">
        <v>3.0</v>
      </c>
      <c r="H1723" s="177">
        <v>2.0</v>
      </c>
      <c r="I1723" s="177">
        <v>3.0</v>
      </c>
      <c r="J1723" s="184">
        <v>50.0</v>
      </c>
      <c r="K1723" s="185">
        <v>25.0</v>
      </c>
      <c r="L1723" s="179" t="s">
        <v>139</v>
      </c>
    </row>
    <row r="1724" ht="11.25" customHeight="1">
      <c r="A1724" s="175" t="s">
        <v>5846</v>
      </c>
      <c r="B1724" s="188" t="s">
        <v>5162</v>
      </c>
      <c r="C1724" s="177" t="s">
        <v>135</v>
      </c>
      <c r="D1724" s="175" t="s">
        <v>5847</v>
      </c>
      <c r="E1724" s="175" t="s">
        <v>5848</v>
      </c>
      <c r="F1724" s="183" t="s">
        <v>1967</v>
      </c>
      <c r="G1724" s="177">
        <v>4.0</v>
      </c>
      <c r="H1724" s="177">
        <v>4.0</v>
      </c>
      <c r="I1724" s="177">
        <v>4.0</v>
      </c>
      <c r="J1724" s="184">
        <v>50.0</v>
      </c>
      <c r="K1724" s="185">
        <v>12.5</v>
      </c>
      <c r="L1724" s="179" t="s">
        <v>139</v>
      </c>
    </row>
    <row r="1725" ht="11.25" customHeight="1">
      <c r="A1725" s="175" t="s">
        <v>5846</v>
      </c>
      <c r="B1725" s="188" t="s">
        <v>5162</v>
      </c>
      <c r="C1725" s="177" t="s">
        <v>135</v>
      </c>
      <c r="D1725" s="175" t="s">
        <v>5849</v>
      </c>
      <c r="E1725" s="175" t="s">
        <v>5850</v>
      </c>
      <c r="F1725" s="183" t="s">
        <v>1967</v>
      </c>
      <c r="G1725" s="177">
        <v>4.0</v>
      </c>
      <c r="H1725" s="177">
        <v>4.0</v>
      </c>
      <c r="I1725" s="177">
        <v>4.0</v>
      </c>
      <c r="J1725" s="184">
        <v>50.0</v>
      </c>
      <c r="K1725" s="185">
        <v>12.5</v>
      </c>
      <c r="L1725" s="179" t="s">
        <v>139</v>
      </c>
    </row>
    <row r="1726" ht="11.25" customHeight="1">
      <c r="A1726" s="175" t="s">
        <v>5846</v>
      </c>
      <c r="B1726" s="188" t="s">
        <v>5162</v>
      </c>
      <c r="C1726" s="177" t="s">
        <v>135</v>
      </c>
      <c r="D1726" s="175" t="s">
        <v>5851</v>
      </c>
      <c r="E1726" s="175" t="s">
        <v>5852</v>
      </c>
      <c r="F1726" s="183" t="s">
        <v>1967</v>
      </c>
      <c r="G1726" s="177">
        <v>4.0</v>
      </c>
      <c r="H1726" s="177">
        <v>4.0</v>
      </c>
      <c r="I1726" s="177">
        <v>4.0</v>
      </c>
      <c r="J1726" s="184">
        <v>50.0</v>
      </c>
      <c r="K1726" s="185">
        <v>12.5</v>
      </c>
      <c r="L1726" s="179" t="s">
        <v>139</v>
      </c>
    </row>
    <row r="1727" ht="11.25" customHeight="1">
      <c r="A1727" s="175" t="s">
        <v>5846</v>
      </c>
      <c r="B1727" s="188" t="s">
        <v>5162</v>
      </c>
      <c r="C1727" s="177" t="s">
        <v>135</v>
      </c>
      <c r="D1727" s="175" t="s">
        <v>5853</v>
      </c>
      <c r="E1727" s="175" t="s">
        <v>5854</v>
      </c>
      <c r="F1727" s="183" t="s">
        <v>1967</v>
      </c>
      <c r="G1727" s="177">
        <v>4.0</v>
      </c>
      <c r="H1727" s="177">
        <v>4.0</v>
      </c>
      <c r="I1727" s="177">
        <v>4.0</v>
      </c>
      <c r="J1727" s="190">
        <v>50.0</v>
      </c>
      <c r="K1727" s="185">
        <v>12.5</v>
      </c>
      <c r="L1727" s="179" t="s">
        <v>139</v>
      </c>
    </row>
    <row r="1728" ht="11.25" customHeight="1">
      <c r="A1728" s="146" t="s">
        <v>5846</v>
      </c>
      <c r="B1728" s="189" t="s">
        <v>5162</v>
      </c>
      <c r="C1728" s="241" t="s">
        <v>135</v>
      </c>
      <c r="D1728" s="179" t="s">
        <v>5855</v>
      </c>
      <c r="E1728" s="179" t="s">
        <v>5856</v>
      </c>
      <c r="F1728" s="241" t="s">
        <v>1967</v>
      </c>
      <c r="G1728" s="241">
        <v>4.0</v>
      </c>
      <c r="H1728" s="241">
        <v>4.0</v>
      </c>
      <c r="I1728" s="241">
        <v>4.0</v>
      </c>
      <c r="J1728" s="241">
        <v>50.0</v>
      </c>
      <c r="K1728" s="194">
        <v>12.5</v>
      </c>
      <c r="L1728" s="179" t="s">
        <v>139</v>
      </c>
    </row>
    <row r="1729" ht="11.25" customHeight="1">
      <c r="A1729" s="146" t="s">
        <v>5846</v>
      </c>
      <c r="B1729" s="189" t="s">
        <v>5162</v>
      </c>
      <c r="C1729" s="241" t="s">
        <v>135</v>
      </c>
      <c r="D1729" s="179" t="s">
        <v>5857</v>
      </c>
      <c r="E1729" s="179" t="s">
        <v>5858</v>
      </c>
      <c r="F1729" s="241" t="s">
        <v>1967</v>
      </c>
      <c r="G1729" s="241">
        <v>4.0</v>
      </c>
      <c r="H1729" s="241">
        <v>4.0</v>
      </c>
      <c r="I1729" s="241">
        <v>4.0</v>
      </c>
      <c r="J1729" s="241">
        <v>50.0</v>
      </c>
      <c r="K1729" s="194">
        <v>12.5</v>
      </c>
      <c r="L1729" s="179" t="s">
        <v>139</v>
      </c>
    </row>
    <row r="1730" ht="11.25" customHeight="1">
      <c r="A1730" s="146" t="s">
        <v>5846</v>
      </c>
      <c r="B1730" s="189" t="s">
        <v>5162</v>
      </c>
      <c r="C1730" s="241" t="s">
        <v>135</v>
      </c>
      <c r="D1730" s="179" t="s">
        <v>5859</v>
      </c>
      <c r="E1730" s="179" t="s">
        <v>5860</v>
      </c>
      <c r="F1730" s="241" t="s">
        <v>1967</v>
      </c>
      <c r="G1730" s="241">
        <v>4.0</v>
      </c>
      <c r="H1730" s="241">
        <v>4.0</v>
      </c>
      <c r="I1730" s="241">
        <v>4.0</v>
      </c>
      <c r="J1730" s="241">
        <v>50.0</v>
      </c>
      <c r="K1730" s="241">
        <v>12.5</v>
      </c>
      <c r="L1730" s="179" t="s">
        <v>139</v>
      </c>
    </row>
    <row r="1731" ht="11.25" customHeight="1">
      <c r="A1731" s="146" t="s">
        <v>5846</v>
      </c>
      <c r="B1731" s="189" t="s">
        <v>5162</v>
      </c>
      <c r="C1731" s="241" t="s">
        <v>135</v>
      </c>
      <c r="D1731" s="179" t="s">
        <v>5861</v>
      </c>
      <c r="E1731" s="179" t="s">
        <v>5862</v>
      </c>
      <c r="F1731" s="241" t="s">
        <v>1967</v>
      </c>
      <c r="G1731" s="241">
        <v>4.0</v>
      </c>
      <c r="H1731" s="241">
        <v>4.0</v>
      </c>
      <c r="I1731" s="241">
        <v>4.0</v>
      </c>
      <c r="J1731" s="241">
        <v>50.0</v>
      </c>
      <c r="K1731" s="241">
        <v>12.5</v>
      </c>
      <c r="L1731" s="179" t="s">
        <v>139</v>
      </c>
    </row>
    <row r="1732" ht="11.25" customHeight="1">
      <c r="A1732" s="146" t="s">
        <v>5846</v>
      </c>
      <c r="B1732" s="189" t="s">
        <v>5162</v>
      </c>
      <c r="C1732" s="241" t="s">
        <v>135</v>
      </c>
      <c r="D1732" s="179" t="s">
        <v>5863</v>
      </c>
      <c r="E1732" s="179" t="s">
        <v>5864</v>
      </c>
      <c r="F1732" s="241" t="s">
        <v>1967</v>
      </c>
      <c r="G1732" s="241">
        <v>4.0</v>
      </c>
      <c r="H1732" s="241">
        <v>4.0</v>
      </c>
      <c r="I1732" s="241">
        <v>4.0</v>
      </c>
      <c r="J1732" s="241">
        <v>50.0</v>
      </c>
      <c r="K1732" s="241">
        <v>12.5</v>
      </c>
      <c r="L1732" s="179" t="s">
        <v>139</v>
      </c>
    </row>
    <row r="1733" ht="11.25" customHeight="1">
      <c r="A1733" s="146" t="s">
        <v>5865</v>
      </c>
      <c r="B1733" s="189" t="s">
        <v>5866</v>
      </c>
      <c r="C1733" s="241" t="s">
        <v>135</v>
      </c>
      <c r="D1733" s="179" t="s">
        <v>5867</v>
      </c>
      <c r="E1733" s="179" t="s">
        <v>5868</v>
      </c>
      <c r="F1733" s="241" t="s">
        <v>1967</v>
      </c>
      <c r="G1733" s="241">
        <v>4.0</v>
      </c>
      <c r="H1733" s="241">
        <v>3.0</v>
      </c>
      <c r="I1733" s="241">
        <v>4.0</v>
      </c>
      <c r="J1733" s="241">
        <v>50.0</v>
      </c>
      <c r="K1733" s="241">
        <v>16.66666666666667</v>
      </c>
      <c r="L1733" s="179" t="s">
        <v>139</v>
      </c>
    </row>
    <row r="1734" ht="11.25" customHeight="1">
      <c r="A1734" s="146" t="s">
        <v>5865</v>
      </c>
      <c r="B1734" s="189" t="s">
        <v>5866</v>
      </c>
      <c r="C1734" s="241" t="s">
        <v>135</v>
      </c>
      <c r="D1734" s="179" t="s">
        <v>5869</v>
      </c>
      <c r="E1734" s="179" t="s">
        <v>5870</v>
      </c>
      <c r="F1734" s="241" t="s">
        <v>1967</v>
      </c>
      <c r="G1734" s="241">
        <v>4.0</v>
      </c>
      <c r="H1734" s="241">
        <v>3.0</v>
      </c>
      <c r="I1734" s="241">
        <v>4.0</v>
      </c>
      <c r="J1734" s="241">
        <v>50.0</v>
      </c>
      <c r="K1734" s="241">
        <v>16.66666666666667</v>
      </c>
      <c r="L1734" s="179" t="s">
        <v>139</v>
      </c>
    </row>
    <row r="1735" ht="11.25" customHeight="1">
      <c r="A1735" s="146" t="s">
        <v>5871</v>
      </c>
      <c r="B1735" s="189" t="s">
        <v>5872</v>
      </c>
      <c r="C1735" s="241" t="s">
        <v>135</v>
      </c>
      <c r="D1735" s="179" t="s">
        <v>5873</v>
      </c>
      <c r="E1735" s="179" t="s">
        <v>5874</v>
      </c>
      <c r="F1735" s="241" t="s">
        <v>1967</v>
      </c>
      <c r="G1735" s="241">
        <v>4.0</v>
      </c>
      <c r="H1735" s="241">
        <v>3.0</v>
      </c>
      <c r="I1735" s="241">
        <v>4.0</v>
      </c>
      <c r="J1735" s="241">
        <v>50.0</v>
      </c>
      <c r="K1735" s="241">
        <v>16.66666666666667</v>
      </c>
      <c r="L1735" s="179" t="s">
        <v>139</v>
      </c>
    </row>
    <row r="1736" ht="11.25" customHeight="1">
      <c r="A1736" s="146" t="s">
        <v>5871</v>
      </c>
      <c r="B1736" s="189" t="s">
        <v>5872</v>
      </c>
      <c r="C1736" s="241" t="s">
        <v>135</v>
      </c>
      <c r="D1736" s="179" t="s">
        <v>5875</v>
      </c>
      <c r="E1736" s="179" t="s">
        <v>5876</v>
      </c>
      <c r="F1736" s="241" t="s">
        <v>1967</v>
      </c>
      <c r="G1736" s="241">
        <v>4.0</v>
      </c>
      <c r="H1736" s="241">
        <v>3.0</v>
      </c>
      <c r="I1736" s="241">
        <v>4.0</v>
      </c>
      <c r="J1736" s="241">
        <v>50.0</v>
      </c>
      <c r="K1736" s="241">
        <v>16.66666666666667</v>
      </c>
      <c r="L1736" s="179" t="s">
        <v>139</v>
      </c>
    </row>
    <row r="1737" ht="11.25" customHeight="1">
      <c r="A1737" s="146" t="s">
        <v>5877</v>
      </c>
      <c r="B1737" s="189" t="s">
        <v>5878</v>
      </c>
      <c r="C1737" s="241" t="s">
        <v>135</v>
      </c>
      <c r="D1737" s="179" t="s">
        <v>5879</v>
      </c>
      <c r="E1737" s="179" t="s">
        <v>5880</v>
      </c>
      <c r="F1737" s="241" t="s">
        <v>1967</v>
      </c>
      <c r="G1737" s="241">
        <v>5.0</v>
      </c>
      <c r="H1737" s="241">
        <v>4.0</v>
      </c>
      <c r="I1737" s="241">
        <v>5.0</v>
      </c>
      <c r="J1737" s="241">
        <v>50.0</v>
      </c>
      <c r="K1737" s="241">
        <v>12.5</v>
      </c>
      <c r="L1737" s="179" t="s">
        <v>139</v>
      </c>
    </row>
    <row r="1738" ht="11.25" customHeight="1">
      <c r="A1738" s="146" t="s">
        <v>5881</v>
      </c>
      <c r="B1738" s="189" t="s">
        <v>5882</v>
      </c>
      <c r="C1738" s="241" t="s">
        <v>135</v>
      </c>
      <c r="D1738" s="179" t="s">
        <v>5867</v>
      </c>
      <c r="E1738" s="179" t="s">
        <v>5868</v>
      </c>
      <c r="F1738" s="241" t="s">
        <v>1967</v>
      </c>
      <c r="G1738" s="241">
        <v>4.0</v>
      </c>
      <c r="H1738" s="241">
        <v>4.0</v>
      </c>
      <c r="I1738" s="241">
        <v>4.0</v>
      </c>
      <c r="J1738" s="241">
        <v>50.0</v>
      </c>
      <c r="K1738" s="241">
        <v>12.5</v>
      </c>
      <c r="L1738" s="179" t="s">
        <v>139</v>
      </c>
    </row>
    <row r="1739" ht="11.25" customHeight="1">
      <c r="A1739" s="146" t="s">
        <v>5881</v>
      </c>
      <c r="B1739" s="189" t="s">
        <v>5882</v>
      </c>
      <c r="C1739" s="241" t="s">
        <v>135</v>
      </c>
      <c r="D1739" s="179" t="s">
        <v>5883</v>
      </c>
      <c r="E1739" s="179" t="s">
        <v>5884</v>
      </c>
      <c r="F1739" s="241" t="s">
        <v>1967</v>
      </c>
      <c r="G1739" s="241">
        <v>4.0</v>
      </c>
      <c r="H1739" s="241">
        <v>4.0</v>
      </c>
      <c r="I1739" s="241">
        <v>4.0</v>
      </c>
      <c r="J1739" s="241">
        <v>50.0</v>
      </c>
      <c r="K1739" s="241">
        <v>12.5</v>
      </c>
      <c r="L1739" s="179" t="s">
        <v>139</v>
      </c>
    </row>
    <row r="1740" ht="11.25" customHeight="1">
      <c r="A1740" s="146" t="s">
        <v>5881</v>
      </c>
      <c r="B1740" s="189" t="s">
        <v>5882</v>
      </c>
      <c r="C1740" s="241" t="s">
        <v>135</v>
      </c>
      <c r="D1740" s="179" t="s">
        <v>5885</v>
      </c>
      <c r="E1740" s="179" t="s">
        <v>5886</v>
      </c>
      <c r="F1740" s="241" t="s">
        <v>1967</v>
      </c>
      <c r="G1740" s="241">
        <v>4.0</v>
      </c>
      <c r="H1740" s="241">
        <v>4.0</v>
      </c>
      <c r="I1740" s="241">
        <v>4.0</v>
      </c>
      <c r="J1740" s="241">
        <v>50.0</v>
      </c>
      <c r="K1740" s="241">
        <v>12.5</v>
      </c>
      <c r="L1740" s="179" t="s">
        <v>139</v>
      </c>
    </row>
    <row r="1741" ht="11.25" customHeight="1">
      <c r="A1741" s="146" t="s">
        <v>5887</v>
      </c>
      <c r="B1741" s="189" t="s">
        <v>3739</v>
      </c>
      <c r="C1741" s="241" t="s">
        <v>135</v>
      </c>
      <c r="D1741" s="179" t="s">
        <v>5888</v>
      </c>
      <c r="E1741" s="179" t="s">
        <v>3741</v>
      </c>
      <c r="F1741" s="241" t="s">
        <v>1967</v>
      </c>
      <c r="G1741" s="241">
        <v>3.0</v>
      </c>
      <c r="H1741" s="241">
        <v>3.0</v>
      </c>
      <c r="I1741" s="241">
        <v>3.0</v>
      </c>
      <c r="J1741" s="241">
        <v>50.0</v>
      </c>
      <c r="K1741" s="241">
        <v>16.67</v>
      </c>
      <c r="L1741" s="179" t="s">
        <v>139</v>
      </c>
    </row>
    <row r="1742" ht="11.25" customHeight="1">
      <c r="A1742" s="146" t="s">
        <v>5889</v>
      </c>
      <c r="B1742" s="189" t="s">
        <v>5890</v>
      </c>
      <c r="C1742" s="241" t="s">
        <v>135</v>
      </c>
      <c r="D1742" s="179" t="s">
        <v>5891</v>
      </c>
      <c r="E1742" s="179" t="s">
        <v>5892</v>
      </c>
      <c r="F1742" s="241" t="s">
        <v>1967</v>
      </c>
      <c r="G1742" s="241">
        <v>5.0</v>
      </c>
      <c r="H1742" s="241">
        <v>5.0</v>
      </c>
      <c r="I1742" s="241">
        <v>5.0</v>
      </c>
      <c r="J1742" s="241">
        <v>50.0</v>
      </c>
      <c r="K1742" s="241">
        <v>10.0</v>
      </c>
      <c r="L1742" s="179" t="s">
        <v>139</v>
      </c>
    </row>
    <row r="1743" ht="11.25" customHeight="1">
      <c r="A1743" s="146" t="s">
        <v>5889</v>
      </c>
      <c r="B1743" s="189" t="s">
        <v>5890</v>
      </c>
      <c r="C1743" s="241" t="s">
        <v>135</v>
      </c>
      <c r="D1743" s="179" t="s">
        <v>5893</v>
      </c>
      <c r="E1743" s="179" t="s">
        <v>5894</v>
      </c>
      <c r="F1743" s="241" t="s">
        <v>1967</v>
      </c>
      <c r="G1743" s="241">
        <v>5.0</v>
      </c>
      <c r="H1743" s="241">
        <v>5.0</v>
      </c>
      <c r="I1743" s="241">
        <v>5.0</v>
      </c>
      <c r="J1743" s="241">
        <v>50.0</v>
      </c>
      <c r="K1743" s="241">
        <v>10.0</v>
      </c>
      <c r="L1743" s="179" t="s">
        <v>139</v>
      </c>
    </row>
    <row r="1744" ht="11.25" customHeight="1">
      <c r="A1744" s="146" t="s">
        <v>5895</v>
      </c>
      <c r="B1744" s="189" t="s">
        <v>3780</v>
      </c>
      <c r="C1744" s="241" t="s">
        <v>135</v>
      </c>
      <c r="D1744" s="179" t="s">
        <v>5896</v>
      </c>
      <c r="E1744" s="179" t="s">
        <v>5897</v>
      </c>
      <c r="F1744" s="241" t="s">
        <v>1967</v>
      </c>
      <c r="G1744" s="241">
        <v>3.0</v>
      </c>
      <c r="H1744" s="241">
        <v>3.0</v>
      </c>
      <c r="I1744" s="241">
        <v>3.0</v>
      </c>
      <c r="J1744" s="241">
        <v>50.0</v>
      </c>
      <c r="K1744" s="241">
        <v>16.67</v>
      </c>
      <c r="L1744" s="179" t="s">
        <v>139</v>
      </c>
    </row>
    <row r="1745" ht="11.25" customHeight="1">
      <c r="A1745" s="146" t="s">
        <v>5895</v>
      </c>
      <c r="B1745" s="189" t="s">
        <v>3780</v>
      </c>
      <c r="C1745" s="241" t="s">
        <v>135</v>
      </c>
      <c r="D1745" s="179" t="s">
        <v>5898</v>
      </c>
      <c r="E1745" s="179" t="s">
        <v>5899</v>
      </c>
      <c r="F1745" s="241" t="s">
        <v>1967</v>
      </c>
      <c r="G1745" s="241">
        <v>3.0</v>
      </c>
      <c r="H1745" s="241">
        <v>3.0</v>
      </c>
      <c r="I1745" s="241">
        <v>3.0</v>
      </c>
      <c r="J1745" s="241">
        <v>50.0</v>
      </c>
      <c r="K1745" s="241">
        <v>16.67</v>
      </c>
      <c r="L1745" s="179" t="s">
        <v>139</v>
      </c>
    </row>
    <row r="1746" ht="11.25" customHeight="1">
      <c r="A1746" s="146" t="s">
        <v>5900</v>
      </c>
      <c r="B1746" s="189" t="s">
        <v>3785</v>
      </c>
      <c r="C1746" s="241" t="s">
        <v>135</v>
      </c>
      <c r="D1746" s="179" t="s">
        <v>5896</v>
      </c>
      <c r="E1746" s="179" t="s">
        <v>5897</v>
      </c>
      <c r="F1746" s="241" t="s">
        <v>1967</v>
      </c>
      <c r="G1746" s="241">
        <v>3.0</v>
      </c>
      <c r="H1746" s="241">
        <v>3.0</v>
      </c>
      <c r="I1746" s="241">
        <v>3.0</v>
      </c>
      <c r="J1746" s="241">
        <v>50.0</v>
      </c>
      <c r="K1746" s="241">
        <v>16.67</v>
      </c>
      <c r="L1746" s="179" t="s">
        <v>139</v>
      </c>
    </row>
    <row r="1747" ht="11.25" customHeight="1">
      <c r="A1747" s="146" t="s">
        <v>5901</v>
      </c>
      <c r="B1747" s="189" t="s">
        <v>1331</v>
      </c>
      <c r="C1747" s="241" t="s">
        <v>135</v>
      </c>
      <c r="D1747" s="179" t="s">
        <v>5902</v>
      </c>
      <c r="E1747" s="179" t="s">
        <v>5903</v>
      </c>
      <c r="F1747" s="241" t="s">
        <v>1967</v>
      </c>
      <c r="G1747" s="241">
        <v>7.0</v>
      </c>
      <c r="H1747" s="241">
        <v>7.0</v>
      </c>
      <c r="I1747" s="241">
        <v>7.0</v>
      </c>
      <c r="J1747" s="241">
        <v>50.0</v>
      </c>
      <c r="K1747" s="241">
        <v>7.14</v>
      </c>
      <c r="L1747" s="179" t="s">
        <v>139</v>
      </c>
    </row>
    <row r="1748" ht="11.25" customHeight="1">
      <c r="A1748" s="146" t="s">
        <v>5901</v>
      </c>
      <c r="B1748" s="189" t="s">
        <v>1331</v>
      </c>
      <c r="C1748" s="241" t="s">
        <v>135</v>
      </c>
      <c r="D1748" s="179" t="s">
        <v>5904</v>
      </c>
      <c r="E1748" s="179" t="s">
        <v>5905</v>
      </c>
      <c r="F1748" s="241" t="s">
        <v>1967</v>
      </c>
      <c r="G1748" s="241">
        <v>7.0</v>
      </c>
      <c r="H1748" s="241">
        <v>7.0</v>
      </c>
      <c r="I1748" s="241">
        <v>7.0</v>
      </c>
      <c r="J1748" s="241">
        <v>50.0</v>
      </c>
      <c r="K1748" s="241">
        <v>7.14</v>
      </c>
      <c r="L1748" s="179" t="s">
        <v>139</v>
      </c>
    </row>
    <row r="1749" ht="11.25" customHeight="1">
      <c r="A1749" s="146" t="s">
        <v>5906</v>
      </c>
      <c r="B1749" s="189" t="s">
        <v>5907</v>
      </c>
      <c r="C1749" s="241" t="s">
        <v>135</v>
      </c>
      <c r="D1749" s="179" t="s">
        <v>5885</v>
      </c>
      <c r="E1749" s="179" t="s">
        <v>5886</v>
      </c>
      <c r="F1749" s="241" t="s">
        <v>1967</v>
      </c>
      <c r="G1749" s="241">
        <v>7.0</v>
      </c>
      <c r="H1749" s="241">
        <v>7.0</v>
      </c>
      <c r="I1749" s="241">
        <v>7.0</v>
      </c>
      <c r="J1749" s="241">
        <v>50.0</v>
      </c>
      <c r="K1749" s="241">
        <v>7.14</v>
      </c>
      <c r="L1749" s="179" t="s">
        <v>139</v>
      </c>
    </row>
    <row r="1750" ht="11.25" customHeight="1">
      <c r="A1750" s="146" t="s">
        <v>5906</v>
      </c>
      <c r="B1750" s="189" t="s">
        <v>5907</v>
      </c>
      <c r="C1750" s="241" t="s">
        <v>135</v>
      </c>
      <c r="D1750" s="179" t="s">
        <v>5908</v>
      </c>
      <c r="E1750" s="179" t="s">
        <v>5909</v>
      </c>
      <c r="F1750" s="241" t="s">
        <v>1967</v>
      </c>
      <c r="G1750" s="241">
        <v>7.0</v>
      </c>
      <c r="H1750" s="241">
        <v>7.0</v>
      </c>
      <c r="I1750" s="241">
        <v>7.0</v>
      </c>
      <c r="J1750" s="241">
        <v>50.0</v>
      </c>
      <c r="K1750" s="241">
        <v>7.14</v>
      </c>
      <c r="L1750" s="179" t="s">
        <v>139</v>
      </c>
    </row>
    <row r="1751" ht="11.25" customHeight="1">
      <c r="A1751" s="146" t="s">
        <v>5910</v>
      </c>
      <c r="B1751" s="189" t="s">
        <v>5911</v>
      </c>
      <c r="C1751" s="241" t="s">
        <v>135</v>
      </c>
      <c r="D1751" s="179" t="s">
        <v>5875</v>
      </c>
      <c r="E1751" s="179" t="s">
        <v>5876</v>
      </c>
      <c r="F1751" s="241" t="s">
        <v>1967</v>
      </c>
      <c r="G1751" s="241">
        <v>4.0</v>
      </c>
      <c r="H1751" s="241">
        <v>3.0</v>
      </c>
      <c r="I1751" s="241">
        <v>4.0</v>
      </c>
      <c r="J1751" s="241">
        <v>50.0</v>
      </c>
      <c r="K1751" s="241">
        <v>16.66666666666667</v>
      </c>
      <c r="L1751" s="179" t="s">
        <v>139</v>
      </c>
    </row>
    <row r="1752" ht="11.25" customHeight="1">
      <c r="A1752" s="146" t="s">
        <v>5912</v>
      </c>
      <c r="B1752" s="189" t="s">
        <v>5913</v>
      </c>
      <c r="C1752" s="241" t="s">
        <v>135</v>
      </c>
      <c r="D1752" s="179" t="s">
        <v>5875</v>
      </c>
      <c r="E1752" s="179" t="s">
        <v>5876</v>
      </c>
      <c r="F1752" s="241" t="s">
        <v>1967</v>
      </c>
      <c r="G1752" s="241">
        <v>4.0</v>
      </c>
      <c r="H1752" s="241">
        <v>3.0</v>
      </c>
      <c r="I1752" s="241">
        <v>4.0</v>
      </c>
      <c r="J1752" s="241">
        <v>50.0</v>
      </c>
      <c r="K1752" s="241">
        <v>16.66666666666667</v>
      </c>
      <c r="L1752" s="179" t="s">
        <v>139</v>
      </c>
    </row>
    <row r="1753" ht="11.25" customHeight="1">
      <c r="A1753" s="146" t="s">
        <v>5914</v>
      </c>
      <c r="B1753" s="189" t="s">
        <v>5915</v>
      </c>
      <c r="C1753" s="241" t="s">
        <v>135</v>
      </c>
      <c r="D1753" s="179" t="s">
        <v>5916</v>
      </c>
      <c r="E1753" s="179"/>
      <c r="F1753" s="241" t="s">
        <v>1967</v>
      </c>
      <c r="G1753" s="241">
        <v>4.0</v>
      </c>
      <c r="H1753" s="241">
        <v>3.0</v>
      </c>
      <c r="I1753" s="241">
        <v>4.0</v>
      </c>
      <c r="J1753" s="241">
        <v>50.0</v>
      </c>
      <c r="K1753" s="241">
        <v>16.66666666666667</v>
      </c>
      <c r="L1753" s="179" t="s">
        <v>139</v>
      </c>
    </row>
    <row r="1754" ht="11.25" customHeight="1">
      <c r="A1754" s="146" t="s">
        <v>5917</v>
      </c>
      <c r="B1754" s="189" t="s">
        <v>5918</v>
      </c>
      <c r="C1754" s="241" t="s">
        <v>135</v>
      </c>
      <c r="D1754" s="179" t="s">
        <v>5919</v>
      </c>
      <c r="E1754" s="179" t="s">
        <v>5920</v>
      </c>
      <c r="F1754" s="241" t="s">
        <v>1967</v>
      </c>
      <c r="G1754" s="241">
        <v>4.0</v>
      </c>
      <c r="H1754" s="241">
        <v>4.0</v>
      </c>
      <c r="I1754" s="241">
        <v>4.0</v>
      </c>
      <c r="J1754" s="241">
        <v>50.0</v>
      </c>
      <c r="K1754" s="241">
        <v>12.5</v>
      </c>
      <c r="L1754" s="179" t="s">
        <v>139</v>
      </c>
    </row>
    <row r="1755" ht="11.25" customHeight="1">
      <c r="A1755" s="146" t="s">
        <v>5921</v>
      </c>
      <c r="B1755" s="189" t="s">
        <v>5922</v>
      </c>
      <c r="C1755" s="241" t="s">
        <v>135</v>
      </c>
      <c r="D1755" s="179" t="s">
        <v>5923</v>
      </c>
      <c r="E1755" s="179" t="s">
        <v>5924</v>
      </c>
      <c r="F1755" s="241" t="s">
        <v>1967</v>
      </c>
      <c r="G1755" s="241">
        <v>4.0</v>
      </c>
      <c r="H1755" s="241">
        <v>4.0</v>
      </c>
      <c r="I1755" s="241">
        <v>4.0</v>
      </c>
      <c r="J1755" s="241">
        <v>50.0</v>
      </c>
      <c r="K1755" s="241">
        <v>12.5</v>
      </c>
      <c r="L1755" s="179" t="s">
        <v>139</v>
      </c>
    </row>
    <row r="1756" ht="11.25" customHeight="1">
      <c r="A1756" s="146" t="s">
        <v>5925</v>
      </c>
      <c r="B1756" s="189" t="s">
        <v>5443</v>
      </c>
      <c r="C1756" s="241" t="s">
        <v>135</v>
      </c>
      <c r="D1756" s="179" t="s">
        <v>5926</v>
      </c>
      <c r="E1756" s="179" t="s">
        <v>5927</v>
      </c>
      <c r="F1756" s="241" t="s">
        <v>1967</v>
      </c>
      <c r="G1756" s="241">
        <v>5.0</v>
      </c>
      <c r="H1756" s="241">
        <v>5.0</v>
      </c>
      <c r="I1756" s="241">
        <v>5.0</v>
      </c>
      <c r="J1756" s="241">
        <v>50.0</v>
      </c>
      <c r="K1756" s="241">
        <v>10.0</v>
      </c>
      <c r="L1756" s="179" t="s">
        <v>139</v>
      </c>
    </row>
    <row r="1757" ht="11.25" customHeight="1">
      <c r="A1757" s="146" t="s">
        <v>5928</v>
      </c>
      <c r="B1757" s="189" t="s">
        <v>5878</v>
      </c>
      <c r="C1757" s="241" t="s">
        <v>135</v>
      </c>
      <c r="D1757" s="179" t="s">
        <v>5929</v>
      </c>
      <c r="E1757" s="179" t="s">
        <v>5930</v>
      </c>
      <c r="F1757" s="241" t="s">
        <v>1967</v>
      </c>
      <c r="G1757" s="241">
        <v>5.0</v>
      </c>
      <c r="H1757" s="241">
        <v>4.0</v>
      </c>
      <c r="I1757" s="241">
        <v>5.0</v>
      </c>
      <c r="J1757" s="241">
        <v>50.0</v>
      </c>
      <c r="K1757" s="241">
        <v>12.5</v>
      </c>
      <c r="L1757" s="179" t="s">
        <v>139</v>
      </c>
    </row>
    <row r="1758" ht="11.25" customHeight="1">
      <c r="A1758" s="146" t="s">
        <v>5846</v>
      </c>
      <c r="B1758" s="189" t="s">
        <v>5162</v>
      </c>
      <c r="C1758" s="241" t="s">
        <v>135</v>
      </c>
      <c r="D1758" s="179" t="s">
        <v>5931</v>
      </c>
      <c r="E1758" s="179" t="s">
        <v>5932</v>
      </c>
      <c r="F1758" s="241" t="s">
        <v>505</v>
      </c>
      <c r="G1758" s="241" t="s">
        <v>5933</v>
      </c>
      <c r="H1758" s="241">
        <v>4.0</v>
      </c>
      <c r="I1758" s="241">
        <v>4.0</v>
      </c>
      <c r="J1758" s="241">
        <v>50.0</v>
      </c>
      <c r="K1758" s="241">
        <v>12.5</v>
      </c>
      <c r="L1758" s="179" t="s">
        <v>139</v>
      </c>
    </row>
    <row r="1759" ht="11.25" customHeight="1">
      <c r="A1759" s="146" t="s">
        <v>5846</v>
      </c>
      <c r="B1759" s="189" t="s">
        <v>5162</v>
      </c>
      <c r="C1759" s="241" t="s">
        <v>135</v>
      </c>
      <c r="D1759" s="179" t="s">
        <v>5934</v>
      </c>
      <c r="E1759" s="179" t="s">
        <v>5935</v>
      </c>
      <c r="F1759" s="241" t="s">
        <v>505</v>
      </c>
      <c r="G1759" s="241">
        <v>4.0</v>
      </c>
      <c r="H1759" s="241">
        <v>4.0</v>
      </c>
      <c r="I1759" s="241">
        <v>4.0</v>
      </c>
      <c r="J1759" s="241">
        <v>50.0</v>
      </c>
      <c r="K1759" s="241">
        <v>12.5</v>
      </c>
      <c r="L1759" s="179" t="s">
        <v>139</v>
      </c>
    </row>
    <row r="1760" ht="11.25" customHeight="1">
      <c r="A1760" s="146" t="s">
        <v>5917</v>
      </c>
      <c r="B1760" s="189" t="s">
        <v>5918</v>
      </c>
      <c r="C1760" s="241" t="s">
        <v>135</v>
      </c>
      <c r="D1760" s="179" t="s">
        <v>5936</v>
      </c>
      <c r="E1760" s="179" t="s">
        <v>5937</v>
      </c>
      <c r="F1760" s="241" t="s">
        <v>505</v>
      </c>
      <c r="G1760" s="241">
        <v>4.0</v>
      </c>
      <c r="H1760" s="241">
        <v>4.0</v>
      </c>
      <c r="I1760" s="241">
        <v>4.0</v>
      </c>
      <c r="J1760" s="241">
        <v>50.0</v>
      </c>
      <c r="K1760" s="241">
        <v>12.5</v>
      </c>
      <c r="L1760" s="179" t="s">
        <v>139</v>
      </c>
    </row>
    <row r="1761" ht="11.25" customHeight="1">
      <c r="A1761" s="146" t="s">
        <v>5938</v>
      </c>
      <c r="B1761" s="189" t="s">
        <v>5939</v>
      </c>
      <c r="C1761" s="241" t="s">
        <v>135</v>
      </c>
      <c r="D1761" s="179" t="s">
        <v>5940</v>
      </c>
      <c r="E1761" s="179" t="s">
        <v>5941</v>
      </c>
      <c r="F1761" s="241" t="s">
        <v>505</v>
      </c>
      <c r="G1761" s="241">
        <v>8.0</v>
      </c>
      <c r="H1761" s="241">
        <v>8.0</v>
      </c>
      <c r="I1761" s="241">
        <v>8.0</v>
      </c>
      <c r="J1761" s="241">
        <v>50.0</v>
      </c>
      <c r="K1761" s="241">
        <v>6.25</v>
      </c>
      <c r="L1761" s="179" t="s">
        <v>139</v>
      </c>
    </row>
    <row r="1762" ht="11.25" customHeight="1">
      <c r="A1762" s="146" t="s">
        <v>5938</v>
      </c>
      <c r="B1762" s="189" t="s">
        <v>5939</v>
      </c>
      <c r="C1762" s="241" t="s">
        <v>135</v>
      </c>
      <c r="D1762" s="179" t="s">
        <v>5942</v>
      </c>
      <c r="E1762" s="179" t="s">
        <v>5943</v>
      </c>
      <c r="F1762" s="241" t="s">
        <v>505</v>
      </c>
      <c r="G1762" s="241">
        <v>8.0</v>
      </c>
      <c r="H1762" s="241">
        <v>8.0</v>
      </c>
      <c r="I1762" s="241">
        <v>8.0</v>
      </c>
      <c r="J1762" s="241">
        <v>50.0</v>
      </c>
      <c r="K1762" s="241">
        <v>6.25</v>
      </c>
      <c r="L1762" s="179" t="s">
        <v>139</v>
      </c>
    </row>
    <row r="1763" ht="11.25" customHeight="1">
      <c r="A1763" s="146" t="s">
        <v>5906</v>
      </c>
      <c r="B1763" s="189" t="s">
        <v>5907</v>
      </c>
      <c r="C1763" s="241" t="s">
        <v>135</v>
      </c>
      <c r="D1763" s="179" t="s">
        <v>5944</v>
      </c>
      <c r="E1763" s="179" t="s">
        <v>5945</v>
      </c>
      <c r="F1763" s="241" t="s">
        <v>505</v>
      </c>
      <c r="G1763" s="241">
        <v>7.0</v>
      </c>
      <c r="H1763" s="241">
        <v>7.0</v>
      </c>
      <c r="I1763" s="241">
        <v>7.0</v>
      </c>
      <c r="J1763" s="241">
        <v>50.0</v>
      </c>
      <c r="K1763" s="241">
        <v>7.14</v>
      </c>
      <c r="L1763" s="179" t="s">
        <v>139</v>
      </c>
    </row>
    <row r="1764" ht="11.25" customHeight="1">
      <c r="A1764" s="146" t="s">
        <v>5895</v>
      </c>
      <c r="B1764" s="189" t="s">
        <v>3780</v>
      </c>
      <c r="C1764" s="241" t="s">
        <v>135</v>
      </c>
      <c r="D1764" s="179" t="s">
        <v>5946</v>
      </c>
      <c r="E1764" s="179" t="s">
        <v>5947</v>
      </c>
      <c r="F1764" s="241" t="s">
        <v>505</v>
      </c>
      <c r="G1764" s="241">
        <v>3.0</v>
      </c>
      <c r="H1764" s="241">
        <v>3.0</v>
      </c>
      <c r="I1764" s="241">
        <v>3.0</v>
      </c>
      <c r="J1764" s="241">
        <v>50.0</v>
      </c>
      <c r="K1764" s="241">
        <v>16.67</v>
      </c>
      <c r="L1764" s="179" t="s">
        <v>139</v>
      </c>
    </row>
    <row r="1765" ht="11.25" customHeight="1">
      <c r="A1765" s="146" t="s">
        <v>5948</v>
      </c>
      <c r="B1765" s="189" t="s">
        <v>5949</v>
      </c>
      <c r="C1765" s="241" t="s">
        <v>135</v>
      </c>
      <c r="D1765" s="179" t="s">
        <v>5950</v>
      </c>
      <c r="E1765" s="179" t="s">
        <v>5951</v>
      </c>
      <c r="F1765" s="241" t="s">
        <v>505</v>
      </c>
      <c r="G1765" s="241">
        <v>5.0</v>
      </c>
      <c r="H1765" s="241">
        <v>3.0</v>
      </c>
      <c r="I1765" s="241">
        <v>5.0</v>
      </c>
      <c r="J1765" s="241">
        <v>50.0</v>
      </c>
      <c r="K1765" s="241">
        <v>16.66666666666667</v>
      </c>
      <c r="L1765" s="179" t="s">
        <v>139</v>
      </c>
    </row>
    <row r="1766" ht="11.25" customHeight="1">
      <c r="A1766" s="146" t="s">
        <v>5952</v>
      </c>
      <c r="B1766" s="189" t="s">
        <v>5953</v>
      </c>
      <c r="C1766" s="241" t="s">
        <v>135</v>
      </c>
      <c r="D1766" s="179" t="s">
        <v>5954</v>
      </c>
      <c r="E1766" s="179" t="s">
        <v>5955</v>
      </c>
      <c r="F1766" s="241" t="s">
        <v>505</v>
      </c>
      <c r="G1766" s="241">
        <v>4.0</v>
      </c>
      <c r="H1766" s="241">
        <v>4.0</v>
      </c>
      <c r="I1766" s="241">
        <v>4.0</v>
      </c>
      <c r="J1766" s="241">
        <v>50.0</v>
      </c>
      <c r="K1766" s="241">
        <v>12.5</v>
      </c>
      <c r="L1766" s="179" t="s">
        <v>139</v>
      </c>
    </row>
    <row r="1767" ht="11.25" customHeight="1">
      <c r="A1767" s="146" t="s">
        <v>5952</v>
      </c>
      <c r="B1767" s="189" t="s">
        <v>5953</v>
      </c>
      <c r="C1767" s="241" t="s">
        <v>135</v>
      </c>
      <c r="D1767" s="179" t="s">
        <v>5956</v>
      </c>
      <c r="E1767" s="179" t="s">
        <v>5957</v>
      </c>
      <c r="F1767" s="241" t="s">
        <v>505</v>
      </c>
      <c r="G1767" s="241">
        <v>4.0</v>
      </c>
      <c r="H1767" s="241">
        <v>4.0</v>
      </c>
      <c r="I1767" s="241">
        <v>4.0</v>
      </c>
      <c r="J1767" s="241">
        <v>50.0</v>
      </c>
      <c r="K1767" s="241">
        <v>12.5</v>
      </c>
      <c r="L1767" s="179" t="s">
        <v>139</v>
      </c>
    </row>
    <row r="1768" ht="11.25" customHeight="1">
      <c r="A1768" s="146" t="s">
        <v>5958</v>
      </c>
      <c r="B1768" s="189" t="s">
        <v>5959</v>
      </c>
      <c r="C1768" s="241" t="s">
        <v>135</v>
      </c>
      <c r="D1768" s="179" t="s">
        <v>5960</v>
      </c>
      <c r="E1768" s="179" t="s">
        <v>5961</v>
      </c>
      <c r="F1768" s="241" t="s">
        <v>505</v>
      </c>
      <c r="G1768" s="241">
        <v>3.0</v>
      </c>
      <c r="H1768" s="241">
        <v>3.0</v>
      </c>
      <c r="I1768" s="241">
        <v>3.0</v>
      </c>
      <c r="J1768" s="241">
        <v>50.0</v>
      </c>
      <c r="K1768" s="241">
        <v>16.67</v>
      </c>
      <c r="L1768" s="179" t="s">
        <v>139</v>
      </c>
    </row>
    <row r="1769" ht="11.25" customHeight="1">
      <c r="A1769" s="146" t="s">
        <v>5910</v>
      </c>
      <c r="B1769" s="189" t="s">
        <v>5911</v>
      </c>
      <c r="C1769" s="241" t="s">
        <v>135</v>
      </c>
      <c r="D1769" s="179" t="s">
        <v>5962</v>
      </c>
      <c r="E1769" s="179" t="s">
        <v>5963</v>
      </c>
      <c r="F1769" s="241" t="s">
        <v>505</v>
      </c>
      <c r="G1769" s="241">
        <v>4.0</v>
      </c>
      <c r="H1769" s="241">
        <v>3.0</v>
      </c>
      <c r="I1769" s="241">
        <v>4.0</v>
      </c>
      <c r="J1769" s="241">
        <v>50.0</v>
      </c>
      <c r="K1769" s="241">
        <v>16.66666666666667</v>
      </c>
      <c r="L1769" s="179" t="s">
        <v>139</v>
      </c>
    </row>
    <row r="1770" ht="11.25" customHeight="1">
      <c r="A1770" s="146" t="s">
        <v>5887</v>
      </c>
      <c r="B1770" s="189" t="s">
        <v>3739</v>
      </c>
      <c r="C1770" s="241" t="s">
        <v>135</v>
      </c>
      <c r="D1770" s="179" t="s">
        <v>5964</v>
      </c>
      <c r="E1770" s="179" t="s">
        <v>5965</v>
      </c>
      <c r="F1770" s="241" t="s">
        <v>505</v>
      </c>
      <c r="G1770" s="241">
        <v>3.0</v>
      </c>
      <c r="H1770" s="241">
        <v>3.0</v>
      </c>
      <c r="I1770" s="241">
        <v>3.0</v>
      </c>
      <c r="J1770" s="241">
        <v>50.0</v>
      </c>
      <c r="K1770" s="241">
        <v>16.67</v>
      </c>
      <c r="L1770" s="179" t="s">
        <v>139</v>
      </c>
    </row>
    <row r="1771" ht="11.25" customHeight="1">
      <c r="A1771" s="146" t="s">
        <v>5966</v>
      </c>
      <c r="B1771" s="189" t="s">
        <v>5967</v>
      </c>
      <c r="C1771" s="241" t="s">
        <v>135</v>
      </c>
      <c r="D1771" s="179" t="s">
        <v>5968</v>
      </c>
      <c r="E1771" s="179" t="s">
        <v>5969</v>
      </c>
      <c r="F1771" s="241" t="s">
        <v>505</v>
      </c>
      <c r="G1771" s="241">
        <v>3.0</v>
      </c>
      <c r="H1771" s="241">
        <v>2.0</v>
      </c>
      <c r="I1771" s="241">
        <v>3.0</v>
      </c>
      <c r="J1771" s="241">
        <v>50.0</v>
      </c>
      <c r="K1771" s="241">
        <v>25.0</v>
      </c>
      <c r="L1771" s="179" t="s">
        <v>139</v>
      </c>
    </row>
    <row r="1772" ht="11.25" customHeight="1">
      <c r="A1772" s="146" t="s">
        <v>5966</v>
      </c>
      <c r="B1772" s="189" t="s">
        <v>5967</v>
      </c>
      <c r="C1772" s="241" t="s">
        <v>135</v>
      </c>
      <c r="D1772" s="179" t="s">
        <v>5970</v>
      </c>
      <c r="E1772" s="179" t="s">
        <v>5971</v>
      </c>
      <c r="F1772" s="241" t="s">
        <v>505</v>
      </c>
      <c r="G1772" s="241">
        <v>3.0</v>
      </c>
      <c r="H1772" s="241">
        <v>2.0</v>
      </c>
      <c r="I1772" s="241">
        <v>3.0</v>
      </c>
      <c r="J1772" s="241">
        <v>50.0</v>
      </c>
      <c r="K1772" s="241">
        <v>25.0</v>
      </c>
      <c r="L1772" s="179" t="s">
        <v>139</v>
      </c>
    </row>
    <row r="1773" ht="11.25" customHeight="1">
      <c r="A1773" s="146" t="s">
        <v>5966</v>
      </c>
      <c r="B1773" s="189" t="s">
        <v>5967</v>
      </c>
      <c r="C1773" s="241" t="s">
        <v>135</v>
      </c>
      <c r="D1773" s="179" t="s">
        <v>5972</v>
      </c>
      <c r="E1773" s="179" t="s">
        <v>5973</v>
      </c>
      <c r="F1773" s="241" t="s">
        <v>2216</v>
      </c>
      <c r="G1773" s="241">
        <v>3.0</v>
      </c>
      <c r="H1773" s="241">
        <v>2.0</v>
      </c>
      <c r="I1773" s="241">
        <v>3.0</v>
      </c>
      <c r="J1773" s="241">
        <v>50.0</v>
      </c>
      <c r="K1773" s="241">
        <v>25.0</v>
      </c>
      <c r="L1773" s="179" t="s">
        <v>139</v>
      </c>
    </row>
    <row r="1774" ht="11.25" customHeight="1">
      <c r="A1774" s="146" t="s">
        <v>5836</v>
      </c>
      <c r="B1774" s="189" t="s">
        <v>5837</v>
      </c>
      <c r="C1774" s="241" t="s">
        <v>135</v>
      </c>
      <c r="D1774" s="179" t="s">
        <v>5844</v>
      </c>
      <c r="E1774" s="179" t="s">
        <v>5974</v>
      </c>
      <c r="F1774" s="241" t="s">
        <v>505</v>
      </c>
      <c r="G1774" s="241">
        <v>3.0</v>
      </c>
      <c r="H1774" s="241">
        <v>2.0</v>
      </c>
      <c r="I1774" s="241">
        <v>3.0</v>
      </c>
      <c r="J1774" s="241">
        <v>50.0</v>
      </c>
      <c r="K1774" s="241">
        <v>25.0</v>
      </c>
      <c r="L1774" s="179" t="s">
        <v>139</v>
      </c>
    </row>
    <row r="1775" ht="11.25" customHeight="1">
      <c r="A1775" s="146" t="s">
        <v>5836</v>
      </c>
      <c r="B1775" s="189" t="s">
        <v>5837</v>
      </c>
      <c r="C1775" s="241" t="s">
        <v>135</v>
      </c>
      <c r="D1775" s="179" t="s">
        <v>5975</v>
      </c>
      <c r="E1775" s="179" t="s">
        <v>5976</v>
      </c>
      <c r="F1775" s="241" t="s">
        <v>505</v>
      </c>
      <c r="G1775" s="241">
        <v>3.0</v>
      </c>
      <c r="H1775" s="241">
        <v>2.0</v>
      </c>
      <c r="I1775" s="241">
        <v>3.0</v>
      </c>
      <c r="J1775" s="241">
        <v>50.0</v>
      </c>
      <c r="K1775" s="241">
        <v>25.0</v>
      </c>
      <c r="L1775" s="179" t="s">
        <v>139</v>
      </c>
    </row>
    <row r="1776" ht="11.25" customHeight="1">
      <c r="A1776" s="146" t="s">
        <v>5836</v>
      </c>
      <c r="B1776" s="189" t="s">
        <v>5837</v>
      </c>
      <c r="C1776" s="241" t="s">
        <v>135</v>
      </c>
      <c r="D1776" s="179" t="s">
        <v>5977</v>
      </c>
      <c r="E1776" s="179" t="s">
        <v>5978</v>
      </c>
      <c r="F1776" s="241" t="s">
        <v>505</v>
      </c>
      <c r="G1776" s="241">
        <v>3.0</v>
      </c>
      <c r="H1776" s="241">
        <v>2.0</v>
      </c>
      <c r="I1776" s="241">
        <v>3.0</v>
      </c>
      <c r="J1776" s="241">
        <v>50.0</v>
      </c>
      <c r="K1776" s="241">
        <v>25.0</v>
      </c>
      <c r="L1776" s="179" t="s">
        <v>139</v>
      </c>
    </row>
    <row r="1777" ht="11.25" customHeight="1">
      <c r="A1777" s="146" t="s">
        <v>5979</v>
      </c>
      <c r="B1777" s="189" t="s">
        <v>5980</v>
      </c>
      <c r="C1777" s="241" t="s">
        <v>135</v>
      </c>
      <c r="D1777" s="179" t="s">
        <v>5981</v>
      </c>
      <c r="E1777" s="179" t="s">
        <v>5982</v>
      </c>
      <c r="F1777" s="241" t="s">
        <v>505</v>
      </c>
      <c r="G1777" s="241">
        <v>3.0</v>
      </c>
      <c r="H1777" s="241">
        <v>2.0</v>
      </c>
      <c r="I1777" s="241">
        <v>3.0</v>
      </c>
      <c r="J1777" s="241">
        <v>50.0</v>
      </c>
      <c r="K1777" s="241">
        <v>25.0</v>
      </c>
      <c r="L1777" s="179" t="s">
        <v>139</v>
      </c>
    </row>
    <row r="1778" ht="11.25" customHeight="1">
      <c r="A1778" s="146" t="s">
        <v>5983</v>
      </c>
      <c r="B1778" s="189" t="s">
        <v>5984</v>
      </c>
      <c r="C1778" s="241" t="s">
        <v>135</v>
      </c>
      <c r="D1778" s="179" t="s">
        <v>5916</v>
      </c>
      <c r="E1778" s="179" t="s">
        <v>5985</v>
      </c>
      <c r="F1778" s="241" t="s">
        <v>505</v>
      </c>
      <c r="G1778" s="241">
        <v>4.0</v>
      </c>
      <c r="H1778" s="241">
        <v>3.0</v>
      </c>
      <c r="I1778" s="241">
        <v>4.0</v>
      </c>
      <c r="J1778" s="241">
        <v>50.0</v>
      </c>
      <c r="K1778" s="241">
        <v>16.66666666666667</v>
      </c>
      <c r="L1778" s="179" t="s">
        <v>139</v>
      </c>
    </row>
    <row r="1779" ht="11.25" customHeight="1">
      <c r="A1779" s="146" t="s">
        <v>5986</v>
      </c>
      <c r="B1779" s="189" t="s">
        <v>5987</v>
      </c>
      <c r="C1779" s="241" t="s">
        <v>135</v>
      </c>
      <c r="D1779" s="179" t="s">
        <v>5988</v>
      </c>
      <c r="E1779" s="179" t="s">
        <v>5989</v>
      </c>
      <c r="F1779" s="241" t="s">
        <v>505</v>
      </c>
      <c r="G1779" s="241">
        <v>4.0</v>
      </c>
      <c r="H1779" s="241">
        <v>4.0</v>
      </c>
      <c r="I1779" s="241">
        <v>4.0</v>
      </c>
      <c r="J1779" s="241">
        <v>50.0</v>
      </c>
      <c r="K1779" s="241">
        <v>12.5</v>
      </c>
      <c r="L1779" s="179" t="s">
        <v>139</v>
      </c>
    </row>
    <row r="1780" ht="11.25" customHeight="1">
      <c r="A1780" s="146" t="s">
        <v>5990</v>
      </c>
      <c r="B1780" s="189" t="s">
        <v>5991</v>
      </c>
      <c r="C1780" s="241" t="s">
        <v>135</v>
      </c>
      <c r="D1780" s="179" t="s">
        <v>5992</v>
      </c>
      <c r="E1780" s="179" t="s">
        <v>5993</v>
      </c>
      <c r="F1780" s="241" t="s">
        <v>505</v>
      </c>
      <c r="G1780" s="241">
        <v>4.0</v>
      </c>
      <c r="H1780" s="241">
        <v>3.0</v>
      </c>
      <c r="I1780" s="241">
        <v>4.0</v>
      </c>
      <c r="J1780" s="241">
        <v>50.0</v>
      </c>
      <c r="K1780" s="241">
        <v>16.66666666666667</v>
      </c>
      <c r="L1780" s="179" t="s">
        <v>139</v>
      </c>
    </row>
    <row r="1781" ht="11.25" customHeight="1">
      <c r="A1781" s="146" t="s">
        <v>5994</v>
      </c>
      <c r="B1781" s="189" t="s">
        <v>5995</v>
      </c>
      <c r="C1781" s="241" t="s">
        <v>135</v>
      </c>
      <c r="D1781" s="179" t="s">
        <v>5996</v>
      </c>
      <c r="E1781" s="179" t="s">
        <v>5997</v>
      </c>
      <c r="F1781" s="241" t="s">
        <v>2106</v>
      </c>
      <c r="G1781" s="241">
        <v>1.0</v>
      </c>
      <c r="H1781" s="241">
        <v>1.0</v>
      </c>
      <c r="I1781" s="241">
        <v>4.0</v>
      </c>
      <c r="J1781" s="241">
        <v>50.0</v>
      </c>
      <c r="K1781" s="241">
        <v>50.0</v>
      </c>
      <c r="L1781" s="179" t="s">
        <v>140</v>
      </c>
    </row>
    <row r="1782" ht="11.25" customHeight="1">
      <c r="A1782" s="146" t="s">
        <v>5994</v>
      </c>
      <c r="B1782" s="189" t="s">
        <v>5995</v>
      </c>
      <c r="C1782" s="241" t="s">
        <v>135</v>
      </c>
      <c r="D1782" s="179" t="s">
        <v>5998</v>
      </c>
      <c r="E1782" s="179" t="s">
        <v>5999</v>
      </c>
      <c r="F1782" s="241" t="s">
        <v>2106</v>
      </c>
      <c r="G1782" s="241">
        <v>1.0</v>
      </c>
      <c r="H1782" s="241">
        <v>1.0</v>
      </c>
      <c r="I1782" s="241">
        <v>4.0</v>
      </c>
      <c r="J1782" s="241">
        <v>50.0</v>
      </c>
      <c r="K1782" s="241">
        <v>50.0</v>
      </c>
      <c r="L1782" s="179" t="s">
        <v>140</v>
      </c>
    </row>
    <row r="1783" ht="11.25" customHeight="1">
      <c r="A1783" s="146" t="s">
        <v>5994</v>
      </c>
      <c r="B1783" s="189" t="s">
        <v>5995</v>
      </c>
      <c r="C1783" s="241" t="s">
        <v>135</v>
      </c>
      <c r="D1783" s="179" t="s">
        <v>6000</v>
      </c>
      <c r="E1783" s="179" t="s">
        <v>6001</v>
      </c>
      <c r="F1783" s="241" t="s">
        <v>2106</v>
      </c>
      <c r="G1783" s="241">
        <v>1.0</v>
      </c>
      <c r="H1783" s="241">
        <v>1.0</v>
      </c>
      <c r="I1783" s="241">
        <v>4.0</v>
      </c>
      <c r="J1783" s="241">
        <v>50.0</v>
      </c>
      <c r="K1783" s="241">
        <v>50.0</v>
      </c>
      <c r="L1783" s="179" t="s">
        <v>140</v>
      </c>
    </row>
    <row r="1784" ht="11.25" customHeight="1">
      <c r="A1784" s="146" t="s">
        <v>5994</v>
      </c>
      <c r="B1784" s="189" t="s">
        <v>5995</v>
      </c>
      <c r="C1784" s="241" t="s">
        <v>135</v>
      </c>
      <c r="D1784" s="179" t="s">
        <v>6002</v>
      </c>
      <c r="E1784" s="179" t="s">
        <v>6003</v>
      </c>
      <c r="F1784" s="241" t="s">
        <v>2106</v>
      </c>
      <c r="G1784" s="241">
        <v>1.0</v>
      </c>
      <c r="H1784" s="241">
        <v>1.0</v>
      </c>
      <c r="I1784" s="241">
        <v>4.0</v>
      </c>
      <c r="J1784" s="241">
        <v>50.0</v>
      </c>
      <c r="K1784" s="241">
        <v>50.0</v>
      </c>
      <c r="L1784" s="179" t="s">
        <v>140</v>
      </c>
    </row>
    <row r="1785" ht="11.25" customHeight="1">
      <c r="A1785" s="146" t="s">
        <v>5994</v>
      </c>
      <c r="B1785" s="189" t="s">
        <v>5995</v>
      </c>
      <c r="C1785" s="241" t="s">
        <v>135</v>
      </c>
      <c r="D1785" s="179" t="s">
        <v>6004</v>
      </c>
      <c r="E1785" s="179" t="s">
        <v>6005</v>
      </c>
      <c r="F1785" s="241" t="s">
        <v>2106</v>
      </c>
      <c r="G1785" s="241">
        <v>1.0</v>
      </c>
      <c r="H1785" s="241">
        <v>1.0</v>
      </c>
      <c r="I1785" s="241">
        <v>4.0</v>
      </c>
      <c r="J1785" s="241">
        <v>50.0</v>
      </c>
      <c r="K1785" s="241">
        <v>50.0</v>
      </c>
      <c r="L1785" s="179" t="s">
        <v>140</v>
      </c>
    </row>
    <row r="1786" ht="11.25" customHeight="1">
      <c r="A1786" s="146" t="s">
        <v>5994</v>
      </c>
      <c r="B1786" s="189" t="s">
        <v>5995</v>
      </c>
      <c r="C1786" s="241" t="s">
        <v>135</v>
      </c>
      <c r="D1786" s="179" t="s">
        <v>6006</v>
      </c>
      <c r="E1786" s="179" t="s">
        <v>3930</v>
      </c>
      <c r="F1786" s="241" t="s">
        <v>2106</v>
      </c>
      <c r="G1786" s="241">
        <v>1.0</v>
      </c>
      <c r="H1786" s="241">
        <v>1.0</v>
      </c>
      <c r="I1786" s="241">
        <v>4.0</v>
      </c>
      <c r="J1786" s="241">
        <v>50.0</v>
      </c>
      <c r="K1786" s="241">
        <v>50.0</v>
      </c>
      <c r="L1786" s="179" t="s">
        <v>140</v>
      </c>
    </row>
    <row r="1787" ht="11.25" customHeight="1">
      <c r="A1787" s="146" t="s">
        <v>5994</v>
      </c>
      <c r="B1787" s="189" t="s">
        <v>5995</v>
      </c>
      <c r="C1787" s="241" t="s">
        <v>135</v>
      </c>
      <c r="D1787" s="179" t="s">
        <v>6007</v>
      </c>
      <c r="E1787" s="179" t="s">
        <v>3932</v>
      </c>
      <c r="F1787" s="241" t="s">
        <v>2106</v>
      </c>
      <c r="G1787" s="241">
        <v>1.0</v>
      </c>
      <c r="H1787" s="241">
        <v>1.0</v>
      </c>
      <c r="I1787" s="241">
        <v>4.0</v>
      </c>
      <c r="J1787" s="241">
        <v>50.0</v>
      </c>
      <c r="K1787" s="241">
        <v>50.0</v>
      </c>
      <c r="L1787" s="179" t="s">
        <v>140</v>
      </c>
    </row>
    <row r="1788" ht="11.25" customHeight="1">
      <c r="A1788" s="146" t="s">
        <v>5994</v>
      </c>
      <c r="B1788" s="189" t="s">
        <v>5995</v>
      </c>
      <c r="C1788" s="241" t="s">
        <v>135</v>
      </c>
      <c r="D1788" s="179" t="s">
        <v>6008</v>
      </c>
      <c r="E1788" s="179" t="s">
        <v>3934</v>
      </c>
      <c r="F1788" s="241" t="s">
        <v>2106</v>
      </c>
      <c r="G1788" s="241">
        <v>1.0</v>
      </c>
      <c r="H1788" s="241">
        <v>1.0</v>
      </c>
      <c r="I1788" s="241">
        <v>4.0</v>
      </c>
      <c r="J1788" s="241">
        <v>50.0</v>
      </c>
      <c r="K1788" s="241">
        <v>50.0</v>
      </c>
      <c r="L1788" s="179" t="s">
        <v>140</v>
      </c>
    </row>
    <row r="1789" ht="11.25" customHeight="1">
      <c r="A1789" s="146" t="s">
        <v>5994</v>
      </c>
      <c r="B1789" s="189" t="s">
        <v>5995</v>
      </c>
      <c r="C1789" s="241" t="s">
        <v>135</v>
      </c>
      <c r="D1789" s="179" t="s">
        <v>6009</v>
      </c>
      <c r="E1789" s="179" t="s">
        <v>6010</v>
      </c>
      <c r="F1789" s="241" t="s">
        <v>2106</v>
      </c>
      <c r="G1789" s="241">
        <v>1.0</v>
      </c>
      <c r="H1789" s="241">
        <v>1.0</v>
      </c>
      <c r="I1789" s="241">
        <v>4.0</v>
      </c>
      <c r="J1789" s="241">
        <v>50.0</v>
      </c>
      <c r="K1789" s="241">
        <v>50.0</v>
      </c>
      <c r="L1789" s="179" t="s">
        <v>140</v>
      </c>
    </row>
    <row r="1790" ht="11.25" customHeight="1">
      <c r="A1790" s="146" t="s">
        <v>5994</v>
      </c>
      <c r="B1790" s="189" t="s">
        <v>5995</v>
      </c>
      <c r="C1790" s="241" t="s">
        <v>135</v>
      </c>
      <c r="D1790" s="179" t="s">
        <v>6011</v>
      </c>
      <c r="E1790" s="179" t="s">
        <v>6012</v>
      </c>
      <c r="F1790" s="241" t="s">
        <v>2106</v>
      </c>
      <c r="G1790" s="241">
        <v>1.0</v>
      </c>
      <c r="H1790" s="241">
        <v>1.0</v>
      </c>
      <c r="I1790" s="241">
        <v>4.0</v>
      </c>
      <c r="J1790" s="241">
        <v>50.0</v>
      </c>
      <c r="K1790" s="241">
        <v>50.0</v>
      </c>
      <c r="L1790" s="179" t="s">
        <v>140</v>
      </c>
    </row>
    <row r="1791" ht="11.25" customHeight="1">
      <c r="A1791" s="146" t="s">
        <v>5994</v>
      </c>
      <c r="B1791" s="189" t="s">
        <v>5995</v>
      </c>
      <c r="C1791" s="241" t="s">
        <v>135</v>
      </c>
      <c r="D1791" s="179" t="s">
        <v>6013</v>
      </c>
      <c r="E1791" s="179" t="s">
        <v>6014</v>
      </c>
      <c r="F1791" s="241" t="s">
        <v>2106</v>
      </c>
      <c r="G1791" s="241">
        <v>1.0</v>
      </c>
      <c r="H1791" s="241">
        <v>1.0</v>
      </c>
      <c r="I1791" s="241">
        <v>4.0</v>
      </c>
      <c r="J1791" s="241">
        <v>50.0</v>
      </c>
      <c r="K1791" s="241">
        <v>50.0</v>
      </c>
      <c r="L1791" s="179" t="s">
        <v>140</v>
      </c>
    </row>
    <row r="1792" ht="11.25" customHeight="1">
      <c r="A1792" s="146" t="s">
        <v>5994</v>
      </c>
      <c r="B1792" s="189" t="s">
        <v>5995</v>
      </c>
      <c r="C1792" s="241" t="s">
        <v>135</v>
      </c>
      <c r="D1792" s="179" t="s">
        <v>6015</v>
      </c>
      <c r="E1792" s="179" t="s">
        <v>6016</v>
      </c>
      <c r="F1792" s="241" t="s">
        <v>2106</v>
      </c>
      <c r="G1792" s="241">
        <v>1.0</v>
      </c>
      <c r="H1792" s="241">
        <v>1.0</v>
      </c>
      <c r="I1792" s="241">
        <v>4.0</v>
      </c>
      <c r="J1792" s="241">
        <v>50.0</v>
      </c>
      <c r="K1792" s="241">
        <v>50.0</v>
      </c>
      <c r="L1792" s="179" t="s">
        <v>140</v>
      </c>
    </row>
    <row r="1793" ht="11.25" customHeight="1">
      <c r="A1793" s="146" t="s">
        <v>5994</v>
      </c>
      <c r="B1793" s="189" t="s">
        <v>5995</v>
      </c>
      <c r="C1793" s="241" t="s">
        <v>135</v>
      </c>
      <c r="D1793" s="179" t="s">
        <v>6017</v>
      </c>
      <c r="E1793" s="179" t="s">
        <v>6018</v>
      </c>
      <c r="F1793" s="241" t="s">
        <v>2106</v>
      </c>
      <c r="G1793" s="241">
        <v>1.0</v>
      </c>
      <c r="H1793" s="241">
        <v>1.0</v>
      </c>
      <c r="I1793" s="241">
        <v>4.0</v>
      </c>
      <c r="J1793" s="241">
        <v>50.0</v>
      </c>
      <c r="K1793" s="241">
        <v>50.0</v>
      </c>
      <c r="L1793" s="179" t="s">
        <v>140</v>
      </c>
    </row>
    <row r="1794" ht="11.25" customHeight="1">
      <c r="A1794" s="146" t="s">
        <v>5994</v>
      </c>
      <c r="B1794" s="189" t="s">
        <v>5995</v>
      </c>
      <c r="C1794" s="241" t="s">
        <v>135</v>
      </c>
      <c r="D1794" s="179" t="s">
        <v>6019</v>
      </c>
      <c r="E1794" s="179" t="s">
        <v>6020</v>
      </c>
      <c r="F1794" s="241" t="s">
        <v>2106</v>
      </c>
      <c r="G1794" s="241">
        <v>1.0</v>
      </c>
      <c r="H1794" s="241">
        <v>1.0</v>
      </c>
      <c r="I1794" s="241">
        <v>4.0</v>
      </c>
      <c r="J1794" s="241">
        <v>50.0</v>
      </c>
      <c r="K1794" s="241">
        <v>50.0</v>
      </c>
      <c r="L1794" s="179" t="s">
        <v>140</v>
      </c>
    </row>
    <row r="1795" ht="11.25" customHeight="1">
      <c r="A1795" s="146" t="s">
        <v>5994</v>
      </c>
      <c r="B1795" s="189" t="s">
        <v>5995</v>
      </c>
      <c r="C1795" s="241" t="s">
        <v>135</v>
      </c>
      <c r="D1795" s="179" t="s">
        <v>6021</v>
      </c>
      <c r="E1795" s="179" t="s">
        <v>6022</v>
      </c>
      <c r="F1795" s="241" t="s">
        <v>2106</v>
      </c>
      <c r="G1795" s="241">
        <v>1.0</v>
      </c>
      <c r="H1795" s="241">
        <v>1.0</v>
      </c>
      <c r="I1795" s="241">
        <v>4.0</v>
      </c>
      <c r="J1795" s="241">
        <v>50.0</v>
      </c>
      <c r="K1795" s="241">
        <v>50.0</v>
      </c>
      <c r="L1795" s="179" t="s">
        <v>140</v>
      </c>
    </row>
    <row r="1796" ht="11.25" customHeight="1">
      <c r="A1796" s="146" t="s">
        <v>5994</v>
      </c>
      <c r="B1796" s="189" t="s">
        <v>5995</v>
      </c>
      <c r="C1796" s="241" t="s">
        <v>135</v>
      </c>
      <c r="D1796" s="179" t="s">
        <v>6023</v>
      </c>
      <c r="E1796" s="179" t="s">
        <v>6024</v>
      </c>
      <c r="F1796" s="241" t="s">
        <v>2106</v>
      </c>
      <c r="G1796" s="241">
        <v>1.0</v>
      </c>
      <c r="H1796" s="241">
        <v>1.0</v>
      </c>
      <c r="I1796" s="241">
        <v>4.0</v>
      </c>
      <c r="J1796" s="241">
        <v>50.0</v>
      </c>
      <c r="K1796" s="241">
        <v>50.0</v>
      </c>
      <c r="L1796" s="179" t="s">
        <v>140</v>
      </c>
    </row>
    <row r="1797" ht="11.25" customHeight="1">
      <c r="A1797" s="146" t="s">
        <v>5994</v>
      </c>
      <c r="B1797" s="189" t="s">
        <v>5995</v>
      </c>
      <c r="C1797" s="241" t="s">
        <v>135</v>
      </c>
      <c r="D1797" s="179" t="s">
        <v>6025</v>
      </c>
      <c r="E1797" s="179" t="s">
        <v>3936</v>
      </c>
      <c r="F1797" s="241" t="s">
        <v>2106</v>
      </c>
      <c r="G1797" s="241">
        <v>1.0</v>
      </c>
      <c r="H1797" s="241">
        <v>1.0</v>
      </c>
      <c r="I1797" s="241">
        <v>4.0</v>
      </c>
      <c r="J1797" s="241">
        <v>50.0</v>
      </c>
      <c r="K1797" s="241">
        <v>50.0</v>
      </c>
      <c r="L1797" s="179" t="s">
        <v>140</v>
      </c>
    </row>
    <row r="1798" ht="11.25" customHeight="1">
      <c r="A1798" s="146" t="s">
        <v>5994</v>
      </c>
      <c r="B1798" s="189" t="s">
        <v>5995</v>
      </c>
      <c r="C1798" s="241" t="s">
        <v>135</v>
      </c>
      <c r="D1798" s="179" t="s">
        <v>6026</v>
      </c>
      <c r="E1798" s="179" t="s">
        <v>6027</v>
      </c>
      <c r="F1798" s="241" t="s">
        <v>2106</v>
      </c>
      <c r="G1798" s="241">
        <v>1.0</v>
      </c>
      <c r="H1798" s="241">
        <v>1.0</v>
      </c>
      <c r="I1798" s="241">
        <v>4.0</v>
      </c>
      <c r="J1798" s="241">
        <v>50.0</v>
      </c>
      <c r="K1798" s="241">
        <v>50.0</v>
      </c>
      <c r="L1798" s="179" t="s">
        <v>140</v>
      </c>
    </row>
    <row r="1799" ht="11.25" customHeight="1">
      <c r="A1799" s="146" t="s">
        <v>5994</v>
      </c>
      <c r="B1799" s="189" t="s">
        <v>5995</v>
      </c>
      <c r="C1799" s="241" t="s">
        <v>135</v>
      </c>
      <c r="D1799" s="179" t="s">
        <v>6028</v>
      </c>
      <c r="E1799" s="179" t="s">
        <v>6029</v>
      </c>
      <c r="F1799" s="241" t="s">
        <v>2106</v>
      </c>
      <c r="G1799" s="241">
        <v>1.0</v>
      </c>
      <c r="H1799" s="241">
        <v>1.0</v>
      </c>
      <c r="I1799" s="241">
        <v>4.0</v>
      </c>
      <c r="J1799" s="241">
        <v>50.0</v>
      </c>
      <c r="K1799" s="241">
        <v>50.0</v>
      </c>
      <c r="L1799" s="179" t="s">
        <v>140</v>
      </c>
    </row>
    <row r="1800" ht="11.25" customHeight="1">
      <c r="A1800" s="146" t="s">
        <v>5994</v>
      </c>
      <c r="B1800" s="189" t="s">
        <v>5995</v>
      </c>
      <c r="C1800" s="241" t="s">
        <v>135</v>
      </c>
      <c r="D1800" s="179" t="s">
        <v>6030</v>
      </c>
      <c r="E1800" s="179" t="s">
        <v>6031</v>
      </c>
      <c r="F1800" s="241" t="s">
        <v>2106</v>
      </c>
      <c r="G1800" s="241">
        <v>1.0</v>
      </c>
      <c r="H1800" s="241">
        <v>1.0</v>
      </c>
      <c r="I1800" s="241">
        <v>4.0</v>
      </c>
      <c r="J1800" s="241">
        <v>50.0</v>
      </c>
      <c r="K1800" s="241">
        <v>50.0</v>
      </c>
      <c r="L1800" s="179" t="s">
        <v>140</v>
      </c>
    </row>
    <row r="1801" ht="11.25" customHeight="1">
      <c r="A1801" s="146" t="s">
        <v>5994</v>
      </c>
      <c r="B1801" s="189" t="s">
        <v>5995</v>
      </c>
      <c r="C1801" s="241" t="s">
        <v>135</v>
      </c>
      <c r="D1801" s="179" t="s">
        <v>6032</v>
      </c>
      <c r="E1801" s="179" t="s">
        <v>6033</v>
      </c>
      <c r="F1801" s="241" t="s">
        <v>2106</v>
      </c>
      <c r="G1801" s="241">
        <v>1.0</v>
      </c>
      <c r="H1801" s="241">
        <v>1.0</v>
      </c>
      <c r="I1801" s="241">
        <v>4.0</v>
      </c>
      <c r="J1801" s="241">
        <v>50.0</v>
      </c>
      <c r="K1801" s="241">
        <v>50.0</v>
      </c>
      <c r="L1801" s="179" t="s">
        <v>140</v>
      </c>
    </row>
    <row r="1802" ht="11.25" customHeight="1">
      <c r="A1802" s="146" t="s">
        <v>5994</v>
      </c>
      <c r="B1802" s="189" t="s">
        <v>5995</v>
      </c>
      <c r="C1802" s="241" t="s">
        <v>135</v>
      </c>
      <c r="D1802" s="179" t="s">
        <v>6034</v>
      </c>
      <c r="E1802" s="179" t="s">
        <v>6035</v>
      </c>
      <c r="F1802" s="241" t="s">
        <v>2106</v>
      </c>
      <c r="G1802" s="241">
        <v>1.0</v>
      </c>
      <c r="H1802" s="241">
        <v>1.0</v>
      </c>
      <c r="I1802" s="241">
        <v>4.0</v>
      </c>
      <c r="J1802" s="241">
        <v>50.0</v>
      </c>
      <c r="K1802" s="241">
        <v>50.0</v>
      </c>
      <c r="L1802" s="179" t="s">
        <v>140</v>
      </c>
    </row>
    <row r="1803" ht="11.25" customHeight="1">
      <c r="A1803" s="146" t="s">
        <v>5994</v>
      </c>
      <c r="B1803" s="189" t="s">
        <v>5995</v>
      </c>
      <c r="C1803" s="241" t="s">
        <v>135</v>
      </c>
      <c r="D1803" s="179" t="s">
        <v>6036</v>
      </c>
      <c r="E1803" s="179" t="s">
        <v>6037</v>
      </c>
      <c r="F1803" s="241" t="s">
        <v>2106</v>
      </c>
      <c r="G1803" s="241">
        <v>1.0</v>
      </c>
      <c r="H1803" s="241">
        <v>1.0</v>
      </c>
      <c r="I1803" s="241">
        <v>4.0</v>
      </c>
      <c r="J1803" s="241">
        <v>50.0</v>
      </c>
      <c r="K1803" s="241">
        <v>50.0</v>
      </c>
      <c r="L1803" s="179" t="s">
        <v>140</v>
      </c>
    </row>
    <row r="1804" ht="11.25" customHeight="1">
      <c r="A1804" s="146" t="s">
        <v>5994</v>
      </c>
      <c r="B1804" s="189" t="s">
        <v>5995</v>
      </c>
      <c r="C1804" s="241" t="s">
        <v>135</v>
      </c>
      <c r="D1804" s="179" t="s">
        <v>6038</v>
      </c>
      <c r="E1804" s="179" t="s">
        <v>6039</v>
      </c>
      <c r="F1804" s="241" t="s">
        <v>2106</v>
      </c>
      <c r="G1804" s="241">
        <v>1.0</v>
      </c>
      <c r="H1804" s="241">
        <v>1.0</v>
      </c>
      <c r="I1804" s="241">
        <v>4.0</v>
      </c>
      <c r="J1804" s="241">
        <v>50.0</v>
      </c>
      <c r="K1804" s="241">
        <v>50.0</v>
      </c>
      <c r="L1804" s="179" t="s">
        <v>140</v>
      </c>
    </row>
    <row r="1805" ht="11.25" customHeight="1">
      <c r="A1805" s="146" t="s">
        <v>5994</v>
      </c>
      <c r="B1805" s="189" t="s">
        <v>5995</v>
      </c>
      <c r="C1805" s="241" t="s">
        <v>135</v>
      </c>
      <c r="D1805" s="179" t="s">
        <v>6040</v>
      </c>
      <c r="E1805" s="179" t="s">
        <v>6041</v>
      </c>
      <c r="F1805" s="241" t="s">
        <v>2106</v>
      </c>
      <c r="G1805" s="241">
        <v>1.0</v>
      </c>
      <c r="H1805" s="241">
        <v>1.0</v>
      </c>
      <c r="I1805" s="241">
        <v>4.0</v>
      </c>
      <c r="J1805" s="241">
        <v>50.0</v>
      </c>
      <c r="K1805" s="241">
        <v>50.0</v>
      </c>
      <c r="L1805" s="179" t="s">
        <v>140</v>
      </c>
    </row>
    <row r="1806" ht="11.25" customHeight="1">
      <c r="A1806" s="146" t="s">
        <v>5994</v>
      </c>
      <c r="B1806" s="189" t="s">
        <v>5995</v>
      </c>
      <c r="C1806" s="241" t="s">
        <v>135</v>
      </c>
      <c r="D1806" s="179" t="s">
        <v>6042</v>
      </c>
      <c r="E1806" s="179" t="s">
        <v>6043</v>
      </c>
      <c r="F1806" s="241" t="s">
        <v>1085</v>
      </c>
      <c r="G1806" s="241">
        <v>1.0</v>
      </c>
      <c r="H1806" s="241">
        <v>1.0</v>
      </c>
      <c r="I1806" s="241">
        <v>4.0</v>
      </c>
      <c r="J1806" s="241">
        <v>50.0</v>
      </c>
      <c r="K1806" s="241">
        <v>50.0</v>
      </c>
      <c r="L1806" s="179" t="s">
        <v>140</v>
      </c>
    </row>
    <row r="1807" ht="11.25" customHeight="1">
      <c r="A1807" s="146" t="s">
        <v>5994</v>
      </c>
      <c r="B1807" s="189" t="s">
        <v>5995</v>
      </c>
      <c r="C1807" s="241" t="s">
        <v>135</v>
      </c>
      <c r="D1807" s="179" t="s">
        <v>6044</v>
      </c>
      <c r="E1807" s="179" t="s">
        <v>6045</v>
      </c>
      <c r="F1807" s="241" t="s">
        <v>1085</v>
      </c>
      <c r="G1807" s="241">
        <v>1.0</v>
      </c>
      <c r="H1807" s="241">
        <v>1.0</v>
      </c>
      <c r="I1807" s="241">
        <v>4.0</v>
      </c>
      <c r="J1807" s="241">
        <v>50.0</v>
      </c>
      <c r="K1807" s="241">
        <v>50.0</v>
      </c>
      <c r="L1807" s="179" t="s">
        <v>140</v>
      </c>
    </row>
    <row r="1808" ht="11.25" customHeight="1">
      <c r="A1808" s="146" t="s">
        <v>5994</v>
      </c>
      <c r="B1808" s="189" t="s">
        <v>5995</v>
      </c>
      <c r="C1808" s="241" t="s">
        <v>135</v>
      </c>
      <c r="D1808" s="179" t="s">
        <v>6046</v>
      </c>
      <c r="E1808" s="179" t="s">
        <v>6047</v>
      </c>
      <c r="F1808" s="241" t="s">
        <v>6048</v>
      </c>
      <c r="G1808" s="241">
        <v>1.0</v>
      </c>
      <c r="H1808" s="241">
        <v>1.0</v>
      </c>
      <c r="I1808" s="241">
        <v>4.0</v>
      </c>
      <c r="J1808" s="241">
        <v>50.0</v>
      </c>
      <c r="K1808" s="241">
        <v>50.0</v>
      </c>
      <c r="L1808" s="179" t="s">
        <v>140</v>
      </c>
    </row>
    <row r="1809" ht="11.25" customHeight="1">
      <c r="A1809" s="146" t="s">
        <v>5994</v>
      </c>
      <c r="B1809" s="189" t="s">
        <v>5995</v>
      </c>
      <c r="C1809" s="241" t="s">
        <v>135</v>
      </c>
      <c r="D1809" s="179" t="s">
        <v>6049</v>
      </c>
      <c r="E1809" s="179" t="s">
        <v>1357</v>
      </c>
      <c r="F1809" s="241" t="s">
        <v>1085</v>
      </c>
      <c r="G1809" s="241">
        <v>1.0</v>
      </c>
      <c r="H1809" s="241">
        <v>1.0</v>
      </c>
      <c r="I1809" s="241">
        <v>4.0</v>
      </c>
      <c r="J1809" s="241">
        <v>50.0</v>
      </c>
      <c r="K1809" s="241">
        <v>50.0</v>
      </c>
      <c r="L1809" s="179" t="s">
        <v>140</v>
      </c>
    </row>
    <row r="1810" ht="11.25" customHeight="1">
      <c r="A1810" s="146" t="s">
        <v>5994</v>
      </c>
      <c r="B1810" s="189" t="s">
        <v>5995</v>
      </c>
      <c r="C1810" s="241" t="s">
        <v>135</v>
      </c>
      <c r="D1810" s="179" t="s">
        <v>6050</v>
      </c>
      <c r="E1810" s="179" t="s">
        <v>6051</v>
      </c>
      <c r="F1810" s="241" t="s">
        <v>1085</v>
      </c>
      <c r="G1810" s="241">
        <v>1.0</v>
      </c>
      <c r="H1810" s="241">
        <v>1.0</v>
      </c>
      <c r="I1810" s="241">
        <v>4.0</v>
      </c>
      <c r="J1810" s="241">
        <v>50.0</v>
      </c>
      <c r="K1810" s="241">
        <v>50.0</v>
      </c>
      <c r="L1810" s="179" t="s">
        <v>140</v>
      </c>
    </row>
    <row r="1811" ht="11.25" customHeight="1">
      <c r="A1811" s="146" t="s">
        <v>5994</v>
      </c>
      <c r="B1811" s="189" t="s">
        <v>5995</v>
      </c>
      <c r="C1811" s="241" t="s">
        <v>135</v>
      </c>
      <c r="D1811" s="179" t="s">
        <v>6052</v>
      </c>
      <c r="E1811" s="179" t="s">
        <v>6053</v>
      </c>
      <c r="F1811" s="241" t="s">
        <v>1085</v>
      </c>
      <c r="G1811" s="241">
        <v>1.0</v>
      </c>
      <c r="H1811" s="241">
        <v>1.0</v>
      </c>
      <c r="I1811" s="241">
        <v>4.0</v>
      </c>
      <c r="J1811" s="241">
        <v>50.0</v>
      </c>
      <c r="K1811" s="241">
        <v>50.0</v>
      </c>
      <c r="L1811" s="179" t="s">
        <v>140</v>
      </c>
    </row>
    <row r="1812" ht="11.25" customHeight="1">
      <c r="A1812" s="146" t="s">
        <v>5994</v>
      </c>
      <c r="B1812" s="189" t="s">
        <v>5995</v>
      </c>
      <c r="C1812" s="241" t="s">
        <v>135</v>
      </c>
      <c r="D1812" s="179" t="s">
        <v>6054</v>
      </c>
      <c r="E1812" s="179" t="s">
        <v>6055</v>
      </c>
      <c r="F1812" s="241" t="s">
        <v>1085</v>
      </c>
      <c r="G1812" s="241">
        <v>1.0</v>
      </c>
      <c r="H1812" s="241">
        <v>1.0</v>
      </c>
      <c r="I1812" s="241">
        <v>4.0</v>
      </c>
      <c r="J1812" s="241">
        <v>50.0</v>
      </c>
      <c r="K1812" s="241">
        <v>50.0</v>
      </c>
      <c r="L1812" s="179" t="s">
        <v>140</v>
      </c>
    </row>
    <row r="1813" ht="11.25" customHeight="1">
      <c r="A1813" s="146" t="s">
        <v>6056</v>
      </c>
      <c r="B1813" s="189" t="s">
        <v>6057</v>
      </c>
      <c r="C1813" s="241" t="s">
        <v>135</v>
      </c>
      <c r="D1813" s="179" t="s">
        <v>6058</v>
      </c>
      <c r="E1813" s="179" t="s">
        <v>6059</v>
      </c>
      <c r="F1813" s="241" t="s">
        <v>1085</v>
      </c>
      <c r="G1813" s="241">
        <v>1.0</v>
      </c>
      <c r="H1813" s="241">
        <v>1.0</v>
      </c>
      <c r="I1813" s="241">
        <v>6.0</v>
      </c>
      <c r="J1813" s="241">
        <v>50.0</v>
      </c>
      <c r="K1813" s="241">
        <v>50.0</v>
      </c>
      <c r="L1813" s="179" t="s">
        <v>140</v>
      </c>
    </row>
    <row r="1814" ht="11.25" customHeight="1">
      <c r="A1814" s="146" t="s">
        <v>6056</v>
      </c>
      <c r="B1814" s="189" t="s">
        <v>6057</v>
      </c>
      <c r="C1814" s="241" t="s">
        <v>135</v>
      </c>
      <c r="D1814" s="179" t="s">
        <v>6060</v>
      </c>
      <c r="E1814" s="179" t="s">
        <v>1343</v>
      </c>
      <c r="F1814" s="241" t="s">
        <v>2561</v>
      </c>
      <c r="G1814" s="241">
        <v>1.0</v>
      </c>
      <c r="H1814" s="241">
        <v>1.0</v>
      </c>
      <c r="I1814" s="241">
        <v>6.0</v>
      </c>
      <c r="J1814" s="241">
        <v>50.0</v>
      </c>
      <c r="K1814" s="241">
        <v>50.0</v>
      </c>
      <c r="L1814" s="179" t="s">
        <v>140</v>
      </c>
    </row>
    <row r="1815" ht="11.25" customHeight="1">
      <c r="A1815" s="146" t="s">
        <v>6056</v>
      </c>
      <c r="B1815" s="189" t="s">
        <v>6057</v>
      </c>
      <c r="C1815" s="241" t="s">
        <v>135</v>
      </c>
      <c r="D1815" s="179" t="s">
        <v>6061</v>
      </c>
      <c r="E1815" s="179" t="s">
        <v>6062</v>
      </c>
      <c r="F1815" s="241" t="s">
        <v>2561</v>
      </c>
      <c r="G1815" s="241">
        <v>1.0</v>
      </c>
      <c r="H1815" s="241">
        <v>1.0</v>
      </c>
      <c r="I1815" s="241">
        <v>6.0</v>
      </c>
      <c r="J1815" s="241">
        <v>50.0</v>
      </c>
      <c r="K1815" s="241">
        <v>50.0</v>
      </c>
      <c r="L1815" s="179" t="s">
        <v>140</v>
      </c>
    </row>
    <row r="1816" ht="11.25" customHeight="1">
      <c r="A1816" s="146" t="s">
        <v>6056</v>
      </c>
      <c r="B1816" s="189" t="s">
        <v>6057</v>
      </c>
      <c r="C1816" s="241" t="s">
        <v>135</v>
      </c>
      <c r="D1816" s="179" t="s">
        <v>6008</v>
      </c>
      <c r="E1816" s="179" t="s">
        <v>3934</v>
      </c>
      <c r="F1816" s="241" t="s">
        <v>2561</v>
      </c>
      <c r="G1816" s="241">
        <v>1.0</v>
      </c>
      <c r="H1816" s="241">
        <v>1.0</v>
      </c>
      <c r="I1816" s="241">
        <v>6.0</v>
      </c>
      <c r="J1816" s="241">
        <v>50.0</v>
      </c>
      <c r="K1816" s="241">
        <v>50.0</v>
      </c>
      <c r="L1816" s="179" t="s">
        <v>140</v>
      </c>
    </row>
    <row r="1817" ht="11.25" customHeight="1">
      <c r="A1817" s="146" t="s">
        <v>6056</v>
      </c>
      <c r="B1817" s="189" t="s">
        <v>6057</v>
      </c>
      <c r="C1817" s="241" t="s">
        <v>135</v>
      </c>
      <c r="D1817" s="179" t="s">
        <v>6015</v>
      </c>
      <c r="E1817" s="179" t="s">
        <v>6016</v>
      </c>
      <c r="F1817" s="241" t="s">
        <v>2561</v>
      </c>
      <c r="G1817" s="241">
        <v>1.0</v>
      </c>
      <c r="H1817" s="241">
        <v>1.0</v>
      </c>
      <c r="I1817" s="241">
        <v>6.0</v>
      </c>
      <c r="J1817" s="241">
        <v>50.0</v>
      </c>
      <c r="K1817" s="241">
        <v>50.0</v>
      </c>
      <c r="L1817" s="179" t="s">
        <v>140</v>
      </c>
    </row>
    <row r="1818" ht="11.25" customHeight="1">
      <c r="A1818" s="146" t="s">
        <v>6056</v>
      </c>
      <c r="B1818" s="189" t="s">
        <v>6057</v>
      </c>
      <c r="C1818" s="241" t="s">
        <v>135</v>
      </c>
      <c r="D1818" s="179" t="s">
        <v>6063</v>
      </c>
      <c r="E1818" s="179" t="s">
        <v>6064</v>
      </c>
      <c r="F1818" s="241" t="s">
        <v>2561</v>
      </c>
      <c r="G1818" s="241">
        <v>1.0</v>
      </c>
      <c r="H1818" s="241">
        <v>1.0</v>
      </c>
      <c r="I1818" s="241">
        <v>6.0</v>
      </c>
      <c r="J1818" s="241">
        <v>50.0</v>
      </c>
      <c r="K1818" s="241">
        <v>50.0</v>
      </c>
      <c r="L1818" s="179" t="s">
        <v>140</v>
      </c>
    </row>
    <row r="1819" ht="11.25" customHeight="1">
      <c r="A1819" s="146" t="s">
        <v>6056</v>
      </c>
      <c r="B1819" s="189" t="s">
        <v>6057</v>
      </c>
      <c r="C1819" s="241" t="s">
        <v>135</v>
      </c>
      <c r="D1819" s="179" t="s">
        <v>6065</v>
      </c>
      <c r="E1819" s="179" t="s">
        <v>6066</v>
      </c>
      <c r="F1819" s="241" t="s">
        <v>2561</v>
      </c>
      <c r="G1819" s="241">
        <v>1.0</v>
      </c>
      <c r="H1819" s="241">
        <v>1.0</v>
      </c>
      <c r="I1819" s="241">
        <v>6.0</v>
      </c>
      <c r="J1819" s="241">
        <v>50.0</v>
      </c>
      <c r="K1819" s="241">
        <v>50.0</v>
      </c>
      <c r="L1819" s="179" t="s">
        <v>140</v>
      </c>
    </row>
    <row r="1820" ht="11.25" customHeight="1">
      <c r="A1820" s="146" t="s">
        <v>6056</v>
      </c>
      <c r="B1820" s="189" t="s">
        <v>6057</v>
      </c>
      <c r="C1820" s="241" t="s">
        <v>135</v>
      </c>
      <c r="D1820" s="179" t="s">
        <v>6067</v>
      </c>
      <c r="E1820" s="179" t="s">
        <v>6068</v>
      </c>
      <c r="F1820" s="241" t="s">
        <v>2561</v>
      </c>
      <c r="G1820" s="241">
        <v>1.0</v>
      </c>
      <c r="H1820" s="241">
        <v>1.0</v>
      </c>
      <c r="I1820" s="241">
        <v>6.0</v>
      </c>
      <c r="J1820" s="241">
        <v>50.0</v>
      </c>
      <c r="K1820" s="241">
        <v>50.0</v>
      </c>
      <c r="L1820" s="179" t="s">
        <v>140</v>
      </c>
    </row>
    <row r="1821" ht="11.25" customHeight="1">
      <c r="A1821" s="146" t="s">
        <v>6056</v>
      </c>
      <c r="B1821" s="189" t="s">
        <v>6057</v>
      </c>
      <c r="C1821" s="241" t="s">
        <v>135</v>
      </c>
      <c r="D1821" s="179" t="s">
        <v>6069</v>
      </c>
      <c r="E1821" s="179" t="s">
        <v>6070</v>
      </c>
      <c r="F1821" s="241" t="s">
        <v>2561</v>
      </c>
      <c r="G1821" s="241">
        <v>1.0</v>
      </c>
      <c r="H1821" s="241">
        <v>1.0</v>
      </c>
      <c r="I1821" s="241">
        <v>6.0</v>
      </c>
      <c r="J1821" s="241">
        <v>50.0</v>
      </c>
      <c r="K1821" s="241">
        <v>50.0</v>
      </c>
      <c r="L1821" s="179" t="s">
        <v>140</v>
      </c>
    </row>
    <row r="1822" ht="11.25" customHeight="1">
      <c r="A1822" s="146" t="s">
        <v>6056</v>
      </c>
      <c r="B1822" s="189" t="s">
        <v>6057</v>
      </c>
      <c r="C1822" s="241" t="s">
        <v>135</v>
      </c>
      <c r="D1822" s="179" t="s">
        <v>6071</v>
      </c>
      <c r="E1822" s="179" t="s">
        <v>6072</v>
      </c>
      <c r="F1822" s="241" t="s">
        <v>1085</v>
      </c>
      <c r="G1822" s="241">
        <v>1.0</v>
      </c>
      <c r="H1822" s="241">
        <v>1.0</v>
      </c>
      <c r="I1822" s="241">
        <v>6.0</v>
      </c>
      <c r="J1822" s="241">
        <v>50.0</v>
      </c>
      <c r="K1822" s="241">
        <v>50.0</v>
      </c>
      <c r="L1822" s="179" t="s">
        <v>140</v>
      </c>
    </row>
    <row r="1823" ht="11.25" customHeight="1">
      <c r="A1823" s="146" t="s">
        <v>6056</v>
      </c>
      <c r="B1823" s="189" t="s">
        <v>6057</v>
      </c>
      <c r="C1823" s="241" t="s">
        <v>135</v>
      </c>
      <c r="D1823" s="179" t="s">
        <v>6073</v>
      </c>
      <c r="E1823" s="179" t="s">
        <v>6074</v>
      </c>
      <c r="F1823" s="241" t="s">
        <v>1085</v>
      </c>
      <c r="G1823" s="241">
        <v>1.0</v>
      </c>
      <c r="H1823" s="241">
        <v>1.0</v>
      </c>
      <c r="I1823" s="241">
        <v>6.0</v>
      </c>
      <c r="J1823" s="241">
        <v>50.0</v>
      </c>
      <c r="K1823" s="241">
        <v>50.0</v>
      </c>
      <c r="L1823" s="179" t="s">
        <v>140</v>
      </c>
    </row>
    <row r="1824" ht="11.25" customHeight="1">
      <c r="A1824" s="146" t="s">
        <v>6056</v>
      </c>
      <c r="B1824" s="189" t="s">
        <v>6057</v>
      </c>
      <c r="C1824" s="241" t="s">
        <v>135</v>
      </c>
      <c r="D1824" s="179" t="s">
        <v>6075</v>
      </c>
      <c r="E1824" s="179" t="s">
        <v>6076</v>
      </c>
      <c r="F1824" s="241" t="s">
        <v>1085</v>
      </c>
      <c r="G1824" s="241">
        <v>1.0</v>
      </c>
      <c r="H1824" s="241">
        <v>1.0</v>
      </c>
      <c r="I1824" s="241">
        <v>6.0</v>
      </c>
      <c r="J1824" s="241">
        <v>50.0</v>
      </c>
      <c r="K1824" s="241">
        <v>50.0</v>
      </c>
      <c r="L1824" s="179" t="s">
        <v>140</v>
      </c>
    </row>
    <row r="1825" ht="11.25" customHeight="1">
      <c r="A1825" s="146" t="s">
        <v>6056</v>
      </c>
      <c r="B1825" s="189" t="s">
        <v>6057</v>
      </c>
      <c r="C1825" s="241" t="s">
        <v>135</v>
      </c>
      <c r="D1825" s="179" t="s">
        <v>6077</v>
      </c>
      <c r="E1825" s="179" t="s">
        <v>6078</v>
      </c>
      <c r="F1825" s="241" t="s">
        <v>1085</v>
      </c>
      <c r="G1825" s="241">
        <v>1.0</v>
      </c>
      <c r="H1825" s="241">
        <v>1.0</v>
      </c>
      <c r="I1825" s="241">
        <v>6.0</v>
      </c>
      <c r="J1825" s="241">
        <v>50.0</v>
      </c>
      <c r="K1825" s="241">
        <v>50.0</v>
      </c>
      <c r="L1825" s="179" t="s">
        <v>140</v>
      </c>
    </row>
    <row r="1826" ht="11.25" customHeight="1">
      <c r="A1826" s="146" t="s">
        <v>6079</v>
      </c>
      <c r="B1826" s="189" t="s">
        <v>6080</v>
      </c>
      <c r="C1826" s="241" t="s">
        <v>135</v>
      </c>
      <c r="D1826" s="179" t="s">
        <v>6081</v>
      </c>
      <c r="E1826" s="179" t="s">
        <v>6082</v>
      </c>
      <c r="F1826" s="241" t="s">
        <v>2106</v>
      </c>
      <c r="G1826" s="241">
        <v>6.0</v>
      </c>
      <c r="H1826" s="241">
        <v>6.0</v>
      </c>
      <c r="I1826" s="241">
        <v>6.0</v>
      </c>
      <c r="J1826" s="241">
        <v>50.0</v>
      </c>
      <c r="K1826" s="241">
        <v>8.333333333333334</v>
      </c>
      <c r="L1826" s="179" t="s">
        <v>140</v>
      </c>
    </row>
    <row r="1827" ht="11.25" customHeight="1">
      <c r="A1827" s="146" t="s">
        <v>6079</v>
      </c>
      <c r="B1827" s="189" t="s">
        <v>6080</v>
      </c>
      <c r="C1827" s="241" t="s">
        <v>135</v>
      </c>
      <c r="D1827" s="179" t="s">
        <v>6083</v>
      </c>
      <c r="E1827" s="179" t="s">
        <v>6084</v>
      </c>
      <c r="F1827" s="241" t="s">
        <v>1085</v>
      </c>
      <c r="G1827" s="241">
        <v>6.0</v>
      </c>
      <c r="H1827" s="241">
        <v>6.0</v>
      </c>
      <c r="I1827" s="241">
        <v>6.0</v>
      </c>
      <c r="J1827" s="241">
        <v>50.0</v>
      </c>
      <c r="K1827" s="241">
        <v>8.333333333333334</v>
      </c>
      <c r="L1827" s="179" t="s">
        <v>140</v>
      </c>
    </row>
    <row r="1828" ht="11.25" customHeight="1">
      <c r="A1828" s="146" t="s">
        <v>6079</v>
      </c>
      <c r="B1828" s="189" t="s">
        <v>6080</v>
      </c>
      <c r="C1828" s="241" t="s">
        <v>135</v>
      </c>
      <c r="D1828" s="179" t="s">
        <v>6085</v>
      </c>
      <c r="E1828" s="179" t="s">
        <v>6086</v>
      </c>
      <c r="F1828" s="241" t="s">
        <v>1085</v>
      </c>
      <c r="G1828" s="241">
        <v>6.0</v>
      </c>
      <c r="H1828" s="241">
        <v>6.0</v>
      </c>
      <c r="I1828" s="241">
        <v>6.0</v>
      </c>
      <c r="J1828" s="241">
        <v>50.0</v>
      </c>
      <c r="K1828" s="241">
        <v>8.333333333333334</v>
      </c>
      <c r="L1828" s="179" t="s">
        <v>140</v>
      </c>
    </row>
    <row r="1829" ht="11.25" customHeight="1">
      <c r="A1829" s="146" t="s">
        <v>6079</v>
      </c>
      <c r="B1829" s="189" t="s">
        <v>6080</v>
      </c>
      <c r="C1829" s="241" t="s">
        <v>135</v>
      </c>
      <c r="D1829" s="179" t="s">
        <v>6087</v>
      </c>
      <c r="E1829" s="179" t="s">
        <v>6088</v>
      </c>
      <c r="F1829" s="241" t="s">
        <v>1085</v>
      </c>
      <c r="G1829" s="241">
        <v>6.0</v>
      </c>
      <c r="H1829" s="241">
        <v>6.0</v>
      </c>
      <c r="I1829" s="241">
        <v>6.0</v>
      </c>
      <c r="J1829" s="241">
        <v>50.0</v>
      </c>
      <c r="K1829" s="241">
        <v>8.333333333333334</v>
      </c>
      <c r="L1829" s="179" t="s">
        <v>140</v>
      </c>
    </row>
    <row r="1830" ht="11.25" customHeight="1">
      <c r="A1830" s="146" t="s">
        <v>6079</v>
      </c>
      <c r="B1830" s="189" t="s">
        <v>6080</v>
      </c>
      <c r="C1830" s="241" t="s">
        <v>135</v>
      </c>
      <c r="D1830" s="179" t="s">
        <v>6077</v>
      </c>
      <c r="E1830" s="179" t="s">
        <v>6089</v>
      </c>
      <c r="F1830" s="241" t="s">
        <v>1085</v>
      </c>
      <c r="G1830" s="241">
        <v>6.0</v>
      </c>
      <c r="H1830" s="241">
        <v>6.0</v>
      </c>
      <c r="I1830" s="241">
        <v>6.0</v>
      </c>
      <c r="J1830" s="241">
        <v>50.0</v>
      </c>
      <c r="K1830" s="241">
        <v>8.333333333333334</v>
      </c>
      <c r="L1830" s="179" t="s">
        <v>140</v>
      </c>
    </row>
    <row r="1831" ht="11.25" customHeight="1">
      <c r="A1831" s="146" t="s">
        <v>6090</v>
      </c>
      <c r="B1831" s="189" t="s">
        <v>6091</v>
      </c>
      <c r="C1831" s="241" t="s">
        <v>135</v>
      </c>
      <c r="D1831" s="179" t="s">
        <v>6030</v>
      </c>
      <c r="E1831" s="179" t="s">
        <v>6031</v>
      </c>
      <c r="F1831" s="241" t="s">
        <v>1967</v>
      </c>
      <c r="G1831" s="241">
        <v>6.0</v>
      </c>
      <c r="H1831" s="241">
        <v>6.0</v>
      </c>
      <c r="I1831" s="241">
        <v>6.0</v>
      </c>
      <c r="J1831" s="241">
        <v>50.0</v>
      </c>
      <c r="K1831" s="241">
        <v>8.333333333333334</v>
      </c>
      <c r="L1831" s="179" t="s">
        <v>140</v>
      </c>
    </row>
    <row r="1832" ht="11.25" customHeight="1">
      <c r="A1832" s="146" t="s">
        <v>6090</v>
      </c>
      <c r="B1832" s="189" t="s">
        <v>6091</v>
      </c>
      <c r="C1832" s="241" t="s">
        <v>135</v>
      </c>
      <c r="D1832" s="179" t="s">
        <v>6092</v>
      </c>
      <c r="E1832" s="179" t="s">
        <v>6093</v>
      </c>
      <c r="F1832" s="241" t="s">
        <v>6094</v>
      </c>
      <c r="G1832" s="241">
        <v>6.0</v>
      </c>
      <c r="H1832" s="241">
        <v>6.0</v>
      </c>
      <c r="I1832" s="241">
        <v>6.0</v>
      </c>
      <c r="J1832" s="241">
        <v>50.0</v>
      </c>
      <c r="K1832" s="241">
        <v>8.333333333333334</v>
      </c>
      <c r="L1832" s="179" t="s">
        <v>140</v>
      </c>
    </row>
    <row r="1833" ht="11.25" customHeight="1">
      <c r="A1833" s="146" t="s">
        <v>6090</v>
      </c>
      <c r="B1833" s="189" t="s">
        <v>6091</v>
      </c>
      <c r="C1833" s="241" t="s">
        <v>135</v>
      </c>
      <c r="D1833" s="179" t="s">
        <v>6095</v>
      </c>
      <c r="E1833" s="179" t="s">
        <v>6096</v>
      </c>
      <c r="F1833" s="241" t="s">
        <v>6097</v>
      </c>
      <c r="G1833" s="241">
        <v>6.0</v>
      </c>
      <c r="H1833" s="241">
        <v>6.0</v>
      </c>
      <c r="I1833" s="241">
        <v>6.0</v>
      </c>
      <c r="J1833" s="241">
        <v>50.0</v>
      </c>
      <c r="K1833" s="241">
        <v>8.333333333333334</v>
      </c>
      <c r="L1833" s="179" t="s">
        <v>140</v>
      </c>
    </row>
    <row r="1834" ht="11.25" customHeight="1">
      <c r="A1834" s="146" t="s">
        <v>6090</v>
      </c>
      <c r="B1834" s="189" t="s">
        <v>6091</v>
      </c>
      <c r="C1834" s="241" t="s">
        <v>135</v>
      </c>
      <c r="D1834" s="179" t="s">
        <v>6098</v>
      </c>
      <c r="E1834" s="179" t="s">
        <v>6099</v>
      </c>
      <c r="F1834" s="241" t="s">
        <v>1085</v>
      </c>
      <c r="G1834" s="241">
        <v>6.0</v>
      </c>
      <c r="H1834" s="241">
        <v>6.0</v>
      </c>
      <c r="I1834" s="241">
        <v>6.0</v>
      </c>
      <c r="J1834" s="241">
        <v>50.0</v>
      </c>
      <c r="K1834" s="241">
        <v>8.333333333333334</v>
      </c>
      <c r="L1834" s="179" t="s">
        <v>140</v>
      </c>
    </row>
    <row r="1835" ht="11.25" customHeight="1">
      <c r="A1835" s="146" t="s">
        <v>6100</v>
      </c>
      <c r="B1835" s="189" t="s">
        <v>6101</v>
      </c>
      <c r="C1835" s="241" t="s">
        <v>135</v>
      </c>
      <c r="D1835" s="179" t="s">
        <v>6102</v>
      </c>
      <c r="E1835" s="179" t="s">
        <v>6103</v>
      </c>
      <c r="F1835" s="241" t="s">
        <v>1967</v>
      </c>
      <c r="G1835" s="241">
        <v>2.0</v>
      </c>
      <c r="H1835" s="241">
        <v>2.0</v>
      </c>
      <c r="I1835" s="241">
        <v>6.0</v>
      </c>
      <c r="J1835" s="241">
        <v>50.0</v>
      </c>
      <c r="K1835" s="241">
        <v>25.0</v>
      </c>
      <c r="L1835" s="179" t="s">
        <v>140</v>
      </c>
    </row>
    <row r="1836" ht="11.25" customHeight="1">
      <c r="A1836" s="146" t="s">
        <v>6100</v>
      </c>
      <c r="B1836" s="189" t="s">
        <v>6101</v>
      </c>
      <c r="C1836" s="241" t="s">
        <v>135</v>
      </c>
      <c r="D1836" s="179" t="s">
        <v>6104</v>
      </c>
      <c r="E1836" s="179" t="s">
        <v>6105</v>
      </c>
      <c r="F1836" s="241" t="s">
        <v>1967</v>
      </c>
      <c r="G1836" s="241">
        <v>2.0</v>
      </c>
      <c r="H1836" s="241">
        <v>2.0</v>
      </c>
      <c r="I1836" s="241">
        <v>6.0</v>
      </c>
      <c r="J1836" s="241">
        <v>50.0</v>
      </c>
      <c r="K1836" s="241">
        <v>25.0</v>
      </c>
      <c r="L1836" s="179" t="s">
        <v>140</v>
      </c>
    </row>
    <row r="1837" ht="11.25" customHeight="1">
      <c r="A1837" s="146" t="s">
        <v>6100</v>
      </c>
      <c r="B1837" s="189" t="s">
        <v>6101</v>
      </c>
      <c r="C1837" s="241" t="s">
        <v>135</v>
      </c>
      <c r="D1837" s="179" t="s">
        <v>6106</v>
      </c>
      <c r="E1837" s="179" t="s">
        <v>6107</v>
      </c>
      <c r="F1837" s="241" t="s">
        <v>1967</v>
      </c>
      <c r="G1837" s="241">
        <v>2.0</v>
      </c>
      <c r="H1837" s="241">
        <v>2.0</v>
      </c>
      <c r="I1837" s="241">
        <v>6.0</v>
      </c>
      <c r="J1837" s="241">
        <v>50.0</v>
      </c>
      <c r="K1837" s="241">
        <v>25.0</v>
      </c>
      <c r="L1837" s="179" t="s">
        <v>140</v>
      </c>
    </row>
    <row r="1838" ht="11.25" customHeight="1">
      <c r="A1838" s="146" t="s">
        <v>6100</v>
      </c>
      <c r="B1838" s="189" t="s">
        <v>6101</v>
      </c>
      <c r="C1838" s="241" t="s">
        <v>135</v>
      </c>
      <c r="D1838" s="179" t="s">
        <v>6108</v>
      </c>
      <c r="E1838" s="179" t="s">
        <v>6109</v>
      </c>
      <c r="F1838" s="241" t="s">
        <v>1967</v>
      </c>
      <c r="G1838" s="241">
        <v>2.0</v>
      </c>
      <c r="H1838" s="241">
        <v>2.0</v>
      </c>
      <c r="I1838" s="241">
        <v>6.0</v>
      </c>
      <c r="J1838" s="241">
        <v>50.0</v>
      </c>
      <c r="K1838" s="241">
        <v>25.0</v>
      </c>
      <c r="L1838" s="179" t="s">
        <v>140</v>
      </c>
    </row>
    <row r="1839" ht="11.25" customHeight="1">
      <c r="A1839" s="146" t="s">
        <v>6100</v>
      </c>
      <c r="B1839" s="189" t="s">
        <v>6101</v>
      </c>
      <c r="C1839" s="241" t="s">
        <v>135</v>
      </c>
      <c r="D1839" s="179" t="s">
        <v>6110</v>
      </c>
      <c r="E1839" s="179" t="s">
        <v>6111</v>
      </c>
      <c r="F1839" s="241" t="s">
        <v>1967</v>
      </c>
      <c r="G1839" s="241">
        <v>2.0</v>
      </c>
      <c r="H1839" s="241">
        <v>2.0</v>
      </c>
      <c r="I1839" s="241">
        <v>6.0</v>
      </c>
      <c r="J1839" s="241">
        <v>50.0</v>
      </c>
      <c r="K1839" s="241">
        <v>25.0</v>
      </c>
      <c r="L1839" s="179" t="s">
        <v>140</v>
      </c>
    </row>
    <row r="1840" ht="11.25" customHeight="1">
      <c r="A1840" s="146" t="s">
        <v>6100</v>
      </c>
      <c r="B1840" s="189" t="s">
        <v>6101</v>
      </c>
      <c r="C1840" s="241" t="s">
        <v>135</v>
      </c>
      <c r="D1840" s="179" t="s">
        <v>6069</v>
      </c>
      <c r="E1840" s="179" t="s">
        <v>6070</v>
      </c>
      <c r="F1840" s="241" t="s">
        <v>1967</v>
      </c>
      <c r="G1840" s="241">
        <v>2.0</v>
      </c>
      <c r="H1840" s="241">
        <v>2.0</v>
      </c>
      <c r="I1840" s="241">
        <v>6.0</v>
      </c>
      <c r="J1840" s="241">
        <v>50.0</v>
      </c>
      <c r="K1840" s="241">
        <v>25.0</v>
      </c>
      <c r="L1840" s="179" t="s">
        <v>140</v>
      </c>
    </row>
    <row r="1841" ht="11.25" customHeight="1">
      <c r="A1841" s="146" t="s">
        <v>6100</v>
      </c>
      <c r="B1841" s="189" t="s">
        <v>6101</v>
      </c>
      <c r="C1841" s="241" t="s">
        <v>135</v>
      </c>
      <c r="D1841" s="179" t="s">
        <v>6112</v>
      </c>
      <c r="E1841" s="179" t="s">
        <v>6113</v>
      </c>
      <c r="F1841" s="241" t="s">
        <v>1967</v>
      </c>
      <c r="G1841" s="241">
        <v>2.0</v>
      </c>
      <c r="H1841" s="241">
        <v>2.0</v>
      </c>
      <c r="I1841" s="241">
        <v>6.0</v>
      </c>
      <c r="J1841" s="241">
        <v>50.0</v>
      </c>
      <c r="K1841" s="241">
        <v>25.0</v>
      </c>
      <c r="L1841" s="179" t="s">
        <v>140</v>
      </c>
    </row>
    <row r="1842" ht="11.25" customHeight="1">
      <c r="A1842" s="146" t="s">
        <v>6100</v>
      </c>
      <c r="B1842" s="189" t="s">
        <v>6101</v>
      </c>
      <c r="C1842" s="241" t="s">
        <v>135</v>
      </c>
      <c r="D1842" s="179" t="s">
        <v>6114</v>
      </c>
      <c r="E1842" s="179" t="s">
        <v>6115</v>
      </c>
      <c r="F1842" s="241" t="s">
        <v>1085</v>
      </c>
      <c r="G1842" s="241">
        <v>2.0</v>
      </c>
      <c r="H1842" s="241">
        <v>2.0</v>
      </c>
      <c r="I1842" s="241">
        <v>6.0</v>
      </c>
      <c r="J1842" s="241">
        <v>50.0</v>
      </c>
      <c r="K1842" s="241">
        <v>25.0</v>
      </c>
      <c r="L1842" s="179" t="s">
        <v>140</v>
      </c>
    </row>
    <row r="1843" ht="11.25" customHeight="1">
      <c r="A1843" s="146" t="s">
        <v>6100</v>
      </c>
      <c r="B1843" s="189" t="s">
        <v>6101</v>
      </c>
      <c r="C1843" s="241" t="s">
        <v>135</v>
      </c>
      <c r="D1843" s="179" t="s">
        <v>6116</v>
      </c>
      <c r="E1843" s="179" t="s">
        <v>6117</v>
      </c>
      <c r="F1843" s="241" t="s">
        <v>1085</v>
      </c>
      <c r="G1843" s="241">
        <v>2.0</v>
      </c>
      <c r="H1843" s="241">
        <v>2.0</v>
      </c>
      <c r="I1843" s="241">
        <v>6.0</v>
      </c>
      <c r="J1843" s="241">
        <v>50.0</v>
      </c>
      <c r="K1843" s="241">
        <v>25.0</v>
      </c>
      <c r="L1843" s="179" t="s">
        <v>140</v>
      </c>
    </row>
    <row r="1844" ht="11.25" customHeight="1">
      <c r="A1844" s="146" t="s">
        <v>6100</v>
      </c>
      <c r="B1844" s="189" t="s">
        <v>6101</v>
      </c>
      <c r="C1844" s="241" t="s">
        <v>135</v>
      </c>
      <c r="D1844" s="179" t="s">
        <v>6118</v>
      </c>
      <c r="E1844" s="179" t="s">
        <v>6119</v>
      </c>
      <c r="F1844" s="241" t="s">
        <v>1085</v>
      </c>
      <c r="G1844" s="241">
        <v>2.0</v>
      </c>
      <c r="H1844" s="241">
        <v>2.0</v>
      </c>
      <c r="I1844" s="241">
        <v>6.0</v>
      </c>
      <c r="J1844" s="241">
        <v>50.0</v>
      </c>
      <c r="K1844" s="241">
        <v>25.0</v>
      </c>
      <c r="L1844" s="179" t="s">
        <v>140</v>
      </c>
    </row>
    <row r="1845" ht="11.25" customHeight="1">
      <c r="A1845" s="146" t="s">
        <v>6100</v>
      </c>
      <c r="B1845" s="189" t="s">
        <v>6101</v>
      </c>
      <c r="C1845" s="241" t="s">
        <v>135</v>
      </c>
      <c r="D1845" s="179" t="s">
        <v>6120</v>
      </c>
      <c r="E1845" s="179" t="s">
        <v>6121</v>
      </c>
      <c r="F1845" s="241" t="s">
        <v>1085</v>
      </c>
      <c r="G1845" s="241">
        <v>2.0</v>
      </c>
      <c r="H1845" s="241">
        <v>2.0</v>
      </c>
      <c r="I1845" s="241">
        <v>6.0</v>
      </c>
      <c r="J1845" s="241">
        <v>50.0</v>
      </c>
      <c r="K1845" s="241">
        <v>25.0</v>
      </c>
      <c r="L1845" s="179" t="s">
        <v>140</v>
      </c>
    </row>
    <row r="1846" ht="11.25" customHeight="1">
      <c r="A1846" s="146" t="s">
        <v>6122</v>
      </c>
      <c r="B1846" s="189" t="s">
        <v>6123</v>
      </c>
      <c r="C1846" s="241" t="s">
        <v>135</v>
      </c>
      <c r="D1846" s="179" t="s">
        <v>6030</v>
      </c>
      <c r="E1846" s="179" t="s">
        <v>6031</v>
      </c>
      <c r="F1846" s="241" t="s">
        <v>2106</v>
      </c>
      <c r="G1846" s="241">
        <v>2.0</v>
      </c>
      <c r="H1846" s="241">
        <v>2.0</v>
      </c>
      <c r="I1846" s="241">
        <v>2.0</v>
      </c>
      <c r="J1846" s="241">
        <v>50.0</v>
      </c>
      <c r="K1846" s="241">
        <v>25.0</v>
      </c>
      <c r="L1846" s="179" t="s">
        <v>140</v>
      </c>
    </row>
    <row r="1847" ht="11.25" customHeight="1">
      <c r="A1847" s="146" t="s">
        <v>6122</v>
      </c>
      <c r="B1847" s="189" t="s">
        <v>6123</v>
      </c>
      <c r="C1847" s="241" t="s">
        <v>135</v>
      </c>
      <c r="D1847" s="179" t="s">
        <v>6124</v>
      </c>
      <c r="E1847" s="179" t="s">
        <v>6125</v>
      </c>
      <c r="F1847" s="241" t="s">
        <v>6126</v>
      </c>
      <c r="G1847" s="241">
        <v>2.0</v>
      </c>
      <c r="H1847" s="241">
        <v>2.0</v>
      </c>
      <c r="I1847" s="241">
        <v>2.0</v>
      </c>
      <c r="J1847" s="241">
        <v>50.0</v>
      </c>
      <c r="K1847" s="241">
        <v>25.0</v>
      </c>
      <c r="L1847" s="179" t="s">
        <v>140</v>
      </c>
    </row>
    <row r="1848" ht="11.25" customHeight="1">
      <c r="A1848" s="146" t="s">
        <v>6127</v>
      </c>
      <c r="B1848" s="189" t="s">
        <v>6128</v>
      </c>
      <c r="C1848" s="241" t="s">
        <v>135</v>
      </c>
      <c r="D1848" s="179" t="s">
        <v>6129</v>
      </c>
      <c r="E1848" s="179" t="s">
        <v>6130</v>
      </c>
      <c r="F1848" s="241" t="s">
        <v>2106</v>
      </c>
      <c r="G1848" s="241">
        <v>1.0</v>
      </c>
      <c r="H1848" s="241">
        <v>1.0</v>
      </c>
      <c r="I1848" s="241">
        <v>6.0</v>
      </c>
      <c r="J1848" s="241">
        <v>50.0</v>
      </c>
      <c r="K1848" s="241">
        <v>50.0</v>
      </c>
      <c r="L1848" s="179" t="s">
        <v>140</v>
      </c>
    </row>
    <row r="1849" ht="11.25" customHeight="1">
      <c r="A1849" s="146" t="s">
        <v>6127</v>
      </c>
      <c r="B1849" s="189" t="s">
        <v>6128</v>
      </c>
      <c r="C1849" s="241" t="s">
        <v>135</v>
      </c>
      <c r="D1849" s="179" t="s">
        <v>6131</v>
      </c>
      <c r="E1849" s="179" t="s">
        <v>6132</v>
      </c>
      <c r="F1849" s="241" t="s">
        <v>2106</v>
      </c>
      <c r="G1849" s="241">
        <v>1.0</v>
      </c>
      <c r="H1849" s="241">
        <v>1.0</v>
      </c>
      <c r="I1849" s="241">
        <v>6.0</v>
      </c>
      <c r="J1849" s="241">
        <v>50.0</v>
      </c>
      <c r="K1849" s="241">
        <v>50.0</v>
      </c>
      <c r="L1849" s="179" t="s">
        <v>140</v>
      </c>
    </row>
    <row r="1850" ht="11.25" customHeight="1">
      <c r="A1850" s="146" t="s">
        <v>6127</v>
      </c>
      <c r="B1850" s="189" t="s">
        <v>6128</v>
      </c>
      <c r="C1850" s="241" t="s">
        <v>135</v>
      </c>
      <c r="D1850" s="179" t="s">
        <v>6133</v>
      </c>
      <c r="E1850" s="179" t="s">
        <v>6134</v>
      </c>
      <c r="F1850" s="241" t="s">
        <v>2106</v>
      </c>
      <c r="G1850" s="241">
        <v>1.0</v>
      </c>
      <c r="H1850" s="241">
        <v>1.0</v>
      </c>
      <c r="I1850" s="241">
        <v>6.0</v>
      </c>
      <c r="J1850" s="241">
        <v>50.0</v>
      </c>
      <c r="K1850" s="241">
        <v>50.0</v>
      </c>
      <c r="L1850" s="179" t="s">
        <v>140</v>
      </c>
    </row>
    <row r="1851" ht="11.25" customHeight="1">
      <c r="A1851" s="146" t="s">
        <v>6127</v>
      </c>
      <c r="B1851" s="189" t="s">
        <v>6128</v>
      </c>
      <c r="C1851" s="241" t="s">
        <v>135</v>
      </c>
      <c r="D1851" s="179" t="s">
        <v>6135</v>
      </c>
      <c r="E1851" s="179" t="s">
        <v>6136</v>
      </c>
      <c r="F1851" s="241" t="s">
        <v>2106</v>
      </c>
      <c r="G1851" s="241">
        <v>1.0</v>
      </c>
      <c r="H1851" s="241">
        <v>1.0</v>
      </c>
      <c r="I1851" s="241">
        <v>6.0</v>
      </c>
      <c r="J1851" s="241">
        <v>50.0</v>
      </c>
      <c r="K1851" s="241">
        <v>50.0</v>
      </c>
      <c r="L1851" s="179" t="s">
        <v>140</v>
      </c>
    </row>
    <row r="1852" ht="11.25" customHeight="1">
      <c r="A1852" s="146" t="s">
        <v>6127</v>
      </c>
      <c r="B1852" s="189" t="s">
        <v>6128</v>
      </c>
      <c r="C1852" s="241" t="s">
        <v>135</v>
      </c>
      <c r="D1852" s="179" t="s">
        <v>6137</v>
      </c>
      <c r="E1852" s="179" t="s">
        <v>6138</v>
      </c>
      <c r="F1852" s="241" t="s">
        <v>2106</v>
      </c>
      <c r="G1852" s="241">
        <v>1.0</v>
      </c>
      <c r="H1852" s="241">
        <v>1.0</v>
      </c>
      <c r="I1852" s="241">
        <v>6.0</v>
      </c>
      <c r="J1852" s="241">
        <v>50.0</v>
      </c>
      <c r="K1852" s="241">
        <v>50.0</v>
      </c>
      <c r="L1852" s="179" t="s">
        <v>140</v>
      </c>
    </row>
    <row r="1853" ht="11.25" customHeight="1">
      <c r="A1853" s="146" t="s">
        <v>6127</v>
      </c>
      <c r="B1853" s="189" t="s">
        <v>6128</v>
      </c>
      <c r="C1853" s="241" t="s">
        <v>135</v>
      </c>
      <c r="D1853" s="179" t="s">
        <v>6139</v>
      </c>
      <c r="E1853" s="179" t="s">
        <v>6140</v>
      </c>
      <c r="F1853" s="241" t="s">
        <v>2106</v>
      </c>
      <c r="G1853" s="241">
        <v>1.0</v>
      </c>
      <c r="H1853" s="241">
        <v>1.0</v>
      </c>
      <c r="I1853" s="241">
        <v>6.0</v>
      </c>
      <c r="J1853" s="241">
        <v>50.0</v>
      </c>
      <c r="K1853" s="241">
        <v>50.0</v>
      </c>
      <c r="L1853" s="179" t="s">
        <v>140</v>
      </c>
    </row>
    <row r="1854" ht="11.25" customHeight="1">
      <c r="A1854" s="146" t="s">
        <v>6127</v>
      </c>
      <c r="B1854" s="189" t="s">
        <v>6128</v>
      </c>
      <c r="C1854" s="241" t="s">
        <v>135</v>
      </c>
      <c r="D1854" s="179" t="s">
        <v>6025</v>
      </c>
      <c r="E1854" s="179" t="s">
        <v>3936</v>
      </c>
      <c r="F1854" s="241" t="s">
        <v>2106</v>
      </c>
      <c r="G1854" s="241">
        <v>1.0</v>
      </c>
      <c r="H1854" s="241">
        <v>1.0</v>
      </c>
      <c r="I1854" s="241">
        <v>6.0</v>
      </c>
      <c r="J1854" s="241">
        <v>50.0</v>
      </c>
      <c r="K1854" s="241">
        <v>50.0</v>
      </c>
      <c r="L1854" s="179" t="s">
        <v>140</v>
      </c>
    </row>
    <row r="1855" ht="11.25" customHeight="1">
      <c r="A1855" s="146" t="s">
        <v>6127</v>
      </c>
      <c r="B1855" s="189" t="s">
        <v>6128</v>
      </c>
      <c r="C1855" s="241" t="s">
        <v>135</v>
      </c>
      <c r="D1855" s="179" t="s">
        <v>6141</v>
      </c>
      <c r="E1855" s="179" t="s">
        <v>6142</v>
      </c>
      <c r="F1855" s="241" t="s">
        <v>2106</v>
      </c>
      <c r="G1855" s="241">
        <v>1.0</v>
      </c>
      <c r="H1855" s="241">
        <v>1.0</v>
      </c>
      <c r="I1855" s="241">
        <v>6.0</v>
      </c>
      <c r="J1855" s="241">
        <v>50.0</v>
      </c>
      <c r="K1855" s="241">
        <v>50.0</v>
      </c>
      <c r="L1855" s="179" t="s">
        <v>140</v>
      </c>
    </row>
    <row r="1856" ht="11.25" customHeight="1">
      <c r="A1856" s="146" t="s">
        <v>6127</v>
      </c>
      <c r="B1856" s="189" t="s">
        <v>6128</v>
      </c>
      <c r="C1856" s="241" t="s">
        <v>135</v>
      </c>
      <c r="D1856" s="179" t="s">
        <v>6143</v>
      </c>
      <c r="E1856" s="179" t="s">
        <v>6144</v>
      </c>
      <c r="F1856" s="241" t="s">
        <v>2106</v>
      </c>
      <c r="G1856" s="241">
        <v>1.0</v>
      </c>
      <c r="H1856" s="241">
        <v>1.0</v>
      </c>
      <c r="I1856" s="241">
        <v>6.0</v>
      </c>
      <c r="J1856" s="241">
        <v>50.0</v>
      </c>
      <c r="K1856" s="241">
        <v>50.0</v>
      </c>
      <c r="L1856" s="179" t="s">
        <v>140</v>
      </c>
    </row>
    <row r="1857" ht="11.25" customHeight="1">
      <c r="A1857" s="146" t="s">
        <v>6127</v>
      </c>
      <c r="B1857" s="189" t="s">
        <v>6128</v>
      </c>
      <c r="C1857" s="241" t="s">
        <v>135</v>
      </c>
      <c r="D1857" s="179" t="s">
        <v>6069</v>
      </c>
      <c r="E1857" s="179" t="s">
        <v>6070</v>
      </c>
      <c r="F1857" s="241" t="s">
        <v>2106</v>
      </c>
      <c r="G1857" s="241">
        <v>1.0</v>
      </c>
      <c r="H1857" s="241">
        <v>1.0</v>
      </c>
      <c r="I1857" s="241">
        <v>6.0</v>
      </c>
      <c r="J1857" s="241">
        <v>50.0</v>
      </c>
      <c r="K1857" s="241">
        <v>50.0</v>
      </c>
      <c r="L1857" s="179" t="s">
        <v>140</v>
      </c>
    </row>
    <row r="1858" ht="11.25" customHeight="1">
      <c r="A1858" s="146" t="s">
        <v>6127</v>
      </c>
      <c r="B1858" s="189" t="s">
        <v>6128</v>
      </c>
      <c r="C1858" s="241" t="s">
        <v>135</v>
      </c>
      <c r="D1858" s="179" t="s">
        <v>6030</v>
      </c>
      <c r="E1858" s="179" t="s">
        <v>6031</v>
      </c>
      <c r="F1858" s="241" t="s">
        <v>2106</v>
      </c>
      <c r="G1858" s="241">
        <v>1.0</v>
      </c>
      <c r="H1858" s="241">
        <v>1.0</v>
      </c>
      <c r="I1858" s="241">
        <v>6.0</v>
      </c>
      <c r="J1858" s="241">
        <v>50.0</v>
      </c>
      <c r="K1858" s="241">
        <v>50.0</v>
      </c>
      <c r="L1858" s="179" t="s">
        <v>140</v>
      </c>
    </row>
    <row r="1859" ht="11.25" customHeight="1">
      <c r="A1859" s="146" t="s">
        <v>6127</v>
      </c>
      <c r="B1859" s="189" t="s">
        <v>6128</v>
      </c>
      <c r="C1859" s="241" t="s">
        <v>135</v>
      </c>
      <c r="D1859" s="179" t="s">
        <v>6145</v>
      </c>
      <c r="E1859" s="179" t="s">
        <v>6130</v>
      </c>
      <c r="F1859" s="241" t="s">
        <v>1085</v>
      </c>
      <c r="G1859" s="241">
        <v>1.0</v>
      </c>
      <c r="H1859" s="241">
        <v>1.0</v>
      </c>
      <c r="I1859" s="241">
        <v>6.0</v>
      </c>
      <c r="J1859" s="241">
        <v>50.0</v>
      </c>
      <c r="K1859" s="241">
        <v>50.0</v>
      </c>
      <c r="L1859" s="179" t="s">
        <v>140</v>
      </c>
    </row>
    <row r="1860" ht="11.25" customHeight="1">
      <c r="A1860" s="146" t="s">
        <v>6127</v>
      </c>
      <c r="B1860" s="189" t="s">
        <v>6128</v>
      </c>
      <c r="C1860" s="241" t="s">
        <v>135</v>
      </c>
      <c r="D1860" s="179" t="s">
        <v>6146</v>
      </c>
      <c r="E1860" s="179" t="s">
        <v>6132</v>
      </c>
      <c r="F1860" s="241" t="s">
        <v>1085</v>
      </c>
      <c r="G1860" s="241">
        <v>1.0</v>
      </c>
      <c r="H1860" s="241">
        <v>1.0</v>
      </c>
      <c r="I1860" s="241">
        <v>6.0</v>
      </c>
      <c r="J1860" s="241">
        <v>50.0</v>
      </c>
      <c r="K1860" s="241">
        <v>50.0</v>
      </c>
      <c r="L1860" s="179" t="s">
        <v>140</v>
      </c>
    </row>
    <row r="1861" ht="11.25" customHeight="1">
      <c r="A1861" s="146" t="s">
        <v>6127</v>
      </c>
      <c r="B1861" s="189" t="s">
        <v>6128</v>
      </c>
      <c r="C1861" s="241" t="s">
        <v>135</v>
      </c>
      <c r="D1861" s="179" t="s">
        <v>6147</v>
      </c>
      <c r="E1861" s="179" t="s">
        <v>6148</v>
      </c>
      <c r="F1861" s="241" t="s">
        <v>1085</v>
      </c>
      <c r="G1861" s="241">
        <v>1.0</v>
      </c>
      <c r="H1861" s="241">
        <v>1.0</v>
      </c>
      <c r="I1861" s="241">
        <v>6.0</v>
      </c>
      <c r="J1861" s="241">
        <v>50.0</v>
      </c>
      <c r="K1861" s="241">
        <v>50.0</v>
      </c>
      <c r="L1861" s="179" t="s">
        <v>140</v>
      </c>
    </row>
    <row r="1862" ht="11.25" customHeight="1">
      <c r="A1862" s="146" t="s">
        <v>6149</v>
      </c>
      <c r="B1862" s="189" t="s">
        <v>6150</v>
      </c>
      <c r="C1862" s="241" t="s">
        <v>135</v>
      </c>
      <c r="D1862" s="179" t="s">
        <v>6030</v>
      </c>
      <c r="E1862" s="179" t="s">
        <v>6031</v>
      </c>
      <c r="F1862" s="241" t="s">
        <v>2106</v>
      </c>
      <c r="G1862" s="241">
        <v>1.0</v>
      </c>
      <c r="H1862" s="241">
        <v>1.0</v>
      </c>
      <c r="I1862" s="241">
        <v>1.0</v>
      </c>
      <c r="J1862" s="241">
        <v>50.0</v>
      </c>
      <c r="K1862" s="241">
        <v>50.0</v>
      </c>
      <c r="L1862" s="179" t="s">
        <v>140</v>
      </c>
    </row>
    <row r="1863" ht="11.25" customHeight="1">
      <c r="A1863" s="146" t="s">
        <v>3911</v>
      </c>
      <c r="B1863" s="189" t="s">
        <v>3912</v>
      </c>
      <c r="C1863" s="241" t="s">
        <v>135</v>
      </c>
      <c r="D1863" s="179" t="s">
        <v>6151</v>
      </c>
      <c r="E1863" s="179" t="s">
        <v>3914</v>
      </c>
      <c r="F1863" s="241" t="s">
        <v>1085</v>
      </c>
      <c r="G1863" s="241">
        <v>3.0</v>
      </c>
      <c r="H1863" s="241">
        <v>3.0</v>
      </c>
      <c r="I1863" s="241">
        <v>4.0</v>
      </c>
      <c r="J1863" s="241">
        <v>50.0</v>
      </c>
      <c r="K1863" s="241">
        <v>16.66666666666667</v>
      </c>
      <c r="L1863" s="179" t="s">
        <v>140</v>
      </c>
    </row>
    <row r="1864" ht="11.25" customHeight="1">
      <c r="A1864" s="146" t="s">
        <v>3911</v>
      </c>
      <c r="B1864" s="189" t="s">
        <v>3912</v>
      </c>
      <c r="C1864" s="241" t="s">
        <v>135</v>
      </c>
      <c r="D1864" s="179" t="s">
        <v>6152</v>
      </c>
      <c r="E1864" s="179" t="s">
        <v>3916</v>
      </c>
      <c r="F1864" s="241" t="s">
        <v>1085</v>
      </c>
      <c r="G1864" s="241">
        <v>3.0</v>
      </c>
      <c r="H1864" s="241">
        <v>3.0</v>
      </c>
      <c r="I1864" s="241">
        <v>4.0</v>
      </c>
      <c r="J1864" s="241">
        <v>50.0</v>
      </c>
      <c r="K1864" s="241">
        <v>16.66666666666667</v>
      </c>
      <c r="L1864" s="179" t="s">
        <v>140</v>
      </c>
    </row>
    <row r="1865" ht="11.25" customHeight="1">
      <c r="A1865" s="146" t="s">
        <v>6153</v>
      </c>
      <c r="B1865" s="189" t="s">
        <v>6154</v>
      </c>
      <c r="C1865" s="241" t="s">
        <v>135</v>
      </c>
      <c r="D1865" s="179" t="s">
        <v>6155</v>
      </c>
      <c r="E1865" s="179" t="s">
        <v>6156</v>
      </c>
      <c r="F1865" s="241" t="s">
        <v>2106</v>
      </c>
      <c r="G1865" s="241">
        <v>4.0</v>
      </c>
      <c r="H1865" s="241">
        <v>4.0</v>
      </c>
      <c r="I1865" s="241">
        <v>4.0</v>
      </c>
      <c r="J1865" s="241">
        <v>50.0</v>
      </c>
      <c r="K1865" s="241">
        <v>12.5</v>
      </c>
      <c r="L1865" s="179" t="s">
        <v>140</v>
      </c>
    </row>
    <row r="1866" ht="11.25" customHeight="1">
      <c r="A1866" s="146" t="s">
        <v>6153</v>
      </c>
      <c r="B1866" s="189" t="s">
        <v>6154</v>
      </c>
      <c r="C1866" s="241" t="s">
        <v>135</v>
      </c>
      <c r="D1866" s="179" t="s">
        <v>6030</v>
      </c>
      <c r="E1866" s="179" t="s">
        <v>6031</v>
      </c>
      <c r="F1866" s="241" t="s">
        <v>2106</v>
      </c>
      <c r="G1866" s="241">
        <v>4.0</v>
      </c>
      <c r="H1866" s="241">
        <v>4.0</v>
      </c>
      <c r="I1866" s="241">
        <v>4.0</v>
      </c>
      <c r="J1866" s="241">
        <v>50.0</v>
      </c>
      <c r="K1866" s="241">
        <v>12.5</v>
      </c>
      <c r="L1866" s="179" t="s">
        <v>140</v>
      </c>
    </row>
    <row r="1867" ht="11.25" customHeight="1">
      <c r="A1867" s="146" t="s">
        <v>6157</v>
      </c>
      <c r="B1867" s="189" t="s">
        <v>6158</v>
      </c>
      <c r="C1867" s="241" t="s">
        <v>135</v>
      </c>
      <c r="D1867" s="179" t="s">
        <v>6159</v>
      </c>
      <c r="E1867" s="179" t="s">
        <v>6160</v>
      </c>
      <c r="F1867" s="241" t="s">
        <v>1085</v>
      </c>
      <c r="G1867" s="241">
        <v>1.0</v>
      </c>
      <c r="H1867" s="241">
        <v>1.0</v>
      </c>
      <c r="I1867" s="241">
        <v>5.0</v>
      </c>
      <c r="J1867" s="241">
        <v>50.0</v>
      </c>
      <c r="K1867" s="241">
        <v>50.0</v>
      </c>
      <c r="L1867" s="179" t="s">
        <v>140</v>
      </c>
    </row>
    <row r="1868" ht="11.25" customHeight="1">
      <c r="A1868" s="146" t="s">
        <v>6157</v>
      </c>
      <c r="B1868" s="189" t="s">
        <v>6158</v>
      </c>
      <c r="C1868" s="241" t="s">
        <v>135</v>
      </c>
      <c r="D1868" s="179" t="s">
        <v>6161</v>
      </c>
      <c r="E1868" s="179" t="s">
        <v>6162</v>
      </c>
      <c r="F1868" s="241" t="s">
        <v>6163</v>
      </c>
      <c r="G1868" s="241">
        <v>1.0</v>
      </c>
      <c r="H1868" s="241">
        <v>1.0</v>
      </c>
      <c r="I1868" s="241">
        <v>5.0</v>
      </c>
      <c r="J1868" s="241">
        <v>50.0</v>
      </c>
      <c r="K1868" s="241">
        <v>50.0</v>
      </c>
      <c r="L1868" s="179" t="s">
        <v>140</v>
      </c>
    </row>
    <row r="1869" ht="11.25" customHeight="1">
      <c r="A1869" s="146" t="s">
        <v>6157</v>
      </c>
      <c r="B1869" s="189" t="s">
        <v>6158</v>
      </c>
      <c r="C1869" s="241" t="s">
        <v>135</v>
      </c>
      <c r="D1869" s="179" t="s">
        <v>6164</v>
      </c>
      <c r="E1869" s="179" t="s">
        <v>6165</v>
      </c>
      <c r="F1869" s="241" t="s">
        <v>2106</v>
      </c>
      <c r="G1869" s="241">
        <v>1.0</v>
      </c>
      <c r="H1869" s="241">
        <v>1.0</v>
      </c>
      <c r="I1869" s="241">
        <v>5.0</v>
      </c>
      <c r="J1869" s="241">
        <v>50.0</v>
      </c>
      <c r="K1869" s="241">
        <v>50.0</v>
      </c>
      <c r="L1869" s="179" t="s">
        <v>140</v>
      </c>
    </row>
    <row r="1870" ht="11.25" customHeight="1">
      <c r="A1870" s="146" t="s">
        <v>3925</v>
      </c>
      <c r="B1870" s="189" t="s">
        <v>3926</v>
      </c>
      <c r="C1870" s="241" t="s">
        <v>135</v>
      </c>
      <c r="D1870" s="179" t="s">
        <v>6166</v>
      </c>
      <c r="E1870" s="179" t="s">
        <v>3928</v>
      </c>
      <c r="F1870" s="241" t="s">
        <v>2106</v>
      </c>
      <c r="G1870" s="241">
        <v>5.0</v>
      </c>
      <c r="H1870" s="241">
        <v>5.0</v>
      </c>
      <c r="I1870" s="241">
        <v>7.0</v>
      </c>
      <c r="J1870" s="241">
        <v>50.0</v>
      </c>
      <c r="K1870" s="241">
        <v>10.0</v>
      </c>
      <c r="L1870" s="179" t="s">
        <v>140</v>
      </c>
    </row>
    <row r="1871" ht="11.25" customHeight="1">
      <c r="A1871" s="146" t="s">
        <v>3925</v>
      </c>
      <c r="B1871" s="189" t="s">
        <v>3926</v>
      </c>
      <c r="C1871" s="241" t="s">
        <v>135</v>
      </c>
      <c r="D1871" s="179" t="s">
        <v>6006</v>
      </c>
      <c r="E1871" s="179" t="s">
        <v>3930</v>
      </c>
      <c r="F1871" s="241" t="s">
        <v>2106</v>
      </c>
      <c r="G1871" s="241">
        <v>5.0</v>
      </c>
      <c r="H1871" s="241">
        <v>5.0</v>
      </c>
      <c r="I1871" s="241">
        <v>7.0</v>
      </c>
      <c r="J1871" s="241">
        <v>50.0</v>
      </c>
      <c r="K1871" s="241">
        <v>10.0</v>
      </c>
      <c r="L1871" s="179" t="s">
        <v>140</v>
      </c>
    </row>
    <row r="1872" ht="11.25" customHeight="1">
      <c r="A1872" s="146" t="s">
        <v>3925</v>
      </c>
      <c r="B1872" s="189" t="s">
        <v>3926</v>
      </c>
      <c r="C1872" s="241" t="s">
        <v>135</v>
      </c>
      <c r="D1872" s="179" t="s">
        <v>6007</v>
      </c>
      <c r="E1872" s="179" t="s">
        <v>3932</v>
      </c>
      <c r="F1872" s="241" t="s">
        <v>2106</v>
      </c>
      <c r="G1872" s="241">
        <v>5.0</v>
      </c>
      <c r="H1872" s="241">
        <v>5.0</v>
      </c>
      <c r="I1872" s="241">
        <v>7.0</v>
      </c>
      <c r="J1872" s="241">
        <v>50.0</v>
      </c>
      <c r="K1872" s="241">
        <v>10.0</v>
      </c>
      <c r="L1872" s="179" t="s">
        <v>140</v>
      </c>
    </row>
    <row r="1873" ht="11.25" customHeight="1">
      <c r="A1873" s="146" t="s">
        <v>3925</v>
      </c>
      <c r="B1873" s="189" t="s">
        <v>3926</v>
      </c>
      <c r="C1873" s="241" t="s">
        <v>135</v>
      </c>
      <c r="D1873" s="179" t="s">
        <v>6008</v>
      </c>
      <c r="E1873" s="179" t="s">
        <v>3934</v>
      </c>
      <c r="F1873" s="241" t="s">
        <v>2106</v>
      </c>
      <c r="G1873" s="241">
        <v>5.0</v>
      </c>
      <c r="H1873" s="241">
        <v>5.0</v>
      </c>
      <c r="I1873" s="241">
        <v>7.0</v>
      </c>
      <c r="J1873" s="241">
        <v>50.0</v>
      </c>
      <c r="K1873" s="241">
        <v>10.0</v>
      </c>
      <c r="L1873" s="179" t="s">
        <v>140</v>
      </c>
    </row>
    <row r="1874" ht="11.25" customHeight="1">
      <c r="A1874" s="146" t="s">
        <v>3925</v>
      </c>
      <c r="B1874" s="189" t="s">
        <v>3926</v>
      </c>
      <c r="C1874" s="241" t="s">
        <v>135</v>
      </c>
      <c r="D1874" s="179" t="s">
        <v>6025</v>
      </c>
      <c r="E1874" s="179" t="s">
        <v>3936</v>
      </c>
      <c r="F1874" s="241" t="s">
        <v>2106</v>
      </c>
      <c r="G1874" s="241">
        <v>5.0</v>
      </c>
      <c r="H1874" s="241">
        <v>5.0</v>
      </c>
      <c r="I1874" s="241">
        <v>7.0</v>
      </c>
      <c r="J1874" s="241">
        <v>50.0</v>
      </c>
      <c r="K1874" s="241">
        <v>10.0</v>
      </c>
      <c r="L1874" s="179" t="s">
        <v>140</v>
      </c>
    </row>
    <row r="1875" ht="11.25" customHeight="1">
      <c r="A1875" s="146" t="s">
        <v>3925</v>
      </c>
      <c r="B1875" s="189" t="s">
        <v>3926</v>
      </c>
      <c r="C1875" s="241" t="s">
        <v>135</v>
      </c>
      <c r="D1875" s="179" t="s">
        <v>6167</v>
      </c>
      <c r="E1875" s="179" t="s">
        <v>3941</v>
      </c>
      <c r="F1875" s="241" t="s">
        <v>1085</v>
      </c>
      <c r="G1875" s="241">
        <v>5.0</v>
      </c>
      <c r="H1875" s="241">
        <v>5.0</v>
      </c>
      <c r="I1875" s="241">
        <v>7.0</v>
      </c>
      <c r="J1875" s="241">
        <v>50.0</v>
      </c>
      <c r="K1875" s="241">
        <v>10.0</v>
      </c>
      <c r="L1875" s="179" t="s">
        <v>140</v>
      </c>
    </row>
    <row r="1876" ht="11.25" customHeight="1">
      <c r="A1876" s="146" t="s">
        <v>6168</v>
      </c>
      <c r="B1876" s="189" t="s">
        <v>6169</v>
      </c>
      <c r="C1876" s="241" t="s">
        <v>135</v>
      </c>
      <c r="D1876" s="179" t="s">
        <v>6006</v>
      </c>
      <c r="E1876" s="179" t="s">
        <v>3930</v>
      </c>
      <c r="F1876" s="241" t="s">
        <v>2106</v>
      </c>
      <c r="G1876" s="241">
        <v>2.0</v>
      </c>
      <c r="H1876" s="241">
        <v>2.0</v>
      </c>
      <c r="I1876" s="241">
        <v>3.0</v>
      </c>
      <c r="J1876" s="241">
        <v>50.0</v>
      </c>
      <c r="K1876" s="241">
        <v>25.0</v>
      </c>
      <c r="L1876" s="179" t="s">
        <v>140</v>
      </c>
    </row>
    <row r="1877" ht="11.25" customHeight="1">
      <c r="A1877" s="146" t="s">
        <v>6168</v>
      </c>
      <c r="B1877" s="189" t="s">
        <v>6169</v>
      </c>
      <c r="C1877" s="241" t="s">
        <v>135</v>
      </c>
      <c r="D1877" s="179" t="s">
        <v>6007</v>
      </c>
      <c r="E1877" s="179" t="s">
        <v>3932</v>
      </c>
      <c r="F1877" s="241" t="s">
        <v>2106</v>
      </c>
      <c r="G1877" s="241">
        <v>2.0</v>
      </c>
      <c r="H1877" s="241">
        <v>2.0</v>
      </c>
      <c r="I1877" s="241">
        <v>3.0</v>
      </c>
      <c r="J1877" s="241">
        <v>50.0</v>
      </c>
      <c r="K1877" s="241">
        <v>25.0</v>
      </c>
      <c r="L1877" s="179" t="s">
        <v>140</v>
      </c>
    </row>
    <row r="1878" ht="11.25" customHeight="1">
      <c r="A1878" s="146" t="s">
        <v>6170</v>
      </c>
      <c r="B1878" s="189" t="s">
        <v>6171</v>
      </c>
      <c r="C1878" s="241" t="s">
        <v>135</v>
      </c>
      <c r="D1878" s="179" t="s">
        <v>6172</v>
      </c>
      <c r="E1878" s="179" t="s">
        <v>6173</v>
      </c>
      <c r="F1878" s="241" t="s">
        <v>2106</v>
      </c>
      <c r="G1878" s="241">
        <v>3.0</v>
      </c>
      <c r="H1878" s="241">
        <v>3.0</v>
      </c>
      <c r="I1878" s="241">
        <v>3.0</v>
      </c>
      <c r="J1878" s="241">
        <v>50.0</v>
      </c>
      <c r="K1878" s="241">
        <v>16.66666666666667</v>
      </c>
      <c r="L1878" s="179" t="s">
        <v>140</v>
      </c>
    </row>
    <row r="1879" ht="11.25" customHeight="1">
      <c r="A1879" s="146" t="s">
        <v>6174</v>
      </c>
      <c r="B1879" s="189" t="s">
        <v>6175</v>
      </c>
      <c r="C1879" s="241" t="s">
        <v>135</v>
      </c>
      <c r="D1879" s="179" t="s">
        <v>6176</v>
      </c>
      <c r="E1879" s="179" t="s">
        <v>3914</v>
      </c>
      <c r="F1879" s="241" t="s">
        <v>2106</v>
      </c>
      <c r="G1879" s="241">
        <v>5.0</v>
      </c>
      <c r="H1879" s="241">
        <v>5.0</v>
      </c>
      <c r="I1879" s="241">
        <v>5.0</v>
      </c>
      <c r="J1879" s="241">
        <v>50.0</v>
      </c>
      <c r="K1879" s="241">
        <v>10.0</v>
      </c>
      <c r="L1879" s="179" t="s">
        <v>140</v>
      </c>
    </row>
    <row r="1880" ht="11.25" customHeight="1">
      <c r="A1880" s="187" t="s">
        <v>3974</v>
      </c>
      <c r="B1880" s="243" t="s">
        <v>3975</v>
      </c>
      <c r="C1880" s="178" t="s">
        <v>135</v>
      </c>
      <c r="D1880" s="187" t="s">
        <v>6177</v>
      </c>
      <c r="E1880" s="244" t="s">
        <v>3977</v>
      </c>
      <c r="F1880" s="245" t="s">
        <v>2106</v>
      </c>
      <c r="G1880" s="178">
        <v>5.0</v>
      </c>
      <c r="H1880" s="178">
        <v>5.0</v>
      </c>
      <c r="I1880" s="178">
        <v>5.0</v>
      </c>
      <c r="J1880" s="184">
        <v>50.0</v>
      </c>
      <c r="K1880" s="246">
        <v>10.0</v>
      </c>
      <c r="L1880" s="179" t="s">
        <v>140</v>
      </c>
    </row>
    <row r="1881" ht="11.25" customHeight="1">
      <c r="A1881" s="247" t="s">
        <v>3978</v>
      </c>
      <c r="B1881" s="243" t="s">
        <v>3979</v>
      </c>
      <c r="C1881" s="178" t="s">
        <v>135</v>
      </c>
      <c r="D1881" s="187" t="s">
        <v>6178</v>
      </c>
      <c r="E1881" s="244" t="s">
        <v>3981</v>
      </c>
      <c r="F1881" s="245" t="s">
        <v>2106</v>
      </c>
      <c r="G1881" s="178">
        <v>7.0</v>
      </c>
      <c r="H1881" s="178">
        <v>7.0</v>
      </c>
      <c r="I1881" s="178">
        <v>8.0</v>
      </c>
      <c r="J1881" s="184">
        <v>50.0</v>
      </c>
      <c r="K1881" s="246">
        <v>7.142857142857143</v>
      </c>
      <c r="L1881" s="179" t="s">
        <v>140</v>
      </c>
    </row>
    <row r="1882" ht="11.25" customHeight="1">
      <c r="A1882" s="247" t="s">
        <v>3978</v>
      </c>
      <c r="B1882" s="243" t="s">
        <v>3979</v>
      </c>
      <c r="C1882" s="178" t="s">
        <v>135</v>
      </c>
      <c r="D1882" s="187" t="s">
        <v>6179</v>
      </c>
      <c r="E1882" s="244" t="s">
        <v>3983</v>
      </c>
      <c r="F1882" s="245" t="s">
        <v>2106</v>
      </c>
      <c r="G1882" s="178">
        <v>7.0</v>
      </c>
      <c r="H1882" s="178">
        <v>7.0</v>
      </c>
      <c r="I1882" s="178">
        <v>8.0</v>
      </c>
      <c r="J1882" s="184">
        <v>50.0</v>
      </c>
      <c r="K1882" s="246">
        <v>7.142857142857143</v>
      </c>
      <c r="L1882" s="179" t="s">
        <v>140</v>
      </c>
    </row>
    <row r="1883" ht="11.25" customHeight="1">
      <c r="A1883" s="247" t="s">
        <v>3978</v>
      </c>
      <c r="B1883" s="243" t="s">
        <v>3979</v>
      </c>
      <c r="C1883" s="178" t="s">
        <v>135</v>
      </c>
      <c r="D1883" s="187" t="s">
        <v>6180</v>
      </c>
      <c r="E1883" s="244" t="s">
        <v>3985</v>
      </c>
      <c r="F1883" s="245" t="s">
        <v>2106</v>
      </c>
      <c r="G1883" s="178">
        <v>7.0</v>
      </c>
      <c r="H1883" s="178">
        <v>7.0</v>
      </c>
      <c r="I1883" s="178">
        <v>8.0</v>
      </c>
      <c r="J1883" s="184">
        <v>50.0</v>
      </c>
      <c r="K1883" s="246">
        <v>7.142857142857143</v>
      </c>
      <c r="L1883" s="179" t="s">
        <v>140</v>
      </c>
    </row>
    <row r="1884" ht="11.25" customHeight="1">
      <c r="A1884" s="247" t="s">
        <v>3978</v>
      </c>
      <c r="B1884" s="243" t="s">
        <v>3979</v>
      </c>
      <c r="C1884" s="178" t="s">
        <v>135</v>
      </c>
      <c r="D1884" s="187" t="s">
        <v>6181</v>
      </c>
      <c r="E1884" s="244" t="s">
        <v>3987</v>
      </c>
      <c r="F1884" s="245" t="s">
        <v>1085</v>
      </c>
      <c r="G1884" s="178">
        <v>7.0</v>
      </c>
      <c r="H1884" s="178">
        <v>7.0</v>
      </c>
      <c r="I1884" s="178">
        <v>8.0</v>
      </c>
      <c r="J1884" s="184">
        <v>50.0</v>
      </c>
      <c r="K1884" s="246">
        <v>7.142857142857143</v>
      </c>
      <c r="L1884" s="179" t="s">
        <v>140</v>
      </c>
    </row>
    <row r="1885" ht="11.25" customHeight="1">
      <c r="A1885" s="248" t="s">
        <v>6182</v>
      </c>
      <c r="B1885" s="249" t="s">
        <v>6183</v>
      </c>
      <c r="C1885" s="250" t="s">
        <v>135</v>
      </c>
      <c r="D1885" s="187" t="s">
        <v>6011</v>
      </c>
      <c r="E1885" s="251" t="s">
        <v>6184</v>
      </c>
      <c r="F1885" s="250" t="s">
        <v>2106</v>
      </c>
      <c r="G1885" s="252">
        <v>6.0</v>
      </c>
      <c r="H1885" s="178">
        <v>6.0</v>
      </c>
      <c r="I1885" s="178">
        <v>6.0</v>
      </c>
      <c r="J1885" s="184">
        <v>50.0</v>
      </c>
      <c r="K1885" s="246">
        <v>8.333333333333334</v>
      </c>
      <c r="L1885" s="179" t="s">
        <v>140</v>
      </c>
    </row>
    <row r="1886" ht="11.25" customHeight="1">
      <c r="A1886" s="248" t="s">
        <v>6182</v>
      </c>
      <c r="B1886" s="249" t="s">
        <v>6183</v>
      </c>
      <c r="C1886" s="250" t="s">
        <v>135</v>
      </c>
      <c r="D1886" s="187" t="s">
        <v>6185</v>
      </c>
      <c r="E1886" s="251" t="s">
        <v>5334</v>
      </c>
      <c r="F1886" s="250" t="s">
        <v>2106</v>
      </c>
      <c r="G1886" s="252">
        <v>6.0</v>
      </c>
      <c r="H1886" s="178">
        <v>6.0</v>
      </c>
      <c r="I1886" s="178">
        <v>6.0</v>
      </c>
      <c r="J1886" s="184">
        <v>50.0</v>
      </c>
      <c r="K1886" s="246">
        <v>8.333333333333334</v>
      </c>
      <c r="L1886" s="179" t="s">
        <v>140</v>
      </c>
    </row>
    <row r="1887" ht="11.25" customHeight="1">
      <c r="A1887" s="187" t="s">
        <v>6186</v>
      </c>
      <c r="B1887" s="243" t="s">
        <v>6187</v>
      </c>
      <c r="C1887" s="178" t="s">
        <v>135</v>
      </c>
      <c r="D1887" s="187" t="s">
        <v>6188</v>
      </c>
      <c r="E1887" s="244" t="s">
        <v>6062</v>
      </c>
      <c r="F1887" s="245" t="s">
        <v>1085</v>
      </c>
      <c r="G1887" s="178">
        <v>4.0</v>
      </c>
      <c r="H1887" s="178">
        <v>4.0</v>
      </c>
      <c r="I1887" s="178">
        <v>4.0</v>
      </c>
      <c r="J1887" s="184">
        <v>50.0</v>
      </c>
      <c r="K1887" s="246">
        <v>12.5</v>
      </c>
      <c r="L1887" s="179" t="s">
        <v>140</v>
      </c>
    </row>
    <row r="1888" ht="11.25" customHeight="1">
      <c r="A1888" s="248" t="s">
        <v>6189</v>
      </c>
      <c r="B1888" s="249" t="s">
        <v>6190</v>
      </c>
      <c r="C1888" s="250" t="s">
        <v>135</v>
      </c>
      <c r="D1888" s="187" t="s">
        <v>6191</v>
      </c>
      <c r="E1888" s="251" t="s">
        <v>6192</v>
      </c>
      <c r="F1888" s="250" t="s">
        <v>1085</v>
      </c>
      <c r="G1888" s="252">
        <v>5.0</v>
      </c>
      <c r="H1888" s="178">
        <v>5.0</v>
      </c>
      <c r="I1888" s="178">
        <v>5.0</v>
      </c>
      <c r="J1888" s="184">
        <v>50.0</v>
      </c>
      <c r="K1888" s="246">
        <v>10.0</v>
      </c>
      <c r="L1888" s="179" t="s">
        <v>140</v>
      </c>
    </row>
    <row r="1889" ht="11.25" customHeight="1">
      <c r="A1889" s="247" t="s">
        <v>6193</v>
      </c>
      <c r="B1889" s="243" t="s">
        <v>6194</v>
      </c>
      <c r="C1889" s="178" t="s">
        <v>135</v>
      </c>
      <c r="D1889" s="187" t="s">
        <v>6195</v>
      </c>
      <c r="E1889" s="244" t="s">
        <v>1489</v>
      </c>
      <c r="F1889" s="245" t="s">
        <v>2106</v>
      </c>
      <c r="G1889" s="178">
        <v>7.0</v>
      </c>
      <c r="H1889" s="178">
        <v>7.0</v>
      </c>
      <c r="I1889" s="178">
        <v>7.0</v>
      </c>
      <c r="J1889" s="184">
        <v>50.0</v>
      </c>
      <c r="K1889" s="246">
        <v>7.142857142857143</v>
      </c>
      <c r="L1889" s="179" t="s">
        <v>140</v>
      </c>
    </row>
    <row r="1890" ht="11.25" customHeight="1">
      <c r="A1890" s="247" t="s">
        <v>6193</v>
      </c>
      <c r="B1890" s="243" t="s">
        <v>6194</v>
      </c>
      <c r="C1890" s="178" t="s">
        <v>135</v>
      </c>
      <c r="D1890" s="187" t="s">
        <v>6196</v>
      </c>
      <c r="E1890" s="244" t="s">
        <v>1492</v>
      </c>
      <c r="F1890" s="245" t="s">
        <v>2106</v>
      </c>
      <c r="G1890" s="178">
        <v>7.0</v>
      </c>
      <c r="H1890" s="178">
        <v>7.0</v>
      </c>
      <c r="I1890" s="178">
        <v>7.0</v>
      </c>
      <c r="J1890" s="184">
        <v>50.0</v>
      </c>
      <c r="K1890" s="246">
        <v>7.142857142857143</v>
      </c>
      <c r="L1890" s="179" t="s">
        <v>140</v>
      </c>
    </row>
    <row r="1891" ht="11.25" customHeight="1">
      <c r="A1891" s="247" t="s">
        <v>6193</v>
      </c>
      <c r="B1891" s="243" t="s">
        <v>6194</v>
      </c>
      <c r="C1891" s="178" t="s">
        <v>135</v>
      </c>
      <c r="D1891" s="187" t="s">
        <v>6197</v>
      </c>
      <c r="E1891" s="244" t="s">
        <v>6198</v>
      </c>
      <c r="F1891" s="245" t="s">
        <v>1085</v>
      </c>
      <c r="G1891" s="178">
        <v>7.0</v>
      </c>
      <c r="H1891" s="178">
        <v>7.0</v>
      </c>
      <c r="I1891" s="178">
        <v>7.0</v>
      </c>
      <c r="J1891" s="184">
        <v>50.0</v>
      </c>
      <c r="K1891" s="246">
        <v>7.142857142857143</v>
      </c>
      <c r="L1891" s="179" t="s">
        <v>140</v>
      </c>
    </row>
    <row r="1892" ht="11.25" customHeight="1">
      <c r="A1892" s="247" t="s">
        <v>6193</v>
      </c>
      <c r="B1892" s="243" t="s">
        <v>6194</v>
      </c>
      <c r="C1892" s="178" t="s">
        <v>135</v>
      </c>
      <c r="D1892" s="187" t="s">
        <v>6199</v>
      </c>
      <c r="E1892" s="244" t="s">
        <v>4012</v>
      </c>
      <c r="F1892" s="245" t="s">
        <v>1085</v>
      </c>
      <c r="G1892" s="178">
        <v>7.0</v>
      </c>
      <c r="H1892" s="178">
        <v>7.0</v>
      </c>
      <c r="I1892" s="178">
        <v>7.0</v>
      </c>
      <c r="J1892" s="184">
        <v>50.0</v>
      </c>
      <c r="K1892" s="246">
        <v>7.142857142857143</v>
      </c>
      <c r="L1892" s="179" t="s">
        <v>140</v>
      </c>
    </row>
    <row r="1893" ht="11.25" customHeight="1">
      <c r="A1893" s="247" t="s">
        <v>6200</v>
      </c>
      <c r="B1893" s="243" t="s">
        <v>6201</v>
      </c>
      <c r="C1893" s="178" t="s">
        <v>135</v>
      </c>
      <c r="D1893" s="187" t="s">
        <v>6202</v>
      </c>
      <c r="E1893" s="244" t="s">
        <v>6203</v>
      </c>
      <c r="F1893" s="245" t="s">
        <v>2561</v>
      </c>
      <c r="G1893" s="178">
        <v>5.0</v>
      </c>
      <c r="H1893" s="178">
        <v>5.0</v>
      </c>
      <c r="I1893" s="178">
        <v>5.0</v>
      </c>
      <c r="J1893" s="184">
        <v>50.0</v>
      </c>
      <c r="K1893" s="246">
        <v>10.0</v>
      </c>
      <c r="L1893" s="179" t="s">
        <v>140</v>
      </c>
    </row>
    <row r="1894" ht="11.25" customHeight="1">
      <c r="A1894" s="247" t="s">
        <v>6200</v>
      </c>
      <c r="B1894" s="243" t="s">
        <v>6201</v>
      </c>
      <c r="C1894" s="178" t="s">
        <v>135</v>
      </c>
      <c r="D1894" s="187" t="s">
        <v>6204</v>
      </c>
      <c r="E1894" s="244" t="s">
        <v>6205</v>
      </c>
      <c r="F1894" s="245" t="s">
        <v>2561</v>
      </c>
      <c r="G1894" s="178">
        <v>5.0</v>
      </c>
      <c r="H1894" s="178">
        <v>5.0</v>
      </c>
      <c r="I1894" s="178">
        <v>5.0</v>
      </c>
      <c r="J1894" s="184">
        <v>50.0</v>
      </c>
      <c r="K1894" s="246">
        <v>10.0</v>
      </c>
      <c r="L1894" s="179" t="s">
        <v>140</v>
      </c>
    </row>
    <row r="1895" ht="11.25" customHeight="1">
      <c r="A1895" s="187" t="s">
        <v>6206</v>
      </c>
      <c r="B1895" s="253" t="s">
        <v>6207</v>
      </c>
      <c r="C1895" s="254" t="s">
        <v>135</v>
      </c>
      <c r="D1895" s="187" t="s">
        <v>6208</v>
      </c>
      <c r="E1895" s="244" t="s">
        <v>6209</v>
      </c>
      <c r="F1895" s="245" t="s">
        <v>2106</v>
      </c>
      <c r="G1895" s="178">
        <v>4.0</v>
      </c>
      <c r="H1895" s="178">
        <v>4.0</v>
      </c>
      <c r="I1895" s="178">
        <v>4.0</v>
      </c>
      <c r="J1895" s="184">
        <v>50.0</v>
      </c>
      <c r="K1895" s="246">
        <v>12.5</v>
      </c>
      <c r="L1895" s="179" t="s">
        <v>140</v>
      </c>
    </row>
    <row r="1896" ht="11.25" customHeight="1">
      <c r="A1896" s="247" t="s">
        <v>6210</v>
      </c>
      <c r="B1896" s="243" t="s">
        <v>6211</v>
      </c>
      <c r="C1896" s="254" t="s">
        <v>135</v>
      </c>
      <c r="D1896" s="187" t="s">
        <v>6212</v>
      </c>
      <c r="E1896" s="244" t="s">
        <v>6213</v>
      </c>
      <c r="F1896" s="245" t="s">
        <v>2106</v>
      </c>
      <c r="G1896" s="178">
        <v>4.0</v>
      </c>
      <c r="H1896" s="178">
        <v>4.0</v>
      </c>
      <c r="I1896" s="178">
        <v>4.0</v>
      </c>
      <c r="J1896" s="184">
        <v>50.0</v>
      </c>
      <c r="K1896" s="246">
        <v>12.5</v>
      </c>
      <c r="L1896" s="179" t="s">
        <v>140</v>
      </c>
    </row>
    <row r="1897" ht="11.25" customHeight="1">
      <c r="A1897" s="247" t="s">
        <v>6214</v>
      </c>
      <c r="B1897" s="243" t="s">
        <v>6215</v>
      </c>
      <c r="C1897" s="254" t="s">
        <v>135</v>
      </c>
      <c r="D1897" s="187" t="s">
        <v>6216</v>
      </c>
      <c r="E1897" s="244" t="s">
        <v>1421</v>
      </c>
      <c r="F1897" s="245" t="s">
        <v>2106</v>
      </c>
      <c r="G1897" s="178">
        <v>4.0</v>
      </c>
      <c r="H1897" s="178">
        <v>3.0</v>
      </c>
      <c r="I1897" s="178">
        <v>4.0</v>
      </c>
      <c r="J1897" s="184">
        <v>50.0</v>
      </c>
      <c r="K1897" s="246">
        <v>12.5</v>
      </c>
      <c r="L1897" s="179" t="s">
        <v>140</v>
      </c>
    </row>
    <row r="1898" ht="11.25" customHeight="1">
      <c r="A1898" s="247" t="s">
        <v>6217</v>
      </c>
      <c r="B1898" s="243" t="s">
        <v>6218</v>
      </c>
      <c r="C1898" s="254" t="s">
        <v>135</v>
      </c>
      <c r="D1898" s="187" t="s">
        <v>6219</v>
      </c>
      <c r="E1898" s="244" t="s">
        <v>6220</v>
      </c>
      <c r="F1898" s="245" t="s">
        <v>1085</v>
      </c>
      <c r="G1898" s="178">
        <v>1.0</v>
      </c>
      <c r="H1898" s="178">
        <v>1.0</v>
      </c>
      <c r="I1898" s="178">
        <v>3.0</v>
      </c>
      <c r="J1898" s="184">
        <v>50.0</v>
      </c>
      <c r="K1898" s="246">
        <v>50.0</v>
      </c>
      <c r="L1898" s="179" t="s">
        <v>140</v>
      </c>
    </row>
    <row r="1899" ht="11.25" customHeight="1">
      <c r="A1899" s="146" t="s">
        <v>6221</v>
      </c>
      <c r="B1899" s="189" t="s">
        <v>6222</v>
      </c>
      <c r="C1899" s="241" t="s">
        <v>135</v>
      </c>
      <c r="D1899" s="179" t="s">
        <v>6223</v>
      </c>
      <c r="E1899" s="179" t="s">
        <v>3941</v>
      </c>
      <c r="F1899" s="241" t="s">
        <v>1967</v>
      </c>
      <c r="G1899" s="241">
        <v>3.0</v>
      </c>
      <c r="H1899" s="241">
        <v>3.0</v>
      </c>
      <c r="I1899" s="241">
        <v>3.0</v>
      </c>
      <c r="J1899" s="241">
        <v>50.0</v>
      </c>
      <c r="K1899" s="241">
        <v>16.66666666666667</v>
      </c>
      <c r="L1899" s="179" t="s">
        <v>141</v>
      </c>
    </row>
    <row r="1900" ht="11.25" customHeight="1">
      <c r="A1900" s="146" t="s">
        <v>6224</v>
      </c>
      <c r="B1900" s="189" t="s">
        <v>6225</v>
      </c>
      <c r="C1900" s="241" t="s">
        <v>135</v>
      </c>
      <c r="D1900" s="179" t="s">
        <v>6226</v>
      </c>
      <c r="E1900" s="179" t="s">
        <v>6227</v>
      </c>
      <c r="F1900" s="241" t="s">
        <v>1967</v>
      </c>
      <c r="G1900" s="241">
        <v>2.0</v>
      </c>
      <c r="H1900" s="241">
        <v>2.0</v>
      </c>
      <c r="I1900" s="241">
        <v>2.0</v>
      </c>
      <c r="J1900" s="241">
        <v>50.0</v>
      </c>
      <c r="K1900" s="241">
        <v>25.0</v>
      </c>
      <c r="L1900" s="179" t="s">
        <v>141</v>
      </c>
    </row>
    <row r="1901" ht="11.25" customHeight="1">
      <c r="A1901" s="146" t="s">
        <v>6224</v>
      </c>
      <c r="B1901" s="189" t="s">
        <v>6225</v>
      </c>
      <c r="C1901" s="241" t="s">
        <v>135</v>
      </c>
      <c r="D1901" s="179" t="s">
        <v>6228</v>
      </c>
      <c r="E1901" s="179" t="s">
        <v>6229</v>
      </c>
      <c r="F1901" s="241" t="s">
        <v>1967</v>
      </c>
      <c r="G1901" s="241">
        <v>2.0</v>
      </c>
      <c r="H1901" s="241">
        <v>2.0</v>
      </c>
      <c r="I1901" s="241">
        <v>2.0</v>
      </c>
      <c r="J1901" s="241">
        <v>50.0</v>
      </c>
      <c r="K1901" s="241">
        <v>25.0</v>
      </c>
      <c r="L1901" s="179" t="s">
        <v>141</v>
      </c>
    </row>
    <row r="1902" ht="11.25" customHeight="1">
      <c r="A1902" s="146" t="s">
        <v>6224</v>
      </c>
      <c r="B1902" s="189" t="s">
        <v>6225</v>
      </c>
      <c r="C1902" s="241" t="s">
        <v>135</v>
      </c>
      <c r="D1902" s="179" t="s">
        <v>6230</v>
      </c>
      <c r="E1902" s="179" t="s">
        <v>6231</v>
      </c>
      <c r="F1902" s="241" t="s">
        <v>1967</v>
      </c>
      <c r="G1902" s="241">
        <v>2.0</v>
      </c>
      <c r="H1902" s="241">
        <v>2.0</v>
      </c>
      <c r="I1902" s="241">
        <v>2.0</v>
      </c>
      <c r="J1902" s="241">
        <v>50.0</v>
      </c>
      <c r="K1902" s="241">
        <v>25.0</v>
      </c>
      <c r="L1902" s="179" t="s">
        <v>141</v>
      </c>
    </row>
    <row r="1903" ht="11.25" customHeight="1">
      <c r="A1903" s="146" t="s">
        <v>6224</v>
      </c>
      <c r="B1903" s="189" t="s">
        <v>6225</v>
      </c>
      <c r="C1903" s="241" t="s">
        <v>135</v>
      </c>
      <c r="D1903" s="179" t="s">
        <v>6232</v>
      </c>
      <c r="E1903" s="179" t="s">
        <v>3941</v>
      </c>
      <c r="F1903" s="241" t="s">
        <v>1967</v>
      </c>
      <c r="G1903" s="241">
        <v>2.0</v>
      </c>
      <c r="H1903" s="241">
        <v>2.0</v>
      </c>
      <c r="I1903" s="241">
        <v>2.0</v>
      </c>
      <c r="J1903" s="241">
        <v>50.0</v>
      </c>
      <c r="K1903" s="241">
        <v>25.0</v>
      </c>
      <c r="L1903" s="179" t="s">
        <v>141</v>
      </c>
    </row>
    <row r="1904" ht="11.25" customHeight="1">
      <c r="A1904" s="146" t="s">
        <v>6224</v>
      </c>
      <c r="B1904" s="189" t="s">
        <v>6225</v>
      </c>
      <c r="C1904" s="241" t="s">
        <v>135</v>
      </c>
      <c r="D1904" s="179" t="s">
        <v>6233</v>
      </c>
      <c r="E1904" s="179" t="s">
        <v>6234</v>
      </c>
      <c r="F1904" s="241" t="s">
        <v>1967</v>
      </c>
      <c r="G1904" s="241">
        <v>2.0</v>
      </c>
      <c r="H1904" s="241">
        <v>2.0</v>
      </c>
      <c r="I1904" s="241">
        <v>2.0</v>
      </c>
      <c r="J1904" s="241">
        <v>50.0</v>
      </c>
      <c r="K1904" s="241">
        <v>25.0</v>
      </c>
      <c r="L1904" s="179" t="s">
        <v>141</v>
      </c>
    </row>
    <row r="1905" ht="11.25" customHeight="1">
      <c r="A1905" s="146" t="s">
        <v>6224</v>
      </c>
      <c r="B1905" s="189" t="s">
        <v>6225</v>
      </c>
      <c r="C1905" s="241" t="s">
        <v>135</v>
      </c>
      <c r="D1905" s="179" t="s">
        <v>6235</v>
      </c>
      <c r="E1905" s="179" t="s">
        <v>6236</v>
      </c>
      <c r="F1905" s="241" t="s">
        <v>1967</v>
      </c>
      <c r="G1905" s="241">
        <v>2.0</v>
      </c>
      <c r="H1905" s="241">
        <v>2.0</v>
      </c>
      <c r="I1905" s="241">
        <v>2.0</v>
      </c>
      <c r="J1905" s="241">
        <v>50.0</v>
      </c>
      <c r="K1905" s="241">
        <v>25.0</v>
      </c>
      <c r="L1905" s="179" t="s">
        <v>141</v>
      </c>
    </row>
    <row r="1906" ht="11.25" customHeight="1">
      <c r="A1906" s="146" t="s">
        <v>6224</v>
      </c>
      <c r="B1906" s="189" t="s">
        <v>6225</v>
      </c>
      <c r="C1906" s="241" t="s">
        <v>135</v>
      </c>
      <c r="D1906" s="179" t="s">
        <v>6237</v>
      </c>
      <c r="E1906" s="179" t="s">
        <v>6238</v>
      </c>
      <c r="F1906" s="241" t="s">
        <v>1967</v>
      </c>
      <c r="G1906" s="241">
        <v>2.0</v>
      </c>
      <c r="H1906" s="241">
        <v>2.0</v>
      </c>
      <c r="I1906" s="241">
        <v>2.0</v>
      </c>
      <c r="J1906" s="241">
        <v>50.0</v>
      </c>
      <c r="K1906" s="241">
        <v>25.0</v>
      </c>
      <c r="L1906" s="179" t="s">
        <v>141</v>
      </c>
    </row>
    <row r="1907" ht="11.25" customHeight="1">
      <c r="A1907" s="146" t="s">
        <v>6239</v>
      </c>
      <c r="B1907" s="189" t="s">
        <v>6240</v>
      </c>
      <c r="C1907" s="241" t="s">
        <v>135</v>
      </c>
      <c r="D1907" s="179" t="s">
        <v>6232</v>
      </c>
      <c r="E1907" s="179" t="s">
        <v>3941</v>
      </c>
      <c r="F1907" s="241" t="s">
        <v>1967</v>
      </c>
      <c r="G1907" s="241">
        <v>3.0</v>
      </c>
      <c r="H1907" s="241">
        <v>3.0</v>
      </c>
      <c r="I1907" s="241">
        <v>3.0</v>
      </c>
      <c r="J1907" s="241">
        <v>50.0</v>
      </c>
      <c r="K1907" s="241">
        <v>16.66666666666667</v>
      </c>
      <c r="L1907" s="179" t="s">
        <v>141</v>
      </c>
    </row>
    <row r="1908" ht="11.25" customHeight="1">
      <c r="A1908" s="146" t="s">
        <v>6239</v>
      </c>
      <c r="B1908" s="189" t="s">
        <v>6240</v>
      </c>
      <c r="C1908" s="241" t="s">
        <v>135</v>
      </c>
      <c r="D1908" s="179" t="s">
        <v>6241</v>
      </c>
      <c r="E1908" s="179" t="s">
        <v>6242</v>
      </c>
      <c r="F1908" s="241" t="s">
        <v>1967</v>
      </c>
      <c r="G1908" s="241">
        <v>3.0</v>
      </c>
      <c r="H1908" s="241">
        <v>3.0</v>
      </c>
      <c r="I1908" s="241">
        <v>3.0</v>
      </c>
      <c r="J1908" s="241">
        <v>50.0</v>
      </c>
      <c r="K1908" s="241">
        <v>16.66666666666667</v>
      </c>
      <c r="L1908" s="179" t="s">
        <v>141</v>
      </c>
    </row>
    <row r="1909" ht="11.25" customHeight="1">
      <c r="A1909" s="146" t="s">
        <v>6243</v>
      </c>
      <c r="B1909" s="189" t="s">
        <v>6244</v>
      </c>
      <c r="C1909" s="241" t="s">
        <v>135</v>
      </c>
      <c r="D1909" s="179" t="s">
        <v>6245</v>
      </c>
      <c r="E1909" s="179" t="s">
        <v>3914</v>
      </c>
      <c r="F1909" s="241" t="s">
        <v>1967</v>
      </c>
      <c r="G1909" s="241">
        <v>3.0</v>
      </c>
      <c r="H1909" s="241">
        <v>3.0</v>
      </c>
      <c r="I1909" s="241">
        <v>4.0</v>
      </c>
      <c r="J1909" s="241">
        <v>50.0</v>
      </c>
      <c r="K1909" s="241">
        <v>16.66666666666667</v>
      </c>
      <c r="L1909" s="179" t="s">
        <v>141</v>
      </c>
    </row>
    <row r="1910" ht="11.25" customHeight="1">
      <c r="A1910" s="146" t="s">
        <v>6243</v>
      </c>
      <c r="B1910" s="189" t="s">
        <v>6244</v>
      </c>
      <c r="C1910" s="241" t="s">
        <v>135</v>
      </c>
      <c r="D1910" s="179" t="s">
        <v>6246</v>
      </c>
      <c r="E1910" s="179" t="s">
        <v>3916</v>
      </c>
      <c r="F1910" s="241" t="s">
        <v>1967</v>
      </c>
      <c r="G1910" s="241">
        <v>3.0</v>
      </c>
      <c r="H1910" s="241">
        <v>3.0</v>
      </c>
      <c r="I1910" s="241">
        <v>4.0</v>
      </c>
      <c r="J1910" s="241">
        <v>50.0</v>
      </c>
      <c r="K1910" s="241">
        <v>16.66666666666667</v>
      </c>
      <c r="L1910" s="179" t="s">
        <v>141</v>
      </c>
    </row>
    <row r="1911" ht="11.25" customHeight="1">
      <c r="A1911" s="146" t="s">
        <v>6079</v>
      </c>
      <c r="B1911" s="189" t="s">
        <v>6080</v>
      </c>
      <c r="C1911" s="241" t="s">
        <v>135</v>
      </c>
      <c r="D1911" s="179" t="s">
        <v>6247</v>
      </c>
      <c r="E1911" s="179" t="s">
        <v>6082</v>
      </c>
      <c r="F1911" s="241" t="s">
        <v>1967</v>
      </c>
      <c r="G1911" s="241">
        <v>6.0</v>
      </c>
      <c r="H1911" s="241">
        <v>6.0</v>
      </c>
      <c r="I1911" s="241">
        <v>6.0</v>
      </c>
      <c r="J1911" s="241">
        <v>50.0</v>
      </c>
      <c r="K1911" s="241">
        <v>8.333333333333334</v>
      </c>
      <c r="L1911" s="179" t="s">
        <v>141</v>
      </c>
    </row>
    <row r="1912" ht="11.25" customHeight="1">
      <c r="A1912" s="146" t="s">
        <v>6079</v>
      </c>
      <c r="B1912" s="189" t="s">
        <v>6080</v>
      </c>
      <c r="C1912" s="241" t="s">
        <v>135</v>
      </c>
      <c r="D1912" s="179" t="s">
        <v>6248</v>
      </c>
      <c r="E1912" s="179" t="s">
        <v>6086</v>
      </c>
      <c r="F1912" s="241" t="s">
        <v>1967</v>
      </c>
      <c r="G1912" s="241">
        <v>6.0</v>
      </c>
      <c r="H1912" s="241">
        <v>6.0</v>
      </c>
      <c r="I1912" s="241">
        <v>6.0</v>
      </c>
      <c r="J1912" s="241">
        <v>50.0</v>
      </c>
      <c r="K1912" s="241">
        <v>8.333333333333334</v>
      </c>
      <c r="L1912" s="179" t="s">
        <v>141</v>
      </c>
    </row>
    <row r="1913" ht="11.25" customHeight="1">
      <c r="A1913" s="146" t="s">
        <v>6079</v>
      </c>
      <c r="B1913" s="189" t="s">
        <v>6080</v>
      </c>
      <c r="C1913" s="241" t="s">
        <v>135</v>
      </c>
      <c r="D1913" s="179" t="s">
        <v>6249</v>
      </c>
      <c r="E1913" s="179" t="s">
        <v>6250</v>
      </c>
      <c r="F1913" s="241" t="s">
        <v>1967</v>
      </c>
      <c r="G1913" s="241">
        <v>6.0</v>
      </c>
      <c r="H1913" s="241">
        <v>6.0</v>
      </c>
      <c r="I1913" s="241">
        <v>6.0</v>
      </c>
      <c r="J1913" s="241">
        <v>50.0</v>
      </c>
      <c r="K1913" s="241">
        <v>8.333333333333334</v>
      </c>
      <c r="L1913" s="179" t="s">
        <v>141</v>
      </c>
    </row>
    <row r="1914" ht="11.25" customHeight="1">
      <c r="A1914" s="146" t="s">
        <v>6251</v>
      </c>
      <c r="B1914" s="189" t="s">
        <v>6252</v>
      </c>
      <c r="C1914" s="241" t="s">
        <v>135</v>
      </c>
      <c r="D1914" s="179" t="s">
        <v>6253</v>
      </c>
      <c r="E1914" s="179" t="s">
        <v>6209</v>
      </c>
      <c r="F1914" s="241" t="s">
        <v>1967</v>
      </c>
      <c r="G1914" s="241">
        <v>4.0</v>
      </c>
      <c r="H1914" s="241">
        <v>4.0</v>
      </c>
      <c r="I1914" s="241">
        <v>4.0</v>
      </c>
      <c r="J1914" s="241">
        <v>50.0</v>
      </c>
      <c r="K1914" s="241">
        <v>12.5</v>
      </c>
      <c r="L1914" s="179" t="s">
        <v>141</v>
      </c>
    </row>
    <row r="1915" ht="11.25" customHeight="1">
      <c r="A1915" s="146" t="s">
        <v>6254</v>
      </c>
      <c r="B1915" s="189" t="s">
        <v>6255</v>
      </c>
      <c r="C1915" s="241" t="s">
        <v>135</v>
      </c>
      <c r="D1915" s="179" t="s">
        <v>6256</v>
      </c>
      <c r="E1915" s="179" t="s">
        <v>6257</v>
      </c>
      <c r="F1915" s="241" t="s">
        <v>1967</v>
      </c>
      <c r="G1915" s="241">
        <v>4.0</v>
      </c>
      <c r="H1915" s="241">
        <v>4.0</v>
      </c>
      <c r="I1915" s="241">
        <v>4.0</v>
      </c>
      <c r="J1915" s="241">
        <v>50.0</v>
      </c>
      <c r="K1915" s="241">
        <v>12.5</v>
      </c>
      <c r="L1915" s="179" t="s">
        <v>141</v>
      </c>
    </row>
    <row r="1916" ht="11.25" customHeight="1">
      <c r="A1916" s="146" t="s">
        <v>6254</v>
      </c>
      <c r="B1916" s="189" t="s">
        <v>6255</v>
      </c>
      <c r="C1916" s="241" t="s">
        <v>135</v>
      </c>
      <c r="D1916" s="179" t="s">
        <v>6258</v>
      </c>
      <c r="E1916" s="179" t="s">
        <v>6259</v>
      </c>
      <c r="F1916" s="241" t="s">
        <v>1967</v>
      </c>
      <c r="G1916" s="241">
        <v>4.0</v>
      </c>
      <c r="H1916" s="241">
        <v>4.0</v>
      </c>
      <c r="I1916" s="241">
        <v>4.0</v>
      </c>
      <c r="J1916" s="241">
        <v>50.0</v>
      </c>
      <c r="K1916" s="241">
        <v>12.5</v>
      </c>
      <c r="L1916" s="179" t="s">
        <v>141</v>
      </c>
    </row>
    <row r="1917" ht="11.25" customHeight="1">
      <c r="A1917" s="146" t="s">
        <v>6260</v>
      </c>
      <c r="B1917" s="189" t="s">
        <v>6261</v>
      </c>
      <c r="C1917" s="241" t="s">
        <v>135</v>
      </c>
      <c r="D1917" s="179" t="s">
        <v>6262</v>
      </c>
      <c r="E1917" s="179" t="s">
        <v>6213</v>
      </c>
      <c r="F1917" s="241" t="s">
        <v>1967</v>
      </c>
      <c r="G1917" s="241">
        <v>4.0</v>
      </c>
      <c r="H1917" s="241">
        <v>4.0</v>
      </c>
      <c r="I1917" s="241">
        <v>4.0</v>
      </c>
      <c r="J1917" s="241">
        <v>50.0</v>
      </c>
      <c r="K1917" s="241">
        <v>12.5</v>
      </c>
      <c r="L1917" s="179" t="s">
        <v>141</v>
      </c>
    </row>
    <row r="1918" ht="11.25" customHeight="1">
      <c r="A1918" s="146" t="s">
        <v>6263</v>
      </c>
      <c r="B1918" s="189" t="s">
        <v>6264</v>
      </c>
      <c r="C1918" s="241" t="s">
        <v>135</v>
      </c>
      <c r="D1918" s="179" t="s">
        <v>6265</v>
      </c>
      <c r="E1918" s="179" t="s">
        <v>6266</v>
      </c>
      <c r="F1918" s="241" t="s">
        <v>505</v>
      </c>
      <c r="G1918" s="241">
        <v>5.0</v>
      </c>
      <c r="H1918" s="241">
        <v>5.0</v>
      </c>
      <c r="I1918" s="241">
        <v>5.0</v>
      </c>
      <c r="J1918" s="241">
        <v>50.0</v>
      </c>
      <c r="K1918" s="241">
        <v>10.0</v>
      </c>
      <c r="L1918" s="179" t="s">
        <v>141</v>
      </c>
    </row>
    <row r="1919" ht="11.25" customHeight="1">
      <c r="A1919" s="146" t="s">
        <v>6267</v>
      </c>
      <c r="B1919" s="189" t="s">
        <v>6268</v>
      </c>
      <c r="C1919" s="241" t="s">
        <v>135</v>
      </c>
      <c r="D1919" s="179" t="s">
        <v>6226</v>
      </c>
      <c r="E1919" s="179" t="s">
        <v>6227</v>
      </c>
      <c r="F1919" s="241" t="s">
        <v>1967</v>
      </c>
      <c r="G1919" s="241">
        <v>2.0</v>
      </c>
      <c r="H1919" s="241">
        <v>2.0</v>
      </c>
      <c r="I1919" s="241">
        <v>2.0</v>
      </c>
      <c r="J1919" s="241">
        <v>50.0</v>
      </c>
      <c r="K1919" s="241">
        <v>25.0</v>
      </c>
      <c r="L1919" s="179" t="s">
        <v>141</v>
      </c>
    </row>
    <row r="1920" ht="11.25" customHeight="1">
      <c r="A1920" s="146" t="s">
        <v>6269</v>
      </c>
      <c r="B1920" s="189" t="s">
        <v>6270</v>
      </c>
      <c r="C1920" s="241" t="s">
        <v>135</v>
      </c>
      <c r="D1920" s="179" t="s">
        <v>6271</v>
      </c>
      <c r="E1920" s="179" t="s">
        <v>6173</v>
      </c>
      <c r="F1920" s="241" t="s">
        <v>505</v>
      </c>
      <c r="G1920" s="241">
        <v>3.0</v>
      </c>
      <c r="H1920" s="241">
        <v>3.0</v>
      </c>
      <c r="I1920" s="241">
        <v>4.0</v>
      </c>
      <c r="J1920" s="241">
        <v>50.0</v>
      </c>
      <c r="K1920" s="241">
        <v>16.66666666666667</v>
      </c>
      <c r="L1920" s="179" t="s">
        <v>141</v>
      </c>
    </row>
    <row r="1921" ht="11.25" customHeight="1">
      <c r="A1921" s="146" t="s">
        <v>6272</v>
      </c>
      <c r="B1921" s="189" t="s">
        <v>6273</v>
      </c>
      <c r="C1921" s="241" t="s">
        <v>135</v>
      </c>
      <c r="D1921" s="179" t="s">
        <v>6274</v>
      </c>
      <c r="E1921" s="179" t="s">
        <v>3924</v>
      </c>
      <c r="F1921" s="241" t="s">
        <v>1967</v>
      </c>
      <c r="G1921" s="241">
        <v>4.0</v>
      </c>
      <c r="H1921" s="241">
        <v>4.0</v>
      </c>
      <c r="I1921" s="241">
        <v>4.0</v>
      </c>
      <c r="J1921" s="241">
        <v>50.0</v>
      </c>
      <c r="K1921" s="241">
        <v>12.5</v>
      </c>
      <c r="L1921" s="179" t="s">
        <v>141</v>
      </c>
    </row>
    <row r="1922" ht="11.25" customHeight="1">
      <c r="A1922" s="146" t="s">
        <v>6272</v>
      </c>
      <c r="B1922" s="189" t="s">
        <v>6273</v>
      </c>
      <c r="C1922" s="241" t="s">
        <v>135</v>
      </c>
      <c r="D1922" s="179" t="s">
        <v>6275</v>
      </c>
      <c r="E1922" s="179" t="s">
        <v>3920</v>
      </c>
      <c r="F1922" s="241" t="s">
        <v>1967</v>
      </c>
      <c r="G1922" s="241">
        <v>4.0</v>
      </c>
      <c r="H1922" s="241">
        <v>4.0</v>
      </c>
      <c r="I1922" s="241">
        <v>4.0</v>
      </c>
      <c r="J1922" s="241">
        <v>50.0</v>
      </c>
      <c r="K1922" s="241">
        <v>12.5</v>
      </c>
      <c r="L1922" s="179" t="s">
        <v>141</v>
      </c>
    </row>
    <row r="1923" ht="11.25" customHeight="1">
      <c r="A1923" s="146" t="s">
        <v>6272</v>
      </c>
      <c r="B1923" s="189" t="s">
        <v>6273</v>
      </c>
      <c r="C1923" s="241" t="s">
        <v>135</v>
      </c>
      <c r="D1923" s="179" t="s">
        <v>6276</v>
      </c>
      <c r="E1923" s="179" t="s">
        <v>3922</v>
      </c>
      <c r="F1923" s="241" t="s">
        <v>1967</v>
      </c>
      <c r="G1923" s="241">
        <v>4.0</v>
      </c>
      <c r="H1923" s="241">
        <v>4.0</v>
      </c>
      <c r="I1923" s="241">
        <v>4.0</v>
      </c>
      <c r="J1923" s="241">
        <v>50.0</v>
      </c>
      <c r="K1923" s="241">
        <v>12.5</v>
      </c>
      <c r="L1923" s="179" t="s">
        <v>141</v>
      </c>
    </row>
    <row r="1924" ht="11.25" customHeight="1">
      <c r="A1924" s="146" t="s">
        <v>6277</v>
      </c>
      <c r="B1924" s="189" t="s">
        <v>6278</v>
      </c>
      <c r="C1924" s="241" t="s">
        <v>135</v>
      </c>
      <c r="D1924" s="179" t="s">
        <v>6279</v>
      </c>
      <c r="E1924" s="179" t="s">
        <v>6280</v>
      </c>
      <c r="F1924" s="241" t="s">
        <v>1967</v>
      </c>
      <c r="G1924" s="241">
        <v>3.0</v>
      </c>
      <c r="H1924" s="241">
        <v>3.0</v>
      </c>
      <c r="I1924" s="241">
        <v>3.0</v>
      </c>
      <c r="J1924" s="241">
        <v>50.0</v>
      </c>
      <c r="K1924" s="241">
        <v>16.66666666666667</v>
      </c>
      <c r="L1924" s="179" t="s">
        <v>141</v>
      </c>
    </row>
    <row r="1925" ht="11.25" customHeight="1">
      <c r="A1925" s="146" t="s">
        <v>6277</v>
      </c>
      <c r="B1925" s="189" t="s">
        <v>6278</v>
      </c>
      <c r="C1925" s="241" t="s">
        <v>135</v>
      </c>
      <c r="D1925" s="179" t="s">
        <v>6281</v>
      </c>
      <c r="E1925" s="179" t="s">
        <v>6282</v>
      </c>
      <c r="F1925" s="241" t="s">
        <v>1967</v>
      </c>
      <c r="G1925" s="241">
        <v>3.0</v>
      </c>
      <c r="H1925" s="241">
        <v>3.0</v>
      </c>
      <c r="I1925" s="241">
        <v>3.0</v>
      </c>
      <c r="J1925" s="241">
        <v>50.0</v>
      </c>
      <c r="K1925" s="241">
        <v>16.66666666666667</v>
      </c>
      <c r="L1925" s="179" t="s">
        <v>141</v>
      </c>
    </row>
    <row r="1926" ht="11.25" customHeight="1">
      <c r="A1926" s="146" t="s">
        <v>6090</v>
      </c>
      <c r="B1926" s="189" t="s">
        <v>6091</v>
      </c>
      <c r="C1926" s="241" t="s">
        <v>135</v>
      </c>
      <c r="D1926" s="179" t="s">
        <v>6283</v>
      </c>
      <c r="E1926" s="179" t="s">
        <v>6031</v>
      </c>
      <c r="F1926" s="241" t="s">
        <v>1967</v>
      </c>
      <c r="G1926" s="241">
        <v>6.0</v>
      </c>
      <c r="H1926" s="241">
        <v>6.0</v>
      </c>
      <c r="I1926" s="241">
        <v>6.0</v>
      </c>
      <c r="J1926" s="241">
        <v>50.0</v>
      </c>
      <c r="K1926" s="241">
        <v>8.333333333333334</v>
      </c>
      <c r="L1926" s="179" t="s">
        <v>141</v>
      </c>
    </row>
    <row r="1927" ht="11.25" customHeight="1">
      <c r="A1927" s="146" t="s">
        <v>5979</v>
      </c>
      <c r="B1927" s="189" t="s">
        <v>5980</v>
      </c>
      <c r="C1927" s="241" t="s">
        <v>135</v>
      </c>
      <c r="D1927" s="179" t="s">
        <v>5981</v>
      </c>
      <c r="E1927" s="179" t="s">
        <v>5982</v>
      </c>
      <c r="F1927" s="241" t="s">
        <v>505</v>
      </c>
      <c r="G1927" s="241">
        <v>3.0</v>
      </c>
      <c r="H1927" s="241">
        <v>2.0</v>
      </c>
      <c r="I1927" s="241">
        <v>3.0</v>
      </c>
      <c r="J1927" s="241">
        <v>50.0</v>
      </c>
      <c r="K1927" s="241">
        <v>25.0</v>
      </c>
      <c r="L1927" s="179" t="s">
        <v>142</v>
      </c>
    </row>
    <row r="1928" ht="11.25" customHeight="1">
      <c r="A1928" s="146" t="s">
        <v>6284</v>
      </c>
      <c r="B1928" s="189" t="s">
        <v>6285</v>
      </c>
      <c r="C1928" s="241" t="s">
        <v>135</v>
      </c>
      <c r="D1928" s="179" t="s">
        <v>6286</v>
      </c>
      <c r="E1928" s="179" t="s">
        <v>6287</v>
      </c>
      <c r="F1928" s="241" t="s">
        <v>2561</v>
      </c>
      <c r="G1928" s="241">
        <v>4.0</v>
      </c>
      <c r="H1928" s="241">
        <v>4.0</v>
      </c>
      <c r="I1928" s="241">
        <v>5.0</v>
      </c>
      <c r="J1928" s="241">
        <v>50.0</v>
      </c>
      <c r="K1928" s="241">
        <v>12.5</v>
      </c>
      <c r="L1928" s="179" t="s">
        <v>142</v>
      </c>
    </row>
    <row r="1929" ht="11.25" customHeight="1">
      <c r="A1929" s="146" t="s">
        <v>5925</v>
      </c>
      <c r="B1929" s="189" t="s">
        <v>5443</v>
      </c>
      <c r="C1929" s="241" t="s">
        <v>135</v>
      </c>
      <c r="D1929" s="179" t="s">
        <v>5926</v>
      </c>
      <c r="E1929" s="179" t="s">
        <v>5927</v>
      </c>
      <c r="F1929" s="241" t="s">
        <v>1967</v>
      </c>
      <c r="G1929" s="241">
        <v>5.0</v>
      </c>
      <c r="H1929" s="241">
        <v>5.0</v>
      </c>
      <c r="I1929" s="241">
        <v>5.0</v>
      </c>
      <c r="J1929" s="241">
        <v>50.0</v>
      </c>
      <c r="K1929" s="241">
        <v>10.0</v>
      </c>
      <c r="L1929" s="179" t="s">
        <v>142</v>
      </c>
    </row>
    <row r="1930" ht="11.25" customHeight="1">
      <c r="A1930" s="146" t="s">
        <v>6288</v>
      </c>
      <c r="B1930" s="189" t="s">
        <v>6289</v>
      </c>
      <c r="C1930" s="241" t="s">
        <v>135</v>
      </c>
      <c r="D1930" s="179" t="s">
        <v>6290</v>
      </c>
      <c r="E1930" s="179" t="s">
        <v>6291</v>
      </c>
      <c r="F1930" s="241" t="s">
        <v>6292</v>
      </c>
      <c r="G1930" s="241">
        <v>2.0</v>
      </c>
      <c r="H1930" s="241">
        <v>2.0</v>
      </c>
      <c r="I1930" s="241">
        <v>2.0</v>
      </c>
      <c r="J1930" s="241">
        <v>50.0</v>
      </c>
      <c r="K1930" s="241">
        <v>25.0</v>
      </c>
      <c r="L1930" s="179" t="s">
        <v>142</v>
      </c>
    </row>
    <row r="1931" ht="11.25" customHeight="1">
      <c r="A1931" s="146" t="s">
        <v>5865</v>
      </c>
      <c r="B1931" s="189" t="s">
        <v>5866</v>
      </c>
      <c r="C1931" s="241" t="s">
        <v>135</v>
      </c>
      <c r="D1931" s="179" t="s">
        <v>5867</v>
      </c>
      <c r="E1931" s="179" t="s">
        <v>5868</v>
      </c>
      <c r="F1931" s="241" t="s">
        <v>1967</v>
      </c>
      <c r="G1931" s="241">
        <v>4.0</v>
      </c>
      <c r="H1931" s="241">
        <v>3.0</v>
      </c>
      <c r="I1931" s="241">
        <v>4.0</v>
      </c>
      <c r="J1931" s="241">
        <v>50.0</v>
      </c>
      <c r="K1931" s="241">
        <v>16.66666666666667</v>
      </c>
      <c r="L1931" s="179" t="s">
        <v>142</v>
      </c>
    </row>
    <row r="1932" ht="11.25" customHeight="1">
      <c r="A1932" s="146" t="s">
        <v>5865</v>
      </c>
      <c r="B1932" s="189" t="s">
        <v>5866</v>
      </c>
      <c r="C1932" s="241" t="s">
        <v>135</v>
      </c>
      <c r="D1932" s="179" t="s">
        <v>5869</v>
      </c>
      <c r="E1932" s="179" t="s">
        <v>5870</v>
      </c>
      <c r="F1932" s="241" t="s">
        <v>1967</v>
      </c>
      <c r="G1932" s="241">
        <v>4.0</v>
      </c>
      <c r="H1932" s="241">
        <v>3.0</v>
      </c>
      <c r="I1932" s="241">
        <v>4.0</v>
      </c>
      <c r="J1932" s="241">
        <v>50.0</v>
      </c>
      <c r="K1932" s="241">
        <v>16.66666666666667</v>
      </c>
      <c r="L1932" s="179" t="s">
        <v>142</v>
      </c>
    </row>
    <row r="1933" ht="11.25" customHeight="1">
      <c r="A1933" s="146" t="s">
        <v>5871</v>
      </c>
      <c r="B1933" s="189" t="s">
        <v>5872</v>
      </c>
      <c r="C1933" s="241" t="s">
        <v>135</v>
      </c>
      <c r="D1933" s="179" t="s">
        <v>5875</v>
      </c>
      <c r="E1933" s="179" t="s">
        <v>5876</v>
      </c>
      <c r="F1933" s="241" t="s">
        <v>1967</v>
      </c>
      <c r="G1933" s="241">
        <v>4.0</v>
      </c>
      <c r="H1933" s="241">
        <v>3.0</v>
      </c>
      <c r="I1933" s="241">
        <v>4.0</v>
      </c>
      <c r="J1933" s="241">
        <v>50.0</v>
      </c>
      <c r="K1933" s="241">
        <v>16.66666666666667</v>
      </c>
      <c r="L1933" s="179" t="s">
        <v>142</v>
      </c>
    </row>
    <row r="1934" ht="11.25" customHeight="1">
      <c r="A1934" s="146" t="s">
        <v>5871</v>
      </c>
      <c r="B1934" s="189" t="s">
        <v>5872</v>
      </c>
      <c r="C1934" s="241" t="s">
        <v>135</v>
      </c>
      <c r="D1934" s="179" t="s">
        <v>5873</v>
      </c>
      <c r="E1934" s="179" t="s">
        <v>5874</v>
      </c>
      <c r="F1934" s="241" t="s">
        <v>1967</v>
      </c>
      <c r="G1934" s="241">
        <v>4.0</v>
      </c>
      <c r="H1934" s="241">
        <v>3.0</v>
      </c>
      <c r="I1934" s="241">
        <v>4.0</v>
      </c>
      <c r="J1934" s="241">
        <v>50.0</v>
      </c>
      <c r="K1934" s="241">
        <v>16.66666666666667</v>
      </c>
      <c r="L1934" s="179" t="s">
        <v>142</v>
      </c>
    </row>
    <row r="1935" ht="11.25" customHeight="1">
      <c r="A1935" s="146" t="s">
        <v>6293</v>
      </c>
      <c r="B1935" s="189" t="s">
        <v>5872</v>
      </c>
      <c r="C1935" s="241" t="s">
        <v>135</v>
      </c>
      <c r="D1935" s="179" t="s">
        <v>6294</v>
      </c>
      <c r="E1935" s="179" t="s">
        <v>6295</v>
      </c>
      <c r="F1935" s="241" t="s">
        <v>1967</v>
      </c>
      <c r="G1935" s="241">
        <v>3.0</v>
      </c>
      <c r="H1935" s="241">
        <v>3.0</v>
      </c>
      <c r="I1935" s="241">
        <v>4.0</v>
      </c>
      <c r="J1935" s="241">
        <v>50.0</v>
      </c>
      <c r="K1935" s="241">
        <v>16.66666666666667</v>
      </c>
      <c r="L1935" s="179" t="s">
        <v>142</v>
      </c>
    </row>
    <row r="1936" ht="11.25" customHeight="1">
      <c r="A1936" s="146" t="s">
        <v>6293</v>
      </c>
      <c r="B1936" s="189" t="s">
        <v>5872</v>
      </c>
      <c r="C1936" s="241" t="s">
        <v>135</v>
      </c>
      <c r="D1936" s="179" t="s">
        <v>6296</v>
      </c>
      <c r="E1936" s="179" t="s">
        <v>6297</v>
      </c>
      <c r="F1936" s="241" t="s">
        <v>1967</v>
      </c>
      <c r="G1936" s="241">
        <v>3.0</v>
      </c>
      <c r="H1936" s="241">
        <v>2.0</v>
      </c>
      <c r="I1936" s="241">
        <v>4.0</v>
      </c>
      <c r="J1936" s="241">
        <v>50.0</v>
      </c>
      <c r="K1936" s="241">
        <v>25.0</v>
      </c>
      <c r="L1936" s="179" t="s">
        <v>142</v>
      </c>
    </row>
    <row r="1937" ht="11.25" customHeight="1">
      <c r="A1937" s="146" t="s">
        <v>6293</v>
      </c>
      <c r="B1937" s="189" t="s">
        <v>5872</v>
      </c>
      <c r="C1937" s="241" t="s">
        <v>135</v>
      </c>
      <c r="D1937" s="179" t="s">
        <v>6298</v>
      </c>
      <c r="E1937" s="179" t="s">
        <v>6299</v>
      </c>
      <c r="F1937" s="241" t="s">
        <v>1967</v>
      </c>
      <c r="G1937" s="241">
        <v>3.0</v>
      </c>
      <c r="H1937" s="241">
        <v>2.0</v>
      </c>
      <c r="I1937" s="241">
        <v>4.0</v>
      </c>
      <c r="J1937" s="241">
        <v>50.0</v>
      </c>
      <c r="K1937" s="241">
        <v>25.0</v>
      </c>
      <c r="L1937" s="179" t="s">
        <v>142</v>
      </c>
    </row>
    <row r="1938" ht="11.25" customHeight="1">
      <c r="A1938" s="146" t="s">
        <v>5914</v>
      </c>
      <c r="B1938" s="189" t="s">
        <v>5915</v>
      </c>
      <c r="C1938" s="241" t="s">
        <v>135</v>
      </c>
      <c r="D1938" s="179" t="s">
        <v>5916</v>
      </c>
      <c r="E1938" s="179" t="s">
        <v>6300</v>
      </c>
      <c r="F1938" s="241" t="s">
        <v>1967</v>
      </c>
      <c r="G1938" s="241">
        <v>4.0</v>
      </c>
      <c r="H1938" s="241">
        <v>3.0</v>
      </c>
      <c r="I1938" s="241">
        <v>4.0</v>
      </c>
      <c r="J1938" s="241">
        <v>50.0</v>
      </c>
      <c r="K1938" s="241">
        <v>16.66666666666667</v>
      </c>
      <c r="L1938" s="179" t="s">
        <v>142</v>
      </c>
    </row>
    <row r="1939" ht="11.25" customHeight="1">
      <c r="A1939" s="146" t="s">
        <v>6301</v>
      </c>
      <c r="B1939" s="189" t="s">
        <v>6302</v>
      </c>
      <c r="C1939" s="241" t="s">
        <v>135</v>
      </c>
      <c r="D1939" s="179" t="s">
        <v>6303</v>
      </c>
      <c r="E1939" s="179" t="s">
        <v>6304</v>
      </c>
      <c r="F1939" s="241" t="s">
        <v>6305</v>
      </c>
      <c r="G1939" s="241">
        <v>4.0</v>
      </c>
      <c r="H1939" s="241">
        <v>4.0</v>
      </c>
      <c r="I1939" s="241">
        <v>4.0</v>
      </c>
      <c r="J1939" s="241">
        <v>50.0</v>
      </c>
      <c r="K1939" s="241">
        <v>12.5</v>
      </c>
      <c r="L1939" s="179" t="s">
        <v>142</v>
      </c>
    </row>
    <row r="1940" ht="11.25" customHeight="1">
      <c r="A1940" s="146" t="s">
        <v>6301</v>
      </c>
      <c r="B1940" s="189" t="s">
        <v>6302</v>
      </c>
      <c r="C1940" s="241" t="s">
        <v>135</v>
      </c>
      <c r="D1940" s="179" t="s">
        <v>6306</v>
      </c>
      <c r="E1940" s="179" t="s">
        <v>6307</v>
      </c>
      <c r="F1940" s="241" t="s">
        <v>2081</v>
      </c>
      <c r="G1940" s="241">
        <v>4.0</v>
      </c>
      <c r="H1940" s="241">
        <v>4.0</v>
      </c>
      <c r="I1940" s="241">
        <v>4.0</v>
      </c>
      <c r="J1940" s="241">
        <v>50.0</v>
      </c>
      <c r="K1940" s="241">
        <v>12.5</v>
      </c>
      <c r="L1940" s="179" t="s">
        <v>142</v>
      </c>
    </row>
    <row r="1941" ht="11.25" customHeight="1">
      <c r="A1941" s="146" t="s">
        <v>5881</v>
      </c>
      <c r="B1941" s="189" t="s">
        <v>5882</v>
      </c>
      <c r="C1941" s="241" t="s">
        <v>135</v>
      </c>
      <c r="D1941" s="179" t="s">
        <v>5885</v>
      </c>
      <c r="E1941" s="179" t="s">
        <v>5886</v>
      </c>
      <c r="F1941" s="241" t="s">
        <v>1967</v>
      </c>
      <c r="G1941" s="241">
        <v>4.0</v>
      </c>
      <c r="H1941" s="241">
        <v>4.0</v>
      </c>
      <c r="I1941" s="241">
        <v>4.0</v>
      </c>
      <c r="J1941" s="241">
        <v>50.0</v>
      </c>
      <c r="K1941" s="241">
        <v>12.5</v>
      </c>
      <c r="L1941" s="179" t="s">
        <v>142</v>
      </c>
    </row>
    <row r="1942" ht="11.25" customHeight="1">
      <c r="A1942" s="146" t="s">
        <v>5881</v>
      </c>
      <c r="B1942" s="189" t="s">
        <v>5882</v>
      </c>
      <c r="C1942" s="241" t="s">
        <v>135</v>
      </c>
      <c r="D1942" s="179" t="s">
        <v>5867</v>
      </c>
      <c r="E1942" s="179" t="s">
        <v>5868</v>
      </c>
      <c r="F1942" s="241" t="s">
        <v>1967</v>
      </c>
      <c r="G1942" s="241">
        <v>4.0</v>
      </c>
      <c r="H1942" s="241">
        <v>4.0</v>
      </c>
      <c r="I1942" s="241">
        <v>4.0</v>
      </c>
      <c r="J1942" s="241">
        <v>50.0</v>
      </c>
      <c r="K1942" s="241">
        <v>12.5</v>
      </c>
      <c r="L1942" s="179" t="s">
        <v>142</v>
      </c>
    </row>
    <row r="1943" ht="11.25" customHeight="1">
      <c r="A1943" s="146" t="s">
        <v>5881</v>
      </c>
      <c r="B1943" s="189" t="s">
        <v>5882</v>
      </c>
      <c r="C1943" s="241" t="s">
        <v>135</v>
      </c>
      <c r="D1943" s="179" t="s">
        <v>5883</v>
      </c>
      <c r="E1943" s="179" t="s">
        <v>5884</v>
      </c>
      <c r="F1943" s="241" t="s">
        <v>1967</v>
      </c>
      <c r="G1943" s="241">
        <v>4.0</v>
      </c>
      <c r="H1943" s="241">
        <v>4.0</v>
      </c>
      <c r="I1943" s="241">
        <v>4.0</v>
      </c>
      <c r="J1943" s="241">
        <v>50.0</v>
      </c>
      <c r="K1943" s="241">
        <v>12.5</v>
      </c>
      <c r="L1943" s="179" t="s">
        <v>142</v>
      </c>
    </row>
    <row r="1944" ht="11.25" customHeight="1">
      <c r="A1944" s="146" t="s">
        <v>5846</v>
      </c>
      <c r="B1944" s="189" t="s">
        <v>5162</v>
      </c>
      <c r="C1944" s="241" t="s">
        <v>135</v>
      </c>
      <c r="D1944" s="179" t="s">
        <v>5931</v>
      </c>
      <c r="E1944" s="179" t="s">
        <v>5932</v>
      </c>
      <c r="F1944" s="241" t="s">
        <v>505</v>
      </c>
      <c r="G1944" s="241" t="s">
        <v>5933</v>
      </c>
      <c r="H1944" s="241">
        <v>4.0</v>
      </c>
      <c r="I1944" s="241">
        <v>4.0</v>
      </c>
      <c r="J1944" s="241">
        <v>50.0</v>
      </c>
      <c r="K1944" s="241">
        <v>12.5</v>
      </c>
      <c r="L1944" s="179" t="s">
        <v>142</v>
      </c>
    </row>
    <row r="1945" ht="11.25" customHeight="1">
      <c r="A1945" s="146" t="s">
        <v>5846</v>
      </c>
      <c r="B1945" s="189" t="s">
        <v>5162</v>
      </c>
      <c r="C1945" s="241" t="s">
        <v>135</v>
      </c>
      <c r="D1945" s="179" t="s">
        <v>5857</v>
      </c>
      <c r="E1945" s="179" t="s">
        <v>5858</v>
      </c>
      <c r="F1945" s="241" t="s">
        <v>1967</v>
      </c>
      <c r="G1945" s="241">
        <v>4.0</v>
      </c>
      <c r="H1945" s="241">
        <v>4.0</v>
      </c>
      <c r="I1945" s="241">
        <v>4.0</v>
      </c>
      <c r="J1945" s="241">
        <v>50.0</v>
      </c>
      <c r="K1945" s="241">
        <v>12.5</v>
      </c>
      <c r="L1945" s="179" t="s">
        <v>142</v>
      </c>
    </row>
    <row r="1946" ht="11.25" customHeight="1">
      <c r="A1946" s="146" t="s">
        <v>5846</v>
      </c>
      <c r="B1946" s="189" t="s">
        <v>5162</v>
      </c>
      <c r="C1946" s="241" t="s">
        <v>135</v>
      </c>
      <c r="D1946" s="179" t="s">
        <v>5934</v>
      </c>
      <c r="E1946" s="179" t="s">
        <v>5935</v>
      </c>
      <c r="F1946" s="241" t="s">
        <v>505</v>
      </c>
      <c r="G1946" s="241">
        <v>4.0</v>
      </c>
      <c r="H1946" s="241">
        <v>4.0</v>
      </c>
      <c r="I1946" s="241">
        <v>4.0</v>
      </c>
      <c r="J1946" s="241">
        <v>50.0</v>
      </c>
      <c r="K1946" s="241">
        <v>12.5</v>
      </c>
      <c r="L1946" s="179" t="s">
        <v>142</v>
      </c>
    </row>
    <row r="1947" ht="11.25" customHeight="1">
      <c r="A1947" s="191" t="s">
        <v>5846</v>
      </c>
      <c r="B1947" s="191" t="s">
        <v>5162</v>
      </c>
      <c r="C1947" s="241" t="s">
        <v>135</v>
      </c>
      <c r="D1947" s="179" t="s">
        <v>5863</v>
      </c>
      <c r="E1947" s="179" t="s">
        <v>5864</v>
      </c>
      <c r="F1947" s="241" t="s">
        <v>1967</v>
      </c>
      <c r="G1947" s="241">
        <v>4.0</v>
      </c>
      <c r="H1947" s="241">
        <v>4.0</v>
      </c>
      <c r="I1947" s="241">
        <v>4.0</v>
      </c>
      <c r="J1947" s="241">
        <v>50.0</v>
      </c>
      <c r="K1947" s="241">
        <v>12.5</v>
      </c>
      <c r="L1947" s="179" t="s">
        <v>142</v>
      </c>
    </row>
    <row r="1948" ht="11.25" customHeight="1">
      <c r="A1948" s="191" t="s">
        <v>5846</v>
      </c>
      <c r="B1948" s="191" t="s">
        <v>5162</v>
      </c>
      <c r="C1948" s="241" t="s">
        <v>135</v>
      </c>
      <c r="D1948" s="179" t="s">
        <v>5847</v>
      </c>
      <c r="E1948" s="179" t="s">
        <v>5848</v>
      </c>
      <c r="F1948" s="241" t="s">
        <v>1967</v>
      </c>
      <c r="G1948" s="241">
        <v>4.0</v>
      </c>
      <c r="H1948" s="241">
        <v>4.0</v>
      </c>
      <c r="I1948" s="241">
        <v>4.0</v>
      </c>
      <c r="J1948" s="241">
        <v>50.0</v>
      </c>
      <c r="K1948" s="241">
        <v>12.5</v>
      </c>
      <c r="L1948" s="179" t="s">
        <v>142</v>
      </c>
    </row>
    <row r="1949" ht="11.25" customHeight="1">
      <c r="A1949" s="191" t="s">
        <v>5846</v>
      </c>
      <c r="B1949" s="191" t="s">
        <v>5162</v>
      </c>
      <c r="C1949" s="241" t="s">
        <v>135</v>
      </c>
      <c r="D1949" s="179" t="s">
        <v>5855</v>
      </c>
      <c r="E1949" s="179" t="s">
        <v>5856</v>
      </c>
      <c r="F1949" s="241" t="s">
        <v>1967</v>
      </c>
      <c r="G1949" s="241">
        <v>4.0</v>
      </c>
      <c r="H1949" s="241">
        <v>4.0</v>
      </c>
      <c r="I1949" s="241">
        <v>4.0</v>
      </c>
      <c r="J1949" s="241">
        <v>50.0</v>
      </c>
      <c r="K1949" s="241">
        <v>12.5</v>
      </c>
      <c r="L1949" s="179" t="s">
        <v>142</v>
      </c>
    </row>
    <row r="1950" ht="11.25" customHeight="1">
      <c r="A1950" s="191" t="s">
        <v>5846</v>
      </c>
      <c r="B1950" s="191" t="s">
        <v>5162</v>
      </c>
      <c r="C1950" s="241" t="s">
        <v>135</v>
      </c>
      <c r="D1950" s="179" t="s">
        <v>5851</v>
      </c>
      <c r="E1950" s="179" t="s">
        <v>5852</v>
      </c>
      <c r="F1950" s="241" t="s">
        <v>1967</v>
      </c>
      <c r="G1950" s="241">
        <v>4.0</v>
      </c>
      <c r="H1950" s="241">
        <v>4.0</v>
      </c>
      <c r="I1950" s="241">
        <v>4.0</v>
      </c>
      <c r="J1950" s="241">
        <v>50.0</v>
      </c>
      <c r="K1950" s="241">
        <v>12.5</v>
      </c>
      <c r="L1950" s="179" t="s">
        <v>142</v>
      </c>
    </row>
    <row r="1951" ht="11.25" customHeight="1">
      <c r="A1951" s="191" t="s">
        <v>5846</v>
      </c>
      <c r="B1951" s="191" t="s">
        <v>5162</v>
      </c>
      <c r="C1951" s="241" t="s">
        <v>135</v>
      </c>
      <c r="D1951" s="179" t="s">
        <v>5853</v>
      </c>
      <c r="E1951" s="179" t="s">
        <v>5854</v>
      </c>
      <c r="F1951" s="241" t="s">
        <v>1967</v>
      </c>
      <c r="G1951" s="241">
        <v>4.0</v>
      </c>
      <c r="H1951" s="241">
        <v>4.0</v>
      </c>
      <c r="I1951" s="241">
        <v>4.0</v>
      </c>
      <c r="J1951" s="241">
        <v>50.0</v>
      </c>
      <c r="K1951" s="241">
        <v>12.5</v>
      </c>
      <c r="L1951" s="179" t="s">
        <v>142</v>
      </c>
    </row>
    <row r="1952" ht="11.25" customHeight="1">
      <c r="A1952" s="191" t="s">
        <v>5846</v>
      </c>
      <c r="B1952" s="191" t="s">
        <v>5162</v>
      </c>
      <c r="C1952" s="241" t="s">
        <v>135</v>
      </c>
      <c r="D1952" s="179" t="s">
        <v>5849</v>
      </c>
      <c r="E1952" s="179" t="s">
        <v>5850</v>
      </c>
      <c r="F1952" s="241" t="s">
        <v>1967</v>
      </c>
      <c r="G1952" s="241">
        <v>4.0</v>
      </c>
      <c r="H1952" s="241">
        <v>4.0</v>
      </c>
      <c r="I1952" s="241">
        <v>4.0</v>
      </c>
      <c r="J1952" s="241">
        <v>50.0</v>
      </c>
      <c r="K1952" s="241">
        <v>12.5</v>
      </c>
      <c r="L1952" s="179" t="s">
        <v>142</v>
      </c>
    </row>
    <row r="1953" ht="11.25" customHeight="1">
      <c r="A1953" s="191" t="s">
        <v>5846</v>
      </c>
      <c r="B1953" s="191" t="s">
        <v>5162</v>
      </c>
      <c r="C1953" s="241" t="s">
        <v>135</v>
      </c>
      <c r="D1953" s="179" t="s">
        <v>5861</v>
      </c>
      <c r="E1953" s="179" t="s">
        <v>5862</v>
      </c>
      <c r="F1953" s="241" t="s">
        <v>1967</v>
      </c>
      <c r="G1953" s="241">
        <v>4.0</v>
      </c>
      <c r="H1953" s="241">
        <v>4.0</v>
      </c>
      <c r="I1953" s="241">
        <v>4.0</v>
      </c>
      <c r="J1953" s="241">
        <v>50.0</v>
      </c>
      <c r="K1953" s="241">
        <v>12.5</v>
      </c>
      <c r="L1953" s="179" t="s">
        <v>142</v>
      </c>
    </row>
    <row r="1954" ht="11.25" customHeight="1">
      <c r="A1954" s="191" t="s">
        <v>5846</v>
      </c>
      <c r="B1954" s="191" t="s">
        <v>5162</v>
      </c>
      <c r="C1954" s="241" t="s">
        <v>135</v>
      </c>
      <c r="D1954" s="179" t="s">
        <v>5859</v>
      </c>
      <c r="E1954" s="179" t="s">
        <v>5860</v>
      </c>
      <c r="F1954" s="241" t="s">
        <v>1967</v>
      </c>
      <c r="G1954" s="241">
        <v>4.0</v>
      </c>
      <c r="H1954" s="241">
        <v>4.0</v>
      </c>
      <c r="I1954" s="241">
        <v>4.0</v>
      </c>
      <c r="J1954" s="241">
        <v>50.0</v>
      </c>
      <c r="K1954" s="241">
        <v>12.5</v>
      </c>
      <c r="L1954" s="179" t="s">
        <v>142</v>
      </c>
    </row>
    <row r="1955" ht="11.25" customHeight="1">
      <c r="A1955" s="191" t="s">
        <v>5887</v>
      </c>
      <c r="B1955" s="191" t="s">
        <v>3739</v>
      </c>
      <c r="C1955" s="241" t="s">
        <v>135</v>
      </c>
      <c r="D1955" s="179" t="s">
        <v>5888</v>
      </c>
      <c r="E1955" s="179" t="s">
        <v>3741</v>
      </c>
      <c r="F1955" s="241" t="s">
        <v>1967</v>
      </c>
      <c r="G1955" s="241">
        <v>3.0</v>
      </c>
      <c r="H1955" s="241">
        <v>3.0</v>
      </c>
      <c r="I1955" s="241">
        <v>3.0</v>
      </c>
      <c r="J1955" s="241">
        <v>50.0</v>
      </c>
      <c r="K1955" s="241">
        <v>16.66666666666667</v>
      </c>
      <c r="L1955" s="179" t="s">
        <v>142</v>
      </c>
    </row>
    <row r="1956" ht="11.25" customHeight="1">
      <c r="A1956" s="191" t="s">
        <v>5887</v>
      </c>
      <c r="B1956" s="191" t="s">
        <v>3739</v>
      </c>
      <c r="C1956" s="241" t="s">
        <v>135</v>
      </c>
      <c r="D1956" s="179" t="s">
        <v>5964</v>
      </c>
      <c r="E1956" s="179" t="s">
        <v>5965</v>
      </c>
      <c r="F1956" s="241" t="s">
        <v>505</v>
      </c>
      <c r="G1956" s="241">
        <v>3.0</v>
      </c>
      <c r="H1956" s="241">
        <v>3.0</v>
      </c>
      <c r="I1956" s="241">
        <v>3.0</v>
      </c>
      <c r="J1956" s="241">
        <v>50.0</v>
      </c>
      <c r="K1956" s="241">
        <v>16.66666666666667</v>
      </c>
      <c r="L1956" s="179" t="s">
        <v>142</v>
      </c>
    </row>
    <row r="1957" ht="11.25" customHeight="1">
      <c r="A1957" s="191" t="s">
        <v>5917</v>
      </c>
      <c r="B1957" s="191" t="s">
        <v>5918</v>
      </c>
      <c r="C1957" s="241" t="s">
        <v>135</v>
      </c>
      <c r="D1957" s="179" t="s">
        <v>5936</v>
      </c>
      <c r="E1957" s="179" t="s">
        <v>5937</v>
      </c>
      <c r="F1957" s="241" t="s">
        <v>505</v>
      </c>
      <c r="G1957" s="241">
        <v>4.0</v>
      </c>
      <c r="H1957" s="241">
        <v>4.0</v>
      </c>
      <c r="I1957" s="241">
        <v>4.0</v>
      </c>
      <c r="J1957" s="241">
        <v>50.0</v>
      </c>
      <c r="K1957" s="241">
        <v>12.5</v>
      </c>
      <c r="L1957" s="179" t="s">
        <v>142</v>
      </c>
    </row>
    <row r="1958" ht="11.25" customHeight="1">
      <c r="A1958" s="191" t="s">
        <v>5917</v>
      </c>
      <c r="B1958" s="191" t="s">
        <v>5918</v>
      </c>
      <c r="C1958" s="241" t="s">
        <v>135</v>
      </c>
      <c r="D1958" s="179" t="s">
        <v>5919</v>
      </c>
      <c r="E1958" s="179" t="s">
        <v>5920</v>
      </c>
      <c r="F1958" s="241" t="s">
        <v>1967</v>
      </c>
      <c r="G1958" s="241">
        <v>4.0</v>
      </c>
      <c r="H1958" s="241">
        <v>4.0</v>
      </c>
      <c r="I1958" s="241">
        <v>4.0</v>
      </c>
      <c r="J1958" s="241">
        <v>50.0</v>
      </c>
      <c r="K1958" s="241">
        <v>12.5</v>
      </c>
      <c r="L1958" s="179" t="s">
        <v>142</v>
      </c>
    </row>
    <row r="1959" ht="11.25" customHeight="1">
      <c r="A1959" s="191" t="s">
        <v>5331</v>
      </c>
      <c r="B1959" s="191" t="s">
        <v>5332</v>
      </c>
      <c r="C1959" s="241" t="s">
        <v>1075</v>
      </c>
      <c r="D1959" s="179" t="s">
        <v>5620</v>
      </c>
      <c r="E1959" s="179" t="s">
        <v>5621</v>
      </c>
      <c r="F1959" s="241" t="s">
        <v>4209</v>
      </c>
      <c r="G1959" s="241">
        <v>6.0</v>
      </c>
      <c r="H1959" s="241">
        <v>6.0</v>
      </c>
      <c r="I1959" s="241">
        <v>6.0</v>
      </c>
      <c r="J1959" s="241">
        <v>50.0</v>
      </c>
      <c r="K1959" s="241">
        <v>8.333333333333334</v>
      </c>
      <c r="L1959" s="179" t="s">
        <v>142</v>
      </c>
    </row>
    <row r="1960" ht="11.25" customHeight="1">
      <c r="A1960" s="191" t="s">
        <v>5331</v>
      </c>
      <c r="B1960" s="191" t="s">
        <v>5332</v>
      </c>
      <c r="C1960" s="241" t="s">
        <v>1075</v>
      </c>
      <c r="D1960" s="179" t="s">
        <v>5333</v>
      </c>
      <c r="E1960" s="179" t="s">
        <v>5334</v>
      </c>
      <c r="F1960" s="241" t="s">
        <v>4209</v>
      </c>
      <c r="G1960" s="241">
        <v>6.0</v>
      </c>
      <c r="H1960" s="241">
        <v>6.0</v>
      </c>
      <c r="I1960" s="241">
        <v>6.0</v>
      </c>
      <c r="J1960" s="241">
        <v>50.0</v>
      </c>
      <c r="K1960" s="241">
        <v>8.333333333333334</v>
      </c>
      <c r="L1960" s="179" t="s">
        <v>142</v>
      </c>
    </row>
    <row r="1961" ht="11.25" customHeight="1">
      <c r="A1961" s="191" t="s">
        <v>6182</v>
      </c>
      <c r="B1961" s="191" t="s">
        <v>6183</v>
      </c>
      <c r="C1961" s="241" t="s">
        <v>135</v>
      </c>
      <c r="D1961" s="179" t="s">
        <v>6011</v>
      </c>
      <c r="E1961" s="179" t="s">
        <v>6184</v>
      </c>
      <c r="F1961" s="241" t="s">
        <v>2106</v>
      </c>
      <c r="G1961" s="241">
        <v>6.0</v>
      </c>
      <c r="H1961" s="241">
        <v>6.0</v>
      </c>
      <c r="I1961" s="241">
        <v>6.0</v>
      </c>
      <c r="J1961" s="241">
        <v>50.0</v>
      </c>
      <c r="K1961" s="241">
        <v>8.333333333333334</v>
      </c>
      <c r="L1961" s="179" t="s">
        <v>142</v>
      </c>
    </row>
    <row r="1962" ht="11.25" customHeight="1">
      <c r="A1962" s="191" t="s">
        <v>5889</v>
      </c>
      <c r="B1962" s="191" t="s">
        <v>5890</v>
      </c>
      <c r="C1962" s="241" t="s">
        <v>135</v>
      </c>
      <c r="D1962" s="179" t="s">
        <v>5891</v>
      </c>
      <c r="E1962" s="179" t="s">
        <v>5892</v>
      </c>
      <c r="F1962" s="241" t="s">
        <v>1967</v>
      </c>
      <c r="G1962" s="241">
        <v>5.0</v>
      </c>
      <c r="H1962" s="241">
        <v>5.0</v>
      </c>
      <c r="I1962" s="241">
        <v>5.0</v>
      </c>
      <c r="J1962" s="241">
        <v>50.0</v>
      </c>
      <c r="K1962" s="241">
        <v>10.0</v>
      </c>
      <c r="L1962" s="179" t="s">
        <v>142</v>
      </c>
    </row>
    <row r="1963" ht="11.25" customHeight="1">
      <c r="A1963" s="191" t="s">
        <v>5889</v>
      </c>
      <c r="B1963" s="191" t="s">
        <v>5890</v>
      </c>
      <c r="C1963" s="241" t="s">
        <v>135</v>
      </c>
      <c r="D1963" s="179" t="s">
        <v>5893</v>
      </c>
      <c r="E1963" s="179" t="s">
        <v>5894</v>
      </c>
      <c r="F1963" s="241" t="s">
        <v>1967</v>
      </c>
      <c r="G1963" s="241">
        <v>5.0</v>
      </c>
      <c r="H1963" s="241">
        <v>5.0</v>
      </c>
      <c r="I1963" s="241">
        <v>5.0</v>
      </c>
      <c r="J1963" s="241">
        <v>50.0</v>
      </c>
      <c r="K1963" s="241">
        <v>10.0</v>
      </c>
      <c r="L1963" s="179" t="s">
        <v>142</v>
      </c>
    </row>
    <row r="1964" ht="11.25" customHeight="1">
      <c r="A1964" s="191" t="s">
        <v>6308</v>
      </c>
      <c r="B1964" s="191" t="s">
        <v>6080</v>
      </c>
      <c r="C1964" s="241" t="s">
        <v>135</v>
      </c>
      <c r="D1964" s="179" t="s">
        <v>6083</v>
      </c>
      <c r="E1964" s="179" t="s">
        <v>6084</v>
      </c>
      <c r="F1964" s="241" t="s">
        <v>1085</v>
      </c>
      <c r="G1964" s="241">
        <v>6.0</v>
      </c>
      <c r="H1964" s="241">
        <v>5.0</v>
      </c>
      <c r="I1964" s="241">
        <v>6.0</v>
      </c>
      <c r="J1964" s="241">
        <v>50.0</v>
      </c>
      <c r="K1964" s="241">
        <v>10.0</v>
      </c>
      <c r="L1964" s="179" t="s">
        <v>142</v>
      </c>
    </row>
    <row r="1965" ht="11.25" customHeight="1">
      <c r="A1965" s="191" t="s">
        <v>6308</v>
      </c>
      <c r="B1965" s="191" t="s">
        <v>6080</v>
      </c>
      <c r="C1965" s="241" t="s">
        <v>135</v>
      </c>
      <c r="D1965" s="179" t="s">
        <v>6081</v>
      </c>
      <c r="E1965" s="179" t="s">
        <v>6082</v>
      </c>
      <c r="F1965" s="241" t="s">
        <v>2106</v>
      </c>
      <c r="G1965" s="241">
        <v>6.0</v>
      </c>
      <c r="H1965" s="241">
        <v>5.0</v>
      </c>
      <c r="I1965" s="241">
        <v>6.0</v>
      </c>
      <c r="J1965" s="241">
        <v>50.0</v>
      </c>
      <c r="K1965" s="241">
        <v>10.0</v>
      </c>
      <c r="L1965" s="179" t="s">
        <v>142</v>
      </c>
    </row>
    <row r="1966" ht="11.25" customHeight="1">
      <c r="A1966" s="191" t="s">
        <v>6079</v>
      </c>
      <c r="B1966" s="191" t="s">
        <v>6080</v>
      </c>
      <c r="C1966" s="241" t="s">
        <v>135</v>
      </c>
      <c r="D1966" s="179" t="s">
        <v>6085</v>
      </c>
      <c r="E1966" s="179" t="s">
        <v>6086</v>
      </c>
      <c r="F1966" s="241" t="s">
        <v>1085</v>
      </c>
      <c r="G1966" s="241">
        <v>6.0</v>
      </c>
      <c r="H1966" s="241">
        <v>6.0</v>
      </c>
      <c r="I1966" s="241">
        <v>6.0</v>
      </c>
      <c r="J1966" s="241">
        <v>50.0</v>
      </c>
      <c r="K1966" s="241">
        <v>8.333333333333334</v>
      </c>
      <c r="L1966" s="179" t="s">
        <v>142</v>
      </c>
    </row>
    <row r="1967" ht="11.25" customHeight="1">
      <c r="A1967" s="191" t="s">
        <v>6309</v>
      </c>
      <c r="B1967" s="191" t="s">
        <v>6080</v>
      </c>
      <c r="C1967" s="241" t="s">
        <v>135</v>
      </c>
      <c r="D1967" s="179" t="s">
        <v>6087</v>
      </c>
      <c r="E1967" s="179" t="s">
        <v>6088</v>
      </c>
      <c r="F1967" s="241" t="s">
        <v>1085</v>
      </c>
      <c r="G1967" s="241">
        <v>6.0</v>
      </c>
      <c r="H1967" s="241">
        <v>5.0</v>
      </c>
      <c r="I1967" s="241">
        <v>6.0</v>
      </c>
      <c r="J1967" s="241">
        <v>50.0</v>
      </c>
      <c r="K1967" s="241">
        <v>10.0</v>
      </c>
      <c r="L1967" s="179" t="s">
        <v>142</v>
      </c>
    </row>
    <row r="1968" ht="11.25" customHeight="1">
      <c r="A1968" s="191" t="s">
        <v>6308</v>
      </c>
      <c r="B1968" s="191" t="s">
        <v>6080</v>
      </c>
      <c r="C1968" s="241" t="s">
        <v>135</v>
      </c>
      <c r="D1968" s="179" t="s">
        <v>6077</v>
      </c>
      <c r="E1968" s="179" t="s">
        <v>6089</v>
      </c>
      <c r="F1968" s="241" t="s">
        <v>1085</v>
      </c>
      <c r="G1968" s="241">
        <v>6.0</v>
      </c>
      <c r="H1968" s="241">
        <v>5.0</v>
      </c>
      <c r="I1968" s="241">
        <v>6.0</v>
      </c>
      <c r="J1968" s="241">
        <v>50.0</v>
      </c>
      <c r="K1968" s="241">
        <v>10.0</v>
      </c>
      <c r="L1968" s="179" t="s">
        <v>142</v>
      </c>
    </row>
    <row r="1969" ht="11.25" customHeight="1">
      <c r="A1969" s="191" t="s">
        <v>6310</v>
      </c>
      <c r="B1969" s="191" t="s">
        <v>6311</v>
      </c>
      <c r="C1969" s="241" t="s">
        <v>135</v>
      </c>
      <c r="D1969" s="179" t="s">
        <v>6312</v>
      </c>
      <c r="E1969" s="179" t="s">
        <v>6313</v>
      </c>
      <c r="F1969" s="241" t="s">
        <v>6314</v>
      </c>
      <c r="G1969" s="241">
        <v>4.0</v>
      </c>
      <c r="H1969" s="241">
        <v>3.0</v>
      </c>
      <c r="I1969" s="241">
        <v>4.0</v>
      </c>
      <c r="J1969" s="241">
        <v>50.0</v>
      </c>
      <c r="K1969" s="241">
        <v>16.66666666666667</v>
      </c>
      <c r="L1969" s="179" t="s">
        <v>142</v>
      </c>
    </row>
    <row r="1970" ht="11.25" customHeight="1">
      <c r="A1970" s="191" t="s">
        <v>6315</v>
      </c>
      <c r="B1970" s="191" t="s">
        <v>6316</v>
      </c>
      <c r="C1970" s="241" t="s">
        <v>135</v>
      </c>
      <c r="D1970" s="179" t="s">
        <v>6317</v>
      </c>
      <c r="E1970" s="179" t="s">
        <v>6318</v>
      </c>
      <c r="F1970" s="241" t="s">
        <v>1967</v>
      </c>
      <c r="G1970" s="241">
        <v>4.0</v>
      </c>
      <c r="H1970" s="241">
        <v>4.0</v>
      </c>
      <c r="I1970" s="241">
        <v>4.0</v>
      </c>
      <c r="J1970" s="241">
        <v>50.0</v>
      </c>
      <c r="K1970" s="241">
        <v>12.5</v>
      </c>
      <c r="L1970" s="179" t="s">
        <v>142</v>
      </c>
    </row>
    <row r="1971" ht="11.25" customHeight="1">
      <c r="A1971" s="191" t="s">
        <v>5901</v>
      </c>
      <c r="B1971" s="191" t="s">
        <v>1331</v>
      </c>
      <c r="C1971" s="241" t="s">
        <v>135</v>
      </c>
      <c r="D1971" s="179" t="s">
        <v>5902</v>
      </c>
      <c r="E1971" s="179" t="s">
        <v>5903</v>
      </c>
      <c r="F1971" s="241" t="s">
        <v>1967</v>
      </c>
      <c r="G1971" s="241">
        <v>7.0</v>
      </c>
      <c r="H1971" s="241">
        <v>7.0</v>
      </c>
      <c r="I1971" s="241">
        <v>7.0</v>
      </c>
      <c r="J1971" s="241">
        <v>50.0</v>
      </c>
      <c r="K1971" s="241">
        <v>7.142857142857143</v>
      </c>
      <c r="L1971" s="179" t="s">
        <v>142</v>
      </c>
    </row>
    <row r="1972" ht="11.25" customHeight="1">
      <c r="A1972" s="191" t="s">
        <v>5901</v>
      </c>
      <c r="B1972" s="191" t="s">
        <v>1331</v>
      </c>
      <c r="C1972" s="241" t="s">
        <v>135</v>
      </c>
      <c r="D1972" s="179" t="s">
        <v>5904</v>
      </c>
      <c r="E1972" s="179" t="s">
        <v>5905</v>
      </c>
      <c r="F1972" s="241" t="s">
        <v>1967</v>
      </c>
      <c r="G1972" s="241">
        <v>7.0</v>
      </c>
      <c r="H1972" s="241">
        <v>7.0</v>
      </c>
      <c r="I1972" s="241">
        <v>7.0</v>
      </c>
      <c r="J1972" s="241">
        <v>50.0</v>
      </c>
      <c r="K1972" s="241">
        <v>7.142857142857143</v>
      </c>
      <c r="L1972" s="179" t="s">
        <v>142</v>
      </c>
    </row>
    <row r="1973" ht="11.25" customHeight="1">
      <c r="A1973" s="191" t="s">
        <v>5900</v>
      </c>
      <c r="B1973" s="191" t="s">
        <v>3785</v>
      </c>
      <c r="C1973" s="241" t="s">
        <v>135</v>
      </c>
      <c r="D1973" s="179" t="s">
        <v>5896</v>
      </c>
      <c r="E1973" s="179" t="s">
        <v>5897</v>
      </c>
      <c r="F1973" s="241" t="s">
        <v>1967</v>
      </c>
      <c r="G1973" s="241">
        <v>3.0</v>
      </c>
      <c r="H1973" s="241">
        <v>3.0</v>
      </c>
      <c r="I1973" s="241">
        <v>3.0</v>
      </c>
      <c r="J1973" s="241">
        <v>50.0</v>
      </c>
      <c r="K1973" s="241">
        <v>16.66666666666667</v>
      </c>
      <c r="L1973" s="179" t="s">
        <v>142</v>
      </c>
    </row>
    <row r="1974" ht="11.25" customHeight="1">
      <c r="A1974" s="191" t="s">
        <v>5906</v>
      </c>
      <c r="B1974" s="191" t="s">
        <v>5907</v>
      </c>
      <c r="C1974" s="241" t="s">
        <v>135</v>
      </c>
      <c r="D1974" s="179" t="s">
        <v>5885</v>
      </c>
      <c r="E1974" s="179" t="s">
        <v>5886</v>
      </c>
      <c r="F1974" s="241" t="s">
        <v>1967</v>
      </c>
      <c r="G1974" s="241">
        <v>7.0</v>
      </c>
      <c r="H1974" s="241">
        <v>7.0</v>
      </c>
      <c r="I1974" s="241">
        <v>7.0</v>
      </c>
      <c r="J1974" s="241">
        <v>50.0</v>
      </c>
      <c r="K1974" s="241">
        <v>7.142857142857143</v>
      </c>
      <c r="L1974" s="179" t="s">
        <v>142</v>
      </c>
    </row>
    <row r="1975" ht="11.25" customHeight="1">
      <c r="A1975" s="191" t="s">
        <v>5906</v>
      </c>
      <c r="B1975" s="191" t="s">
        <v>5907</v>
      </c>
      <c r="C1975" s="241" t="s">
        <v>135</v>
      </c>
      <c r="D1975" s="179" t="s">
        <v>5908</v>
      </c>
      <c r="E1975" s="179" t="s">
        <v>5909</v>
      </c>
      <c r="F1975" s="241" t="s">
        <v>1967</v>
      </c>
      <c r="G1975" s="241">
        <v>7.0</v>
      </c>
      <c r="H1975" s="241">
        <v>7.0</v>
      </c>
      <c r="I1975" s="241">
        <v>7.0</v>
      </c>
      <c r="J1975" s="241">
        <v>50.0</v>
      </c>
      <c r="K1975" s="241">
        <v>7.142857142857143</v>
      </c>
      <c r="L1975" s="179" t="s">
        <v>142</v>
      </c>
    </row>
    <row r="1976" ht="11.25" customHeight="1">
      <c r="A1976" s="191" t="s">
        <v>6319</v>
      </c>
      <c r="B1976" s="191" t="s">
        <v>6320</v>
      </c>
      <c r="C1976" s="241" t="s">
        <v>135</v>
      </c>
      <c r="D1976" s="179" t="s">
        <v>6321</v>
      </c>
      <c r="E1976" s="179" t="s">
        <v>6322</v>
      </c>
      <c r="F1976" s="241" t="s">
        <v>1085</v>
      </c>
      <c r="G1976" s="241">
        <v>7.0</v>
      </c>
      <c r="H1976" s="241">
        <v>7.0</v>
      </c>
      <c r="I1976" s="241">
        <v>7.0</v>
      </c>
      <c r="J1976" s="241">
        <v>50.0</v>
      </c>
      <c r="K1976" s="241">
        <v>7.142857142857143</v>
      </c>
      <c r="L1976" s="179" t="s">
        <v>142</v>
      </c>
    </row>
    <row r="1977" ht="11.25" customHeight="1">
      <c r="A1977" s="191" t="s">
        <v>6319</v>
      </c>
      <c r="B1977" s="191" t="s">
        <v>6320</v>
      </c>
      <c r="C1977" s="241" t="s">
        <v>135</v>
      </c>
      <c r="D1977" s="179" t="s">
        <v>6323</v>
      </c>
      <c r="E1977" s="179" t="s">
        <v>6324</v>
      </c>
      <c r="F1977" s="241" t="s">
        <v>1085</v>
      </c>
      <c r="G1977" s="241">
        <v>7.0</v>
      </c>
      <c r="H1977" s="241">
        <v>7.0</v>
      </c>
      <c r="I1977" s="241">
        <v>7.0</v>
      </c>
      <c r="J1977" s="241">
        <v>50.0</v>
      </c>
      <c r="K1977" s="241">
        <v>7.142857142857143</v>
      </c>
      <c r="L1977" s="179" t="s">
        <v>142</v>
      </c>
    </row>
    <row r="1978" ht="11.25" customHeight="1">
      <c r="A1978" s="191" t="s">
        <v>5990</v>
      </c>
      <c r="B1978" s="191" t="s">
        <v>5991</v>
      </c>
      <c r="C1978" s="241" t="s">
        <v>135</v>
      </c>
      <c r="D1978" s="179" t="s">
        <v>5992</v>
      </c>
      <c r="E1978" s="179" t="s">
        <v>5993</v>
      </c>
      <c r="F1978" s="241" t="s">
        <v>505</v>
      </c>
      <c r="G1978" s="241">
        <v>4.0</v>
      </c>
      <c r="H1978" s="241">
        <v>4.0</v>
      </c>
      <c r="I1978" s="241">
        <v>4.0</v>
      </c>
      <c r="J1978" s="241">
        <v>50.0</v>
      </c>
      <c r="K1978" s="241">
        <v>12.5</v>
      </c>
      <c r="L1978" s="179" t="s">
        <v>142</v>
      </c>
    </row>
    <row r="1979" ht="11.25" customHeight="1">
      <c r="A1979" s="191" t="s">
        <v>6325</v>
      </c>
      <c r="B1979" s="191" t="s">
        <v>6326</v>
      </c>
      <c r="C1979" s="241" t="s">
        <v>135</v>
      </c>
      <c r="D1979" s="179" t="s">
        <v>6327</v>
      </c>
      <c r="E1979" s="179" t="s">
        <v>6328</v>
      </c>
      <c r="F1979" s="241" t="s">
        <v>6329</v>
      </c>
      <c r="G1979" s="241">
        <v>3.0</v>
      </c>
      <c r="H1979" s="241">
        <v>3.0</v>
      </c>
      <c r="I1979" s="241">
        <v>3.0</v>
      </c>
      <c r="J1979" s="241">
        <v>50.0</v>
      </c>
      <c r="K1979" s="241">
        <v>16.66666666666667</v>
      </c>
      <c r="L1979" s="179" t="s">
        <v>142</v>
      </c>
    </row>
    <row r="1980" ht="11.25" customHeight="1">
      <c r="A1980" s="191" t="s">
        <v>5938</v>
      </c>
      <c r="B1980" s="191" t="s">
        <v>5939</v>
      </c>
      <c r="C1980" s="241" t="s">
        <v>135</v>
      </c>
      <c r="D1980" s="179" t="s">
        <v>5942</v>
      </c>
      <c r="E1980" s="179" t="s">
        <v>5943</v>
      </c>
      <c r="F1980" s="241" t="s">
        <v>505</v>
      </c>
      <c r="G1980" s="241">
        <v>8.0</v>
      </c>
      <c r="H1980" s="241">
        <v>8.0</v>
      </c>
      <c r="I1980" s="241">
        <v>8.0</v>
      </c>
      <c r="J1980" s="241">
        <v>50.0</v>
      </c>
      <c r="K1980" s="241">
        <v>6.25</v>
      </c>
      <c r="L1980" s="179" t="s">
        <v>142</v>
      </c>
    </row>
    <row r="1981" ht="11.25" customHeight="1">
      <c r="A1981" s="191" t="s">
        <v>6330</v>
      </c>
      <c r="B1981" s="191" t="s">
        <v>5939</v>
      </c>
      <c r="C1981" s="241" t="s">
        <v>135</v>
      </c>
      <c r="D1981" s="179" t="s">
        <v>6331</v>
      </c>
      <c r="E1981" s="179" t="s">
        <v>6332</v>
      </c>
      <c r="F1981" s="241" t="s">
        <v>1085</v>
      </c>
      <c r="G1981" s="241">
        <v>8.0</v>
      </c>
      <c r="H1981" s="241">
        <v>8.0</v>
      </c>
      <c r="I1981" s="241">
        <v>8.0</v>
      </c>
      <c r="J1981" s="241">
        <v>50.0</v>
      </c>
      <c r="K1981" s="241">
        <v>6.25</v>
      </c>
      <c r="L1981" s="179" t="s">
        <v>142</v>
      </c>
    </row>
    <row r="1982" ht="11.25" customHeight="1">
      <c r="A1982" s="191" t="s">
        <v>6330</v>
      </c>
      <c r="B1982" s="191" t="s">
        <v>5939</v>
      </c>
      <c r="C1982" s="241" t="s">
        <v>135</v>
      </c>
      <c r="D1982" s="179" t="s">
        <v>6333</v>
      </c>
      <c r="E1982" s="179" t="s">
        <v>6334</v>
      </c>
      <c r="F1982" s="241" t="s">
        <v>1085</v>
      </c>
      <c r="G1982" s="241">
        <v>8.0</v>
      </c>
      <c r="H1982" s="241">
        <v>8.0</v>
      </c>
      <c r="I1982" s="241">
        <v>8.0</v>
      </c>
      <c r="J1982" s="241">
        <v>50.0</v>
      </c>
      <c r="K1982" s="241">
        <v>6.25</v>
      </c>
      <c r="L1982" s="179" t="s">
        <v>142</v>
      </c>
    </row>
    <row r="1983" ht="11.25" customHeight="1">
      <c r="A1983" s="191" t="s">
        <v>6335</v>
      </c>
      <c r="B1983" s="191" t="s">
        <v>6336</v>
      </c>
      <c r="C1983" s="241" t="s">
        <v>135</v>
      </c>
      <c r="D1983" s="179" t="s">
        <v>6337</v>
      </c>
      <c r="E1983" s="179" t="s">
        <v>6338</v>
      </c>
      <c r="F1983" s="241" t="s">
        <v>1967</v>
      </c>
      <c r="G1983" s="241">
        <v>4.0</v>
      </c>
      <c r="H1983" s="241">
        <v>4.0</v>
      </c>
      <c r="I1983" s="241">
        <v>4.0</v>
      </c>
      <c r="J1983" s="241">
        <v>50.0</v>
      </c>
      <c r="K1983" s="241">
        <v>12.5</v>
      </c>
      <c r="L1983" s="179" t="s">
        <v>142</v>
      </c>
    </row>
    <row r="1984" ht="11.25" customHeight="1">
      <c r="A1984" s="191" t="s">
        <v>5952</v>
      </c>
      <c r="B1984" s="191" t="s">
        <v>5953</v>
      </c>
      <c r="C1984" s="241" t="s">
        <v>135</v>
      </c>
      <c r="D1984" s="179" t="s">
        <v>5956</v>
      </c>
      <c r="E1984" s="179" t="s">
        <v>5957</v>
      </c>
      <c r="F1984" s="241" t="s">
        <v>505</v>
      </c>
      <c r="G1984" s="241">
        <v>4.0</v>
      </c>
      <c r="H1984" s="241">
        <v>4.0</v>
      </c>
      <c r="I1984" s="241">
        <v>4.0</v>
      </c>
      <c r="J1984" s="241">
        <v>50.0</v>
      </c>
      <c r="K1984" s="241">
        <v>12.5</v>
      </c>
      <c r="L1984" s="179" t="s">
        <v>142</v>
      </c>
    </row>
    <row r="1985" ht="11.25" customHeight="1">
      <c r="A1985" s="191" t="s">
        <v>5952</v>
      </c>
      <c r="B1985" s="191" t="s">
        <v>5953</v>
      </c>
      <c r="C1985" s="241" t="s">
        <v>135</v>
      </c>
      <c r="D1985" s="179" t="s">
        <v>5954</v>
      </c>
      <c r="E1985" s="179" t="s">
        <v>5955</v>
      </c>
      <c r="F1985" s="241" t="s">
        <v>505</v>
      </c>
      <c r="G1985" s="241">
        <v>4.0</v>
      </c>
      <c r="H1985" s="241">
        <v>4.0</v>
      </c>
      <c r="I1985" s="241">
        <v>4.0</v>
      </c>
      <c r="J1985" s="241">
        <v>50.0</v>
      </c>
      <c r="K1985" s="241">
        <v>12.5</v>
      </c>
      <c r="L1985" s="179" t="s">
        <v>142</v>
      </c>
    </row>
    <row r="1986" ht="11.25" customHeight="1">
      <c r="A1986" s="191" t="s">
        <v>5958</v>
      </c>
      <c r="B1986" s="191" t="s">
        <v>5959</v>
      </c>
      <c r="C1986" s="241" t="s">
        <v>135</v>
      </c>
      <c r="D1986" s="179" t="s">
        <v>5960</v>
      </c>
      <c r="E1986" s="179" t="s">
        <v>5961</v>
      </c>
      <c r="F1986" s="241" t="s">
        <v>505</v>
      </c>
      <c r="G1986" s="241">
        <v>3.0</v>
      </c>
      <c r="H1986" s="241">
        <v>3.0</v>
      </c>
      <c r="I1986" s="241">
        <v>3.0</v>
      </c>
      <c r="J1986" s="241">
        <v>50.0</v>
      </c>
      <c r="K1986" s="241">
        <v>16.66666666666667</v>
      </c>
      <c r="L1986" s="179" t="s">
        <v>142</v>
      </c>
    </row>
    <row r="1987" ht="11.25" customHeight="1">
      <c r="A1987" s="191" t="s">
        <v>6339</v>
      </c>
      <c r="B1987" s="191" t="s">
        <v>6340</v>
      </c>
      <c r="C1987" s="241" t="s">
        <v>135</v>
      </c>
      <c r="D1987" s="179" t="s">
        <v>6341</v>
      </c>
      <c r="E1987" s="179" t="s">
        <v>6342</v>
      </c>
      <c r="F1987" s="241" t="s">
        <v>6343</v>
      </c>
      <c r="G1987" s="241">
        <v>4.0</v>
      </c>
      <c r="H1987" s="241">
        <v>4.0</v>
      </c>
      <c r="I1987" s="241">
        <v>4.0</v>
      </c>
      <c r="J1987" s="241">
        <v>50.0</v>
      </c>
      <c r="K1987" s="241">
        <v>12.5</v>
      </c>
      <c r="L1987" s="179" t="s">
        <v>142</v>
      </c>
    </row>
    <row r="1988" ht="11.25" customHeight="1">
      <c r="A1988" s="191" t="s">
        <v>5966</v>
      </c>
      <c r="B1988" s="191" t="s">
        <v>5967</v>
      </c>
      <c r="C1988" s="241" t="s">
        <v>135</v>
      </c>
      <c r="D1988" s="179" t="s">
        <v>5970</v>
      </c>
      <c r="E1988" s="179" t="s">
        <v>5971</v>
      </c>
      <c r="F1988" s="241" t="s">
        <v>505</v>
      </c>
      <c r="G1988" s="241">
        <v>3.0</v>
      </c>
      <c r="H1988" s="241">
        <v>2.0</v>
      </c>
      <c r="I1988" s="241">
        <v>3.0</v>
      </c>
      <c r="J1988" s="241">
        <v>50.0</v>
      </c>
      <c r="K1988" s="241">
        <v>25.0</v>
      </c>
      <c r="L1988" s="179" t="s">
        <v>6344</v>
      </c>
    </row>
    <row r="1989" ht="11.25" customHeight="1">
      <c r="A1989" s="191" t="s">
        <v>5966</v>
      </c>
      <c r="B1989" s="191" t="s">
        <v>5967</v>
      </c>
      <c r="C1989" s="241" t="s">
        <v>135</v>
      </c>
      <c r="D1989" s="179" t="s">
        <v>5968</v>
      </c>
      <c r="E1989" s="179" t="s">
        <v>5969</v>
      </c>
      <c r="F1989" s="241" t="s">
        <v>505</v>
      </c>
      <c r="G1989" s="241">
        <v>3.0</v>
      </c>
      <c r="H1989" s="241">
        <v>2.0</v>
      </c>
      <c r="I1989" s="241">
        <v>3.0</v>
      </c>
      <c r="J1989" s="241">
        <v>50.0</v>
      </c>
      <c r="K1989" s="241">
        <v>25.0</v>
      </c>
      <c r="L1989" s="179" t="s">
        <v>142</v>
      </c>
    </row>
    <row r="1990" ht="11.25" customHeight="1">
      <c r="A1990" s="191" t="s">
        <v>5966</v>
      </c>
      <c r="B1990" s="191" t="s">
        <v>5967</v>
      </c>
      <c r="C1990" s="241" t="s">
        <v>135</v>
      </c>
      <c r="D1990" s="179" t="s">
        <v>5972</v>
      </c>
      <c r="E1990" s="179" t="s">
        <v>5973</v>
      </c>
      <c r="F1990" s="241" t="s">
        <v>2216</v>
      </c>
      <c r="G1990" s="241">
        <v>3.0</v>
      </c>
      <c r="H1990" s="241">
        <v>2.0</v>
      </c>
      <c r="I1990" s="241">
        <v>3.0</v>
      </c>
      <c r="J1990" s="241">
        <v>50.0</v>
      </c>
      <c r="K1990" s="241">
        <v>25.0</v>
      </c>
      <c r="L1990" s="179" t="s">
        <v>142</v>
      </c>
    </row>
    <row r="1991" ht="11.25" customHeight="1">
      <c r="A1991" s="191" t="s">
        <v>5910</v>
      </c>
      <c r="B1991" s="191" t="s">
        <v>5911</v>
      </c>
      <c r="C1991" s="241" t="s">
        <v>135</v>
      </c>
      <c r="D1991" s="179" t="s">
        <v>5962</v>
      </c>
      <c r="E1991" s="179" t="s">
        <v>5963</v>
      </c>
      <c r="F1991" s="241" t="s">
        <v>505</v>
      </c>
      <c r="G1991" s="241">
        <v>4.0</v>
      </c>
      <c r="H1991" s="241">
        <v>3.0</v>
      </c>
      <c r="I1991" s="241">
        <v>4.0</v>
      </c>
      <c r="J1991" s="241">
        <v>50.0</v>
      </c>
      <c r="K1991" s="241">
        <v>16.66666666666667</v>
      </c>
      <c r="L1991" s="179" t="s">
        <v>142</v>
      </c>
    </row>
    <row r="1992" ht="11.25" customHeight="1">
      <c r="A1992" s="191" t="s">
        <v>5836</v>
      </c>
      <c r="B1992" s="191" t="s">
        <v>5837</v>
      </c>
      <c r="C1992" s="241" t="s">
        <v>135</v>
      </c>
      <c r="D1992" s="179" t="s">
        <v>5844</v>
      </c>
      <c r="E1992" s="179" t="s">
        <v>5845</v>
      </c>
      <c r="F1992" s="241" t="s">
        <v>2216</v>
      </c>
      <c r="G1992" s="241">
        <v>3.0</v>
      </c>
      <c r="H1992" s="241">
        <v>2.0</v>
      </c>
      <c r="I1992" s="241">
        <v>3.0</v>
      </c>
      <c r="J1992" s="241">
        <v>50.0</v>
      </c>
      <c r="K1992" s="241">
        <v>25.0</v>
      </c>
      <c r="L1992" s="179" t="s">
        <v>142</v>
      </c>
    </row>
    <row r="1993" ht="11.25" customHeight="1">
      <c r="A1993" s="191" t="s">
        <v>5836</v>
      </c>
      <c r="B1993" s="191" t="s">
        <v>5837</v>
      </c>
      <c r="C1993" s="241" t="s">
        <v>135</v>
      </c>
      <c r="D1993" s="179" t="s">
        <v>5975</v>
      </c>
      <c r="E1993" s="179" t="s">
        <v>5976</v>
      </c>
      <c r="F1993" s="241" t="s">
        <v>505</v>
      </c>
      <c r="G1993" s="241">
        <v>3.0</v>
      </c>
      <c r="H1993" s="241">
        <v>2.0</v>
      </c>
      <c r="I1993" s="241">
        <v>3.0</v>
      </c>
      <c r="J1993" s="241">
        <v>50.0</v>
      </c>
      <c r="K1993" s="241">
        <v>25.0</v>
      </c>
      <c r="L1993" s="179" t="s">
        <v>142</v>
      </c>
    </row>
    <row r="1994" ht="11.25" customHeight="1">
      <c r="A1994" s="191" t="s">
        <v>5836</v>
      </c>
      <c r="B1994" s="191" t="s">
        <v>5837</v>
      </c>
      <c r="C1994" s="241" t="s">
        <v>135</v>
      </c>
      <c r="D1994" s="179" t="s">
        <v>5977</v>
      </c>
      <c r="E1994" s="179" t="s">
        <v>5978</v>
      </c>
      <c r="F1994" s="241" t="s">
        <v>505</v>
      </c>
      <c r="G1994" s="241">
        <v>3.0</v>
      </c>
      <c r="H1994" s="241">
        <v>2.0</v>
      </c>
      <c r="I1994" s="241">
        <v>3.0</v>
      </c>
      <c r="J1994" s="241">
        <v>50.0</v>
      </c>
      <c r="K1994" s="241">
        <v>25.0</v>
      </c>
      <c r="L1994" s="179" t="s">
        <v>142</v>
      </c>
    </row>
    <row r="1995" ht="11.25" customHeight="1">
      <c r="A1995" s="191" t="s">
        <v>5836</v>
      </c>
      <c r="B1995" s="191" t="s">
        <v>5837</v>
      </c>
      <c r="C1995" s="241" t="s">
        <v>135</v>
      </c>
      <c r="D1995" s="179" t="s">
        <v>5838</v>
      </c>
      <c r="E1995" s="179" t="s">
        <v>5839</v>
      </c>
      <c r="F1995" s="241" t="s">
        <v>1967</v>
      </c>
      <c r="G1995" s="241">
        <v>3.0</v>
      </c>
      <c r="H1995" s="241">
        <v>2.0</v>
      </c>
      <c r="I1995" s="241">
        <v>3.0</v>
      </c>
      <c r="J1995" s="241">
        <v>50.0</v>
      </c>
      <c r="K1995" s="241">
        <v>25.0</v>
      </c>
      <c r="L1995" s="179" t="s">
        <v>142</v>
      </c>
    </row>
    <row r="1996" ht="11.25" customHeight="1">
      <c r="A1996" s="191" t="s">
        <v>5836</v>
      </c>
      <c r="B1996" s="191" t="s">
        <v>5837</v>
      </c>
      <c r="C1996" s="241" t="s">
        <v>135</v>
      </c>
      <c r="D1996" s="179" t="s">
        <v>5842</v>
      </c>
      <c r="E1996" s="179" t="s">
        <v>5843</v>
      </c>
      <c r="F1996" s="241" t="s">
        <v>1967</v>
      </c>
      <c r="G1996" s="241">
        <v>3.0</v>
      </c>
      <c r="H1996" s="241">
        <v>2.0</v>
      </c>
      <c r="I1996" s="241">
        <v>3.0</v>
      </c>
      <c r="J1996" s="241">
        <v>50.0</v>
      </c>
      <c r="K1996" s="241">
        <v>25.0</v>
      </c>
      <c r="L1996" s="179" t="s">
        <v>142</v>
      </c>
    </row>
    <row r="1997" ht="11.25" customHeight="1">
      <c r="A1997" s="191" t="s">
        <v>5836</v>
      </c>
      <c r="B1997" s="191" t="s">
        <v>5837</v>
      </c>
      <c r="C1997" s="241" t="s">
        <v>135</v>
      </c>
      <c r="D1997" s="179" t="s">
        <v>5840</v>
      </c>
      <c r="E1997" s="179" t="s">
        <v>5841</v>
      </c>
      <c r="F1997" s="241" t="s">
        <v>1967</v>
      </c>
      <c r="G1997" s="241">
        <v>3.0</v>
      </c>
      <c r="H1997" s="241">
        <v>2.0</v>
      </c>
      <c r="I1997" s="241">
        <v>3.0</v>
      </c>
      <c r="J1997" s="241">
        <v>50.0</v>
      </c>
      <c r="K1997" s="241">
        <v>25.0</v>
      </c>
      <c r="L1997" s="179" t="s">
        <v>142</v>
      </c>
    </row>
    <row r="1998" ht="11.25" customHeight="1">
      <c r="A1998" s="191" t="s">
        <v>5895</v>
      </c>
      <c r="B1998" s="191" t="s">
        <v>3780</v>
      </c>
      <c r="C1998" s="241" t="s">
        <v>135</v>
      </c>
      <c r="D1998" s="179" t="s">
        <v>5946</v>
      </c>
      <c r="E1998" s="179" t="s">
        <v>5947</v>
      </c>
      <c r="F1998" s="241" t="s">
        <v>505</v>
      </c>
      <c r="G1998" s="241">
        <v>3.0</v>
      </c>
      <c r="H1998" s="241">
        <v>3.0</v>
      </c>
      <c r="I1998" s="241">
        <v>3.0</v>
      </c>
      <c r="J1998" s="241">
        <v>50.0</v>
      </c>
      <c r="K1998" s="241">
        <v>16.66666666666667</v>
      </c>
      <c r="L1998" s="179" t="s">
        <v>142</v>
      </c>
    </row>
    <row r="1999" ht="11.25" customHeight="1">
      <c r="A1999" s="191" t="s">
        <v>5895</v>
      </c>
      <c r="B1999" s="191" t="s">
        <v>3780</v>
      </c>
      <c r="C1999" s="241" t="s">
        <v>135</v>
      </c>
      <c r="D1999" s="179" t="s">
        <v>5896</v>
      </c>
      <c r="E1999" s="179" t="s">
        <v>5897</v>
      </c>
      <c r="F1999" s="241" t="s">
        <v>1967</v>
      </c>
      <c r="G1999" s="241">
        <v>3.0</v>
      </c>
      <c r="H1999" s="241">
        <v>3.0</v>
      </c>
      <c r="I1999" s="241">
        <v>3.0</v>
      </c>
      <c r="J1999" s="241">
        <v>50.0</v>
      </c>
      <c r="K1999" s="241">
        <v>16.66666666666667</v>
      </c>
      <c r="L1999" s="179" t="s">
        <v>142</v>
      </c>
    </row>
    <row r="2000" ht="11.25" customHeight="1">
      <c r="A2000" s="191" t="s">
        <v>5895</v>
      </c>
      <c r="B2000" s="191" t="s">
        <v>3780</v>
      </c>
      <c r="C2000" s="241" t="s">
        <v>135</v>
      </c>
      <c r="D2000" s="179" t="s">
        <v>5898</v>
      </c>
      <c r="E2000" s="179" t="s">
        <v>5899</v>
      </c>
      <c r="F2000" s="241" t="s">
        <v>1967</v>
      </c>
      <c r="G2000" s="241">
        <v>3.0</v>
      </c>
      <c r="H2000" s="241">
        <v>3.0</v>
      </c>
      <c r="I2000" s="241">
        <v>3.0</v>
      </c>
      <c r="J2000" s="241">
        <v>50.0</v>
      </c>
      <c r="K2000" s="241">
        <v>16.66666666666667</v>
      </c>
      <c r="L2000" s="179" t="s">
        <v>142</v>
      </c>
    </row>
    <row r="2001" ht="11.25" customHeight="1">
      <c r="A2001" s="191" t="s">
        <v>5948</v>
      </c>
      <c r="B2001" s="191" t="s">
        <v>5949</v>
      </c>
      <c r="C2001" s="241" t="s">
        <v>135</v>
      </c>
      <c r="D2001" s="179" t="s">
        <v>5950</v>
      </c>
      <c r="E2001" s="179" t="s">
        <v>5951</v>
      </c>
      <c r="F2001" s="241" t="s">
        <v>505</v>
      </c>
      <c r="G2001" s="241">
        <v>5.0</v>
      </c>
      <c r="H2001" s="241">
        <v>3.0</v>
      </c>
      <c r="I2001" s="241">
        <v>5.0</v>
      </c>
      <c r="J2001" s="241">
        <v>50.0</v>
      </c>
      <c r="K2001" s="241">
        <v>16.66666666666667</v>
      </c>
      <c r="L2001" s="179" t="s">
        <v>142</v>
      </c>
    </row>
    <row r="2002" ht="11.25" customHeight="1">
      <c r="A2002" s="191" t="s">
        <v>4354</v>
      </c>
      <c r="B2002" s="191" t="s">
        <v>4355</v>
      </c>
      <c r="C2002" s="241" t="s">
        <v>1075</v>
      </c>
      <c r="D2002" s="179" t="s">
        <v>4356</v>
      </c>
      <c r="E2002" s="179" t="s">
        <v>4357</v>
      </c>
      <c r="F2002" s="241" t="s">
        <v>1085</v>
      </c>
      <c r="G2002" s="241">
        <v>6.0</v>
      </c>
      <c r="H2002" s="241">
        <v>6.0</v>
      </c>
      <c r="I2002" s="241">
        <v>6.0</v>
      </c>
      <c r="J2002" s="241">
        <v>50.0</v>
      </c>
      <c r="K2002" s="241">
        <v>8.333333333333334</v>
      </c>
      <c r="L2002" s="179" t="s">
        <v>142</v>
      </c>
    </row>
    <row r="2003" ht="11.25" customHeight="1">
      <c r="A2003" s="191" t="s">
        <v>4371</v>
      </c>
      <c r="B2003" s="191" t="s">
        <v>4372</v>
      </c>
      <c r="C2003" s="241" t="s">
        <v>1075</v>
      </c>
      <c r="D2003" s="179" t="s">
        <v>4373</v>
      </c>
      <c r="E2003" s="179" t="s">
        <v>3947</v>
      </c>
      <c r="F2003" s="241" t="s">
        <v>4209</v>
      </c>
      <c r="G2003" s="241">
        <v>6.0</v>
      </c>
      <c r="H2003" s="241">
        <v>6.0</v>
      </c>
      <c r="I2003" s="241">
        <v>6.0</v>
      </c>
      <c r="J2003" s="241">
        <v>50.0</v>
      </c>
      <c r="K2003" s="241">
        <v>8.333333333333334</v>
      </c>
      <c r="L2003" s="179" t="s">
        <v>142</v>
      </c>
    </row>
    <row r="2004" ht="11.25" customHeight="1">
      <c r="A2004" s="191" t="s">
        <v>5877</v>
      </c>
      <c r="B2004" s="191" t="s">
        <v>5878</v>
      </c>
      <c r="C2004" s="241" t="s">
        <v>135</v>
      </c>
      <c r="D2004" s="179" t="s">
        <v>5879</v>
      </c>
      <c r="E2004" s="179" t="s">
        <v>5880</v>
      </c>
      <c r="F2004" s="241" t="s">
        <v>1967</v>
      </c>
      <c r="G2004" s="241">
        <v>5.0</v>
      </c>
      <c r="H2004" s="241">
        <v>4.0</v>
      </c>
      <c r="I2004" s="241">
        <v>5.0</v>
      </c>
      <c r="J2004" s="241">
        <v>50.0</v>
      </c>
      <c r="K2004" s="241">
        <v>12.5</v>
      </c>
      <c r="L2004" s="179" t="s">
        <v>142</v>
      </c>
    </row>
    <row r="2005" ht="11.25" customHeight="1">
      <c r="A2005" s="191" t="s">
        <v>4374</v>
      </c>
      <c r="B2005" s="191" t="s">
        <v>4355</v>
      </c>
      <c r="C2005" s="241" t="s">
        <v>1075</v>
      </c>
      <c r="D2005" s="179" t="s">
        <v>4375</v>
      </c>
      <c r="E2005" s="179" t="s">
        <v>4376</v>
      </c>
      <c r="F2005" s="241" t="s">
        <v>4209</v>
      </c>
      <c r="G2005" s="241">
        <v>6.0</v>
      </c>
      <c r="H2005" s="241">
        <v>6.0</v>
      </c>
      <c r="I2005" s="241">
        <v>6.0</v>
      </c>
      <c r="J2005" s="241">
        <v>50.0</v>
      </c>
      <c r="K2005" s="241">
        <v>8.333333333333334</v>
      </c>
      <c r="L2005" s="179" t="s">
        <v>142</v>
      </c>
    </row>
    <row r="2006" ht="11.25" customHeight="1">
      <c r="A2006" s="191" t="s">
        <v>5912</v>
      </c>
      <c r="B2006" s="191" t="s">
        <v>5913</v>
      </c>
      <c r="C2006" s="241" t="s">
        <v>135</v>
      </c>
      <c r="D2006" s="179" t="s">
        <v>5875</v>
      </c>
      <c r="E2006" s="179" t="s">
        <v>5876</v>
      </c>
      <c r="F2006" s="241" t="s">
        <v>1967</v>
      </c>
      <c r="G2006" s="241">
        <v>4.0</v>
      </c>
      <c r="H2006" s="241">
        <v>3.0</v>
      </c>
      <c r="I2006" s="241">
        <v>4.0</v>
      </c>
      <c r="J2006" s="241">
        <v>50.0</v>
      </c>
      <c r="K2006" s="241">
        <v>16.66666666666667</v>
      </c>
      <c r="L2006" s="179" t="s">
        <v>142</v>
      </c>
    </row>
    <row r="2007" ht="11.25" customHeight="1">
      <c r="A2007" s="191" t="s">
        <v>6345</v>
      </c>
      <c r="B2007" s="191" t="s">
        <v>6346</v>
      </c>
      <c r="C2007" s="241"/>
      <c r="D2007" s="179" t="s">
        <v>6347</v>
      </c>
      <c r="E2007" s="179" t="s">
        <v>6348</v>
      </c>
      <c r="F2007" s="241" t="s">
        <v>2561</v>
      </c>
      <c r="G2007" s="241">
        <v>3.0</v>
      </c>
      <c r="H2007" s="241">
        <v>2.0</v>
      </c>
      <c r="I2007" s="241">
        <v>3.0</v>
      </c>
      <c r="J2007" s="241">
        <v>50.0</v>
      </c>
      <c r="K2007" s="241">
        <v>25.0</v>
      </c>
      <c r="L2007" s="179" t="s">
        <v>142</v>
      </c>
    </row>
    <row r="2008" ht="11.25" customHeight="1">
      <c r="A2008" s="191" t="s">
        <v>6349</v>
      </c>
      <c r="B2008" s="191" t="s">
        <v>6350</v>
      </c>
      <c r="C2008" s="241"/>
      <c r="D2008" s="179" t="s">
        <v>6351</v>
      </c>
      <c r="E2008" s="179" t="s">
        <v>6352</v>
      </c>
      <c r="F2008" s="241" t="s">
        <v>2561</v>
      </c>
      <c r="G2008" s="241">
        <v>1.0</v>
      </c>
      <c r="H2008" s="241">
        <v>1.0</v>
      </c>
      <c r="I2008" s="241">
        <v>3.0</v>
      </c>
      <c r="J2008" s="241">
        <v>50.0</v>
      </c>
      <c r="K2008" s="241">
        <v>50.0</v>
      </c>
      <c r="L2008" s="179" t="s">
        <v>142</v>
      </c>
    </row>
    <row r="2009" ht="11.25" customHeight="1">
      <c r="A2009" s="191" t="s">
        <v>6349</v>
      </c>
      <c r="B2009" s="191" t="s">
        <v>6350</v>
      </c>
      <c r="C2009" s="241"/>
      <c r="D2009" s="179" t="s">
        <v>6353</v>
      </c>
      <c r="E2009" s="179" t="s">
        <v>6354</v>
      </c>
      <c r="F2009" s="241" t="s">
        <v>2561</v>
      </c>
      <c r="G2009" s="241">
        <v>1.0</v>
      </c>
      <c r="H2009" s="241">
        <v>1.0</v>
      </c>
      <c r="I2009" s="241">
        <v>3.0</v>
      </c>
      <c r="J2009" s="241">
        <v>50.0</v>
      </c>
      <c r="K2009" s="241">
        <v>50.0</v>
      </c>
      <c r="L2009" s="179" t="s">
        <v>142</v>
      </c>
    </row>
    <row r="2010" ht="11.25" customHeight="1">
      <c r="A2010" s="191" t="s">
        <v>6301</v>
      </c>
      <c r="B2010" s="191" t="s">
        <v>6302</v>
      </c>
      <c r="C2010" s="241" t="s">
        <v>135</v>
      </c>
      <c r="D2010" s="179" t="s">
        <v>6355</v>
      </c>
      <c r="E2010" s="179" t="s">
        <v>6307</v>
      </c>
      <c r="F2010" s="241" t="s">
        <v>2081</v>
      </c>
      <c r="G2010" s="241">
        <v>4.0</v>
      </c>
      <c r="H2010" s="241">
        <v>4.0</v>
      </c>
      <c r="I2010" s="241">
        <v>4.0</v>
      </c>
      <c r="J2010" s="241">
        <v>50.0</v>
      </c>
      <c r="K2010" s="241">
        <v>12.5</v>
      </c>
      <c r="L2010" s="179" t="s">
        <v>143</v>
      </c>
    </row>
    <row r="2011" ht="11.25" customHeight="1">
      <c r="A2011" s="191" t="s">
        <v>6301</v>
      </c>
      <c r="B2011" s="191" t="s">
        <v>6302</v>
      </c>
      <c r="C2011" s="241" t="s">
        <v>135</v>
      </c>
      <c r="D2011" s="179" t="s">
        <v>6303</v>
      </c>
      <c r="E2011" s="179" t="s">
        <v>6304</v>
      </c>
      <c r="F2011" s="241" t="s">
        <v>6305</v>
      </c>
      <c r="G2011" s="241">
        <v>4.0</v>
      </c>
      <c r="H2011" s="241">
        <v>4.0</v>
      </c>
      <c r="I2011" s="241">
        <v>4.0</v>
      </c>
      <c r="J2011" s="241">
        <v>50.0</v>
      </c>
      <c r="K2011" s="241">
        <v>12.5</v>
      </c>
      <c r="L2011" s="179" t="s">
        <v>143</v>
      </c>
    </row>
    <row r="2012" ht="11.25" customHeight="1">
      <c r="A2012" s="191" t="s">
        <v>6356</v>
      </c>
      <c r="B2012" s="191" t="s">
        <v>6357</v>
      </c>
      <c r="C2012" s="241" t="s">
        <v>135</v>
      </c>
      <c r="D2012" s="179" t="s">
        <v>6358</v>
      </c>
      <c r="E2012" s="179" t="s">
        <v>6359</v>
      </c>
      <c r="F2012" s="241" t="s">
        <v>2561</v>
      </c>
      <c r="G2012" s="241">
        <v>6.0</v>
      </c>
      <c r="H2012" s="241">
        <v>3.0</v>
      </c>
      <c r="I2012" s="241">
        <v>6.0</v>
      </c>
      <c r="J2012" s="241">
        <v>50.0</v>
      </c>
      <c r="K2012" s="241">
        <v>8.333333333333334</v>
      </c>
      <c r="L2012" s="179" t="s">
        <v>143</v>
      </c>
    </row>
    <row r="2013" ht="11.25" customHeight="1">
      <c r="A2013" s="191" t="s">
        <v>6356</v>
      </c>
      <c r="B2013" s="191" t="s">
        <v>6357</v>
      </c>
      <c r="C2013" s="241" t="s">
        <v>135</v>
      </c>
      <c r="D2013" s="179" t="s">
        <v>6360</v>
      </c>
      <c r="E2013" s="179" t="s">
        <v>6361</v>
      </c>
      <c r="F2013" s="241" t="s">
        <v>6362</v>
      </c>
      <c r="G2013" s="241">
        <v>6.0</v>
      </c>
      <c r="H2013" s="241">
        <v>3.0</v>
      </c>
      <c r="I2013" s="241">
        <v>6.0</v>
      </c>
      <c r="J2013" s="241">
        <v>50.0</v>
      </c>
      <c r="K2013" s="241">
        <v>8.333333333333334</v>
      </c>
      <c r="L2013" s="179" t="s">
        <v>143</v>
      </c>
    </row>
    <row r="2014" ht="11.25" customHeight="1">
      <c r="A2014" s="191" t="s">
        <v>6356</v>
      </c>
      <c r="B2014" s="191" t="s">
        <v>6357</v>
      </c>
      <c r="C2014" s="241" t="s">
        <v>135</v>
      </c>
      <c r="D2014" s="179" t="s">
        <v>6363</v>
      </c>
      <c r="E2014" s="179" t="s">
        <v>6364</v>
      </c>
      <c r="F2014" s="241" t="s">
        <v>4243</v>
      </c>
      <c r="G2014" s="241">
        <v>6.0</v>
      </c>
      <c r="H2014" s="241">
        <v>3.0</v>
      </c>
      <c r="I2014" s="241">
        <v>6.0</v>
      </c>
      <c r="J2014" s="241">
        <v>50.0</v>
      </c>
      <c r="K2014" s="241">
        <v>8.333333333333334</v>
      </c>
      <c r="L2014" s="179" t="s">
        <v>143</v>
      </c>
    </row>
    <row r="2015" ht="11.25" customHeight="1">
      <c r="A2015" s="191" t="s">
        <v>6356</v>
      </c>
      <c r="B2015" s="191" t="s">
        <v>6357</v>
      </c>
      <c r="C2015" s="241" t="s">
        <v>135</v>
      </c>
      <c r="D2015" s="179" t="s">
        <v>6365</v>
      </c>
      <c r="E2015" s="179" t="s">
        <v>6366</v>
      </c>
      <c r="F2015" s="241" t="s">
        <v>6367</v>
      </c>
      <c r="G2015" s="241">
        <v>6.0</v>
      </c>
      <c r="H2015" s="241">
        <v>3.0</v>
      </c>
      <c r="I2015" s="241">
        <v>6.0</v>
      </c>
      <c r="J2015" s="241">
        <v>50.0</v>
      </c>
      <c r="K2015" s="241">
        <v>8.333333333333334</v>
      </c>
      <c r="L2015" s="179" t="s">
        <v>143</v>
      </c>
    </row>
    <row r="2016" ht="11.25" customHeight="1">
      <c r="A2016" s="191" t="s">
        <v>6356</v>
      </c>
      <c r="B2016" s="191" t="s">
        <v>6357</v>
      </c>
      <c r="C2016" s="241" t="s">
        <v>135</v>
      </c>
      <c r="D2016" s="179" t="s">
        <v>6368</v>
      </c>
      <c r="E2016" s="179" t="s">
        <v>6369</v>
      </c>
      <c r="F2016" s="241" t="s">
        <v>2081</v>
      </c>
      <c r="G2016" s="241">
        <v>6.0</v>
      </c>
      <c r="H2016" s="241">
        <v>3.0</v>
      </c>
      <c r="I2016" s="241">
        <v>6.0</v>
      </c>
      <c r="J2016" s="241">
        <v>50.0</v>
      </c>
      <c r="K2016" s="241">
        <v>8.333333333333334</v>
      </c>
      <c r="L2016" s="179" t="s">
        <v>143</v>
      </c>
    </row>
    <row r="2017" ht="11.25" customHeight="1">
      <c r="A2017" s="191" t="s">
        <v>6356</v>
      </c>
      <c r="B2017" s="191" t="s">
        <v>6357</v>
      </c>
      <c r="C2017" s="241" t="s">
        <v>135</v>
      </c>
      <c r="D2017" s="179" t="s">
        <v>6370</v>
      </c>
      <c r="E2017" s="179" t="s">
        <v>6371</v>
      </c>
      <c r="F2017" s="241" t="s">
        <v>2081</v>
      </c>
      <c r="G2017" s="241">
        <v>6.0</v>
      </c>
      <c r="H2017" s="241">
        <v>3.0</v>
      </c>
      <c r="I2017" s="241">
        <v>6.0</v>
      </c>
      <c r="J2017" s="241">
        <v>50.0</v>
      </c>
      <c r="K2017" s="241">
        <v>8.333333333333334</v>
      </c>
      <c r="L2017" s="179" t="s">
        <v>143</v>
      </c>
    </row>
    <row r="2018" ht="11.25" customHeight="1">
      <c r="A2018" s="191" t="s">
        <v>6356</v>
      </c>
      <c r="B2018" s="191" t="s">
        <v>6357</v>
      </c>
      <c r="C2018" s="241" t="s">
        <v>135</v>
      </c>
      <c r="D2018" s="179" t="s">
        <v>6372</v>
      </c>
      <c r="E2018" s="179" t="s">
        <v>6373</v>
      </c>
      <c r="F2018" s="241" t="s">
        <v>4243</v>
      </c>
      <c r="G2018" s="241">
        <v>6.0</v>
      </c>
      <c r="H2018" s="241">
        <v>3.0</v>
      </c>
      <c r="I2018" s="241">
        <v>6.0</v>
      </c>
      <c r="J2018" s="241">
        <v>50.0</v>
      </c>
      <c r="K2018" s="241">
        <v>8.333333333333334</v>
      </c>
      <c r="L2018" s="179" t="s">
        <v>143</v>
      </c>
    </row>
    <row r="2019" ht="11.25" customHeight="1">
      <c r="A2019" s="191" t="s">
        <v>6356</v>
      </c>
      <c r="B2019" s="191" t="s">
        <v>6357</v>
      </c>
      <c r="C2019" s="241" t="s">
        <v>135</v>
      </c>
      <c r="D2019" s="179" t="s">
        <v>6374</v>
      </c>
      <c r="E2019" s="179" t="s">
        <v>6375</v>
      </c>
      <c r="F2019" s="241" t="s">
        <v>4243</v>
      </c>
      <c r="G2019" s="241">
        <v>6.0</v>
      </c>
      <c r="H2019" s="241">
        <v>3.0</v>
      </c>
      <c r="I2019" s="241">
        <v>6.0</v>
      </c>
      <c r="J2019" s="241">
        <v>50.0</v>
      </c>
      <c r="K2019" s="241">
        <v>8.333333333333334</v>
      </c>
      <c r="L2019" s="179" t="s">
        <v>143</v>
      </c>
    </row>
    <row r="2020" ht="11.25" customHeight="1">
      <c r="A2020" s="191" t="s">
        <v>6356</v>
      </c>
      <c r="B2020" s="191" t="s">
        <v>6357</v>
      </c>
      <c r="C2020" s="241" t="s">
        <v>135</v>
      </c>
      <c r="D2020" s="179" t="s">
        <v>6376</v>
      </c>
      <c r="E2020" s="179" t="s">
        <v>6377</v>
      </c>
      <c r="F2020" s="241" t="s">
        <v>4243</v>
      </c>
      <c r="G2020" s="241">
        <v>6.0</v>
      </c>
      <c r="H2020" s="241">
        <v>3.0</v>
      </c>
      <c r="I2020" s="241">
        <v>6.0</v>
      </c>
      <c r="J2020" s="241">
        <v>50.0</v>
      </c>
      <c r="K2020" s="241">
        <v>8.333333333333334</v>
      </c>
      <c r="L2020" s="179" t="s">
        <v>143</v>
      </c>
    </row>
    <row r="2021" ht="11.25" customHeight="1">
      <c r="A2021" s="191" t="s">
        <v>6356</v>
      </c>
      <c r="B2021" s="191" t="s">
        <v>6357</v>
      </c>
      <c r="C2021" s="241" t="s">
        <v>135</v>
      </c>
      <c r="D2021" s="179" t="s">
        <v>6378</v>
      </c>
      <c r="E2021" s="179" t="s">
        <v>6379</v>
      </c>
      <c r="F2021" s="241" t="s">
        <v>4243</v>
      </c>
      <c r="G2021" s="241">
        <v>6.0</v>
      </c>
      <c r="H2021" s="241">
        <v>3.0</v>
      </c>
      <c r="I2021" s="241">
        <v>6.0</v>
      </c>
      <c r="J2021" s="241">
        <v>50.0</v>
      </c>
      <c r="K2021" s="241">
        <v>8.333333333333334</v>
      </c>
      <c r="L2021" s="179" t="s">
        <v>143</v>
      </c>
    </row>
    <row r="2022" ht="11.25" customHeight="1">
      <c r="A2022" s="191" t="s">
        <v>6356</v>
      </c>
      <c r="B2022" s="191" t="s">
        <v>6357</v>
      </c>
      <c r="C2022" s="241" t="s">
        <v>135</v>
      </c>
      <c r="D2022" s="179" t="s">
        <v>6380</v>
      </c>
      <c r="E2022" s="179" t="s">
        <v>6381</v>
      </c>
      <c r="F2022" s="241" t="s">
        <v>4243</v>
      </c>
      <c r="G2022" s="241">
        <v>6.0</v>
      </c>
      <c r="H2022" s="241">
        <v>3.0</v>
      </c>
      <c r="I2022" s="241">
        <v>6.0</v>
      </c>
      <c r="J2022" s="241">
        <v>50.0</v>
      </c>
      <c r="K2022" s="241">
        <v>8.333333333333334</v>
      </c>
      <c r="L2022" s="179" t="s">
        <v>143</v>
      </c>
    </row>
    <row r="2023" ht="11.25" customHeight="1">
      <c r="A2023" s="191" t="s">
        <v>6356</v>
      </c>
      <c r="B2023" s="191" t="s">
        <v>6357</v>
      </c>
      <c r="C2023" s="241" t="s">
        <v>135</v>
      </c>
      <c r="D2023" s="179" t="s">
        <v>6382</v>
      </c>
      <c r="E2023" s="179" t="s">
        <v>6383</v>
      </c>
      <c r="F2023" s="241" t="s">
        <v>1085</v>
      </c>
      <c r="G2023" s="241">
        <v>6.0</v>
      </c>
      <c r="H2023" s="241">
        <v>3.0</v>
      </c>
      <c r="I2023" s="241">
        <v>6.0</v>
      </c>
      <c r="J2023" s="241">
        <v>50.0</v>
      </c>
      <c r="K2023" s="241">
        <v>8.333333333333334</v>
      </c>
      <c r="L2023" s="179" t="s">
        <v>143</v>
      </c>
    </row>
    <row r="2024" ht="11.25" customHeight="1">
      <c r="A2024" s="191" t="s">
        <v>6356</v>
      </c>
      <c r="B2024" s="191" t="s">
        <v>6357</v>
      </c>
      <c r="C2024" s="241" t="s">
        <v>135</v>
      </c>
      <c r="D2024" s="179" t="s">
        <v>6384</v>
      </c>
      <c r="E2024" s="179" t="s">
        <v>6385</v>
      </c>
      <c r="F2024" s="241" t="s">
        <v>2081</v>
      </c>
      <c r="G2024" s="241">
        <v>6.0</v>
      </c>
      <c r="H2024" s="241">
        <v>3.0</v>
      </c>
      <c r="I2024" s="241">
        <v>6.0</v>
      </c>
      <c r="J2024" s="241">
        <v>50.0</v>
      </c>
      <c r="K2024" s="241">
        <v>8.333333333333334</v>
      </c>
      <c r="L2024" s="179" t="s">
        <v>143</v>
      </c>
    </row>
    <row r="2025" ht="11.25" customHeight="1">
      <c r="A2025" s="191" t="s">
        <v>6356</v>
      </c>
      <c r="B2025" s="191" t="s">
        <v>6357</v>
      </c>
      <c r="C2025" s="241" t="s">
        <v>135</v>
      </c>
      <c r="D2025" s="179" t="s">
        <v>6386</v>
      </c>
      <c r="E2025" s="179" t="s">
        <v>6387</v>
      </c>
      <c r="F2025" s="241" t="s">
        <v>2081</v>
      </c>
      <c r="G2025" s="241">
        <v>6.0</v>
      </c>
      <c r="H2025" s="241">
        <v>3.0</v>
      </c>
      <c r="I2025" s="241">
        <v>6.0</v>
      </c>
      <c r="J2025" s="241">
        <v>50.0</v>
      </c>
      <c r="K2025" s="241">
        <v>8.333333333333334</v>
      </c>
      <c r="L2025" s="179" t="s">
        <v>143</v>
      </c>
    </row>
    <row r="2026" ht="11.25" customHeight="1">
      <c r="A2026" s="191" t="s">
        <v>6356</v>
      </c>
      <c r="B2026" s="191" t="s">
        <v>6357</v>
      </c>
      <c r="C2026" s="241" t="s">
        <v>135</v>
      </c>
      <c r="D2026" s="179" t="s">
        <v>6388</v>
      </c>
      <c r="E2026" s="179" t="s">
        <v>6389</v>
      </c>
      <c r="F2026" s="241" t="s">
        <v>6390</v>
      </c>
      <c r="G2026" s="241">
        <v>6.0</v>
      </c>
      <c r="H2026" s="241">
        <v>3.0</v>
      </c>
      <c r="I2026" s="241">
        <v>6.0</v>
      </c>
      <c r="J2026" s="241">
        <v>50.0</v>
      </c>
      <c r="K2026" s="241">
        <v>8.333333333333334</v>
      </c>
      <c r="L2026" s="179" t="s">
        <v>143</v>
      </c>
    </row>
    <row r="2027" ht="11.25" customHeight="1">
      <c r="A2027" s="191" t="s">
        <v>6356</v>
      </c>
      <c r="B2027" s="191" t="s">
        <v>6357</v>
      </c>
      <c r="C2027" s="241" t="s">
        <v>135</v>
      </c>
      <c r="D2027" s="179" t="s">
        <v>6286</v>
      </c>
      <c r="E2027" s="179" t="s">
        <v>6287</v>
      </c>
      <c r="F2027" s="241" t="s">
        <v>2561</v>
      </c>
      <c r="G2027" s="241">
        <v>6.0</v>
      </c>
      <c r="H2027" s="241">
        <v>3.0</v>
      </c>
      <c r="I2027" s="241">
        <v>6.0</v>
      </c>
      <c r="J2027" s="241">
        <v>50.0</v>
      </c>
      <c r="K2027" s="241">
        <v>8.333333333333334</v>
      </c>
      <c r="L2027" s="179" t="s">
        <v>143</v>
      </c>
    </row>
    <row r="2028" ht="11.25" customHeight="1">
      <c r="A2028" s="191" t="s">
        <v>6356</v>
      </c>
      <c r="B2028" s="191" t="s">
        <v>6357</v>
      </c>
      <c r="C2028" s="241" t="s">
        <v>135</v>
      </c>
      <c r="D2028" s="179" t="s">
        <v>6391</v>
      </c>
      <c r="E2028" s="179" t="s">
        <v>1703</v>
      </c>
      <c r="F2028" s="241" t="s">
        <v>4243</v>
      </c>
      <c r="G2028" s="241">
        <v>6.0</v>
      </c>
      <c r="H2028" s="241">
        <v>3.0</v>
      </c>
      <c r="I2028" s="241">
        <v>6.0</v>
      </c>
      <c r="J2028" s="241">
        <v>50.0</v>
      </c>
      <c r="K2028" s="241">
        <v>8.333333333333334</v>
      </c>
      <c r="L2028" s="179" t="s">
        <v>143</v>
      </c>
    </row>
    <row r="2029" ht="11.25" customHeight="1">
      <c r="A2029" s="191" t="s">
        <v>6356</v>
      </c>
      <c r="B2029" s="191" t="s">
        <v>6357</v>
      </c>
      <c r="C2029" s="241" t="s">
        <v>135</v>
      </c>
      <c r="D2029" s="179" t="s">
        <v>6392</v>
      </c>
      <c r="E2029" s="179" t="s">
        <v>6393</v>
      </c>
      <c r="F2029" s="241" t="s">
        <v>6292</v>
      </c>
      <c r="G2029" s="241">
        <v>6.0</v>
      </c>
      <c r="H2029" s="241">
        <v>3.0</v>
      </c>
      <c r="I2029" s="241">
        <v>6.0</v>
      </c>
      <c r="J2029" s="241">
        <v>50.0</v>
      </c>
      <c r="K2029" s="241">
        <v>8.333333333333334</v>
      </c>
      <c r="L2029" s="179" t="s">
        <v>143</v>
      </c>
    </row>
    <row r="2030" ht="11.25" customHeight="1">
      <c r="A2030" s="191" t="s">
        <v>6319</v>
      </c>
      <c r="B2030" s="191" t="s">
        <v>6320</v>
      </c>
      <c r="C2030" s="241" t="s">
        <v>135</v>
      </c>
      <c r="D2030" s="179" t="s">
        <v>6394</v>
      </c>
      <c r="E2030" s="179" t="s">
        <v>6395</v>
      </c>
      <c r="F2030" s="241" t="s">
        <v>4243</v>
      </c>
      <c r="G2030" s="241">
        <v>7.0</v>
      </c>
      <c r="H2030" s="241">
        <v>7.0</v>
      </c>
      <c r="I2030" s="241">
        <v>7.0</v>
      </c>
      <c r="J2030" s="241">
        <v>50.0</v>
      </c>
      <c r="K2030" s="241">
        <v>7.142857142857143</v>
      </c>
      <c r="L2030" s="179" t="s">
        <v>143</v>
      </c>
    </row>
    <row r="2031" ht="11.25" customHeight="1">
      <c r="A2031" s="191" t="s">
        <v>6319</v>
      </c>
      <c r="B2031" s="191" t="s">
        <v>6320</v>
      </c>
      <c r="C2031" s="241" t="s">
        <v>135</v>
      </c>
      <c r="D2031" s="179" t="s">
        <v>6323</v>
      </c>
      <c r="E2031" s="179" t="s">
        <v>6324</v>
      </c>
      <c r="F2031" s="241" t="s">
        <v>1085</v>
      </c>
      <c r="G2031" s="241">
        <v>7.0</v>
      </c>
      <c r="H2031" s="241">
        <v>7.0</v>
      </c>
      <c r="I2031" s="241">
        <v>7.0</v>
      </c>
      <c r="J2031" s="241">
        <v>50.0</v>
      </c>
      <c r="K2031" s="241">
        <v>7.142857142857143</v>
      </c>
      <c r="L2031" s="179" t="s">
        <v>143</v>
      </c>
    </row>
    <row r="2032" ht="11.25" customHeight="1">
      <c r="A2032" s="191" t="s">
        <v>6319</v>
      </c>
      <c r="B2032" s="191" t="s">
        <v>6320</v>
      </c>
      <c r="C2032" s="241" t="s">
        <v>135</v>
      </c>
      <c r="D2032" s="179" t="s">
        <v>6396</v>
      </c>
      <c r="E2032" s="179" t="s">
        <v>6397</v>
      </c>
      <c r="F2032" s="241" t="s">
        <v>1085</v>
      </c>
      <c r="G2032" s="241">
        <v>7.0</v>
      </c>
      <c r="H2032" s="241">
        <v>7.0</v>
      </c>
      <c r="I2032" s="241">
        <v>7.0</v>
      </c>
      <c r="J2032" s="241">
        <v>50.0</v>
      </c>
      <c r="K2032" s="241">
        <v>7.142857142857143</v>
      </c>
      <c r="L2032" s="179" t="s">
        <v>143</v>
      </c>
    </row>
    <row r="2033" ht="11.25" customHeight="1">
      <c r="A2033" s="191" t="s">
        <v>6319</v>
      </c>
      <c r="B2033" s="191" t="s">
        <v>6320</v>
      </c>
      <c r="C2033" s="241" t="s">
        <v>135</v>
      </c>
      <c r="D2033" s="179" t="s">
        <v>6321</v>
      </c>
      <c r="E2033" s="179" t="s">
        <v>6322</v>
      </c>
      <c r="F2033" s="241" t="s">
        <v>1085</v>
      </c>
      <c r="G2033" s="241">
        <v>7.0</v>
      </c>
      <c r="H2033" s="241">
        <v>7.0</v>
      </c>
      <c r="I2033" s="241">
        <v>7.0</v>
      </c>
      <c r="J2033" s="241">
        <v>50.0</v>
      </c>
      <c r="K2033" s="241">
        <v>7.142857142857143</v>
      </c>
      <c r="L2033" s="179" t="s">
        <v>143</v>
      </c>
    </row>
    <row r="2034" ht="11.25" customHeight="1">
      <c r="A2034" s="191" t="s">
        <v>6339</v>
      </c>
      <c r="B2034" s="191" t="s">
        <v>6340</v>
      </c>
      <c r="C2034" s="241" t="s">
        <v>135</v>
      </c>
      <c r="D2034" s="179" t="s">
        <v>6398</v>
      </c>
      <c r="E2034" s="179" t="s">
        <v>6341</v>
      </c>
      <c r="F2034" s="241" t="s">
        <v>6343</v>
      </c>
      <c r="G2034" s="241">
        <v>4.0</v>
      </c>
      <c r="H2034" s="241">
        <v>4.0</v>
      </c>
      <c r="I2034" s="241">
        <v>4.0</v>
      </c>
      <c r="J2034" s="241">
        <v>50.0</v>
      </c>
      <c r="K2034" s="241">
        <v>12.5</v>
      </c>
      <c r="L2034" s="179" t="s">
        <v>143</v>
      </c>
    </row>
    <row r="2035" ht="11.25" customHeight="1">
      <c r="A2035" s="191" t="s">
        <v>6399</v>
      </c>
      <c r="B2035" s="191" t="s">
        <v>6400</v>
      </c>
      <c r="C2035" s="241" t="s">
        <v>135</v>
      </c>
      <c r="D2035" s="179" t="s">
        <v>6401</v>
      </c>
      <c r="E2035" s="179" t="s">
        <v>6402</v>
      </c>
      <c r="F2035" s="241" t="s">
        <v>1085</v>
      </c>
      <c r="G2035" s="241">
        <v>2.0</v>
      </c>
      <c r="H2035" s="241">
        <v>2.0</v>
      </c>
      <c r="I2035" s="241">
        <v>2.0</v>
      </c>
      <c r="J2035" s="241">
        <v>50.0</v>
      </c>
      <c r="K2035" s="241">
        <v>25.0</v>
      </c>
      <c r="L2035" s="179" t="s">
        <v>143</v>
      </c>
    </row>
    <row r="2036" ht="11.25" customHeight="1">
      <c r="A2036" s="191" t="s">
        <v>6399</v>
      </c>
      <c r="B2036" s="191" t="s">
        <v>6400</v>
      </c>
      <c r="C2036" s="241" t="s">
        <v>135</v>
      </c>
      <c r="D2036" s="179" t="s">
        <v>6403</v>
      </c>
      <c r="E2036" s="179" t="s">
        <v>6404</v>
      </c>
      <c r="F2036" s="241" t="s">
        <v>1085</v>
      </c>
      <c r="G2036" s="241">
        <v>2.0</v>
      </c>
      <c r="H2036" s="241">
        <v>2.0</v>
      </c>
      <c r="I2036" s="241">
        <v>2.0</v>
      </c>
      <c r="J2036" s="241">
        <v>50.0</v>
      </c>
      <c r="K2036" s="241">
        <v>25.0</v>
      </c>
      <c r="L2036" s="179" t="s">
        <v>143</v>
      </c>
    </row>
    <row r="2037" ht="11.25" customHeight="1">
      <c r="A2037" s="191" t="s">
        <v>6399</v>
      </c>
      <c r="B2037" s="191" t="s">
        <v>6400</v>
      </c>
      <c r="C2037" s="241" t="s">
        <v>135</v>
      </c>
      <c r="D2037" s="179" t="s">
        <v>6405</v>
      </c>
      <c r="E2037" s="179" t="s">
        <v>6406</v>
      </c>
      <c r="F2037" s="241" t="s">
        <v>1085</v>
      </c>
      <c r="G2037" s="241">
        <v>2.0</v>
      </c>
      <c r="H2037" s="241">
        <v>2.0</v>
      </c>
      <c r="I2037" s="241">
        <v>2.0</v>
      </c>
      <c r="J2037" s="241">
        <v>50.0</v>
      </c>
      <c r="K2037" s="241">
        <v>25.0</v>
      </c>
      <c r="L2037" s="179" t="s">
        <v>143</v>
      </c>
    </row>
    <row r="2038" ht="11.25" customHeight="1">
      <c r="A2038" s="191" t="s">
        <v>6399</v>
      </c>
      <c r="B2038" s="191" t="s">
        <v>6400</v>
      </c>
      <c r="C2038" s="241" t="s">
        <v>135</v>
      </c>
      <c r="D2038" s="179" t="s">
        <v>6407</v>
      </c>
      <c r="E2038" s="179" t="s">
        <v>6408</v>
      </c>
      <c r="F2038" s="241" t="s">
        <v>1085</v>
      </c>
      <c r="G2038" s="241">
        <v>2.0</v>
      </c>
      <c r="H2038" s="241">
        <v>2.0</v>
      </c>
      <c r="I2038" s="241">
        <v>2.0</v>
      </c>
      <c r="J2038" s="241">
        <v>50.0</v>
      </c>
      <c r="K2038" s="241">
        <v>25.0</v>
      </c>
      <c r="L2038" s="179" t="s">
        <v>143</v>
      </c>
    </row>
    <row r="2039" ht="11.25" customHeight="1">
      <c r="A2039" s="191" t="s">
        <v>6399</v>
      </c>
      <c r="B2039" s="191" t="s">
        <v>6400</v>
      </c>
      <c r="C2039" s="241" t="s">
        <v>135</v>
      </c>
      <c r="D2039" s="179" t="s">
        <v>6409</v>
      </c>
      <c r="E2039" s="179" t="s">
        <v>6410</v>
      </c>
      <c r="F2039" s="241" t="s">
        <v>6367</v>
      </c>
      <c r="G2039" s="241">
        <v>2.0</v>
      </c>
      <c r="H2039" s="241">
        <v>2.0</v>
      </c>
      <c r="I2039" s="241">
        <v>2.0</v>
      </c>
      <c r="J2039" s="241">
        <v>50.0</v>
      </c>
      <c r="K2039" s="241">
        <v>25.0</v>
      </c>
      <c r="L2039" s="179" t="s">
        <v>143</v>
      </c>
    </row>
    <row r="2040" ht="11.25" customHeight="1">
      <c r="A2040" s="191" t="s">
        <v>6330</v>
      </c>
      <c r="B2040" s="191" t="s">
        <v>5939</v>
      </c>
      <c r="C2040" s="241" t="s">
        <v>135</v>
      </c>
      <c r="D2040" s="179" t="s">
        <v>6333</v>
      </c>
      <c r="E2040" s="179" t="s">
        <v>6334</v>
      </c>
      <c r="F2040" s="241" t="s">
        <v>1085</v>
      </c>
      <c r="G2040" s="241">
        <v>8.0</v>
      </c>
      <c r="H2040" s="241">
        <v>8.0</v>
      </c>
      <c r="I2040" s="241">
        <v>8.0</v>
      </c>
      <c r="J2040" s="241">
        <v>50.0</v>
      </c>
      <c r="K2040" s="241">
        <v>6.25</v>
      </c>
      <c r="L2040" s="179" t="s">
        <v>143</v>
      </c>
    </row>
    <row r="2041" ht="11.25" customHeight="1">
      <c r="A2041" s="191" t="s">
        <v>6330</v>
      </c>
      <c r="B2041" s="191" t="s">
        <v>5939</v>
      </c>
      <c r="C2041" s="241" t="s">
        <v>135</v>
      </c>
      <c r="D2041" s="179" t="s">
        <v>6331</v>
      </c>
      <c r="E2041" s="179" t="s">
        <v>6332</v>
      </c>
      <c r="F2041" s="241" t="s">
        <v>1085</v>
      </c>
      <c r="G2041" s="241">
        <v>8.0</v>
      </c>
      <c r="H2041" s="241">
        <v>8.0</v>
      </c>
      <c r="I2041" s="241">
        <v>8.0</v>
      </c>
      <c r="J2041" s="241">
        <v>50.0</v>
      </c>
      <c r="K2041" s="241">
        <v>6.25</v>
      </c>
      <c r="L2041" s="179" t="s">
        <v>143</v>
      </c>
    </row>
    <row r="2042" ht="11.25" customHeight="1">
      <c r="A2042" s="191" t="s">
        <v>6330</v>
      </c>
      <c r="B2042" s="191" t="s">
        <v>5939</v>
      </c>
      <c r="C2042" s="241" t="s">
        <v>135</v>
      </c>
      <c r="D2042" s="179" t="s">
        <v>6411</v>
      </c>
      <c r="E2042" s="179" t="s">
        <v>6412</v>
      </c>
      <c r="F2042" s="241" t="s">
        <v>1085</v>
      </c>
      <c r="G2042" s="241">
        <v>8.0</v>
      </c>
      <c r="H2042" s="241">
        <v>8.0</v>
      </c>
      <c r="I2042" s="241">
        <v>8.0</v>
      </c>
      <c r="J2042" s="241">
        <v>50.0</v>
      </c>
      <c r="K2042" s="241">
        <v>6.25</v>
      </c>
      <c r="L2042" s="179" t="s">
        <v>143</v>
      </c>
    </row>
    <row r="2043" ht="11.25" customHeight="1">
      <c r="A2043" s="191" t="s">
        <v>6413</v>
      </c>
      <c r="B2043" s="191" t="s">
        <v>6414</v>
      </c>
      <c r="C2043" s="241" t="s">
        <v>135</v>
      </c>
      <c r="D2043" s="179" t="s">
        <v>6415</v>
      </c>
      <c r="E2043" s="179" t="s">
        <v>6416</v>
      </c>
      <c r="F2043" s="241" t="s">
        <v>1085</v>
      </c>
      <c r="G2043" s="241">
        <v>4.0</v>
      </c>
      <c r="H2043" s="241">
        <v>4.0</v>
      </c>
      <c r="I2043" s="241">
        <v>4.0</v>
      </c>
      <c r="J2043" s="241">
        <v>50.0</v>
      </c>
      <c r="K2043" s="241">
        <v>12.5</v>
      </c>
      <c r="L2043" s="179" t="s">
        <v>143</v>
      </c>
    </row>
    <row r="2044" ht="11.25" customHeight="1">
      <c r="A2044" s="191" t="s">
        <v>6325</v>
      </c>
      <c r="B2044" s="191" t="s">
        <v>6326</v>
      </c>
      <c r="C2044" s="241" t="s">
        <v>135</v>
      </c>
      <c r="D2044" s="179" t="s">
        <v>6417</v>
      </c>
      <c r="E2044" s="179" t="s">
        <v>6418</v>
      </c>
      <c r="F2044" s="241" t="s">
        <v>1085</v>
      </c>
      <c r="G2044" s="241">
        <v>3.0</v>
      </c>
      <c r="H2044" s="241">
        <v>3.0</v>
      </c>
      <c r="I2044" s="241">
        <v>3.0</v>
      </c>
      <c r="J2044" s="241">
        <v>50.0</v>
      </c>
      <c r="K2044" s="241">
        <v>16.66666666666667</v>
      </c>
      <c r="L2044" s="179" t="s">
        <v>143</v>
      </c>
    </row>
    <row r="2045" ht="11.25" customHeight="1">
      <c r="A2045" s="191" t="s">
        <v>6325</v>
      </c>
      <c r="B2045" s="191" t="s">
        <v>6326</v>
      </c>
      <c r="C2045" s="241" t="s">
        <v>135</v>
      </c>
      <c r="D2045" s="179" t="s">
        <v>6327</v>
      </c>
      <c r="E2045" s="179" t="s">
        <v>6328</v>
      </c>
      <c r="F2045" s="241" t="s">
        <v>6329</v>
      </c>
      <c r="G2045" s="241">
        <v>3.0</v>
      </c>
      <c r="H2045" s="241">
        <v>3.0</v>
      </c>
      <c r="I2045" s="241">
        <v>3.0</v>
      </c>
      <c r="J2045" s="241">
        <v>50.0</v>
      </c>
      <c r="K2045" s="241">
        <v>16.66666666666667</v>
      </c>
      <c r="L2045" s="179" t="s">
        <v>143</v>
      </c>
    </row>
    <row r="2046" ht="11.25" customHeight="1">
      <c r="A2046" s="191" t="s">
        <v>6419</v>
      </c>
      <c r="B2046" s="191" t="s">
        <v>6420</v>
      </c>
      <c r="C2046" s="241" t="s">
        <v>135</v>
      </c>
      <c r="D2046" s="179" t="s">
        <v>6421</v>
      </c>
      <c r="E2046" s="179" t="s">
        <v>6422</v>
      </c>
      <c r="F2046" s="241" t="s">
        <v>2081</v>
      </c>
      <c r="G2046" s="241">
        <v>3.0</v>
      </c>
      <c r="H2046" s="241">
        <v>1.0</v>
      </c>
      <c r="I2046" s="241">
        <v>3.0</v>
      </c>
      <c r="J2046" s="241">
        <v>50.0</v>
      </c>
      <c r="K2046" s="241">
        <v>16.66666666666667</v>
      </c>
      <c r="L2046" s="179" t="s">
        <v>143</v>
      </c>
    </row>
    <row r="2047" ht="11.25" customHeight="1">
      <c r="A2047" s="191" t="s">
        <v>6419</v>
      </c>
      <c r="B2047" s="191" t="s">
        <v>6420</v>
      </c>
      <c r="C2047" s="241" t="s">
        <v>135</v>
      </c>
      <c r="D2047" s="179" t="s">
        <v>6423</v>
      </c>
      <c r="E2047" s="179" t="s">
        <v>6424</v>
      </c>
      <c r="F2047" s="241" t="s">
        <v>6425</v>
      </c>
      <c r="G2047" s="241">
        <v>3.0</v>
      </c>
      <c r="H2047" s="241">
        <v>1.0</v>
      </c>
      <c r="I2047" s="241">
        <v>3.0</v>
      </c>
      <c r="J2047" s="241">
        <v>50.0</v>
      </c>
      <c r="K2047" s="241">
        <v>16.66666666666667</v>
      </c>
      <c r="L2047" s="179" t="s">
        <v>143</v>
      </c>
    </row>
    <row r="2048" ht="11.25" customHeight="1">
      <c r="A2048" s="191" t="s">
        <v>6426</v>
      </c>
      <c r="B2048" s="191" t="s">
        <v>6427</v>
      </c>
      <c r="C2048" s="241" t="s">
        <v>135</v>
      </c>
      <c r="D2048" s="179" t="s">
        <v>6428</v>
      </c>
      <c r="E2048" s="179" t="s">
        <v>6429</v>
      </c>
      <c r="F2048" s="241" t="s">
        <v>2081</v>
      </c>
      <c r="G2048" s="241">
        <v>3.0</v>
      </c>
      <c r="H2048" s="241">
        <v>1.0</v>
      </c>
      <c r="I2048" s="241">
        <v>3.0</v>
      </c>
      <c r="J2048" s="241">
        <v>50.0</v>
      </c>
      <c r="K2048" s="241">
        <v>16.666666666666668</v>
      </c>
      <c r="L2048" s="179" t="s">
        <v>143</v>
      </c>
    </row>
    <row r="2049" ht="11.25" customHeight="1">
      <c r="A2049" s="191" t="s">
        <v>6430</v>
      </c>
      <c r="B2049" s="191" t="s">
        <v>1441</v>
      </c>
      <c r="C2049" s="241" t="s">
        <v>135</v>
      </c>
      <c r="D2049" s="179" t="s">
        <v>6431</v>
      </c>
      <c r="E2049" s="179" t="s">
        <v>6432</v>
      </c>
      <c r="F2049" s="241" t="s">
        <v>2081</v>
      </c>
      <c r="G2049" s="241">
        <v>7.0</v>
      </c>
      <c r="H2049" s="241">
        <v>7.0</v>
      </c>
      <c r="I2049" s="241">
        <v>7.0</v>
      </c>
      <c r="J2049" s="241">
        <v>50.0</v>
      </c>
      <c r="K2049" s="241">
        <v>7.142857142857143</v>
      </c>
      <c r="L2049" s="179" t="s">
        <v>143</v>
      </c>
    </row>
    <row r="2050" ht="11.25" customHeight="1">
      <c r="A2050" s="191" t="s">
        <v>6430</v>
      </c>
      <c r="B2050" s="191" t="s">
        <v>1441</v>
      </c>
      <c r="C2050" s="241" t="s">
        <v>135</v>
      </c>
      <c r="D2050" s="179" t="s">
        <v>6433</v>
      </c>
      <c r="E2050" s="179" t="s">
        <v>6434</v>
      </c>
      <c r="F2050" s="241" t="s">
        <v>2081</v>
      </c>
      <c r="G2050" s="241">
        <v>7.0</v>
      </c>
      <c r="H2050" s="241">
        <v>7.0</v>
      </c>
      <c r="I2050" s="241">
        <v>7.0</v>
      </c>
      <c r="J2050" s="241">
        <v>50.0</v>
      </c>
      <c r="K2050" s="241">
        <v>7.142857142857143</v>
      </c>
      <c r="L2050" s="179" t="s">
        <v>143</v>
      </c>
    </row>
    <row r="2051" ht="11.25" customHeight="1">
      <c r="A2051" s="191" t="s">
        <v>6284</v>
      </c>
      <c r="B2051" s="191" t="s">
        <v>6285</v>
      </c>
      <c r="C2051" s="241" t="s">
        <v>135</v>
      </c>
      <c r="D2051" s="179" t="s">
        <v>6286</v>
      </c>
      <c r="E2051" s="179" t="s">
        <v>6287</v>
      </c>
      <c r="F2051" s="241" t="s">
        <v>2561</v>
      </c>
      <c r="G2051" s="241">
        <v>4.0</v>
      </c>
      <c r="H2051" s="241">
        <v>4.0</v>
      </c>
      <c r="I2051" s="241">
        <v>5.0</v>
      </c>
      <c r="J2051" s="241">
        <v>50.0</v>
      </c>
      <c r="K2051" s="241">
        <v>12.5</v>
      </c>
      <c r="L2051" s="179" t="s">
        <v>143</v>
      </c>
    </row>
    <row r="2052" ht="11.25" customHeight="1">
      <c r="A2052" s="191" t="s">
        <v>6310</v>
      </c>
      <c r="B2052" s="191" t="s">
        <v>6311</v>
      </c>
      <c r="C2052" s="241" t="s">
        <v>135</v>
      </c>
      <c r="D2052" s="179" t="s">
        <v>6312</v>
      </c>
      <c r="E2052" s="179" t="s">
        <v>6313</v>
      </c>
      <c r="F2052" s="241" t="s">
        <v>6314</v>
      </c>
      <c r="G2052" s="241">
        <v>4.0</v>
      </c>
      <c r="H2052" s="241">
        <v>4.0</v>
      </c>
      <c r="I2052" s="241">
        <v>4.0</v>
      </c>
      <c r="J2052" s="241">
        <v>50.0</v>
      </c>
      <c r="K2052" s="241">
        <v>12.5</v>
      </c>
      <c r="L2052" s="179" t="s">
        <v>143</v>
      </c>
    </row>
    <row r="2053" ht="11.25" customHeight="1">
      <c r="A2053" s="191" t="s">
        <v>6435</v>
      </c>
      <c r="B2053" s="191" t="s">
        <v>6436</v>
      </c>
      <c r="C2053" s="241" t="s">
        <v>135</v>
      </c>
      <c r="D2053" s="179" t="s">
        <v>6437</v>
      </c>
      <c r="E2053" s="179" t="s">
        <v>6438</v>
      </c>
      <c r="F2053" s="241" t="s">
        <v>1085</v>
      </c>
      <c r="G2053" s="241">
        <v>5.0</v>
      </c>
      <c r="H2053" s="241">
        <v>4.0</v>
      </c>
      <c r="I2053" s="241">
        <v>5.0</v>
      </c>
      <c r="J2053" s="241">
        <v>50.0</v>
      </c>
      <c r="K2053" s="241">
        <v>12.5</v>
      </c>
      <c r="L2053" s="179" t="s">
        <v>145</v>
      </c>
    </row>
    <row r="2054" ht="11.25" customHeight="1">
      <c r="A2054" s="191" t="s">
        <v>6435</v>
      </c>
      <c r="B2054" s="191" t="s">
        <v>6436</v>
      </c>
      <c r="C2054" s="241" t="s">
        <v>135</v>
      </c>
      <c r="D2054" s="179" t="s">
        <v>6439</v>
      </c>
      <c r="E2054" s="179" t="s">
        <v>6440</v>
      </c>
      <c r="F2054" s="241" t="s">
        <v>1085</v>
      </c>
      <c r="G2054" s="241">
        <v>5.0</v>
      </c>
      <c r="H2054" s="241">
        <v>4.0</v>
      </c>
      <c r="I2054" s="241">
        <v>5.0</v>
      </c>
      <c r="J2054" s="241">
        <v>50.0</v>
      </c>
      <c r="K2054" s="241">
        <v>12.5</v>
      </c>
      <c r="L2054" s="179" t="s">
        <v>145</v>
      </c>
    </row>
    <row r="2055" ht="11.25" customHeight="1">
      <c r="A2055" s="191" t="s">
        <v>6293</v>
      </c>
      <c r="B2055" s="191" t="s">
        <v>5872</v>
      </c>
      <c r="C2055" s="241" t="s">
        <v>135</v>
      </c>
      <c r="D2055" s="179" t="s">
        <v>6441</v>
      </c>
      <c r="E2055" s="179" t="s">
        <v>6295</v>
      </c>
      <c r="F2055" s="241" t="s">
        <v>1967</v>
      </c>
      <c r="G2055" s="241">
        <v>3.0</v>
      </c>
      <c r="H2055" s="241">
        <v>3.0</v>
      </c>
      <c r="I2055" s="241">
        <v>4.0</v>
      </c>
      <c r="J2055" s="241">
        <v>50.0</v>
      </c>
      <c r="K2055" s="241">
        <v>12.5</v>
      </c>
      <c r="L2055" s="179" t="s">
        <v>145</v>
      </c>
    </row>
    <row r="2056" ht="11.25" customHeight="1">
      <c r="A2056" s="191" t="s">
        <v>6293</v>
      </c>
      <c r="B2056" s="191" t="s">
        <v>5872</v>
      </c>
      <c r="C2056" s="241" t="s">
        <v>135</v>
      </c>
      <c r="D2056" s="179" t="s">
        <v>6442</v>
      </c>
      <c r="E2056" s="179" t="s">
        <v>6297</v>
      </c>
      <c r="F2056" s="241" t="s">
        <v>1967</v>
      </c>
      <c r="G2056" s="241">
        <v>3.0</v>
      </c>
      <c r="H2056" s="241">
        <v>3.0</v>
      </c>
      <c r="I2056" s="241">
        <v>4.0</v>
      </c>
      <c r="J2056" s="241">
        <v>50.0</v>
      </c>
      <c r="K2056" s="241">
        <v>12.5</v>
      </c>
      <c r="L2056" s="179" t="s">
        <v>145</v>
      </c>
    </row>
    <row r="2057" ht="11.25" customHeight="1">
      <c r="A2057" s="191" t="s">
        <v>6443</v>
      </c>
      <c r="B2057" s="191" t="s">
        <v>6444</v>
      </c>
      <c r="C2057" s="241" t="s">
        <v>135</v>
      </c>
      <c r="D2057" s="179" t="s">
        <v>6445</v>
      </c>
      <c r="E2057" s="179" t="s">
        <v>6446</v>
      </c>
      <c r="F2057" s="241" t="s">
        <v>1085</v>
      </c>
      <c r="G2057" s="241">
        <v>3.0</v>
      </c>
      <c r="H2057" s="241">
        <v>3.0</v>
      </c>
      <c r="I2057" s="241">
        <v>4.0</v>
      </c>
      <c r="J2057" s="241">
        <v>50.0</v>
      </c>
      <c r="K2057" s="241">
        <v>12.5</v>
      </c>
      <c r="L2057" s="179" t="s">
        <v>145</v>
      </c>
    </row>
    <row r="2058" ht="11.25" customHeight="1">
      <c r="A2058" s="191" t="s">
        <v>6293</v>
      </c>
      <c r="B2058" s="191" t="s">
        <v>5872</v>
      </c>
      <c r="C2058" s="241" t="s">
        <v>135</v>
      </c>
      <c r="D2058" s="179" t="s">
        <v>6447</v>
      </c>
      <c r="E2058" s="179" t="s">
        <v>1327</v>
      </c>
      <c r="F2058" s="241" t="s">
        <v>1967</v>
      </c>
      <c r="G2058" s="241">
        <v>3.0</v>
      </c>
      <c r="H2058" s="241">
        <v>3.0</v>
      </c>
      <c r="I2058" s="241">
        <v>4.0</v>
      </c>
      <c r="J2058" s="241">
        <v>50.0</v>
      </c>
      <c r="K2058" s="241">
        <v>12.5</v>
      </c>
      <c r="L2058" s="179" t="s">
        <v>145</v>
      </c>
    </row>
    <row r="2059" ht="11.25" customHeight="1">
      <c r="A2059" s="191" t="s">
        <v>6293</v>
      </c>
      <c r="B2059" s="191" t="s">
        <v>5872</v>
      </c>
      <c r="C2059" s="241" t="s">
        <v>135</v>
      </c>
      <c r="D2059" s="179" t="s">
        <v>6298</v>
      </c>
      <c r="E2059" s="179" t="s">
        <v>6299</v>
      </c>
      <c r="F2059" s="241" t="s">
        <v>1967</v>
      </c>
      <c r="G2059" s="241">
        <v>3.0</v>
      </c>
      <c r="H2059" s="241">
        <v>3.0</v>
      </c>
      <c r="I2059" s="241">
        <v>4.0</v>
      </c>
      <c r="J2059" s="241">
        <v>50.0</v>
      </c>
      <c r="K2059" s="241">
        <v>12.5</v>
      </c>
      <c r="L2059" s="179" t="s">
        <v>145</v>
      </c>
    </row>
    <row r="2060" ht="11.25" customHeight="1">
      <c r="A2060" s="191" t="s">
        <v>6301</v>
      </c>
      <c r="B2060" s="191" t="s">
        <v>6302</v>
      </c>
      <c r="C2060" s="241" t="s">
        <v>135</v>
      </c>
      <c r="D2060" s="179" t="s">
        <v>6303</v>
      </c>
      <c r="E2060" s="179" t="s">
        <v>6304</v>
      </c>
      <c r="F2060" s="241" t="s">
        <v>6305</v>
      </c>
      <c r="G2060" s="241">
        <v>4.0</v>
      </c>
      <c r="H2060" s="241">
        <v>4.0</v>
      </c>
      <c r="I2060" s="241">
        <v>4.0</v>
      </c>
      <c r="J2060" s="241">
        <v>50.0</v>
      </c>
      <c r="K2060" s="241">
        <v>12.5</v>
      </c>
      <c r="L2060" s="179" t="s">
        <v>145</v>
      </c>
    </row>
    <row r="2061" ht="11.25" customHeight="1">
      <c r="A2061" s="191" t="s">
        <v>6448</v>
      </c>
      <c r="B2061" s="191" t="s">
        <v>6302</v>
      </c>
      <c r="C2061" s="241" t="s">
        <v>135</v>
      </c>
      <c r="D2061" s="179" t="s">
        <v>6449</v>
      </c>
      <c r="E2061" s="179" t="s">
        <v>6307</v>
      </c>
      <c r="F2061" s="241" t="s">
        <v>1967</v>
      </c>
      <c r="G2061" s="241">
        <v>4.0</v>
      </c>
      <c r="H2061" s="241">
        <v>4.0</v>
      </c>
      <c r="I2061" s="241">
        <v>4.0</v>
      </c>
      <c r="J2061" s="241">
        <v>50.0</v>
      </c>
      <c r="K2061" s="241">
        <v>12.5</v>
      </c>
      <c r="L2061" s="179" t="s">
        <v>145</v>
      </c>
    </row>
    <row r="2062" ht="11.25" customHeight="1">
      <c r="A2062" s="191" t="s">
        <v>6450</v>
      </c>
      <c r="B2062" s="191" t="s">
        <v>6451</v>
      </c>
      <c r="C2062" s="241" t="s">
        <v>135</v>
      </c>
      <c r="D2062" s="179" t="s">
        <v>6452</v>
      </c>
      <c r="E2062" s="179" t="s">
        <v>6453</v>
      </c>
      <c r="F2062" s="241" t="s">
        <v>1085</v>
      </c>
      <c r="G2062" s="241">
        <v>4.0</v>
      </c>
      <c r="H2062" s="241">
        <v>4.0</v>
      </c>
      <c r="I2062" s="241">
        <v>4.0</v>
      </c>
      <c r="J2062" s="241">
        <v>50.0</v>
      </c>
      <c r="K2062" s="241">
        <v>12.5</v>
      </c>
      <c r="L2062" s="179" t="s">
        <v>145</v>
      </c>
    </row>
    <row r="2063" ht="11.25" customHeight="1">
      <c r="A2063" s="191" t="s">
        <v>6454</v>
      </c>
      <c r="B2063" s="191" t="s">
        <v>1331</v>
      </c>
      <c r="C2063" s="241" t="s">
        <v>135</v>
      </c>
      <c r="D2063" s="179" t="s">
        <v>6455</v>
      </c>
      <c r="E2063" s="179" t="s">
        <v>6434</v>
      </c>
      <c r="F2063" s="241" t="s">
        <v>1967</v>
      </c>
      <c r="G2063" s="241">
        <v>6.0</v>
      </c>
      <c r="H2063" s="241">
        <v>6.0</v>
      </c>
      <c r="I2063" s="241">
        <v>6.0</v>
      </c>
      <c r="J2063" s="241">
        <v>50.0</v>
      </c>
      <c r="K2063" s="241">
        <v>8.33</v>
      </c>
      <c r="L2063" s="179" t="s">
        <v>145</v>
      </c>
    </row>
    <row r="2064" ht="11.25" customHeight="1">
      <c r="A2064" s="191" t="s">
        <v>6456</v>
      </c>
      <c r="B2064" s="191" t="s">
        <v>1331</v>
      </c>
      <c r="C2064" s="241" t="s">
        <v>135</v>
      </c>
      <c r="D2064" s="179" t="s">
        <v>6457</v>
      </c>
      <c r="E2064" s="179" t="s">
        <v>6432</v>
      </c>
      <c r="F2064" s="241" t="s">
        <v>1967</v>
      </c>
      <c r="G2064" s="241">
        <v>6.0</v>
      </c>
      <c r="H2064" s="241">
        <v>6.0</v>
      </c>
      <c r="I2064" s="241">
        <v>6.0</v>
      </c>
      <c r="J2064" s="241">
        <v>50.0</v>
      </c>
      <c r="K2064" s="241">
        <v>8.33</v>
      </c>
      <c r="L2064" s="179" t="s">
        <v>145</v>
      </c>
    </row>
    <row r="2065" ht="11.25" customHeight="1">
      <c r="A2065" s="191" t="s">
        <v>6458</v>
      </c>
      <c r="B2065" s="191" t="s">
        <v>5907</v>
      </c>
      <c r="C2065" s="241" t="s">
        <v>135</v>
      </c>
      <c r="D2065" s="179" t="s">
        <v>6459</v>
      </c>
      <c r="E2065" s="179" t="s">
        <v>6460</v>
      </c>
      <c r="F2065" s="241" t="s">
        <v>1085</v>
      </c>
      <c r="G2065" s="241">
        <v>7.0</v>
      </c>
      <c r="H2065" s="241">
        <v>7.0</v>
      </c>
      <c r="I2065" s="241">
        <v>7.0</v>
      </c>
      <c r="J2065" s="241">
        <v>50.0</v>
      </c>
      <c r="K2065" s="241">
        <v>7.14</v>
      </c>
      <c r="L2065" s="179" t="s">
        <v>145</v>
      </c>
    </row>
    <row r="2066" ht="11.25" customHeight="1">
      <c r="A2066" s="191" t="s">
        <v>6461</v>
      </c>
      <c r="B2066" s="191" t="s">
        <v>5907</v>
      </c>
      <c r="C2066" s="241" t="s">
        <v>135</v>
      </c>
      <c r="D2066" s="179" t="s">
        <v>6441</v>
      </c>
      <c r="E2066" s="179" t="s">
        <v>6295</v>
      </c>
      <c r="F2066" s="241" t="s">
        <v>1967</v>
      </c>
      <c r="G2066" s="241">
        <v>7.0</v>
      </c>
      <c r="H2066" s="241">
        <v>7.0</v>
      </c>
      <c r="I2066" s="241">
        <v>7.0</v>
      </c>
      <c r="J2066" s="241">
        <v>50.0</v>
      </c>
      <c r="K2066" s="241">
        <v>7.14</v>
      </c>
      <c r="L2066" s="179" t="s">
        <v>145</v>
      </c>
    </row>
    <row r="2067" ht="11.25" customHeight="1">
      <c r="A2067" s="191" t="s">
        <v>6458</v>
      </c>
      <c r="B2067" s="191" t="s">
        <v>5907</v>
      </c>
      <c r="C2067" s="241" t="s">
        <v>135</v>
      </c>
      <c r="D2067" s="179" t="s">
        <v>6462</v>
      </c>
      <c r="E2067" s="179" t="s">
        <v>6463</v>
      </c>
      <c r="F2067" s="241" t="s">
        <v>1085</v>
      </c>
      <c r="G2067" s="241">
        <v>7.0</v>
      </c>
      <c r="H2067" s="241">
        <v>7.0</v>
      </c>
      <c r="I2067" s="241">
        <v>7.0</v>
      </c>
      <c r="J2067" s="241">
        <v>50.0</v>
      </c>
      <c r="K2067" s="255">
        <f>7.14+0.00561904726782814</f>
        <v>7.145619047</v>
      </c>
      <c r="L2067" s="179" t="s">
        <v>145</v>
      </c>
    </row>
    <row r="2068" ht="11.25" customHeight="1">
      <c r="A2068" s="191" t="s">
        <v>6319</v>
      </c>
      <c r="B2068" s="191" t="s">
        <v>6320</v>
      </c>
      <c r="C2068" s="241" t="s">
        <v>135</v>
      </c>
      <c r="D2068" s="179" t="s">
        <v>6321</v>
      </c>
      <c r="E2068" s="179" t="s">
        <v>6322</v>
      </c>
      <c r="F2068" s="241" t="s">
        <v>1085</v>
      </c>
      <c r="G2068" s="241">
        <v>7.0</v>
      </c>
      <c r="H2068" s="241">
        <v>7.0</v>
      </c>
      <c r="I2068" s="241">
        <v>7.0</v>
      </c>
      <c r="J2068" s="241">
        <v>50.0</v>
      </c>
      <c r="K2068" s="256">
        <v>7.142857142857143</v>
      </c>
      <c r="L2068" s="179" t="s">
        <v>145</v>
      </c>
    </row>
    <row r="2069" ht="11.25" customHeight="1">
      <c r="A2069" s="191" t="s">
        <v>6464</v>
      </c>
      <c r="B2069" s="191" t="s">
        <v>5991</v>
      </c>
      <c r="C2069" s="241" t="s">
        <v>135</v>
      </c>
      <c r="D2069" s="179" t="s">
        <v>6465</v>
      </c>
      <c r="E2069" s="179" t="s">
        <v>6466</v>
      </c>
      <c r="F2069" s="241" t="s">
        <v>1085</v>
      </c>
      <c r="G2069" s="241">
        <v>4.0</v>
      </c>
      <c r="H2069" s="241">
        <v>3.0</v>
      </c>
      <c r="I2069" s="241">
        <v>4.0</v>
      </c>
      <c r="J2069" s="241">
        <v>50.0</v>
      </c>
      <c r="K2069" s="241">
        <v>12.5</v>
      </c>
      <c r="L2069" s="179" t="s">
        <v>145</v>
      </c>
    </row>
    <row r="2070" ht="11.25" customHeight="1">
      <c r="A2070" s="191" t="s">
        <v>6325</v>
      </c>
      <c r="B2070" s="191" t="s">
        <v>6326</v>
      </c>
      <c r="C2070" s="241" t="s">
        <v>135</v>
      </c>
      <c r="D2070" s="179" t="s">
        <v>6327</v>
      </c>
      <c r="E2070" s="179" t="s">
        <v>6328</v>
      </c>
      <c r="F2070" s="241" t="s">
        <v>6329</v>
      </c>
      <c r="G2070" s="241">
        <v>3.0</v>
      </c>
      <c r="H2070" s="241">
        <v>3.0</v>
      </c>
      <c r="I2070" s="241">
        <v>3.0</v>
      </c>
      <c r="J2070" s="241">
        <v>50.0</v>
      </c>
      <c r="K2070" s="241">
        <v>16.66666666666667</v>
      </c>
      <c r="L2070" s="179" t="s">
        <v>145</v>
      </c>
    </row>
    <row r="2071" ht="11.25" customHeight="1">
      <c r="A2071" s="191" t="s">
        <v>6467</v>
      </c>
      <c r="B2071" s="191" t="s">
        <v>5939</v>
      </c>
      <c r="C2071" s="241" t="s">
        <v>135</v>
      </c>
      <c r="D2071" s="179" t="s">
        <v>6468</v>
      </c>
      <c r="E2071" s="179" t="s">
        <v>6469</v>
      </c>
      <c r="F2071" s="241" t="s">
        <v>1085</v>
      </c>
      <c r="G2071" s="241">
        <v>8.0</v>
      </c>
      <c r="H2071" s="241">
        <v>8.0</v>
      </c>
      <c r="I2071" s="241">
        <v>8.0</v>
      </c>
      <c r="J2071" s="241">
        <v>50.0</v>
      </c>
      <c r="K2071" s="241">
        <v>6.25</v>
      </c>
      <c r="L2071" s="179" t="s">
        <v>145</v>
      </c>
    </row>
    <row r="2072" ht="11.25" customHeight="1">
      <c r="A2072" s="191" t="s">
        <v>6330</v>
      </c>
      <c r="B2072" s="191" t="s">
        <v>5939</v>
      </c>
      <c r="C2072" s="241" t="s">
        <v>135</v>
      </c>
      <c r="D2072" s="179" t="s">
        <v>6333</v>
      </c>
      <c r="E2072" s="179" t="s">
        <v>6334</v>
      </c>
      <c r="F2072" s="241" t="s">
        <v>1085</v>
      </c>
      <c r="G2072" s="241">
        <v>8.0</v>
      </c>
      <c r="H2072" s="241">
        <v>8.0</v>
      </c>
      <c r="I2072" s="241">
        <v>8.0</v>
      </c>
      <c r="J2072" s="241">
        <v>50.0</v>
      </c>
      <c r="K2072" s="241">
        <v>6.25</v>
      </c>
      <c r="L2072" s="179" t="s">
        <v>145</v>
      </c>
    </row>
    <row r="2073" ht="11.25" customHeight="1">
      <c r="A2073" s="191" t="s">
        <v>6470</v>
      </c>
      <c r="B2073" s="191" t="s">
        <v>5939</v>
      </c>
      <c r="C2073" s="241" t="s">
        <v>135</v>
      </c>
      <c r="D2073" s="179" t="s">
        <v>6471</v>
      </c>
      <c r="E2073" s="179" t="s">
        <v>6472</v>
      </c>
      <c r="F2073" s="241" t="s">
        <v>1085</v>
      </c>
      <c r="G2073" s="241">
        <v>8.0</v>
      </c>
      <c r="H2073" s="241">
        <v>8.0</v>
      </c>
      <c r="I2073" s="241">
        <v>8.0</v>
      </c>
      <c r="J2073" s="241">
        <v>50.0</v>
      </c>
      <c r="K2073" s="241">
        <v>6.25</v>
      </c>
      <c r="L2073" s="179" t="s">
        <v>145</v>
      </c>
    </row>
    <row r="2074" ht="11.25" customHeight="1">
      <c r="A2074" s="191" t="s">
        <v>6473</v>
      </c>
      <c r="B2074" s="191" t="s">
        <v>5911</v>
      </c>
      <c r="C2074" s="241" t="s">
        <v>135</v>
      </c>
      <c r="D2074" s="179" t="s">
        <v>6474</v>
      </c>
      <c r="E2074" s="179" t="s">
        <v>6475</v>
      </c>
      <c r="F2074" s="241" t="s">
        <v>505</v>
      </c>
      <c r="G2074" s="241">
        <v>3.0</v>
      </c>
      <c r="H2074" s="241">
        <v>3.0</v>
      </c>
      <c r="I2074" s="241">
        <v>4.0</v>
      </c>
      <c r="J2074" s="241">
        <v>50.0</v>
      </c>
      <c r="K2074" s="241">
        <v>12.5</v>
      </c>
      <c r="L2074" s="179" t="s">
        <v>145</v>
      </c>
    </row>
    <row r="2075" ht="11.25" customHeight="1">
      <c r="A2075" s="191" t="s">
        <v>6473</v>
      </c>
      <c r="B2075" s="191" t="s">
        <v>5911</v>
      </c>
      <c r="C2075" s="241" t="s">
        <v>135</v>
      </c>
      <c r="D2075" s="179" t="s">
        <v>6476</v>
      </c>
      <c r="E2075" s="179" t="s">
        <v>6477</v>
      </c>
      <c r="F2075" s="241" t="s">
        <v>2106</v>
      </c>
      <c r="G2075" s="241">
        <v>3.0</v>
      </c>
      <c r="H2075" s="241">
        <v>3.0</v>
      </c>
      <c r="I2075" s="241">
        <v>4.0</v>
      </c>
      <c r="J2075" s="241">
        <v>50.0</v>
      </c>
      <c r="K2075" s="241">
        <v>12.5</v>
      </c>
      <c r="L2075" s="179" t="s">
        <v>145</v>
      </c>
    </row>
    <row r="2076" ht="11.25" customHeight="1">
      <c r="A2076" s="191" t="s">
        <v>6478</v>
      </c>
      <c r="B2076" s="191" t="s">
        <v>5913</v>
      </c>
      <c r="C2076" s="241" t="s">
        <v>135</v>
      </c>
      <c r="D2076" s="179" t="s">
        <v>6476</v>
      </c>
      <c r="E2076" s="179" t="s">
        <v>6477</v>
      </c>
      <c r="F2076" s="241" t="s">
        <v>1967</v>
      </c>
      <c r="G2076" s="241">
        <v>3.0</v>
      </c>
      <c r="H2076" s="241">
        <v>3.0</v>
      </c>
      <c r="I2076" s="241">
        <v>4.0</v>
      </c>
      <c r="J2076" s="241">
        <v>50.0</v>
      </c>
      <c r="K2076" s="241">
        <v>12.5</v>
      </c>
      <c r="L2076" s="179" t="s">
        <v>145</v>
      </c>
    </row>
    <row r="2077" ht="11.25" customHeight="1">
      <c r="A2077" s="191" t="s">
        <v>6479</v>
      </c>
      <c r="B2077" s="191" t="s">
        <v>6480</v>
      </c>
      <c r="C2077" s="241" t="s">
        <v>135</v>
      </c>
      <c r="D2077" s="179" t="s">
        <v>6481</v>
      </c>
      <c r="E2077" s="179" t="s">
        <v>6482</v>
      </c>
      <c r="F2077" s="241" t="s">
        <v>1085</v>
      </c>
      <c r="G2077" s="241">
        <v>8.0</v>
      </c>
      <c r="H2077" s="241">
        <v>6.0</v>
      </c>
      <c r="I2077" s="241">
        <v>8.0</v>
      </c>
      <c r="J2077" s="241">
        <v>50.0</v>
      </c>
      <c r="K2077" s="241">
        <v>6.25</v>
      </c>
      <c r="L2077" s="179" t="s">
        <v>146</v>
      </c>
    </row>
    <row r="2078" ht="11.25" customHeight="1">
      <c r="A2078" s="191" t="s">
        <v>5986</v>
      </c>
      <c r="B2078" s="191" t="s">
        <v>5987</v>
      </c>
      <c r="C2078" s="241" t="s">
        <v>135</v>
      </c>
      <c r="D2078" s="179" t="s">
        <v>5988</v>
      </c>
      <c r="E2078" s="179" t="s">
        <v>6483</v>
      </c>
      <c r="F2078" s="241" t="s">
        <v>1085</v>
      </c>
      <c r="G2078" s="241">
        <v>4.0</v>
      </c>
      <c r="H2078" s="241">
        <v>4.0</v>
      </c>
      <c r="I2078" s="241">
        <v>4.0</v>
      </c>
      <c r="J2078" s="241">
        <v>50.0</v>
      </c>
      <c r="K2078" s="241">
        <v>12.5</v>
      </c>
      <c r="L2078" s="179" t="s">
        <v>146</v>
      </c>
    </row>
    <row r="2079" ht="11.25" customHeight="1">
      <c r="A2079" s="191" t="s">
        <v>5111</v>
      </c>
      <c r="B2079" s="191" t="s">
        <v>5112</v>
      </c>
      <c r="C2079" s="241" t="s">
        <v>135</v>
      </c>
      <c r="D2079" s="179" t="s">
        <v>5123</v>
      </c>
      <c r="E2079" s="179" t="s">
        <v>6484</v>
      </c>
      <c r="F2079" s="241" t="s">
        <v>4209</v>
      </c>
      <c r="G2079" s="241">
        <v>2.0</v>
      </c>
      <c r="H2079" s="241">
        <v>2.0</v>
      </c>
      <c r="I2079" s="241">
        <v>9.0</v>
      </c>
      <c r="J2079" s="241">
        <v>50.0</v>
      </c>
      <c r="K2079" s="241">
        <v>25.0</v>
      </c>
      <c r="L2079" s="179" t="s">
        <v>146</v>
      </c>
    </row>
    <row r="2080" ht="11.25" customHeight="1">
      <c r="A2080" s="191" t="s">
        <v>5111</v>
      </c>
      <c r="B2080" s="191" t="s">
        <v>5112</v>
      </c>
      <c r="C2080" s="241" t="s">
        <v>135</v>
      </c>
      <c r="D2080" s="179" t="s">
        <v>5129</v>
      </c>
      <c r="E2080" s="179" t="s">
        <v>5130</v>
      </c>
      <c r="F2080" s="241" t="s">
        <v>4209</v>
      </c>
      <c r="G2080" s="241">
        <v>2.0</v>
      </c>
      <c r="H2080" s="241">
        <v>2.0</v>
      </c>
      <c r="I2080" s="241">
        <v>2.0</v>
      </c>
      <c r="J2080" s="241">
        <v>50.0</v>
      </c>
      <c r="K2080" s="241">
        <v>25.0</v>
      </c>
      <c r="L2080" s="179" t="s">
        <v>146</v>
      </c>
    </row>
    <row r="2081" ht="11.25" customHeight="1">
      <c r="A2081" s="191" t="s">
        <v>5111</v>
      </c>
      <c r="B2081" s="191" t="s">
        <v>5112</v>
      </c>
      <c r="C2081" s="241" t="s">
        <v>135</v>
      </c>
      <c r="D2081" s="179" t="s">
        <v>5137</v>
      </c>
      <c r="E2081" s="179" t="s">
        <v>6485</v>
      </c>
      <c r="F2081" s="241" t="s">
        <v>4209</v>
      </c>
      <c r="G2081" s="241">
        <v>2.0</v>
      </c>
      <c r="H2081" s="241">
        <v>2.0</v>
      </c>
      <c r="I2081" s="241">
        <v>8.0</v>
      </c>
      <c r="J2081" s="241">
        <v>50.0</v>
      </c>
      <c r="K2081" s="241">
        <v>25.0</v>
      </c>
      <c r="L2081" s="179" t="s">
        <v>146</v>
      </c>
    </row>
    <row r="2082" ht="11.25" customHeight="1">
      <c r="A2082" s="191" t="s">
        <v>5155</v>
      </c>
      <c r="B2082" s="191" t="s">
        <v>5112</v>
      </c>
      <c r="C2082" s="241" t="s">
        <v>135</v>
      </c>
      <c r="D2082" s="179" t="s">
        <v>5156</v>
      </c>
      <c r="E2082" s="179" t="s">
        <v>5157</v>
      </c>
      <c r="F2082" s="241" t="s">
        <v>4209</v>
      </c>
      <c r="G2082" s="241">
        <v>2.0</v>
      </c>
      <c r="H2082" s="241">
        <v>2.0</v>
      </c>
      <c r="I2082" s="241">
        <v>9.0</v>
      </c>
      <c r="J2082" s="241">
        <v>50.0</v>
      </c>
      <c r="K2082" s="241">
        <v>25.0</v>
      </c>
      <c r="L2082" s="179" t="s">
        <v>146</v>
      </c>
    </row>
    <row r="2083" ht="11.25" customHeight="1">
      <c r="A2083" s="191" t="s">
        <v>5111</v>
      </c>
      <c r="B2083" s="191" t="s">
        <v>5112</v>
      </c>
      <c r="C2083" s="241" t="s">
        <v>135</v>
      </c>
      <c r="D2083" s="179" t="s">
        <v>5171</v>
      </c>
      <c r="E2083" s="179" t="s">
        <v>6486</v>
      </c>
      <c r="F2083" s="241" t="s">
        <v>4209</v>
      </c>
      <c r="G2083" s="241">
        <v>2.0</v>
      </c>
      <c r="H2083" s="241">
        <v>2.0</v>
      </c>
      <c r="I2083" s="241">
        <v>9.0</v>
      </c>
      <c r="J2083" s="241">
        <v>50.0</v>
      </c>
      <c r="K2083" s="241">
        <v>25.0</v>
      </c>
      <c r="L2083" s="179" t="s">
        <v>146</v>
      </c>
    </row>
    <row r="2084" ht="11.25" customHeight="1">
      <c r="A2084" s="191" t="s">
        <v>5111</v>
      </c>
      <c r="B2084" s="191" t="s">
        <v>5112</v>
      </c>
      <c r="C2084" s="241" t="s">
        <v>135</v>
      </c>
      <c r="D2084" s="179" t="s">
        <v>5299</v>
      </c>
      <c r="E2084" s="179" t="s">
        <v>5300</v>
      </c>
      <c r="F2084" s="241" t="s">
        <v>4209</v>
      </c>
      <c r="G2084" s="241">
        <v>2.0</v>
      </c>
      <c r="H2084" s="241">
        <v>2.0</v>
      </c>
      <c r="I2084" s="241">
        <v>9.0</v>
      </c>
      <c r="J2084" s="241">
        <v>50.0</v>
      </c>
      <c r="K2084" s="241">
        <v>25.0</v>
      </c>
      <c r="L2084" s="179" t="s">
        <v>146</v>
      </c>
    </row>
    <row r="2085" ht="11.25" customHeight="1">
      <c r="A2085" s="191" t="s">
        <v>5111</v>
      </c>
      <c r="B2085" s="191" t="s">
        <v>5112</v>
      </c>
      <c r="C2085" s="241" t="s">
        <v>135</v>
      </c>
      <c r="D2085" s="179" t="s">
        <v>5347</v>
      </c>
      <c r="E2085" s="179" t="s">
        <v>5348</v>
      </c>
      <c r="F2085" s="241" t="s">
        <v>4209</v>
      </c>
      <c r="G2085" s="241">
        <v>2.0</v>
      </c>
      <c r="H2085" s="241">
        <v>2.0</v>
      </c>
      <c r="I2085" s="241">
        <v>10.0</v>
      </c>
      <c r="J2085" s="241">
        <v>50.0</v>
      </c>
      <c r="K2085" s="241">
        <v>25.0</v>
      </c>
      <c r="L2085" s="179" t="s">
        <v>146</v>
      </c>
    </row>
    <row r="2086" ht="11.25" customHeight="1">
      <c r="A2086" s="191" t="s">
        <v>5111</v>
      </c>
      <c r="B2086" s="191" t="s">
        <v>5112</v>
      </c>
      <c r="C2086" s="241" t="s">
        <v>135</v>
      </c>
      <c r="D2086" s="179" t="s">
        <v>5370</v>
      </c>
      <c r="E2086" s="179" t="s">
        <v>6487</v>
      </c>
      <c r="F2086" s="241" t="s">
        <v>1085</v>
      </c>
      <c r="G2086" s="241">
        <v>2.0</v>
      </c>
      <c r="H2086" s="241">
        <v>2.0</v>
      </c>
      <c r="I2086" s="241">
        <v>9.0</v>
      </c>
      <c r="J2086" s="241">
        <v>50.0</v>
      </c>
      <c r="K2086" s="241">
        <v>25.0</v>
      </c>
      <c r="L2086" s="179" t="s">
        <v>146</v>
      </c>
    </row>
    <row r="2087" ht="11.25" customHeight="1">
      <c r="A2087" s="191" t="s">
        <v>5111</v>
      </c>
      <c r="B2087" s="191" t="s">
        <v>5112</v>
      </c>
      <c r="C2087" s="241" t="s">
        <v>135</v>
      </c>
      <c r="D2087" s="179" t="s">
        <v>5374</v>
      </c>
      <c r="E2087" s="179" t="s">
        <v>5375</v>
      </c>
      <c r="F2087" s="241" t="s">
        <v>4209</v>
      </c>
      <c r="G2087" s="241">
        <v>2.0</v>
      </c>
      <c r="H2087" s="241">
        <v>2.0</v>
      </c>
      <c r="I2087" s="241">
        <v>9.0</v>
      </c>
      <c r="J2087" s="241">
        <v>50.0</v>
      </c>
      <c r="K2087" s="241">
        <v>25.0</v>
      </c>
      <c r="L2087" s="179" t="s">
        <v>146</v>
      </c>
    </row>
    <row r="2088" ht="11.25" customHeight="1">
      <c r="A2088" s="191" t="s">
        <v>5111</v>
      </c>
      <c r="B2088" s="191" t="s">
        <v>5112</v>
      </c>
      <c r="C2088" s="241" t="s">
        <v>135</v>
      </c>
      <c r="D2088" s="179" t="s">
        <v>5376</v>
      </c>
      <c r="E2088" s="179" t="s">
        <v>5377</v>
      </c>
      <c r="F2088" s="241" t="s">
        <v>4209</v>
      </c>
      <c r="G2088" s="241">
        <v>2.0</v>
      </c>
      <c r="H2088" s="241">
        <v>2.0</v>
      </c>
      <c r="I2088" s="241">
        <v>9.0</v>
      </c>
      <c r="J2088" s="241">
        <v>50.0</v>
      </c>
      <c r="K2088" s="241">
        <v>25.0</v>
      </c>
      <c r="L2088" s="179" t="s">
        <v>146</v>
      </c>
    </row>
    <row r="2089" ht="11.25" customHeight="1">
      <c r="A2089" s="191" t="s">
        <v>5111</v>
      </c>
      <c r="B2089" s="191" t="s">
        <v>5112</v>
      </c>
      <c r="C2089" s="241" t="s">
        <v>135</v>
      </c>
      <c r="D2089" s="179" t="s">
        <v>5345</v>
      </c>
      <c r="E2089" s="179" t="s">
        <v>6488</v>
      </c>
      <c r="F2089" s="241" t="s">
        <v>4209</v>
      </c>
      <c r="G2089" s="241">
        <v>1.0</v>
      </c>
      <c r="H2089" s="241">
        <v>1.0</v>
      </c>
      <c r="I2089" s="241">
        <v>2.0</v>
      </c>
      <c r="J2089" s="241">
        <v>50.0</v>
      </c>
      <c r="K2089" s="241">
        <v>50.0</v>
      </c>
      <c r="L2089" s="179" t="s">
        <v>146</v>
      </c>
    </row>
    <row r="2090" ht="11.25" customHeight="1">
      <c r="A2090" s="191" t="s">
        <v>5111</v>
      </c>
      <c r="B2090" s="191" t="s">
        <v>5112</v>
      </c>
      <c r="C2090" s="241" t="s">
        <v>135</v>
      </c>
      <c r="D2090" s="179" t="s">
        <v>5417</v>
      </c>
      <c r="E2090" s="179" t="s">
        <v>5418</v>
      </c>
      <c r="F2090" s="241" t="s">
        <v>4209</v>
      </c>
      <c r="G2090" s="241">
        <v>2.0</v>
      </c>
      <c r="H2090" s="241">
        <v>2.0</v>
      </c>
      <c r="I2090" s="241">
        <v>9.0</v>
      </c>
      <c r="J2090" s="241">
        <v>50.0</v>
      </c>
      <c r="K2090" s="241">
        <v>25.0</v>
      </c>
      <c r="L2090" s="179" t="s">
        <v>146</v>
      </c>
    </row>
    <row r="2091" ht="11.25" customHeight="1">
      <c r="A2091" s="191" t="s">
        <v>5111</v>
      </c>
      <c r="B2091" s="191" t="s">
        <v>5112</v>
      </c>
      <c r="C2091" s="241" t="s">
        <v>135</v>
      </c>
      <c r="D2091" s="179" t="s">
        <v>5437</v>
      </c>
      <c r="E2091" s="179" t="s">
        <v>5438</v>
      </c>
      <c r="F2091" s="241" t="s">
        <v>4209</v>
      </c>
      <c r="G2091" s="241">
        <v>2.0</v>
      </c>
      <c r="H2091" s="241">
        <v>2.0</v>
      </c>
      <c r="I2091" s="241">
        <v>9.0</v>
      </c>
      <c r="J2091" s="241">
        <v>50.0</v>
      </c>
      <c r="K2091" s="241">
        <v>25.0</v>
      </c>
      <c r="L2091" s="179" t="s">
        <v>146</v>
      </c>
    </row>
    <row r="2092" ht="11.25" customHeight="1">
      <c r="A2092" s="191" t="s">
        <v>5111</v>
      </c>
      <c r="B2092" s="191" t="s">
        <v>5112</v>
      </c>
      <c r="C2092" s="241" t="s">
        <v>135</v>
      </c>
      <c r="D2092" s="179" t="s">
        <v>5445</v>
      </c>
      <c r="E2092" s="179" t="s">
        <v>5446</v>
      </c>
      <c r="F2092" s="241" t="s">
        <v>4209</v>
      </c>
      <c r="G2092" s="241">
        <v>2.0</v>
      </c>
      <c r="H2092" s="241">
        <v>2.0</v>
      </c>
      <c r="I2092" s="241">
        <v>9.0</v>
      </c>
      <c r="J2092" s="241">
        <v>50.0</v>
      </c>
      <c r="K2092" s="241">
        <v>25.0</v>
      </c>
      <c r="L2092" s="179" t="s">
        <v>146</v>
      </c>
    </row>
    <row r="2093" ht="11.25" customHeight="1">
      <c r="A2093" s="191" t="s">
        <v>5111</v>
      </c>
      <c r="B2093" s="191" t="s">
        <v>5112</v>
      </c>
      <c r="C2093" s="241" t="s">
        <v>135</v>
      </c>
      <c r="D2093" s="179" t="s">
        <v>5609</v>
      </c>
      <c r="E2093" s="179" t="s">
        <v>6489</v>
      </c>
      <c r="F2093" s="241" t="s">
        <v>4209</v>
      </c>
      <c r="G2093" s="241">
        <v>2.0</v>
      </c>
      <c r="H2093" s="241">
        <v>2.0</v>
      </c>
      <c r="I2093" s="241">
        <v>8.0</v>
      </c>
      <c r="J2093" s="241">
        <v>50.0</v>
      </c>
      <c r="K2093" s="241">
        <v>25.0</v>
      </c>
      <c r="L2093" s="179" t="s">
        <v>146</v>
      </c>
    </row>
    <row r="2094" ht="11.25" customHeight="1">
      <c r="A2094" s="191" t="s">
        <v>5111</v>
      </c>
      <c r="B2094" s="191" t="s">
        <v>5112</v>
      </c>
      <c r="C2094" s="241" t="s">
        <v>135</v>
      </c>
      <c r="D2094" s="179" t="s">
        <v>5653</v>
      </c>
      <c r="E2094" s="179" t="s">
        <v>5654</v>
      </c>
      <c r="F2094" s="241" t="s">
        <v>4209</v>
      </c>
      <c r="G2094" s="241">
        <v>2.0</v>
      </c>
      <c r="H2094" s="241">
        <v>2.0</v>
      </c>
      <c r="I2094" s="241">
        <v>9.0</v>
      </c>
      <c r="J2094" s="241">
        <v>50.0</v>
      </c>
      <c r="K2094" s="241">
        <v>25.0</v>
      </c>
      <c r="L2094" s="179" t="s">
        <v>146</v>
      </c>
    </row>
    <row r="2095" ht="11.25" customHeight="1">
      <c r="A2095" s="191" t="s">
        <v>5111</v>
      </c>
      <c r="B2095" s="191" t="s">
        <v>5112</v>
      </c>
      <c r="C2095" s="241" t="s">
        <v>135</v>
      </c>
      <c r="D2095" s="179" t="s">
        <v>5671</v>
      </c>
      <c r="E2095" s="179" t="s">
        <v>5672</v>
      </c>
      <c r="F2095" s="241" t="s">
        <v>4209</v>
      </c>
      <c r="G2095" s="241">
        <v>2.0</v>
      </c>
      <c r="H2095" s="241">
        <v>2.0</v>
      </c>
      <c r="I2095" s="241">
        <v>9.0</v>
      </c>
      <c r="J2095" s="241">
        <v>50.0</v>
      </c>
      <c r="K2095" s="241">
        <v>25.0</v>
      </c>
      <c r="L2095" s="179" t="s">
        <v>146</v>
      </c>
    </row>
    <row r="2096" ht="11.25" customHeight="1">
      <c r="A2096" s="191" t="s">
        <v>5111</v>
      </c>
      <c r="B2096" s="191" t="s">
        <v>5112</v>
      </c>
      <c r="C2096" s="241" t="s">
        <v>135</v>
      </c>
      <c r="D2096" s="179" t="s">
        <v>5743</v>
      </c>
      <c r="E2096" s="179" t="s">
        <v>5744</v>
      </c>
      <c r="F2096" s="241" t="s">
        <v>4209</v>
      </c>
      <c r="G2096" s="241">
        <v>2.0</v>
      </c>
      <c r="H2096" s="241">
        <v>2.0</v>
      </c>
      <c r="I2096" s="241">
        <v>9.0</v>
      </c>
      <c r="J2096" s="241">
        <v>50.0</v>
      </c>
      <c r="K2096" s="241">
        <v>25.0</v>
      </c>
      <c r="L2096" s="179" t="s">
        <v>146</v>
      </c>
    </row>
    <row r="2097" ht="11.25" customHeight="1">
      <c r="A2097" s="191" t="s">
        <v>5111</v>
      </c>
      <c r="B2097" s="191" t="s">
        <v>5112</v>
      </c>
      <c r="C2097" s="241" t="s">
        <v>135</v>
      </c>
      <c r="D2097" s="179" t="s">
        <v>4428</v>
      </c>
      <c r="E2097" s="179" t="s">
        <v>6490</v>
      </c>
      <c r="F2097" s="241" t="s">
        <v>4209</v>
      </c>
      <c r="G2097" s="241">
        <v>2.0</v>
      </c>
      <c r="H2097" s="241">
        <v>2.0</v>
      </c>
      <c r="I2097" s="241">
        <v>9.0</v>
      </c>
      <c r="J2097" s="241">
        <v>50.0</v>
      </c>
      <c r="K2097" s="241">
        <v>25.0</v>
      </c>
      <c r="L2097" s="179" t="s">
        <v>146</v>
      </c>
    </row>
    <row r="2098" ht="11.25" customHeight="1">
      <c r="A2098" s="191" t="s">
        <v>5111</v>
      </c>
      <c r="B2098" s="191" t="s">
        <v>5112</v>
      </c>
      <c r="C2098" s="241" t="s">
        <v>135</v>
      </c>
      <c r="D2098" s="179" t="s">
        <v>5831</v>
      </c>
      <c r="E2098" s="179" t="s">
        <v>5832</v>
      </c>
      <c r="F2098" s="241" t="s">
        <v>4209</v>
      </c>
      <c r="G2098" s="241">
        <v>2.0</v>
      </c>
      <c r="H2098" s="241">
        <v>2.0</v>
      </c>
      <c r="I2098" s="241">
        <v>9.0</v>
      </c>
      <c r="J2098" s="241">
        <v>50.0</v>
      </c>
      <c r="K2098" s="241">
        <v>25.0</v>
      </c>
      <c r="L2098" s="179" t="s">
        <v>146</v>
      </c>
    </row>
    <row r="2099" ht="11.25" customHeight="1">
      <c r="A2099" s="191" t="s">
        <v>6491</v>
      </c>
      <c r="B2099" s="191" t="s">
        <v>6492</v>
      </c>
      <c r="C2099" s="241" t="s">
        <v>135</v>
      </c>
      <c r="D2099" s="179" t="s">
        <v>6493</v>
      </c>
      <c r="E2099" s="179" t="s">
        <v>6494</v>
      </c>
      <c r="F2099" s="241" t="s">
        <v>2561</v>
      </c>
      <c r="G2099" s="241">
        <v>6.0</v>
      </c>
      <c r="H2099" s="241">
        <v>4.0</v>
      </c>
      <c r="I2099" s="241">
        <v>6.0</v>
      </c>
      <c r="J2099" s="241">
        <v>50.0</v>
      </c>
      <c r="K2099" s="241">
        <v>8.33</v>
      </c>
      <c r="L2099" s="179" t="s">
        <v>146</v>
      </c>
    </row>
    <row r="2100" ht="11.25" customHeight="1">
      <c r="A2100" s="191" t="s">
        <v>6495</v>
      </c>
      <c r="B2100" s="191" t="s">
        <v>6496</v>
      </c>
      <c r="C2100" s="241" t="s">
        <v>135</v>
      </c>
      <c r="D2100" s="179" t="s">
        <v>6497</v>
      </c>
      <c r="E2100" s="179" t="s">
        <v>6498</v>
      </c>
      <c r="F2100" s="241" t="s">
        <v>2561</v>
      </c>
      <c r="G2100" s="241">
        <v>10.0</v>
      </c>
      <c r="H2100" s="241">
        <v>8.0</v>
      </c>
      <c r="I2100" s="241">
        <v>10.0</v>
      </c>
      <c r="J2100" s="241">
        <v>50.0</v>
      </c>
      <c r="K2100" s="241">
        <v>5.0</v>
      </c>
      <c r="L2100" s="179" t="s">
        <v>146</v>
      </c>
    </row>
    <row r="2101" ht="11.25" customHeight="1">
      <c r="A2101" s="191" t="s">
        <v>6495</v>
      </c>
      <c r="B2101" s="191" t="s">
        <v>6496</v>
      </c>
      <c r="C2101" s="241" t="s">
        <v>135</v>
      </c>
      <c r="D2101" s="179" t="s">
        <v>6499</v>
      </c>
      <c r="E2101" s="179" t="s">
        <v>6500</v>
      </c>
      <c r="F2101" s="241" t="s">
        <v>2561</v>
      </c>
      <c r="G2101" s="241">
        <v>10.0</v>
      </c>
      <c r="H2101" s="241">
        <v>8.0</v>
      </c>
      <c r="I2101" s="241">
        <v>10.0</v>
      </c>
      <c r="J2101" s="241">
        <v>50.0</v>
      </c>
      <c r="K2101" s="241">
        <v>5.0</v>
      </c>
      <c r="L2101" s="179" t="s">
        <v>146</v>
      </c>
    </row>
    <row r="2102" ht="11.25" customHeight="1">
      <c r="A2102" s="191" t="s">
        <v>6501</v>
      </c>
      <c r="B2102" s="191" t="s">
        <v>6502</v>
      </c>
      <c r="C2102" s="241" t="s">
        <v>135</v>
      </c>
      <c r="D2102" s="179" t="s">
        <v>6503</v>
      </c>
      <c r="E2102" s="179" t="s">
        <v>6504</v>
      </c>
      <c r="F2102" s="241" t="s">
        <v>2561</v>
      </c>
      <c r="G2102" s="241">
        <v>7.0</v>
      </c>
      <c r="H2102" s="241">
        <v>7.0</v>
      </c>
      <c r="I2102" s="241">
        <v>7.0</v>
      </c>
      <c r="J2102" s="241">
        <v>50.0</v>
      </c>
      <c r="K2102" s="241">
        <v>7.14</v>
      </c>
      <c r="L2102" s="179" t="s">
        <v>146</v>
      </c>
    </row>
    <row r="2103" ht="11.25" customHeight="1">
      <c r="A2103" s="191" t="s">
        <v>6505</v>
      </c>
      <c r="B2103" s="191" t="s">
        <v>6506</v>
      </c>
      <c r="C2103" s="241" t="s">
        <v>135</v>
      </c>
      <c r="D2103" s="179" t="s">
        <v>6507</v>
      </c>
      <c r="E2103" s="179" t="s">
        <v>6508</v>
      </c>
      <c r="F2103" s="241" t="s">
        <v>4243</v>
      </c>
      <c r="G2103" s="241">
        <v>3.0</v>
      </c>
      <c r="H2103" s="241">
        <v>3.0</v>
      </c>
      <c r="I2103" s="241">
        <v>3.0</v>
      </c>
      <c r="J2103" s="241">
        <v>50.0</v>
      </c>
      <c r="K2103" s="241">
        <v>16.66</v>
      </c>
      <c r="L2103" s="179" t="s">
        <v>146</v>
      </c>
    </row>
    <row r="2104" ht="11.25" customHeight="1">
      <c r="A2104" s="191" t="s">
        <v>6509</v>
      </c>
      <c r="B2104" s="191" t="s">
        <v>6510</v>
      </c>
      <c r="C2104" s="241" t="s">
        <v>135</v>
      </c>
      <c r="D2104" s="179" t="s">
        <v>6511</v>
      </c>
      <c r="E2104" s="179" t="s">
        <v>6512</v>
      </c>
      <c r="F2104" s="241" t="s">
        <v>1967</v>
      </c>
      <c r="G2104" s="241">
        <v>3.0</v>
      </c>
      <c r="H2104" s="241">
        <v>3.0</v>
      </c>
      <c r="I2104" s="241">
        <v>3.0</v>
      </c>
      <c r="J2104" s="241">
        <v>50.0</v>
      </c>
      <c r="K2104" s="241">
        <v>16.67</v>
      </c>
      <c r="L2104" s="179" t="s">
        <v>147</v>
      </c>
    </row>
    <row r="2105" ht="11.25" customHeight="1">
      <c r="A2105" s="191" t="s">
        <v>6509</v>
      </c>
      <c r="B2105" s="191" t="s">
        <v>6513</v>
      </c>
      <c r="C2105" s="241" t="s">
        <v>135</v>
      </c>
      <c r="D2105" s="179" t="s">
        <v>6514</v>
      </c>
      <c r="E2105" s="179" t="s">
        <v>6515</v>
      </c>
      <c r="F2105" s="241" t="s">
        <v>1967</v>
      </c>
      <c r="G2105" s="241">
        <v>3.0</v>
      </c>
      <c r="H2105" s="241">
        <v>3.0</v>
      </c>
      <c r="I2105" s="241">
        <v>3.0</v>
      </c>
      <c r="J2105" s="241">
        <v>50.0</v>
      </c>
      <c r="K2105" s="241">
        <v>16.67</v>
      </c>
      <c r="L2105" s="179" t="s">
        <v>147</v>
      </c>
    </row>
    <row r="2106" ht="11.25" customHeight="1">
      <c r="A2106" s="191" t="s">
        <v>6516</v>
      </c>
      <c r="B2106" s="191" t="s">
        <v>6517</v>
      </c>
      <c r="C2106" s="241" t="s">
        <v>135</v>
      </c>
      <c r="D2106" s="179" t="s">
        <v>6518</v>
      </c>
      <c r="E2106" s="179" t="s">
        <v>6519</v>
      </c>
      <c r="F2106" s="241" t="s">
        <v>1967</v>
      </c>
      <c r="G2106" s="241">
        <v>7.0</v>
      </c>
      <c r="H2106" s="241">
        <v>4.0</v>
      </c>
      <c r="I2106" s="241">
        <v>10.0</v>
      </c>
      <c r="J2106" s="241">
        <v>50.0</v>
      </c>
      <c r="K2106" s="241">
        <v>7.14</v>
      </c>
      <c r="L2106" s="179" t="s">
        <v>147</v>
      </c>
    </row>
    <row r="2107" ht="11.25" customHeight="1">
      <c r="A2107" s="191" t="s">
        <v>6520</v>
      </c>
      <c r="B2107" s="191" t="s">
        <v>6521</v>
      </c>
      <c r="C2107" s="241" t="s">
        <v>135</v>
      </c>
      <c r="D2107" s="179" t="s">
        <v>6522</v>
      </c>
      <c r="E2107" s="179" t="s">
        <v>6523</v>
      </c>
      <c r="F2107" s="241" t="s">
        <v>1967</v>
      </c>
      <c r="G2107" s="241">
        <v>3.0</v>
      </c>
      <c r="H2107" s="241">
        <v>3.0</v>
      </c>
      <c r="I2107" s="241">
        <v>8.0</v>
      </c>
      <c r="J2107" s="241">
        <v>50.0</v>
      </c>
      <c r="K2107" s="241">
        <v>16.67</v>
      </c>
      <c r="L2107" s="179" t="s">
        <v>147</v>
      </c>
    </row>
    <row r="2108" ht="11.25" customHeight="1">
      <c r="A2108" s="191" t="s">
        <v>6524</v>
      </c>
      <c r="B2108" s="191" t="s">
        <v>6525</v>
      </c>
      <c r="C2108" s="241" t="s">
        <v>135</v>
      </c>
      <c r="D2108" s="179" t="s">
        <v>6526</v>
      </c>
      <c r="E2108" s="179" t="s">
        <v>6527</v>
      </c>
      <c r="F2108" s="241" t="s">
        <v>1967</v>
      </c>
      <c r="G2108" s="241">
        <v>3.0</v>
      </c>
      <c r="H2108" s="241">
        <v>3.0</v>
      </c>
      <c r="I2108" s="241">
        <v>3.0</v>
      </c>
      <c r="J2108" s="241">
        <v>50.0</v>
      </c>
      <c r="K2108" s="241">
        <v>16.67</v>
      </c>
      <c r="L2108" s="179" t="s">
        <v>147</v>
      </c>
    </row>
    <row r="2109" ht="11.25" customHeight="1">
      <c r="A2109" s="191" t="s">
        <v>6524</v>
      </c>
      <c r="B2109" s="191" t="s">
        <v>6525</v>
      </c>
      <c r="C2109" s="241" t="s">
        <v>135</v>
      </c>
      <c r="D2109" s="179" t="s">
        <v>6528</v>
      </c>
      <c r="E2109" s="179" t="s">
        <v>6529</v>
      </c>
      <c r="F2109" s="241" t="s">
        <v>1085</v>
      </c>
      <c r="G2109" s="241">
        <v>3.0</v>
      </c>
      <c r="H2109" s="241">
        <v>3.0</v>
      </c>
      <c r="I2109" s="241">
        <v>3.0</v>
      </c>
      <c r="J2109" s="241">
        <v>50.0</v>
      </c>
      <c r="K2109" s="241">
        <v>16.67</v>
      </c>
      <c r="L2109" s="179" t="s">
        <v>147</v>
      </c>
    </row>
    <row r="2110" ht="11.25" customHeight="1">
      <c r="A2110" s="191" t="s">
        <v>6524</v>
      </c>
      <c r="B2110" s="191" t="s">
        <v>6525</v>
      </c>
      <c r="C2110" s="241" t="s">
        <v>135</v>
      </c>
      <c r="D2110" s="179" t="s">
        <v>6530</v>
      </c>
      <c r="E2110" s="179" t="s">
        <v>6531</v>
      </c>
      <c r="F2110" s="241" t="s">
        <v>1967</v>
      </c>
      <c r="G2110" s="241">
        <v>3.0</v>
      </c>
      <c r="H2110" s="241">
        <v>3.0</v>
      </c>
      <c r="I2110" s="241">
        <v>3.0</v>
      </c>
      <c r="J2110" s="241">
        <v>50.0</v>
      </c>
      <c r="K2110" s="241">
        <v>16.67</v>
      </c>
      <c r="L2110" s="179" t="s">
        <v>147</v>
      </c>
    </row>
    <row r="2111" ht="11.25" customHeight="1">
      <c r="A2111" s="191" t="s">
        <v>6524</v>
      </c>
      <c r="B2111" s="191" t="s">
        <v>6525</v>
      </c>
      <c r="C2111" s="241" t="s">
        <v>135</v>
      </c>
      <c r="D2111" s="179" t="s">
        <v>6532</v>
      </c>
      <c r="E2111" s="179" t="s">
        <v>6533</v>
      </c>
      <c r="F2111" s="241" t="s">
        <v>1967</v>
      </c>
      <c r="G2111" s="241">
        <v>3.0</v>
      </c>
      <c r="H2111" s="241">
        <v>3.0</v>
      </c>
      <c r="I2111" s="241">
        <v>3.0</v>
      </c>
      <c r="J2111" s="241">
        <v>50.0</v>
      </c>
      <c r="K2111" s="241">
        <v>16.67</v>
      </c>
      <c r="L2111" s="179" t="s">
        <v>147</v>
      </c>
    </row>
    <row r="2112" ht="11.25" customHeight="1">
      <c r="A2112" s="191" t="s">
        <v>6524</v>
      </c>
      <c r="B2112" s="191" t="s">
        <v>6525</v>
      </c>
      <c r="C2112" s="241" t="s">
        <v>135</v>
      </c>
      <c r="D2112" s="179" t="s">
        <v>6534</v>
      </c>
      <c r="E2112" s="179" t="s">
        <v>6535</v>
      </c>
      <c r="F2112" s="241" t="s">
        <v>1967</v>
      </c>
      <c r="G2112" s="241">
        <v>3.0</v>
      </c>
      <c r="H2112" s="241">
        <v>3.0</v>
      </c>
      <c r="I2112" s="241">
        <v>3.0</v>
      </c>
      <c r="J2112" s="241">
        <v>50.0</v>
      </c>
      <c r="K2112" s="241">
        <v>16.67</v>
      </c>
      <c r="L2112" s="179" t="s">
        <v>147</v>
      </c>
    </row>
    <row r="2113" ht="11.25" customHeight="1">
      <c r="A2113" s="191" t="s">
        <v>6524</v>
      </c>
      <c r="B2113" s="191" t="s">
        <v>6525</v>
      </c>
      <c r="C2113" s="241" t="s">
        <v>135</v>
      </c>
      <c r="D2113" s="179" t="s">
        <v>6536</v>
      </c>
      <c r="E2113" s="179" t="s">
        <v>6537</v>
      </c>
      <c r="F2113" s="241" t="s">
        <v>1967</v>
      </c>
      <c r="G2113" s="241">
        <v>3.0</v>
      </c>
      <c r="H2113" s="241">
        <v>3.0</v>
      </c>
      <c r="I2113" s="241">
        <v>3.0</v>
      </c>
      <c r="J2113" s="241">
        <v>50.0</v>
      </c>
      <c r="K2113" s="241">
        <v>16.67</v>
      </c>
      <c r="L2113" s="179" t="s">
        <v>147</v>
      </c>
    </row>
    <row r="2114" ht="11.25" customHeight="1">
      <c r="A2114" s="191" t="s">
        <v>6524</v>
      </c>
      <c r="B2114" s="191" t="s">
        <v>6525</v>
      </c>
      <c r="C2114" s="241" t="s">
        <v>135</v>
      </c>
      <c r="D2114" s="179" t="s">
        <v>6538</v>
      </c>
      <c r="E2114" s="179" t="s">
        <v>6539</v>
      </c>
      <c r="F2114" s="241" t="s">
        <v>1967</v>
      </c>
      <c r="G2114" s="241">
        <v>3.0</v>
      </c>
      <c r="H2114" s="241">
        <v>3.0</v>
      </c>
      <c r="I2114" s="241">
        <v>3.0</v>
      </c>
      <c r="J2114" s="241">
        <v>50.0</v>
      </c>
      <c r="K2114" s="241">
        <v>16.67</v>
      </c>
      <c r="L2114" s="179" t="s">
        <v>147</v>
      </c>
    </row>
    <row r="2115" ht="11.25" customHeight="1">
      <c r="A2115" s="191" t="s">
        <v>6524</v>
      </c>
      <c r="B2115" s="191" t="s">
        <v>6525</v>
      </c>
      <c r="C2115" s="241" t="s">
        <v>135</v>
      </c>
      <c r="D2115" s="179" t="s">
        <v>6540</v>
      </c>
      <c r="E2115" s="179" t="s">
        <v>6541</v>
      </c>
      <c r="F2115" s="241" t="s">
        <v>1967</v>
      </c>
      <c r="G2115" s="241">
        <v>3.0</v>
      </c>
      <c r="H2115" s="241">
        <v>3.0</v>
      </c>
      <c r="I2115" s="241">
        <v>3.0</v>
      </c>
      <c r="J2115" s="241">
        <v>50.0</v>
      </c>
      <c r="K2115" s="241">
        <v>16.67</v>
      </c>
      <c r="L2115" s="179" t="s">
        <v>147</v>
      </c>
    </row>
    <row r="2116" ht="11.25" customHeight="1">
      <c r="A2116" s="191" t="s">
        <v>6524</v>
      </c>
      <c r="B2116" s="191" t="s">
        <v>6525</v>
      </c>
      <c r="C2116" s="241" t="s">
        <v>135</v>
      </c>
      <c r="D2116" s="179" t="s">
        <v>6542</v>
      </c>
      <c r="E2116" s="179" t="s">
        <v>6543</v>
      </c>
      <c r="F2116" s="241" t="s">
        <v>6544</v>
      </c>
      <c r="G2116" s="241">
        <v>3.0</v>
      </c>
      <c r="H2116" s="241">
        <v>3.0</v>
      </c>
      <c r="I2116" s="241">
        <v>3.0</v>
      </c>
      <c r="J2116" s="241">
        <v>50.0</v>
      </c>
      <c r="K2116" s="241">
        <v>16.67</v>
      </c>
      <c r="L2116" s="179" t="s">
        <v>147</v>
      </c>
    </row>
    <row r="2117" ht="11.25" customHeight="1">
      <c r="A2117" s="191" t="s">
        <v>6524</v>
      </c>
      <c r="B2117" s="191" t="s">
        <v>6525</v>
      </c>
      <c r="C2117" s="241" t="s">
        <v>135</v>
      </c>
      <c r="D2117" s="179" t="s">
        <v>6545</v>
      </c>
      <c r="E2117" s="179" t="s">
        <v>6546</v>
      </c>
      <c r="F2117" s="241" t="s">
        <v>1967</v>
      </c>
      <c r="G2117" s="241">
        <v>3.0</v>
      </c>
      <c r="H2117" s="241">
        <v>3.0</v>
      </c>
      <c r="I2117" s="241">
        <v>3.0</v>
      </c>
      <c r="J2117" s="241">
        <v>50.0</v>
      </c>
      <c r="K2117" s="241">
        <v>16.67</v>
      </c>
      <c r="L2117" s="179" t="s">
        <v>147</v>
      </c>
    </row>
    <row r="2118" ht="11.25" customHeight="1">
      <c r="A2118" s="191" t="s">
        <v>6524</v>
      </c>
      <c r="B2118" s="191" t="s">
        <v>6525</v>
      </c>
      <c r="C2118" s="241" t="s">
        <v>135</v>
      </c>
      <c r="D2118" s="179" t="s">
        <v>6547</v>
      </c>
      <c r="E2118" s="179" t="s">
        <v>6548</v>
      </c>
      <c r="F2118" s="241" t="s">
        <v>1967</v>
      </c>
      <c r="G2118" s="241">
        <v>3.0</v>
      </c>
      <c r="H2118" s="241">
        <v>3.0</v>
      </c>
      <c r="I2118" s="241">
        <v>3.0</v>
      </c>
      <c r="J2118" s="241">
        <v>50.0</v>
      </c>
      <c r="K2118" s="241">
        <v>16.67</v>
      </c>
      <c r="L2118" s="179" t="s">
        <v>147</v>
      </c>
    </row>
    <row r="2119" ht="11.25" customHeight="1">
      <c r="A2119" s="191" t="s">
        <v>6524</v>
      </c>
      <c r="B2119" s="191" t="s">
        <v>6525</v>
      </c>
      <c r="C2119" s="241" t="s">
        <v>135</v>
      </c>
      <c r="D2119" s="179" t="s">
        <v>6549</v>
      </c>
      <c r="E2119" s="179" t="s">
        <v>6550</v>
      </c>
      <c r="F2119" s="241" t="s">
        <v>1085</v>
      </c>
      <c r="G2119" s="241">
        <v>3.0</v>
      </c>
      <c r="H2119" s="241">
        <v>3.0</v>
      </c>
      <c r="I2119" s="241">
        <v>3.0</v>
      </c>
      <c r="J2119" s="241">
        <v>50.0</v>
      </c>
      <c r="K2119" s="241">
        <v>16.67</v>
      </c>
      <c r="L2119" s="179" t="s">
        <v>147</v>
      </c>
    </row>
    <row r="2120" ht="11.25" customHeight="1">
      <c r="A2120" s="191" t="s">
        <v>6524</v>
      </c>
      <c r="B2120" s="191" t="s">
        <v>6525</v>
      </c>
      <c r="C2120" s="241" t="s">
        <v>135</v>
      </c>
      <c r="D2120" s="179" t="s">
        <v>6551</v>
      </c>
      <c r="E2120" s="179" t="s">
        <v>6552</v>
      </c>
      <c r="F2120" s="241" t="s">
        <v>1085</v>
      </c>
      <c r="G2120" s="241">
        <v>3.0</v>
      </c>
      <c r="H2120" s="241">
        <v>3.0</v>
      </c>
      <c r="I2120" s="241">
        <v>3.0</v>
      </c>
      <c r="J2120" s="241">
        <v>50.0</v>
      </c>
      <c r="K2120" s="241">
        <v>16.67</v>
      </c>
      <c r="L2120" s="179" t="s">
        <v>147</v>
      </c>
    </row>
    <row r="2121" ht="11.25" customHeight="1">
      <c r="A2121" s="191" t="s">
        <v>6524</v>
      </c>
      <c r="B2121" s="191" t="s">
        <v>6525</v>
      </c>
      <c r="C2121" s="241" t="s">
        <v>135</v>
      </c>
      <c r="D2121" s="179" t="s">
        <v>6553</v>
      </c>
      <c r="E2121" s="179" t="s">
        <v>6554</v>
      </c>
      <c r="F2121" s="241" t="s">
        <v>1085</v>
      </c>
      <c r="G2121" s="241">
        <v>3.0</v>
      </c>
      <c r="H2121" s="241">
        <v>3.0</v>
      </c>
      <c r="I2121" s="241">
        <v>3.0</v>
      </c>
      <c r="J2121" s="241">
        <v>50.0</v>
      </c>
      <c r="K2121" s="241">
        <v>16.67</v>
      </c>
      <c r="L2121" s="179" t="s">
        <v>147</v>
      </c>
    </row>
    <row r="2122" ht="11.25" customHeight="1">
      <c r="A2122" s="191" t="s">
        <v>6555</v>
      </c>
      <c r="B2122" s="191" t="s">
        <v>6556</v>
      </c>
      <c r="C2122" s="241" t="s">
        <v>135</v>
      </c>
      <c r="D2122" s="179" t="s">
        <v>6557</v>
      </c>
      <c r="E2122" s="179" t="s">
        <v>6558</v>
      </c>
      <c r="F2122" s="241" t="s">
        <v>1967</v>
      </c>
      <c r="G2122" s="241">
        <v>2.0</v>
      </c>
      <c r="H2122" s="241">
        <v>2.0</v>
      </c>
      <c r="I2122" s="241">
        <v>4.0</v>
      </c>
      <c r="J2122" s="241">
        <v>50.0</v>
      </c>
      <c r="K2122" s="241">
        <v>16.67</v>
      </c>
      <c r="L2122" s="179" t="s">
        <v>147</v>
      </c>
    </row>
    <row r="2123" ht="11.25" customHeight="1">
      <c r="A2123" s="191" t="s">
        <v>6559</v>
      </c>
      <c r="B2123" s="191" t="s">
        <v>6560</v>
      </c>
      <c r="C2123" s="241" t="s">
        <v>135</v>
      </c>
      <c r="D2123" s="179" t="s">
        <v>6561</v>
      </c>
      <c r="E2123" s="179" t="s">
        <v>6562</v>
      </c>
      <c r="F2123" s="241" t="s">
        <v>1967</v>
      </c>
      <c r="G2123" s="241">
        <v>4.0</v>
      </c>
      <c r="H2123" s="241">
        <v>4.0</v>
      </c>
      <c r="I2123" s="241">
        <v>4.0</v>
      </c>
      <c r="J2123" s="241">
        <v>50.0</v>
      </c>
      <c r="K2123" s="241">
        <v>12.5</v>
      </c>
      <c r="L2123" s="179" t="s">
        <v>147</v>
      </c>
    </row>
    <row r="2124" ht="11.25" customHeight="1">
      <c r="A2124" s="191" t="s">
        <v>6559</v>
      </c>
      <c r="B2124" s="191" t="s">
        <v>6560</v>
      </c>
      <c r="C2124" s="241" t="s">
        <v>135</v>
      </c>
      <c r="D2124" s="179" t="s">
        <v>6563</v>
      </c>
      <c r="E2124" s="179" t="s">
        <v>6564</v>
      </c>
      <c r="F2124" s="241" t="s">
        <v>1967</v>
      </c>
      <c r="G2124" s="241">
        <v>4.0</v>
      </c>
      <c r="H2124" s="241">
        <v>4.0</v>
      </c>
      <c r="I2124" s="241">
        <v>4.0</v>
      </c>
      <c r="J2124" s="241">
        <v>50.0</v>
      </c>
      <c r="K2124" s="241">
        <v>12.5</v>
      </c>
      <c r="L2124" s="179" t="s">
        <v>147</v>
      </c>
    </row>
    <row r="2125" ht="11.25" customHeight="1">
      <c r="A2125" s="191" t="s">
        <v>6559</v>
      </c>
      <c r="B2125" s="191" t="s">
        <v>6560</v>
      </c>
      <c r="C2125" s="241" t="s">
        <v>135</v>
      </c>
      <c r="D2125" s="179" t="s">
        <v>6565</v>
      </c>
      <c r="E2125" s="179" t="s">
        <v>6566</v>
      </c>
      <c r="F2125" s="241" t="s">
        <v>1967</v>
      </c>
      <c r="G2125" s="241">
        <v>4.0</v>
      </c>
      <c r="H2125" s="241">
        <v>4.0</v>
      </c>
      <c r="I2125" s="241">
        <v>4.0</v>
      </c>
      <c r="J2125" s="241">
        <v>50.0</v>
      </c>
      <c r="K2125" s="241">
        <v>12.5</v>
      </c>
      <c r="L2125" s="179" t="s">
        <v>147</v>
      </c>
    </row>
    <row r="2126" ht="11.25" customHeight="1">
      <c r="A2126" s="191" t="s">
        <v>6567</v>
      </c>
      <c r="B2126" s="191" t="s">
        <v>6568</v>
      </c>
      <c r="C2126" s="241" t="s">
        <v>135</v>
      </c>
      <c r="D2126" s="179" t="s">
        <v>6569</v>
      </c>
      <c r="E2126" s="179" t="s">
        <v>6570</v>
      </c>
      <c r="F2126" s="241" t="s">
        <v>1967</v>
      </c>
      <c r="G2126" s="241">
        <v>11.0</v>
      </c>
      <c r="H2126" s="241">
        <v>2.0</v>
      </c>
      <c r="I2126" s="241">
        <v>11.0</v>
      </c>
      <c r="J2126" s="241">
        <v>50.0</v>
      </c>
      <c r="K2126" s="241">
        <v>4.55</v>
      </c>
      <c r="L2126" s="179" t="s">
        <v>147</v>
      </c>
    </row>
    <row r="2127" ht="11.25" customHeight="1">
      <c r="A2127" s="191" t="s">
        <v>6567</v>
      </c>
      <c r="B2127" s="191" t="s">
        <v>6568</v>
      </c>
      <c r="C2127" s="241" t="s">
        <v>135</v>
      </c>
      <c r="D2127" s="179" t="s">
        <v>6571</v>
      </c>
      <c r="E2127" s="179" t="s">
        <v>6572</v>
      </c>
      <c r="F2127" s="241" t="s">
        <v>1967</v>
      </c>
      <c r="G2127" s="241">
        <v>11.0</v>
      </c>
      <c r="H2127" s="241">
        <v>2.0</v>
      </c>
      <c r="I2127" s="241">
        <v>11.0</v>
      </c>
      <c r="J2127" s="241">
        <v>50.0</v>
      </c>
      <c r="K2127" s="241">
        <v>4.55</v>
      </c>
      <c r="L2127" s="179" t="s">
        <v>147</v>
      </c>
    </row>
    <row r="2128" ht="11.25" customHeight="1">
      <c r="A2128" s="191" t="s">
        <v>6573</v>
      </c>
      <c r="B2128" s="191" t="s">
        <v>6574</v>
      </c>
      <c r="C2128" s="241" t="s">
        <v>135</v>
      </c>
      <c r="D2128" s="179" t="s">
        <v>6575</v>
      </c>
      <c r="E2128" s="179" t="s">
        <v>6576</v>
      </c>
      <c r="F2128" s="241" t="s">
        <v>1085</v>
      </c>
      <c r="G2128" s="241">
        <v>12.0</v>
      </c>
      <c r="H2128" s="241">
        <v>2.0</v>
      </c>
      <c r="I2128" s="241">
        <v>12.0</v>
      </c>
      <c r="J2128" s="241">
        <v>50.0</v>
      </c>
      <c r="K2128" s="241">
        <v>4.17</v>
      </c>
      <c r="L2128" s="179" t="s">
        <v>147</v>
      </c>
    </row>
    <row r="2129" ht="11.25" customHeight="1">
      <c r="A2129" s="191" t="s">
        <v>6573</v>
      </c>
      <c r="B2129" s="191" t="s">
        <v>6574</v>
      </c>
      <c r="C2129" s="241" t="s">
        <v>135</v>
      </c>
      <c r="D2129" s="179" t="s">
        <v>6577</v>
      </c>
      <c r="E2129" s="179" t="s">
        <v>6578</v>
      </c>
      <c r="F2129" s="241" t="s">
        <v>1085</v>
      </c>
      <c r="G2129" s="241">
        <v>12.0</v>
      </c>
      <c r="H2129" s="241">
        <v>2.0</v>
      </c>
      <c r="I2129" s="241">
        <v>12.0</v>
      </c>
      <c r="J2129" s="241">
        <v>50.0</v>
      </c>
      <c r="K2129" s="241">
        <v>4.17</v>
      </c>
      <c r="L2129" s="179" t="s">
        <v>147</v>
      </c>
    </row>
    <row r="2130" ht="11.25" customHeight="1">
      <c r="A2130" s="191" t="s">
        <v>6573</v>
      </c>
      <c r="B2130" s="191" t="s">
        <v>6574</v>
      </c>
      <c r="C2130" s="241" t="s">
        <v>135</v>
      </c>
      <c r="D2130" s="179" t="s">
        <v>6579</v>
      </c>
      <c r="E2130" s="179" t="s">
        <v>6580</v>
      </c>
      <c r="F2130" s="241" t="s">
        <v>1085</v>
      </c>
      <c r="G2130" s="241">
        <v>12.0</v>
      </c>
      <c r="H2130" s="241">
        <v>2.0</v>
      </c>
      <c r="I2130" s="241">
        <v>12.0</v>
      </c>
      <c r="J2130" s="241">
        <v>50.0</v>
      </c>
      <c r="K2130" s="241">
        <v>4.17</v>
      </c>
      <c r="L2130" s="179" t="s">
        <v>147</v>
      </c>
    </row>
    <row r="2131" ht="11.25" customHeight="1">
      <c r="A2131" s="191" t="s">
        <v>6284</v>
      </c>
      <c r="B2131" s="191" t="s">
        <v>6285</v>
      </c>
      <c r="C2131" s="241" t="s">
        <v>135</v>
      </c>
      <c r="D2131" s="179" t="s">
        <v>6286</v>
      </c>
      <c r="E2131" s="179" t="s">
        <v>6287</v>
      </c>
      <c r="F2131" s="241" t="s">
        <v>2561</v>
      </c>
      <c r="G2131" s="241">
        <v>4.0</v>
      </c>
      <c r="H2131" s="241">
        <v>4.0</v>
      </c>
      <c r="I2131" s="241">
        <v>5.0</v>
      </c>
      <c r="J2131" s="241">
        <v>50.0</v>
      </c>
      <c r="K2131" s="241">
        <v>12.5</v>
      </c>
      <c r="L2131" s="179" t="s">
        <v>1474</v>
      </c>
    </row>
    <row r="2132" ht="11.25" customHeight="1">
      <c r="A2132" s="191" t="s">
        <v>6581</v>
      </c>
      <c r="B2132" s="191" t="s">
        <v>6436</v>
      </c>
      <c r="C2132" s="241" t="s">
        <v>135</v>
      </c>
      <c r="D2132" s="179" t="s">
        <v>6582</v>
      </c>
      <c r="E2132" s="179" t="s">
        <v>6583</v>
      </c>
      <c r="F2132" s="241" t="s">
        <v>1085</v>
      </c>
      <c r="G2132" s="241">
        <v>5.0</v>
      </c>
      <c r="H2132" s="241">
        <v>4.0</v>
      </c>
      <c r="I2132" s="241">
        <v>5.0</v>
      </c>
      <c r="J2132" s="241">
        <v>50.0</v>
      </c>
      <c r="K2132" s="241">
        <v>10.0</v>
      </c>
      <c r="L2132" s="179" t="s">
        <v>1474</v>
      </c>
    </row>
    <row r="2133" ht="11.25" customHeight="1">
      <c r="A2133" s="191" t="s">
        <v>6581</v>
      </c>
      <c r="B2133" s="191" t="s">
        <v>6436</v>
      </c>
      <c r="C2133" s="241" t="s">
        <v>135</v>
      </c>
      <c r="D2133" s="179" t="s">
        <v>6584</v>
      </c>
      <c r="E2133" s="179" t="s">
        <v>6585</v>
      </c>
      <c r="F2133" s="241" t="s">
        <v>1085</v>
      </c>
      <c r="G2133" s="241">
        <v>5.0</v>
      </c>
      <c r="H2133" s="241">
        <v>4.0</v>
      </c>
      <c r="I2133" s="241">
        <v>5.0</v>
      </c>
      <c r="J2133" s="241">
        <v>50.0</v>
      </c>
      <c r="K2133" s="241">
        <v>10.0</v>
      </c>
      <c r="L2133" s="179" t="s">
        <v>1474</v>
      </c>
    </row>
    <row r="2134" ht="11.25" customHeight="1">
      <c r="A2134" s="191" t="s">
        <v>6301</v>
      </c>
      <c r="B2134" s="191" t="s">
        <v>6302</v>
      </c>
      <c r="C2134" s="241" t="s">
        <v>135</v>
      </c>
      <c r="D2134" s="179" t="s">
        <v>6303</v>
      </c>
      <c r="E2134" s="179" t="s">
        <v>6304</v>
      </c>
      <c r="F2134" s="241" t="s">
        <v>6305</v>
      </c>
      <c r="G2134" s="241">
        <v>4.0</v>
      </c>
      <c r="H2134" s="241">
        <v>4.0</v>
      </c>
      <c r="I2134" s="241">
        <v>4.0</v>
      </c>
      <c r="J2134" s="241">
        <v>50.0</v>
      </c>
      <c r="K2134" s="241">
        <v>12.5</v>
      </c>
      <c r="L2134" s="179" t="s">
        <v>1474</v>
      </c>
    </row>
    <row r="2135" ht="11.25" customHeight="1">
      <c r="A2135" s="191" t="s">
        <v>6301</v>
      </c>
      <c r="B2135" s="191" t="s">
        <v>6302</v>
      </c>
      <c r="C2135" s="241" t="s">
        <v>135</v>
      </c>
      <c r="D2135" s="179" t="s">
        <v>6306</v>
      </c>
      <c r="E2135" s="179" t="s">
        <v>6307</v>
      </c>
      <c r="F2135" s="241" t="s">
        <v>2081</v>
      </c>
      <c r="G2135" s="241">
        <v>4.0</v>
      </c>
      <c r="H2135" s="241">
        <v>4.0</v>
      </c>
      <c r="I2135" s="241">
        <v>4.0</v>
      </c>
      <c r="J2135" s="241">
        <v>50.0</v>
      </c>
      <c r="K2135" s="241">
        <v>12.5</v>
      </c>
      <c r="L2135" s="179" t="s">
        <v>1474</v>
      </c>
    </row>
    <row r="2136" ht="11.25" customHeight="1">
      <c r="A2136" s="191" t="s">
        <v>6310</v>
      </c>
      <c r="B2136" s="191" t="s">
        <v>6311</v>
      </c>
      <c r="C2136" s="241" t="s">
        <v>135</v>
      </c>
      <c r="D2136" s="179" t="s">
        <v>6312</v>
      </c>
      <c r="E2136" s="179" t="s">
        <v>6313</v>
      </c>
      <c r="F2136" s="241" t="s">
        <v>6314</v>
      </c>
      <c r="G2136" s="241">
        <v>4.0</v>
      </c>
      <c r="H2136" s="241">
        <v>3.0</v>
      </c>
      <c r="I2136" s="241">
        <v>3.0</v>
      </c>
      <c r="J2136" s="241">
        <v>50.0</v>
      </c>
      <c r="K2136" s="241">
        <v>16.666666666666668</v>
      </c>
      <c r="L2136" s="179" t="s">
        <v>1474</v>
      </c>
    </row>
    <row r="2137" ht="11.25" customHeight="1">
      <c r="A2137" s="191" t="s">
        <v>6430</v>
      </c>
      <c r="B2137" s="191" t="s">
        <v>1441</v>
      </c>
      <c r="C2137" s="241" t="s">
        <v>135</v>
      </c>
      <c r="D2137" s="179" t="s">
        <v>6586</v>
      </c>
      <c r="E2137" s="179" t="s">
        <v>6434</v>
      </c>
      <c r="F2137" s="241" t="s">
        <v>2081</v>
      </c>
      <c r="G2137" s="241">
        <v>7.0</v>
      </c>
      <c r="H2137" s="241">
        <v>7.0</v>
      </c>
      <c r="I2137" s="241">
        <v>7.0</v>
      </c>
      <c r="J2137" s="241">
        <v>50.0</v>
      </c>
      <c r="K2137" s="241">
        <v>7.142857142857143</v>
      </c>
      <c r="L2137" s="179" t="s">
        <v>1474</v>
      </c>
    </row>
    <row r="2138" ht="11.25" customHeight="1">
      <c r="A2138" s="191" t="s">
        <v>6430</v>
      </c>
      <c r="B2138" s="191" t="s">
        <v>1441</v>
      </c>
      <c r="C2138" s="241" t="s">
        <v>135</v>
      </c>
      <c r="D2138" s="179" t="s">
        <v>6587</v>
      </c>
      <c r="E2138" s="179" t="s">
        <v>6432</v>
      </c>
      <c r="F2138" s="241" t="s">
        <v>2081</v>
      </c>
      <c r="G2138" s="241">
        <v>7.0</v>
      </c>
      <c r="H2138" s="241">
        <v>7.0</v>
      </c>
      <c r="I2138" s="241">
        <v>7.0</v>
      </c>
      <c r="J2138" s="241">
        <v>50.0</v>
      </c>
      <c r="K2138" s="241">
        <v>7.142857142857143</v>
      </c>
      <c r="L2138" s="179" t="s">
        <v>1474</v>
      </c>
    </row>
    <row r="2139" ht="11.25" customHeight="1">
      <c r="A2139" s="191" t="s">
        <v>6319</v>
      </c>
      <c r="B2139" s="191" t="s">
        <v>6320</v>
      </c>
      <c r="C2139" s="241" t="s">
        <v>135</v>
      </c>
      <c r="D2139" s="179" t="s">
        <v>6394</v>
      </c>
      <c r="E2139" s="179" t="s">
        <v>6395</v>
      </c>
      <c r="F2139" s="241" t="s">
        <v>4243</v>
      </c>
      <c r="G2139" s="241">
        <v>7.0</v>
      </c>
      <c r="H2139" s="241">
        <v>7.0</v>
      </c>
      <c r="I2139" s="241">
        <v>7.0</v>
      </c>
      <c r="J2139" s="241">
        <v>50.0</v>
      </c>
      <c r="K2139" s="241">
        <v>7.142857142857143</v>
      </c>
      <c r="L2139" s="179" t="s">
        <v>1474</v>
      </c>
    </row>
    <row r="2140" ht="11.25" customHeight="1">
      <c r="A2140" s="191" t="s">
        <v>6319</v>
      </c>
      <c r="B2140" s="191" t="s">
        <v>6320</v>
      </c>
      <c r="C2140" s="241" t="s">
        <v>135</v>
      </c>
      <c r="D2140" s="179" t="s">
        <v>6396</v>
      </c>
      <c r="E2140" s="179" t="s">
        <v>6397</v>
      </c>
      <c r="F2140" s="241" t="s">
        <v>1085</v>
      </c>
      <c r="G2140" s="241">
        <v>7.0</v>
      </c>
      <c r="H2140" s="241">
        <v>7.0</v>
      </c>
      <c r="I2140" s="241">
        <v>7.0</v>
      </c>
      <c r="J2140" s="241">
        <v>50.0</v>
      </c>
      <c r="K2140" s="241">
        <v>7.142857142857143</v>
      </c>
      <c r="L2140" s="179" t="s">
        <v>1474</v>
      </c>
    </row>
    <row r="2141" ht="11.25" customHeight="1">
      <c r="A2141" s="191" t="s">
        <v>6319</v>
      </c>
      <c r="B2141" s="191" t="s">
        <v>6320</v>
      </c>
      <c r="C2141" s="241" t="s">
        <v>135</v>
      </c>
      <c r="D2141" s="179" t="s">
        <v>6321</v>
      </c>
      <c r="E2141" s="179" t="s">
        <v>6322</v>
      </c>
      <c r="F2141" s="241" t="s">
        <v>1085</v>
      </c>
      <c r="G2141" s="241">
        <v>7.0</v>
      </c>
      <c r="H2141" s="241">
        <v>7.0</v>
      </c>
      <c r="I2141" s="241">
        <v>7.0</v>
      </c>
      <c r="J2141" s="241">
        <v>50.0</v>
      </c>
      <c r="K2141" s="241">
        <v>7.142857142857143</v>
      </c>
      <c r="L2141" s="179" t="s">
        <v>1474</v>
      </c>
    </row>
    <row r="2142" ht="11.25" customHeight="1">
      <c r="A2142" s="191" t="s">
        <v>6319</v>
      </c>
      <c r="B2142" s="191" t="s">
        <v>6320</v>
      </c>
      <c r="C2142" s="241" t="s">
        <v>135</v>
      </c>
      <c r="D2142" s="179" t="s">
        <v>6323</v>
      </c>
      <c r="E2142" s="179" t="s">
        <v>6324</v>
      </c>
      <c r="F2142" s="241" t="s">
        <v>1085</v>
      </c>
      <c r="G2142" s="241">
        <v>7.0</v>
      </c>
      <c r="H2142" s="241">
        <v>7.0</v>
      </c>
      <c r="I2142" s="241">
        <v>7.0</v>
      </c>
      <c r="J2142" s="241">
        <v>50.0</v>
      </c>
      <c r="K2142" s="241">
        <v>7.142857142857143</v>
      </c>
      <c r="L2142" s="179" t="s">
        <v>1474</v>
      </c>
    </row>
    <row r="2143" ht="11.25" customHeight="1">
      <c r="A2143" s="191" t="s">
        <v>6325</v>
      </c>
      <c r="B2143" s="191" t="s">
        <v>6326</v>
      </c>
      <c r="C2143" s="241" t="s">
        <v>135</v>
      </c>
      <c r="D2143" s="179" t="s">
        <v>6417</v>
      </c>
      <c r="E2143" s="179" t="s">
        <v>6418</v>
      </c>
      <c r="F2143" s="241" t="s">
        <v>1085</v>
      </c>
      <c r="G2143" s="241">
        <v>3.0</v>
      </c>
      <c r="H2143" s="241">
        <v>3.0</v>
      </c>
      <c r="I2143" s="241">
        <v>3.0</v>
      </c>
      <c r="J2143" s="241">
        <v>50.0</v>
      </c>
      <c r="K2143" s="241">
        <v>16.666666666666668</v>
      </c>
      <c r="L2143" s="179" t="s">
        <v>1474</v>
      </c>
    </row>
    <row r="2144" ht="11.25" customHeight="1">
      <c r="A2144" s="191" t="s">
        <v>6325</v>
      </c>
      <c r="B2144" s="191" t="s">
        <v>6326</v>
      </c>
      <c r="C2144" s="241" t="s">
        <v>135</v>
      </c>
      <c r="D2144" s="179" t="s">
        <v>6327</v>
      </c>
      <c r="E2144" s="179" t="s">
        <v>6328</v>
      </c>
      <c r="F2144" s="241" t="s">
        <v>6329</v>
      </c>
      <c r="G2144" s="241">
        <v>3.0</v>
      </c>
      <c r="H2144" s="241">
        <v>3.0</v>
      </c>
      <c r="I2144" s="241">
        <v>3.0</v>
      </c>
      <c r="J2144" s="241">
        <v>50.0</v>
      </c>
      <c r="K2144" s="241">
        <v>16.666666666666668</v>
      </c>
      <c r="L2144" s="179" t="s">
        <v>1474</v>
      </c>
    </row>
    <row r="2145" ht="11.25" customHeight="1">
      <c r="A2145" s="191" t="s">
        <v>6588</v>
      </c>
      <c r="B2145" s="191" t="s">
        <v>6589</v>
      </c>
      <c r="C2145" s="241" t="s">
        <v>135</v>
      </c>
      <c r="D2145" s="179" t="s">
        <v>6590</v>
      </c>
      <c r="E2145" s="179" t="s">
        <v>6591</v>
      </c>
      <c r="F2145" s="241" t="s">
        <v>1085</v>
      </c>
      <c r="G2145" s="241">
        <v>8.0</v>
      </c>
      <c r="H2145" s="241">
        <v>8.0</v>
      </c>
      <c r="I2145" s="241">
        <v>8.0</v>
      </c>
      <c r="J2145" s="241">
        <v>50.0</v>
      </c>
      <c r="K2145" s="241">
        <v>6.25</v>
      </c>
      <c r="L2145" s="179" t="s">
        <v>1474</v>
      </c>
    </row>
    <row r="2146" ht="11.25" customHeight="1">
      <c r="A2146" s="191" t="s">
        <v>6330</v>
      </c>
      <c r="B2146" s="191" t="s">
        <v>5939</v>
      </c>
      <c r="C2146" s="241" t="s">
        <v>135</v>
      </c>
      <c r="D2146" s="179" t="s">
        <v>6331</v>
      </c>
      <c r="E2146" s="179" t="s">
        <v>6332</v>
      </c>
      <c r="F2146" s="241" t="s">
        <v>1085</v>
      </c>
      <c r="G2146" s="241">
        <v>8.0</v>
      </c>
      <c r="H2146" s="241">
        <v>8.0</v>
      </c>
      <c r="I2146" s="241">
        <v>8.0</v>
      </c>
      <c r="J2146" s="241">
        <v>50.0</v>
      </c>
      <c r="K2146" s="241">
        <v>6.25</v>
      </c>
      <c r="L2146" s="179" t="s">
        <v>1474</v>
      </c>
    </row>
    <row r="2147" ht="11.25" customHeight="1">
      <c r="A2147" s="191" t="s">
        <v>6330</v>
      </c>
      <c r="B2147" s="191" t="s">
        <v>5939</v>
      </c>
      <c r="C2147" s="241" t="s">
        <v>135</v>
      </c>
      <c r="D2147" s="179" t="s">
        <v>6333</v>
      </c>
      <c r="E2147" s="179" t="s">
        <v>6334</v>
      </c>
      <c r="F2147" s="241" t="s">
        <v>1085</v>
      </c>
      <c r="G2147" s="241">
        <v>8.0</v>
      </c>
      <c r="H2147" s="241">
        <v>8.0</v>
      </c>
      <c r="I2147" s="241">
        <v>8.0</v>
      </c>
      <c r="J2147" s="241">
        <v>50.0</v>
      </c>
      <c r="K2147" s="241">
        <v>6.25</v>
      </c>
      <c r="L2147" s="179" t="s">
        <v>1474</v>
      </c>
    </row>
    <row r="2148" ht="11.25" customHeight="1">
      <c r="A2148" s="191" t="s">
        <v>6479</v>
      </c>
      <c r="B2148" s="191" t="s">
        <v>6480</v>
      </c>
      <c r="C2148" s="241" t="s">
        <v>135</v>
      </c>
      <c r="D2148" s="179" t="s">
        <v>6481</v>
      </c>
      <c r="E2148" s="179" t="s">
        <v>6482</v>
      </c>
      <c r="F2148" s="241" t="s">
        <v>1085</v>
      </c>
      <c r="G2148" s="241">
        <v>8.0</v>
      </c>
      <c r="H2148" s="241">
        <v>6.0</v>
      </c>
      <c r="I2148" s="241">
        <v>8.0</v>
      </c>
      <c r="J2148" s="241">
        <v>50.0</v>
      </c>
      <c r="K2148" s="241">
        <v>6.25</v>
      </c>
      <c r="L2148" s="179" t="s">
        <v>1474</v>
      </c>
    </row>
    <row r="2149" ht="11.25" customHeight="1">
      <c r="A2149" s="191" t="s">
        <v>5952</v>
      </c>
      <c r="B2149" s="191" t="s">
        <v>5953</v>
      </c>
      <c r="C2149" s="241" t="s">
        <v>135</v>
      </c>
      <c r="D2149" s="179" t="s">
        <v>5956</v>
      </c>
      <c r="E2149" s="179" t="s">
        <v>5957</v>
      </c>
      <c r="F2149" s="241" t="s">
        <v>505</v>
      </c>
      <c r="G2149" s="241">
        <v>4.0</v>
      </c>
      <c r="H2149" s="241">
        <v>4.0</v>
      </c>
      <c r="I2149" s="241">
        <v>4.0</v>
      </c>
      <c r="J2149" s="241">
        <v>50.0</v>
      </c>
      <c r="K2149" s="241">
        <v>12.5</v>
      </c>
      <c r="L2149" s="179" t="s">
        <v>1474</v>
      </c>
    </row>
    <row r="2150" ht="11.25" customHeight="1">
      <c r="A2150" s="191" t="s">
        <v>5952</v>
      </c>
      <c r="B2150" s="191" t="s">
        <v>5953</v>
      </c>
      <c r="C2150" s="241" t="s">
        <v>135</v>
      </c>
      <c r="D2150" s="179" t="s">
        <v>5954</v>
      </c>
      <c r="E2150" s="179" t="s">
        <v>5955</v>
      </c>
      <c r="F2150" s="241" t="s">
        <v>505</v>
      </c>
      <c r="G2150" s="241">
        <v>4.0</v>
      </c>
      <c r="H2150" s="241">
        <v>4.0</v>
      </c>
      <c r="I2150" s="241">
        <v>4.0</v>
      </c>
      <c r="J2150" s="241">
        <v>50.0</v>
      </c>
      <c r="K2150" s="241">
        <v>12.5</v>
      </c>
      <c r="L2150" s="179" t="s">
        <v>1474</v>
      </c>
    </row>
    <row r="2151" ht="11.25" customHeight="1">
      <c r="A2151" s="191" t="s">
        <v>6339</v>
      </c>
      <c r="B2151" s="191" t="s">
        <v>6340</v>
      </c>
      <c r="C2151" s="241" t="s">
        <v>135</v>
      </c>
      <c r="D2151" s="179" t="s">
        <v>6592</v>
      </c>
      <c r="E2151" s="179" t="s">
        <v>6341</v>
      </c>
      <c r="F2151" s="241" t="s">
        <v>6343</v>
      </c>
      <c r="G2151" s="241">
        <v>4.0</v>
      </c>
      <c r="H2151" s="241">
        <v>4.0</v>
      </c>
      <c r="I2151" s="241">
        <v>4.0</v>
      </c>
      <c r="J2151" s="241">
        <v>50.0</v>
      </c>
      <c r="K2151" s="241">
        <v>12.5</v>
      </c>
      <c r="L2151" s="179" t="s">
        <v>1474</v>
      </c>
    </row>
    <row r="2152" ht="11.25" customHeight="1">
      <c r="A2152" s="191" t="s">
        <v>5952</v>
      </c>
      <c r="B2152" s="191" t="s">
        <v>5953</v>
      </c>
      <c r="C2152" s="241" t="s">
        <v>135</v>
      </c>
      <c r="D2152" s="179" t="s">
        <v>5954</v>
      </c>
      <c r="E2152" s="179" t="s">
        <v>5955</v>
      </c>
      <c r="F2152" s="241" t="s">
        <v>6314</v>
      </c>
      <c r="G2152" s="241">
        <v>4.0</v>
      </c>
      <c r="H2152" s="241">
        <v>4.0</v>
      </c>
      <c r="I2152" s="241">
        <v>4.0</v>
      </c>
      <c r="J2152" s="241">
        <v>50.0</v>
      </c>
      <c r="K2152" s="241">
        <v>12.5</v>
      </c>
      <c r="L2152" s="179" t="s">
        <v>1474</v>
      </c>
    </row>
    <row r="2153" ht="11.25" customHeight="1">
      <c r="A2153" s="191" t="s">
        <v>5952</v>
      </c>
      <c r="B2153" s="191" t="s">
        <v>5953</v>
      </c>
      <c r="C2153" s="241" t="s">
        <v>135</v>
      </c>
      <c r="D2153" s="179" t="s">
        <v>5956</v>
      </c>
      <c r="E2153" s="179" t="s">
        <v>5957</v>
      </c>
      <c r="F2153" s="241" t="s">
        <v>6314</v>
      </c>
      <c r="G2153" s="241">
        <v>4.0</v>
      </c>
      <c r="H2153" s="241">
        <v>4.0</v>
      </c>
      <c r="I2153" s="241">
        <v>4.0</v>
      </c>
      <c r="J2153" s="241">
        <v>50.0</v>
      </c>
      <c r="K2153" s="241">
        <v>12.5</v>
      </c>
      <c r="L2153" s="179" t="s">
        <v>1474</v>
      </c>
    </row>
    <row r="2154" ht="11.25" customHeight="1">
      <c r="A2154" s="191" t="s">
        <v>6593</v>
      </c>
      <c r="B2154" s="191" t="s">
        <v>5443</v>
      </c>
      <c r="C2154" s="241" t="s">
        <v>135</v>
      </c>
      <c r="D2154" s="179" t="s">
        <v>6594</v>
      </c>
      <c r="E2154" s="179" t="s">
        <v>3936</v>
      </c>
      <c r="F2154" s="241" t="s">
        <v>1967</v>
      </c>
      <c r="G2154" s="241">
        <v>5.0</v>
      </c>
      <c r="H2154" s="241">
        <v>5.0</v>
      </c>
      <c r="I2154" s="241">
        <v>5.0</v>
      </c>
      <c r="J2154" s="241">
        <v>50.0</v>
      </c>
      <c r="K2154" s="241">
        <v>10.0</v>
      </c>
      <c r="L2154" s="179" t="s">
        <v>149</v>
      </c>
    </row>
    <row r="2155" ht="11.25" customHeight="1">
      <c r="A2155" s="191" t="s">
        <v>6315</v>
      </c>
      <c r="B2155" s="191" t="s">
        <v>6316</v>
      </c>
      <c r="C2155" s="241" t="s">
        <v>135</v>
      </c>
      <c r="D2155" s="179" t="s">
        <v>6317</v>
      </c>
      <c r="E2155" s="179" t="s">
        <v>6318</v>
      </c>
      <c r="F2155" s="241" t="s">
        <v>1967</v>
      </c>
      <c r="G2155" s="241">
        <v>4.0</v>
      </c>
      <c r="H2155" s="241">
        <v>4.0</v>
      </c>
      <c r="I2155" s="241">
        <v>4.0</v>
      </c>
      <c r="J2155" s="241">
        <v>50.0</v>
      </c>
      <c r="K2155" s="241">
        <v>12.5</v>
      </c>
      <c r="L2155" s="179" t="s">
        <v>149</v>
      </c>
    </row>
    <row r="2156" ht="11.25" customHeight="1">
      <c r="A2156" s="191" t="s">
        <v>6595</v>
      </c>
      <c r="B2156" s="191" t="s">
        <v>6596</v>
      </c>
      <c r="C2156" s="241" t="s">
        <v>135</v>
      </c>
      <c r="D2156" s="179" t="s">
        <v>6597</v>
      </c>
      <c r="E2156" s="179" t="s">
        <v>3930</v>
      </c>
      <c r="F2156" s="241" t="s">
        <v>2106</v>
      </c>
      <c r="G2156" s="241">
        <v>6.0</v>
      </c>
      <c r="H2156" s="241">
        <v>4.0</v>
      </c>
      <c r="I2156" s="241">
        <v>6.0</v>
      </c>
      <c r="J2156" s="241">
        <v>50.0</v>
      </c>
      <c r="K2156" s="241">
        <v>8.333333333333334</v>
      </c>
      <c r="L2156" s="179" t="s">
        <v>150</v>
      </c>
    </row>
    <row r="2157" ht="11.25" customHeight="1">
      <c r="A2157" s="191" t="s">
        <v>6595</v>
      </c>
      <c r="B2157" s="191" t="s">
        <v>6596</v>
      </c>
      <c r="C2157" s="241" t="s">
        <v>135</v>
      </c>
      <c r="D2157" s="179" t="s">
        <v>6598</v>
      </c>
      <c r="E2157" s="179" t="s">
        <v>3932</v>
      </c>
      <c r="F2157" s="241" t="s">
        <v>2106</v>
      </c>
      <c r="G2157" s="241">
        <v>6.0</v>
      </c>
      <c r="H2157" s="241">
        <v>4.0</v>
      </c>
      <c r="I2157" s="241">
        <v>6.0</v>
      </c>
      <c r="J2157" s="241">
        <v>50.0</v>
      </c>
      <c r="K2157" s="241">
        <v>8.333333333333334</v>
      </c>
      <c r="L2157" s="179" t="s">
        <v>150</v>
      </c>
    </row>
    <row r="2158" ht="11.25" customHeight="1">
      <c r="A2158" s="191" t="s">
        <v>6595</v>
      </c>
      <c r="B2158" s="191" t="s">
        <v>6596</v>
      </c>
      <c r="C2158" s="241" t="s">
        <v>135</v>
      </c>
      <c r="D2158" s="179" t="s">
        <v>6599</v>
      </c>
      <c r="E2158" s="179" t="s">
        <v>6600</v>
      </c>
      <c r="F2158" s="241" t="s">
        <v>2106</v>
      </c>
      <c r="G2158" s="241">
        <v>6.0</v>
      </c>
      <c r="H2158" s="241">
        <v>4.0</v>
      </c>
      <c r="I2158" s="241">
        <v>6.0</v>
      </c>
      <c r="J2158" s="241">
        <v>50.0</v>
      </c>
      <c r="K2158" s="241">
        <v>8.333333333333334</v>
      </c>
      <c r="L2158" s="179" t="s">
        <v>150</v>
      </c>
    </row>
    <row r="2159" ht="11.25" customHeight="1">
      <c r="A2159" s="191" t="s">
        <v>6595</v>
      </c>
      <c r="B2159" s="191" t="s">
        <v>6596</v>
      </c>
      <c r="C2159" s="241" t="s">
        <v>135</v>
      </c>
      <c r="D2159" s="179" t="s">
        <v>6601</v>
      </c>
      <c r="E2159" s="179" t="s">
        <v>6602</v>
      </c>
      <c r="F2159" s="241" t="s">
        <v>2106</v>
      </c>
      <c r="G2159" s="241">
        <v>6.0</v>
      </c>
      <c r="H2159" s="241">
        <v>4.0</v>
      </c>
      <c r="I2159" s="241">
        <v>6.0</v>
      </c>
      <c r="J2159" s="241">
        <v>50.0</v>
      </c>
      <c r="K2159" s="241">
        <v>8.333333333333334</v>
      </c>
      <c r="L2159" s="179" t="s">
        <v>150</v>
      </c>
    </row>
    <row r="2160" ht="11.25" customHeight="1">
      <c r="A2160" s="191" t="s">
        <v>6603</v>
      </c>
      <c r="B2160" s="191" t="s">
        <v>6604</v>
      </c>
      <c r="C2160" s="241" t="s">
        <v>135</v>
      </c>
      <c r="D2160" s="179" t="s">
        <v>6605</v>
      </c>
      <c r="E2160" s="179" t="s">
        <v>6606</v>
      </c>
      <c r="F2160" s="241" t="s">
        <v>2106</v>
      </c>
      <c r="G2160" s="241">
        <v>3.0</v>
      </c>
      <c r="H2160" s="241">
        <v>3.0</v>
      </c>
      <c r="I2160" s="241">
        <v>3.0</v>
      </c>
      <c r="J2160" s="241">
        <v>50.0</v>
      </c>
      <c r="K2160" s="241">
        <v>16.666</v>
      </c>
      <c r="L2160" s="179" t="s">
        <v>150</v>
      </c>
    </row>
    <row r="2161" ht="11.25" customHeight="1">
      <c r="A2161" s="191" t="s">
        <v>6603</v>
      </c>
      <c r="B2161" s="191" t="s">
        <v>6604</v>
      </c>
      <c r="C2161" s="241" t="s">
        <v>135</v>
      </c>
      <c r="D2161" s="179" t="s">
        <v>6607</v>
      </c>
      <c r="E2161" s="179" t="s">
        <v>6608</v>
      </c>
      <c r="F2161" s="241" t="s">
        <v>2106</v>
      </c>
      <c r="G2161" s="241">
        <v>3.0</v>
      </c>
      <c r="H2161" s="241">
        <v>3.0</v>
      </c>
      <c r="I2161" s="241">
        <v>3.0</v>
      </c>
      <c r="J2161" s="241">
        <v>50.0</v>
      </c>
      <c r="K2161" s="241">
        <v>16.666</v>
      </c>
      <c r="L2161" s="179" t="s">
        <v>150</v>
      </c>
    </row>
    <row r="2162" ht="11.25" customHeight="1">
      <c r="A2162" s="191" t="s">
        <v>6609</v>
      </c>
      <c r="B2162" s="191" t="s">
        <v>6610</v>
      </c>
      <c r="C2162" s="241" t="s">
        <v>135</v>
      </c>
      <c r="D2162" s="179" t="s">
        <v>6611</v>
      </c>
      <c r="E2162" s="179" t="s">
        <v>6612</v>
      </c>
      <c r="F2162" s="241" t="s">
        <v>2106</v>
      </c>
      <c r="G2162" s="241">
        <v>6.0</v>
      </c>
      <c r="H2162" s="241">
        <v>6.0</v>
      </c>
      <c r="I2162" s="241">
        <v>6.0</v>
      </c>
      <c r="J2162" s="241">
        <v>50.0</v>
      </c>
      <c r="K2162" s="241">
        <v>8.333333333333334</v>
      </c>
      <c r="L2162" s="179" t="s">
        <v>150</v>
      </c>
    </row>
    <row r="2163" ht="11.25" customHeight="1">
      <c r="A2163" s="191" t="s">
        <v>6609</v>
      </c>
      <c r="B2163" s="191" t="s">
        <v>6610</v>
      </c>
      <c r="C2163" s="241" t="s">
        <v>135</v>
      </c>
      <c r="D2163" s="179" t="s">
        <v>6613</v>
      </c>
      <c r="E2163" s="179" t="s">
        <v>6614</v>
      </c>
      <c r="F2163" s="241" t="s">
        <v>2106</v>
      </c>
      <c r="G2163" s="241">
        <v>6.0</v>
      </c>
      <c r="H2163" s="241">
        <v>6.0</v>
      </c>
      <c r="I2163" s="241">
        <v>6.0</v>
      </c>
      <c r="J2163" s="241">
        <v>50.0</v>
      </c>
      <c r="K2163" s="241">
        <v>8.333333333333334</v>
      </c>
      <c r="L2163" s="179" t="s">
        <v>150</v>
      </c>
    </row>
    <row r="2164" ht="11.25" customHeight="1">
      <c r="A2164" s="191" t="s">
        <v>6609</v>
      </c>
      <c r="B2164" s="191" t="s">
        <v>6610</v>
      </c>
      <c r="C2164" s="241" t="s">
        <v>135</v>
      </c>
      <c r="D2164" s="179" t="s">
        <v>6615</v>
      </c>
      <c r="E2164" s="179" t="s">
        <v>6616</v>
      </c>
      <c r="F2164" s="241" t="s">
        <v>2106</v>
      </c>
      <c r="G2164" s="241">
        <v>6.0</v>
      </c>
      <c r="H2164" s="241">
        <v>6.0</v>
      </c>
      <c r="I2164" s="241">
        <v>6.0</v>
      </c>
      <c r="J2164" s="241">
        <v>50.0</v>
      </c>
      <c r="K2164" s="241">
        <v>8.333333333333334</v>
      </c>
      <c r="L2164" s="179" t="s">
        <v>150</v>
      </c>
    </row>
    <row r="2165" ht="11.25" customHeight="1">
      <c r="A2165" s="191" t="s">
        <v>6617</v>
      </c>
      <c r="B2165" s="191" t="s">
        <v>6618</v>
      </c>
      <c r="C2165" s="241" t="s">
        <v>135</v>
      </c>
      <c r="D2165" s="179" t="s">
        <v>6619</v>
      </c>
      <c r="E2165" s="179" t="s">
        <v>6620</v>
      </c>
      <c r="F2165" s="241" t="s">
        <v>2106</v>
      </c>
      <c r="G2165" s="241">
        <v>3.0</v>
      </c>
      <c r="H2165" s="241">
        <v>3.0</v>
      </c>
      <c r="I2165" s="241">
        <v>3.0</v>
      </c>
      <c r="J2165" s="241">
        <v>50.0</v>
      </c>
      <c r="K2165" s="241">
        <v>16.7</v>
      </c>
      <c r="L2165" s="179" t="s">
        <v>150</v>
      </c>
    </row>
    <row r="2166" ht="11.25" customHeight="1">
      <c r="A2166" s="191" t="s">
        <v>6617</v>
      </c>
      <c r="B2166" s="191" t="s">
        <v>6618</v>
      </c>
      <c r="C2166" s="241" t="s">
        <v>135</v>
      </c>
      <c r="D2166" s="179" t="s">
        <v>6621</v>
      </c>
      <c r="E2166" s="179" t="s">
        <v>6622</v>
      </c>
      <c r="F2166" s="241" t="s">
        <v>2106</v>
      </c>
      <c r="G2166" s="241">
        <v>3.0</v>
      </c>
      <c r="H2166" s="241">
        <v>3.0</v>
      </c>
      <c r="I2166" s="241">
        <v>3.0</v>
      </c>
      <c r="J2166" s="241">
        <v>50.0</v>
      </c>
      <c r="K2166" s="241">
        <v>16.7</v>
      </c>
      <c r="L2166" s="179" t="s">
        <v>150</v>
      </c>
    </row>
    <row r="2167" ht="11.25" customHeight="1">
      <c r="A2167" s="191" t="s">
        <v>6623</v>
      </c>
      <c r="B2167" s="191" t="s">
        <v>6624</v>
      </c>
      <c r="C2167" s="241" t="s">
        <v>135</v>
      </c>
      <c r="D2167" s="179" t="s">
        <v>6625</v>
      </c>
      <c r="E2167" s="179"/>
      <c r="F2167" s="241" t="s">
        <v>2106</v>
      </c>
      <c r="G2167" s="241">
        <v>4.0</v>
      </c>
      <c r="H2167" s="241">
        <v>3.0</v>
      </c>
      <c r="I2167" s="241">
        <v>4.0</v>
      </c>
      <c r="J2167" s="241">
        <v>50.0</v>
      </c>
      <c r="K2167" s="241">
        <v>12.5</v>
      </c>
      <c r="L2167" s="179" t="s">
        <v>150</v>
      </c>
    </row>
    <row r="2168" ht="11.25" customHeight="1">
      <c r="A2168" s="191" t="s">
        <v>6623</v>
      </c>
      <c r="B2168" s="191" t="s">
        <v>6624</v>
      </c>
      <c r="C2168" s="241" t="s">
        <v>135</v>
      </c>
      <c r="D2168" s="179" t="s">
        <v>6626</v>
      </c>
      <c r="E2168" s="179" t="s">
        <v>6627</v>
      </c>
      <c r="F2168" s="241" t="s">
        <v>2106</v>
      </c>
      <c r="G2168" s="241">
        <v>4.0</v>
      </c>
      <c r="H2168" s="241">
        <v>3.0</v>
      </c>
      <c r="I2168" s="241">
        <v>4.0</v>
      </c>
      <c r="J2168" s="241">
        <v>50.0</v>
      </c>
      <c r="K2168" s="241">
        <v>12.5</v>
      </c>
      <c r="L2168" s="179" t="s">
        <v>150</v>
      </c>
    </row>
    <row r="2169" ht="11.25" customHeight="1">
      <c r="A2169" s="191" t="s">
        <v>6628</v>
      </c>
      <c r="B2169" s="191" t="s">
        <v>6629</v>
      </c>
      <c r="C2169" s="241" t="s">
        <v>135</v>
      </c>
      <c r="D2169" s="179" t="s">
        <v>6607</v>
      </c>
      <c r="E2169" s="179" t="s">
        <v>6608</v>
      </c>
      <c r="F2169" s="241" t="s">
        <v>2106</v>
      </c>
      <c r="G2169" s="241">
        <v>6.0</v>
      </c>
      <c r="H2169" s="241">
        <v>6.0</v>
      </c>
      <c r="I2169" s="241">
        <v>6.0</v>
      </c>
      <c r="J2169" s="241">
        <v>50.0</v>
      </c>
      <c r="K2169" s="241">
        <v>8.333333333333334</v>
      </c>
      <c r="L2169" s="179" t="s">
        <v>150</v>
      </c>
    </row>
    <row r="2170" ht="11.25" customHeight="1">
      <c r="A2170" s="191" t="s">
        <v>6630</v>
      </c>
      <c r="B2170" s="191" t="s">
        <v>6631</v>
      </c>
      <c r="C2170" s="241" t="s">
        <v>135</v>
      </c>
      <c r="D2170" s="179" t="s">
        <v>6632</v>
      </c>
      <c r="E2170" s="179" t="s">
        <v>6633</v>
      </c>
      <c r="F2170" s="241" t="s">
        <v>2106</v>
      </c>
      <c r="G2170" s="241">
        <v>2.0</v>
      </c>
      <c r="H2170" s="241">
        <v>2.0</v>
      </c>
      <c r="I2170" s="241">
        <v>2.0</v>
      </c>
      <c r="J2170" s="241">
        <v>50.0</v>
      </c>
      <c r="K2170" s="241">
        <v>25.0</v>
      </c>
      <c r="L2170" s="179" t="s">
        <v>150</v>
      </c>
    </row>
    <row r="2171" ht="11.25" customHeight="1">
      <c r="A2171" s="191" t="s">
        <v>6630</v>
      </c>
      <c r="B2171" s="191" t="s">
        <v>6631</v>
      </c>
      <c r="C2171" s="241" t="s">
        <v>135</v>
      </c>
      <c r="D2171" s="179" t="s">
        <v>6634</v>
      </c>
      <c r="E2171" s="179" t="s">
        <v>6635</v>
      </c>
      <c r="F2171" s="241"/>
      <c r="G2171" s="241">
        <v>2.0</v>
      </c>
      <c r="H2171" s="241">
        <v>2.0</v>
      </c>
      <c r="I2171" s="241">
        <v>2.0</v>
      </c>
      <c r="J2171" s="241">
        <v>50.0</v>
      </c>
      <c r="K2171" s="241">
        <v>25.0</v>
      </c>
      <c r="L2171" s="179" t="s">
        <v>150</v>
      </c>
    </row>
    <row r="2172" ht="11.25" customHeight="1">
      <c r="A2172" s="191" t="s">
        <v>6636</v>
      </c>
      <c r="B2172" s="191" t="s">
        <v>6637</v>
      </c>
      <c r="C2172" s="241" t="s">
        <v>135</v>
      </c>
      <c r="D2172" s="179" t="s">
        <v>6638</v>
      </c>
      <c r="E2172" s="179" t="s">
        <v>6639</v>
      </c>
      <c r="F2172" s="241" t="s">
        <v>2106</v>
      </c>
      <c r="G2172" s="241">
        <v>3.0</v>
      </c>
      <c r="H2172" s="241">
        <v>3.0</v>
      </c>
      <c r="I2172" s="241">
        <v>3.0</v>
      </c>
      <c r="J2172" s="241">
        <v>50.0</v>
      </c>
      <c r="K2172" s="241">
        <v>16.66666666666667</v>
      </c>
      <c r="L2172" s="179" t="s">
        <v>150</v>
      </c>
    </row>
    <row r="2173" ht="11.25" customHeight="1">
      <c r="A2173" s="191" t="s">
        <v>6640</v>
      </c>
      <c r="B2173" s="191" t="s">
        <v>6641</v>
      </c>
      <c r="C2173" s="241"/>
      <c r="D2173" s="179" t="s">
        <v>6642</v>
      </c>
      <c r="E2173" s="179" t="s">
        <v>6643</v>
      </c>
      <c r="F2173" s="241" t="s">
        <v>2106</v>
      </c>
      <c r="G2173" s="241">
        <v>3.0</v>
      </c>
      <c r="H2173" s="241">
        <v>3.0</v>
      </c>
      <c r="I2173" s="241">
        <v>3.0</v>
      </c>
      <c r="J2173" s="241">
        <v>50.0</v>
      </c>
      <c r="K2173" s="241">
        <v>16.66666666666667</v>
      </c>
      <c r="L2173" s="179" t="s">
        <v>150</v>
      </c>
    </row>
    <row r="2174" ht="11.25" customHeight="1">
      <c r="A2174" s="191" t="s">
        <v>6644</v>
      </c>
      <c r="B2174" s="191" t="s">
        <v>6645</v>
      </c>
      <c r="C2174" s="241" t="s">
        <v>135</v>
      </c>
      <c r="D2174" s="179" t="s">
        <v>6646</v>
      </c>
      <c r="E2174" s="179" t="s">
        <v>6647</v>
      </c>
      <c r="F2174" s="241" t="s">
        <v>2106</v>
      </c>
      <c r="G2174" s="241">
        <v>2.0</v>
      </c>
      <c r="H2174" s="241">
        <v>2.0</v>
      </c>
      <c r="I2174" s="241">
        <v>2.0</v>
      </c>
      <c r="J2174" s="241">
        <v>50.0</v>
      </c>
      <c r="K2174" s="241">
        <v>25.0</v>
      </c>
      <c r="L2174" s="179" t="s">
        <v>150</v>
      </c>
    </row>
    <row r="2175" ht="11.25" customHeight="1">
      <c r="A2175" s="191" t="s">
        <v>6648</v>
      </c>
      <c r="B2175" s="191" t="s">
        <v>6649</v>
      </c>
      <c r="C2175" s="241" t="s">
        <v>135</v>
      </c>
      <c r="D2175" s="179" t="s">
        <v>6650</v>
      </c>
      <c r="E2175" s="179" t="s">
        <v>3941</v>
      </c>
      <c r="F2175" s="241" t="s">
        <v>505</v>
      </c>
      <c r="G2175" s="241">
        <v>1.0</v>
      </c>
      <c r="H2175" s="241">
        <v>1.0</v>
      </c>
      <c r="I2175" s="241">
        <v>1.0</v>
      </c>
      <c r="J2175" s="241">
        <v>50.0</v>
      </c>
      <c r="K2175" s="241">
        <v>50.0</v>
      </c>
      <c r="L2175" s="179" t="s">
        <v>150</v>
      </c>
    </row>
    <row r="2176" ht="11.25" customHeight="1">
      <c r="A2176" s="191" t="s">
        <v>6651</v>
      </c>
      <c r="B2176" s="191" t="s">
        <v>6652</v>
      </c>
      <c r="C2176" s="241" t="s">
        <v>135</v>
      </c>
      <c r="D2176" s="179" t="s">
        <v>6653</v>
      </c>
      <c r="E2176" s="179" t="s">
        <v>6654</v>
      </c>
      <c r="F2176" s="241" t="s">
        <v>505</v>
      </c>
      <c r="G2176" s="241">
        <v>3.0</v>
      </c>
      <c r="H2176" s="241">
        <v>3.0</v>
      </c>
      <c r="I2176" s="241">
        <v>3.0</v>
      </c>
      <c r="J2176" s="241">
        <v>50.0</v>
      </c>
      <c r="K2176" s="241">
        <v>16.66666666666667</v>
      </c>
      <c r="L2176" s="179" t="s">
        <v>150</v>
      </c>
    </row>
    <row r="2177" ht="11.25" customHeight="1">
      <c r="A2177" s="191" t="s">
        <v>6655</v>
      </c>
      <c r="B2177" s="191" t="s">
        <v>6656</v>
      </c>
      <c r="C2177" s="241" t="s">
        <v>135</v>
      </c>
      <c r="D2177" s="179" t="s">
        <v>6657</v>
      </c>
      <c r="E2177" s="179" t="s">
        <v>6658</v>
      </c>
      <c r="F2177" s="241" t="s">
        <v>505</v>
      </c>
      <c r="G2177" s="241">
        <v>5.0</v>
      </c>
      <c r="H2177" s="241">
        <v>5.0</v>
      </c>
      <c r="I2177" s="241">
        <v>5.0</v>
      </c>
      <c r="J2177" s="241">
        <v>50.0</v>
      </c>
      <c r="K2177" s="241">
        <v>10.0</v>
      </c>
      <c r="L2177" s="179" t="s">
        <v>150</v>
      </c>
    </row>
    <row r="2178" ht="11.25" customHeight="1">
      <c r="A2178" s="191" t="s">
        <v>6655</v>
      </c>
      <c r="B2178" s="191" t="s">
        <v>6656</v>
      </c>
      <c r="C2178" s="241" t="s">
        <v>135</v>
      </c>
      <c r="D2178" s="179" t="s">
        <v>6659</v>
      </c>
      <c r="E2178" s="179" t="s">
        <v>6660</v>
      </c>
      <c r="F2178" s="241" t="s">
        <v>505</v>
      </c>
      <c r="G2178" s="241">
        <v>5.0</v>
      </c>
      <c r="H2178" s="241">
        <v>5.0</v>
      </c>
      <c r="I2178" s="241">
        <v>5.0</v>
      </c>
      <c r="J2178" s="241">
        <v>50.0</v>
      </c>
      <c r="K2178" s="241">
        <v>10.0</v>
      </c>
      <c r="L2178" s="179" t="s">
        <v>150</v>
      </c>
    </row>
    <row r="2179" ht="11.25" customHeight="1">
      <c r="A2179" s="191" t="s">
        <v>6661</v>
      </c>
      <c r="B2179" s="191" t="s">
        <v>6662</v>
      </c>
      <c r="C2179" s="241" t="s">
        <v>135</v>
      </c>
      <c r="D2179" s="179" t="s">
        <v>6663</v>
      </c>
      <c r="E2179" s="179" t="s">
        <v>3941</v>
      </c>
      <c r="F2179" s="241" t="s">
        <v>505</v>
      </c>
      <c r="G2179" s="241">
        <v>3.0</v>
      </c>
      <c r="H2179" s="241">
        <v>3.0</v>
      </c>
      <c r="I2179" s="241">
        <v>3.0</v>
      </c>
      <c r="J2179" s="241">
        <v>50.0</v>
      </c>
      <c r="K2179" s="241">
        <v>16.66666666666667</v>
      </c>
      <c r="L2179" s="179" t="s">
        <v>150</v>
      </c>
    </row>
    <row r="2180" ht="11.25" customHeight="1">
      <c r="A2180" s="191" t="s">
        <v>6661</v>
      </c>
      <c r="B2180" s="191" t="s">
        <v>6662</v>
      </c>
      <c r="C2180" s="241" t="s">
        <v>135</v>
      </c>
      <c r="D2180" s="179" t="s">
        <v>6664</v>
      </c>
      <c r="E2180" s="179" t="s">
        <v>6665</v>
      </c>
      <c r="F2180" s="241" t="s">
        <v>505</v>
      </c>
      <c r="G2180" s="241">
        <v>3.0</v>
      </c>
      <c r="H2180" s="241">
        <v>3.0</v>
      </c>
      <c r="I2180" s="241">
        <v>3.0</v>
      </c>
      <c r="J2180" s="241">
        <v>50.0</v>
      </c>
      <c r="K2180" s="241">
        <v>16.66666666666667</v>
      </c>
      <c r="L2180" s="179" t="s">
        <v>150</v>
      </c>
    </row>
    <row r="2181" ht="11.25" customHeight="1">
      <c r="A2181" s="191" t="s">
        <v>6609</v>
      </c>
      <c r="B2181" s="191" t="s">
        <v>6610</v>
      </c>
      <c r="C2181" s="241" t="s">
        <v>135</v>
      </c>
      <c r="D2181" s="179" t="s">
        <v>6666</v>
      </c>
      <c r="E2181" s="179" t="s">
        <v>6667</v>
      </c>
      <c r="F2181" s="241" t="s">
        <v>505</v>
      </c>
      <c r="G2181" s="241">
        <v>6.0</v>
      </c>
      <c r="H2181" s="241">
        <v>6.0</v>
      </c>
      <c r="I2181" s="241">
        <v>6.0</v>
      </c>
      <c r="J2181" s="241">
        <v>50.0</v>
      </c>
      <c r="K2181" s="241">
        <v>8.333333333333334</v>
      </c>
      <c r="L2181" s="179" t="s">
        <v>150</v>
      </c>
    </row>
    <row r="2182" ht="11.25" customHeight="1">
      <c r="A2182" s="191" t="s">
        <v>6617</v>
      </c>
      <c r="B2182" s="191" t="s">
        <v>6618</v>
      </c>
      <c r="C2182" s="241" t="s">
        <v>135</v>
      </c>
      <c r="D2182" s="179" t="s">
        <v>6668</v>
      </c>
      <c r="E2182" s="179" t="s">
        <v>6669</v>
      </c>
      <c r="F2182" s="241" t="s">
        <v>505</v>
      </c>
      <c r="G2182" s="241">
        <v>3.0</v>
      </c>
      <c r="H2182" s="241">
        <v>3.0</v>
      </c>
      <c r="I2182" s="241">
        <v>3.0</v>
      </c>
      <c r="J2182" s="241">
        <v>50.0</v>
      </c>
      <c r="K2182" s="241">
        <v>16.66666666666667</v>
      </c>
      <c r="L2182" s="179" t="s">
        <v>150</v>
      </c>
    </row>
    <row r="2183" ht="11.25" customHeight="1">
      <c r="A2183" s="191" t="s">
        <v>6617</v>
      </c>
      <c r="B2183" s="191" t="s">
        <v>6618</v>
      </c>
      <c r="C2183" s="241" t="s">
        <v>135</v>
      </c>
      <c r="D2183" s="179" t="s">
        <v>6670</v>
      </c>
      <c r="E2183" s="179" t="s">
        <v>6671</v>
      </c>
      <c r="F2183" s="241" t="s">
        <v>505</v>
      </c>
      <c r="G2183" s="241">
        <v>3.0</v>
      </c>
      <c r="H2183" s="241">
        <v>3.0</v>
      </c>
      <c r="I2183" s="241">
        <v>3.0</v>
      </c>
      <c r="J2183" s="241">
        <v>50.0</v>
      </c>
      <c r="K2183" s="241">
        <v>16.66666666666667</v>
      </c>
      <c r="L2183" s="179" t="s">
        <v>150</v>
      </c>
    </row>
    <row r="2184" ht="11.25" customHeight="1">
      <c r="A2184" s="191" t="s">
        <v>6672</v>
      </c>
      <c r="B2184" s="191" t="s">
        <v>6596</v>
      </c>
      <c r="C2184" s="241" t="s">
        <v>135</v>
      </c>
      <c r="D2184" s="179" t="s">
        <v>6673</v>
      </c>
      <c r="E2184" s="179" t="s">
        <v>6674</v>
      </c>
      <c r="F2184" s="241" t="s">
        <v>505</v>
      </c>
      <c r="G2184" s="241">
        <v>4.0</v>
      </c>
      <c r="H2184" s="241">
        <v>4.0</v>
      </c>
      <c r="I2184" s="241">
        <v>6.0</v>
      </c>
      <c r="J2184" s="241">
        <v>50.0</v>
      </c>
      <c r="K2184" s="241">
        <v>12.5</v>
      </c>
      <c r="L2184" s="179" t="s">
        <v>150</v>
      </c>
    </row>
    <row r="2185" ht="11.25" customHeight="1">
      <c r="A2185" s="191" t="s">
        <v>6672</v>
      </c>
      <c r="B2185" s="191" t="s">
        <v>6596</v>
      </c>
      <c r="C2185" s="241" t="s">
        <v>135</v>
      </c>
      <c r="D2185" s="179" t="s">
        <v>6650</v>
      </c>
      <c r="E2185" s="179" t="s">
        <v>3941</v>
      </c>
      <c r="F2185" s="241" t="s">
        <v>505</v>
      </c>
      <c r="G2185" s="241">
        <v>4.0</v>
      </c>
      <c r="H2185" s="241">
        <v>4.0</v>
      </c>
      <c r="I2185" s="241">
        <v>6.0</v>
      </c>
      <c r="J2185" s="241">
        <v>50.0</v>
      </c>
      <c r="K2185" s="241">
        <v>12.5</v>
      </c>
      <c r="L2185" s="179" t="s">
        <v>150</v>
      </c>
    </row>
    <row r="2186" ht="11.25" customHeight="1">
      <c r="A2186" s="191" t="s">
        <v>2002</v>
      </c>
      <c r="B2186" s="191" t="s">
        <v>2003</v>
      </c>
      <c r="C2186" s="241" t="s">
        <v>135</v>
      </c>
      <c r="D2186" s="179" t="s">
        <v>2004</v>
      </c>
      <c r="E2186" s="179" t="s">
        <v>2005</v>
      </c>
      <c r="F2186" s="241" t="s">
        <v>1967</v>
      </c>
      <c r="G2186" s="241">
        <v>2.0</v>
      </c>
      <c r="H2186" s="241">
        <v>2.0</v>
      </c>
      <c r="I2186" s="241">
        <v>3.0</v>
      </c>
      <c r="J2186" s="241">
        <v>50.0</v>
      </c>
      <c r="K2186" s="241">
        <v>25.0</v>
      </c>
      <c r="L2186" s="179" t="s">
        <v>151</v>
      </c>
    </row>
    <row r="2187" ht="11.25" customHeight="1">
      <c r="A2187" s="191" t="s">
        <v>2056</v>
      </c>
      <c r="B2187" s="191" t="s">
        <v>2057</v>
      </c>
      <c r="C2187" s="241" t="s">
        <v>135</v>
      </c>
      <c r="D2187" s="179" t="s">
        <v>2058</v>
      </c>
      <c r="E2187" s="179" t="s">
        <v>2059</v>
      </c>
      <c r="F2187" s="241" t="s">
        <v>1967</v>
      </c>
      <c r="G2187" s="241">
        <v>3.0</v>
      </c>
      <c r="H2187" s="241">
        <v>3.0</v>
      </c>
      <c r="I2187" s="241">
        <v>3.0</v>
      </c>
      <c r="J2187" s="241">
        <v>50.0</v>
      </c>
      <c r="K2187" s="241">
        <v>16.67</v>
      </c>
      <c r="L2187" s="179" t="s">
        <v>151</v>
      </c>
    </row>
    <row r="2188" ht="11.25" customHeight="1">
      <c r="A2188" s="191" t="s">
        <v>2056</v>
      </c>
      <c r="B2188" s="191" t="s">
        <v>2057</v>
      </c>
      <c r="C2188" s="241" t="s">
        <v>135</v>
      </c>
      <c r="D2188" s="179" t="s">
        <v>2060</v>
      </c>
      <c r="E2188" s="179" t="s">
        <v>2061</v>
      </c>
      <c r="F2188" s="241" t="s">
        <v>1967</v>
      </c>
      <c r="G2188" s="241">
        <v>3.0</v>
      </c>
      <c r="H2188" s="241">
        <v>3.0</v>
      </c>
      <c r="I2188" s="241">
        <v>3.0</v>
      </c>
      <c r="J2188" s="241">
        <v>50.0</v>
      </c>
      <c r="K2188" s="241">
        <v>16.67</v>
      </c>
      <c r="L2188" s="179" t="s">
        <v>151</v>
      </c>
    </row>
    <row r="2189" ht="11.25" customHeight="1">
      <c r="A2189" s="191" t="s">
        <v>1495</v>
      </c>
      <c r="B2189" s="191" t="s">
        <v>750</v>
      </c>
      <c r="C2189" s="241" t="s">
        <v>1496</v>
      </c>
      <c r="D2189" s="179" t="s">
        <v>6675</v>
      </c>
      <c r="E2189" s="179" t="s">
        <v>6676</v>
      </c>
      <c r="F2189" s="241" t="s">
        <v>505</v>
      </c>
      <c r="G2189" s="241">
        <v>4.0</v>
      </c>
      <c r="H2189" s="241">
        <v>4.0</v>
      </c>
      <c r="I2189" s="241">
        <v>4.0</v>
      </c>
      <c r="J2189" s="241">
        <v>50.0</v>
      </c>
      <c r="K2189" s="241">
        <v>12.5</v>
      </c>
      <c r="L2189" s="179" t="s">
        <v>153</v>
      </c>
    </row>
    <row r="2190" ht="11.25" customHeight="1">
      <c r="A2190" s="191" t="s">
        <v>6677</v>
      </c>
      <c r="B2190" s="191" t="s">
        <v>3843</v>
      </c>
      <c r="C2190" s="241" t="s">
        <v>1496</v>
      </c>
      <c r="D2190" s="179" t="s">
        <v>6678</v>
      </c>
      <c r="E2190" s="179" t="s">
        <v>6679</v>
      </c>
      <c r="F2190" s="241" t="s">
        <v>2106</v>
      </c>
      <c r="G2190" s="241">
        <v>3.0</v>
      </c>
      <c r="H2190" s="241">
        <v>3.0</v>
      </c>
      <c r="I2190" s="241">
        <v>3.0</v>
      </c>
      <c r="J2190" s="241">
        <v>50.0</v>
      </c>
      <c r="K2190" s="241">
        <v>16.66</v>
      </c>
      <c r="L2190" s="179" t="s">
        <v>153</v>
      </c>
    </row>
    <row r="2191" ht="11.25" customHeight="1">
      <c r="A2191" s="191" t="s">
        <v>6677</v>
      </c>
      <c r="B2191" s="191" t="s">
        <v>3843</v>
      </c>
      <c r="C2191" s="241" t="s">
        <v>1496</v>
      </c>
      <c r="D2191" s="179" t="s">
        <v>6680</v>
      </c>
      <c r="E2191" s="179" t="s">
        <v>6681</v>
      </c>
      <c r="F2191" s="241" t="s">
        <v>2106</v>
      </c>
      <c r="G2191" s="241">
        <v>3.0</v>
      </c>
      <c r="H2191" s="241">
        <v>3.0</v>
      </c>
      <c r="I2191" s="241">
        <v>3.0</v>
      </c>
      <c r="J2191" s="241">
        <v>50.0</v>
      </c>
      <c r="K2191" s="241">
        <v>16.66</v>
      </c>
      <c r="L2191" s="179" t="s">
        <v>153</v>
      </c>
    </row>
    <row r="2192" ht="11.25" customHeight="1">
      <c r="A2192" s="191" t="s">
        <v>6682</v>
      </c>
      <c r="B2192" s="191" t="s">
        <v>6683</v>
      </c>
      <c r="C2192" s="241" t="s">
        <v>135</v>
      </c>
      <c r="D2192" s="179" t="s">
        <v>6684</v>
      </c>
      <c r="E2192" s="179" t="s">
        <v>6685</v>
      </c>
      <c r="F2192" s="241" t="s">
        <v>1967</v>
      </c>
      <c r="G2192" s="241">
        <v>2.0</v>
      </c>
      <c r="H2192" s="241">
        <v>2.0</v>
      </c>
      <c r="I2192" s="241">
        <v>2.0</v>
      </c>
      <c r="J2192" s="241">
        <v>50.0</v>
      </c>
      <c r="K2192" s="241">
        <v>25.0</v>
      </c>
      <c r="L2192" s="179" t="s">
        <v>154</v>
      </c>
    </row>
    <row r="2193" ht="11.25" customHeight="1">
      <c r="A2193" s="191" t="s">
        <v>6686</v>
      </c>
      <c r="B2193" s="191" t="s">
        <v>6687</v>
      </c>
      <c r="C2193" s="241" t="s">
        <v>135</v>
      </c>
      <c r="D2193" s="179" t="s">
        <v>6688</v>
      </c>
      <c r="E2193" s="179" t="s">
        <v>6689</v>
      </c>
      <c r="F2193" s="241" t="s">
        <v>1967</v>
      </c>
      <c r="G2193" s="241">
        <v>2.0</v>
      </c>
      <c r="H2193" s="241">
        <v>1.0</v>
      </c>
      <c r="I2193" s="241">
        <v>2.0</v>
      </c>
      <c r="J2193" s="241">
        <v>50.0</v>
      </c>
      <c r="K2193" s="241">
        <v>50.0</v>
      </c>
      <c r="L2193" s="179" t="s">
        <v>157</v>
      </c>
    </row>
    <row r="2194" ht="11.25" customHeight="1">
      <c r="A2194" s="191" t="s">
        <v>6690</v>
      </c>
      <c r="B2194" s="191" t="s">
        <v>6691</v>
      </c>
      <c r="C2194" s="241" t="s">
        <v>135</v>
      </c>
      <c r="D2194" s="179" t="s">
        <v>6692</v>
      </c>
      <c r="E2194" s="179" t="s">
        <v>6693</v>
      </c>
      <c r="F2194" s="241" t="s">
        <v>1967</v>
      </c>
      <c r="G2194" s="241">
        <v>3.0</v>
      </c>
      <c r="H2194" s="241">
        <v>1.0</v>
      </c>
      <c r="I2194" s="241">
        <v>3.0</v>
      </c>
      <c r="J2194" s="241">
        <v>50.0</v>
      </c>
      <c r="K2194" s="241">
        <v>16.67</v>
      </c>
      <c r="L2194" s="179" t="s">
        <v>157</v>
      </c>
    </row>
    <row r="2195" ht="11.25" customHeight="1">
      <c r="A2195" s="191" t="s">
        <v>6694</v>
      </c>
      <c r="B2195" s="191" t="s">
        <v>6695</v>
      </c>
      <c r="C2195" s="241" t="s">
        <v>135</v>
      </c>
      <c r="D2195" s="179" t="s">
        <v>6696</v>
      </c>
      <c r="E2195" s="179" t="s">
        <v>6697</v>
      </c>
      <c r="F2195" s="241" t="s">
        <v>2106</v>
      </c>
      <c r="G2195" s="241">
        <v>2.0</v>
      </c>
      <c r="H2195" s="241">
        <v>2.0</v>
      </c>
      <c r="I2195" s="241">
        <v>2.0</v>
      </c>
      <c r="J2195" s="241">
        <v>50.0</v>
      </c>
      <c r="K2195" s="241">
        <v>25.0</v>
      </c>
      <c r="L2195" s="179" t="s">
        <v>159</v>
      </c>
    </row>
    <row r="2196" ht="11.25" customHeight="1">
      <c r="A2196" s="191" t="s">
        <v>6698</v>
      </c>
      <c r="B2196" s="191" t="s">
        <v>6695</v>
      </c>
      <c r="C2196" s="241" t="s">
        <v>135</v>
      </c>
      <c r="D2196" s="179" t="s">
        <v>6699</v>
      </c>
      <c r="E2196" s="179" t="s">
        <v>6700</v>
      </c>
      <c r="F2196" s="241" t="s">
        <v>2106</v>
      </c>
      <c r="G2196" s="241">
        <v>2.0</v>
      </c>
      <c r="H2196" s="241">
        <v>2.0</v>
      </c>
      <c r="I2196" s="241">
        <v>2.0</v>
      </c>
      <c r="J2196" s="241">
        <v>50.0</v>
      </c>
      <c r="K2196" s="241">
        <v>25.0</v>
      </c>
      <c r="L2196" s="179" t="s">
        <v>159</v>
      </c>
    </row>
    <row r="2197" ht="11.25" customHeight="1">
      <c r="A2197" s="191" t="s">
        <v>6694</v>
      </c>
      <c r="B2197" s="191" t="s">
        <v>6695</v>
      </c>
      <c r="C2197" s="241" t="s">
        <v>135</v>
      </c>
      <c r="D2197" s="179" t="s">
        <v>6701</v>
      </c>
      <c r="E2197" s="179" t="s">
        <v>6702</v>
      </c>
      <c r="F2197" s="241" t="s">
        <v>505</v>
      </c>
      <c r="G2197" s="241">
        <v>2.0</v>
      </c>
      <c r="H2197" s="241">
        <v>2.0</v>
      </c>
      <c r="I2197" s="241">
        <v>2.0</v>
      </c>
      <c r="J2197" s="241">
        <v>50.0</v>
      </c>
      <c r="K2197" s="241">
        <v>25.0</v>
      </c>
      <c r="L2197" s="179" t="s">
        <v>159</v>
      </c>
    </row>
    <row r="2198" ht="11.25" customHeight="1">
      <c r="A2198" s="191" t="s">
        <v>6694</v>
      </c>
      <c r="B2198" s="191" t="s">
        <v>6695</v>
      </c>
      <c r="C2198" s="241" t="s">
        <v>135</v>
      </c>
      <c r="D2198" s="179" t="s">
        <v>6703</v>
      </c>
      <c r="E2198" s="179" t="s">
        <v>6704</v>
      </c>
      <c r="F2198" s="241" t="s">
        <v>2106</v>
      </c>
      <c r="G2198" s="241">
        <v>2.0</v>
      </c>
      <c r="H2198" s="241">
        <v>2.0</v>
      </c>
      <c r="I2198" s="241">
        <v>2.0</v>
      </c>
      <c r="J2198" s="241">
        <v>50.0</v>
      </c>
      <c r="K2198" s="241">
        <v>25.0</v>
      </c>
      <c r="L2198" s="179" t="s">
        <v>159</v>
      </c>
    </row>
    <row r="2199" ht="11.25" customHeight="1">
      <c r="A2199" s="191" t="s">
        <v>6705</v>
      </c>
      <c r="B2199" s="191" t="s">
        <v>5984</v>
      </c>
      <c r="C2199" s="241" t="s">
        <v>135</v>
      </c>
      <c r="D2199" s="179" t="s">
        <v>5916</v>
      </c>
      <c r="E2199" s="179" t="s">
        <v>6706</v>
      </c>
      <c r="F2199" s="241" t="s">
        <v>505</v>
      </c>
      <c r="G2199" s="241">
        <v>4.0</v>
      </c>
      <c r="H2199" s="241">
        <v>4.0</v>
      </c>
      <c r="I2199" s="241">
        <v>4.0</v>
      </c>
      <c r="J2199" s="241">
        <v>50.0</v>
      </c>
      <c r="K2199" s="241">
        <v>12.5</v>
      </c>
      <c r="L2199" s="179" t="s">
        <v>159</v>
      </c>
    </row>
    <row r="2200" ht="11.25" customHeight="1">
      <c r="A2200" s="191" t="s">
        <v>6707</v>
      </c>
      <c r="B2200" s="191" t="s">
        <v>5907</v>
      </c>
      <c r="C2200" s="241" t="s">
        <v>135</v>
      </c>
      <c r="D2200" s="179" t="s">
        <v>6708</v>
      </c>
      <c r="E2200" s="179" t="s">
        <v>6709</v>
      </c>
      <c r="F2200" s="241" t="s">
        <v>2106</v>
      </c>
      <c r="G2200" s="241">
        <v>7.0</v>
      </c>
      <c r="H2200" s="241">
        <v>7.0</v>
      </c>
      <c r="I2200" s="241">
        <v>7.0</v>
      </c>
      <c r="J2200" s="241">
        <v>50.0</v>
      </c>
      <c r="K2200" s="241">
        <v>7.142857142857143</v>
      </c>
      <c r="L2200" s="179" t="s">
        <v>159</v>
      </c>
    </row>
    <row r="2201" ht="11.25" customHeight="1">
      <c r="A2201" s="191" t="s">
        <v>6707</v>
      </c>
      <c r="B2201" s="191" t="s">
        <v>5907</v>
      </c>
      <c r="C2201" s="241" t="s">
        <v>135</v>
      </c>
      <c r="D2201" s="179" t="s">
        <v>6710</v>
      </c>
      <c r="E2201" s="179" t="s">
        <v>6711</v>
      </c>
      <c r="F2201" s="241" t="s">
        <v>2106</v>
      </c>
      <c r="G2201" s="241">
        <v>7.0</v>
      </c>
      <c r="H2201" s="241">
        <v>7.0</v>
      </c>
      <c r="I2201" s="241">
        <v>7.0</v>
      </c>
      <c r="J2201" s="241">
        <v>50.0</v>
      </c>
      <c r="K2201" s="241">
        <v>7.14285714285714</v>
      </c>
      <c r="L2201" s="179" t="s">
        <v>159</v>
      </c>
    </row>
    <row r="2202" ht="11.25" customHeight="1">
      <c r="A2202" s="191" t="s">
        <v>5906</v>
      </c>
      <c r="B2202" s="191" t="s">
        <v>5907</v>
      </c>
      <c r="C2202" s="241" t="s">
        <v>135</v>
      </c>
      <c r="D2202" s="179" t="s">
        <v>5944</v>
      </c>
      <c r="E2202" s="179" t="s">
        <v>5945</v>
      </c>
      <c r="F2202" s="241" t="s">
        <v>505</v>
      </c>
      <c r="G2202" s="241">
        <v>7.0</v>
      </c>
      <c r="H2202" s="241">
        <v>7.0</v>
      </c>
      <c r="I2202" s="241">
        <v>7.0</v>
      </c>
      <c r="J2202" s="241">
        <v>50.0</v>
      </c>
      <c r="K2202" s="241">
        <v>7.14285714285714</v>
      </c>
      <c r="L2202" s="179" t="s">
        <v>159</v>
      </c>
    </row>
    <row r="2203" ht="11.25" customHeight="1">
      <c r="A2203" s="191" t="s">
        <v>5938</v>
      </c>
      <c r="B2203" s="191" t="s">
        <v>5939</v>
      </c>
      <c r="C2203" s="241" t="s">
        <v>135</v>
      </c>
      <c r="D2203" s="179" t="s">
        <v>5942</v>
      </c>
      <c r="E2203" s="179" t="s">
        <v>5943</v>
      </c>
      <c r="F2203" s="241" t="s">
        <v>505</v>
      </c>
      <c r="G2203" s="241">
        <v>8.0</v>
      </c>
      <c r="H2203" s="241">
        <v>8.0</v>
      </c>
      <c r="I2203" s="241">
        <v>8.0</v>
      </c>
      <c r="J2203" s="241">
        <v>50.0</v>
      </c>
      <c r="K2203" s="241">
        <v>6.25</v>
      </c>
      <c r="L2203" s="179" t="s">
        <v>159</v>
      </c>
    </row>
    <row r="2204" ht="11.25" customHeight="1">
      <c r="A2204" s="191" t="s">
        <v>6712</v>
      </c>
      <c r="B2204" s="191" t="s">
        <v>5939</v>
      </c>
      <c r="C2204" s="241" t="s">
        <v>135</v>
      </c>
      <c r="D2204" s="179" t="s">
        <v>6713</v>
      </c>
      <c r="E2204" s="179" t="s">
        <v>6714</v>
      </c>
      <c r="F2204" s="241" t="s">
        <v>505</v>
      </c>
      <c r="G2204" s="241">
        <v>8.0</v>
      </c>
      <c r="H2204" s="241">
        <v>8.0</v>
      </c>
      <c r="I2204" s="241">
        <v>8.0</v>
      </c>
      <c r="J2204" s="241">
        <v>50.0</v>
      </c>
      <c r="K2204" s="241">
        <v>6.25</v>
      </c>
      <c r="L2204" s="179" t="s">
        <v>159</v>
      </c>
    </row>
    <row r="2205" ht="11.25" customHeight="1">
      <c r="A2205" s="191" t="s">
        <v>5952</v>
      </c>
      <c r="B2205" s="191" t="s">
        <v>5953</v>
      </c>
      <c r="C2205" s="241" t="s">
        <v>135</v>
      </c>
      <c r="D2205" s="179" t="s">
        <v>5956</v>
      </c>
      <c r="E2205" s="179" t="s">
        <v>5957</v>
      </c>
      <c r="F2205" s="241" t="s">
        <v>505</v>
      </c>
      <c r="G2205" s="241">
        <v>4.0</v>
      </c>
      <c r="H2205" s="241">
        <v>4.0</v>
      </c>
      <c r="I2205" s="241">
        <v>4.0</v>
      </c>
      <c r="J2205" s="241">
        <v>50.0</v>
      </c>
      <c r="K2205" s="241">
        <v>12.5</v>
      </c>
      <c r="L2205" s="179" t="s">
        <v>159</v>
      </c>
    </row>
    <row r="2206" ht="11.25" customHeight="1">
      <c r="A2206" s="191" t="s">
        <v>5952</v>
      </c>
      <c r="B2206" s="191" t="s">
        <v>5953</v>
      </c>
      <c r="C2206" s="241" t="s">
        <v>135</v>
      </c>
      <c r="D2206" s="179" t="s">
        <v>6715</v>
      </c>
      <c r="E2206" s="179" t="s">
        <v>5955</v>
      </c>
      <c r="F2206" s="241" t="s">
        <v>505</v>
      </c>
      <c r="G2206" s="241">
        <v>4.0</v>
      </c>
      <c r="H2206" s="241">
        <v>4.0</v>
      </c>
      <c r="I2206" s="241">
        <v>4.0</v>
      </c>
      <c r="J2206" s="241">
        <v>50.0</v>
      </c>
      <c r="K2206" s="241">
        <v>12.5</v>
      </c>
      <c r="L2206" s="179" t="s">
        <v>159</v>
      </c>
    </row>
    <row r="2207" ht="11.25" customHeight="1">
      <c r="A2207" s="191" t="s">
        <v>5928</v>
      </c>
      <c r="B2207" s="191" t="s">
        <v>5878</v>
      </c>
      <c r="C2207" s="241" t="s">
        <v>135</v>
      </c>
      <c r="D2207" s="179" t="s">
        <v>5929</v>
      </c>
      <c r="E2207" s="179" t="s">
        <v>5930</v>
      </c>
      <c r="F2207" s="241" t="s">
        <v>2106</v>
      </c>
      <c r="G2207" s="241">
        <v>5.0</v>
      </c>
      <c r="H2207" s="241">
        <v>5.0</v>
      </c>
      <c r="I2207" s="241">
        <v>5.0</v>
      </c>
      <c r="J2207" s="241">
        <v>50.0</v>
      </c>
      <c r="K2207" s="241">
        <v>10.0</v>
      </c>
      <c r="L2207" s="179" t="s">
        <v>159</v>
      </c>
    </row>
    <row r="2208" ht="11.25" customHeight="1">
      <c r="A2208" s="191" t="s">
        <v>5928</v>
      </c>
      <c r="B2208" s="191" t="s">
        <v>5878</v>
      </c>
      <c r="C2208" s="241" t="s">
        <v>135</v>
      </c>
      <c r="D2208" s="179" t="s">
        <v>6716</v>
      </c>
      <c r="E2208" s="179" t="s">
        <v>3914</v>
      </c>
      <c r="F2208" s="241" t="s">
        <v>2106</v>
      </c>
      <c r="G2208" s="241">
        <v>5.0</v>
      </c>
      <c r="H2208" s="241">
        <v>5.0</v>
      </c>
      <c r="I2208" s="241">
        <v>5.0</v>
      </c>
      <c r="J2208" s="241">
        <v>50.0</v>
      </c>
      <c r="K2208" s="241">
        <v>10.0</v>
      </c>
      <c r="L2208" s="179" t="s">
        <v>159</v>
      </c>
    </row>
    <row r="2209" ht="11.25" customHeight="1">
      <c r="A2209" s="191" t="s">
        <v>6717</v>
      </c>
      <c r="B2209" s="191" t="s">
        <v>6718</v>
      </c>
      <c r="C2209" s="241" t="s">
        <v>135</v>
      </c>
      <c r="D2209" s="179" t="s">
        <v>6719</v>
      </c>
      <c r="E2209" s="179" t="s">
        <v>6720</v>
      </c>
      <c r="F2209" s="241" t="s">
        <v>6721</v>
      </c>
      <c r="G2209" s="241">
        <v>2.0</v>
      </c>
      <c r="H2209" s="241">
        <v>2.0</v>
      </c>
      <c r="I2209" s="241">
        <v>2.0</v>
      </c>
      <c r="J2209" s="241">
        <v>50.0</v>
      </c>
      <c r="K2209" s="241">
        <v>25.0</v>
      </c>
      <c r="L2209" s="179" t="s">
        <v>160</v>
      </c>
    </row>
    <row r="2210" ht="11.25" customHeight="1">
      <c r="A2210" s="191" t="s">
        <v>6722</v>
      </c>
      <c r="B2210" s="191" t="s">
        <v>6683</v>
      </c>
      <c r="C2210" s="241" t="s">
        <v>135</v>
      </c>
      <c r="D2210" s="179" t="s">
        <v>6723</v>
      </c>
      <c r="E2210" s="179" t="s">
        <v>6724</v>
      </c>
      <c r="F2210" s="241" t="s">
        <v>6685</v>
      </c>
      <c r="G2210" s="241">
        <v>2.0</v>
      </c>
      <c r="H2210" s="241">
        <v>2.0</v>
      </c>
      <c r="I2210" s="241">
        <v>2.0</v>
      </c>
      <c r="J2210" s="241">
        <v>50.0</v>
      </c>
      <c r="K2210" s="241">
        <v>25.0</v>
      </c>
      <c r="L2210" s="179" t="s">
        <v>160</v>
      </c>
    </row>
    <row r="2211" ht="11.25" customHeight="1">
      <c r="A2211" s="191" t="s">
        <v>6725</v>
      </c>
      <c r="B2211" s="191" t="s">
        <v>3664</v>
      </c>
      <c r="C2211" s="241" t="s">
        <v>135</v>
      </c>
      <c r="D2211" s="179" t="s">
        <v>6726</v>
      </c>
      <c r="E2211" s="179" t="s">
        <v>3666</v>
      </c>
      <c r="F2211" s="241" t="s">
        <v>6727</v>
      </c>
      <c r="G2211" s="241">
        <v>2.0</v>
      </c>
      <c r="H2211" s="241">
        <v>2.0</v>
      </c>
      <c r="I2211" s="241">
        <v>2.0</v>
      </c>
      <c r="J2211" s="241">
        <v>50.0</v>
      </c>
      <c r="K2211" s="241">
        <v>25.0</v>
      </c>
      <c r="L2211" s="179" t="s">
        <v>160</v>
      </c>
    </row>
    <row r="2212" ht="11.25" customHeight="1">
      <c r="A2212" s="191" t="s">
        <v>6728</v>
      </c>
      <c r="B2212" s="191" t="s">
        <v>6729</v>
      </c>
      <c r="C2212" s="241" t="s">
        <v>135</v>
      </c>
      <c r="D2212" s="179" t="s">
        <v>6730</v>
      </c>
      <c r="E2212" s="179" t="s">
        <v>6731</v>
      </c>
      <c r="F2212" s="241" t="s">
        <v>1967</v>
      </c>
      <c r="G2212" s="241">
        <v>1.0</v>
      </c>
      <c r="H2212" s="241">
        <v>1.0</v>
      </c>
      <c r="I2212" s="241">
        <v>8.0</v>
      </c>
      <c r="J2212" s="241">
        <v>50.0</v>
      </c>
      <c r="K2212" s="241">
        <v>50.0</v>
      </c>
      <c r="L2212" s="179" t="s">
        <v>161</v>
      </c>
    </row>
    <row r="2213" ht="11.25" customHeight="1">
      <c r="A2213" s="191" t="s">
        <v>6728</v>
      </c>
      <c r="B2213" s="191" t="s">
        <v>6729</v>
      </c>
      <c r="C2213" s="241" t="s">
        <v>135</v>
      </c>
      <c r="D2213" s="179" t="s">
        <v>6732</v>
      </c>
      <c r="E2213" s="179" t="s">
        <v>6733</v>
      </c>
      <c r="F2213" s="241" t="s">
        <v>1967</v>
      </c>
      <c r="G2213" s="241">
        <v>1.0</v>
      </c>
      <c r="H2213" s="241">
        <v>1.0</v>
      </c>
      <c r="I2213" s="241">
        <v>8.0</v>
      </c>
      <c r="J2213" s="241">
        <v>50.0</v>
      </c>
      <c r="K2213" s="241">
        <v>50.0</v>
      </c>
      <c r="L2213" s="179" t="s">
        <v>161</v>
      </c>
    </row>
    <row r="2214" ht="11.25" customHeight="1">
      <c r="A2214" s="191" t="s">
        <v>6728</v>
      </c>
      <c r="B2214" s="191" t="s">
        <v>6729</v>
      </c>
      <c r="C2214" s="241" t="s">
        <v>135</v>
      </c>
      <c r="D2214" s="179" t="s">
        <v>6734</v>
      </c>
      <c r="E2214" s="179" t="s">
        <v>6735</v>
      </c>
      <c r="F2214" s="241" t="s">
        <v>1967</v>
      </c>
      <c r="G2214" s="241">
        <v>1.0</v>
      </c>
      <c r="H2214" s="241">
        <v>1.0</v>
      </c>
      <c r="I2214" s="241">
        <v>8.0</v>
      </c>
      <c r="J2214" s="241">
        <v>50.0</v>
      </c>
      <c r="K2214" s="241">
        <v>50.0</v>
      </c>
      <c r="L2214" s="179" t="s">
        <v>161</v>
      </c>
    </row>
    <row r="2215" ht="11.25" customHeight="1">
      <c r="A2215" s="191" t="s">
        <v>6728</v>
      </c>
      <c r="B2215" s="191" t="s">
        <v>6729</v>
      </c>
      <c r="C2215" s="241" t="s">
        <v>135</v>
      </c>
      <c r="D2215" s="179" t="s">
        <v>6736</v>
      </c>
      <c r="E2215" s="179" t="s">
        <v>6737</v>
      </c>
      <c r="F2215" s="241" t="s">
        <v>1967</v>
      </c>
      <c r="G2215" s="241">
        <v>1.0</v>
      </c>
      <c r="H2215" s="241">
        <v>1.0</v>
      </c>
      <c r="I2215" s="241">
        <v>8.0</v>
      </c>
      <c r="J2215" s="241">
        <v>50.0</v>
      </c>
      <c r="K2215" s="241">
        <v>50.0</v>
      </c>
      <c r="L2215" s="179" t="s">
        <v>161</v>
      </c>
    </row>
    <row r="2216" ht="11.25" customHeight="1">
      <c r="A2216" s="191" t="s">
        <v>6728</v>
      </c>
      <c r="B2216" s="191" t="s">
        <v>6729</v>
      </c>
      <c r="C2216" s="241" t="s">
        <v>135</v>
      </c>
      <c r="D2216" s="179" t="s">
        <v>6738</v>
      </c>
      <c r="E2216" s="179" t="s">
        <v>6739</v>
      </c>
      <c r="F2216" s="241" t="s">
        <v>1967</v>
      </c>
      <c r="G2216" s="241">
        <v>1.0</v>
      </c>
      <c r="H2216" s="241">
        <v>1.0</v>
      </c>
      <c r="I2216" s="241">
        <v>8.0</v>
      </c>
      <c r="J2216" s="241">
        <v>50.0</v>
      </c>
      <c r="K2216" s="241">
        <v>50.0</v>
      </c>
      <c r="L2216" s="179" t="s">
        <v>161</v>
      </c>
    </row>
    <row r="2217" ht="11.25" customHeight="1">
      <c r="A2217" s="191" t="s">
        <v>6728</v>
      </c>
      <c r="B2217" s="191" t="s">
        <v>6729</v>
      </c>
      <c r="C2217" s="241" t="s">
        <v>135</v>
      </c>
      <c r="D2217" s="179" t="s">
        <v>6740</v>
      </c>
      <c r="E2217" s="179" t="s">
        <v>6741</v>
      </c>
      <c r="F2217" s="241" t="s">
        <v>1967</v>
      </c>
      <c r="G2217" s="241">
        <v>1.0</v>
      </c>
      <c r="H2217" s="241">
        <v>1.0</v>
      </c>
      <c r="I2217" s="241">
        <v>8.0</v>
      </c>
      <c r="J2217" s="241">
        <v>50.0</v>
      </c>
      <c r="K2217" s="241">
        <v>50.0</v>
      </c>
      <c r="L2217" s="179" t="s">
        <v>161</v>
      </c>
    </row>
    <row r="2218" ht="11.25" customHeight="1">
      <c r="A2218" s="191" t="s">
        <v>6728</v>
      </c>
      <c r="B2218" s="191" t="s">
        <v>6729</v>
      </c>
      <c r="C2218" s="241" t="s">
        <v>135</v>
      </c>
      <c r="D2218" s="179" t="s">
        <v>6742</v>
      </c>
      <c r="E2218" s="179" t="s">
        <v>6743</v>
      </c>
      <c r="F2218" s="241" t="s">
        <v>1967</v>
      </c>
      <c r="G2218" s="241">
        <v>1.0</v>
      </c>
      <c r="H2218" s="241">
        <v>1.0</v>
      </c>
      <c r="I2218" s="241">
        <v>8.0</v>
      </c>
      <c r="J2218" s="241">
        <v>50.0</v>
      </c>
      <c r="K2218" s="241">
        <v>50.0</v>
      </c>
      <c r="L2218" s="179" t="s">
        <v>161</v>
      </c>
    </row>
    <row r="2219" ht="11.25" customHeight="1">
      <c r="A2219" s="191" t="s">
        <v>6728</v>
      </c>
      <c r="B2219" s="191" t="s">
        <v>6729</v>
      </c>
      <c r="C2219" s="241" t="s">
        <v>135</v>
      </c>
      <c r="D2219" s="179" t="s">
        <v>6744</v>
      </c>
      <c r="E2219" s="179" t="s">
        <v>6745</v>
      </c>
      <c r="F2219" s="241" t="s">
        <v>1967</v>
      </c>
      <c r="G2219" s="241">
        <v>1.0</v>
      </c>
      <c r="H2219" s="241">
        <v>1.0</v>
      </c>
      <c r="I2219" s="241">
        <v>8.0</v>
      </c>
      <c r="J2219" s="241">
        <v>50.0</v>
      </c>
      <c r="K2219" s="241">
        <v>50.0</v>
      </c>
      <c r="L2219" s="179" t="s">
        <v>161</v>
      </c>
    </row>
    <row r="2220" ht="11.25" customHeight="1">
      <c r="A2220" s="191" t="s">
        <v>6728</v>
      </c>
      <c r="B2220" s="191" t="s">
        <v>6729</v>
      </c>
      <c r="C2220" s="241" t="s">
        <v>135</v>
      </c>
      <c r="D2220" s="179" t="s">
        <v>6746</v>
      </c>
      <c r="E2220" s="179" t="s">
        <v>6747</v>
      </c>
      <c r="F2220" s="241" t="s">
        <v>1967</v>
      </c>
      <c r="G2220" s="241">
        <v>1.0</v>
      </c>
      <c r="H2220" s="241">
        <v>1.0</v>
      </c>
      <c r="I2220" s="241">
        <v>8.0</v>
      </c>
      <c r="J2220" s="241">
        <v>50.0</v>
      </c>
      <c r="K2220" s="241">
        <v>50.0</v>
      </c>
      <c r="L2220" s="179" t="s">
        <v>161</v>
      </c>
    </row>
    <row r="2221" ht="11.25" customHeight="1">
      <c r="A2221" s="191" t="s">
        <v>6728</v>
      </c>
      <c r="B2221" s="191" t="s">
        <v>6729</v>
      </c>
      <c r="C2221" s="241" t="s">
        <v>135</v>
      </c>
      <c r="D2221" s="179" t="s">
        <v>6748</v>
      </c>
      <c r="E2221" s="179" t="s">
        <v>6749</v>
      </c>
      <c r="F2221" s="241" t="s">
        <v>1967</v>
      </c>
      <c r="G2221" s="241">
        <v>1.0</v>
      </c>
      <c r="H2221" s="241">
        <v>1.0</v>
      </c>
      <c r="I2221" s="241">
        <v>8.0</v>
      </c>
      <c r="J2221" s="241">
        <v>50.0</v>
      </c>
      <c r="K2221" s="241">
        <v>50.0</v>
      </c>
      <c r="L2221" s="179" t="s">
        <v>161</v>
      </c>
    </row>
    <row r="2222" ht="11.25" customHeight="1">
      <c r="A2222" s="191" t="s">
        <v>6728</v>
      </c>
      <c r="B2222" s="191" t="s">
        <v>6729</v>
      </c>
      <c r="C2222" s="241" t="s">
        <v>135</v>
      </c>
      <c r="D2222" s="179" t="s">
        <v>6750</v>
      </c>
      <c r="E2222" s="179" t="s">
        <v>6751</v>
      </c>
      <c r="F2222" s="241" t="s">
        <v>1967</v>
      </c>
      <c r="G2222" s="241">
        <v>1.0</v>
      </c>
      <c r="H2222" s="241">
        <v>1.0</v>
      </c>
      <c r="I2222" s="241">
        <v>8.0</v>
      </c>
      <c r="J2222" s="241">
        <v>50.0</v>
      </c>
      <c r="K2222" s="241">
        <v>50.0</v>
      </c>
      <c r="L2222" s="179" t="s">
        <v>161</v>
      </c>
    </row>
    <row r="2223" ht="11.25" customHeight="1">
      <c r="A2223" s="191" t="s">
        <v>6728</v>
      </c>
      <c r="B2223" s="191" t="s">
        <v>6729</v>
      </c>
      <c r="C2223" s="241" t="s">
        <v>135</v>
      </c>
      <c r="D2223" s="179" t="s">
        <v>6752</v>
      </c>
      <c r="E2223" s="179" t="s">
        <v>6753</v>
      </c>
      <c r="F2223" s="241" t="s">
        <v>1967</v>
      </c>
      <c r="G2223" s="241">
        <v>1.0</v>
      </c>
      <c r="H2223" s="241">
        <v>1.0</v>
      </c>
      <c r="I2223" s="241">
        <v>8.0</v>
      </c>
      <c r="J2223" s="241">
        <v>50.0</v>
      </c>
      <c r="K2223" s="241">
        <v>50.0</v>
      </c>
      <c r="L2223" s="179" t="s">
        <v>161</v>
      </c>
    </row>
    <row r="2224" ht="11.25" customHeight="1">
      <c r="A2224" s="191" t="s">
        <v>6728</v>
      </c>
      <c r="B2224" s="191" t="s">
        <v>6729</v>
      </c>
      <c r="C2224" s="241" t="s">
        <v>135</v>
      </c>
      <c r="D2224" s="179" t="s">
        <v>6754</v>
      </c>
      <c r="E2224" s="179" t="s">
        <v>6755</v>
      </c>
      <c r="F2224" s="241" t="s">
        <v>1967</v>
      </c>
      <c r="G2224" s="241">
        <v>1.0</v>
      </c>
      <c r="H2224" s="241">
        <v>1.0</v>
      </c>
      <c r="I2224" s="241">
        <v>8.0</v>
      </c>
      <c r="J2224" s="241">
        <v>50.0</v>
      </c>
      <c r="K2224" s="241">
        <v>50.0</v>
      </c>
      <c r="L2224" s="179" t="s">
        <v>161</v>
      </c>
    </row>
    <row r="2225" ht="11.25" customHeight="1">
      <c r="A2225" s="191" t="s">
        <v>6728</v>
      </c>
      <c r="B2225" s="191" t="s">
        <v>6729</v>
      </c>
      <c r="C2225" s="241" t="s">
        <v>135</v>
      </c>
      <c r="D2225" s="179" t="s">
        <v>6756</v>
      </c>
      <c r="E2225" s="179" t="s">
        <v>6757</v>
      </c>
      <c r="F2225" s="241" t="s">
        <v>1967</v>
      </c>
      <c r="G2225" s="241">
        <v>1.0</v>
      </c>
      <c r="H2225" s="241">
        <v>1.0</v>
      </c>
      <c r="I2225" s="241">
        <v>8.0</v>
      </c>
      <c r="J2225" s="241">
        <v>50.0</v>
      </c>
      <c r="K2225" s="241">
        <v>50.0</v>
      </c>
      <c r="L2225" s="179" t="s">
        <v>161</v>
      </c>
    </row>
    <row r="2226" ht="11.25" customHeight="1">
      <c r="A2226" s="191" t="s">
        <v>6728</v>
      </c>
      <c r="B2226" s="191" t="s">
        <v>6729</v>
      </c>
      <c r="C2226" s="241" t="s">
        <v>135</v>
      </c>
      <c r="D2226" s="179" t="s">
        <v>6758</v>
      </c>
      <c r="E2226" s="179" t="s">
        <v>6759</v>
      </c>
      <c r="F2226" s="241" t="s">
        <v>1967</v>
      </c>
      <c r="G2226" s="241">
        <v>1.0</v>
      </c>
      <c r="H2226" s="241">
        <v>1.0</v>
      </c>
      <c r="I2226" s="241">
        <v>8.0</v>
      </c>
      <c r="J2226" s="241">
        <v>50.0</v>
      </c>
      <c r="K2226" s="241">
        <v>50.0</v>
      </c>
      <c r="L2226" s="179" t="s">
        <v>161</v>
      </c>
    </row>
    <row r="2227" ht="11.25" customHeight="1">
      <c r="A2227" s="191" t="s">
        <v>6728</v>
      </c>
      <c r="B2227" s="191" t="s">
        <v>6729</v>
      </c>
      <c r="C2227" s="241" t="s">
        <v>135</v>
      </c>
      <c r="D2227" s="179" t="s">
        <v>6760</v>
      </c>
      <c r="E2227" s="179" t="s">
        <v>6761</v>
      </c>
      <c r="F2227" s="241" t="s">
        <v>1967</v>
      </c>
      <c r="G2227" s="241">
        <v>1.0</v>
      </c>
      <c r="H2227" s="241">
        <v>1.0</v>
      </c>
      <c r="I2227" s="241">
        <v>8.0</v>
      </c>
      <c r="J2227" s="241">
        <v>50.0</v>
      </c>
      <c r="K2227" s="241">
        <v>50.0</v>
      </c>
      <c r="L2227" s="179" t="s">
        <v>161</v>
      </c>
    </row>
    <row r="2228" ht="11.25" customHeight="1">
      <c r="A2228" s="191" t="s">
        <v>6728</v>
      </c>
      <c r="B2228" s="191" t="s">
        <v>6729</v>
      </c>
      <c r="C2228" s="241" t="s">
        <v>135</v>
      </c>
      <c r="D2228" s="179" t="s">
        <v>6762</v>
      </c>
      <c r="E2228" s="179" t="s">
        <v>6763</v>
      </c>
      <c r="F2228" s="241" t="s">
        <v>1967</v>
      </c>
      <c r="G2228" s="241">
        <v>1.0</v>
      </c>
      <c r="H2228" s="241">
        <v>1.0</v>
      </c>
      <c r="I2228" s="241">
        <v>8.0</v>
      </c>
      <c r="J2228" s="241">
        <v>50.0</v>
      </c>
      <c r="K2228" s="241">
        <v>50.0</v>
      </c>
      <c r="L2228" s="179" t="s">
        <v>161</v>
      </c>
    </row>
    <row r="2229" ht="11.25" customHeight="1">
      <c r="A2229" s="191" t="s">
        <v>6728</v>
      </c>
      <c r="B2229" s="191" t="s">
        <v>6729</v>
      </c>
      <c r="C2229" s="241" t="s">
        <v>135</v>
      </c>
      <c r="D2229" s="179" t="s">
        <v>6764</v>
      </c>
      <c r="E2229" s="179" t="s">
        <v>6765</v>
      </c>
      <c r="F2229" s="241" t="s">
        <v>1967</v>
      </c>
      <c r="G2229" s="241">
        <v>1.0</v>
      </c>
      <c r="H2229" s="241">
        <v>1.0</v>
      </c>
      <c r="I2229" s="241">
        <v>8.0</v>
      </c>
      <c r="J2229" s="241">
        <v>50.0</v>
      </c>
      <c r="K2229" s="241">
        <v>50.0</v>
      </c>
      <c r="L2229" s="179" t="s">
        <v>161</v>
      </c>
    </row>
    <row r="2230" ht="11.25" customHeight="1">
      <c r="A2230" s="191" t="s">
        <v>6728</v>
      </c>
      <c r="B2230" s="191" t="s">
        <v>6729</v>
      </c>
      <c r="C2230" s="241" t="s">
        <v>135</v>
      </c>
      <c r="D2230" s="179" t="s">
        <v>6766</v>
      </c>
      <c r="E2230" s="179" t="s">
        <v>6767</v>
      </c>
      <c r="F2230" s="241" t="s">
        <v>1967</v>
      </c>
      <c r="G2230" s="241">
        <v>1.0</v>
      </c>
      <c r="H2230" s="241">
        <v>1.0</v>
      </c>
      <c r="I2230" s="241">
        <v>8.0</v>
      </c>
      <c r="J2230" s="241">
        <v>50.0</v>
      </c>
      <c r="K2230" s="241">
        <v>50.0</v>
      </c>
      <c r="L2230" s="179" t="s">
        <v>161</v>
      </c>
    </row>
    <row r="2231" ht="11.25" customHeight="1">
      <c r="A2231" s="191" t="s">
        <v>6728</v>
      </c>
      <c r="B2231" s="191" t="s">
        <v>6729</v>
      </c>
      <c r="C2231" s="241" t="s">
        <v>135</v>
      </c>
      <c r="D2231" s="179" t="s">
        <v>6768</v>
      </c>
      <c r="E2231" s="179" t="s">
        <v>6769</v>
      </c>
      <c r="F2231" s="241" t="s">
        <v>1967</v>
      </c>
      <c r="G2231" s="241">
        <v>1.0</v>
      </c>
      <c r="H2231" s="241">
        <v>1.0</v>
      </c>
      <c r="I2231" s="241">
        <v>8.0</v>
      </c>
      <c r="J2231" s="241">
        <v>50.0</v>
      </c>
      <c r="K2231" s="241">
        <v>50.0</v>
      </c>
      <c r="L2231" s="179" t="s">
        <v>161</v>
      </c>
    </row>
    <row r="2232" ht="11.25" customHeight="1">
      <c r="A2232" s="191" t="s">
        <v>6728</v>
      </c>
      <c r="B2232" s="191" t="s">
        <v>6729</v>
      </c>
      <c r="C2232" s="241" t="s">
        <v>135</v>
      </c>
      <c r="D2232" s="179" t="s">
        <v>6770</v>
      </c>
      <c r="E2232" s="179" t="s">
        <v>6771</v>
      </c>
      <c r="F2232" s="241" t="s">
        <v>1967</v>
      </c>
      <c r="G2232" s="241">
        <v>1.0</v>
      </c>
      <c r="H2232" s="241">
        <v>1.0</v>
      </c>
      <c r="I2232" s="241">
        <v>8.0</v>
      </c>
      <c r="J2232" s="241">
        <v>50.0</v>
      </c>
      <c r="K2232" s="241">
        <v>50.0</v>
      </c>
      <c r="L2232" s="179" t="s">
        <v>161</v>
      </c>
    </row>
    <row r="2233" ht="11.25" customHeight="1">
      <c r="A2233" s="191" t="s">
        <v>6728</v>
      </c>
      <c r="B2233" s="191" t="s">
        <v>6729</v>
      </c>
      <c r="C2233" s="241" t="s">
        <v>135</v>
      </c>
      <c r="D2233" s="179" t="s">
        <v>6772</v>
      </c>
      <c r="E2233" s="179" t="s">
        <v>6773</v>
      </c>
      <c r="F2233" s="241" t="s">
        <v>1967</v>
      </c>
      <c r="G2233" s="241">
        <v>1.0</v>
      </c>
      <c r="H2233" s="241">
        <v>1.0</v>
      </c>
      <c r="I2233" s="241">
        <v>8.0</v>
      </c>
      <c r="J2233" s="241">
        <v>50.0</v>
      </c>
      <c r="K2233" s="241">
        <v>50.0</v>
      </c>
      <c r="L2233" s="179" t="s">
        <v>161</v>
      </c>
    </row>
    <row r="2234" ht="11.25" customHeight="1">
      <c r="A2234" s="191" t="s">
        <v>6774</v>
      </c>
      <c r="B2234" s="191" t="s">
        <v>6775</v>
      </c>
      <c r="C2234" s="241" t="s">
        <v>135</v>
      </c>
      <c r="D2234" s="179" t="s">
        <v>6776</v>
      </c>
      <c r="E2234" s="179" t="s">
        <v>6777</v>
      </c>
      <c r="F2234" s="241" t="s">
        <v>1967</v>
      </c>
      <c r="G2234" s="241">
        <v>2.0</v>
      </c>
      <c r="H2234" s="241">
        <v>2.0</v>
      </c>
      <c r="I2234" s="241">
        <v>6.0</v>
      </c>
      <c r="J2234" s="257">
        <v>50.0</v>
      </c>
      <c r="K2234" s="258">
        <v>25.0</v>
      </c>
      <c r="L2234" s="179" t="s">
        <v>161</v>
      </c>
    </row>
    <row r="2235" ht="11.25" customHeight="1">
      <c r="A2235" s="191" t="s">
        <v>6774</v>
      </c>
      <c r="B2235" s="191" t="s">
        <v>6775</v>
      </c>
      <c r="C2235" s="241" t="s">
        <v>135</v>
      </c>
      <c r="D2235" s="179" t="s">
        <v>6778</v>
      </c>
      <c r="E2235" s="179" t="s">
        <v>6779</v>
      </c>
      <c r="F2235" s="241" t="s">
        <v>1967</v>
      </c>
      <c r="G2235" s="241">
        <v>2.0</v>
      </c>
      <c r="H2235" s="241">
        <v>2.0</v>
      </c>
      <c r="I2235" s="241">
        <v>6.0</v>
      </c>
      <c r="J2235" s="257">
        <v>50.0</v>
      </c>
      <c r="K2235" s="258">
        <v>25.0</v>
      </c>
      <c r="L2235" s="179" t="s">
        <v>161</v>
      </c>
    </row>
    <row r="2236" ht="11.25" customHeight="1">
      <c r="A2236" s="191" t="s">
        <v>6774</v>
      </c>
      <c r="B2236" s="191" t="s">
        <v>6775</v>
      </c>
      <c r="C2236" s="241" t="s">
        <v>135</v>
      </c>
      <c r="D2236" s="179" t="s">
        <v>6780</v>
      </c>
      <c r="E2236" s="179" t="s">
        <v>6781</v>
      </c>
      <c r="F2236" s="241" t="s">
        <v>1967</v>
      </c>
      <c r="G2236" s="241">
        <v>2.0</v>
      </c>
      <c r="H2236" s="241">
        <v>2.0</v>
      </c>
      <c r="I2236" s="241">
        <v>6.0</v>
      </c>
      <c r="J2236" s="257">
        <v>50.0</v>
      </c>
      <c r="K2236" s="258">
        <v>25.0</v>
      </c>
      <c r="L2236" s="179" t="s">
        <v>161</v>
      </c>
    </row>
    <row r="2237" ht="11.25" customHeight="1">
      <c r="A2237" s="191" t="s">
        <v>6774</v>
      </c>
      <c r="B2237" s="191" t="s">
        <v>6775</v>
      </c>
      <c r="C2237" s="241" t="s">
        <v>135</v>
      </c>
      <c r="D2237" s="179" t="s">
        <v>6782</v>
      </c>
      <c r="E2237" s="179" t="s">
        <v>6783</v>
      </c>
      <c r="F2237" s="241" t="s">
        <v>1967</v>
      </c>
      <c r="G2237" s="241">
        <v>2.0</v>
      </c>
      <c r="H2237" s="241">
        <v>2.0</v>
      </c>
      <c r="I2237" s="241">
        <v>6.0</v>
      </c>
      <c r="J2237" s="257">
        <v>50.0</v>
      </c>
      <c r="K2237" s="258">
        <v>25.0</v>
      </c>
      <c r="L2237" s="179" t="s">
        <v>161</v>
      </c>
    </row>
    <row r="2238" ht="11.25" customHeight="1">
      <c r="A2238" s="191" t="s">
        <v>6774</v>
      </c>
      <c r="B2238" s="191" t="s">
        <v>6775</v>
      </c>
      <c r="C2238" s="241" t="s">
        <v>135</v>
      </c>
      <c r="D2238" s="179" t="s">
        <v>6784</v>
      </c>
      <c r="E2238" s="179" t="s">
        <v>6785</v>
      </c>
      <c r="F2238" s="241" t="s">
        <v>1967</v>
      </c>
      <c r="G2238" s="241">
        <v>2.0</v>
      </c>
      <c r="H2238" s="241">
        <v>2.0</v>
      </c>
      <c r="I2238" s="241">
        <v>6.0</v>
      </c>
      <c r="J2238" s="257">
        <v>50.0</v>
      </c>
      <c r="K2238" s="258">
        <v>25.0</v>
      </c>
      <c r="L2238" s="179" t="s">
        <v>161</v>
      </c>
    </row>
    <row r="2239" ht="11.25" customHeight="1">
      <c r="A2239" s="191" t="s">
        <v>6774</v>
      </c>
      <c r="B2239" s="191" t="s">
        <v>6775</v>
      </c>
      <c r="C2239" s="241" t="s">
        <v>135</v>
      </c>
      <c r="D2239" s="179" t="s">
        <v>6786</v>
      </c>
      <c r="E2239" s="179" t="s">
        <v>6787</v>
      </c>
      <c r="F2239" s="241" t="s">
        <v>1967</v>
      </c>
      <c r="G2239" s="241">
        <v>2.0</v>
      </c>
      <c r="H2239" s="241">
        <v>2.0</v>
      </c>
      <c r="I2239" s="241">
        <v>6.0</v>
      </c>
      <c r="J2239" s="257">
        <v>50.0</v>
      </c>
      <c r="K2239" s="258">
        <v>25.0</v>
      </c>
      <c r="L2239" s="179" t="s">
        <v>161</v>
      </c>
    </row>
    <row r="2240" ht="11.25" customHeight="1">
      <c r="A2240" s="191" t="s">
        <v>6774</v>
      </c>
      <c r="B2240" s="191" t="s">
        <v>6775</v>
      </c>
      <c r="C2240" s="241" t="s">
        <v>135</v>
      </c>
      <c r="D2240" s="179" t="s">
        <v>6788</v>
      </c>
      <c r="E2240" s="179" t="s">
        <v>6789</v>
      </c>
      <c r="F2240" s="241" t="s">
        <v>1967</v>
      </c>
      <c r="G2240" s="241">
        <v>2.0</v>
      </c>
      <c r="H2240" s="241">
        <v>2.0</v>
      </c>
      <c r="I2240" s="241">
        <v>6.0</v>
      </c>
      <c r="J2240" s="257">
        <v>50.0</v>
      </c>
      <c r="K2240" s="258">
        <v>25.0</v>
      </c>
      <c r="L2240" s="179" t="s">
        <v>161</v>
      </c>
    </row>
    <row r="2241" ht="11.25" customHeight="1">
      <c r="A2241" s="191" t="s">
        <v>6790</v>
      </c>
      <c r="B2241" s="191" t="s">
        <v>1507</v>
      </c>
      <c r="C2241" s="241" t="s">
        <v>135</v>
      </c>
      <c r="D2241" s="179" t="s">
        <v>6791</v>
      </c>
      <c r="E2241" s="179" t="s">
        <v>6792</v>
      </c>
      <c r="F2241" s="259" t="s">
        <v>1967</v>
      </c>
      <c r="G2241" s="241">
        <v>2.0</v>
      </c>
      <c r="H2241" s="241">
        <v>2.0</v>
      </c>
      <c r="I2241" s="241">
        <v>6.0</v>
      </c>
      <c r="J2241" s="257">
        <v>50.0</v>
      </c>
      <c r="K2241" s="241">
        <v>25.0</v>
      </c>
      <c r="L2241" s="179" t="s">
        <v>161</v>
      </c>
    </row>
    <row r="2242" ht="11.25" customHeight="1">
      <c r="A2242" s="191" t="s">
        <v>6790</v>
      </c>
      <c r="B2242" s="191" t="s">
        <v>1507</v>
      </c>
      <c r="C2242" s="241" t="s">
        <v>135</v>
      </c>
      <c r="D2242" s="179" t="s">
        <v>6793</v>
      </c>
      <c r="E2242" s="179" t="s">
        <v>6794</v>
      </c>
      <c r="F2242" s="259" t="s">
        <v>1967</v>
      </c>
      <c r="G2242" s="241">
        <v>2.0</v>
      </c>
      <c r="H2242" s="241">
        <v>2.0</v>
      </c>
      <c r="I2242" s="241">
        <v>6.0</v>
      </c>
      <c r="J2242" s="257">
        <v>50.0</v>
      </c>
      <c r="K2242" s="241">
        <v>25.0</v>
      </c>
      <c r="L2242" s="179" t="s">
        <v>161</v>
      </c>
    </row>
    <row r="2243" ht="11.25" customHeight="1">
      <c r="A2243" s="191" t="s">
        <v>6795</v>
      </c>
      <c r="B2243" s="191" t="s">
        <v>6796</v>
      </c>
      <c r="C2243" s="241" t="s">
        <v>135</v>
      </c>
      <c r="D2243" s="179" t="s">
        <v>6797</v>
      </c>
      <c r="E2243" s="179" t="s">
        <v>6798</v>
      </c>
      <c r="F2243" s="241" t="s">
        <v>1967</v>
      </c>
      <c r="G2243" s="241">
        <v>1.0</v>
      </c>
      <c r="H2243" s="241">
        <v>1.0</v>
      </c>
      <c r="I2243" s="241">
        <v>6.0</v>
      </c>
      <c r="J2243" s="241">
        <v>50.0</v>
      </c>
      <c r="K2243" s="241">
        <v>50.0</v>
      </c>
      <c r="L2243" s="179" t="s">
        <v>161</v>
      </c>
    </row>
    <row r="2244" ht="11.25" customHeight="1">
      <c r="A2244" s="191" t="s">
        <v>6795</v>
      </c>
      <c r="B2244" s="191" t="s">
        <v>6796</v>
      </c>
      <c r="C2244" s="241" t="s">
        <v>135</v>
      </c>
      <c r="D2244" s="179" t="s">
        <v>6799</v>
      </c>
      <c r="E2244" s="179" t="s">
        <v>6800</v>
      </c>
      <c r="F2244" s="241" t="s">
        <v>1967</v>
      </c>
      <c r="G2244" s="241">
        <v>1.0</v>
      </c>
      <c r="H2244" s="241">
        <v>1.0</v>
      </c>
      <c r="I2244" s="241">
        <v>6.0</v>
      </c>
      <c r="J2244" s="241">
        <v>50.0</v>
      </c>
      <c r="K2244" s="241">
        <v>50.0</v>
      </c>
      <c r="L2244" s="179" t="s">
        <v>161</v>
      </c>
    </row>
    <row r="2245" ht="11.25" customHeight="1">
      <c r="A2245" s="191" t="s">
        <v>6795</v>
      </c>
      <c r="B2245" s="191" t="s">
        <v>6796</v>
      </c>
      <c r="C2245" s="241" t="s">
        <v>135</v>
      </c>
      <c r="D2245" s="179" t="s">
        <v>6801</v>
      </c>
      <c r="E2245" s="179" t="s">
        <v>6802</v>
      </c>
      <c r="F2245" s="241" t="s">
        <v>1967</v>
      </c>
      <c r="G2245" s="241">
        <v>1.0</v>
      </c>
      <c r="H2245" s="241">
        <v>1.0</v>
      </c>
      <c r="I2245" s="241">
        <v>6.0</v>
      </c>
      <c r="J2245" s="241">
        <v>50.0</v>
      </c>
      <c r="K2245" s="241">
        <v>50.0</v>
      </c>
      <c r="L2245" s="179" t="s">
        <v>161</v>
      </c>
    </row>
    <row r="2246" ht="11.25" customHeight="1">
      <c r="A2246" s="191" t="s">
        <v>6795</v>
      </c>
      <c r="B2246" s="191" t="s">
        <v>6796</v>
      </c>
      <c r="C2246" s="241" t="s">
        <v>135</v>
      </c>
      <c r="D2246" s="179" t="s">
        <v>6803</v>
      </c>
      <c r="E2246" s="179" t="s">
        <v>6804</v>
      </c>
      <c r="F2246" s="241" t="s">
        <v>1967</v>
      </c>
      <c r="G2246" s="241">
        <v>1.0</v>
      </c>
      <c r="H2246" s="241">
        <v>1.0</v>
      </c>
      <c r="I2246" s="241">
        <v>6.0</v>
      </c>
      <c r="J2246" s="241">
        <v>50.0</v>
      </c>
      <c r="K2246" s="241">
        <v>50.0</v>
      </c>
      <c r="L2246" s="179" t="s">
        <v>161</v>
      </c>
    </row>
    <row r="2247" ht="11.25" customHeight="1">
      <c r="A2247" s="191" t="s">
        <v>6795</v>
      </c>
      <c r="B2247" s="191" t="s">
        <v>6796</v>
      </c>
      <c r="C2247" s="241" t="s">
        <v>135</v>
      </c>
      <c r="D2247" s="179" t="s">
        <v>6805</v>
      </c>
      <c r="E2247" s="179" t="s">
        <v>6806</v>
      </c>
      <c r="F2247" s="241" t="s">
        <v>1967</v>
      </c>
      <c r="G2247" s="241">
        <v>1.0</v>
      </c>
      <c r="H2247" s="241">
        <v>1.0</v>
      </c>
      <c r="I2247" s="241">
        <v>6.0</v>
      </c>
      <c r="J2247" s="241">
        <v>50.0</v>
      </c>
      <c r="K2247" s="241">
        <v>50.0</v>
      </c>
      <c r="L2247" s="179" t="s">
        <v>161</v>
      </c>
    </row>
    <row r="2248" ht="11.25" customHeight="1">
      <c r="A2248" s="191" t="s">
        <v>6795</v>
      </c>
      <c r="B2248" s="191" t="s">
        <v>6796</v>
      </c>
      <c r="C2248" s="241" t="s">
        <v>135</v>
      </c>
      <c r="D2248" s="179" t="s">
        <v>6807</v>
      </c>
      <c r="E2248" s="179" t="s">
        <v>6808</v>
      </c>
      <c r="F2248" s="241" t="s">
        <v>1967</v>
      </c>
      <c r="G2248" s="241">
        <v>1.0</v>
      </c>
      <c r="H2248" s="241">
        <v>1.0</v>
      </c>
      <c r="I2248" s="241">
        <v>6.0</v>
      </c>
      <c r="J2248" s="241">
        <v>50.0</v>
      </c>
      <c r="K2248" s="241">
        <v>50.0</v>
      </c>
      <c r="L2248" s="179" t="s">
        <v>161</v>
      </c>
    </row>
    <row r="2249" ht="11.25" customHeight="1">
      <c r="A2249" s="191" t="s">
        <v>6795</v>
      </c>
      <c r="B2249" s="191" t="s">
        <v>6796</v>
      </c>
      <c r="C2249" s="241" t="s">
        <v>135</v>
      </c>
      <c r="D2249" s="179" t="s">
        <v>6809</v>
      </c>
      <c r="E2249" s="179" t="s">
        <v>6810</v>
      </c>
      <c r="F2249" s="241" t="s">
        <v>1967</v>
      </c>
      <c r="G2249" s="241">
        <v>1.0</v>
      </c>
      <c r="H2249" s="241">
        <v>1.0</v>
      </c>
      <c r="I2249" s="241">
        <v>6.0</v>
      </c>
      <c r="J2249" s="241">
        <v>50.0</v>
      </c>
      <c r="K2249" s="241">
        <v>50.0</v>
      </c>
      <c r="L2249" s="179" t="s">
        <v>161</v>
      </c>
    </row>
    <row r="2250" ht="11.25" customHeight="1">
      <c r="A2250" s="191" t="s">
        <v>6795</v>
      </c>
      <c r="B2250" s="191" t="s">
        <v>6796</v>
      </c>
      <c r="C2250" s="241" t="s">
        <v>135</v>
      </c>
      <c r="D2250" s="179" t="s">
        <v>6811</v>
      </c>
      <c r="E2250" s="179" t="s">
        <v>6812</v>
      </c>
      <c r="F2250" s="241" t="s">
        <v>1967</v>
      </c>
      <c r="G2250" s="241">
        <v>1.0</v>
      </c>
      <c r="H2250" s="241">
        <v>1.0</v>
      </c>
      <c r="I2250" s="241">
        <v>6.0</v>
      </c>
      <c r="J2250" s="241">
        <v>50.0</v>
      </c>
      <c r="K2250" s="241">
        <v>50.0</v>
      </c>
      <c r="L2250" s="179" t="s">
        <v>161</v>
      </c>
    </row>
    <row r="2251" ht="11.25" customHeight="1">
      <c r="A2251" s="191" t="s">
        <v>6795</v>
      </c>
      <c r="B2251" s="191" t="s">
        <v>6796</v>
      </c>
      <c r="C2251" s="241" t="s">
        <v>135</v>
      </c>
      <c r="D2251" s="179" t="s">
        <v>6813</v>
      </c>
      <c r="E2251" s="179" t="s">
        <v>6814</v>
      </c>
      <c r="F2251" s="241" t="s">
        <v>1967</v>
      </c>
      <c r="G2251" s="241">
        <v>1.0</v>
      </c>
      <c r="H2251" s="241">
        <v>1.0</v>
      </c>
      <c r="I2251" s="241">
        <v>6.0</v>
      </c>
      <c r="J2251" s="241">
        <v>50.0</v>
      </c>
      <c r="K2251" s="241">
        <v>50.0</v>
      </c>
      <c r="L2251" s="179" t="s">
        <v>161</v>
      </c>
    </row>
    <row r="2252" ht="11.25" customHeight="1">
      <c r="A2252" s="191" t="s">
        <v>6795</v>
      </c>
      <c r="B2252" s="191" t="s">
        <v>6796</v>
      </c>
      <c r="C2252" s="241" t="s">
        <v>135</v>
      </c>
      <c r="D2252" s="179" t="s">
        <v>6815</v>
      </c>
      <c r="E2252" s="179" t="s">
        <v>6816</v>
      </c>
      <c r="F2252" s="241" t="s">
        <v>1967</v>
      </c>
      <c r="G2252" s="241">
        <v>1.0</v>
      </c>
      <c r="H2252" s="241">
        <v>1.0</v>
      </c>
      <c r="I2252" s="241">
        <v>6.0</v>
      </c>
      <c r="J2252" s="241">
        <v>50.0</v>
      </c>
      <c r="K2252" s="241">
        <v>50.0</v>
      </c>
      <c r="L2252" s="179" t="s">
        <v>161</v>
      </c>
    </row>
    <row r="2253" ht="11.25" customHeight="1">
      <c r="A2253" s="191" t="s">
        <v>6795</v>
      </c>
      <c r="B2253" s="191" t="s">
        <v>6796</v>
      </c>
      <c r="C2253" s="241" t="s">
        <v>135</v>
      </c>
      <c r="D2253" s="179" t="s">
        <v>6817</v>
      </c>
      <c r="E2253" s="179" t="s">
        <v>6818</v>
      </c>
      <c r="F2253" s="241" t="s">
        <v>1967</v>
      </c>
      <c r="G2253" s="241">
        <v>1.0</v>
      </c>
      <c r="H2253" s="241">
        <v>1.0</v>
      </c>
      <c r="I2253" s="241">
        <v>6.0</v>
      </c>
      <c r="J2253" s="241">
        <v>50.0</v>
      </c>
      <c r="K2253" s="241">
        <v>50.0</v>
      </c>
      <c r="L2253" s="179" t="s">
        <v>161</v>
      </c>
    </row>
    <row r="2254" ht="11.25" customHeight="1">
      <c r="A2254" s="191" t="s">
        <v>6795</v>
      </c>
      <c r="B2254" s="191" t="s">
        <v>6796</v>
      </c>
      <c r="C2254" s="241" t="s">
        <v>135</v>
      </c>
      <c r="D2254" s="179" t="s">
        <v>6819</v>
      </c>
      <c r="E2254" s="179" t="s">
        <v>6820</v>
      </c>
      <c r="F2254" s="241" t="s">
        <v>1967</v>
      </c>
      <c r="G2254" s="241">
        <v>1.0</v>
      </c>
      <c r="H2254" s="241">
        <v>1.0</v>
      </c>
      <c r="I2254" s="241">
        <v>6.0</v>
      </c>
      <c r="J2254" s="241">
        <v>50.0</v>
      </c>
      <c r="K2254" s="241">
        <v>50.0</v>
      </c>
      <c r="L2254" s="179" t="s">
        <v>161</v>
      </c>
    </row>
    <row r="2255" ht="11.25" customHeight="1">
      <c r="A2255" s="191" t="s">
        <v>6795</v>
      </c>
      <c r="B2255" s="191" t="s">
        <v>6796</v>
      </c>
      <c r="C2255" s="241" t="s">
        <v>135</v>
      </c>
      <c r="D2255" s="179" t="s">
        <v>6821</v>
      </c>
      <c r="E2255" s="179" t="s">
        <v>6822</v>
      </c>
      <c r="F2255" s="241" t="s">
        <v>1967</v>
      </c>
      <c r="G2255" s="241">
        <v>1.0</v>
      </c>
      <c r="H2255" s="241">
        <v>1.0</v>
      </c>
      <c r="I2255" s="241">
        <v>6.0</v>
      </c>
      <c r="J2255" s="241">
        <v>50.0</v>
      </c>
      <c r="K2255" s="241">
        <v>50.0</v>
      </c>
      <c r="L2255" s="179" t="s">
        <v>161</v>
      </c>
    </row>
    <row r="2256" ht="11.25" customHeight="1">
      <c r="A2256" s="191" t="s">
        <v>6795</v>
      </c>
      <c r="B2256" s="191" t="s">
        <v>6796</v>
      </c>
      <c r="C2256" s="241" t="s">
        <v>135</v>
      </c>
      <c r="D2256" s="179" t="s">
        <v>6823</v>
      </c>
      <c r="E2256" s="179" t="s">
        <v>6824</v>
      </c>
      <c r="F2256" s="241" t="s">
        <v>1967</v>
      </c>
      <c r="G2256" s="241">
        <v>1.0</v>
      </c>
      <c r="H2256" s="241">
        <v>1.0</v>
      </c>
      <c r="I2256" s="241">
        <v>6.0</v>
      </c>
      <c r="J2256" s="241">
        <v>50.0</v>
      </c>
      <c r="K2256" s="241">
        <v>50.0</v>
      </c>
      <c r="L2256" s="179" t="s">
        <v>161</v>
      </c>
    </row>
    <row r="2257" ht="11.25" customHeight="1">
      <c r="A2257" s="191" t="s">
        <v>6795</v>
      </c>
      <c r="B2257" s="191" t="s">
        <v>6796</v>
      </c>
      <c r="C2257" s="241" t="s">
        <v>135</v>
      </c>
      <c r="D2257" s="179" t="s">
        <v>6825</v>
      </c>
      <c r="E2257" s="179" t="s">
        <v>6826</v>
      </c>
      <c r="F2257" s="241" t="s">
        <v>1967</v>
      </c>
      <c r="G2257" s="241">
        <v>1.0</v>
      </c>
      <c r="H2257" s="241">
        <v>1.0</v>
      </c>
      <c r="I2257" s="241">
        <v>6.0</v>
      </c>
      <c r="J2257" s="241">
        <v>50.0</v>
      </c>
      <c r="K2257" s="241">
        <v>50.0</v>
      </c>
      <c r="L2257" s="179" t="s">
        <v>161</v>
      </c>
    </row>
    <row r="2258" ht="11.25" customHeight="1">
      <c r="A2258" s="191" t="s">
        <v>6795</v>
      </c>
      <c r="B2258" s="191" t="s">
        <v>6796</v>
      </c>
      <c r="C2258" s="241" t="s">
        <v>135</v>
      </c>
      <c r="D2258" s="179" t="s">
        <v>6827</v>
      </c>
      <c r="E2258" s="179" t="s">
        <v>6828</v>
      </c>
      <c r="F2258" s="241" t="s">
        <v>1967</v>
      </c>
      <c r="G2258" s="241">
        <v>1.0</v>
      </c>
      <c r="H2258" s="241">
        <v>1.0</v>
      </c>
      <c r="I2258" s="241">
        <v>6.0</v>
      </c>
      <c r="J2258" s="241">
        <v>50.0</v>
      </c>
      <c r="K2258" s="241">
        <v>50.0</v>
      </c>
      <c r="L2258" s="179" t="s">
        <v>161</v>
      </c>
    </row>
    <row r="2259" ht="11.25" customHeight="1">
      <c r="A2259" s="191" t="s">
        <v>6795</v>
      </c>
      <c r="B2259" s="191" t="s">
        <v>6796</v>
      </c>
      <c r="C2259" s="241" t="s">
        <v>135</v>
      </c>
      <c r="D2259" s="179" t="s">
        <v>6829</v>
      </c>
      <c r="E2259" s="179" t="s">
        <v>6830</v>
      </c>
      <c r="F2259" s="241" t="s">
        <v>1967</v>
      </c>
      <c r="G2259" s="241">
        <v>1.0</v>
      </c>
      <c r="H2259" s="241">
        <v>1.0</v>
      </c>
      <c r="I2259" s="241">
        <v>6.0</v>
      </c>
      <c r="J2259" s="241">
        <v>50.0</v>
      </c>
      <c r="K2259" s="241">
        <v>50.0</v>
      </c>
      <c r="L2259" s="179" t="s">
        <v>161</v>
      </c>
    </row>
    <row r="2260" ht="11.25" customHeight="1">
      <c r="A2260" s="191" t="s">
        <v>6795</v>
      </c>
      <c r="B2260" s="191" t="s">
        <v>6796</v>
      </c>
      <c r="C2260" s="241" t="s">
        <v>135</v>
      </c>
      <c r="D2260" s="179" t="s">
        <v>6831</v>
      </c>
      <c r="E2260" s="179" t="s">
        <v>6832</v>
      </c>
      <c r="F2260" s="241" t="s">
        <v>1967</v>
      </c>
      <c r="G2260" s="241">
        <v>1.0</v>
      </c>
      <c r="H2260" s="241">
        <v>1.0</v>
      </c>
      <c r="I2260" s="241">
        <v>6.0</v>
      </c>
      <c r="J2260" s="241">
        <v>50.0</v>
      </c>
      <c r="K2260" s="241">
        <v>50.0</v>
      </c>
      <c r="L2260" s="179" t="s">
        <v>161</v>
      </c>
    </row>
    <row r="2261" ht="11.25" customHeight="1">
      <c r="A2261" s="191" t="s">
        <v>6833</v>
      </c>
      <c r="B2261" s="191" t="s">
        <v>6834</v>
      </c>
      <c r="C2261" s="241" t="s">
        <v>135</v>
      </c>
      <c r="D2261" s="179" t="s">
        <v>6835</v>
      </c>
      <c r="E2261" s="179" t="s">
        <v>6836</v>
      </c>
      <c r="F2261" s="241" t="s">
        <v>1967</v>
      </c>
      <c r="G2261" s="241">
        <v>2.0</v>
      </c>
      <c r="H2261" s="241">
        <v>2.0</v>
      </c>
      <c r="I2261" s="241">
        <v>6.0</v>
      </c>
      <c r="J2261" s="257">
        <v>50.0</v>
      </c>
      <c r="K2261" s="258">
        <v>25.0</v>
      </c>
      <c r="L2261" s="179" t="s">
        <v>161</v>
      </c>
    </row>
    <row r="2262" ht="11.25" customHeight="1">
      <c r="A2262" s="191" t="s">
        <v>6833</v>
      </c>
      <c r="B2262" s="191" t="s">
        <v>6834</v>
      </c>
      <c r="C2262" s="241" t="s">
        <v>135</v>
      </c>
      <c r="D2262" s="179" t="s">
        <v>6837</v>
      </c>
      <c r="E2262" s="179" t="s">
        <v>6838</v>
      </c>
      <c r="F2262" s="241" t="s">
        <v>1967</v>
      </c>
      <c r="G2262" s="241">
        <v>2.0</v>
      </c>
      <c r="H2262" s="241">
        <v>2.0</v>
      </c>
      <c r="I2262" s="241">
        <v>6.0</v>
      </c>
      <c r="J2262" s="257">
        <v>50.0</v>
      </c>
      <c r="K2262" s="258">
        <v>25.0</v>
      </c>
      <c r="L2262" s="179" t="s">
        <v>161</v>
      </c>
    </row>
    <row r="2263" ht="11.25" customHeight="1">
      <c r="A2263" s="191" t="s">
        <v>6833</v>
      </c>
      <c r="B2263" s="191" t="s">
        <v>6834</v>
      </c>
      <c r="C2263" s="241" t="s">
        <v>135</v>
      </c>
      <c r="D2263" s="179" t="s">
        <v>6839</v>
      </c>
      <c r="E2263" s="179" t="s">
        <v>6840</v>
      </c>
      <c r="F2263" s="241" t="s">
        <v>1967</v>
      </c>
      <c r="G2263" s="241">
        <v>2.0</v>
      </c>
      <c r="H2263" s="241">
        <v>2.0</v>
      </c>
      <c r="I2263" s="241">
        <v>6.0</v>
      </c>
      <c r="J2263" s="257">
        <v>50.0</v>
      </c>
      <c r="K2263" s="258">
        <v>25.0</v>
      </c>
      <c r="L2263" s="179" t="s">
        <v>161</v>
      </c>
    </row>
    <row r="2264" ht="11.25" customHeight="1">
      <c r="A2264" s="191" t="s">
        <v>6833</v>
      </c>
      <c r="B2264" s="191" t="s">
        <v>6834</v>
      </c>
      <c r="C2264" s="241" t="s">
        <v>135</v>
      </c>
      <c r="D2264" s="179" t="s">
        <v>6841</v>
      </c>
      <c r="E2264" s="179" t="s">
        <v>6842</v>
      </c>
      <c r="F2264" s="241" t="s">
        <v>1967</v>
      </c>
      <c r="G2264" s="241">
        <v>2.0</v>
      </c>
      <c r="H2264" s="241">
        <v>2.0</v>
      </c>
      <c r="I2264" s="241">
        <v>6.0</v>
      </c>
      <c r="J2264" s="257">
        <v>50.0</v>
      </c>
      <c r="K2264" s="258">
        <v>25.0</v>
      </c>
      <c r="L2264" s="179" t="s">
        <v>161</v>
      </c>
    </row>
    <row r="2265" ht="11.25" customHeight="1">
      <c r="A2265" s="191" t="s">
        <v>6833</v>
      </c>
      <c r="B2265" s="191" t="s">
        <v>6834</v>
      </c>
      <c r="C2265" s="241" t="s">
        <v>135</v>
      </c>
      <c r="D2265" s="179" t="s">
        <v>6843</v>
      </c>
      <c r="E2265" s="179" t="s">
        <v>6844</v>
      </c>
      <c r="F2265" s="241" t="s">
        <v>1967</v>
      </c>
      <c r="G2265" s="241">
        <v>2.0</v>
      </c>
      <c r="H2265" s="241">
        <v>2.0</v>
      </c>
      <c r="I2265" s="241">
        <v>6.0</v>
      </c>
      <c r="J2265" s="257">
        <v>50.0</v>
      </c>
      <c r="K2265" s="258">
        <v>25.0</v>
      </c>
      <c r="L2265" s="179" t="s">
        <v>161</v>
      </c>
    </row>
    <row r="2266" ht="11.25" customHeight="1">
      <c r="A2266" s="191" t="s">
        <v>1516</v>
      </c>
      <c r="B2266" s="191" t="s">
        <v>1515</v>
      </c>
      <c r="C2266" s="241" t="s">
        <v>135</v>
      </c>
      <c r="D2266" s="179" t="s">
        <v>6845</v>
      </c>
      <c r="E2266" s="179" t="s">
        <v>6846</v>
      </c>
      <c r="F2266" s="241" t="s">
        <v>1967</v>
      </c>
      <c r="G2266" s="241">
        <v>14.0</v>
      </c>
      <c r="H2266" s="241">
        <v>1.0</v>
      </c>
      <c r="I2266" s="241">
        <v>14.0</v>
      </c>
      <c r="J2266" s="257">
        <v>50.0</v>
      </c>
      <c r="K2266" s="241">
        <v>50.0</v>
      </c>
      <c r="L2266" s="179" t="s">
        <v>161</v>
      </c>
    </row>
    <row r="2267" ht="11.25" customHeight="1">
      <c r="A2267" s="191" t="s">
        <v>1516</v>
      </c>
      <c r="B2267" s="191" t="s">
        <v>1515</v>
      </c>
      <c r="C2267" s="241" t="s">
        <v>135</v>
      </c>
      <c r="D2267" s="179" t="s">
        <v>6847</v>
      </c>
      <c r="E2267" s="179" t="s">
        <v>6848</v>
      </c>
      <c r="F2267" s="241" t="s">
        <v>1967</v>
      </c>
      <c r="G2267" s="241">
        <v>14.0</v>
      </c>
      <c r="H2267" s="241">
        <v>1.0</v>
      </c>
      <c r="I2267" s="241">
        <v>14.0</v>
      </c>
      <c r="J2267" s="257">
        <v>50.0</v>
      </c>
      <c r="K2267" s="241">
        <v>50.0</v>
      </c>
      <c r="L2267" s="179" t="s">
        <v>161</v>
      </c>
    </row>
    <row r="2268" ht="11.25" customHeight="1">
      <c r="A2268" s="191" t="s">
        <v>6849</v>
      </c>
      <c r="B2268" s="191" t="s">
        <v>6850</v>
      </c>
      <c r="C2268" s="241" t="s">
        <v>135</v>
      </c>
      <c r="D2268" s="179" t="s">
        <v>6851</v>
      </c>
      <c r="E2268" s="179" t="s">
        <v>6852</v>
      </c>
      <c r="F2268" s="241" t="s">
        <v>1967</v>
      </c>
      <c r="G2268" s="241">
        <v>3.0</v>
      </c>
      <c r="H2268" s="241">
        <v>3.0</v>
      </c>
      <c r="I2268" s="241">
        <v>3.0</v>
      </c>
      <c r="J2268" s="241">
        <v>50.0</v>
      </c>
      <c r="K2268" s="241">
        <v>16.7</v>
      </c>
      <c r="L2268" s="179" t="s">
        <v>161</v>
      </c>
    </row>
    <row r="2269" ht="11.25" customHeight="1">
      <c r="A2269" s="191" t="s">
        <v>6849</v>
      </c>
      <c r="B2269" s="191" t="s">
        <v>6850</v>
      </c>
      <c r="C2269" s="241" t="s">
        <v>135</v>
      </c>
      <c r="D2269" s="179" t="s">
        <v>6853</v>
      </c>
      <c r="E2269" s="179" t="s">
        <v>6854</v>
      </c>
      <c r="F2269" s="241" t="s">
        <v>1967</v>
      </c>
      <c r="G2269" s="241">
        <v>3.0</v>
      </c>
      <c r="H2269" s="241">
        <v>3.0</v>
      </c>
      <c r="I2269" s="241">
        <v>3.0</v>
      </c>
      <c r="J2269" s="241">
        <v>50.0</v>
      </c>
      <c r="K2269" s="241">
        <v>16.7</v>
      </c>
      <c r="L2269" s="179" t="s">
        <v>161</v>
      </c>
    </row>
    <row r="2270" ht="11.25" customHeight="1">
      <c r="A2270" s="191" t="s">
        <v>6855</v>
      </c>
      <c r="B2270" s="191" t="s">
        <v>6856</v>
      </c>
      <c r="C2270" s="241" t="s">
        <v>135</v>
      </c>
      <c r="D2270" s="179" t="s">
        <v>6857</v>
      </c>
      <c r="E2270" s="179" t="s">
        <v>6858</v>
      </c>
      <c r="F2270" s="241" t="s">
        <v>1967</v>
      </c>
      <c r="G2270" s="241">
        <v>1.0</v>
      </c>
      <c r="H2270" s="241">
        <v>1.0</v>
      </c>
      <c r="I2270" s="241">
        <v>5.0</v>
      </c>
      <c r="J2270" s="241">
        <v>50.0</v>
      </c>
      <c r="K2270" s="241">
        <v>50.0</v>
      </c>
      <c r="L2270" s="179" t="s">
        <v>161</v>
      </c>
    </row>
    <row r="2271" ht="11.25" customHeight="1">
      <c r="A2271" s="191" t="s">
        <v>6855</v>
      </c>
      <c r="B2271" s="191" t="s">
        <v>6856</v>
      </c>
      <c r="C2271" s="241" t="s">
        <v>135</v>
      </c>
      <c r="D2271" s="179" t="s">
        <v>6859</v>
      </c>
      <c r="E2271" s="179" t="s">
        <v>6860</v>
      </c>
      <c r="F2271" s="241" t="s">
        <v>1967</v>
      </c>
      <c r="G2271" s="241">
        <v>1.0</v>
      </c>
      <c r="H2271" s="241">
        <v>1.0</v>
      </c>
      <c r="I2271" s="241">
        <v>5.0</v>
      </c>
      <c r="J2271" s="241">
        <v>50.0</v>
      </c>
      <c r="K2271" s="241">
        <v>50.0</v>
      </c>
      <c r="L2271" s="179" t="s">
        <v>161</v>
      </c>
    </row>
    <row r="2272" ht="11.25" customHeight="1">
      <c r="A2272" s="191" t="s">
        <v>6855</v>
      </c>
      <c r="B2272" s="191" t="s">
        <v>6856</v>
      </c>
      <c r="C2272" s="241" t="s">
        <v>135</v>
      </c>
      <c r="D2272" s="179" t="s">
        <v>6861</v>
      </c>
      <c r="E2272" s="179" t="s">
        <v>6862</v>
      </c>
      <c r="F2272" s="241" t="s">
        <v>1967</v>
      </c>
      <c r="G2272" s="241">
        <v>1.0</v>
      </c>
      <c r="H2272" s="241">
        <v>1.0</v>
      </c>
      <c r="I2272" s="241">
        <v>5.0</v>
      </c>
      <c r="J2272" s="241">
        <v>50.0</v>
      </c>
      <c r="K2272" s="241">
        <v>50.0</v>
      </c>
      <c r="L2272" s="179" t="s">
        <v>161</v>
      </c>
    </row>
    <row r="2273" ht="11.25" customHeight="1">
      <c r="A2273" s="191" t="s">
        <v>6855</v>
      </c>
      <c r="B2273" s="191" t="s">
        <v>6856</v>
      </c>
      <c r="C2273" s="241" t="s">
        <v>135</v>
      </c>
      <c r="D2273" s="179" t="s">
        <v>6863</v>
      </c>
      <c r="E2273" s="179" t="s">
        <v>6864</v>
      </c>
      <c r="F2273" s="241" t="s">
        <v>1967</v>
      </c>
      <c r="G2273" s="241">
        <v>1.0</v>
      </c>
      <c r="H2273" s="241">
        <v>1.0</v>
      </c>
      <c r="I2273" s="241">
        <v>5.0</v>
      </c>
      <c r="J2273" s="241">
        <v>50.0</v>
      </c>
      <c r="K2273" s="241">
        <v>50.0</v>
      </c>
      <c r="L2273" s="179" t="s">
        <v>161</v>
      </c>
    </row>
    <row r="2274" ht="11.25" customHeight="1">
      <c r="A2274" s="191" t="s">
        <v>6855</v>
      </c>
      <c r="B2274" s="191" t="s">
        <v>6856</v>
      </c>
      <c r="C2274" s="241" t="s">
        <v>135</v>
      </c>
      <c r="D2274" s="179" t="s">
        <v>6865</v>
      </c>
      <c r="E2274" s="179" t="s">
        <v>6866</v>
      </c>
      <c r="F2274" s="241" t="s">
        <v>1967</v>
      </c>
      <c r="G2274" s="241">
        <v>1.0</v>
      </c>
      <c r="H2274" s="241">
        <v>1.0</v>
      </c>
      <c r="I2274" s="241">
        <v>5.0</v>
      </c>
      <c r="J2274" s="241">
        <v>50.0</v>
      </c>
      <c r="K2274" s="241">
        <v>50.0</v>
      </c>
      <c r="L2274" s="179" t="s">
        <v>161</v>
      </c>
    </row>
    <row r="2275" ht="11.25" customHeight="1">
      <c r="A2275" s="191" t="s">
        <v>6855</v>
      </c>
      <c r="B2275" s="191" t="s">
        <v>6856</v>
      </c>
      <c r="C2275" s="241" t="s">
        <v>135</v>
      </c>
      <c r="D2275" s="179" t="s">
        <v>6867</v>
      </c>
      <c r="E2275" s="179" t="s">
        <v>6868</v>
      </c>
      <c r="F2275" s="241" t="s">
        <v>1967</v>
      </c>
      <c r="G2275" s="241">
        <v>1.0</v>
      </c>
      <c r="H2275" s="241">
        <v>1.0</v>
      </c>
      <c r="I2275" s="241">
        <v>5.0</v>
      </c>
      <c r="J2275" s="241">
        <v>50.0</v>
      </c>
      <c r="K2275" s="241">
        <v>50.0</v>
      </c>
      <c r="L2275" s="179" t="s">
        <v>161</v>
      </c>
    </row>
    <row r="2276" ht="11.25" customHeight="1">
      <c r="A2276" s="191" t="s">
        <v>6869</v>
      </c>
      <c r="B2276" s="191" t="s">
        <v>6870</v>
      </c>
      <c r="C2276" s="241" t="s">
        <v>135</v>
      </c>
      <c r="D2276" s="179" t="s">
        <v>6871</v>
      </c>
      <c r="E2276" s="179" t="s">
        <v>6872</v>
      </c>
      <c r="F2276" s="241" t="s">
        <v>1967</v>
      </c>
      <c r="G2276" s="241">
        <v>1.0</v>
      </c>
      <c r="H2276" s="241">
        <v>1.0</v>
      </c>
      <c r="I2276" s="241">
        <v>4.0</v>
      </c>
      <c r="J2276" s="241">
        <v>50.0</v>
      </c>
      <c r="K2276" s="241">
        <v>25.0</v>
      </c>
      <c r="L2276" s="179" t="s">
        <v>161</v>
      </c>
    </row>
    <row r="2277" ht="11.25" customHeight="1">
      <c r="A2277" s="191" t="s">
        <v>6869</v>
      </c>
      <c r="B2277" s="191" t="s">
        <v>6870</v>
      </c>
      <c r="C2277" s="241" t="s">
        <v>135</v>
      </c>
      <c r="D2277" s="179" t="s">
        <v>6873</v>
      </c>
      <c r="E2277" s="179" t="s">
        <v>6874</v>
      </c>
      <c r="F2277" s="241" t="s">
        <v>1967</v>
      </c>
      <c r="G2277" s="241">
        <v>1.0</v>
      </c>
      <c r="H2277" s="241">
        <v>1.0</v>
      </c>
      <c r="I2277" s="241">
        <v>4.0</v>
      </c>
      <c r="J2277" s="241">
        <v>50.0</v>
      </c>
      <c r="K2277" s="241">
        <v>25.0</v>
      </c>
      <c r="L2277" s="179" t="s">
        <v>161</v>
      </c>
    </row>
    <row r="2278" ht="11.25" customHeight="1">
      <c r="A2278" s="191" t="s">
        <v>6869</v>
      </c>
      <c r="B2278" s="191" t="s">
        <v>6870</v>
      </c>
      <c r="C2278" s="241" t="s">
        <v>135</v>
      </c>
      <c r="D2278" s="179" t="s">
        <v>6875</v>
      </c>
      <c r="E2278" s="179" t="s">
        <v>6876</v>
      </c>
      <c r="F2278" s="241" t="s">
        <v>1967</v>
      </c>
      <c r="G2278" s="241">
        <v>1.0</v>
      </c>
      <c r="H2278" s="241">
        <v>1.0</v>
      </c>
      <c r="I2278" s="241">
        <v>8.0</v>
      </c>
      <c r="J2278" s="241">
        <v>50.0</v>
      </c>
      <c r="K2278" s="241">
        <v>25.0</v>
      </c>
      <c r="L2278" s="179" t="s">
        <v>161</v>
      </c>
    </row>
    <row r="2279" ht="11.25" customHeight="1">
      <c r="A2279" s="191" t="s">
        <v>6869</v>
      </c>
      <c r="B2279" s="191" t="s">
        <v>6870</v>
      </c>
      <c r="C2279" s="241" t="s">
        <v>135</v>
      </c>
      <c r="D2279" s="179" t="s">
        <v>6877</v>
      </c>
      <c r="E2279" s="179" t="s">
        <v>6878</v>
      </c>
      <c r="F2279" s="241" t="s">
        <v>1967</v>
      </c>
      <c r="G2279" s="241">
        <v>1.0</v>
      </c>
      <c r="H2279" s="241">
        <v>1.0</v>
      </c>
      <c r="I2279" s="241">
        <v>4.0</v>
      </c>
      <c r="J2279" s="241">
        <v>50.0</v>
      </c>
      <c r="K2279" s="241">
        <v>25.0</v>
      </c>
      <c r="L2279" s="179" t="s">
        <v>161</v>
      </c>
    </row>
    <row r="2280" ht="11.25" customHeight="1">
      <c r="A2280" s="191" t="s">
        <v>6869</v>
      </c>
      <c r="B2280" s="191" t="s">
        <v>6870</v>
      </c>
      <c r="C2280" s="241" t="s">
        <v>135</v>
      </c>
      <c r="D2280" s="179" t="s">
        <v>6879</v>
      </c>
      <c r="E2280" s="179" t="s">
        <v>6880</v>
      </c>
      <c r="F2280" s="241" t="s">
        <v>1967</v>
      </c>
      <c r="G2280" s="241">
        <v>1.0</v>
      </c>
      <c r="H2280" s="241">
        <v>1.0</v>
      </c>
      <c r="I2280" s="241">
        <v>4.0</v>
      </c>
      <c r="J2280" s="241">
        <v>50.0</v>
      </c>
      <c r="K2280" s="241">
        <v>25.0</v>
      </c>
      <c r="L2280" s="179" t="s">
        <v>161</v>
      </c>
    </row>
    <row r="2281" ht="11.25" customHeight="1">
      <c r="A2281" s="191" t="s">
        <v>6869</v>
      </c>
      <c r="B2281" s="191" t="s">
        <v>6870</v>
      </c>
      <c r="C2281" s="241" t="s">
        <v>135</v>
      </c>
      <c r="D2281" s="179" t="s">
        <v>6881</v>
      </c>
      <c r="E2281" s="179" t="s">
        <v>6882</v>
      </c>
      <c r="F2281" s="241" t="s">
        <v>1967</v>
      </c>
      <c r="G2281" s="241">
        <v>1.0</v>
      </c>
      <c r="H2281" s="241">
        <v>1.0</v>
      </c>
      <c r="I2281" s="241">
        <v>4.0</v>
      </c>
      <c r="J2281" s="241">
        <v>50.0</v>
      </c>
      <c r="K2281" s="241">
        <v>25.0</v>
      </c>
      <c r="L2281" s="179" t="s">
        <v>161</v>
      </c>
    </row>
    <row r="2282" ht="11.25" customHeight="1">
      <c r="A2282" s="191" t="s">
        <v>6869</v>
      </c>
      <c r="B2282" s="191" t="s">
        <v>6870</v>
      </c>
      <c r="C2282" s="241" t="s">
        <v>135</v>
      </c>
      <c r="D2282" s="179" t="s">
        <v>6883</v>
      </c>
      <c r="E2282" s="179" t="s">
        <v>6884</v>
      </c>
      <c r="F2282" s="241" t="s">
        <v>1967</v>
      </c>
      <c r="G2282" s="241">
        <v>1.0</v>
      </c>
      <c r="H2282" s="241">
        <v>1.0</v>
      </c>
      <c r="I2282" s="241">
        <v>4.0</v>
      </c>
      <c r="J2282" s="241">
        <v>50.0</v>
      </c>
      <c r="K2282" s="241">
        <v>25.0</v>
      </c>
      <c r="L2282" s="179" t="s">
        <v>161</v>
      </c>
    </row>
    <row r="2283" ht="11.25" customHeight="1">
      <c r="A2283" s="191" t="s">
        <v>6869</v>
      </c>
      <c r="B2283" s="191" t="s">
        <v>6870</v>
      </c>
      <c r="C2283" s="241" t="s">
        <v>135</v>
      </c>
      <c r="D2283" s="179" t="s">
        <v>6885</v>
      </c>
      <c r="E2283" s="179" t="s">
        <v>6886</v>
      </c>
      <c r="F2283" s="241" t="s">
        <v>1967</v>
      </c>
      <c r="G2283" s="241">
        <v>1.0</v>
      </c>
      <c r="H2283" s="241">
        <v>1.0</v>
      </c>
      <c r="I2283" s="241">
        <v>4.0</v>
      </c>
      <c r="J2283" s="241">
        <v>50.0</v>
      </c>
      <c r="K2283" s="241">
        <v>25.0</v>
      </c>
      <c r="L2283" s="179" t="s">
        <v>161</v>
      </c>
    </row>
    <row r="2284" ht="11.25" customHeight="1">
      <c r="A2284" s="191" t="s">
        <v>6887</v>
      </c>
      <c r="B2284" s="191" t="s">
        <v>6888</v>
      </c>
      <c r="C2284" s="241" t="s">
        <v>135</v>
      </c>
      <c r="D2284" s="179" t="s">
        <v>6889</v>
      </c>
      <c r="E2284" s="179" t="s">
        <v>6890</v>
      </c>
      <c r="F2284" s="241" t="s">
        <v>1967</v>
      </c>
      <c r="G2284" s="241">
        <v>1.0</v>
      </c>
      <c r="H2284" s="241">
        <v>1.0</v>
      </c>
      <c r="I2284" s="241">
        <v>6.0</v>
      </c>
      <c r="J2284" s="241">
        <v>50.0</v>
      </c>
      <c r="K2284" s="241">
        <v>50.0</v>
      </c>
      <c r="L2284" s="179" t="s">
        <v>161</v>
      </c>
    </row>
    <row r="2285" ht="11.25" customHeight="1">
      <c r="A2285" s="191" t="s">
        <v>6887</v>
      </c>
      <c r="B2285" s="191" t="s">
        <v>6888</v>
      </c>
      <c r="C2285" s="241" t="s">
        <v>135</v>
      </c>
      <c r="D2285" s="179" t="s">
        <v>6891</v>
      </c>
      <c r="E2285" s="179" t="s">
        <v>6890</v>
      </c>
      <c r="F2285" s="241" t="s">
        <v>1967</v>
      </c>
      <c r="G2285" s="241">
        <v>1.0</v>
      </c>
      <c r="H2285" s="241">
        <v>1.0</v>
      </c>
      <c r="I2285" s="241">
        <v>6.0</v>
      </c>
      <c r="J2285" s="241">
        <v>50.0</v>
      </c>
      <c r="K2285" s="241">
        <v>50.0</v>
      </c>
      <c r="L2285" s="179" t="s">
        <v>161</v>
      </c>
    </row>
    <row r="2286" ht="11.25" customHeight="1">
      <c r="A2286" s="191" t="s">
        <v>6887</v>
      </c>
      <c r="B2286" s="191" t="s">
        <v>6888</v>
      </c>
      <c r="C2286" s="241" t="s">
        <v>135</v>
      </c>
      <c r="D2286" s="179" t="s">
        <v>6892</v>
      </c>
      <c r="E2286" s="179" t="s">
        <v>6893</v>
      </c>
      <c r="F2286" s="241" t="s">
        <v>1967</v>
      </c>
      <c r="G2286" s="241">
        <v>1.0</v>
      </c>
      <c r="H2286" s="241">
        <v>1.0</v>
      </c>
      <c r="I2286" s="241">
        <v>6.0</v>
      </c>
      <c r="J2286" s="241">
        <v>50.0</v>
      </c>
      <c r="K2286" s="241">
        <v>50.0</v>
      </c>
      <c r="L2286" s="179" t="s">
        <v>161</v>
      </c>
    </row>
    <row r="2287" ht="11.25" customHeight="1">
      <c r="A2287" s="191" t="s">
        <v>6894</v>
      </c>
      <c r="B2287" s="191" t="s">
        <v>6895</v>
      </c>
      <c r="C2287" s="241" t="s">
        <v>135</v>
      </c>
      <c r="D2287" s="179" t="s">
        <v>6896</v>
      </c>
      <c r="E2287" s="179" t="s">
        <v>6897</v>
      </c>
      <c r="F2287" s="241" t="s">
        <v>1967</v>
      </c>
      <c r="G2287" s="241">
        <v>1.0</v>
      </c>
      <c r="H2287" s="241">
        <v>2.0</v>
      </c>
      <c r="I2287" s="241">
        <v>5.0</v>
      </c>
      <c r="J2287" s="241">
        <v>50.0</v>
      </c>
      <c r="K2287" s="241">
        <v>25.0</v>
      </c>
      <c r="L2287" s="179" t="s">
        <v>161</v>
      </c>
    </row>
    <row r="2288" ht="11.25" customHeight="1">
      <c r="A2288" s="191" t="s">
        <v>6894</v>
      </c>
      <c r="B2288" s="191" t="s">
        <v>6895</v>
      </c>
      <c r="C2288" s="241" t="s">
        <v>135</v>
      </c>
      <c r="D2288" s="179" t="s">
        <v>6732</v>
      </c>
      <c r="E2288" s="179" t="s">
        <v>6733</v>
      </c>
      <c r="F2288" s="241" t="s">
        <v>1967</v>
      </c>
      <c r="G2288" s="241">
        <v>1.0</v>
      </c>
      <c r="H2288" s="241">
        <v>2.0</v>
      </c>
      <c r="I2288" s="241">
        <v>5.0</v>
      </c>
      <c r="J2288" s="241">
        <v>50.0</v>
      </c>
      <c r="K2288" s="241">
        <v>25.0</v>
      </c>
      <c r="L2288" s="179" t="s">
        <v>161</v>
      </c>
    </row>
    <row r="2289" ht="11.25" customHeight="1">
      <c r="A2289" s="191" t="s">
        <v>6894</v>
      </c>
      <c r="B2289" s="191" t="s">
        <v>6895</v>
      </c>
      <c r="C2289" s="241" t="s">
        <v>135</v>
      </c>
      <c r="D2289" s="179" t="s">
        <v>6898</v>
      </c>
      <c r="E2289" s="179" t="s">
        <v>6858</v>
      </c>
      <c r="F2289" s="241" t="s">
        <v>1967</v>
      </c>
      <c r="G2289" s="241">
        <v>1.0</v>
      </c>
      <c r="H2289" s="241">
        <v>2.0</v>
      </c>
      <c r="I2289" s="241">
        <v>5.0</v>
      </c>
      <c r="J2289" s="241">
        <v>50.0</v>
      </c>
      <c r="K2289" s="241">
        <v>25.0</v>
      </c>
      <c r="L2289" s="179" t="s">
        <v>161</v>
      </c>
    </row>
    <row r="2290" ht="11.25" customHeight="1">
      <c r="A2290" s="191" t="s">
        <v>6894</v>
      </c>
      <c r="B2290" s="191" t="s">
        <v>6895</v>
      </c>
      <c r="C2290" s="241" t="s">
        <v>135</v>
      </c>
      <c r="D2290" s="179" t="s">
        <v>6899</v>
      </c>
      <c r="E2290" s="179" t="s">
        <v>6900</v>
      </c>
      <c r="F2290" s="241" t="s">
        <v>1967</v>
      </c>
      <c r="G2290" s="241">
        <v>1.0</v>
      </c>
      <c r="H2290" s="241">
        <v>2.0</v>
      </c>
      <c r="I2290" s="241">
        <v>5.0</v>
      </c>
      <c r="J2290" s="241">
        <v>50.0</v>
      </c>
      <c r="K2290" s="241">
        <v>25.0</v>
      </c>
      <c r="L2290" s="179" t="s">
        <v>161</v>
      </c>
    </row>
    <row r="2291" ht="11.25" customHeight="1">
      <c r="A2291" s="191" t="s">
        <v>6894</v>
      </c>
      <c r="B2291" s="191" t="s">
        <v>6895</v>
      </c>
      <c r="C2291" s="241" t="s">
        <v>135</v>
      </c>
      <c r="D2291" s="179" t="s">
        <v>6901</v>
      </c>
      <c r="E2291" s="179" t="s">
        <v>6902</v>
      </c>
      <c r="F2291" s="241" t="s">
        <v>1967</v>
      </c>
      <c r="G2291" s="241">
        <v>1.0</v>
      </c>
      <c r="H2291" s="241">
        <v>2.0</v>
      </c>
      <c r="I2291" s="241">
        <v>5.0</v>
      </c>
      <c r="J2291" s="241">
        <v>50.0</v>
      </c>
      <c r="K2291" s="241">
        <v>25.0</v>
      </c>
      <c r="L2291" s="179" t="s">
        <v>161</v>
      </c>
    </row>
    <row r="2292" ht="11.25" customHeight="1">
      <c r="A2292" s="191" t="s">
        <v>6894</v>
      </c>
      <c r="B2292" s="191" t="s">
        <v>6895</v>
      </c>
      <c r="C2292" s="241" t="s">
        <v>135</v>
      </c>
      <c r="D2292" s="179" t="s">
        <v>6903</v>
      </c>
      <c r="E2292" s="179" t="s">
        <v>6904</v>
      </c>
      <c r="F2292" s="241" t="s">
        <v>1967</v>
      </c>
      <c r="G2292" s="241">
        <v>1.0</v>
      </c>
      <c r="H2292" s="241">
        <v>2.0</v>
      </c>
      <c r="I2292" s="241">
        <v>5.0</v>
      </c>
      <c r="J2292" s="241">
        <v>50.0</v>
      </c>
      <c r="K2292" s="241">
        <v>25.0</v>
      </c>
      <c r="L2292" s="179" t="s">
        <v>161</v>
      </c>
    </row>
    <row r="2293" ht="11.25" customHeight="1">
      <c r="A2293" s="191" t="s">
        <v>6894</v>
      </c>
      <c r="B2293" s="191" t="s">
        <v>6895</v>
      </c>
      <c r="C2293" s="241" t="s">
        <v>135</v>
      </c>
      <c r="D2293" s="179" t="s">
        <v>6905</v>
      </c>
      <c r="E2293" s="179" t="s">
        <v>6906</v>
      </c>
      <c r="F2293" s="241" t="s">
        <v>1967</v>
      </c>
      <c r="G2293" s="241">
        <v>1.0</v>
      </c>
      <c r="H2293" s="241">
        <v>2.0</v>
      </c>
      <c r="I2293" s="241">
        <v>5.0</v>
      </c>
      <c r="J2293" s="241">
        <v>50.0</v>
      </c>
      <c r="K2293" s="241">
        <v>25.0</v>
      </c>
      <c r="L2293" s="179" t="s">
        <v>161</v>
      </c>
    </row>
    <row r="2294" ht="11.25" customHeight="1">
      <c r="A2294" s="191" t="s">
        <v>6894</v>
      </c>
      <c r="B2294" s="191" t="s">
        <v>6895</v>
      </c>
      <c r="C2294" s="241" t="s">
        <v>135</v>
      </c>
      <c r="D2294" s="179" t="s">
        <v>6907</v>
      </c>
      <c r="E2294" s="179" t="s">
        <v>6908</v>
      </c>
      <c r="F2294" s="241" t="s">
        <v>1967</v>
      </c>
      <c r="G2294" s="241">
        <v>1.0</v>
      </c>
      <c r="H2294" s="241">
        <v>2.0</v>
      </c>
      <c r="I2294" s="241">
        <v>5.0</v>
      </c>
      <c r="J2294" s="241">
        <v>50.0</v>
      </c>
      <c r="K2294" s="241">
        <v>25.0</v>
      </c>
      <c r="L2294" s="179" t="s">
        <v>161</v>
      </c>
    </row>
    <row r="2295" ht="11.25" customHeight="1">
      <c r="A2295" s="191" t="s">
        <v>6894</v>
      </c>
      <c r="B2295" s="191" t="s">
        <v>6895</v>
      </c>
      <c r="C2295" s="241" t="s">
        <v>135</v>
      </c>
      <c r="D2295" s="179" t="s">
        <v>6909</v>
      </c>
      <c r="E2295" s="179" t="s">
        <v>6910</v>
      </c>
      <c r="F2295" s="241" t="s">
        <v>1967</v>
      </c>
      <c r="G2295" s="241">
        <v>1.0</v>
      </c>
      <c r="H2295" s="241">
        <v>2.0</v>
      </c>
      <c r="I2295" s="241">
        <v>5.0</v>
      </c>
      <c r="J2295" s="241">
        <v>50.0</v>
      </c>
      <c r="K2295" s="241">
        <v>25.0</v>
      </c>
      <c r="L2295" s="179" t="s">
        <v>161</v>
      </c>
    </row>
    <row r="2296" ht="11.25" customHeight="1">
      <c r="A2296" s="191" t="s">
        <v>6894</v>
      </c>
      <c r="B2296" s="191" t="s">
        <v>6895</v>
      </c>
      <c r="C2296" s="241" t="s">
        <v>135</v>
      </c>
      <c r="D2296" s="179" t="s">
        <v>6911</v>
      </c>
      <c r="E2296" s="179"/>
      <c r="F2296" s="241" t="s">
        <v>1967</v>
      </c>
      <c r="G2296" s="241">
        <v>1.0</v>
      </c>
      <c r="H2296" s="241">
        <v>2.0</v>
      </c>
      <c r="I2296" s="241">
        <v>5.0</v>
      </c>
      <c r="J2296" s="241">
        <v>50.0</v>
      </c>
      <c r="K2296" s="241">
        <v>25.0</v>
      </c>
      <c r="L2296" s="179" t="s">
        <v>161</v>
      </c>
    </row>
    <row r="2297" ht="11.25" customHeight="1">
      <c r="A2297" s="191" t="s">
        <v>6894</v>
      </c>
      <c r="B2297" s="191" t="s">
        <v>6895</v>
      </c>
      <c r="C2297" s="241" t="s">
        <v>135</v>
      </c>
      <c r="D2297" s="179" t="s">
        <v>6912</v>
      </c>
      <c r="E2297" s="179" t="s">
        <v>6913</v>
      </c>
      <c r="F2297" s="241" t="s">
        <v>1967</v>
      </c>
      <c r="G2297" s="241">
        <v>1.0</v>
      </c>
      <c r="H2297" s="241">
        <v>2.0</v>
      </c>
      <c r="I2297" s="241">
        <v>5.0</v>
      </c>
      <c r="J2297" s="241">
        <v>50.0</v>
      </c>
      <c r="K2297" s="241">
        <v>25.0</v>
      </c>
      <c r="L2297" s="179" t="s">
        <v>161</v>
      </c>
    </row>
    <row r="2298" ht="11.25" customHeight="1">
      <c r="A2298" s="191" t="s">
        <v>6894</v>
      </c>
      <c r="B2298" s="191" t="s">
        <v>6895</v>
      </c>
      <c r="C2298" s="241" t="s">
        <v>135</v>
      </c>
      <c r="D2298" s="179" t="s">
        <v>6914</v>
      </c>
      <c r="E2298" s="179" t="s">
        <v>6915</v>
      </c>
      <c r="F2298" s="241" t="s">
        <v>1967</v>
      </c>
      <c r="G2298" s="241">
        <v>1.0</v>
      </c>
      <c r="H2298" s="241">
        <v>2.0</v>
      </c>
      <c r="I2298" s="241">
        <v>5.0</v>
      </c>
      <c r="J2298" s="241">
        <v>50.0</v>
      </c>
      <c r="K2298" s="241">
        <v>25.0</v>
      </c>
      <c r="L2298" s="179" t="s">
        <v>161</v>
      </c>
    </row>
    <row r="2299" ht="11.25" customHeight="1">
      <c r="A2299" s="191" t="s">
        <v>6894</v>
      </c>
      <c r="B2299" s="191" t="s">
        <v>6895</v>
      </c>
      <c r="C2299" s="241" t="s">
        <v>135</v>
      </c>
      <c r="D2299" s="179" t="s">
        <v>6916</v>
      </c>
      <c r="E2299" s="179" t="s">
        <v>6917</v>
      </c>
      <c r="F2299" s="241" t="s">
        <v>1967</v>
      </c>
      <c r="G2299" s="241">
        <v>1.0</v>
      </c>
      <c r="H2299" s="241">
        <v>2.0</v>
      </c>
      <c r="I2299" s="241">
        <v>5.0</v>
      </c>
      <c r="J2299" s="241">
        <v>50.0</v>
      </c>
      <c r="K2299" s="241">
        <v>25.0</v>
      </c>
      <c r="L2299" s="179" t="s">
        <v>161</v>
      </c>
    </row>
    <row r="2300" ht="11.25" customHeight="1">
      <c r="A2300" s="191" t="s">
        <v>6894</v>
      </c>
      <c r="B2300" s="191" t="s">
        <v>6895</v>
      </c>
      <c r="C2300" s="241" t="s">
        <v>135</v>
      </c>
      <c r="D2300" s="179" t="s">
        <v>6918</v>
      </c>
      <c r="E2300" s="179" t="s">
        <v>6919</v>
      </c>
      <c r="F2300" s="241" t="s">
        <v>1967</v>
      </c>
      <c r="G2300" s="241">
        <v>1.0</v>
      </c>
      <c r="H2300" s="241">
        <v>2.0</v>
      </c>
      <c r="I2300" s="241">
        <v>5.0</v>
      </c>
      <c r="J2300" s="241">
        <v>50.0</v>
      </c>
      <c r="K2300" s="241">
        <v>25.0</v>
      </c>
      <c r="L2300" s="179" t="s">
        <v>161</v>
      </c>
    </row>
    <row r="2301" ht="11.25" customHeight="1">
      <c r="A2301" s="191" t="s">
        <v>6894</v>
      </c>
      <c r="B2301" s="191" t="s">
        <v>6895</v>
      </c>
      <c r="C2301" s="241" t="s">
        <v>135</v>
      </c>
      <c r="D2301" s="179" t="s">
        <v>6920</v>
      </c>
      <c r="E2301" s="179" t="s">
        <v>6921</v>
      </c>
      <c r="F2301" s="241" t="s">
        <v>1967</v>
      </c>
      <c r="G2301" s="241">
        <v>1.0</v>
      </c>
      <c r="H2301" s="241">
        <v>2.0</v>
      </c>
      <c r="I2301" s="241">
        <v>5.0</v>
      </c>
      <c r="J2301" s="241">
        <v>50.0</v>
      </c>
      <c r="K2301" s="241">
        <v>25.0</v>
      </c>
      <c r="L2301" s="179" t="s">
        <v>161</v>
      </c>
    </row>
    <row r="2302" ht="11.25" customHeight="1">
      <c r="A2302" s="191" t="s">
        <v>6894</v>
      </c>
      <c r="B2302" s="191" t="s">
        <v>6895</v>
      </c>
      <c r="C2302" s="241" t="s">
        <v>135</v>
      </c>
      <c r="D2302" s="179" t="s">
        <v>6922</v>
      </c>
      <c r="E2302" s="179" t="s">
        <v>6923</v>
      </c>
      <c r="F2302" s="241" t="s">
        <v>1967</v>
      </c>
      <c r="G2302" s="241">
        <v>1.0</v>
      </c>
      <c r="H2302" s="241">
        <v>2.0</v>
      </c>
      <c r="I2302" s="241">
        <v>5.0</v>
      </c>
      <c r="J2302" s="241">
        <v>50.0</v>
      </c>
      <c r="K2302" s="241">
        <v>25.0</v>
      </c>
      <c r="L2302" s="179" t="s">
        <v>161</v>
      </c>
    </row>
    <row r="2303" ht="11.25" customHeight="1">
      <c r="A2303" s="191" t="s">
        <v>6894</v>
      </c>
      <c r="B2303" s="191" t="s">
        <v>6895</v>
      </c>
      <c r="C2303" s="241" t="s">
        <v>135</v>
      </c>
      <c r="D2303" s="179" t="s">
        <v>6924</v>
      </c>
      <c r="E2303" s="179" t="s">
        <v>6925</v>
      </c>
      <c r="F2303" s="241" t="s">
        <v>1967</v>
      </c>
      <c r="G2303" s="241">
        <v>1.0</v>
      </c>
      <c r="H2303" s="241">
        <v>2.0</v>
      </c>
      <c r="I2303" s="241">
        <v>5.0</v>
      </c>
      <c r="J2303" s="241">
        <v>50.0</v>
      </c>
      <c r="K2303" s="241">
        <v>25.0</v>
      </c>
      <c r="L2303" s="179" t="s">
        <v>161</v>
      </c>
    </row>
    <row r="2304" ht="11.25" customHeight="1">
      <c r="A2304" s="191" t="s">
        <v>6894</v>
      </c>
      <c r="B2304" s="191" t="s">
        <v>6895</v>
      </c>
      <c r="C2304" s="241" t="s">
        <v>135</v>
      </c>
      <c r="D2304" s="179" t="s">
        <v>6926</v>
      </c>
      <c r="E2304" s="179" t="s">
        <v>6866</v>
      </c>
      <c r="F2304" s="241" t="s">
        <v>1967</v>
      </c>
      <c r="G2304" s="241">
        <v>1.0</v>
      </c>
      <c r="H2304" s="241">
        <v>2.0</v>
      </c>
      <c r="I2304" s="241">
        <v>5.0</v>
      </c>
      <c r="J2304" s="241">
        <v>50.0</v>
      </c>
      <c r="K2304" s="241">
        <v>25.0</v>
      </c>
      <c r="L2304" s="179" t="s">
        <v>161</v>
      </c>
    </row>
    <row r="2305" ht="11.25" customHeight="1">
      <c r="A2305" s="191" t="s">
        <v>1532</v>
      </c>
      <c r="B2305" s="191" t="s">
        <v>1531</v>
      </c>
      <c r="C2305" s="241" t="s">
        <v>135</v>
      </c>
      <c r="D2305" s="179" t="s">
        <v>6927</v>
      </c>
      <c r="E2305" s="179" t="s">
        <v>6928</v>
      </c>
      <c r="F2305" s="241" t="s">
        <v>1967</v>
      </c>
      <c r="G2305" s="241">
        <v>1.0</v>
      </c>
      <c r="H2305" s="241">
        <v>1.0</v>
      </c>
      <c r="I2305" s="241">
        <v>6.0</v>
      </c>
      <c r="J2305" s="257">
        <v>50.0</v>
      </c>
      <c r="K2305" s="258">
        <v>50.0</v>
      </c>
      <c r="L2305" s="179" t="s">
        <v>161</v>
      </c>
    </row>
    <row r="2306" ht="11.25" customHeight="1">
      <c r="A2306" s="191" t="s">
        <v>1532</v>
      </c>
      <c r="B2306" s="191" t="s">
        <v>1531</v>
      </c>
      <c r="C2306" s="241" t="s">
        <v>135</v>
      </c>
      <c r="D2306" s="179" t="s">
        <v>6929</v>
      </c>
      <c r="E2306" s="179" t="s">
        <v>6930</v>
      </c>
      <c r="F2306" s="241" t="s">
        <v>1967</v>
      </c>
      <c r="G2306" s="241">
        <v>1.0</v>
      </c>
      <c r="H2306" s="241">
        <v>1.0</v>
      </c>
      <c r="I2306" s="241">
        <v>6.0</v>
      </c>
      <c r="J2306" s="257">
        <v>50.0</v>
      </c>
      <c r="K2306" s="258">
        <v>50.0</v>
      </c>
      <c r="L2306" s="179" t="s">
        <v>161</v>
      </c>
    </row>
    <row r="2307" ht="11.25" customHeight="1">
      <c r="A2307" s="191" t="s">
        <v>1532</v>
      </c>
      <c r="B2307" s="191" t="s">
        <v>1531</v>
      </c>
      <c r="C2307" s="241" t="s">
        <v>135</v>
      </c>
      <c r="D2307" s="179" t="s">
        <v>6931</v>
      </c>
      <c r="E2307" s="179" t="s">
        <v>6932</v>
      </c>
      <c r="F2307" s="241" t="s">
        <v>1967</v>
      </c>
      <c r="G2307" s="241">
        <v>1.0</v>
      </c>
      <c r="H2307" s="241">
        <v>1.0</v>
      </c>
      <c r="I2307" s="241">
        <v>6.0</v>
      </c>
      <c r="J2307" s="257">
        <v>50.0</v>
      </c>
      <c r="K2307" s="258">
        <v>50.0</v>
      </c>
      <c r="L2307" s="179" t="s">
        <v>161</v>
      </c>
    </row>
    <row r="2308" ht="11.25" customHeight="1">
      <c r="A2308" s="191" t="s">
        <v>1532</v>
      </c>
      <c r="B2308" s="191" t="s">
        <v>1531</v>
      </c>
      <c r="C2308" s="241" t="s">
        <v>135</v>
      </c>
      <c r="D2308" s="179" t="s">
        <v>6933</v>
      </c>
      <c r="E2308" s="179" t="s">
        <v>6934</v>
      </c>
      <c r="F2308" s="241" t="s">
        <v>1967</v>
      </c>
      <c r="G2308" s="241">
        <v>1.0</v>
      </c>
      <c r="H2308" s="241">
        <v>1.0</v>
      </c>
      <c r="I2308" s="241">
        <v>6.0</v>
      </c>
      <c r="J2308" s="257">
        <v>50.0</v>
      </c>
      <c r="K2308" s="258">
        <v>50.0</v>
      </c>
      <c r="L2308" s="179" t="s">
        <v>161</v>
      </c>
    </row>
    <row r="2309" ht="11.25" customHeight="1">
      <c r="A2309" s="191" t="s">
        <v>1532</v>
      </c>
      <c r="B2309" s="191" t="s">
        <v>1531</v>
      </c>
      <c r="C2309" s="241" t="s">
        <v>135</v>
      </c>
      <c r="D2309" s="179" t="s">
        <v>6935</v>
      </c>
      <c r="E2309" s="179" t="s">
        <v>6936</v>
      </c>
      <c r="F2309" s="241" t="s">
        <v>1967</v>
      </c>
      <c r="G2309" s="241">
        <v>1.0</v>
      </c>
      <c r="H2309" s="241">
        <v>1.0</v>
      </c>
      <c r="I2309" s="241">
        <v>6.0</v>
      </c>
      <c r="J2309" s="257">
        <v>50.0</v>
      </c>
      <c r="K2309" s="258">
        <v>50.0</v>
      </c>
      <c r="L2309" s="179" t="s">
        <v>161</v>
      </c>
    </row>
    <row r="2310" ht="11.25" customHeight="1">
      <c r="A2310" s="191" t="s">
        <v>1532</v>
      </c>
      <c r="B2310" s="191" t="s">
        <v>1531</v>
      </c>
      <c r="C2310" s="241" t="s">
        <v>135</v>
      </c>
      <c r="D2310" s="179" t="s">
        <v>6937</v>
      </c>
      <c r="E2310" s="179" t="s">
        <v>6938</v>
      </c>
      <c r="F2310" s="241" t="s">
        <v>1967</v>
      </c>
      <c r="G2310" s="241">
        <v>1.0</v>
      </c>
      <c r="H2310" s="241">
        <v>1.0</v>
      </c>
      <c r="I2310" s="241">
        <v>6.0</v>
      </c>
      <c r="J2310" s="257">
        <v>50.0</v>
      </c>
      <c r="K2310" s="258">
        <v>50.0</v>
      </c>
      <c r="L2310" s="179" t="s">
        <v>161</v>
      </c>
    </row>
    <row r="2311" ht="11.25" customHeight="1">
      <c r="A2311" s="191" t="s">
        <v>1532</v>
      </c>
      <c r="B2311" s="191" t="s">
        <v>1531</v>
      </c>
      <c r="C2311" s="241" t="s">
        <v>135</v>
      </c>
      <c r="D2311" s="179" t="s">
        <v>6939</v>
      </c>
      <c r="E2311" s="179" t="s">
        <v>6940</v>
      </c>
      <c r="F2311" s="241" t="s">
        <v>1967</v>
      </c>
      <c r="G2311" s="241">
        <v>1.0</v>
      </c>
      <c r="H2311" s="241">
        <v>1.0</v>
      </c>
      <c r="I2311" s="241">
        <v>6.0</v>
      </c>
      <c r="J2311" s="257">
        <v>50.0</v>
      </c>
      <c r="K2311" s="258">
        <v>50.0</v>
      </c>
      <c r="L2311" s="179" t="s">
        <v>161</v>
      </c>
    </row>
    <row r="2312" ht="11.25" customHeight="1">
      <c r="A2312" s="191" t="s">
        <v>1532</v>
      </c>
      <c r="B2312" s="191" t="s">
        <v>1531</v>
      </c>
      <c r="C2312" s="241" t="s">
        <v>135</v>
      </c>
      <c r="D2312" s="179" t="s">
        <v>6941</v>
      </c>
      <c r="E2312" s="179" t="s">
        <v>6942</v>
      </c>
      <c r="F2312" s="241" t="s">
        <v>1967</v>
      </c>
      <c r="G2312" s="241">
        <v>1.0</v>
      </c>
      <c r="H2312" s="241">
        <v>1.0</v>
      </c>
      <c r="I2312" s="241">
        <v>6.0</v>
      </c>
      <c r="J2312" s="257">
        <v>50.0</v>
      </c>
      <c r="K2312" s="258">
        <v>50.0</v>
      </c>
      <c r="L2312" s="179" t="s">
        <v>161</v>
      </c>
    </row>
    <row r="2313" ht="11.25" customHeight="1">
      <c r="A2313" s="191" t="s">
        <v>1532</v>
      </c>
      <c r="B2313" s="191" t="s">
        <v>1531</v>
      </c>
      <c r="C2313" s="241" t="s">
        <v>135</v>
      </c>
      <c r="D2313" s="179" t="s">
        <v>6943</v>
      </c>
      <c r="E2313" s="179" t="s">
        <v>6944</v>
      </c>
      <c r="F2313" s="241" t="s">
        <v>1967</v>
      </c>
      <c r="G2313" s="241">
        <v>1.0</v>
      </c>
      <c r="H2313" s="241">
        <v>1.0</v>
      </c>
      <c r="I2313" s="241">
        <v>6.0</v>
      </c>
      <c r="J2313" s="257">
        <v>50.0</v>
      </c>
      <c r="K2313" s="258">
        <v>50.0</v>
      </c>
      <c r="L2313" s="179" t="s">
        <v>161</v>
      </c>
    </row>
    <row r="2314" ht="11.25" customHeight="1">
      <c r="A2314" s="191" t="s">
        <v>1532</v>
      </c>
      <c r="B2314" s="191" t="s">
        <v>1531</v>
      </c>
      <c r="C2314" s="241" t="s">
        <v>135</v>
      </c>
      <c r="D2314" s="179" t="s">
        <v>6945</v>
      </c>
      <c r="E2314" s="179" t="s">
        <v>6946</v>
      </c>
      <c r="F2314" s="241" t="s">
        <v>1967</v>
      </c>
      <c r="G2314" s="241">
        <v>1.0</v>
      </c>
      <c r="H2314" s="241">
        <v>1.0</v>
      </c>
      <c r="I2314" s="241">
        <v>6.0</v>
      </c>
      <c r="J2314" s="257">
        <v>50.0</v>
      </c>
      <c r="K2314" s="258">
        <v>50.0</v>
      </c>
      <c r="L2314" s="179" t="s">
        <v>161</v>
      </c>
    </row>
    <row r="2315" ht="11.25" customHeight="1">
      <c r="A2315" s="191" t="s">
        <v>1532</v>
      </c>
      <c r="B2315" s="191" t="s">
        <v>1531</v>
      </c>
      <c r="C2315" s="241" t="s">
        <v>135</v>
      </c>
      <c r="D2315" s="179" t="s">
        <v>6947</v>
      </c>
      <c r="E2315" s="179" t="s">
        <v>6948</v>
      </c>
      <c r="F2315" s="241" t="s">
        <v>1967</v>
      </c>
      <c r="G2315" s="241">
        <v>1.0</v>
      </c>
      <c r="H2315" s="241">
        <v>1.0</v>
      </c>
      <c r="I2315" s="241">
        <v>6.0</v>
      </c>
      <c r="J2315" s="257">
        <v>50.0</v>
      </c>
      <c r="K2315" s="258">
        <v>50.0</v>
      </c>
      <c r="L2315" s="179" t="s">
        <v>161</v>
      </c>
    </row>
    <row r="2316" ht="11.25" customHeight="1">
      <c r="A2316" s="191" t="s">
        <v>6949</v>
      </c>
      <c r="B2316" s="191" t="s">
        <v>6950</v>
      </c>
      <c r="C2316" s="241" t="s">
        <v>135</v>
      </c>
      <c r="D2316" s="179" t="s">
        <v>6951</v>
      </c>
      <c r="E2316" s="179" t="s">
        <v>6952</v>
      </c>
      <c r="F2316" s="241" t="s">
        <v>1967</v>
      </c>
      <c r="G2316" s="241">
        <v>1.0</v>
      </c>
      <c r="H2316" s="241">
        <v>1.0</v>
      </c>
      <c r="I2316" s="241">
        <v>6.0</v>
      </c>
      <c r="J2316" s="241">
        <v>50.0</v>
      </c>
      <c r="K2316" s="241">
        <v>50.0</v>
      </c>
      <c r="L2316" s="179" t="s">
        <v>161</v>
      </c>
    </row>
    <row r="2317" ht="11.25" customHeight="1">
      <c r="A2317" s="191" t="s">
        <v>6949</v>
      </c>
      <c r="B2317" s="191" t="s">
        <v>6950</v>
      </c>
      <c r="C2317" s="241" t="s">
        <v>135</v>
      </c>
      <c r="D2317" s="179" t="s">
        <v>6953</v>
      </c>
      <c r="E2317" s="179" t="s">
        <v>6954</v>
      </c>
      <c r="F2317" s="241" t="s">
        <v>1967</v>
      </c>
      <c r="G2317" s="241">
        <v>1.0</v>
      </c>
      <c r="H2317" s="241">
        <v>1.0</v>
      </c>
      <c r="I2317" s="241">
        <v>6.0</v>
      </c>
      <c r="J2317" s="241">
        <v>50.0</v>
      </c>
      <c r="K2317" s="241">
        <v>50.0</v>
      </c>
      <c r="L2317" s="179" t="s">
        <v>161</v>
      </c>
    </row>
    <row r="2318" ht="11.25" customHeight="1">
      <c r="A2318" s="191" t="s">
        <v>6949</v>
      </c>
      <c r="B2318" s="191" t="s">
        <v>6950</v>
      </c>
      <c r="C2318" s="241" t="s">
        <v>135</v>
      </c>
      <c r="D2318" s="179" t="s">
        <v>6955</v>
      </c>
      <c r="E2318" s="179" t="s">
        <v>6956</v>
      </c>
      <c r="F2318" s="241" t="s">
        <v>1967</v>
      </c>
      <c r="G2318" s="241">
        <v>1.0</v>
      </c>
      <c r="H2318" s="241">
        <v>1.0</v>
      </c>
      <c r="I2318" s="241">
        <v>6.0</v>
      </c>
      <c r="J2318" s="241">
        <v>50.0</v>
      </c>
      <c r="K2318" s="241">
        <v>50.0</v>
      </c>
      <c r="L2318" s="179" t="s">
        <v>161</v>
      </c>
    </row>
    <row r="2319" ht="11.25" customHeight="1">
      <c r="A2319" s="191" t="s">
        <v>6949</v>
      </c>
      <c r="B2319" s="191" t="s">
        <v>6950</v>
      </c>
      <c r="C2319" s="241" t="s">
        <v>135</v>
      </c>
      <c r="D2319" s="179" t="s">
        <v>6957</v>
      </c>
      <c r="E2319" s="179" t="s">
        <v>6958</v>
      </c>
      <c r="F2319" s="241" t="s">
        <v>1967</v>
      </c>
      <c r="G2319" s="241">
        <v>1.0</v>
      </c>
      <c r="H2319" s="241">
        <v>1.0</v>
      </c>
      <c r="I2319" s="241">
        <v>6.0</v>
      </c>
      <c r="J2319" s="241">
        <v>50.0</v>
      </c>
      <c r="K2319" s="241">
        <v>50.0</v>
      </c>
      <c r="L2319" s="179" t="s">
        <v>161</v>
      </c>
    </row>
    <row r="2320" ht="11.25" customHeight="1">
      <c r="A2320" s="191" t="s">
        <v>1540</v>
      </c>
      <c r="B2320" s="191" t="s">
        <v>1539</v>
      </c>
      <c r="C2320" s="241" t="s">
        <v>135</v>
      </c>
      <c r="D2320" s="179" t="s">
        <v>6929</v>
      </c>
      <c r="E2320" s="179" t="s">
        <v>6930</v>
      </c>
      <c r="F2320" s="241" t="s">
        <v>1967</v>
      </c>
      <c r="G2320" s="241">
        <v>1.0</v>
      </c>
      <c r="H2320" s="241">
        <v>1.0</v>
      </c>
      <c r="I2320" s="241">
        <v>5.0</v>
      </c>
      <c r="J2320" s="257">
        <v>50.0</v>
      </c>
      <c r="K2320" s="258">
        <v>50.0</v>
      </c>
      <c r="L2320" s="179" t="s">
        <v>161</v>
      </c>
    </row>
    <row r="2321" ht="11.25" customHeight="1">
      <c r="A2321" s="191" t="s">
        <v>1540</v>
      </c>
      <c r="B2321" s="191" t="s">
        <v>1539</v>
      </c>
      <c r="C2321" s="241" t="s">
        <v>135</v>
      </c>
      <c r="D2321" s="179" t="s">
        <v>6959</v>
      </c>
      <c r="E2321" s="179" t="s">
        <v>6960</v>
      </c>
      <c r="F2321" s="241" t="s">
        <v>1967</v>
      </c>
      <c r="G2321" s="241">
        <v>1.0</v>
      </c>
      <c r="H2321" s="241">
        <v>1.0</v>
      </c>
      <c r="I2321" s="241">
        <v>5.0</v>
      </c>
      <c r="J2321" s="257">
        <v>50.0</v>
      </c>
      <c r="K2321" s="258">
        <v>50.0</v>
      </c>
      <c r="L2321" s="179" t="s">
        <v>161</v>
      </c>
    </row>
    <row r="2322" ht="11.25" customHeight="1">
      <c r="A2322" s="191" t="s">
        <v>1540</v>
      </c>
      <c r="B2322" s="191" t="s">
        <v>1539</v>
      </c>
      <c r="C2322" s="241" t="s">
        <v>135</v>
      </c>
      <c r="D2322" s="179" t="s">
        <v>6961</v>
      </c>
      <c r="E2322" s="179" t="s">
        <v>6962</v>
      </c>
      <c r="F2322" s="241" t="s">
        <v>1967</v>
      </c>
      <c r="G2322" s="241">
        <v>1.0</v>
      </c>
      <c r="H2322" s="241">
        <v>1.0</v>
      </c>
      <c r="I2322" s="241">
        <v>5.0</v>
      </c>
      <c r="J2322" s="257">
        <v>50.0</v>
      </c>
      <c r="K2322" s="258">
        <v>50.0</v>
      </c>
      <c r="L2322" s="179" t="s">
        <v>161</v>
      </c>
    </row>
    <row r="2323" ht="11.25" customHeight="1">
      <c r="A2323" s="191" t="s">
        <v>1540</v>
      </c>
      <c r="B2323" s="191" t="s">
        <v>1539</v>
      </c>
      <c r="C2323" s="241" t="s">
        <v>135</v>
      </c>
      <c r="D2323" s="179" t="s">
        <v>6963</v>
      </c>
      <c r="E2323" s="179" t="s">
        <v>6964</v>
      </c>
      <c r="F2323" s="241" t="s">
        <v>1967</v>
      </c>
      <c r="G2323" s="241">
        <v>1.0</v>
      </c>
      <c r="H2323" s="241">
        <v>1.0</v>
      </c>
      <c r="I2323" s="241">
        <v>5.0</v>
      </c>
      <c r="J2323" s="257">
        <v>50.0</v>
      </c>
      <c r="K2323" s="258">
        <v>50.0</v>
      </c>
      <c r="L2323" s="179" t="s">
        <v>161</v>
      </c>
    </row>
    <row r="2324" ht="11.25" customHeight="1">
      <c r="A2324" s="191" t="s">
        <v>1540</v>
      </c>
      <c r="B2324" s="191" t="s">
        <v>1539</v>
      </c>
      <c r="C2324" s="241" t="s">
        <v>135</v>
      </c>
      <c r="D2324" s="179" t="s">
        <v>6965</v>
      </c>
      <c r="E2324" s="179" t="s">
        <v>6966</v>
      </c>
      <c r="F2324" s="241" t="s">
        <v>1967</v>
      </c>
      <c r="G2324" s="241">
        <v>1.0</v>
      </c>
      <c r="H2324" s="241">
        <v>1.0</v>
      </c>
      <c r="I2324" s="241">
        <v>5.0</v>
      </c>
      <c r="J2324" s="257">
        <v>50.0</v>
      </c>
      <c r="K2324" s="258">
        <v>50.0</v>
      </c>
      <c r="L2324" s="179" t="s">
        <v>161</v>
      </c>
    </row>
    <row r="2325" ht="11.25" customHeight="1">
      <c r="A2325" s="191" t="s">
        <v>1540</v>
      </c>
      <c r="B2325" s="191" t="s">
        <v>1539</v>
      </c>
      <c r="C2325" s="241" t="s">
        <v>135</v>
      </c>
      <c r="D2325" s="179" t="s">
        <v>6967</v>
      </c>
      <c r="E2325" s="179" t="s">
        <v>6968</v>
      </c>
      <c r="F2325" s="241" t="s">
        <v>1967</v>
      </c>
      <c r="G2325" s="241">
        <v>1.0</v>
      </c>
      <c r="H2325" s="241">
        <v>1.0</v>
      </c>
      <c r="I2325" s="241">
        <v>5.0</v>
      </c>
      <c r="J2325" s="257">
        <v>50.0</v>
      </c>
      <c r="K2325" s="258">
        <v>50.0</v>
      </c>
      <c r="L2325" s="179" t="s">
        <v>161</v>
      </c>
    </row>
    <row r="2326" ht="11.25" customHeight="1">
      <c r="A2326" s="191" t="s">
        <v>1540</v>
      </c>
      <c r="B2326" s="191" t="s">
        <v>1539</v>
      </c>
      <c r="C2326" s="241" t="s">
        <v>135</v>
      </c>
      <c r="D2326" s="179" t="s">
        <v>6969</v>
      </c>
      <c r="E2326" s="179" t="s">
        <v>6970</v>
      </c>
      <c r="F2326" s="241" t="s">
        <v>1967</v>
      </c>
      <c r="G2326" s="241">
        <v>1.0</v>
      </c>
      <c r="H2326" s="241">
        <v>1.0</v>
      </c>
      <c r="I2326" s="241">
        <v>5.0</v>
      </c>
      <c r="J2326" s="257">
        <v>50.0</v>
      </c>
      <c r="K2326" s="258">
        <v>50.0</v>
      </c>
      <c r="L2326" s="179" t="s">
        <v>161</v>
      </c>
    </row>
    <row r="2327" ht="11.25" customHeight="1">
      <c r="A2327" s="191" t="s">
        <v>1548</v>
      </c>
      <c r="B2327" s="191" t="s">
        <v>1547</v>
      </c>
      <c r="C2327" s="241" t="s">
        <v>135</v>
      </c>
      <c r="D2327" s="179" t="s">
        <v>6971</v>
      </c>
      <c r="E2327" s="179" t="s">
        <v>6972</v>
      </c>
      <c r="F2327" s="241" t="s">
        <v>1967</v>
      </c>
      <c r="G2327" s="241">
        <v>1.0</v>
      </c>
      <c r="H2327" s="241">
        <v>1.0</v>
      </c>
      <c r="I2327" s="241">
        <v>6.0</v>
      </c>
      <c r="J2327" s="257">
        <v>50.0</v>
      </c>
      <c r="K2327" s="258">
        <v>50.0</v>
      </c>
      <c r="L2327" s="179" t="s">
        <v>161</v>
      </c>
    </row>
    <row r="2328" ht="11.25" customHeight="1">
      <c r="A2328" s="191" t="s">
        <v>1548</v>
      </c>
      <c r="B2328" s="191" t="s">
        <v>1547</v>
      </c>
      <c r="C2328" s="241" t="s">
        <v>135</v>
      </c>
      <c r="D2328" s="179" t="s">
        <v>6929</v>
      </c>
      <c r="E2328" s="179" t="s">
        <v>6930</v>
      </c>
      <c r="F2328" s="241" t="s">
        <v>1967</v>
      </c>
      <c r="G2328" s="241">
        <v>1.0</v>
      </c>
      <c r="H2328" s="241">
        <v>1.0</v>
      </c>
      <c r="I2328" s="241">
        <v>6.0</v>
      </c>
      <c r="J2328" s="257">
        <v>50.0</v>
      </c>
      <c r="K2328" s="258">
        <v>50.0</v>
      </c>
      <c r="L2328" s="179" t="s">
        <v>161</v>
      </c>
    </row>
    <row r="2329" ht="11.25" customHeight="1">
      <c r="A2329" s="191" t="s">
        <v>1548</v>
      </c>
      <c r="B2329" s="191" t="s">
        <v>1547</v>
      </c>
      <c r="C2329" s="241" t="s">
        <v>135</v>
      </c>
      <c r="D2329" s="179" t="s">
        <v>6973</v>
      </c>
      <c r="E2329" s="179" t="s">
        <v>6974</v>
      </c>
      <c r="F2329" s="241" t="s">
        <v>1967</v>
      </c>
      <c r="G2329" s="241">
        <v>1.0</v>
      </c>
      <c r="H2329" s="241">
        <v>1.0</v>
      </c>
      <c r="I2329" s="241">
        <v>6.0</v>
      </c>
      <c r="J2329" s="257">
        <v>50.0</v>
      </c>
      <c r="K2329" s="258">
        <v>50.0</v>
      </c>
      <c r="L2329" s="179" t="s">
        <v>161</v>
      </c>
    </row>
    <row r="2330" ht="11.25" customHeight="1">
      <c r="A2330" s="191" t="s">
        <v>1548</v>
      </c>
      <c r="B2330" s="191" t="s">
        <v>1547</v>
      </c>
      <c r="C2330" s="241" t="s">
        <v>135</v>
      </c>
      <c r="D2330" s="179" t="s">
        <v>6975</v>
      </c>
      <c r="E2330" s="179" t="s">
        <v>6976</v>
      </c>
      <c r="F2330" s="241" t="s">
        <v>1967</v>
      </c>
      <c r="G2330" s="241">
        <v>1.0</v>
      </c>
      <c r="H2330" s="241">
        <v>1.0</v>
      </c>
      <c r="I2330" s="241">
        <v>6.0</v>
      </c>
      <c r="J2330" s="257">
        <v>50.0</v>
      </c>
      <c r="K2330" s="258">
        <v>50.0</v>
      </c>
      <c r="L2330" s="179" t="s">
        <v>161</v>
      </c>
    </row>
    <row r="2331" ht="11.25" customHeight="1">
      <c r="A2331" s="191" t="s">
        <v>1548</v>
      </c>
      <c r="B2331" s="191" t="s">
        <v>1547</v>
      </c>
      <c r="C2331" s="241" t="s">
        <v>135</v>
      </c>
      <c r="D2331" s="179" t="s">
        <v>6977</v>
      </c>
      <c r="E2331" s="179" t="s">
        <v>6978</v>
      </c>
      <c r="F2331" s="241" t="s">
        <v>1967</v>
      </c>
      <c r="G2331" s="241">
        <v>1.0</v>
      </c>
      <c r="H2331" s="241">
        <v>1.0</v>
      </c>
      <c r="I2331" s="241">
        <v>6.0</v>
      </c>
      <c r="J2331" s="257">
        <v>50.0</v>
      </c>
      <c r="K2331" s="258">
        <v>50.0</v>
      </c>
      <c r="L2331" s="179" t="s">
        <v>161</v>
      </c>
    </row>
    <row r="2332" ht="11.25" customHeight="1">
      <c r="A2332" s="191" t="s">
        <v>6979</v>
      </c>
      <c r="B2332" s="191" t="s">
        <v>6980</v>
      </c>
      <c r="C2332" s="241" t="s">
        <v>135</v>
      </c>
      <c r="D2332" s="179" t="s">
        <v>6981</v>
      </c>
      <c r="E2332" s="179" t="s">
        <v>6982</v>
      </c>
      <c r="F2332" s="241" t="s">
        <v>1967</v>
      </c>
      <c r="G2332" s="241">
        <v>1.0</v>
      </c>
      <c r="H2332" s="241">
        <v>1.0</v>
      </c>
      <c r="I2332" s="241">
        <v>6.0</v>
      </c>
      <c r="J2332" s="241">
        <v>50.0</v>
      </c>
      <c r="K2332" s="241">
        <v>50.0</v>
      </c>
      <c r="L2332" s="179" t="s">
        <v>161</v>
      </c>
    </row>
    <row r="2333" ht="11.25" customHeight="1">
      <c r="A2333" s="191" t="s">
        <v>6979</v>
      </c>
      <c r="B2333" s="191" t="s">
        <v>6980</v>
      </c>
      <c r="C2333" s="241" t="s">
        <v>135</v>
      </c>
      <c r="D2333" s="179" t="s">
        <v>6983</v>
      </c>
      <c r="E2333" s="179" t="s">
        <v>6984</v>
      </c>
      <c r="F2333" s="241" t="s">
        <v>1967</v>
      </c>
      <c r="G2333" s="241">
        <v>1.0</v>
      </c>
      <c r="H2333" s="241">
        <v>1.0</v>
      </c>
      <c r="I2333" s="241">
        <v>6.0</v>
      </c>
      <c r="J2333" s="241">
        <v>50.0</v>
      </c>
      <c r="K2333" s="241">
        <v>50.0</v>
      </c>
      <c r="L2333" s="179" t="s">
        <v>161</v>
      </c>
    </row>
    <row r="2334" ht="11.25" customHeight="1">
      <c r="A2334" s="191" t="s">
        <v>6979</v>
      </c>
      <c r="B2334" s="191" t="s">
        <v>6980</v>
      </c>
      <c r="C2334" s="241" t="s">
        <v>135</v>
      </c>
      <c r="D2334" s="179" t="s">
        <v>6951</v>
      </c>
      <c r="E2334" s="179" t="s">
        <v>6952</v>
      </c>
      <c r="F2334" s="241" t="s">
        <v>1967</v>
      </c>
      <c r="G2334" s="241">
        <v>1.0</v>
      </c>
      <c r="H2334" s="241">
        <v>1.0</v>
      </c>
      <c r="I2334" s="241">
        <v>6.0</v>
      </c>
      <c r="J2334" s="241">
        <v>50.0</v>
      </c>
      <c r="K2334" s="241">
        <v>50.0</v>
      </c>
      <c r="L2334" s="179" t="s">
        <v>161</v>
      </c>
    </row>
    <row r="2335" ht="11.25" customHeight="1">
      <c r="A2335" s="191" t="s">
        <v>6979</v>
      </c>
      <c r="B2335" s="191" t="s">
        <v>6980</v>
      </c>
      <c r="C2335" s="241" t="s">
        <v>135</v>
      </c>
      <c r="D2335" s="179" t="s">
        <v>6985</v>
      </c>
      <c r="E2335" s="179" t="s">
        <v>6986</v>
      </c>
      <c r="F2335" s="241" t="s">
        <v>1967</v>
      </c>
      <c r="G2335" s="241">
        <v>1.0</v>
      </c>
      <c r="H2335" s="241">
        <v>1.0</v>
      </c>
      <c r="I2335" s="241">
        <v>6.0</v>
      </c>
      <c r="J2335" s="241">
        <v>50.0</v>
      </c>
      <c r="K2335" s="241">
        <v>50.0</v>
      </c>
      <c r="L2335" s="179" t="s">
        <v>161</v>
      </c>
    </row>
    <row r="2336" ht="11.25" customHeight="1">
      <c r="A2336" s="191" t="s">
        <v>6979</v>
      </c>
      <c r="B2336" s="191" t="s">
        <v>6980</v>
      </c>
      <c r="C2336" s="241" t="s">
        <v>135</v>
      </c>
      <c r="D2336" s="179" t="s">
        <v>6987</v>
      </c>
      <c r="E2336" s="179" t="s">
        <v>6988</v>
      </c>
      <c r="F2336" s="241" t="s">
        <v>1967</v>
      </c>
      <c r="G2336" s="241">
        <v>1.0</v>
      </c>
      <c r="H2336" s="241">
        <v>1.0</v>
      </c>
      <c r="I2336" s="241">
        <v>6.0</v>
      </c>
      <c r="J2336" s="241">
        <v>50.0</v>
      </c>
      <c r="K2336" s="241">
        <v>50.0</v>
      </c>
      <c r="L2336" s="179" t="s">
        <v>161</v>
      </c>
    </row>
    <row r="2337" ht="11.25" customHeight="1">
      <c r="A2337" s="191" t="s">
        <v>6979</v>
      </c>
      <c r="B2337" s="191" t="s">
        <v>6980</v>
      </c>
      <c r="C2337" s="241" t="s">
        <v>135</v>
      </c>
      <c r="D2337" s="179" t="s">
        <v>6732</v>
      </c>
      <c r="E2337" s="179" t="s">
        <v>6733</v>
      </c>
      <c r="F2337" s="241" t="s">
        <v>1967</v>
      </c>
      <c r="G2337" s="241">
        <v>1.0</v>
      </c>
      <c r="H2337" s="241">
        <v>1.0</v>
      </c>
      <c r="I2337" s="241">
        <v>6.0</v>
      </c>
      <c r="J2337" s="241">
        <v>50.0</v>
      </c>
      <c r="K2337" s="241">
        <v>50.0</v>
      </c>
      <c r="L2337" s="179" t="s">
        <v>161</v>
      </c>
    </row>
    <row r="2338" ht="11.25" customHeight="1">
      <c r="A2338" s="191" t="s">
        <v>6979</v>
      </c>
      <c r="B2338" s="191" t="s">
        <v>6980</v>
      </c>
      <c r="C2338" s="241" t="s">
        <v>135</v>
      </c>
      <c r="D2338" s="179" t="s">
        <v>6989</v>
      </c>
      <c r="E2338" s="179" t="s">
        <v>6990</v>
      </c>
      <c r="F2338" s="241" t="s">
        <v>1967</v>
      </c>
      <c r="G2338" s="241">
        <v>1.0</v>
      </c>
      <c r="H2338" s="241">
        <v>1.0</v>
      </c>
      <c r="I2338" s="241">
        <v>6.0</v>
      </c>
      <c r="J2338" s="241">
        <v>50.0</v>
      </c>
      <c r="K2338" s="241">
        <v>50.0</v>
      </c>
      <c r="L2338" s="179" t="s">
        <v>161</v>
      </c>
    </row>
    <row r="2339" ht="11.25" customHeight="1">
      <c r="A2339" s="191" t="s">
        <v>6979</v>
      </c>
      <c r="B2339" s="191" t="s">
        <v>6980</v>
      </c>
      <c r="C2339" s="241" t="s">
        <v>135</v>
      </c>
      <c r="D2339" s="179" t="s">
        <v>6991</v>
      </c>
      <c r="E2339" s="179" t="s">
        <v>6992</v>
      </c>
      <c r="F2339" s="241" t="s">
        <v>1967</v>
      </c>
      <c r="G2339" s="241">
        <v>1.0</v>
      </c>
      <c r="H2339" s="241">
        <v>1.0</v>
      </c>
      <c r="I2339" s="241">
        <v>6.0</v>
      </c>
      <c r="J2339" s="241">
        <v>50.0</v>
      </c>
      <c r="K2339" s="241">
        <v>50.0</v>
      </c>
      <c r="L2339" s="179" t="s">
        <v>161</v>
      </c>
    </row>
    <row r="2340" ht="11.25" customHeight="1">
      <c r="A2340" s="191" t="s">
        <v>6979</v>
      </c>
      <c r="B2340" s="191" t="s">
        <v>6980</v>
      </c>
      <c r="C2340" s="241" t="s">
        <v>135</v>
      </c>
      <c r="D2340" s="179" t="s">
        <v>6993</v>
      </c>
      <c r="E2340" s="179" t="s">
        <v>6994</v>
      </c>
      <c r="F2340" s="241" t="s">
        <v>1967</v>
      </c>
      <c r="G2340" s="241">
        <v>1.0</v>
      </c>
      <c r="H2340" s="241">
        <v>1.0</v>
      </c>
      <c r="I2340" s="241">
        <v>6.0</v>
      </c>
      <c r="J2340" s="241">
        <v>50.0</v>
      </c>
      <c r="K2340" s="241">
        <v>50.0</v>
      </c>
      <c r="L2340" s="179" t="s">
        <v>161</v>
      </c>
    </row>
    <row r="2341" ht="11.25" customHeight="1">
      <c r="A2341" s="191" t="s">
        <v>6979</v>
      </c>
      <c r="B2341" s="191" t="s">
        <v>6980</v>
      </c>
      <c r="C2341" s="241" t="s">
        <v>135</v>
      </c>
      <c r="D2341" s="179" t="s">
        <v>6995</v>
      </c>
      <c r="E2341" s="179"/>
      <c r="F2341" s="241" t="s">
        <v>1967</v>
      </c>
      <c r="G2341" s="241">
        <v>1.0</v>
      </c>
      <c r="H2341" s="241">
        <v>1.0</v>
      </c>
      <c r="I2341" s="241">
        <v>6.0</v>
      </c>
      <c r="J2341" s="241">
        <v>50.0</v>
      </c>
      <c r="K2341" s="241">
        <v>50.0</v>
      </c>
      <c r="L2341" s="179" t="s">
        <v>161</v>
      </c>
    </row>
    <row r="2342" ht="11.25" customHeight="1">
      <c r="A2342" s="191" t="s">
        <v>6979</v>
      </c>
      <c r="B2342" s="191" t="s">
        <v>6980</v>
      </c>
      <c r="C2342" s="241" t="s">
        <v>135</v>
      </c>
      <c r="D2342" s="179" t="s">
        <v>6996</v>
      </c>
      <c r="E2342" s="179" t="s">
        <v>6997</v>
      </c>
      <c r="F2342" s="241" t="s">
        <v>1967</v>
      </c>
      <c r="G2342" s="241">
        <v>1.0</v>
      </c>
      <c r="H2342" s="241">
        <v>1.0</v>
      </c>
      <c r="I2342" s="241">
        <v>6.0</v>
      </c>
      <c r="J2342" s="241">
        <v>50.0</v>
      </c>
      <c r="K2342" s="241">
        <v>50.0</v>
      </c>
      <c r="L2342" s="179" t="s">
        <v>161</v>
      </c>
    </row>
    <row r="2343" ht="11.25" customHeight="1">
      <c r="A2343" s="191" t="s">
        <v>6979</v>
      </c>
      <c r="B2343" s="191" t="s">
        <v>6980</v>
      </c>
      <c r="C2343" s="241" t="s">
        <v>135</v>
      </c>
      <c r="D2343" s="179" t="s">
        <v>6998</v>
      </c>
      <c r="E2343" s="179" t="s">
        <v>6999</v>
      </c>
      <c r="F2343" s="241" t="s">
        <v>1967</v>
      </c>
      <c r="G2343" s="241">
        <v>1.0</v>
      </c>
      <c r="H2343" s="241">
        <v>1.0</v>
      </c>
      <c r="I2343" s="241">
        <v>6.0</v>
      </c>
      <c r="J2343" s="241">
        <v>50.0</v>
      </c>
      <c r="K2343" s="241">
        <v>50.0</v>
      </c>
      <c r="L2343" s="179" t="s">
        <v>161</v>
      </c>
    </row>
    <row r="2344" ht="11.25" customHeight="1">
      <c r="A2344" s="191" t="s">
        <v>6979</v>
      </c>
      <c r="B2344" s="191" t="s">
        <v>6980</v>
      </c>
      <c r="C2344" s="241" t="s">
        <v>135</v>
      </c>
      <c r="D2344" s="179" t="s">
        <v>7000</v>
      </c>
      <c r="E2344" s="179" t="s">
        <v>7001</v>
      </c>
      <c r="F2344" s="241" t="s">
        <v>1967</v>
      </c>
      <c r="G2344" s="241">
        <v>1.0</v>
      </c>
      <c r="H2344" s="241">
        <v>1.0</v>
      </c>
      <c r="I2344" s="241">
        <v>6.0</v>
      </c>
      <c r="J2344" s="241">
        <v>50.0</v>
      </c>
      <c r="K2344" s="241">
        <v>50.0</v>
      </c>
      <c r="L2344" s="179" t="s">
        <v>161</v>
      </c>
    </row>
    <row r="2345" ht="11.25" customHeight="1">
      <c r="A2345" s="191" t="s">
        <v>6979</v>
      </c>
      <c r="B2345" s="191" t="s">
        <v>6980</v>
      </c>
      <c r="C2345" s="241" t="s">
        <v>135</v>
      </c>
      <c r="D2345" s="179" t="s">
        <v>7002</v>
      </c>
      <c r="E2345" s="179" t="s">
        <v>7003</v>
      </c>
      <c r="F2345" s="241" t="s">
        <v>1967</v>
      </c>
      <c r="G2345" s="241">
        <v>1.0</v>
      </c>
      <c r="H2345" s="241">
        <v>1.0</v>
      </c>
      <c r="I2345" s="241">
        <v>6.0</v>
      </c>
      <c r="J2345" s="241">
        <v>50.0</v>
      </c>
      <c r="K2345" s="241">
        <v>50.0</v>
      </c>
      <c r="L2345" s="179" t="s">
        <v>161</v>
      </c>
    </row>
    <row r="2346" ht="11.25" customHeight="1">
      <c r="A2346" s="191" t="s">
        <v>6979</v>
      </c>
      <c r="B2346" s="191" t="s">
        <v>6980</v>
      </c>
      <c r="C2346" s="241" t="s">
        <v>135</v>
      </c>
      <c r="D2346" s="179" t="s">
        <v>6770</v>
      </c>
      <c r="E2346" s="179" t="s">
        <v>6771</v>
      </c>
      <c r="F2346" s="241" t="s">
        <v>1967</v>
      </c>
      <c r="G2346" s="241">
        <v>1.0</v>
      </c>
      <c r="H2346" s="241">
        <v>1.0</v>
      </c>
      <c r="I2346" s="241">
        <v>6.0</v>
      </c>
      <c r="J2346" s="241">
        <v>50.0</v>
      </c>
      <c r="K2346" s="241">
        <v>50.0</v>
      </c>
      <c r="L2346" s="179" t="s">
        <v>161</v>
      </c>
    </row>
    <row r="2347" ht="11.25" customHeight="1">
      <c r="A2347" s="191" t="s">
        <v>6979</v>
      </c>
      <c r="B2347" s="191" t="s">
        <v>6980</v>
      </c>
      <c r="C2347" s="241" t="s">
        <v>135</v>
      </c>
      <c r="D2347" s="179" t="s">
        <v>7004</v>
      </c>
      <c r="E2347" s="179" t="s">
        <v>7005</v>
      </c>
      <c r="F2347" s="241" t="s">
        <v>1967</v>
      </c>
      <c r="G2347" s="241">
        <v>1.0</v>
      </c>
      <c r="H2347" s="241">
        <v>1.0</v>
      </c>
      <c r="I2347" s="241">
        <v>6.0</v>
      </c>
      <c r="J2347" s="241">
        <v>50.0</v>
      </c>
      <c r="K2347" s="241">
        <v>50.0</v>
      </c>
      <c r="L2347" s="179" t="s">
        <v>161</v>
      </c>
    </row>
    <row r="2348" ht="11.25" customHeight="1">
      <c r="A2348" s="191" t="s">
        <v>6979</v>
      </c>
      <c r="B2348" s="191" t="s">
        <v>6980</v>
      </c>
      <c r="C2348" s="241" t="s">
        <v>135</v>
      </c>
      <c r="D2348" s="179" t="s">
        <v>7006</v>
      </c>
      <c r="E2348" s="179" t="s">
        <v>7007</v>
      </c>
      <c r="F2348" s="241" t="s">
        <v>1967</v>
      </c>
      <c r="G2348" s="241">
        <v>1.0</v>
      </c>
      <c r="H2348" s="241">
        <v>1.0</v>
      </c>
      <c r="I2348" s="241">
        <v>6.0</v>
      </c>
      <c r="J2348" s="241">
        <v>50.0</v>
      </c>
      <c r="K2348" s="241">
        <v>50.0</v>
      </c>
      <c r="L2348" s="179" t="s">
        <v>161</v>
      </c>
    </row>
    <row r="2349" ht="11.25" customHeight="1">
      <c r="A2349" s="191" t="s">
        <v>7008</v>
      </c>
      <c r="B2349" s="191" t="s">
        <v>7009</v>
      </c>
      <c r="C2349" s="241" t="s">
        <v>135</v>
      </c>
      <c r="D2349" s="179" t="s">
        <v>7010</v>
      </c>
      <c r="E2349" s="179" t="s">
        <v>6982</v>
      </c>
      <c r="F2349" s="241" t="s">
        <v>1967</v>
      </c>
      <c r="G2349" s="241">
        <v>1.0</v>
      </c>
      <c r="H2349" s="241">
        <v>1.0</v>
      </c>
      <c r="I2349" s="241">
        <v>6.0</v>
      </c>
      <c r="J2349" s="241">
        <v>50.0</v>
      </c>
      <c r="K2349" s="241">
        <v>50.0</v>
      </c>
      <c r="L2349" s="179" t="s">
        <v>161</v>
      </c>
    </row>
    <row r="2350" ht="11.25" customHeight="1">
      <c r="A2350" s="191" t="s">
        <v>7008</v>
      </c>
      <c r="B2350" s="191" t="s">
        <v>7009</v>
      </c>
      <c r="C2350" s="241" t="s">
        <v>135</v>
      </c>
      <c r="D2350" s="179" t="s">
        <v>6983</v>
      </c>
      <c r="E2350" s="179" t="s">
        <v>7011</v>
      </c>
      <c r="F2350" s="241" t="s">
        <v>1967</v>
      </c>
      <c r="G2350" s="241">
        <v>1.0</v>
      </c>
      <c r="H2350" s="241">
        <v>1.0</v>
      </c>
      <c r="I2350" s="241">
        <v>6.0</v>
      </c>
      <c r="J2350" s="241">
        <v>50.0</v>
      </c>
      <c r="K2350" s="241">
        <v>50.0</v>
      </c>
      <c r="L2350" s="179" t="s">
        <v>161</v>
      </c>
    </row>
    <row r="2351" ht="11.25" customHeight="1">
      <c r="A2351" s="191" t="s">
        <v>7008</v>
      </c>
      <c r="B2351" s="191" t="s">
        <v>7009</v>
      </c>
      <c r="C2351" s="241" t="s">
        <v>135</v>
      </c>
      <c r="D2351" s="179" t="s">
        <v>6732</v>
      </c>
      <c r="E2351" s="179" t="s">
        <v>6733</v>
      </c>
      <c r="F2351" s="241" t="s">
        <v>1967</v>
      </c>
      <c r="G2351" s="241">
        <v>1.0</v>
      </c>
      <c r="H2351" s="241">
        <v>1.0</v>
      </c>
      <c r="I2351" s="241">
        <v>6.0</v>
      </c>
      <c r="J2351" s="241">
        <v>50.0</v>
      </c>
      <c r="K2351" s="241">
        <v>50.0</v>
      </c>
      <c r="L2351" s="179" t="s">
        <v>161</v>
      </c>
    </row>
    <row r="2352" ht="11.25" customHeight="1">
      <c r="A2352" s="191" t="s">
        <v>7008</v>
      </c>
      <c r="B2352" s="191" t="s">
        <v>7009</v>
      </c>
      <c r="C2352" s="241" t="s">
        <v>135</v>
      </c>
      <c r="D2352" s="179" t="s">
        <v>7012</v>
      </c>
      <c r="E2352" s="179" t="s">
        <v>7013</v>
      </c>
      <c r="F2352" s="241" t="s">
        <v>1967</v>
      </c>
      <c r="G2352" s="241">
        <v>1.0</v>
      </c>
      <c r="H2352" s="241">
        <v>1.0</v>
      </c>
      <c r="I2352" s="241">
        <v>6.0</v>
      </c>
      <c r="J2352" s="241">
        <v>50.0</v>
      </c>
      <c r="K2352" s="241">
        <v>50.0</v>
      </c>
      <c r="L2352" s="179" t="s">
        <v>161</v>
      </c>
    </row>
    <row r="2353" ht="11.25" customHeight="1">
      <c r="A2353" s="191" t="s">
        <v>7008</v>
      </c>
      <c r="B2353" s="191" t="s">
        <v>7009</v>
      </c>
      <c r="C2353" s="241" t="s">
        <v>135</v>
      </c>
      <c r="D2353" s="179" t="s">
        <v>7014</v>
      </c>
      <c r="E2353" s="179" t="s">
        <v>7015</v>
      </c>
      <c r="F2353" s="241" t="s">
        <v>1967</v>
      </c>
      <c r="G2353" s="241">
        <v>1.0</v>
      </c>
      <c r="H2353" s="241">
        <v>1.0</v>
      </c>
      <c r="I2353" s="241">
        <v>6.0</v>
      </c>
      <c r="J2353" s="241">
        <v>50.0</v>
      </c>
      <c r="K2353" s="241">
        <v>50.0</v>
      </c>
      <c r="L2353" s="179" t="s">
        <v>161</v>
      </c>
    </row>
    <row r="2354" ht="11.25" customHeight="1">
      <c r="A2354" s="191" t="s">
        <v>7008</v>
      </c>
      <c r="B2354" s="191" t="s">
        <v>7009</v>
      </c>
      <c r="C2354" s="241" t="s">
        <v>135</v>
      </c>
      <c r="D2354" s="179" t="s">
        <v>7016</v>
      </c>
      <c r="E2354" s="179" t="s">
        <v>6743</v>
      </c>
      <c r="F2354" s="241" t="s">
        <v>1967</v>
      </c>
      <c r="G2354" s="241">
        <v>1.0</v>
      </c>
      <c r="H2354" s="241">
        <v>1.0</v>
      </c>
      <c r="I2354" s="241">
        <v>6.0</v>
      </c>
      <c r="J2354" s="241">
        <v>50.0</v>
      </c>
      <c r="K2354" s="241">
        <v>50.0</v>
      </c>
      <c r="L2354" s="179" t="s">
        <v>161</v>
      </c>
    </row>
    <row r="2355" ht="11.25" customHeight="1">
      <c r="A2355" s="191" t="s">
        <v>7008</v>
      </c>
      <c r="B2355" s="191" t="s">
        <v>7009</v>
      </c>
      <c r="C2355" s="241" t="s">
        <v>135</v>
      </c>
      <c r="D2355" s="179" t="s">
        <v>7017</v>
      </c>
      <c r="E2355" s="179" t="s">
        <v>7018</v>
      </c>
      <c r="F2355" s="241" t="s">
        <v>1967</v>
      </c>
      <c r="G2355" s="241">
        <v>1.0</v>
      </c>
      <c r="H2355" s="241">
        <v>1.0</v>
      </c>
      <c r="I2355" s="241">
        <v>6.0</v>
      </c>
      <c r="J2355" s="241">
        <v>50.0</v>
      </c>
      <c r="K2355" s="241">
        <v>50.0</v>
      </c>
      <c r="L2355" s="179" t="s">
        <v>161</v>
      </c>
    </row>
    <row r="2356" ht="11.25" customHeight="1">
      <c r="A2356" s="191" t="s">
        <v>7008</v>
      </c>
      <c r="B2356" s="191" t="s">
        <v>7009</v>
      </c>
      <c r="C2356" s="241" t="s">
        <v>135</v>
      </c>
      <c r="D2356" s="179" t="s">
        <v>7019</v>
      </c>
      <c r="E2356" s="179" t="s">
        <v>7020</v>
      </c>
      <c r="F2356" s="241" t="s">
        <v>1967</v>
      </c>
      <c r="G2356" s="241">
        <v>1.0</v>
      </c>
      <c r="H2356" s="241">
        <v>1.0</v>
      </c>
      <c r="I2356" s="241">
        <v>6.0</v>
      </c>
      <c r="J2356" s="241">
        <v>50.0</v>
      </c>
      <c r="K2356" s="241">
        <v>50.0</v>
      </c>
      <c r="L2356" s="179" t="s">
        <v>161</v>
      </c>
    </row>
    <row r="2357" ht="11.25" customHeight="1">
      <c r="A2357" s="191" t="s">
        <v>7008</v>
      </c>
      <c r="B2357" s="191" t="s">
        <v>7009</v>
      </c>
      <c r="C2357" s="241" t="s">
        <v>135</v>
      </c>
      <c r="D2357" s="179" t="s">
        <v>7021</v>
      </c>
      <c r="E2357" s="179" t="s">
        <v>7022</v>
      </c>
      <c r="F2357" s="241" t="s">
        <v>1967</v>
      </c>
      <c r="G2357" s="241">
        <v>1.0</v>
      </c>
      <c r="H2357" s="241">
        <v>1.0</v>
      </c>
      <c r="I2357" s="241">
        <v>6.0</v>
      </c>
      <c r="J2357" s="241">
        <v>50.0</v>
      </c>
      <c r="K2357" s="241">
        <v>50.0</v>
      </c>
      <c r="L2357" s="179" t="s">
        <v>161</v>
      </c>
    </row>
    <row r="2358" ht="11.25" customHeight="1">
      <c r="A2358" s="191" t="s">
        <v>7008</v>
      </c>
      <c r="B2358" s="191" t="s">
        <v>7009</v>
      </c>
      <c r="C2358" s="241" t="s">
        <v>135</v>
      </c>
      <c r="D2358" s="179" t="s">
        <v>7023</v>
      </c>
      <c r="E2358" s="179" t="s">
        <v>7024</v>
      </c>
      <c r="F2358" s="241" t="s">
        <v>1967</v>
      </c>
      <c r="G2358" s="241">
        <v>1.0</v>
      </c>
      <c r="H2358" s="241">
        <v>1.0</v>
      </c>
      <c r="I2358" s="241">
        <v>6.0</v>
      </c>
      <c r="J2358" s="241">
        <v>50.0</v>
      </c>
      <c r="K2358" s="241">
        <v>50.0</v>
      </c>
      <c r="L2358" s="179" t="s">
        <v>161</v>
      </c>
    </row>
    <row r="2359" ht="11.25" customHeight="1">
      <c r="A2359" s="191" t="s">
        <v>7008</v>
      </c>
      <c r="B2359" s="191" t="s">
        <v>7009</v>
      </c>
      <c r="C2359" s="241" t="s">
        <v>135</v>
      </c>
      <c r="D2359" s="179" t="s">
        <v>7025</v>
      </c>
      <c r="E2359" s="179" t="s">
        <v>7026</v>
      </c>
      <c r="F2359" s="241" t="s">
        <v>1967</v>
      </c>
      <c r="G2359" s="241">
        <v>1.0</v>
      </c>
      <c r="H2359" s="241">
        <v>1.0</v>
      </c>
      <c r="I2359" s="241">
        <v>6.0</v>
      </c>
      <c r="J2359" s="241">
        <v>50.0</v>
      </c>
      <c r="K2359" s="241">
        <v>50.0</v>
      </c>
      <c r="L2359" s="179" t="s">
        <v>161</v>
      </c>
    </row>
    <row r="2360" ht="11.25" customHeight="1">
      <c r="A2360" s="191" t="s">
        <v>7008</v>
      </c>
      <c r="B2360" s="191" t="s">
        <v>7009</v>
      </c>
      <c r="C2360" s="241" t="s">
        <v>135</v>
      </c>
      <c r="D2360" s="179" t="s">
        <v>7027</v>
      </c>
      <c r="E2360" s="179" t="s">
        <v>7028</v>
      </c>
      <c r="F2360" s="241" t="s">
        <v>1967</v>
      </c>
      <c r="G2360" s="241">
        <v>1.0</v>
      </c>
      <c r="H2360" s="241">
        <v>1.0</v>
      </c>
      <c r="I2360" s="241">
        <v>6.0</v>
      </c>
      <c r="J2360" s="241">
        <v>50.0</v>
      </c>
      <c r="K2360" s="241">
        <v>50.0</v>
      </c>
      <c r="L2360" s="179" t="s">
        <v>161</v>
      </c>
    </row>
    <row r="2361" ht="11.25" customHeight="1">
      <c r="A2361" s="191" t="s">
        <v>7008</v>
      </c>
      <c r="B2361" s="191" t="s">
        <v>7009</v>
      </c>
      <c r="C2361" s="241" t="s">
        <v>135</v>
      </c>
      <c r="D2361" s="179" t="s">
        <v>7029</v>
      </c>
      <c r="E2361" s="179" t="s">
        <v>7030</v>
      </c>
      <c r="F2361" s="241" t="s">
        <v>1967</v>
      </c>
      <c r="G2361" s="241">
        <v>1.0</v>
      </c>
      <c r="H2361" s="241">
        <v>1.0</v>
      </c>
      <c r="I2361" s="241">
        <v>6.0</v>
      </c>
      <c r="J2361" s="241">
        <v>50.0</v>
      </c>
      <c r="K2361" s="241">
        <v>50.0</v>
      </c>
      <c r="L2361" s="179" t="s">
        <v>161</v>
      </c>
    </row>
    <row r="2362" ht="11.25" customHeight="1">
      <c r="A2362" s="191" t="s">
        <v>7008</v>
      </c>
      <c r="B2362" s="191" t="s">
        <v>7009</v>
      </c>
      <c r="C2362" s="241" t="s">
        <v>135</v>
      </c>
      <c r="D2362" s="179" t="s">
        <v>7031</v>
      </c>
      <c r="E2362" s="179" t="s">
        <v>7032</v>
      </c>
      <c r="F2362" s="241" t="s">
        <v>1967</v>
      </c>
      <c r="G2362" s="241">
        <v>1.0</v>
      </c>
      <c r="H2362" s="241">
        <v>1.0</v>
      </c>
      <c r="I2362" s="241">
        <v>6.0</v>
      </c>
      <c r="J2362" s="241">
        <v>50.0</v>
      </c>
      <c r="K2362" s="241">
        <v>50.0</v>
      </c>
      <c r="L2362" s="179" t="s">
        <v>161</v>
      </c>
    </row>
    <row r="2363" ht="11.25" customHeight="1">
      <c r="A2363" s="191" t="s">
        <v>7008</v>
      </c>
      <c r="B2363" s="191" t="s">
        <v>7009</v>
      </c>
      <c r="C2363" s="241" t="s">
        <v>135</v>
      </c>
      <c r="D2363" s="179" t="s">
        <v>7033</v>
      </c>
      <c r="E2363" s="179" t="s">
        <v>7034</v>
      </c>
      <c r="F2363" s="241" t="s">
        <v>1967</v>
      </c>
      <c r="G2363" s="241">
        <v>1.0</v>
      </c>
      <c r="H2363" s="241">
        <v>1.0</v>
      </c>
      <c r="I2363" s="241">
        <v>6.0</v>
      </c>
      <c r="J2363" s="241">
        <v>50.0</v>
      </c>
      <c r="K2363" s="241">
        <v>50.0</v>
      </c>
      <c r="L2363" s="179" t="s">
        <v>161</v>
      </c>
    </row>
    <row r="2364" ht="11.25" customHeight="1">
      <c r="A2364" s="191" t="s">
        <v>7035</v>
      </c>
      <c r="B2364" s="191" t="s">
        <v>6556</v>
      </c>
      <c r="C2364" s="241" t="s">
        <v>135</v>
      </c>
      <c r="D2364" s="179" t="s">
        <v>7036</v>
      </c>
      <c r="E2364" s="179" t="s">
        <v>7037</v>
      </c>
      <c r="F2364" s="241" t="s">
        <v>1967</v>
      </c>
      <c r="G2364" s="241">
        <v>1.0</v>
      </c>
      <c r="H2364" s="241">
        <v>2.0</v>
      </c>
      <c r="I2364" s="241">
        <v>4.0</v>
      </c>
      <c r="J2364" s="241">
        <v>50.0</v>
      </c>
      <c r="K2364" s="241">
        <v>25.0</v>
      </c>
      <c r="L2364" s="179" t="s">
        <v>161</v>
      </c>
    </row>
    <row r="2365" ht="11.25" customHeight="1">
      <c r="A2365" s="191" t="s">
        <v>7038</v>
      </c>
      <c r="B2365" s="191" t="s">
        <v>7039</v>
      </c>
      <c r="C2365" s="241" t="s">
        <v>135</v>
      </c>
      <c r="D2365" s="179" t="s">
        <v>7040</v>
      </c>
      <c r="E2365" s="179" t="s">
        <v>6952</v>
      </c>
      <c r="F2365" s="241" t="s">
        <v>1967</v>
      </c>
      <c r="G2365" s="241">
        <v>1.0</v>
      </c>
      <c r="H2365" s="241">
        <v>1.0</v>
      </c>
      <c r="I2365" s="241">
        <v>5.0</v>
      </c>
      <c r="J2365" s="257">
        <v>50.0</v>
      </c>
      <c r="K2365" s="258">
        <v>50.0</v>
      </c>
      <c r="L2365" s="179" t="s">
        <v>161</v>
      </c>
    </row>
    <row r="2366" ht="11.25" customHeight="1">
      <c r="A2366" s="191" t="s">
        <v>7038</v>
      </c>
      <c r="B2366" s="191" t="s">
        <v>7039</v>
      </c>
      <c r="C2366" s="241" t="s">
        <v>135</v>
      </c>
      <c r="D2366" s="179" t="s">
        <v>7041</v>
      </c>
      <c r="E2366" s="179" t="s">
        <v>7042</v>
      </c>
      <c r="F2366" s="241" t="s">
        <v>1967</v>
      </c>
      <c r="G2366" s="241">
        <v>1.0</v>
      </c>
      <c r="H2366" s="241">
        <v>1.0</v>
      </c>
      <c r="I2366" s="241">
        <v>5.0</v>
      </c>
      <c r="J2366" s="257">
        <v>50.0</v>
      </c>
      <c r="K2366" s="258">
        <v>50.0</v>
      </c>
      <c r="L2366" s="179" t="s">
        <v>161</v>
      </c>
    </row>
    <row r="2367" ht="11.25" customHeight="1">
      <c r="A2367" s="191" t="s">
        <v>7038</v>
      </c>
      <c r="B2367" s="191" t="s">
        <v>7039</v>
      </c>
      <c r="C2367" s="241" t="s">
        <v>135</v>
      </c>
      <c r="D2367" s="179" t="s">
        <v>7043</v>
      </c>
      <c r="E2367" s="179" t="s">
        <v>7044</v>
      </c>
      <c r="F2367" s="241" t="s">
        <v>1967</v>
      </c>
      <c r="G2367" s="241">
        <v>1.0</v>
      </c>
      <c r="H2367" s="241">
        <v>1.0</v>
      </c>
      <c r="I2367" s="241">
        <v>5.0</v>
      </c>
      <c r="J2367" s="257">
        <v>50.0</v>
      </c>
      <c r="K2367" s="258">
        <v>50.0</v>
      </c>
      <c r="L2367" s="179" t="s">
        <v>161</v>
      </c>
    </row>
    <row r="2368" ht="11.25" customHeight="1">
      <c r="A2368" s="191" t="s">
        <v>7038</v>
      </c>
      <c r="B2368" s="191" t="s">
        <v>7039</v>
      </c>
      <c r="C2368" s="241" t="s">
        <v>135</v>
      </c>
      <c r="D2368" s="179" t="s">
        <v>7045</v>
      </c>
      <c r="E2368" s="179" t="s">
        <v>7046</v>
      </c>
      <c r="F2368" s="241" t="s">
        <v>1967</v>
      </c>
      <c r="G2368" s="241">
        <v>1.0</v>
      </c>
      <c r="H2368" s="241">
        <v>1.0</v>
      </c>
      <c r="I2368" s="241">
        <v>5.0</v>
      </c>
      <c r="J2368" s="257">
        <v>50.0</v>
      </c>
      <c r="K2368" s="258">
        <v>50.0</v>
      </c>
      <c r="L2368" s="179" t="s">
        <v>161</v>
      </c>
    </row>
    <row r="2369" ht="11.25" customHeight="1">
      <c r="A2369" s="191" t="s">
        <v>7038</v>
      </c>
      <c r="B2369" s="191" t="s">
        <v>7039</v>
      </c>
      <c r="C2369" s="241" t="s">
        <v>135</v>
      </c>
      <c r="D2369" s="179" t="s">
        <v>7047</v>
      </c>
      <c r="E2369" s="179" t="s">
        <v>7048</v>
      </c>
      <c r="F2369" s="241" t="s">
        <v>1967</v>
      </c>
      <c r="G2369" s="241">
        <v>1.0</v>
      </c>
      <c r="H2369" s="241">
        <v>1.0</v>
      </c>
      <c r="I2369" s="241">
        <v>5.0</v>
      </c>
      <c r="J2369" s="257">
        <v>50.0</v>
      </c>
      <c r="K2369" s="258">
        <v>50.0</v>
      </c>
      <c r="L2369" s="179" t="s">
        <v>161</v>
      </c>
    </row>
    <row r="2370" ht="11.25" customHeight="1">
      <c r="A2370" s="191" t="s">
        <v>7038</v>
      </c>
      <c r="B2370" s="191" t="s">
        <v>7039</v>
      </c>
      <c r="C2370" s="241" t="s">
        <v>135</v>
      </c>
      <c r="D2370" s="179" t="s">
        <v>7049</v>
      </c>
      <c r="E2370" s="179" t="s">
        <v>6992</v>
      </c>
      <c r="F2370" s="241" t="s">
        <v>1967</v>
      </c>
      <c r="G2370" s="241">
        <v>1.0</v>
      </c>
      <c r="H2370" s="241">
        <v>1.0</v>
      </c>
      <c r="I2370" s="241">
        <v>5.0</v>
      </c>
      <c r="J2370" s="257">
        <v>50.0</v>
      </c>
      <c r="K2370" s="258">
        <v>50.0</v>
      </c>
      <c r="L2370" s="179" t="s">
        <v>161</v>
      </c>
    </row>
    <row r="2371" ht="11.25" customHeight="1">
      <c r="A2371" s="191" t="s">
        <v>7038</v>
      </c>
      <c r="B2371" s="191" t="s">
        <v>7039</v>
      </c>
      <c r="C2371" s="241" t="s">
        <v>135</v>
      </c>
      <c r="D2371" s="179" t="s">
        <v>7050</v>
      </c>
      <c r="E2371" s="179" t="s">
        <v>7051</v>
      </c>
      <c r="F2371" s="241" t="s">
        <v>1967</v>
      </c>
      <c r="G2371" s="241">
        <v>1.0</v>
      </c>
      <c r="H2371" s="241">
        <v>1.0</v>
      </c>
      <c r="I2371" s="241">
        <v>5.0</v>
      </c>
      <c r="J2371" s="257">
        <v>50.0</v>
      </c>
      <c r="K2371" s="258">
        <v>50.0</v>
      </c>
      <c r="L2371" s="179" t="s">
        <v>161</v>
      </c>
    </row>
    <row r="2372" ht="11.25" customHeight="1">
      <c r="A2372" s="191" t="s">
        <v>7038</v>
      </c>
      <c r="B2372" s="191" t="s">
        <v>7039</v>
      </c>
      <c r="C2372" s="241" t="s">
        <v>135</v>
      </c>
      <c r="D2372" s="179" t="s">
        <v>7052</v>
      </c>
      <c r="E2372" s="179" t="s">
        <v>7053</v>
      </c>
      <c r="F2372" s="241" t="s">
        <v>1967</v>
      </c>
      <c r="G2372" s="241">
        <v>1.0</v>
      </c>
      <c r="H2372" s="241">
        <v>1.0</v>
      </c>
      <c r="I2372" s="241">
        <v>5.0</v>
      </c>
      <c r="J2372" s="257">
        <v>50.0</v>
      </c>
      <c r="K2372" s="258">
        <v>50.0</v>
      </c>
      <c r="L2372" s="179" t="s">
        <v>161</v>
      </c>
    </row>
    <row r="2373" ht="11.25" customHeight="1">
      <c r="A2373" s="191" t="s">
        <v>7038</v>
      </c>
      <c r="B2373" s="191" t="s">
        <v>7039</v>
      </c>
      <c r="C2373" s="241" t="s">
        <v>135</v>
      </c>
      <c r="D2373" s="179" t="s">
        <v>7054</v>
      </c>
      <c r="E2373" s="179" t="s">
        <v>7055</v>
      </c>
      <c r="F2373" s="241" t="s">
        <v>1967</v>
      </c>
      <c r="G2373" s="241">
        <v>1.0</v>
      </c>
      <c r="H2373" s="241">
        <v>1.0</v>
      </c>
      <c r="I2373" s="241">
        <v>5.0</v>
      </c>
      <c r="J2373" s="257">
        <v>50.0</v>
      </c>
      <c r="K2373" s="258">
        <v>50.0</v>
      </c>
      <c r="L2373" s="179" t="s">
        <v>161</v>
      </c>
    </row>
    <row r="2374" ht="11.25" customHeight="1">
      <c r="A2374" s="191" t="s">
        <v>7038</v>
      </c>
      <c r="B2374" s="191" t="s">
        <v>7039</v>
      </c>
      <c r="C2374" s="241" t="s">
        <v>135</v>
      </c>
      <c r="D2374" s="179" t="s">
        <v>7056</v>
      </c>
      <c r="E2374" s="179" t="s">
        <v>7057</v>
      </c>
      <c r="F2374" s="241" t="s">
        <v>1967</v>
      </c>
      <c r="G2374" s="241">
        <v>1.0</v>
      </c>
      <c r="H2374" s="241">
        <v>1.0</v>
      </c>
      <c r="I2374" s="241">
        <v>5.0</v>
      </c>
      <c r="J2374" s="257">
        <v>50.0</v>
      </c>
      <c r="K2374" s="258">
        <v>50.0</v>
      </c>
      <c r="L2374" s="179" t="s">
        <v>161</v>
      </c>
    </row>
    <row r="2375" ht="11.25" customHeight="1">
      <c r="A2375" s="191" t="s">
        <v>7038</v>
      </c>
      <c r="B2375" s="191" t="s">
        <v>7039</v>
      </c>
      <c r="C2375" s="241" t="s">
        <v>135</v>
      </c>
      <c r="D2375" s="179" t="s">
        <v>7058</v>
      </c>
      <c r="E2375" s="179" t="s">
        <v>7059</v>
      </c>
      <c r="F2375" s="241" t="s">
        <v>1967</v>
      </c>
      <c r="G2375" s="241">
        <v>1.0</v>
      </c>
      <c r="H2375" s="241">
        <v>1.0</v>
      </c>
      <c r="I2375" s="241">
        <v>5.0</v>
      </c>
      <c r="J2375" s="257">
        <v>50.0</v>
      </c>
      <c r="K2375" s="258">
        <v>50.0</v>
      </c>
      <c r="L2375" s="179" t="s">
        <v>161</v>
      </c>
    </row>
    <row r="2376" ht="11.25" customHeight="1">
      <c r="A2376" s="191" t="s">
        <v>7038</v>
      </c>
      <c r="B2376" s="191" t="s">
        <v>7039</v>
      </c>
      <c r="C2376" s="241" t="s">
        <v>135</v>
      </c>
      <c r="D2376" s="179" t="s">
        <v>7060</v>
      </c>
      <c r="E2376" s="179" t="s">
        <v>7061</v>
      </c>
      <c r="F2376" s="241" t="s">
        <v>1967</v>
      </c>
      <c r="G2376" s="241">
        <v>1.0</v>
      </c>
      <c r="H2376" s="241">
        <v>1.0</v>
      </c>
      <c r="I2376" s="241">
        <v>5.0</v>
      </c>
      <c r="J2376" s="257">
        <v>50.0</v>
      </c>
      <c r="K2376" s="258">
        <v>50.0</v>
      </c>
      <c r="L2376" s="179" t="s">
        <v>161</v>
      </c>
    </row>
    <row r="2377" ht="11.25" customHeight="1">
      <c r="A2377" s="191" t="s">
        <v>7038</v>
      </c>
      <c r="B2377" s="191" t="s">
        <v>7039</v>
      </c>
      <c r="C2377" s="241" t="s">
        <v>135</v>
      </c>
      <c r="D2377" s="179" t="s">
        <v>7062</v>
      </c>
      <c r="E2377" s="179" t="s">
        <v>7063</v>
      </c>
      <c r="F2377" s="241" t="s">
        <v>1967</v>
      </c>
      <c r="G2377" s="241">
        <v>1.0</v>
      </c>
      <c r="H2377" s="241">
        <v>1.0</v>
      </c>
      <c r="I2377" s="241">
        <v>5.0</v>
      </c>
      <c r="J2377" s="257">
        <v>50.0</v>
      </c>
      <c r="K2377" s="258">
        <v>50.0</v>
      </c>
      <c r="L2377" s="179" t="s">
        <v>161</v>
      </c>
    </row>
    <row r="2378" ht="11.25" customHeight="1">
      <c r="A2378" s="191" t="s">
        <v>7038</v>
      </c>
      <c r="B2378" s="191" t="s">
        <v>7039</v>
      </c>
      <c r="C2378" s="241" t="s">
        <v>135</v>
      </c>
      <c r="D2378" s="179" t="s">
        <v>7064</v>
      </c>
      <c r="E2378" s="179" t="s">
        <v>7065</v>
      </c>
      <c r="F2378" s="241" t="s">
        <v>1967</v>
      </c>
      <c r="G2378" s="241">
        <v>1.0</v>
      </c>
      <c r="H2378" s="241">
        <v>1.0</v>
      </c>
      <c r="I2378" s="241">
        <v>5.0</v>
      </c>
      <c r="J2378" s="257">
        <v>50.0</v>
      </c>
      <c r="K2378" s="258">
        <v>50.0</v>
      </c>
      <c r="L2378" s="179" t="s">
        <v>161</v>
      </c>
    </row>
    <row r="2379" ht="11.25" customHeight="1">
      <c r="A2379" s="191" t="s">
        <v>7066</v>
      </c>
      <c r="B2379" s="191" t="s">
        <v>7067</v>
      </c>
      <c r="C2379" s="241" t="s">
        <v>135</v>
      </c>
      <c r="D2379" s="179" t="s">
        <v>7068</v>
      </c>
      <c r="E2379" s="179" t="s">
        <v>7069</v>
      </c>
      <c r="F2379" s="241" t="s">
        <v>1967</v>
      </c>
      <c r="G2379" s="241">
        <v>1.0</v>
      </c>
      <c r="H2379" s="241">
        <v>1.0</v>
      </c>
      <c r="I2379" s="241">
        <v>6.0</v>
      </c>
      <c r="J2379" s="241">
        <v>50.0</v>
      </c>
      <c r="K2379" s="241">
        <v>50.0</v>
      </c>
      <c r="L2379" s="179" t="s">
        <v>161</v>
      </c>
    </row>
    <row r="2380" ht="11.25" customHeight="1">
      <c r="A2380" s="191" t="s">
        <v>7066</v>
      </c>
      <c r="B2380" s="191" t="s">
        <v>7067</v>
      </c>
      <c r="C2380" s="241" t="s">
        <v>135</v>
      </c>
      <c r="D2380" s="179" t="s">
        <v>7070</v>
      </c>
      <c r="E2380" s="179" t="s">
        <v>7071</v>
      </c>
      <c r="F2380" s="241" t="s">
        <v>1967</v>
      </c>
      <c r="G2380" s="241">
        <v>1.0</v>
      </c>
      <c r="H2380" s="241">
        <v>1.0</v>
      </c>
      <c r="I2380" s="241">
        <v>6.0</v>
      </c>
      <c r="J2380" s="241">
        <v>50.0</v>
      </c>
      <c r="K2380" s="241">
        <v>50.0</v>
      </c>
      <c r="L2380" s="179" t="s">
        <v>161</v>
      </c>
    </row>
    <row r="2381" ht="11.25" customHeight="1">
      <c r="A2381" s="191" t="s">
        <v>7066</v>
      </c>
      <c r="B2381" s="191" t="s">
        <v>7067</v>
      </c>
      <c r="C2381" s="241" t="s">
        <v>135</v>
      </c>
      <c r="D2381" s="179" t="s">
        <v>7072</v>
      </c>
      <c r="E2381" s="179" t="s">
        <v>7073</v>
      </c>
      <c r="F2381" s="241" t="s">
        <v>1967</v>
      </c>
      <c r="G2381" s="241">
        <v>1.0</v>
      </c>
      <c r="H2381" s="241">
        <v>1.0</v>
      </c>
      <c r="I2381" s="241">
        <v>6.0</v>
      </c>
      <c r="J2381" s="241">
        <v>50.0</v>
      </c>
      <c r="K2381" s="241">
        <v>50.0</v>
      </c>
      <c r="L2381" s="179" t="s">
        <v>161</v>
      </c>
    </row>
    <row r="2382" ht="11.25" customHeight="1">
      <c r="A2382" s="191" t="s">
        <v>7074</v>
      </c>
      <c r="B2382" s="191" t="s">
        <v>7075</v>
      </c>
      <c r="C2382" s="241" t="s">
        <v>135</v>
      </c>
      <c r="D2382" s="179" t="s">
        <v>7076</v>
      </c>
      <c r="E2382" s="179" t="s">
        <v>7077</v>
      </c>
      <c r="F2382" s="241" t="s">
        <v>1967</v>
      </c>
      <c r="G2382" s="241">
        <v>1.0</v>
      </c>
      <c r="H2382" s="241">
        <v>1.0</v>
      </c>
      <c r="I2382" s="241">
        <v>6.0</v>
      </c>
      <c r="J2382" s="257">
        <v>50.0</v>
      </c>
      <c r="K2382" s="258">
        <v>50.0</v>
      </c>
      <c r="L2382" s="179" t="s">
        <v>161</v>
      </c>
    </row>
    <row r="2383" ht="11.25" customHeight="1">
      <c r="A2383" s="191" t="s">
        <v>7074</v>
      </c>
      <c r="B2383" s="191" t="s">
        <v>7075</v>
      </c>
      <c r="C2383" s="241" t="s">
        <v>135</v>
      </c>
      <c r="D2383" s="179" t="s">
        <v>7078</v>
      </c>
      <c r="E2383" s="179" t="s">
        <v>7079</v>
      </c>
      <c r="F2383" s="241" t="s">
        <v>1967</v>
      </c>
      <c r="G2383" s="241">
        <v>1.0</v>
      </c>
      <c r="H2383" s="241">
        <v>1.0</v>
      </c>
      <c r="I2383" s="241">
        <v>6.0</v>
      </c>
      <c r="J2383" s="257">
        <v>50.0</v>
      </c>
      <c r="K2383" s="258">
        <v>50.0</v>
      </c>
      <c r="L2383" s="179" t="s">
        <v>161</v>
      </c>
    </row>
    <row r="2384" ht="11.25" customHeight="1">
      <c r="A2384" s="191" t="s">
        <v>7074</v>
      </c>
      <c r="B2384" s="191" t="s">
        <v>7075</v>
      </c>
      <c r="C2384" s="241" t="s">
        <v>135</v>
      </c>
      <c r="D2384" s="179" t="s">
        <v>7080</v>
      </c>
      <c r="E2384" s="179" t="s">
        <v>7081</v>
      </c>
      <c r="F2384" s="241" t="s">
        <v>1967</v>
      </c>
      <c r="G2384" s="241">
        <v>1.0</v>
      </c>
      <c r="H2384" s="241">
        <v>1.0</v>
      </c>
      <c r="I2384" s="241">
        <v>6.0</v>
      </c>
      <c r="J2384" s="257">
        <v>50.0</v>
      </c>
      <c r="K2384" s="258">
        <v>50.0</v>
      </c>
      <c r="L2384" s="179" t="s">
        <v>161</v>
      </c>
    </row>
    <row r="2385" ht="11.25" customHeight="1">
      <c r="A2385" s="191" t="s">
        <v>7074</v>
      </c>
      <c r="B2385" s="191" t="s">
        <v>7075</v>
      </c>
      <c r="C2385" s="241" t="s">
        <v>135</v>
      </c>
      <c r="D2385" s="179" t="s">
        <v>7082</v>
      </c>
      <c r="E2385" s="179" t="s">
        <v>6893</v>
      </c>
      <c r="F2385" s="241" t="s">
        <v>1967</v>
      </c>
      <c r="G2385" s="241">
        <v>1.0</v>
      </c>
      <c r="H2385" s="241">
        <v>1.0</v>
      </c>
      <c r="I2385" s="241">
        <v>6.0</v>
      </c>
      <c r="J2385" s="257">
        <v>50.0</v>
      </c>
      <c r="K2385" s="258">
        <v>50.0</v>
      </c>
      <c r="L2385" s="179" t="s">
        <v>161</v>
      </c>
    </row>
    <row r="2386" ht="11.25" customHeight="1">
      <c r="A2386" s="191" t="s">
        <v>7083</v>
      </c>
      <c r="B2386" s="191" t="s">
        <v>7084</v>
      </c>
      <c r="C2386" s="241" t="s">
        <v>135</v>
      </c>
      <c r="D2386" s="179" t="s">
        <v>7085</v>
      </c>
      <c r="E2386" s="179" t="s">
        <v>7086</v>
      </c>
      <c r="F2386" s="241" t="s">
        <v>1967</v>
      </c>
      <c r="G2386" s="241">
        <v>1.0</v>
      </c>
      <c r="H2386" s="241">
        <v>1.0</v>
      </c>
      <c r="I2386" s="241">
        <v>6.0</v>
      </c>
      <c r="J2386" s="241">
        <v>50.0</v>
      </c>
      <c r="K2386" s="241">
        <v>50.0</v>
      </c>
      <c r="L2386" s="179" t="s">
        <v>161</v>
      </c>
    </row>
    <row r="2387" ht="11.25" customHeight="1">
      <c r="A2387" s="191" t="s">
        <v>7087</v>
      </c>
      <c r="B2387" s="191" t="s">
        <v>7084</v>
      </c>
      <c r="C2387" s="241" t="s">
        <v>135</v>
      </c>
      <c r="D2387" s="179" t="s">
        <v>7088</v>
      </c>
      <c r="E2387" s="179" t="s">
        <v>7089</v>
      </c>
      <c r="F2387" s="241" t="s">
        <v>1967</v>
      </c>
      <c r="G2387" s="241">
        <v>1.0</v>
      </c>
      <c r="H2387" s="241">
        <v>1.0</v>
      </c>
      <c r="I2387" s="241">
        <v>6.0</v>
      </c>
      <c r="J2387" s="241">
        <v>50.0</v>
      </c>
      <c r="K2387" s="241">
        <v>50.0</v>
      </c>
      <c r="L2387" s="179" t="s">
        <v>161</v>
      </c>
    </row>
    <row r="2388" ht="11.25" customHeight="1">
      <c r="A2388" s="191" t="s">
        <v>1579</v>
      </c>
      <c r="B2388" s="191" t="s">
        <v>1578</v>
      </c>
      <c r="C2388" s="241" t="s">
        <v>135</v>
      </c>
      <c r="D2388" s="179" t="s">
        <v>7090</v>
      </c>
      <c r="E2388" s="179" t="s">
        <v>7091</v>
      </c>
      <c r="F2388" s="241" t="s">
        <v>1967</v>
      </c>
      <c r="G2388" s="241">
        <v>1.0</v>
      </c>
      <c r="H2388" s="241">
        <v>1.0</v>
      </c>
      <c r="I2388" s="241">
        <v>5.0</v>
      </c>
      <c r="J2388" s="241">
        <v>50.0</v>
      </c>
      <c r="K2388" s="241">
        <v>50.0</v>
      </c>
      <c r="L2388" s="179" t="s">
        <v>161</v>
      </c>
    </row>
    <row r="2389" ht="11.25" customHeight="1">
      <c r="A2389" s="191" t="s">
        <v>7092</v>
      </c>
      <c r="B2389" s="191" t="s">
        <v>1584</v>
      </c>
      <c r="C2389" s="241" t="s">
        <v>135</v>
      </c>
      <c r="D2389" s="179" t="s">
        <v>7093</v>
      </c>
      <c r="E2389" s="179" t="s">
        <v>7094</v>
      </c>
      <c r="F2389" s="259" t="s">
        <v>1967</v>
      </c>
      <c r="G2389" s="241">
        <v>1.0</v>
      </c>
      <c r="H2389" s="241">
        <v>1.0</v>
      </c>
      <c r="I2389" s="241">
        <v>6.0</v>
      </c>
      <c r="J2389" s="257">
        <v>50.0</v>
      </c>
      <c r="K2389" s="258">
        <v>50.0</v>
      </c>
      <c r="L2389" s="179" t="s">
        <v>161</v>
      </c>
    </row>
    <row r="2390" ht="11.25" customHeight="1">
      <c r="A2390" s="191" t="s">
        <v>7092</v>
      </c>
      <c r="B2390" s="191" t="s">
        <v>1584</v>
      </c>
      <c r="C2390" s="241" t="s">
        <v>135</v>
      </c>
      <c r="D2390" s="179" t="s">
        <v>7095</v>
      </c>
      <c r="E2390" s="179" t="s">
        <v>7096</v>
      </c>
      <c r="F2390" s="259" t="s">
        <v>1967</v>
      </c>
      <c r="G2390" s="241">
        <v>1.0</v>
      </c>
      <c r="H2390" s="241">
        <v>1.0</v>
      </c>
      <c r="I2390" s="241">
        <v>6.0</v>
      </c>
      <c r="J2390" s="257">
        <v>50.0</v>
      </c>
      <c r="K2390" s="258">
        <v>50.0</v>
      </c>
      <c r="L2390" s="179" t="s">
        <v>161</v>
      </c>
    </row>
    <row r="2391" ht="11.25" customHeight="1">
      <c r="A2391" s="191" t="s">
        <v>7097</v>
      </c>
      <c r="B2391" s="191" t="s">
        <v>3612</v>
      </c>
      <c r="C2391" s="241" t="s">
        <v>135</v>
      </c>
      <c r="D2391" s="179" t="s">
        <v>7098</v>
      </c>
      <c r="E2391" s="179" t="s">
        <v>1315</v>
      </c>
      <c r="F2391" s="241" t="s">
        <v>1967</v>
      </c>
      <c r="G2391" s="241">
        <v>1.0</v>
      </c>
      <c r="H2391" s="241">
        <v>1.0</v>
      </c>
      <c r="I2391" s="241">
        <v>5.0</v>
      </c>
      <c r="J2391" s="241">
        <v>50.0</v>
      </c>
      <c r="K2391" s="241">
        <v>25.0</v>
      </c>
      <c r="L2391" s="179" t="s">
        <v>161</v>
      </c>
    </row>
    <row r="2392" ht="11.25" customHeight="1">
      <c r="A2392" s="191" t="s">
        <v>7097</v>
      </c>
      <c r="B2392" s="191" t="s">
        <v>3612</v>
      </c>
      <c r="C2392" s="241" t="s">
        <v>135</v>
      </c>
      <c r="D2392" s="179" t="s">
        <v>7099</v>
      </c>
      <c r="E2392" s="179" t="s">
        <v>3616</v>
      </c>
      <c r="F2392" s="241" t="s">
        <v>1967</v>
      </c>
      <c r="G2392" s="241">
        <v>1.0</v>
      </c>
      <c r="H2392" s="241">
        <v>1.0</v>
      </c>
      <c r="I2392" s="241">
        <v>5.0</v>
      </c>
      <c r="J2392" s="241">
        <v>50.0</v>
      </c>
      <c r="K2392" s="241">
        <v>25.0</v>
      </c>
      <c r="L2392" s="179" t="s">
        <v>161</v>
      </c>
    </row>
    <row r="2393" ht="11.25" customHeight="1">
      <c r="A2393" s="191" t="s">
        <v>1598</v>
      </c>
      <c r="B2393" s="191" t="s">
        <v>1597</v>
      </c>
      <c r="C2393" s="241" t="s">
        <v>135</v>
      </c>
      <c r="D2393" s="179" t="s">
        <v>7100</v>
      </c>
      <c r="E2393" s="179" t="s">
        <v>7101</v>
      </c>
      <c r="F2393" s="241" t="s">
        <v>1967</v>
      </c>
      <c r="G2393" s="241">
        <v>1.0</v>
      </c>
      <c r="H2393" s="241">
        <v>1.0</v>
      </c>
      <c r="I2393" s="241">
        <v>5.0</v>
      </c>
      <c r="J2393" s="257">
        <v>50.0</v>
      </c>
      <c r="K2393" s="258">
        <v>50.0</v>
      </c>
      <c r="L2393" s="179" t="s">
        <v>161</v>
      </c>
    </row>
    <row r="2394" ht="11.25" customHeight="1">
      <c r="A2394" s="191" t="s">
        <v>1598</v>
      </c>
      <c r="B2394" s="191" t="s">
        <v>1597</v>
      </c>
      <c r="C2394" s="241" t="s">
        <v>135</v>
      </c>
      <c r="D2394" s="179" t="s">
        <v>7102</v>
      </c>
      <c r="E2394" s="179" t="s">
        <v>6932</v>
      </c>
      <c r="F2394" s="241" t="s">
        <v>1967</v>
      </c>
      <c r="G2394" s="241">
        <v>1.0</v>
      </c>
      <c r="H2394" s="241">
        <v>1.0</v>
      </c>
      <c r="I2394" s="241">
        <v>5.0</v>
      </c>
      <c r="J2394" s="257">
        <v>50.0</v>
      </c>
      <c r="K2394" s="258">
        <v>50.0</v>
      </c>
      <c r="L2394" s="179" t="s">
        <v>161</v>
      </c>
    </row>
    <row r="2395" ht="11.25" customHeight="1">
      <c r="A2395" s="191" t="s">
        <v>1598</v>
      </c>
      <c r="B2395" s="191" t="s">
        <v>1597</v>
      </c>
      <c r="C2395" s="241" t="s">
        <v>135</v>
      </c>
      <c r="D2395" s="179" t="s">
        <v>7103</v>
      </c>
      <c r="E2395" s="179" t="s">
        <v>6940</v>
      </c>
      <c r="F2395" s="241" t="s">
        <v>1967</v>
      </c>
      <c r="G2395" s="241">
        <v>1.0</v>
      </c>
      <c r="H2395" s="241">
        <v>1.0</v>
      </c>
      <c r="I2395" s="241">
        <v>5.0</v>
      </c>
      <c r="J2395" s="257">
        <v>50.0</v>
      </c>
      <c r="K2395" s="258">
        <v>50.0</v>
      </c>
      <c r="L2395" s="179" t="s">
        <v>161</v>
      </c>
    </row>
    <row r="2396" ht="11.25" customHeight="1">
      <c r="A2396" s="191" t="s">
        <v>1598</v>
      </c>
      <c r="B2396" s="191" t="s">
        <v>1597</v>
      </c>
      <c r="C2396" s="241" t="s">
        <v>135</v>
      </c>
      <c r="D2396" s="179" t="s">
        <v>7104</v>
      </c>
      <c r="E2396" s="179" t="s">
        <v>7105</v>
      </c>
      <c r="F2396" s="241" t="s">
        <v>1967</v>
      </c>
      <c r="G2396" s="241">
        <v>1.0</v>
      </c>
      <c r="H2396" s="241">
        <v>1.0</v>
      </c>
      <c r="I2396" s="241">
        <v>5.0</v>
      </c>
      <c r="J2396" s="257">
        <v>50.0</v>
      </c>
      <c r="K2396" s="258">
        <v>50.0</v>
      </c>
      <c r="L2396" s="179" t="s">
        <v>161</v>
      </c>
    </row>
    <row r="2397" ht="11.25" customHeight="1">
      <c r="A2397" s="191" t="s">
        <v>1612</v>
      </c>
      <c r="B2397" s="191" t="s">
        <v>1611</v>
      </c>
      <c r="C2397" s="241" t="s">
        <v>135</v>
      </c>
      <c r="D2397" s="179" t="s">
        <v>7106</v>
      </c>
      <c r="E2397" s="179" t="s">
        <v>7107</v>
      </c>
      <c r="F2397" s="241" t="s">
        <v>1967</v>
      </c>
      <c r="G2397" s="241">
        <v>2.0</v>
      </c>
      <c r="H2397" s="241">
        <v>2.0</v>
      </c>
      <c r="I2397" s="241">
        <v>5.0</v>
      </c>
      <c r="J2397" s="257">
        <v>50.0</v>
      </c>
      <c r="K2397" s="258">
        <v>25.0</v>
      </c>
      <c r="L2397" s="179" t="s">
        <v>161</v>
      </c>
    </row>
    <row r="2398" ht="11.25" customHeight="1">
      <c r="A2398" s="191" t="s">
        <v>1612</v>
      </c>
      <c r="B2398" s="191" t="s">
        <v>1611</v>
      </c>
      <c r="C2398" s="241" t="s">
        <v>135</v>
      </c>
      <c r="D2398" s="179" t="s">
        <v>7108</v>
      </c>
      <c r="E2398" s="179" t="s">
        <v>7109</v>
      </c>
      <c r="F2398" s="241" t="s">
        <v>1967</v>
      </c>
      <c r="G2398" s="241">
        <v>2.0</v>
      </c>
      <c r="H2398" s="241">
        <v>2.0</v>
      </c>
      <c r="I2398" s="241">
        <v>5.0</v>
      </c>
      <c r="J2398" s="257">
        <v>50.0</v>
      </c>
      <c r="K2398" s="258">
        <v>25.0</v>
      </c>
      <c r="L2398" s="179" t="s">
        <v>161</v>
      </c>
    </row>
    <row r="2399" ht="11.25" customHeight="1">
      <c r="A2399" s="191" t="s">
        <v>7110</v>
      </c>
      <c r="B2399" s="191" t="s">
        <v>7111</v>
      </c>
      <c r="C2399" s="241" t="s">
        <v>135</v>
      </c>
      <c r="D2399" s="179" t="s">
        <v>6896</v>
      </c>
      <c r="E2399" s="179" t="s">
        <v>6897</v>
      </c>
      <c r="F2399" s="241" t="s">
        <v>1967</v>
      </c>
      <c r="G2399" s="241">
        <v>1.0</v>
      </c>
      <c r="H2399" s="241">
        <v>1.0</v>
      </c>
      <c r="I2399" s="241">
        <v>6.0</v>
      </c>
      <c r="J2399" s="241">
        <v>50.0</v>
      </c>
      <c r="K2399" s="241">
        <v>50.0</v>
      </c>
      <c r="L2399" s="179" t="s">
        <v>161</v>
      </c>
    </row>
    <row r="2400" ht="11.25" customHeight="1">
      <c r="A2400" s="191" t="s">
        <v>7110</v>
      </c>
      <c r="B2400" s="191" t="s">
        <v>7111</v>
      </c>
      <c r="C2400" s="241" t="s">
        <v>135</v>
      </c>
      <c r="D2400" s="179" t="s">
        <v>7112</v>
      </c>
      <c r="E2400" s="179" t="s">
        <v>6960</v>
      </c>
      <c r="F2400" s="241" t="s">
        <v>1967</v>
      </c>
      <c r="G2400" s="241">
        <v>1.0</v>
      </c>
      <c r="H2400" s="241">
        <v>1.0</v>
      </c>
      <c r="I2400" s="241">
        <v>6.0</v>
      </c>
      <c r="J2400" s="241">
        <v>50.0</v>
      </c>
      <c r="K2400" s="241">
        <v>50.0</v>
      </c>
      <c r="L2400" s="179" t="s">
        <v>161</v>
      </c>
    </row>
    <row r="2401" ht="11.25" customHeight="1">
      <c r="A2401" s="191" t="s">
        <v>7110</v>
      </c>
      <c r="B2401" s="191" t="s">
        <v>7111</v>
      </c>
      <c r="C2401" s="241" t="s">
        <v>135</v>
      </c>
      <c r="D2401" s="179" t="s">
        <v>7113</v>
      </c>
      <c r="E2401" s="179" t="s">
        <v>6802</v>
      </c>
      <c r="F2401" s="241" t="s">
        <v>1967</v>
      </c>
      <c r="G2401" s="241">
        <v>1.0</v>
      </c>
      <c r="H2401" s="241">
        <v>1.0</v>
      </c>
      <c r="I2401" s="241">
        <v>6.0</v>
      </c>
      <c r="J2401" s="241">
        <v>50.0</v>
      </c>
      <c r="K2401" s="241">
        <v>50.0</v>
      </c>
      <c r="L2401" s="179" t="s">
        <v>161</v>
      </c>
    </row>
    <row r="2402" ht="11.25" customHeight="1">
      <c r="A2402" s="191" t="s">
        <v>7110</v>
      </c>
      <c r="B2402" s="191" t="s">
        <v>7111</v>
      </c>
      <c r="C2402" s="241" t="s">
        <v>135</v>
      </c>
      <c r="D2402" s="179" t="s">
        <v>7114</v>
      </c>
      <c r="E2402" s="179" t="s">
        <v>7115</v>
      </c>
      <c r="F2402" s="241" t="s">
        <v>1967</v>
      </c>
      <c r="G2402" s="241">
        <v>1.0</v>
      </c>
      <c r="H2402" s="241">
        <v>1.0</v>
      </c>
      <c r="I2402" s="241">
        <v>6.0</v>
      </c>
      <c r="J2402" s="241">
        <v>50.0</v>
      </c>
      <c r="K2402" s="241">
        <v>50.0</v>
      </c>
      <c r="L2402" s="179" t="s">
        <v>161</v>
      </c>
    </row>
    <row r="2403" ht="11.25" customHeight="1">
      <c r="A2403" s="191" t="s">
        <v>7110</v>
      </c>
      <c r="B2403" s="191" t="s">
        <v>7111</v>
      </c>
      <c r="C2403" s="241" t="s">
        <v>135</v>
      </c>
      <c r="D2403" s="179" t="s">
        <v>6905</v>
      </c>
      <c r="E2403" s="179" t="s">
        <v>6906</v>
      </c>
      <c r="F2403" s="241" t="s">
        <v>1967</v>
      </c>
      <c r="G2403" s="241">
        <v>1.0</v>
      </c>
      <c r="H2403" s="241">
        <v>1.0</v>
      </c>
      <c r="I2403" s="241">
        <v>6.0</v>
      </c>
      <c r="J2403" s="241">
        <v>50.0</v>
      </c>
      <c r="K2403" s="241">
        <v>50.0</v>
      </c>
      <c r="L2403" s="179" t="s">
        <v>161</v>
      </c>
    </row>
    <row r="2404" ht="11.25" customHeight="1">
      <c r="A2404" s="191" t="s">
        <v>7110</v>
      </c>
      <c r="B2404" s="191" t="s">
        <v>7111</v>
      </c>
      <c r="C2404" s="241" t="s">
        <v>135</v>
      </c>
      <c r="D2404" s="179" t="s">
        <v>7116</v>
      </c>
      <c r="E2404" s="179" t="s">
        <v>6910</v>
      </c>
      <c r="F2404" s="241" t="s">
        <v>1967</v>
      </c>
      <c r="G2404" s="241">
        <v>1.0</v>
      </c>
      <c r="H2404" s="241">
        <v>1.0</v>
      </c>
      <c r="I2404" s="241">
        <v>6.0</v>
      </c>
      <c r="J2404" s="241">
        <v>50.0</v>
      </c>
      <c r="K2404" s="241">
        <v>50.0</v>
      </c>
      <c r="L2404" s="179" t="s">
        <v>161</v>
      </c>
    </row>
    <row r="2405" ht="11.25" customHeight="1">
      <c r="A2405" s="191" t="s">
        <v>7110</v>
      </c>
      <c r="B2405" s="191" t="s">
        <v>7111</v>
      </c>
      <c r="C2405" s="241" t="s">
        <v>135</v>
      </c>
      <c r="D2405" s="179" t="s">
        <v>7117</v>
      </c>
      <c r="E2405" s="179" t="s">
        <v>7118</v>
      </c>
      <c r="F2405" s="241" t="s">
        <v>1967</v>
      </c>
      <c r="G2405" s="241">
        <v>1.0</v>
      </c>
      <c r="H2405" s="241">
        <v>1.0</v>
      </c>
      <c r="I2405" s="241">
        <v>6.0</v>
      </c>
      <c r="J2405" s="241">
        <v>50.0</v>
      </c>
      <c r="K2405" s="241">
        <v>50.0</v>
      </c>
      <c r="L2405" s="179" t="s">
        <v>161</v>
      </c>
    </row>
    <row r="2406" ht="11.25" customHeight="1">
      <c r="A2406" s="191" t="s">
        <v>7110</v>
      </c>
      <c r="B2406" s="191" t="s">
        <v>7111</v>
      </c>
      <c r="C2406" s="241" t="s">
        <v>135</v>
      </c>
      <c r="D2406" s="179" t="s">
        <v>7119</v>
      </c>
      <c r="E2406" s="179" t="s">
        <v>7120</v>
      </c>
      <c r="F2406" s="241" t="s">
        <v>1967</v>
      </c>
      <c r="G2406" s="241">
        <v>1.0</v>
      </c>
      <c r="H2406" s="241">
        <v>1.0</v>
      </c>
      <c r="I2406" s="241">
        <v>6.0</v>
      </c>
      <c r="J2406" s="241">
        <v>50.0</v>
      </c>
      <c r="K2406" s="241">
        <v>50.0</v>
      </c>
      <c r="L2406" s="179" t="s">
        <v>161</v>
      </c>
    </row>
    <row r="2407" ht="11.25" customHeight="1">
      <c r="A2407" s="191" t="s">
        <v>7121</v>
      </c>
      <c r="B2407" s="191" t="s">
        <v>7122</v>
      </c>
      <c r="C2407" s="241" t="s">
        <v>135</v>
      </c>
      <c r="D2407" s="179" t="s">
        <v>6951</v>
      </c>
      <c r="E2407" s="179" t="s">
        <v>6952</v>
      </c>
      <c r="F2407" s="241" t="s">
        <v>1967</v>
      </c>
      <c r="G2407" s="241">
        <v>1.0</v>
      </c>
      <c r="H2407" s="241">
        <v>1.0</v>
      </c>
      <c r="I2407" s="241">
        <v>5.0</v>
      </c>
      <c r="J2407" s="241">
        <v>50.0</v>
      </c>
      <c r="K2407" s="241">
        <v>50.0</v>
      </c>
      <c r="L2407" s="179" t="s">
        <v>161</v>
      </c>
    </row>
    <row r="2408" ht="11.25" customHeight="1">
      <c r="A2408" s="191" t="s">
        <v>7121</v>
      </c>
      <c r="B2408" s="191" t="s">
        <v>7122</v>
      </c>
      <c r="C2408" s="241" t="s">
        <v>135</v>
      </c>
      <c r="D2408" s="179" t="s">
        <v>7123</v>
      </c>
      <c r="E2408" s="179" t="s">
        <v>7124</v>
      </c>
      <c r="F2408" s="241" t="s">
        <v>1967</v>
      </c>
      <c r="G2408" s="241">
        <v>1.0</v>
      </c>
      <c r="H2408" s="241">
        <v>1.0</v>
      </c>
      <c r="I2408" s="241">
        <v>5.0</v>
      </c>
      <c r="J2408" s="241">
        <v>50.0</v>
      </c>
      <c r="K2408" s="241">
        <v>50.0</v>
      </c>
      <c r="L2408" s="179" t="s">
        <v>161</v>
      </c>
    </row>
    <row r="2409" ht="11.25" customHeight="1">
      <c r="A2409" s="191" t="s">
        <v>7121</v>
      </c>
      <c r="B2409" s="191" t="s">
        <v>7122</v>
      </c>
      <c r="C2409" s="241" t="s">
        <v>135</v>
      </c>
      <c r="D2409" s="179" t="s">
        <v>7125</v>
      </c>
      <c r="E2409" s="179" t="s">
        <v>7126</v>
      </c>
      <c r="F2409" s="241" t="s">
        <v>1967</v>
      </c>
      <c r="G2409" s="241">
        <v>1.0</v>
      </c>
      <c r="H2409" s="241">
        <v>1.0</v>
      </c>
      <c r="I2409" s="241">
        <v>5.0</v>
      </c>
      <c r="J2409" s="241">
        <v>50.0</v>
      </c>
      <c r="K2409" s="241">
        <v>50.0</v>
      </c>
      <c r="L2409" s="179" t="s">
        <v>161</v>
      </c>
    </row>
    <row r="2410" ht="11.25" customHeight="1">
      <c r="A2410" s="191" t="s">
        <v>7121</v>
      </c>
      <c r="B2410" s="191" t="s">
        <v>7122</v>
      </c>
      <c r="C2410" s="241" t="s">
        <v>135</v>
      </c>
      <c r="D2410" s="179" t="s">
        <v>6918</v>
      </c>
      <c r="E2410" s="179" t="s">
        <v>7127</v>
      </c>
      <c r="F2410" s="241" t="s">
        <v>1967</v>
      </c>
      <c r="G2410" s="241">
        <v>1.0</v>
      </c>
      <c r="H2410" s="241">
        <v>1.0</v>
      </c>
      <c r="I2410" s="241">
        <v>5.0</v>
      </c>
      <c r="J2410" s="241">
        <v>50.0</v>
      </c>
      <c r="K2410" s="241">
        <v>50.0</v>
      </c>
      <c r="L2410" s="179" t="s">
        <v>161</v>
      </c>
    </row>
    <row r="2411" ht="11.25" customHeight="1">
      <c r="A2411" s="191" t="s">
        <v>7121</v>
      </c>
      <c r="B2411" s="191" t="s">
        <v>7122</v>
      </c>
      <c r="C2411" s="241" t="s">
        <v>135</v>
      </c>
      <c r="D2411" s="179" t="s">
        <v>7128</v>
      </c>
      <c r="E2411" s="179" t="s">
        <v>7129</v>
      </c>
      <c r="F2411" s="241" t="s">
        <v>1967</v>
      </c>
      <c r="G2411" s="241">
        <v>1.0</v>
      </c>
      <c r="H2411" s="241">
        <v>1.0</v>
      </c>
      <c r="I2411" s="241">
        <v>5.0</v>
      </c>
      <c r="J2411" s="241">
        <v>50.0</v>
      </c>
      <c r="K2411" s="241">
        <v>50.0</v>
      </c>
      <c r="L2411" s="179" t="s">
        <v>161</v>
      </c>
    </row>
    <row r="2412" ht="11.25" customHeight="1">
      <c r="A2412" s="191" t="s">
        <v>7130</v>
      </c>
      <c r="B2412" s="191" t="s">
        <v>7131</v>
      </c>
      <c r="C2412" s="241" t="s">
        <v>135</v>
      </c>
      <c r="D2412" s="179" t="s">
        <v>7132</v>
      </c>
      <c r="E2412" s="179" t="s">
        <v>7133</v>
      </c>
      <c r="F2412" s="241" t="s">
        <v>1967</v>
      </c>
      <c r="G2412" s="241">
        <v>2.0</v>
      </c>
      <c r="H2412" s="241">
        <v>2.0</v>
      </c>
      <c r="I2412" s="241">
        <v>7.0</v>
      </c>
      <c r="J2412" s="257">
        <v>50.0</v>
      </c>
      <c r="K2412" s="258">
        <v>25.0</v>
      </c>
      <c r="L2412" s="179" t="s">
        <v>161</v>
      </c>
    </row>
    <row r="2413" ht="11.25" customHeight="1">
      <c r="A2413" s="191" t="s">
        <v>7130</v>
      </c>
      <c r="B2413" s="191" t="s">
        <v>7131</v>
      </c>
      <c r="C2413" s="241" t="s">
        <v>135</v>
      </c>
      <c r="D2413" s="179" t="s">
        <v>7134</v>
      </c>
      <c r="E2413" s="179" t="s">
        <v>7135</v>
      </c>
      <c r="F2413" s="241" t="s">
        <v>1967</v>
      </c>
      <c r="G2413" s="241">
        <v>2.0</v>
      </c>
      <c r="H2413" s="241">
        <v>2.0</v>
      </c>
      <c r="I2413" s="241">
        <v>7.0</v>
      </c>
      <c r="J2413" s="257">
        <v>50.0</v>
      </c>
      <c r="K2413" s="258">
        <v>25.0</v>
      </c>
      <c r="L2413" s="179" t="s">
        <v>161</v>
      </c>
    </row>
    <row r="2414" ht="11.25" customHeight="1">
      <c r="A2414" s="191" t="s">
        <v>7130</v>
      </c>
      <c r="B2414" s="191" t="s">
        <v>7131</v>
      </c>
      <c r="C2414" s="241" t="s">
        <v>135</v>
      </c>
      <c r="D2414" s="179" t="s">
        <v>7136</v>
      </c>
      <c r="E2414" s="179" t="s">
        <v>7137</v>
      </c>
      <c r="F2414" s="241" t="s">
        <v>1967</v>
      </c>
      <c r="G2414" s="241">
        <v>2.0</v>
      </c>
      <c r="H2414" s="241">
        <v>2.0</v>
      </c>
      <c r="I2414" s="241">
        <v>7.0</v>
      </c>
      <c r="J2414" s="257">
        <v>50.0</v>
      </c>
      <c r="K2414" s="258">
        <v>25.0</v>
      </c>
      <c r="L2414" s="179" t="s">
        <v>161</v>
      </c>
    </row>
    <row r="2415" ht="11.25" customHeight="1">
      <c r="A2415" s="191" t="s">
        <v>7138</v>
      </c>
      <c r="B2415" s="191" t="s">
        <v>7139</v>
      </c>
      <c r="C2415" s="241" t="s">
        <v>135</v>
      </c>
      <c r="D2415" s="179" t="s">
        <v>7140</v>
      </c>
      <c r="E2415" s="179" t="s">
        <v>7141</v>
      </c>
      <c r="F2415" s="241" t="s">
        <v>1967</v>
      </c>
      <c r="G2415" s="241">
        <v>1.0</v>
      </c>
      <c r="H2415" s="241">
        <v>1.0</v>
      </c>
      <c r="I2415" s="241">
        <v>8.0</v>
      </c>
      <c r="J2415" s="241">
        <v>50.0</v>
      </c>
      <c r="K2415" s="241">
        <v>25.0</v>
      </c>
      <c r="L2415" s="179" t="s">
        <v>161</v>
      </c>
    </row>
    <row r="2416" ht="11.25" customHeight="1">
      <c r="A2416" s="191" t="s">
        <v>7138</v>
      </c>
      <c r="B2416" s="191" t="s">
        <v>7139</v>
      </c>
      <c r="C2416" s="241" t="s">
        <v>135</v>
      </c>
      <c r="D2416" s="179" t="s">
        <v>7142</v>
      </c>
      <c r="E2416" s="179" t="s">
        <v>7143</v>
      </c>
      <c r="F2416" s="241" t="s">
        <v>1967</v>
      </c>
      <c r="G2416" s="241">
        <v>1.0</v>
      </c>
      <c r="H2416" s="241">
        <v>1.0</v>
      </c>
      <c r="I2416" s="241">
        <v>8.0</v>
      </c>
      <c r="J2416" s="241">
        <v>50.0</v>
      </c>
      <c r="K2416" s="241">
        <v>25.0</v>
      </c>
      <c r="L2416" s="179" t="s">
        <v>161</v>
      </c>
    </row>
    <row r="2417" ht="11.25" customHeight="1">
      <c r="A2417" s="191" t="s">
        <v>7144</v>
      </c>
      <c r="B2417" s="191" t="s">
        <v>7145</v>
      </c>
      <c r="C2417" s="241" t="s">
        <v>135</v>
      </c>
      <c r="D2417" s="179" t="s">
        <v>7146</v>
      </c>
      <c r="E2417" s="179" t="s">
        <v>7147</v>
      </c>
      <c r="F2417" s="241" t="s">
        <v>1967</v>
      </c>
      <c r="G2417" s="241">
        <v>1.0</v>
      </c>
      <c r="H2417" s="241">
        <v>2.0</v>
      </c>
      <c r="I2417" s="241">
        <v>6.0</v>
      </c>
      <c r="J2417" s="241">
        <v>50.0</v>
      </c>
      <c r="K2417" s="241">
        <v>25.0</v>
      </c>
      <c r="L2417" s="179" t="s">
        <v>161</v>
      </c>
    </row>
    <row r="2418" ht="11.25" customHeight="1">
      <c r="A2418" s="191" t="s">
        <v>7148</v>
      </c>
      <c r="B2418" s="191" t="s">
        <v>7145</v>
      </c>
      <c r="C2418" s="241" t="s">
        <v>135</v>
      </c>
      <c r="D2418" s="179" t="s">
        <v>7149</v>
      </c>
      <c r="E2418" s="179" t="s">
        <v>7150</v>
      </c>
      <c r="F2418" s="241" t="s">
        <v>1967</v>
      </c>
      <c r="G2418" s="241">
        <v>1.0</v>
      </c>
      <c r="H2418" s="241">
        <v>2.0</v>
      </c>
      <c r="I2418" s="241">
        <v>6.0</v>
      </c>
      <c r="J2418" s="241">
        <v>50.0</v>
      </c>
      <c r="K2418" s="241">
        <v>25.0</v>
      </c>
      <c r="L2418" s="179" t="s">
        <v>161</v>
      </c>
    </row>
    <row r="2419" ht="11.25" customHeight="1">
      <c r="A2419" s="191" t="s">
        <v>7151</v>
      </c>
      <c r="B2419" s="191" t="s">
        <v>7152</v>
      </c>
      <c r="C2419" s="241" t="s">
        <v>135</v>
      </c>
      <c r="D2419" s="179" t="s">
        <v>7153</v>
      </c>
      <c r="E2419" s="179" t="s">
        <v>7154</v>
      </c>
      <c r="F2419" s="241" t="s">
        <v>1967</v>
      </c>
      <c r="G2419" s="241">
        <v>1.0</v>
      </c>
      <c r="H2419" s="241">
        <v>2.0</v>
      </c>
      <c r="I2419" s="241">
        <v>5.0</v>
      </c>
      <c r="J2419" s="241">
        <v>50.0</v>
      </c>
      <c r="K2419" s="241">
        <v>25.0</v>
      </c>
      <c r="L2419" s="179" t="s">
        <v>161</v>
      </c>
    </row>
    <row r="2420" ht="11.25" customHeight="1">
      <c r="A2420" s="191" t="s">
        <v>7151</v>
      </c>
      <c r="B2420" s="191" t="s">
        <v>7152</v>
      </c>
      <c r="C2420" s="241" t="s">
        <v>135</v>
      </c>
      <c r="D2420" s="179" t="s">
        <v>7155</v>
      </c>
      <c r="E2420" s="179" t="s">
        <v>6838</v>
      </c>
      <c r="F2420" s="241" t="s">
        <v>1967</v>
      </c>
      <c r="G2420" s="241">
        <v>1.0</v>
      </c>
      <c r="H2420" s="241">
        <v>2.0</v>
      </c>
      <c r="I2420" s="241">
        <v>5.0</v>
      </c>
      <c r="J2420" s="241">
        <v>50.0</v>
      </c>
      <c r="K2420" s="241">
        <v>25.0</v>
      </c>
      <c r="L2420" s="179" t="s">
        <v>161</v>
      </c>
    </row>
    <row r="2421" ht="11.25" customHeight="1">
      <c r="A2421" s="191" t="s">
        <v>7151</v>
      </c>
      <c r="B2421" s="191" t="s">
        <v>7152</v>
      </c>
      <c r="C2421" s="241" t="s">
        <v>135</v>
      </c>
      <c r="D2421" s="179" t="s">
        <v>7156</v>
      </c>
      <c r="E2421" s="179" t="s">
        <v>6840</v>
      </c>
      <c r="F2421" s="241" t="s">
        <v>1967</v>
      </c>
      <c r="G2421" s="241">
        <v>1.0</v>
      </c>
      <c r="H2421" s="241">
        <v>2.0</v>
      </c>
      <c r="I2421" s="241">
        <v>5.0</v>
      </c>
      <c r="J2421" s="241">
        <v>50.0</v>
      </c>
      <c r="K2421" s="241">
        <v>25.0</v>
      </c>
      <c r="L2421" s="179" t="s">
        <v>161</v>
      </c>
    </row>
    <row r="2422" ht="11.25" customHeight="1">
      <c r="A2422" s="191" t="s">
        <v>7151</v>
      </c>
      <c r="B2422" s="191" t="s">
        <v>7152</v>
      </c>
      <c r="C2422" s="241" t="s">
        <v>135</v>
      </c>
      <c r="D2422" s="179" t="s">
        <v>7157</v>
      </c>
      <c r="E2422" s="179" t="s">
        <v>7158</v>
      </c>
      <c r="F2422" s="241" t="s">
        <v>1967</v>
      </c>
      <c r="G2422" s="241">
        <v>1.0</v>
      </c>
      <c r="H2422" s="241">
        <v>2.0</v>
      </c>
      <c r="I2422" s="241">
        <v>5.0</v>
      </c>
      <c r="J2422" s="241">
        <v>50.0</v>
      </c>
      <c r="K2422" s="241">
        <v>25.0</v>
      </c>
      <c r="L2422" s="179" t="s">
        <v>161</v>
      </c>
    </row>
    <row r="2423" ht="11.25" customHeight="1">
      <c r="A2423" s="191" t="s">
        <v>7151</v>
      </c>
      <c r="B2423" s="191" t="s">
        <v>7152</v>
      </c>
      <c r="C2423" s="241" t="s">
        <v>135</v>
      </c>
      <c r="D2423" s="179" t="s">
        <v>7159</v>
      </c>
      <c r="E2423" s="179" t="s">
        <v>7160</v>
      </c>
      <c r="F2423" s="241" t="s">
        <v>1967</v>
      </c>
      <c r="G2423" s="241">
        <v>1.0</v>
      </c>
      <c r="H2423" s="241">
        <v>2.0</v>
      </c>
      <c r="I2423" s="241">
        <v>5.0</v>
      </c>
      <c r="J2423" s="241">
        <v>50.0</v>
      </c>
      <c r="K2423" s="241">
        <v>25.0</v>
      </c>
      <c r="L2423" s="179" t="s">
        <v>161</v>
      </c>
    </row>
    <row r="2424" ht="11.25" customHeight="1">
      <c r="A2424" s="191" t="s">
        <v>7151</v>
      </c>
      <c r="B2424" s="191" t="s">
        <v>7152</v>
      </c>
      <c r="C2424" s="241" t="s">
        <v>135</v>
      </c>
      <c r="D2424" s="179" t="s">
        <v>7134</v>
      </c>
      <c r="E2424" s="179" t="s">
        <v>7135</v>
      </c>
      <c r="F2424" s="241" t="s">
        <v>1967</v>
      </c>
      <c r="G2424" s="241">
        <v>1.0</v>
      </c>
      <c r="H2424" s="241">
        <v>2.0</v>
      </c>
      <c r="I2424" s="241">
        <v>5.0</v>
      </c>
      <c r="J2424" s="241">
        <v>50.0</v>
      </c>
      <c r="K2424" s="241">
        <v>25.0</v>
      </c>
      <c r="L2424" s="179" t="s">
        <v>161</v>
      </c>
    </row>
    <row r="2425" ht="11.25" customHeight="1">
      <c r="A2425" s="191" t="s">
        <v>7151</v>
      </c>
      <c r="B2425" s="191" t="s">
        <v>7152</v>
      </c>
      <c r="C2425" s="241" t="s">
        <v>135</v>
      </c>
      <c r="D2425" s="179" t="s">
        <v>7161</v>
      </c>
      <c r="E2425" s="179" t="s">
        <v>6783</v>
      </c>
      <c r="F2425" s="241" t="s">
        <v>1967</v>
      </c>
      <c r="G2425" s="241">
        <v>1.0</v>
      </c>
      <c r="H2425" s="241">
        <v>2.0</v>
      </c>
      <c r="I2425" s="241">
        <v>5.0</v>
      </c>
      <c r="J2425" s="241">
        <v>50.0</v>
      </c>
      <c r="K2425" s="241">
        <v>25.0</v>
      </c>
      <c r="L2425" s="179" t="s">
        <v>161</v>
      </c>
    </row>
    <row r="2426" ht="11.25" customHeight="1">
      <c r="A2426" s="191" t="s">
        <v>7151</v>
      </c>
      <c r="B2426" s="191" t="s">
        <v>7152</v>
      </c>
      <c r="C2426" s="241" t="s">
        <v>135</v>
      </c>
      <c r="D2426" s="179" t="s">
        <v>7162</v>
      </c>
      <c r="E2426" s="179" t="s">
        <v>7163</v>
      </c>
      <c r="F2426" s="241" t="s">
        <v>1967</v>
      </c>
      <c r="G2426" s="241">
        <v>1.0</v>
      </c>
      <c r="H2426" s="241">
        <v>2.0</v>
      </c>
      <c r="I2426" s="241">
        <v>5.0</v>
      </c>
      <c r="J2426" s="241">
        <v>50.0</v>
      </c>
      <c r="K2426" s="241">
        <v>25.0</v>
      </c>
      <c r="L2426" s="179" t="s">
        <v>161</v>
      </c>
    </row>
    <row r="2427" ht="11.25" customHeight="1">
      <c r="A2427" s="191" t="s">
        <v>7151</v>
      </c>
      <c r="B2427" s="191" t="s">
        <v>7152</v>
      </c>
      <c r="C2427" s="241" t="s">
        <v>135</v>
      </c>
      <c r="D2427" s="179" t="s">
        <v>7164</v>
      </c>
      <c r="E2427" s="179" t="s">
        <v>7165</v>
      </c>
      <c r="F2427" s="241" t="s">
        <v>1967</v>
      </c>
      <c r="G2427" s="241">
        <v>1.0</v>
      </c>
      <c r="H2427" s="241">
        <v>2.0</v>
      </c>
      <c r="I2427" s="241">
        <v>5.0</v>
      </c>
      <c r="J2427" s="241">
        <v>50.0</v>
      </c>
      <c r="K2427" s="241">
        <v>25.0</v>
      </c>
      <c r="L2427" s="179" t="s">
        <v>161</v>
      </c>
    </row>
    <row r="2428" ht="11.25" customHeight="1">
      <c r="A2428" s="191" t="s">
        <v>7166</v>
      </c>
      <c r="B2428" s="191" t="s">
        <v>7167</v>
      </c>
      <c r="C2428" s="241" t="s">
        <v>135</v>
      </c>
      <c r="D2428" s="179" t="s">
        <v>7168</v>
      </c>
      <c r="E2428" s="179" t="s">
        <v>7169</v>
      </c>
      <c r="F2428" s="241" t="s">
        <v>1967</v>
      </c>
      <c r="G2428" s="241">
        <v>1.0</v>
      </c>
      <c r="H2428" s="241">
        <v>1.0</v>
      </c>
      <c r="I2428" s="241">
        <v>7.0</v>
      </c>
      <c r="J2428" s="241">
        <v>50.0</v>
      </c>
      <c r="K2428" s="241">
        <v>50.0</v>
      </c>
      <c r="L2428" s="179" t="s">
        <v>161</v>
      </c>
    </row>
    <row r="2429" ht="11.25" customHeight="1">
      <c r="A2429" s="191" t="s">
        <v>7166</v>
      </c>
      <c r="B2429" s="191" t="s">
        <v>7167</v>
      </c>
      <c r="C2429" s="241" t="s">
        <v>135</v>
      </c>
      <c r="D2429" s="179" t="s">
        <v>6996</v>
      </c>
      <c r="E2429" s="179" t="s">
        <v>7170</v>
      </c>
      <c r="F2429" s="241" t="s">
        <v>1967</v>
      </c>
      <c r="G2429" s="241">
        <v>1.0</v>
      </c>
      <c r="H2429" s="241">
        <v>1.0</v>
      </c>
      <c r="I2429" s="241">
        <v>7.0</v>
      </c>
      <c r="J2429" s="241">
        <v>50.0</v>
      </c>
      <c r="K2429" s="241">
        <v>50.0</v>
      </c>
      <c r="L2429" s="179" t="s">
        <v>161</v>
      </c>
    </row>
    <row r="2430" ht="11.25" customHeight="1">
      <c r="A2430" s="191" t="s">
        <v>7166</v>
      </c>
      <c r="B2430" s="191" t="s">
        <v>7167</v>
      </c>
      <c r="C2430" s="241" t="s">
        <v>135</v>
      </c>
      <c r="D2430" s="179" t="s">
        <v>7171</v>
      </c>
      <c r="E2430" s="179" t="s">
        <v>7172</v>
      </c>
      <c r="F2430" s="241" t="s">
        <v>1967</v>
      </c>
      <c r="G2430" s="241">
        <v>1.0</v>
      </c>
      <c r="H2430" s="241">
        <v>1.0</v>
      </c>
      <c r="I2430" s="241">
        <v>7.0</v>
      </c>
      <c r="J2430" s="241">
        <v>50.0</v>
      </c>
      <c r="K2430" s="241">
        <v>50.0</v>
      </c>
      <c r="L2430" s="179" t="s">
        <v>161</v>
      </c>
    </row>
    <row r="2431" ht="11.25" customHeight="1">
      <c r="A2431" s="191" t="s">
        <v>7166</v>
      </c>
      <c r="B2431" s="191" t="s">
        <v>7167</v>
      </c>
      <c r="C2431" s="241" t="s">
        <v>135</v>
      </c>
      <c r="D2431" s="179" t="s">
        <v>7173</v>
      </c>
      <c r="E2431" s="179" t="s">
        <v>7174</v>
      </c>
      <c r="F2431" s="241" t="s">
        <v>1967</v>
      </c>
      <c r="G2431" s="241">
        <v>1.0</v>
      </c>
      <c r="H2431" s="241">
        <v>1.0</v>
      </c>
      <c r="I2431" s="241">
        <v>7.0</v>
      </c>
      <c r="J2431" s="241">
        <v>50.0</v>
      </c>
      <c r="K2431" s="241">
        <v>50.0</v>
      </c>
      <c r="L2431" s="179" t="s">
        <v>161</v>
      </c>
    </row>
    <row r="2432" ht="11.25" customHeight="1">
      <c r="A2432" s="191" t="s">
        <v>7175</v>
      </c>
      <c r="B2432" s="191" t="s">
        <v>7176</v>
      </c>
      <c r="C2432" s="241" t="s">
        <v>135</v>
      </c>
      <c r="D2432" s="179" t="s">
        <v>6951</v>
      </c>
      <c r="E2432" s="179" t="s">
        <v>6952</v>
      </c>
      <c r="F2432" s="241" t="s">
        <v>1967</v>
      </c>
      <c r="G2432" s="241">
        <v>1.0</v>
      </c>
      <c r="H2432" s="241">
        <v>1.0</v>
      </c>
      <c r="I2432" s="241">
        <v>5.0</v>
      </c>
      <c r="J2432" s="241">
        <v>50.0</v>
      </c>
      <c r="K2432" s="241">
        <v>50.0</v>
      </c>
      <c r="L2432" s="179" t="s">
        <v>161</v>
      </c>
    </row>
    <row r="2433" ht="11.25" customHeight="1">
      <c r="A2433" s="191" t="s">
        <v>7175</v>
      </c>
      <c r="B2433" s="191" t="s">
        <v>7176</v>
      </c>
      <c r="C2433" s="241" t="s">
        <v>135</v>
      </c>
      <c r="D2433" s="179" t="s">
        <v>7177</v>
      </c>
      <c r="E2433" s="179" t="s">
        <v>7178</v>
      </c>
      <c r="F2433" s="241" t="s">
        <v>1967</v>
      </c>
      <c r="G2433" s="241">
        <v>1.0</v>
      </c>
      <c r="H2433" s="241">
        <v>1.0</v>
      </c>
      <c r="I2433" s="241">
        <v>5.0</v>
      </c>
      <c r="J2433" s="241">
        <v>50.0</v>
      </c>
      <c r="K2433" s="241">
        <v>50.0</v>
      </c>
      <c r="L2433" s="179" t="s">
        <v>161</v>
      </c>
    </row>
    <row r="2434" ht="11.25" customHeight="1">
      <c r="A2434" s="191" t="s">
        <v>7175</v>
      </c>
      <c r="B2434" s="191" t="s">
        <v>7176</v>
      </c>
      <c r="C2434" s="241" t="s">
        <v>135</v>
      </c>
      <c r="D2434" s="179" t="s">
        <v>7179</v>
      </c>
      <c r="E2434" s="179" t="s">
        <v>7180</v>
      </c>
      <c r="F2434" s="241" t="s">
        <v>1967</v>
      </c>
      <c r="G2434" s="241">
        <v>1.0</v>
      </c>
      <c r="H2434" s="241">
        <v>1.0</v>
      </c>
      <c r="I2434" s="241">
        <v>5.0</v>
      </c>
      <c r="J2434" s="241">
        <v>50.0</v>
      </c>
      <c r="K2434" s="241">
        <v>50.0</v>
      </c>
      <c r="L2434" s="179" t="s">
        <v>161</v>
      </c>
    </row>
    <row r="2435" ht="11.25" customHeight="1">
      <c r="A2435" s="191" t="s">
        <v>7175</v>
      </c>
      <c r="B2435" s="191" t="s">
        <v>7176</v>
      </c>
      <c r="C2435" s="241" t="s">
        <v>135</v>
      </c>
      <c r="D2435" s="179" t="s">
        <v>7181</v>
      </c>
      <c r="E2435" s="179" t="s">
        <v>7182</v>
      </c>
      <c r="F2435" s="241" t="s">
        <v>1967</v>
      </c>
      <c r="G2435" s="241">
        <v>1.0</v>
      </c>
      <c r="H2435" s="241">
        <v>1.0</v>
      </c>
      <c r="I2435" s="241">
        <v>5.0</v>
      </c>
      <c r="J2435" s="241">
        <v>50.0</v>
      </c>
      <c r="K2435" s="241">
        <v>50.0</v>
      </c>
      <c r="L2435" s="179" t="s">
        <v>161</v>
      </c>
    </row>
    <row r="2436" ht="11.25" customHeight="1">
      <c r="A2436" s="191" t="s">
        <v>1637</v>
      </c>
      <c r="B2436" s="191" t="s">
        <v>1636</v>
      </c>
      <c r="C2436" s="241" t="s">
        <v>135</v>
      </c>
      <c r="D2436" s="179" t="s">
        <v>7183</v>
      </c>
      <c r="E2436" s="179" t="s">
        <v>7077</v>
      </c>
      <c r="F2436" s="241" t="s">
        <v>1967</v>
      </c>
      <c r="G2436" s="241">
        <v>1.0</v>
      </c>
      <c r="H2436" s="241">
        <v>1.0</v>
      </c>
      <c r="I2436" s="241">
        <v>5.0</v>
      </c>
      <c r="J2436" s="257">
        <v>50.0</v>
      </c>
      <c r="K2436" s="258">
        <v>50.0</v>
      </c>
      <c r="L2436" s="179" t="s">
        <v>161</v>
      </c>
    </row>
    <row r="2437" ht="11.25" customHeight="1">
      <c r="A2437" s="191" t="s">
        <v>1637</v>
      </c>
      <c r="B2437" s="191" t="s">
        <v>1636</v>
      </c>
      <c r="C2437" s="241" t="s">
        <v>135</v>
      </c>
      <c r="D2437" s="179" t="s">
        <v>7184</v>
      </c>
      <c r="E2437" s="179" t="s">
        <v>6972</v>
      </c>
      <c r="F2437" s="241" t="s">
        <v>1967</v>
      </c>
      <c r="G2437" s="241">
        <v>1.0</v>
      </c>
      <c r="H2437" s="241">
        <v>1.0</v>
      </c>
      <c r="I2437" s="241">
        <v>5.0</v>
      </c>
      <c r="J2437" s="257">
        <v>50.0</v>
      </c>
      <c r="K2437" s="258">
        <v>50.0</v>
      </c>
      <c r="L2437" s="179" t="s">
        <v>161</v>
      </c>
    </row>
    <row r="2438" ht="11.25" customHeight="1">
      <c r="A2438" s="191" t="s">
        <v>1637</v>
      </c>
      <c r="B2438" s="191" t="s">
        <v>1636</v>
      </c>
      <c r="C2438" s="241" t="s">
        <v>135</v>
      </c>
      <c r="D2438" s="179" t="s">
        <v>7185</v>
      </c>
      <c r="E2438" s="179" t="s">
        <v>7186</v>
      </c>
      <c r="F2438" s="241" t="s">
        <v>1967</v>
      </c>
      <c r="G2438" s="241">
        <v>1.0</v>
      </c>
      <c r="H2438" s="241">
        <v>1.0</v>
      </c>
      <c r="I2438" s="241">
        <v>5.0</v>
      </c>
      <c r="J2438" s="257">
        <v>50.0</v>
      </c>
      <c r="K2438" s="258">
        <v>50.0</v>
      </c>
      <c r="L2438" s="179" t="s">
        <v>161</v>
      </c>
    </row>
    <row r="2439" ht="11.25" customHeight="1">
      <c r="A2439" s="191" t="s">
        <v>1637</v>
      </c>
      <c r="B2439" s="191" t="s">
        <v>1636</v>
      </c>
      <c r="C2439" s="241" t="s">
        <v>135</v>
      </c>
      <c r="D2439" s="179" t="s">
        <v>7187</v>
      </c>
      <c r="E2439" s="179" t="s">
        <v>7188</v>
      </c>
      <c r="F2439" s="241" t="s">
        <v>1967</v>
      </c>
      <c r="G2439" s="241">
        <v>1.0</v>
      </c>
      <c r="H2439" s="241">
        <v>1.0</v>
      </c>
      <c r="I2439" s="241">
        <v>5.0</v>
      </c>
      <c r="J2439" s="257">
        <v>50.0</v>
      </c>
      <c r="K2439" s="258">
        <v>50.0</v>
      </c>
      <c r="L2439" s="179" t="s">
        <v>161</v>
      </c>
    </row>
    <row r="2440" ht="11.25" customHeight="1">
      <c r="A2440" s="191" t="s">
        <v>7189</v>
      </c>
      <c r="B2440" s="191" t="s">
        <v>7190</v>
      </c>
      <c r="C2440" s="241" t="s">
        <v>135</v>
      </c>
      <c r="D2440" s="179" t="s">
        <v>7191</v>
      </c>
      <c r="E2440" s="179" t="s">
        <v>7192</v>
      </c>
      <c r="F2440" s="241" t="s">
        <v>1967</v>
      </c>
      <c r="G2440" s="241">
        <v>1.0</v>
      </c>
      <c r="H2440" s="241">
        <v>1.0</v>
      </c>
      <c r="I2440" s="241">
        <v>8.0</v>
      </c>
      <c r="J2440" s="241">
        <v>50.0</v>
      </c>
      <c r="K2440" s="241">
        <v>25.0</v>
      </c>
      <c r="L2440" s="179" t="s">
        <v>161</v>
      </c>
    </row>
    <row r="2441" ht="11.25" customHeight="1">
      <c r="A2441" s="191" t="s">
        <v>7189</v>
      </c>
      <c r="B2441" s="191" t="s">
        <v>7190</v>
      </c>
      <c r="C2441" s="241" t="s">
        <v>135</v>
      </c>
      <c r="D2441" s="179" t="s">
        <v>7193</v>
      </c>
      <c r="E2441" s="179" t="s">
        <v>7194</v>
      </c>
      <c r="F2441" s="241" t="s">
        <v>1967</v>
      </c>
      <c r="G2441" s="241">
        <v>1.0</v>
      </c>
      <c r="H2441" s="241">
        <v>1.0</v>
      </c>
      <c r="I2441" s="241">
        <v>8.0</v>
      </c>
      <c r="J2441" s="241">
        <v>50.0</v>
      </c>
      <c r="K2441" s="241">
        <v>25.0</v>
      </c>
      <c r="L2441" s="179" t="s">
        <v>161</v>
      </c>
    </row>
    <row r="2442" ht="11.25" customHeight="1">
      <c r="A2442" s="191" t="s">
        <v>1643</v>
      </c>
      <c r="B2442" s="191" t="s">
        <v>1642</v>
      </c>
      <c r="C2442" s="241" t="s">
        <v>135</v>
      </c>
      <c r="D2442" s="179" t="s">
        <v>7195</v>
      </c>
      <c r="E2442" s="179" t="s">
        <v>6972</v>
      </c>
      <c r="F2442" s="241" t="s">
        <v>1967</v>
      </c>
      <c r="G2442" s="241">
        <v>1.0</v>
      </c>
      <c r="H2442" s="241">
        <v>1.0</v>
      </c>
      <c r="I2442" s="241">
        <v>6.0</v>
      </c>
      <c r="J2442" s="257">
        <v>50.0</v>
      </c>
      <c r="K2442" s="258">
        <v>50.0</v>
      </c>
      <c r="L2442" s="179" t="s">
        <v>161</v>
      </c>
    </row>
    <row r="2443" ht="11.25" customHeight="1">
      <c r="A2443" s="191" t="s">
        <v>1643</v>
      </c>
      <c r="B2443" s="191" t="s">
        <v>1642</v>
      </c>
      <c r="C2443" s="241" t="s">
        <v>135</v>
      </c>
      <c r="D2443" s="179" t="s">
        <v>7196</v>
      </c>
      <c r="E2443" s="179" t="s">
        <v>6930</v>
      </c>
      <c r="F2443" s="241" t="s">
        <v>1967</v>
      </c>
      <c r="G2443" s="241">
        <v>1.0</v>
      </c>
      <c r="H2443" s="241">
        <v>1.0</v>
      </c>
      <c r="I2443" s="241">
        <v>6.0</v>
      </c>
      <c r="J2443" s="257">
        <v>50.0</v>
      </c>
      <c r="K2443" s="258">
        <v>50.0</v>
      </c>
      <c r="L2443" s="179" t="s">
        <v>161</v>
      </c>
    </row>
    <row r="2444" ht="11.25" customHeight="1">
      <c r="A2444" s="191" t="s">
        <v>1643</v>
      </c>
      <c r="B2444" s="191" t="s">
        <v>1642</v>
      </c>
      <c r="C2444" s="241" t="s">
        <v>135</v>
      </c>
      <c r="D2444" s="179" t="s">
        <v>7197</v>
      </c>
      <c r="E2444" s="179" t="s">
        <v>7198</v>
      </c>
      <c r="F2444" s="241" t="s">
        <v>1967</v>
      </c>
      <c r="G2444" s="241">
        <v>1.0</v>
      </c>
      <c r="H2444" s="241">
        <v>1.0</v>
      </c>
      <c r="I2444" s="241">
        <v>6.0</v>
      </c>
      <c r="J2444" s="257">
        <v>50.0</v>
      </c>
      <c r="K2444" s="258">
        <v>50.0</v>
      </c>
      <c r="L2444" s="179" t="s">
        <v>161</v>
      </c>
    </row>
    <row r="2445" ht="11.25" customHeight="1">
      <c r="A2445" s="191" t="s">
        <v>1643</v>
      </c>
      <c r="B2445" s="191" t="s">
        <v>1642</v>
      </c>
      <c r="C2445" s="241" t="s">
        <v>135</v>
      </c>
      <c r="D2445" s="179" t="s">
        <v>7199</v>
      </c>
      <c r="E2445" s="179" t="s">
        <v>7200</v>
      </c>
      <c r="F2445" s="241" t="s">
        <v>1967</v>
      </c>
      <c r="G2445" s="241">
        <v>1.0</v>
      </c>
      <c r="H2445" s="241">
        <v>1.0</v>
      </c>
      <c r="I2445" s="241">
        <v>6.0</v>
      </c>
      <c r="J2445" s="257">
        <v>50.0</v>
      </c>
      <c r="K2445" s="258">
        <v>50.0</v>
      </c>
      <c r="L2445" s="179" t="s">
        <v>161</v>
      </c>
    </row>
    <row r="2446" ht="11.25" customHeight="1">
      <c r="A2446" s="191" t="s">
        <v>1643</v>
      </c>
      <c r="B2446" s="191" t="s">
        <v>1642</v>
      </c>
      <c r="C2446" s="241" t="s">
        <v>135</v>
      </c>
      <c r="D2446" s="179" t="s">
        <v>7201</v>
      </c>
      <c r="E2446" s="179" t="s">
        <v>7202</v>
      </c>
      <c r="F2446" s="241" t="s">
        <v>1967</v>
      </c>
      <c r="G2446" s="241">
        <v>1.0</v>
      </c>
      <c r="H2446" s="241">
        <v>1.0</v>
      </c>
      <c r="I2446" s="241">
        <v>6.0</v>
      </c>
      <c r="J2446" s="257">
        <v>50.0</v>
      </c>
      <c r="K2446" s="258">
        <v>50.0</v>
      </c>
      <c r="L2446" s="179" t="s">
        <v>161</v>
      </c>
    </row>
    <row r="2447" ht="11.25" customHeight="1">
      <c r="A2447" s="191" t="s">
        <v>1643</v>
      </c>
      <c r="B2447" s="191" t="s">
        <v>1642</v>
      </c>
      <c r="C2447" s="241" t="s">
        <v>135</v>
      </c>
      <c r="D2447" s="179" t="s">
        <v>7203</v>
      </c>
      <c r="E2447" s="179" t="s">
        <v>7204</v>
      </c>
      <c r="F2447" s="241" t="s">
        <v>1967</v>
      </c>
      <c r="G2447" s="241">
        <v>1.0</v>
      </c>
      <c r="H2447" s="241">
        <v>1.0</v>
      </c>
      <c r="I2447" s="241">
        <v>6.0</v>
      </c>
      <c r="J2447" s="257">
        <v>50.0</v>
      </c>
      <c r="K2447" s="258">
        <v>50.0</v>
      </c>
      <c r="L2447" s="179" t="s">
        <v>161</v>
      </c>
    </row>
    <row r="2448" ht="11.25" customHeight="1">
      <c r="A2448" s="191" t="s">
        <v>1643</v>
      </c>
      <c r="B2448" s="191" t="s">
        <v>1642</v>
      </c>
      <c r="C2448" s="241" t="s">
        <v>135</v>
      </c>
      <c r="D2448" s="179" t="s">
        <v>7205</v>
      </c>
      <c r="E2448" s="179" t="s">
        <v>7206</v>
      </c>
      <c r="F2448" s="241" t="s">
        <v>1967</v>
      </c>
      <c r="G2448" s="241">
        <v>1.0</v>
      </c>
      <c r="H2448" s="241">
        <v>1.0</v>
      </c>
      <c r="I2448" s="241">
        <v>6.0</v>
      </c>
      <c r="J2448" s="257">
        <v>50.0</v>
      </c>
      <c r="K2448" s="258">
        <v>50.0</v>
      </c>
      <c r="L2448" s="179" t="s">
        <v>161</v>
      </c>
    </row>
    <row r="2449" ht="11.25" customHeight="1">
      <c r="A2449" s="191" t="s">
        <v>1643</v>
      </c>
      <c r="B2449" s="191" t="s">
        <v>1642</v>
      </c>
      <c r="C2449" s="241" t="s">
        <v>135</v>
      </c>
      <c r="D2449" s="179" t="s">
        <v>7207</v>
      </c>
      <c r="E2449" s="179" t="s">
        <v>7208</v>
      </c>
      <c r="F2449" s="241" t="s">
        <v>1967</v>
      </c>
      <c r="G2449" s="241">
        <v>1.0</v>
      </c>
      <c r="H2449" s="241">
        <v>1.0</v>
      </c>
      <c r="I2449" s="241">
        <v>6.0</v>
      </c>
      <c r="J2449" s="257">
        <v>50.0</v>
      </c>
      <c r="K2449" s="258">
        <v>50.0</v>
      </c>
      <c r="L2449" s="179" t="s">
        <v>161</v>
      </c>
    </row>
    <row r="2450" ht="11.25" customHeight="1">
      <c r="A2450" s="191" t="s">
        <v>1643</v>
      </c>
      <c r="B2450" s="191" t="s">
        <v>1642</v>
      </c>
      <c r="C2450" s="241" t="s">
        <v>135</v>
      </c>
      <c r="D2450" s="179" t="s">
        <v>7209</v>
      </c>
      <c r="E2450" s="179" t="s">
        <v>7210</v>
      </c>
      <c r="F2450" s="241" t="s">
        <v>1967</v>
      </c>
      <c r="G2450" s="241">
        <v>1.0</v>
      </c>
      <c r="H2450" s="241">
        <v>1.0</v>
      </c>
      <c r="I2450" s="241">
        <v>6.0</v>
      </c>
      <c r="J2450" s="257">
        <v>50.0</v>
      </c>
      <c r="K2450" s="258">
        <v>50.0</v>
      </c>
      <c r="L2450" s="179" t="s">
        <v>161</v>
      </c>
    </row>
    <row r="2451" ht="11.25" customHeight="1">
      <c r="A2451" s="191" t="s">
        <v>1643</v>
      </c>
      <c r="B2451" s="191" t="s">
        <v>1642</v>
      </c>
      <c r="C2451" s="241" t="s">
        <v>135</v>
      </c>
      <c r="D2451" s="179" t="s">
        <v>7211</v>
      </c>
      <c r="E2451" s="179" t="s">
        <v>6940</v>
      </c>
      <c r="F2451" s="241" t="s">
        <v>1967</v>
      </c>
      <c r="G2451" s="241">
        <v>1.0</v>
      </c>
      <c r="H2451" s="241">
        <v>1.0</v>
      </c>
      <c r="I2451" s="241">
        <v>6.0</v>
      </c>
      <c r="J2451" s="257">
        <v>50.0</v>
      </c>
      <c r="K2451" s="258">
        <v>50.0</v>
      </c>
      <c r="L2451" s="179" t="s">
        <v>161</v>
      </c>
    </row>
    <row r="2452" ht="11.25" customHeight="1">
      <c r="A2452" s="191" t="s">
        <v>1643</v>
      </c>
      <c r="B2452" s="191" t="s">
        <v>1642</v>
      </c>
      <c r="C2452" s="241" t="s">
        <v>135</v>
      </c>
      <c r="D2452" s="179" t="s">
        <v>7212</v>
      </c>
      <c r="E2452" s="179" t="s">
        <v>7213</v>
      </c>
      <c r="F2452" s="241" t="s">
        <v>1967</v>
      </c>
      <c r="G2452" s="241">
        <v>1.0</v>
      </c>
      <c r="H2452" s="241">
        <v>1.0</v>
      </c>
      <c r="I2452" s="241">
        <v>6.0</v>
      </c>
      <c r="J2452" s="257">
        <v>50.0</v>
      </c>
      <c r="K2452" s="258">
        <v>50.0</v>
      </c>
      <c r="L2452" s="179" t="s">
        <v>161</v>
      </c>
    </row>
    <row r="2453" ht="11.25" customHeight="1">
      <c r="A2453" s="191" t="s">
        <v>1643</v>
      </c>
      <c r="B2453" s="191" t="s">
        <v>1642</v>
      </c>
      <c r="C2453" s="241" t="s">
        <v>135</v>
      </c>
      <c r="D2453" s="179" t="s">
        <v>7214</v>
      </c>
      <c r="E2453" s="179" t="s">
        <v>6753</v>
      </c>
      <c r="F2453" s="241" t="s">
        <v>1967</v>
      </c>
      <c r="G2453" s="241">
        <v>1.0</v>
      </c>
      <c r="H2453" s="241">
        <v>1.0</v>
      </c>
      <c r="I2453" s="241">
        <v>6.0</v>
      </c>
      <c r="J2453" s="257">
        <v>50.0</v>
      </c>
      <c r="K2453" s="258">
        <v>50.0</v>
      </c>
      <c r="L2453" s="179" t="s">
        <v>161</v>
      </c>
    </row>
    <row r="2454" ht="11.25" customHeight="1">
      <c r="A2454" s="191" t="s">
        <v>1643</v>
      </c>
      <c r="B2454" s="191" t="s">
        <v>1642</v>
      </c>
      <c r="C2454" s="241" t="s">
        <v>135</v>
      </c>
      <c r="D2454" s="179" t="s">
        <v>7215</v>
      </c>
      <c r="E2454" s="179" t="s">
        <v>7216</v>
      </c>
      <c r="F2454" s="241" t="s">
        <v>1967</v>
      </c>
      <c r="G2454" s="241">
        <v>1.0</v>
      </c>
      <c r="H2454" s="241">
        <v>1.0</v>
      </c>
      <c r="I2454" s="241">
        <v>6.0</v>
      </c>
      <c r="J2454" s="257">
        <v>50.0</v>
      </c>
      <c r="K2454" s="258">
        <v>50.0</v>
      </c>
      <c r="L2454" s="179" t="s">
        <v>161</v>
      </c>
    </row>
    <row r="2455" ht="11.25" customHeight="1">
      <c r="A2455" s="191" t="s">
        <v>1643</v>
      </c>
      <c r="B2455" s="191" t="s">
        <v>1642</v>
      </c>
      <c r="C2455" s="241" t="s">
        <v>135</v>
      </c>
      <c r="D2455" s="179" t="s">
        <v>7217</v>
      </c>
      <c r="E2455" s="179" t="s">
        <v>7218</v>
      </c>
      <c r="F2455" s="241" t="s">
        <v>1967</v>
      </c>
      <c r="G2455" s="241">
        <v>1.0</v>
      </c>
      <c r="H2455" s="241">
        <v>1.0</v>
      </c>
      <c r="I2455" s="241">
        <v>6.0</v>
      </c>
      <c r="J2455" s="257">
        <v>50.0</v>
      </c>
      <c r="K2455" s="258">
        <v>50.0</v>
      </c>
      <c r="L2455" s="179" t="s">
        <v>161</v>
      </c>
    </row>
    <row r="2456" ht="11.25" customHeight="1">
      <c r="A2456" s="191" t="s">
        <v>1643</v>
      </c>
      <c r="B2456" s="191" t="s">
        <v>1642</v>
      </c>
      <c r="C2456" s="241" t="s">
        <v>135</v>
      </c>
      <c r="D2456" s="179" t="s">
        <v>6770</v>
      </c>
      <c r="E2456" s="179" t="s">
        <v>6771</v>
      </c>
      <c r="F2456" s="241" t="s">
        <v>1967</v>
      </c>
      <c r="G2456" s="241">
        <v>1.0</v>
      </c>
      <c r="H2456" s="241">
        <v>1.0</v>
      </c>
      <c r="I2456" s="241">
        <v>6.0</v>
      </c>
      <c r="J2456" s="257">
        <v>50.0</v>
      </c>
      <c r="K2456" s="258">
        <v>50.0</v>
      </c>
      <c r="L2456" s="179" t="s">
        <v>161</v>
      </c>
    </row>
    <row r="2457" ht="11.25" customHeight="1">
      <c r="A2457" s="191" t="s">
        <v>1649</v>
      </c>
      <c r="B2457" s="191" t="s">
        <v>1648</v>
      </c>
      <c r="C2457" s="241" t="s">
        <v>135</v>
      </c>
      <c r="D2457" s="179" t="s">
        <v>7219</v>
      </c>
      <c r="E2457" s="179" t="s">
        <v>7220</v>
      </c>
      <c r="F2457" s="241" t="s">
        <v>1967</v>
      </c>
      <c r="G2457" s="241">
        <v>14.0</v>
      </c>
      <c r="H2457" s="241">
        <v>1.0</v>
      </c>
      <c r="I2457" s="241">
        <v>14.0</v>
      </c>
      <c r="J2457" s="257">
        <v>50.0</v>
      </c>
      <c r="K2457" s="241">
        <v>50.0</v>
      </c>
      <c r="L2457" s="179" t="s">
        <v>161</v>
      </c>
    </row>
    <row r="2458" ht="11.25" customHeight="1">
      <c r="A2458" s="191" t="s">
        <v>1657</v>
      </c>
      <c r="B2458" s="191" t="s">
        <v>1656</v>
      </c>
      <c r="C2458" s="241" t="s">
        <v>135</v>
      </c>
      <c r="D2458" s="179" t="s">
        <v>7221</v>
      </c>
      <c r="E2458" s="179" t="s">
        <v>7222</v>
      </c>
      <c r="F2458" s="259" t="s">
        <v>1967</v>
      </c>
      <c r="G2458" s="241">
        <v>1.0</v>
      </c>
      <c r="H2458" s="241">
        <v>1.0</v>
      </c>
      <c r="I2458" s="241">
        <v>6.0</v>
      </c>
      <c r="J2458" s="257">
        <v>50.0</v>
      </c>
      <c r="K2458" s="258">
        <v>50.0</v>
      </c>
      <c r="L2458" s="179" t="s">
        <v>161</v>
      </c>
    </row>
    <row r="2459" ht="11.25" customHeight="1">
      <c r="A2459" s="191" t="s">
        <v>7223</v>
      </c>
      <c r="B2459" s="191" t="s">
        <v>7224</v>
      </c>
      <c r="C2459" s="241" t="s">
        <v>135</v>
      </c>
      <c r="D2459" s="179" t="s">
        <v>6732</v>
      </c>
      <c r="E2459" s="179" t="s">
        <v>6733</v>
      </c>
      <c r="F2459" s="241" t="s">
        <v>1967</v>
      </c>
      <c r="G2459" s="241">
        <v>1.0</v>
      </c>
      <c r="H2459" s="241">
        <v>1.0</v>
      </c>
      <c r="I2459" s="241">
        <v>6.0</v>
      </c>
      <c r="J2459" s="241">
        <v>50.0</v>
      </c>
      <c r="K2459" s="241">
        <v>50.0</v>
      </c>
      <c r="L2459" s="179" t="s">
        <v>161</v>
      </c>
    </row>
    <row r="2460" ht="11.25" customHeight="1">
      <c r="A2460" s="191" t="s">
        <v>7223</v>
      </c>
      <c r="B2460" s="191" t="s">
        <v>7224</v>
      </c>
      <c r="C2460" s="241" t="s">
        <v>135</v>
      </c>
      <c r="D2460" s="179" t="s">
        <v>7225</v>
      </c>
      <c r="E2460" s="179" t="s">
        <v>7226</v>
      </c>
      <c r="F2460" s="241" t="s">
        <v>1967</v>
      </c>
      <c r="G2460" s="241">
        <v>1.0</v>
      </c>
      <c r="H2460" s="241">
        <v>1.0</v>
      </c>
      <c r="I2460" s="241">
        <v>6.0</v>
      </c>
      <c r="J2460" s="241">
        <v>50.0</v>
      </c>
      <c r="K2460" s="241">
        <v>50.0</v>
      </c>
      <c r="L2460" s="179" t="s">
        <v>161</v>
      </c>
    </row>
    <row r="2461" ht="11.25" customHeight="1">
      <c r="A2461" s="191" t="s">
        <v>7227</v>
      </c>
      <c r="B2461" s="191" t="s">
        <v>7228</v>
      </c>
      <c r="C2461" s="241" t="s">
        <v>135</v>
      </c>
      <c r="D2461" s="179" t="s">
        <v>7229</v>
      </c>
      <c r="E2461" s="179" t="s">
        <v>6960</v>
      </c>
      <c r="F2461" s="241" t="s">
        <v>1967</v>
      </c>
      <c r="G2461" s="241">
        <v>1.0</v>
      </c>
      <c r="H2461" s="241">
        <v>2.0</v>
      </c>
      <c r="I2461" s="241">
        <v>7.0</v>
      </c>
      <c r="J2461" s="241">
        <v>50.0</v>
      </c>
      <c r="K2461" s="241">
        <v>25.0</v>
      </c>
      <c r="L2461" s="179" t="s">
        <v>161</v>
      </c>
    </row>
    <row r="2462" ht="11.25" customHeight="1">
      <c r="A2462" s="191" t="s">
        <v>7227</v>
      </c>
      <c r="B2462" s="191" t="s">
        <v>7228</v>
      </c>
      <c r="C2462" s="241" t="s">
        <v>135</v>
      </c>
      <c r="D2462" s="179" t="s">
        <v>7230</v>
      </c>
      <c r="E2462" s="179" t="s">
        <v>6860</v>
      </c>
      <c r="F2462" s="241" t="s">
        <v>1967</v>
      </c>
      <c r="G2462" s="241">
        <v>1.0</v>
      </c>
      <c r="H2462" s="241">
        <v>2.0</v>
      </c>
      <c r="I2462" s="241">
        <v>7.0</v>
      </c>
      <c r="J2462" s="241">
        <v>50.0</v>
      </c>
      <c r="K2462" s="241">
        <v>25.0</v>
      </c>
      <c r="L2462" s="179" t="s">
        <v>161</v>
      </c>
    </row>
    <row r="2463" ht="11.25" customHeight="1">
      <c r="A2463" s="191" t="s">
        <v>7231</v>
      </c>
      <c r="B2463" s="191" t="s">
        <v>7232</v>
      </c>
      <c r="C2463" s="241" t="s">
        <v>135</v>
      </c>
      <c r="D2463" s="179" t="s">
        <v>7233</v>
      </c>
      <c r="E2463" s="179" t="s">
        <v>7234</v>
      </c>
      <c r="F2463" s="241" t="s">
        <v>1967</v>
      </c>
      <c r="G2463" s="241">
        <v>1.0</v>
      </c>
      <c r="H2463" s="241">
        <v>1.0</v>
      </c>
      <c r="I2463" s="241">
        <v>5.0</v>
      </c>
      <c r="J2463" s="241">
        <v>50.0</v>
      </c>
      <c r="K2463" s="241">
        <v>50.0</v>
      </c>
      <c r="L2463" s="179" t="s">
        <v>161</v>
      </c>
    </row>
    <row r="2464" ht="11.25" customHeight="1">
      <c r="A2464" s="191" t="s">
        <v>1669</v>
      </c>
      <c r="B2464" s="191" t="s">
        <v>1668</v>
      </c>
      <c r="C2464" s="241" t="s">
        <v>135</v>
      </c>
      <c r="D2464" s="179" t="s">
        <v>7235</v>
      </c>
      <c r="E2464" s="179" t="s">
        <v>7236</v>
      </c>
      <c r="F2464" s="259" t="s">
        <v>1967</v>
      </c>
      <c r="G2464" s="241">
        <v>1.0</v>
      </c>
      <c r="H2464" s="241">
        <v>1.0</v>
      </c>
      <c r="I2464" s="241">
        <v>6.0</v>
      </c>
      <c r="J2464" s="257">
        <v>50.0</v>
      </c>
      <c r="K2464" s="258">
        <v>50.0</v>
      </c>
      <c r="L2464" s="179" t="s">
        <v>161</v>
      </c>
    </row>
    <row r="2465" ht="11.25" customHeight="1">
      <c r="A2465" s="191" t="s">
        <v>1669</v>
      </c>
      <c r="B2465" s="191" t="s">
        <v>1668</v>
      </c>
      <c r="C2465" s="241" t="s">
        <v>135</v>
      </c>
      <c r="D2465" s="179" t="s">
        <v>7237</v>
      </c>
      <c r="E2465" s="179" t="s">
        <v>7238</v>
      </c>
      <c r="F2465" s="259" t="s">
        <v>1967</v>
      </c>
      <c r="G2465" s="241">
        <v>1.0</v>
      </c>
      <c r="H2465" s="241">
        <v>1.0</v>
      </c>
      <c r="I2465" s="241">
        <v>6.0</v>
      </c>
      <c r="J2465" s="257">
        <v>50.0</v>
      </c>
      <c r="K2465" s="258">
        <v>50.0</v>
      </c>
      <c r="L2465" s="179" t="s">
        <v>161</v>
      </c>
    </row>
    <row r="2466" ht="11.25" customHeight="1">
      <c r="A2466" s="191" t="s">
        <v>1669</v>
      </c>
      <c r="B2466" s="191" t="s">
        <v>1668</v>
      </c>
      <c r="C2466" s="241" t="s">
        <v>135</v>
      </c>
      <c r="D2466" s="179" t="s">
        <v>7239</v>
      </c>
      <c r="E2466" s="179" t="s">
        <v>7240</v>
      </c>
      <c r="F2466" s="259" t="s">
        <v>1967</v>
      </c>
      <c r="G2466" s="241">
        <v>1.0</v>
      </c>
      <c r="H2466" s="241">
        <v>1.0</v>
      </c>
      <c r="I2466" s="241">
        <v>6.0</v>
      </c>
      <c r="J2466" s="257">
        <v>50.0</v>
      </c>
      <c r="K2466" s="258">
        <v>50.0</v>
      </c>
      <c r="L2466" s="179" t="s">
        <v>161</v>
      </c>
    </row>
    <row r="2467" ht="11.25" customHeight="1">
      <c r="A2467" s="191" t="s">
        <v>7241</v>
      </c>
      <c r="B2467" s="191" t="s">
        <v>7242</v>
      </c>
      <c r="C2467" s="241" t="s">
        <v>135</v>
      </c>
      <c r="D2467" s="179" t="s">
        <v>7243</v>
      </c>
      <c r="E2467" s="179" t="s">
        <v>7244</v>
      </c>
      <c r="F2467" s="241" t="s">
        <v>1967</v>
      </c>
      <c r="G2467" s="241">
        <v>1.0</v>
      </c>
      <c r="H2467" s="241">
        <v>1.0</v>
      </c>
      <c r="I2467" s="241">
        <v>6.0</v>
      </c>
      <c r="J2467" s="241">
        <v>50.0</v>
      </c>
      <c r="K2467" s="241">
        <v>25.0</v>
      </c>
      <c r="L2467" s="179" t="s">
        <v>161</v>
      </c>
    </row>
    <row r="2468" ht="11.25" customHeight="1">
      <c r="A2468" s="191" t="s">
        <v>7241</v>
      </c>
      <c r="B2468" s="191" t="s">
        <v>7242</v>
      </c>
      <c r="C2468" s="241" t="s">
        <v>135</v>
      </c>
      <c r="D2468" s="179" t="s">
        <v>7245</v>
      </c>
      <c r="E2468" s="179" t="s">
        <v>7246</v>
      </c>
      <c r="F2468" s="241" t="s">
        <v>1967</v>
      </c>
      <c r="G2468" s="241">
        <v>1.0</v>
      </c>
      <c r="H2468" s="241">
        <v>1.0</v>
      </c>
      <c r="I2468" s="241">
        <v>6.0</v>
      </c>
      <c r="J2468" s="241">
        <v>50.0</v>
      </c>
      <c r="K2468" s="241">
        <v>25.0</v>
      </c>
      <c r="L2468" s="179" t="s">
        <v>161</v>
      </c>
    </row>
    <row r="2469" ht="11.25" customHeight="1">
      <c r="A2469" s="191" t="s">
        <v>7247</v>
      </c>
      <c r="B2469" s="191" t="s">
        <v>7248</v>
      </c>
      <c r="C2469" s="241" t="s">
        <v>135</v>
      </c>
      <c r="D2469" s="179" t="s">
        <v>7249</v>
      </c>
      <c r="E2469" s="179" t="s">
        <v>7250</v>
      </c>
      <c r="F2469" s="241" t="s">
        <v>1967</v>
      </c>
      <c r="G2469" s="241">
        <v>1.0</v>
      </c>
      <c r="H2469" s="241">
        <v>1.0</v>
      </c>
      <c r="I2469" s="241">
        <v>7.0</v>
      </c>
      <c r="J2469" s="241">
        <v>50.0</v>
      </c>
      <c r="K2469" s="241">
        <v>50.0</v>
      </c>
      <c r="L2469" s="179" t="s">
        <v>161</v>
      </c>
    </row>
    <row r="2470" ht="11.25" customHeight="1">
      <c r="A2470" s="191" t="s">
        <v>7247</v>
      </c>
      <c r="B2470" s="191" t="s">
        <v>7248</v>
      </c>
      <c r="C2470" s="241" t="s">
        <v>135</v>
      </c>
      <c r="D2470" s="179" t="s">
        <v>7251</v>
      </c>
      <c r="E2470" s="179" t="s">
        <v>7252</v>
      </c>
      <c r="F2470" s="241" t="s">
        <v>1967</v>
      </c>
      <c r="G2470" s="241">
        <v>1.0</v>
      </c>
      <c r="H2470" s="241">
        <v>1.0</v>
      </c>
      <c r="I2470" s="241">
        <v>7.0</v>
      </c>
      <c r="J2470" s="241">
        <v>50.0</v>
      </c>
      <c r="K2470" s="241">
        <v>50.0</v>
      </c>
      <c r="L2470" s="179" t="s">
        <v>161</v>
      </c>
    </row>
    <row r="2471" ht="11.25" customHeight="1">
      <c r="A2471" s="191" t="s">
        <v>7247</v>
      </c>
      <c r="B2471" s="191" t="s">
        <v>7248</v>
      </c>
      <c r="C2471" s="241" t="s">
        <v>135</v>
      </c>
      <c r="D2471" s="179" t="s">
        <v>7253</v>
      </c>
      <c r="E2471" s="179" t="s">
        <v>7254</v>
      </c>
      <c r="F2471" s="241" t="s">
        <v>1967</v>
      </c>
      <c r="G2471" s="241">
        <v>1.0</v>
      </c>
      <c r="H2471" s="241">
        <v>1.0</v>
      </c>
      <c r="I2471" s="241">
        <v>7.0</v>
      </c>
      <c r="J2471" s="241">
        <v>50.0</v>
      </c>
      <c r="K2471" s="241">
        <v>50.0</v>
      </c>
      <c r="L2471" s="179" t="s">
        <v>161</v>
      </c>
    </row>
    <row r="2472" ht="11.25" customHeight="1">
      <c r="A2472" s="191" t="s">
        <v>7247</v>
      </c>
      <c r="B2472" s="191" t="s">
        <v>7248</v>
      </c>
      <c r="C2472" s="241" t="s">
        <v>135</v>
      </c>
      <c r="D2472" s="179" t="s">
        <v>7255</v>
      </c>
      <c r="E2472" s="179" t="s">
        <v>7256</v>
      </c>
      <c r="F2472" s="241" t="s">
        <v>1967</v>
      </c>
      <c r="G2472" s="241">
        <v>1.0</v>
      </c>
      <c r="H2472" s="241">
        <v>1.0</v>
      </c>
      <c r="I2472" s="241">
        <v>7.0</v>
      </c>
      <c r="J2472" s="241">
        <v>50.0</v>
      </c>
      <c r="K2472" s="241">
        <v>50.0</v>
      </c>
      <c r="L2472" s="179" t="s">
        <v>161</v>
      </c>
    </row>
    <row r="2473" ht="11.25" customHeight="1">
      <c r="A2473" s="191" t="s">
        <v>7257</v>
      </c>
      <c r="B2473" s="191" t="s">
        <v>7258</v>
      </c>
      <c r="C2473" s="241" t="s">
        <v>135</v>
      </c>
      <c r="D2473" s="179" t="s">
        <v>7259</v>
      </c>
      <c r="E2473" s="179" t="s">
        <v>7260</v>
      </c>
      <c r="F2473" s="241" t="s">
        <v>1967</v>
      </c>
      <c r="G2473" s="241">
        <v>1.0</v>
      </c>
      <c r="H2473" s="241">
        <v>1.0</v>
      </c>
      <c r="I2473" s="241">
        <v>6.0</v>
      </c>
      <c r="J2473" s="241">
        <v>50.0</v>
      </c>
      <c r="K2473" s="241">
        <v>25.0</v>
      </c>
      <c r="L2473" s="179" t="s">
        <v>161</v>
      </c>
    </row>
    <row r="2474" ht="11.25" customHeight="1">
      <c r="A2474" s="191" t="s">
        <v>7261</v>
      </c>
      <c r="B2474" s="191" t="s">
        <v>7262</v>
      </c>
      <c r="C2474" s="241" t="s">
        <v>135</v>
      </c>
      <c r="D2474" s="179" t="s">
        <v>7263</v>
      </c>
      <c r="E2474" s="179" t="s">
        <v>5554</v>
      </c>
      <c r="F2474" s="241" t="s">
        <v>1967</v>
      </c>
      <c r="G2474" s="241">
        <v>1.0</v>
      </c>
      <c r="H2474" s="241">
        <v>1.0</v>
      </c>
      <c r="I2474" s="241">
        <v>6.0</v>
      </c>
      <c r="J2474" s="257">
        <v>50.0</v>
      </c>
      <c r="K2474" s="258">
        <v>50.0</v>
      </c>
      <c r="L2474" s="179" t="s">
        <v>161</v>
      </c>
    </row>
    <row r="2475" ht="11.25" customHeight="1">
      <c r="A2475" s="191" t="s">
        <v>7261</v>
      </c>
      <c r="B2475" s="191" t="s">
        <v>7262</v>
      </c>
      <c r="C2475" s="241" t="s">
        <v>135</v>
      </c>
      <c r="D2475" s="179" t="s">
        <v>7264</v>
      </c>
      <c r="E2475" s="179" t="s">
        <v>6972</v>
      </c>
      <c r="F2475" s="241" t="s">
        <v>1967</v>
      </c>
      <c r="G2475" s="241">
        <v>1.0</v>
      </c>
      <c r="H2475" s="241">
        <v>1.0</v>
      </c>
      <c r="I2475" s="241">
        <v>6.0</v>
      </c>
      <c r="J2475" s="257">
        <v>50.0</v>
      </c>
      <c r="K2475" s="258">
        <v>50.0</v>
      </c>
      <c r="L2475" s="179" t="s">
        <v>161</v>
      </c>
    </row>
    <row r="2476" ht="11.25" customHeight="1">
      <c r="A2476" s="191" t="s">
        <v>7261</v>
      </c>
      <c r="B2476" s="191" t="s">
        <v>7262</v>
      </c>
      <c r="C2476" s="241" t="s">
        <v>135</v>
      </c>
      <c r="D2476" s="179" t="s">
        <v>7265</v>
      </c>
      <c r="E2476" s="179" t="s">
        <v>6960</v>
      </c>
      <c r="F2476" s="241" t="s">
        <v>1967</v>
      </c>
      <c r="G2476" s="241">
        <v>1.0</v>
      </c>
      <c r="H2476" s="241">
        <v>1.0</v>
      </c>
      <c r="I2476" s="241">
        <v>6.0</v>
      </c>
      <c r="J2476" s="257">
        <v>50.0</v>
      </c>
      <c r="K2476" s="258">
        <v>50.0</v>
      </c>
      <c r="L2476" s="179" t="s">
        <v>161</v>
      </c>
    </row>
    <row r="2477" ht="11.25" customHeight="1">
      <c r="A2477" s="191" t="s">
        <v>7261</v>
      </c>
      <c r="B2477" s="191" t="s">
        <v>7262</v>
      </c>
      <c r="C2477" s="241" t="s">
        <v>135</v>
      </c>
      <c r="D2477" s="179" t="s">
        <v>7266</v>
      </c>
      <c r="E2477" s="179" t="s">
        <v>7267</v>
      </c>
      <c r="F2477" s="241" t="s">
        <v>1967</v>
      </c>
      <c r="G2477" s="241">
        <v>1.0</v>
      </c>
      <c r="H2477" s="241">
        <v>1.0</v>
      </c>
      <c r="I2477" s="241">
        <v>6.0</v>
      </c>
      <c r="J2477" s="257">
        <v>50.0</v>
      </c>
      <c r="K2477" s="258">
        <v>50.0</v>
      </c>
      <c r="L2477" s="179" t="s">
        <v>161</v>
      </c>
    </row>
    <row r="2478" ht="11.25" customHeight="1">
      <c r="A2478" s="191" t="s">
        <v>7261</v>
      </c>
      <c r="B2478" s="191" t="s">
        <v>7262</v>
      </c>
      <c r="C2478" s="241" t="s">
        <v>135</v>
      </c>
      <c r="D2478" s="179" t="s">
        <v>7268</v>
      </c>
      <c r="E2478" s="179" t="s">
        <v>7269</v>
      </c>
      <c r="F2478" s="241" t="s">
        <v>1967</v>
      </c>
      <c r="G2478" s="241">
        <v>1.0</v>
      </c>
      <c r="H2478" s="241">
        <v>1.0</v>
      </c>
      <c r="I2478" s="241">
        <v>6.0</v>
      </c>
      <c r="J2478" s="257">
        <v>50.0</v>
      </c>
      <c r="K2478" s="258">
        <v>50.0</v>
      </c>
      <c r="L2478" s="179" t="s">
        <v>161</v>
      </c>
    </row>
    <row r="2479" ht="11.25" customHeight="1">
      <c r="A2479" s="191" t="s">
        <v>7261</v>
      </c>
      <c r="B2479" s="191" t="s">
        <v>7262</v>
      </c>
      <c r="C2479" s="241" t="s">
        <v>135</v>
      </c>
      <c r="D2479" s="179" t="s">
        <v>7270</v>
      </c>
      <c r="E2479" s="179" t="s">
        <v>6893</v>
      </c>
      <c r="F2479" s="241" t="s">
        <v>1967</v>
      </c>
      <c r="G2479" s="241">
        <v>1.0</v>
      </c>
      <c r="H2479" s="241">
        <v>1.0</v>
      </c>
      <c r="I2479" s="241">
        <v>6.0</v>
      </c>
      <c r="J2479" s="257">
        <v>50.0</v>
      </c>
      <c r="K2479" s="258">
        <v>50.0</v>
      </c>
      <c r="L2479" s="179" t="s">
        <v>161</v>
      </c>
    </row>
    <row r="2480" ht="11.25" customHeight="1">
      <c r="A2480" s="191" t="s">
        <v>7271</v>
      </c>
      <c r="B2480" s="191" t="s">
        <v>7272</v>
      </c>
      <c r="C2480" s="241" t="s">
        <v>135</v>
      </c>
      <c r="D2480" s="179" t="s">
        <v>7273</v>
      </c>
      <c r="E2480" s="179" t="s">
        <v>7274</v>
      </c>
      <c r="F2480" s="259" t="s">
        <v>1967</v>
      </c>
      <c r="G2480" s="241">
        <v>1.0</v>
      </c>
      <c r="H2480" s="241">
        <v>1.0</v>
      </c>
      <c r="I2480" s="241">
        <v>6.0</v>
      </c>
      <c r="J2480" s="257">
        <v>50.0</v>
      </c>
      <c r="K2480" s="258">
        <v>50.0</v>
      </c>
      <c r="L2480" s="179" t="s">
        <v>161</v>
      </c>
    </row>
    <row r="2481" ht="11.25" customHeight="1">
      <c r="A2481" s="191" t="s">
        <v>7275</v>
      </c>
      <c r="B2481" s="191" t="s">
        <v>7276</v>
      </c>
      <c r="C2481" s="241" t="s">
        <v>135</v>
      </c>
      <c r="D2481" s="179" t="s">
        <v>7277</v>
      </c>
      <c r="E2481" s="179" t="s">
        <v>7278</v>
      </c>
      <c r="F2481" s="241" t="s">
        <v>1967</v>
      </c>
      <c r="G2481" s="241">
        <v>1.0</v>
      </c>
      <c r="H2481" s="241">
        <v>1.0</v>
      </c>
      <c r="I2481" s="241">
        <v>6.0</v>
      </c>
      <c r="J2481" s="241">
        <v>50.0</v>
      </c>
      <c r="K2481" s="241">
        <v>50.0</v>
      </c>
      <c r="L2481" s="179" t="s">
        <v>161</v>
      </c>
    </row>
    <row r="2482" ht="11.25" customHeight="1">
      <c r="A2482" s="191" t="s">
        <v>7275</v>
      </c>
      <c r="B2482" s="191" t="s">
        <v>7276</v>
      </c>
      <c r="C2482" s="241" t="s">
        <v>135</v>
      </c>
      <c r="D2482" s="179" t="s">
        <v>7279</v>
      </c>
      <c r="E2482" s="179" t="s">
        <v>6972</v>
      </c>
      <c r="F2482" s="241" t="s">
        <v>1967</v>
      </c>
      <c r="G2482" s="241">
        <v>1.0</v>
      </c>
      <c r="H2482" s="241">
        <v>1.0</v>
      </c>
      <c r="I2482" s="241">
        <v>6.0</v>
      </c>
      <c r="J2482" s="241">
        <v>50.0</v>
      </c>
      <c r="K2482" s="241">
        <v>50.0</v>
      </c>
      <c r="L2482" s="179" t="s">
        <v>161</v>
      </c>
    </row>
    <row r="2483" ht="11.25" customHeight="1">
      <c r="A2483" s="191" t="s">
        <v>7275</v>
      </c>
      <c r="B2483" s="191" t="s">
        <v>7276</v>
      </c>
      <c r="C2483" s="241" t="s">
        <v>135</v>
      </c>
      <c r="D2483" s="179" t="s">
        <v>7280</v>
      </c>
      <c r="E2483" s="179" t="s">
        <v>7281</v>
      </c>
      <c r="F2483" s="241" t="s">
        <v>1967</v>
      </c>
      <c r="G2483" s="241">
        <v>1.0</v>
      </c>
      <c r="H2483" s="241">
        <v>1.0</v>
      </c>
      <c r="I2483" s="241">
        <v>6.0</v>
      </c>
      <c r="J2483" s="241">
        <v>50.0</v>
      </c>
      <c r="K2483" s="241">
        <v>50.0</v>
      </c>
      <c r="L2483" s="179" t="s">
        <v>161</v>
      </c>
    </row>
    <row r="2484" ht="11.25" customHeight="1">
      <c r="A2484" s="191" t="s">
        <v>7275</v>
      </c>
      <c r="B2484" s="191" t="s">
        <v>7276</v>
      </c>
      <c r="C2484" s="241" t="s">
        <v>135</v>
      </c>
      <c r="D2484" s="179" t="s">
        <v>7282</v>
      </c>
      <c r="E2484" s="179" t="s">
        <v>7283</v>
      </c>
      <c r="F2484" s="241" t="s">
        <v>1967</v>
      </c>
      <c r="G2484" s="241">
        <v>1.0</v>
      </c>
      <c r="H2484" s="241">
        <v>1.0</v>
      </c>
      <c r="I2484" s="241">
        <v>6.0</v>
      </c>
      <c r="J2484" s="241">
        <v>50.0</v>
      </c>
      <c r="K2484" s="241">
        <v>50.0</v>
      </c>
      <c r="L2484" s="179" t="s">
        <v>161</v>
      </c>
    </row>
    <row r="2485" ht="11.25" customHeight="1">
      <c r="A2485" s="191" t="s">
        <v>7275</v>
      </c>
      <c r="B2485" s="191" t="s">
        <v>7276</v>
      </c>
      <c r="C2485" s="241" t="s">
        <v>135</v>
      </c>
      <c r="D2485" s="179" t="s">
        <v>7284</v>
      </c>
      <c r="E2485" s="179" t="s">
        <v>7206</v>
      </c>
      <c r="F2485" s="241" t="s">
        <v>1967</v>
      </c>
      <c r="G2485" s="241">
        <v>1.0</v>
      </c>
      <c r="H2485" s="241">
        <v>1.0</v>
      </c>
      <c r="I2485" s="241">
        <v>6.0</v>
      </c>
      <c r="J2485" s="241">
        <v>50.0</v>
      </c>
      <c r="K2485" s="241">
        <v>50.0</v>
      </c>
      <c r="L2485" s="179" t="s">
        <v>161</v>
      </c>
    </row>
    <row r="2486" ht="11.25" customHeight="1">
      <c r="A2486" s="191" t="s">
        <v>7275</v>
      </c>
      <c r="B2486" s="191" t="s">
        <v>7276</v>
      </c>
      <c r="C2486" s="241" t="s">
        <v>135</v>
      </c>
      <c r="D2486" s="179" t="s">
        <v>7285</v>
      </c>
      <c r="E2486" s="179" t="s">
        <v>6816</v>
      </c>
      <c r="F2486" s="241" t="s">
        <v>1967</v>
      </c>
      <c r="G2486" s="241">
        <v>1.0</v>
      </c>
      <c r="H2486" s="241">
        <v>1.0</v>
      </c>
      <c r="I2486" s="241">
        <v>6.0</v>
      </c>
      <c r="J2486" s="241">
        <v>50.0</v>
      </c>
      <c r="K2486" s="241">
        <v>50.0</v>
      </c>
      <c r="L2486" s="179" t="s">
        <v>161</v>
      </c>
    </row>
    <row r="2487" ht="11.25" customHeight="1">
      <c r="A2487" s="191" t="s">
        <v>7275</v>
      </c>
      <c r="B2487" s="191" t="s">
        <v>7276</v>
      </c>
      <c r="C2487" s="241" t="s">
        <v>135</v>
      </c>
      <c r="D2487" s="179" t="s">
        <v>7286</v>
      </c>
      <c r="E2487" s="179" t="s">
        <v>7287</v>
      </c>
      <c r="F2487" s="241" t="s">
        <v>1967</v>
      </c>
      <c r="G2487" s="241">
        <v>1.0</v>
      </c>
      <c r="H2487" s="241">
        <v>1.0</v>
      </c>
      <c r="I2487" s="241">
        <v>6.0</v>
      </c>
      <c r="J2487" s="241">
        <v>50.0</v>
      </c>
      <c r="K2487" s="241">
        <v>50.0</v>
      </c>
      <c r="L2487" s="179" t="s">
        <v>161</v>
      </c>
    </row>
    <row r="2488" ht="11.25" customHeight="1">
      <c r="A2488" s="191" t="s">
        <v>7275</v>
      </c>
      <c r="B2488" s="191" t="s">
        <v>7276</v>
      </c>
      <c r="C2488" s="241" t="s">
        <v>135</v>
      </c>
      <c r="D2488" s="179" t="s">
        <v>7288</v>
      </c>
      <c r="E2488" s="179" t="s">
        <v>7289</v>
      </c>
      <c r="F2488" s="241" t="s">
        <v>1967</v>
      </c>
      <c r="G2488" s="241">
        <v>1.0</v>
      </c>
      <c r="H2488" s="241">
        <v>1.0</v>
      </c>
      <c r="I2488" s="241">
        <v>6.0</v>
      </c>
      <c r="J2488" s="241">
        <v>50.0</v>
      </c>
      <c r="K2488" s="241">
        <v>50.0</v>
      </c>
      <c r="L2488" s="179" t="s">
        <v>161</v>
      </c>
    </row>
    <row r="2489" ht="11.25" customHeight="1">
      <c r="A2489" s="191" t="s">
        <v>7275</v>
      </c>
      <c r="B2489" s="191" t="s">
        <v>7276</v>
      </c>
      <c r="C2489" s="241" t="s">
        <v>135</v>
      </c>
      <c r="D2489" s="179" t="s">
        <v>7290</v>
      </c>
      <c r="E2489" s="179" t="s">
        <v>7291</v>
      </c>
      <c r="F2489" s="241" t="s">
        <v>1967</v>
      </c>
      <c r="G2489" s="241">
        <v>1.0</v>
      </c>
      <c r="H2489" s="241">
        <v>1.0</v>
      </c>
      <c r="I2489" s="241">
        <v>6.0</v>
      </c>
      <c r="J2489" s="241">
        <v>50.0</v>
      </c>
      <c r="K2489" s="241">
        <v>50.0</v>
      </c>
      <c r="L2489" s="179" t="s">
        <v>161</v>
      </c>
    </row>
    <row r="2490" ht="11.25" customHeight="1">
      <c r="A2490" s="191" t="s">
        <v>7275</v>
      </c>
      <c r="B2490" s="191" t="s">
        <v>7276</v>
      </c>
      <c r="C2490" s="241" t="s">
        <v>135</v>
      </c>
      <c r="D2490" s="179" t="s">
        <v>7292</v>
      </c>
      <c r="E2490" s="179" t="s">
        <v>7293</v>
      </c>
      <c r="F2490" s="241" t="s">
        <v>1967</v>
      </c>
      <c r="G2490" s="241">
        <v>1.0</v>
      </c>
      <c r="H2490" s="241">
        <v>1.0</v>
      </c>
      <c r="I2490" s="241">
        <v>6.0</v>
      </c>
      <c r="J2490" s="241">
        <v>50.0</v>
      </c>
      <c r="K2490" s="241">
        <v>50.0</v>
      </c>
      <c r="L2490" s="179" t="s">
        <v>161</v>
      </c>
    </row>
    <row r="2491" ht="11.25" customHeight="1">
      <c r="A2491" s="191" t="s">
        <v>7294</v>
      </c>
      <c r="B2491" s="191" t="s">
        <v>7295</v>
      </c>
      <c r="C2491" s="241" t="s">
        <v>135</v>
      </c>
      <c r="D2491" s="179" t="s">
        <v>7296</v>
      </c>
      <c r="E2491" s="179" t="s">
        <v>7297</v>
      </c>
      <c r="F2491" s="241" t="s">
        <v>1967</v>
      </c>
      <c r="G2491" s="241">
        <v>1.0</v>
      </c>
      <c r="H2491" s="241">
        <v>2.0</v>
      </c>
      <c r="I2491" s="241">
        <v>11.0</v>
      </c>
      <c r="J2491" s="241">
        <v>50.0</v>
      </c>
      <c r="K2491" s="241" t="s">
        <v>7298</v>
      </c>
      <c r="L2491" s="179" t="s">
        <v>161</v>
      </c>
    </row>
    <row r="2492" ht="11.25" customHeight="1">
      <c r="A2492" s="191" t="s">
        <v>7294</v>
      </c>
      <c r="B2492" s="191" t="s">
        <v>7295</v>
      </c>
      <c r="C2492" s="241" t="s">
        <v>135</v>
      </c>
      <c r="D2492" s="179" t="s">
        <v>7299</v>
      </c>
      <c r="E2492" s="179" t="s">
        <v>7300</v>
      </c>
      <c r="F2492" s="241" t="s">
        <v>1967</v>
      </c>
      <c r="G2492" s="241">
        <v>1.0</v>
      </c>
      <c r="H2492" s="241">
        <v>2.0</v>
      </c>
      <c r="I2492" s="241">
        <v>11.0</v>
      </c>
      <c r="J2492" s="241">
        <v>50.0</v>
      </c>
      <c r="K2492" s="241" t="s">
        <v>7298</v>
      </c>
      <c r="L2492" s="179" t="s">
        <v>161</v>
      </c>
    </row>
    <row r="2493" ht="11.25" customHeight="1">
      <c r="A2493" s="191" t="s">
        <v>7301</v>
      </c>
      <c r="B2493" s="191" t="s">
        <v>7302</v>
      </c>
      <c r="C2493" s="241" t="s">
        <v>135</v>
      </c>
      <c r="D2493" s="179" t="s">
        <v>7303</v>
      </c>
      <c r="E2493" s="179" t="s">
        <v>7304</v>
      </c>
      <c r="F2493" s="241" t="s">
        <v>1967</v>
      </c>
      <c r="G2493" s="241">
        <v>1.0</v>
      </c>
      <c r="H2493" s="241">
        <v>1.0</v>
      </c>
      <c r="I2493" s="241">
        <v>7.0</v>
      </c>
      <c r="J2493" s="241">
        <v>50.0</v>
      </c>
      <c r="K2493" s="241">
        <v>25.0</v>
      </c>
      <c r="L2493" s="179" t="s">
        <v>161</v>
      </c>
    </row>
    <row r="2494" ht="11.25" customHeight="1">
      <c r="A2494" s="191" t="s">
        <v>6581</v>
      </c>
      <c r="B2494" s="191" t="s">
        <v>6436</v>
      </c>
      <c r="C2494" s="241" t="s">
        <v>135</v>
      </c>
      <c r="D2494" s="179" t="s">
        <v>6582</v>
      </c>
      <c r="E2494" s="179" t="s">
        <v>6583</v>
      </c>
      <c r="F2494" s="241" t="s">
        <v>1085</v>
      </c>
      <c r="G2494" s="241">
        <v>5.0</v>
      </c>
      <c r="H2494" s="241">
        <v>4.0</v>
      </c>
      <c r="I2494" s="241">
        <v>5.0</v>
      </c>
      <c r="J2494" s="241">
        <v>50.0</v>
      </c>
      <c r="K2494" s="241">
        <v>10.0</v>
      </c>
      <c r="L2494" s="179" t="s">
        <v>162</v>
      </c>
    </row>
    <row r="2495" ht="11.25" customHeight="1">
      <c r="A2495" s="191" t="s">
        <v>6581</v>
      </c>
      <c r="B2495" s="191" t="s">
        <v>6436</v>
      </c>
      <c r="C2495" s="241" t="s">
        <v>135</v>
      </c>
      <c r="D2495" s="179" t="s">
        <v>6584</v>
      </c>
      <c r="E2495" s="179" t="s">
        <v>6585</v>
      </c>
      <c r="F2495" s="241" t="s">
        <v>1085</v>
      </c>
      <c r="G2495" s="241">
        <v>5.0</v>
      </c>
      <c r="H2495" s="241">
        <v>4.0</v>
      </c>
      <c r="I2495" s="241">
        <v>5.0</v>
      </c>
      <c r="J2495" s="241">
        <v>50.0</v>
      </c>
      <c r="K2495" s="241">
        <v>10.0</v>
      </c>
      <c r="L2495" s="179" t="s">
        <v>162</v>
      </c>
    </row>
    <row r="2496" ht="11.25" customHeight="1">
      <c r="A2496" s="191" t="s">
        <v>7305</v>
      </c>
      <c r="B2496" s="191" t="s">
        <v>7306</v>
      </c>
      <c r="C2496" s="241" t="s">
        <v>135</v>
      </c>
      <c r="D2496" s="179" t="s">
        <v>7307</v>
      </c>
      <c r="E2496" s="179" t="s">
        <v>7308</v>
      </c>
      <c r="F2496" s="241" t="s">
        <v>1085</v>
      </c>
      <c r="G2496" s="241">
        <v>1.0</v>
      </c>
      <c r="H2496" s="241">
        <v>1.0</v>
      </c>
      <c r="I2496" s="241">
        <v>1.0</v>
      </c>
      <c r="J2496" s="241">
        <v>50.0</v>
      </c>
      <c r="K2496" s="241">
        <v>50.0</v>
      </c>
      <c r="L2496" s="179" t="s">
        <v>162</v>
      </c>
    </row>
    <row r="2497" ht="11.25" customHeight="1">
      <c r="A2497" s="191" t="s">
        <v>7305</v>
      </c>
      <c r="B2497" s="191" t="s">
        <v>7309</v>
      </c>
      <c r="C2497" s="241" t="s">
        <v>135</v>
      </c>
      <c r="D2497" s="179" t="s">
        <v>7310</v>
      </c>
      <c r="E2497" s="179" t="s">
        <v>7311</v>
      </c>
      <c r="F2497" s="241" t="s">
        <v>1085</v>
      </c>
      <c r="G2497" s="241">
        <v>1.0</v>
      </c>
      <c r="H2497" s="241">
        <v>1.0</v>
      </c>
      <c r="I2497" s="241">
        <v>1.0</v>
      </c>
      <c r="J2497" s="241">
        <v>50.0</v>
      </c>
      <c r="K2497" s="241">
        <v>50.0</v>
      </c>
      <c r="L2497" s="179" t="s">
        <v>162</v>
      </c>
    </row>
    <row r="2498" ht="11.25" customHeight="1">
      <c r="A2498" s="191" t="s">
        <v>7305</v>
      </c>
      <c r="B2498" s="191" t="s">
        <v>7309</v>
      </c>
      <c r="C2498" s="241" t="s">
        <v>135</v>
      </c>
      <c r="D2498" s="179" t="s">
        <v>7312</v>
      </c>
      <c r="E2498" s="179" t="s">
        <v>7313</v>
      </c>
      <c r="F2498" s="241" t="s">
        <v>1085</v>
      </c>
      <c r="G2498" s="241">
        <v>1.0</v>
      </c>
      <c r="H2498" s="241">
        <v>1.0</v>
      </c>
      <c r="I2498" s="241">
        <v>1.0</v>
      </c>
      <c r="J2498" s="241">
        <v>50.0</v>
      </c>
      <c r="K2498" s="241">
        <v>50.0</v>
      </c>
      <c r="L2498" s="179" t="s">
        <v>162</v>
      </c>
    </row>
    <row r="2499" ht="11.25" customHeight="1">
      <c r="A2499" s="191" t="s">
        <v>7314</v>
      </c>
      <c r="B2499" s="191" t="s">
        <v>7315</v>
      </c>
      <c r="C2499" s="241" t="s">
        <v>135</v>
      </c>
      <c r="D2499" s="179" t="s">
        <v>7316</v>
      </c>
      <c r="E2499" s="179" t="s">
        <v>7317</v>
      </c>
      <c r="F2499" s="241" t="s">
        <v>1967</v>
      </c>
      <c r="G2499" s="241">
        <v>4.0</v>
      </c>
      <c r="H2499" s="241">
        <v>4.0</v>
      </c>
      <c r="I2499" s="241">
        <v>4.0</v>
      </c>
      <c r="J2499" s="241">
        <v>50.0</v>
      </c>
      <c r="K2499" s="241">
        <v>12.5</v>
      </c>
      <c r="L2499" s="179" t="s">
        <v>162</v>
      </c>
    </row>
    <row r="2500" ht="11.25" customHeight="1">
      <c r="A2500" s="191" t="s">
        <v>7314</v>
      </c>
      <c r="B2500" s="191" t="s">
        <v>7315</v>
      </c>
      <c r="C2500" s="241" t="s">
        <v>135</v>
      </c>
      <c r="D2500" s="179" t="s">
        <v>7318</v>
      </c>
      <c r="E2500" s="179" t="s">
        <v>7319</v>
      </c>
      <c r="F2500" s="241" t="s">
        <v>1085</v>
      </c>
      <c r="G2500" s="241">
        <v>4.0</v>
      </c>
      <c r="H2500" s="241">
        <v>4.0</v>
      </c>
      <c r="I2500" s="241">
        <v>4.0</v>
      </c>
      <c r="J2500" s="241">
        <v>50.0</v>
      </c>
      <c r="K2500" s="241">
        <v>12.5</v>
      </c>
      <c r="L2500" s="179" t="s">
        <v>162</v>
      </c>
    </row>
    <row r="2501" ht="11.25" customHeight="1">
      <c r="A2501" s="191" t="s">
        <v>7314</v>
      </c>
      <c r="B2501" s="191" t="s">
        <v>7315</v>
      </c>
      <c r="C2501" s="241" t="s">
        <v>135</v>
      </c>
      <c r="D2501" s="179" t="s">
        <v>7320</v>
      </c>
      <c r="E2501" s="179" t="s">
        <v>7321</v>
      </c>
      <c r="F2501" s="241" t="s">
        <v>1085</v>
      </c>
      <c r="G2501" s="241">
        <v>4.0</v>
      </c>
      <c r="H2501" s="241">
        <v>4.0</v>
      </c>
      <c r="I2501" s="241">
        <v>4.0</v>
      </c>
      <c r="J2501" s="241">
        <v>50.0</v>
      </c>
      <c r="K2501" s="241">
        <v>12.5</v>
      </c>
      <c r="L2501" s="179" t="s">
        <v>162</v>
      </c>
    </row>
    <row r="2502" ht="11.25" customHeight="1">
      <c r="A2502" s="191" t="s">
        <v>7322</v>
      </c>
      <c r="B2502" s="191" t="s">
        <v>7323</v>
      </c>
      <c r="C2502" s="241" t="s">
        <v>135</v>
      </c>
      <c r="D2502" s="179" t="s">
        <v>7324</v>
      </c>
      <c r="E2502" s="179" t="s">
        <v>7325</v>
      </c>
      <c r="F2502" s="241" t="s">
        <v>1085</v>
      </c>
      <c r="G2502" s="241">
        <v>4.0</v>
      </c>
      <c r="H2502" s="241">
        <v>4.0</v>
      </c>
      <c r="I2502" s="241">
        <v>4.0</v>
      </c>
      <c r="J2502" s="241">
        <v>50.0</v>
      </c>
      <c r="K2502" s="241">
        <v>12.5</v>
      </c>
      <c r="L2502" s="179" t="s">
        <v>162</v>
      </c>
    </row>
    <row r="2503" ht="11.25" customHeight="1">
      <c r="A2503" s="191" t="s">
        <v>7322</v>
      </c>
      <c r="B2503" s="191" t="s">
        <v>7323</v>
      </c>
      <c r="C2503" s="241" t="s">
        <v>135</v>
      </c>
      <c r="D2503" s="179" t="s">
        <v>7326</v>
      </c>
      <c r="E2503" s="179" t="s">
        <v>7327</v>
      </c>
      <c r="F2503" s="241" t="s">
        <v>1085</v>
      </c>
      <c r="G2503" s="241">
        <v>4.0</v>
      </c>
      <c r="H2503" s="241">
        <v>4.0</v>
      </c>
      <c r="I2503" s="241">
        <v>4.0</v>
      </c>
      <c r="J2503" s="241">
        <v>50.0</v>
      </c>
      <c r="K2503" s="241">
        <v>12.5</v>
      </c>
      <c r="L2503" s="179" t="s">
        <v>162</v>
      </c>
    </row>
    <row r="2504" ht="11.25" customHeight="1">
      <c r="A2504" s="191" t="s">
        <v>7322</v>
      </c>
      <c r="B2504" s="191" t="s">
        <v>7323</v>
      </c>
      <c r="C2504" s="241" t="s">
        <v>135</v>
      </c>
      <c r="D2504" s="179" t="s">
        <v>7328</v>
      </c>
      <c r="E2504" s="179" t="s">
        <v>7329</v>
      </c>
      <c r="F2504" s="241" t="s">
        <v>1085</v>
      </c>
      <c r="G2504" s="241">
        <v>4.0</v>
      </c>
      <c r="H2504" s="241">
        <v>4.0</v>
      </c>
      <c r="I2504" s="241">
        <v>4.0</v>
      </c>
      <c r="J2504" s="241">
        <v>50.0</v>
      </c>
      <c r="K2504" s="241">
        <v>12.5</v>
      </c>
      <c r="L2504" s="179" t="s">
        <v>162</v>
      </c>
    </row>
    <row r="2505" ht="11.25" customHeight="1">
      <c r="A2505" s="191" t="s">
        <v>7322</v>
      </c>
      <c r="B2505" s="191" t="s">
        <v>7323</v>
      </c>
      <c r="C2505" s="241" t="s">
        <v>135</v>
      </c>
      <c r="D2505" s="179" t="s">
        <v>7330</v>
      </c>
      <c r="E2505" s="179" t="s">
        <v>7331</v>
      </c>
      <c r="F2505" s="241" t="s">
        <v>1085</v>
      </c>
      <c r="G2505" s="241">
        <v>4.0</v>
      </c>
      <c r="H2505" s="241">
        <v>4.0</v>
      </c>
      <c r="I2505" s="241">
        <v>4.0</v>
      </c>
      <c r="J2505" s="241">
        <v>50.0</v>
      </c>
      <c r="K2505" s="241">
        <v>12.5</v>
      </c>
      <c r="L2505" s="179" t="s">
        <v>162</v>
      </c>
    </row>
    <row r="2506" ht="11.25" customHeight="1">
      <c r="A2506" s="191" t="s">
        <v>7332</v>
      </c>
      <c r="B2506" s="191" t="s">
        <v>7333</v>
      </c>
      <c r="C2506" s="241" t="s">
        <v>135</v>
      </c>
      <c r="D2506" s="179" t="s">
        <v>7334</v>
      </c>
      <c r="E2506" s="179" t="s">
        <v>6295</v>
      </c>
      <c r="F2506" s="241" t="s">
        <v>1967</v>
      </c>
      <c r="G2506" s="241">
        <v>4.0</v>
      </c>
      <c r="H2506" s="241">
        <v>4.0</v>
      </c>
      <c r="I2506" s="241">
        <v>4.0</v>
      </c>
      <c r="J2506" s="241">
        <v>50.0</v>
      </c>
      <c r="K2506" s="241">
        <v>12.5</v>
      </c>
      <c r="L2506" s="179" t="s">
        <v>162</v>
      </c>
    </row>
    <row r="2507" ht="11.25" customHeight="1">
      <c r="A2507" s="191" t="s">
        <v>7332</v>
      </c>
      <c r="B2507" s="191" t="s">
        <v>7333</v>
      </c>
      <c r="C2507" s="241" t="s">
        <v>135</v>
      </c>
      <c r="D2507" s="179" t="s">
        <v>7335</v>
      </c>
      <c r="E2507" s="179" t="s">
        <v>7336</v>
      </c>
      <c r="F2507" s="241" t="s">
        <v>1967</v>
      </c>
      <c r="G2507" s="241">
        <v>4.0</v>
      </c>
      <c r="H2507" s="241">
        <v>4.0</v>
      </c>
      <c r="I2507" s="241">
        <v>4.0</v>
      </c>
      <c r="J2507" s="241">
        <v>50.0</v>
      </c>
      <c r="K2507" s="241">
        <v>12.5</v>
      </c>
      <c r="L2507" s="179" t="s">
        <v>162</v>
      </c>
    </row>
    <row r="2508" ht="11.25" customHeight="1">
      <c r="A2508" s="191" t="s">
        <v>7332</v>
      </c>
      <c r="B2508" s="191" t="s">
        <v>7333</v>
      </c>
      <c r="C2508" s="241" t="s">
        <v>135</v>
      </c>
      <c r="D2508" s="179" t="s">
        <v>7337</v>
      </c>
      <c r="E2508" s="179" t="s">
        <v>1327</v>
      </c>
      <c r="F2508" s="241" t="s">
        <v>1967</v>
      </c>
      <c r="G2508" s="241">
        <v>4.0</v>
      </c>
      <c r="H2508" s="241">
        <v>4.0</v>
      </c>
      <c r="I2508" s="241">
        <v>4.0</v>
      </c>
      <c r="J2508" s="241">
        <v>50.0</v>
      </c>
      <c r="K2508" s="241">
        <v>12.5</v>
      </c>
      <c r="L2508" s="179" t="s">
        <v>162</v>
      </c>
    </row>
    <row r="2509" ht="11.25" customHeight="1">
      <c r="A2509" s="191" t="s">
        <v>7332</v>
      </c>
      <c r="B2509" s="191" t="s">
        <v>7333</v>
      </c>
      <c r="C2509" s="241" t="s">
        <v>135</v>
      </c>
      <c r="D2509" s="179" t="s">
        <v>7338</v>
      </c>
      <c r="E2509" s="179" t="s">
        <v>6297</v>
      </c>
      <c r="F2509" s="241" t="s">
        <v>1967</v>
      </c>
      <c r="G2509" s="241">
        <v>4.0</v>
      </c>
      <c r="H2509" s="241">
        <v>4.0</v>
      </c>
      <c r="I2509" s="241">
        <v>4.0</v>
      </c>
      <c r="J2509" s="241">
        <v>50.0</v>
      </c>
      <c r="K2509" s="241">
        <v>12.5</v>
      </c>
      <c r="L2509" s="179" t="s">
        <v>162</v>
      </c>
    </row>
    <row r="2510" ht="11.25" customHeight="1">
      <c r="A2510" s="191" t="s">
        <v>7339</v>
      </c>
      <c r="B2510" s="191" t="s">
        <v>7340</v>
      </c>
      <c r="C2510" s="241" t="s">
        <v>135</v>
      </c>
      <c r="D2510" s="179" t="s">
        <v>7341</v>
      </c>
      <c r="E2510" s="179" t="s">
        <v>6434</v>
      </c>
      <c r="F2510" s="241" t="s">
        <v>1967</v>
      </c>
      <c r="G2510" s="241">
        <v>7.0</v>
      </c>
      <c r="H2510" s="241">
        <v>7.0</v>
      </c>
      <c r="I2510" s="241">
        <v>7.0</v>
      </c>
      <c r="J2510" s="241">
        <v>50.0</v>
      </c>
      <c r="K2510" s="241">
        <v>7.142857142857143</v>
      </c>
      <c r="L2510" s="179" t="s">
        <v>162</v>
      </c>
    </row>
    <row r="2511" ht="11.25" customHeight="1">
      <c r="A2511" s="191" t="s">
        <v>7339</v>
      </c>
      <c r="B2511" s="191" t="s">
        <v>7340</v>
      </c>
      <c r="C2511" s="241" t="s">
        <v>135</v>
      </c>
      <c r="D2511" s="179" t="s">
        <v>6587</v>
      </c>
      <c r="E2511" s="179" t="s">
        <v>6432</v>
      </c>
      <c r="F2511" s="241" t="s">
        <v>1967</v>
      </c>
      <c r="G2511" s="241">
        <v>7.0</v>
      </c>
      <c r="H2511" s="241">
        <v>7.0</v>
      </c>
      <c r="I2511" s="241">
        <v>7.0</v>
      </c>
      <c r="J2511" s="241">
        <v>50.0</v>
      </c>
      <c r="K2511" s="241">
        <v>7.142857142857143</v>
      </c>
      <c r="L2511" s="179" t="s">
        <v>162</v>
      </c>
    </row>
    <row r="2512" ht="11.25" customHeight="1">
      <c r="A2512" s="191" t="s">
        <v>7342</v>
      </c>
      <c r="B2512" s="191" t="s">
        <v>7343</v>
      </c>
      <c r="C2512" s="241" t="s">
        <v>135</v>
      </c>
      <c r="D2512" s="179" t="s">
        <v>7344</v>
      </c>
      <c r="E2512" s="179" t="s">
        <v>7345</v>
      </c>
      <c r="F2512" s="241" t="s">
        <v>1085</v>
      </c>
      <c r="G2512" s="241">
        <v>4.0</v>
      </c>
      <c r="H2512" s="241">
        <v>4.0</v>
      </c>
      <c r="I2512" s="241">
        <v>4.0</v>
      </c>
      <c r="J2512" s="241">
        <v>50.0</v>
      </c>
      <c r="K2512" s="241">
        <v>12.5</v>
      </c>
      <c r="L2512" s="179" t="s">
        <v>162</v>
      </c>
    </row>
    <row r="2513" ht="11.25" customHeight="1">
      <c r="A2513" s="191" t="s">
        <v>6479</v>
      </c>
      <c r="B2513" s="191" t="s">
        <v>6480</v>
      </c>
      <c r="C2513" s="241" t="s">
        <v>135</v>
      </c>
      <c r="D2513" s="179" t="s">
        <v>6481</v>
      </c>
      <c r="E2513" s="179" t="s">
        <v>6482</v>
      </c>
      <c r="F2513" s="241" t="s">
        <v>1085</v>
      </c>
      <c r="G2513" s="241">
        <v>8.0</v>
      </c>
      <c r="H2513" s="241">
        <v>6.0</v>
      </c>
      <c r="I2513" s="241">
        <v>8.0</v>
      </c>
      <c r="J2513" s="241">
        <v>50.0</v>
      </c>
      <c r="K2513" s="241">
        <v>6.25</v>
      </c>
      <c r="L2513" s="179" t="s">
        <v>162</v>
      </c>
    </row>
    <row r="2514" ht="11.25" customHeight="1">
      <c r="A2514" s="191" t="s">
        <v>6335</v>
      </c>
      <c r="B2514" s="191" t="s">
        <v>6336</v>
      </c>
      <c r="C2514" s="241" t="s">
        <v>135</v>
      </c>
      <c r="D2514" s="179" t="s">
        <v>6337</v>
      </c>
      <c r="E2514" s="179" t="s">
        <v>6338</v>
      </c>
      <c r="F2514" s="241" t="s">
        <v>1967</v>
      </c>
      <c r="G2514" s="241">
        <v>4.0</v>
      </c>
      <c r="H2514" s="241">
        <v>4.0</v>
      </c>
      <c r="I2514" s="241">
        <v>4.0</v>
      </c>
      <c r="J2514" s="241">
        <v>50.0</v>
      </c>
      <c r="K2514" s="241">
        <v>12.5</v>
      </c>
      <c r="L2514" s="179" t="s">
        <v>162</v>
      </c>
    </row>
    <row r="2515" ht="11.25" customHeight="1">
      <c r="A2515" s="191" t="s">
        <v>7346</v>
      </c>
      <c r="B2515" s="191" t="s">
        <v>7347</v>
      </c>
      <c r="C2515" s="241" t="s">
        <v>135</v>
      </c>
      <c r="D2515" s="179" t="s">
        <v>7334</v>
      </c>
      <c r="E2515" s="179" t="s">
        <v>6295</v>
      </c>
      <c r="F2515" s="241" t="s">
        <v>1967</v>
      </c>
      <c r="G2515" s="241">
        <v>7.0</v>
      </c>
      <c r="H2515" s="241">
        <v>7.0</v>
      </c>
      <c r="I2515" s="241">
        <v>7.0</v>
      </c>
      <c r="J2515" s="241">
        <v>50.0</v>
      </c>
      <c r="K2515" s="241">
        <v>7.142857142857143</v>
      </c>
      <c r="L2515" s="179" t="s">
        <v>162</v>
      </c>
    </row>
    <row r="2516" ht="11.25" customHeight="1">
      <c r="A2516" s="191" t="s">
        <v>7346</v>
      </c>
      <c r="B2516" s="191" t="s">
        <v>7347</v>
      </c>
      <c r="C2516" s="241" t="s">
        <v>135</v>
      </c>
      <c r="D2516" s="179" t="s">
        <v>7348</v>
      </c>
      <c r="E2516" s="179" t="s">
        <v>7349</v>
      </c>
      <c r="F2516" s="241" t="s">
        <v>1967</v>
      </c>
      <c r="G2516" s="241">
        <v>7.0</v>
      </c>
      <c r="H2516" s="241">
        <v>7.0</v>
      </c>
      <c r="I2516" s="241">
        <v>7.0</v>
      </c>
      <c r="J2516" s="241">
        <v>50.0</v>
      </c>
      <c r="K2516" s="241">
        <v>7.142857142857143</v>
      </c>
      <c r="L2516" s="179" t="s">
        <v>162</v>
      </c>
    </row>
    <row r="2517" ht="11.25" customHeight="1">
      <c r="A2517" s="191" t="s">
        <v>7346</v>
      </c>
      <c r="B2517" s="191" t="s">
        <v>7347</v>
      </c>
      <c r="C2517" s="241" t="s">
        <v>135</v>
      </c>
      <c r="D2517" s="179" t="s">
        <v>5944</v>
      </c>
      <c r="E2517" s="179" t="s">
        <v>7350</v>
      </c>
      <c r="F2517" s="241" t="s">
        <v>1085</v>
      </c>
      <c r="G2517" s="241">
        <v>7.0</v>
      </c>
      <c r="H2517" s="241">
        <v>7.0</v>
      </c>
      <c r="I2517" s="241">
        <v>7.0</v>
      </c>
      <c r="J2517" s="241">
        <v>50.0</v>
      </c>
      <c r="K2517" s="241">
        <v>7.142857142857143</v>
      </c>
      <c r="L2517" s="179" t="s">
        <v>162</v>
      </c>
    </row>
    <row r="2518" ht="11.25" customHeight="1">
      <c r="A2518" s="191" t="s">
        <v>6588</v>
      </c>
      <c r="B2518" s="191" t="s">
        <v>6589</v>
      </c>
      <c r="C2518" s="241" t="s">
        <v>135</v>
      </c>
      <c r="D2518" s="179" t="s">
        <v>6590</v>
      </c>
      <c r="E2518" s="179" t="s">
        <v>6591</v>
      </c>
      <c r="F2518" s="241" t="s">
        <v>1085</v>
      </c>
      <c r="G2518" s="241">
        <v>8.0</v>
      </c>
      <c r="H2518" s="241">
        <v>8.0</v>
      </c>
      <c r="I2518" s="241">
        <v>8.0</v>
      </c>
      <c r="J2518" s="241">
        <v>50.0</v>
      </c>
      <c r="K2518" s="241">
        <v>6.25</v>
      </c>
      <c r="L2518" s="179" t="s">
        <v>162</v>
      </c>
    </row>
    <row r="2519" ht="11.25" customHeight="1">
      <c r="A2519" s="191" t="s">
        <v>6588</v>
      </c>
      <c r="B2519" s="191" t="s">
        <v>6589</v>
      </c>
      <c r="C2519" s="241" t="s">
        <v>135</v>
      </c>
      <c r="D2519" s="179" t="s">
        <v>7351</v>
      </c>
      <c r="E2519" s="179" t="s">
        <v>7352</v>
      </c>
      <c r="F2519" s="241" t="s">
        <v>1085</v>
      </c>
      <c r="G2519" s="241">
        <v>8.0</v>
      </c>
      <c r="H2519" s="241">
        <v>8.0</v>
      </c>
      <c r="I2519" s="241">
        <v>8.0</v>
      </c>
      <c r="J2519" s="241">
        <v>50.0</v>
      </c>
      <c r="K2519" s="241">
        <v>6.25</v>
      </c>
      <c r="L2519" s="179" t="s">
        <v>162</v>
      </c>
    </row>
    <row r="2520" ht="11.25" customHeight="1">
      <c r="A2520" s="175" t="s">
        <v>7353</v>
      </c>
      <c r="B2520" s="188" t="s">
        <v>6436</v>
      </c>
      <c r="C2520" s="177" t="s">
        <v>135</v>
      </c>
      <c r="D2520" s="180" t="s">
        <v>7354</v>
      </c>
      <c r="E2520" s="192" t="s">
        <v>7355</v>
      </c>
      <c r="F2520" s="183" t="s">
        <v>1967</v>
      </c>
      <c r="G2520" s="177">
        <v>5.0</v>
      </c>
      <c r="H2520" s="177">
        <v>4.0</v>
      </c>
      <c r="I2520" s="177">
        <v>5.0</v>
      </c>
      <c r="J2520" s="190">
        <v>50.0</v>
      </c>
      <c r="K2520" s="185">
        <v>10.0</v>
      </c>
      <c r="L2520" s="227" t="s">
        <v>163</v>
      </c>
    </row>
    <row r="2521" ht="11.25" customHeight="1">
      <c r="A2521" s="175" t="s">
        <v>7353</v>
      </c>
      <c r="B2521" s="188" t="s">
        <v>6436</v>
      </c>
      <c r="C2521" s="177" t="s">
        <v>135</v>
      </c>
      <c r="D2521" s="175" t="s">
        <v>7356</v>
      </c>
      <c r="E2521" s="186" t="s">
        <v>7357</v>
      </c>
      <c r="F2521" s="183" t="s">
        <v>1967</v>
      </c>
      <c r="G2521" s="177">
        <v>5.0</v>
      </c>
      <c r="H2521" s="177">
        <v>4.0</v>
      </c>
      <c r="I2521" s="177">
        <v>5.0</v>
      </c>
      <c r="J2521" s="190">
        <v>50.0</v>
      </c>
      <c r="K2521" s="185">
        <v>10.0</v>
      </c>
      <c r="L2521" s="227" t="s">
        <v>163</v>
      </c>
    </row>
    <row r="2522" ht="11.25" customHeight="1">
      <c r="A2522" s="180" t="s">
        <v>7358</v>
      </c>
      <c r="B2522" s="176" t="s">
        <v>7359</v>
      </c>
      <c r="C2522" s="177" t="s">
        <v>135</v>
      </c>
      <c r="D2522" s="180" t="s">
        <v>7360</v>
      </c>
      <c r="E2522" s="192" t="s">
        <v>7361</v>
      </c>
      <c r="F2522" s="183" t="s">
        <v>505</v>
      </c>
      <c r="G2522" s="177">
        <v>5.0</v>
      </c>
      <c r="H2522" s="177">
        <v>4.0</v>
      </c>
      <c r="I2522" s="177">
        <v>5.0</v>
      </c>
      <c r="J2522" s="190">
        <v>50.0</v>
      </c>
      <c r="K2522" s="185">
        <v>10.0</v>
      </c>
      <c r="L2522" s="227" t="s">
        <v>163</v>
      </c>
    </row>
    <row r="2523" ht="11.25" customHeight="1">
      <c r="A2523" s="175" t="s">
        <v>7362</v>
      </c>
      <c r="B2523" s="188" t="s">
        <v>7340</v>
      </c>
      <c r="C2523" s="177" t="s">
        <v>135</v>
      </c>
      <c r="D2523" s="175" t="s">
        <v>7363</v>
      </c>
      <c r="E2523" s="192" t="s">
        <v>7364</v>
      </c>
      <c r="F2523" s="183" t="s">
        <v>1967</v>
      </c>
      <c r="G2523" s="177">
        <v>7.0</v>
      </c>
      <c r="H2523" s="177">
        <v>7.0</v>
      </c>
      <c r="I2523" s="177">
        <v>7.0</v>
      </c>
      <c r="J2523" s="190">
        <v>50.0</v>
      </c>
      <c r="K2523" s="185">
        <v>7.142857142857143</v>
      </c>
      <c r="L2523" s="227" t="s">
        <v>163</v>
      </c>
    </row>
    <row r="2524" ht="11.25" customHeight="1">
      <c r="A2524" s="175" t="s">
        <v>7362</v>
      </c>
      <c r="B2524" s="188" t="s">
        <v>7340</v>
      </c>
      <c r="C2524" s="177" t="s">
        <v>135</v>
      </c>
      <c r="D2524" s="175" t="s">
        <v>7365</v>
      </c>
      <c r="E2524" s="192" t="s">
        <v>7366</v>
      </c>
      <c r="F2524" s="183" t="s">
        <v>1967</v>
      </c>
      <c r="G2524" s="177">
        <v>7.0</v>
      </c>
      <c r="H2524" s="177">
        <v>7.0</v>
      </c>
      <c r="I2524" s="177">
        <v>7.0</v>
      </c>
      <c r="J2524" s="190">
        <v>50.0</v>
      </c>
      <c r="K2524" s="185">
        <v>7.142857142857143</v>
      </c>
      <c r="L2524" s="227" t="s">
        <v>163</v>
      </c>
    </row>
    <row r="2525" ht="11.25" customHeight="1">
      <c r="A2525" s="180" t="s">
        <v>7367</v>
      </c>
      <c r="B2525" s="176" t="s">
        <v>5939</v>
      </c>
      <c r="C2525" s="177" t="s">
        <v>135</v>
      </c>
      <c r="D2525" s="175" t="s">
        <v>7368</v>
      </c>
      <c r="E2525" s="186" t="s">
        <v>7369</v>
      </c>
      <c r="F2525" s="183" t="s">
        <v>505</v>
      </c>
      <c r="G2525" s="177">
        <v>8.0</v>
      </c>
      <c r="H2525" s="177">
        <v>8.0</v>
      </c>
      <c r="I2525" s="177">
        <v>8.0</v>
      </c>
      <c r="J2525" s="190">
        <v>50.0</v>
      </c>
      <c r="K2525" s="185">
        <v>6.25</v>
      </c>
      <c r="L2525" s="227" t="s">
        <v>163</v>
      </c>
    </row>
    <row r="2526" ht="11.25" customHeight="1">
      <c r="A2526" s="180" t="s">
        <v>7367</v>
      </c>
      <c r="B2526" s="176" t="s">
        <v>5939</v>
      </c>
      <c r="C2526" s="177" t="s">
        <v>135</v>
      </c>
      <c r="D2526" s="175" t="s">
        <v>7370</v>
      </c>
      <c r="E2526" s="186" t="s">
        <v>7371</v>
      </c>
      <c r="F2526" s="183" t="s">
        <v>505</v>
      </c>
      <c r="G2526" s="177">
        <v>8.0</v>
      </c>
      <c r="H2526" s="177">
        <v>8.0</v>
      </c>
      <c r="I2526" s="177">
        <v>8.0</v>
      </c>
      <c r="J2526" s="190">
        <v>50.0</v>
      </c>
      <c r="K2526" s="185">
        <v>6.25</v>
      </c>
      <c r="L2526" s="227" t="s">
        <v>163</v>
      </c>
    </row>
    <row r="2527" ht="11.25" customHeight="1">
      <c r="A2527" s="175" t="s">
        <v>6479</v>
      </c>
      <c r="B2527" s="188" t="s">
        <v>6480</v>
      </c>
      <c r="C2527" s="177" t="s">
        <v>135</v>
      </c>
      <c r="D2527" s="175" t="s">
        <v>6481</v>
      </c>
      <c r="E2527" s="186" t="s">
        <v>6482</v>
      </c>
      <c r="F2527" s="33" t="s">
        <v>1085</v>
      </c>
      <c r="G2527" s="177">
        <v>8.0</v>
      </c>
      <c r="H2527" s="177">
        <v>6.0</v>
      </c>
      <c r="I2527" s="177">
        <v>8.0</v>
      </c>
      <c r="J2527" s="184">
        <v>50.0</v>
      </c>
      <c r="K2527" s="185">
        <v>6.25</v>
      </c>
      <c r="L2527" s="227" t="s">
        <v>163</v>
      </c>
    </row>
    <row r="2528" ht="11.25" customHeight="1">
      <c r="A2528" s="175" t="s">
        <v>6335</v>
      </c>
      <c r="B2528" s="188" t="s">
        <v>6336</v>
      </c>
      <c r="C2528" s="177" t="s">
        <v>135</v>
      </c>
      <c r="D2528" s="175" t="s">
        <v>6337</v>
      </c>
      <c r="E2528" s="186" t="s">
        <v>6338</v>
      </c>
      <c r="F2528" s="183" t="s">
        <v>1967</v>
      </c>
      <c r="G2528" s="177">
        <v>4.0</v>
      </c>
      <c r="H2528" s="177">
        <v>4.0</v>
      </c>
      <c r="I2528" s="177">
        <v>4.0</v>
      </c>
      <c r="J2528" s="184">
        <v>50.0</v>
      </c>
      <c r="K2528" s="185">
        <v>12.5</v>
      </c>
      <c r="L2528" s="227" t="s">
        <v>163</v>
      </c>
    </row>
    <row r="2529" ht="11.25" customHeight="1">
      <c r="A2529" s="175" t="s">
        <v>7372</v>
      </c>
      <c r="B2529" s="188" t="s">
        <v>7373</v>
      </c>
      <c r="C2529" s="177" t="s">
        <v>135</v>
      </c>
      <c r="D2529" s="175" t="s">
        <v>7374</v>
      </c>
      <c r="E2529" s="198" t="s">
        <v>7375</v>
      </c>
      <c r="F2529" s="183" t="s">
        <v>1967</v>
      </c>
      <c r="G2529" s="177">
        <v>2.0</v>
      </c>
      <c r="H2529" s="177">
        <v>1.0</v>
      </c>
      <c r="I2529" s="177">
        <v>2.0</v>
      </c>
      <c r="J2529" s="190">
        <v>50.0</v>
      </c>
      <c r="K2529" s="185">
        <v>25.0</v>
      </c>
      <c r="L2529" s="227" t="s">
        <v>163</v>
      </c>
    </row>
    <row r="2530" ht="11.25" customHeight="1">
      <c r="A2530" s="175" t="s">
        <v>7372</v>
      </c>
      <c r="B2530" s="188" t="s">
        <v>7373</v>
      </c>
      <c r="C2530" s="177" t="s">
        <v>135</v>
      </c>
      <c r="D2530" s="175" t="s">
        <v>7376</v>
      </c>
      <c r="E2530" s="198" t="s">
        <v>7377</v>
      </c>
      <c r="F2530" s="183" t="s">
        <v>1967</v>
      </c>
      <c r="G2530" s="177">
        <v>2.0</v>
      </c>
      <c r="H2530" s="177">
        <v>1.0</v>
      </c>
      <c r="I2530" s="177">
        <v>2.0</v>
      </c>
      <c r="J2530" s="190">
        <v>50.0</v>
      </c>
      <c r="K2530" s="185">
        <v>25.0</v>
      </c>
      <c r="L2530" s="227" t="s">
        <v>163</v>
      </c>
    </row>
    <row r="2531" ht="11.25" customHeight="1">
      <c r="A2531" s="175" t="s">
        <v>7378</v>
      </c>
      <c r="B2531" s="188" t="s">
        <v>7379</v>
      </c>
      <c r="C2531" s="177" t="s">
        <v>135</v>
      </c>
      <c r="D2531" s="175" t="s">
        <v>7380</v>
      </c>
      <c r="E2531" s="186" t="s">
        <v>7381</v>
      </c>
      <c r="F2531" s="183" t="s">
        <v>505</v>
      </c>
      <c r="G2531" s="177">
        <v>5.0</v>
      </c>
      <c r="H2531" s="177">
        <v>4.0</v>
      </c>
      <c r="I2531" s="177">
        <v>5.0</v>
      </c>
      <c r="J2531" s="190">
        <v>50.0</v>
      </c>
      <c r="K2531" s="185">
        <v>10.0</v>
      </c>
      <c r="L2531" s="227" t="s">
        <v>163</v>
      </c>
    </row>
    <row r="2532" ht="11.25" customHeight="1">
      <c r="A2532" s="175" t="s">
        <v>7378</v>
      </c>
      <c r="B2532" s="188" t="s">
        <v>7379</v>
      </c>
      <c r="C2532" s="177" t="s">
        <v>135</v>
      </c>
      <c r="D2532" s="175" t="s">
        <v>7382</v>
      </c>
      <c r="E2532" s="186" t="s">
        <v>7383</v>
      </c>
      <c r="F2532" s="183" t="s">
        <v>505</v>
      </c>
      <c r="G2532" s="177">
        <v>5.0</v>
      </c>
      <c r="H2532" s="177">
        <v>4.0</v>
      </c>
      <c r="I2532" s="177">
        <v>5.0</v>
      </c>
      <c r="J2532" s="190">
        <v>50.0</v>
      </c>
      <c r="K2532" s="185">
        <v>10.0</v>
      </c>
      <c r="L2532" s="227" t="s">
        <v>163</v>
      </c>
    </row>
    <row r="2533" ht="11.25" customHeight="1">
      <c r="A2533" s="175" t="s">
        <v>7378</v>
      </c>
      <c r="B2533" s="188" t="s">
        <v>7379</v>
      </c>
      <c r="C2533" s="177" t="s">
        <v>135</v>
      </c>
      <c r="D2533" s="175" t="s">
        <v>7384</v>
      </c>
      <c r="E2533" s="186" t="s">
        <v>7385</v>
      </c>
      <c r="F2533" s="183" t="s">
        <v>505</v>
      </c>
      <c r="G2533" s="177">
        <v>5.0</v>
      </c>
      <c r="H2533" s="177">
        <v>4.0</v>
      </c>
      <c r="I2533" s="177">
        <v>5.0</v>
      </c>
      <c r="J2533" s="190">
        <v>50.0</v>
      </c>
      <c r="K2533" s="185">
        <v>10.0</v>
      </c>
      <c r="L2533" s="227" t="s">
        <v>163</v>
      </c>
    </row>
    <row r="2534" ht="11.25" customHeight="1">
      <c r="A2534" s="175" t="s">
        <v>7386</v>
      </c>
      <c r="B2534" s="188" t="s">
        <v>7387</v>
      </c>
      <c r="C2534" s="177" t="s">
        <v>135</v>
      </c>
      <c r="D2534" s="175" t="s">
        <v>7388</v>
      </c>
      <c r="E2534" s="186" t="s">
        <v>7389</v>
      </c>
      <c r="F2534" s="183" t="s">
        <v>1967</v>
      </c>
      <c r="G2534" s="177">
        <v>4.0</v>
      </c>
      <c r="H2534" s="177">
        <v>4.0</v>
      </c>
      <c r="I2534" s="177">
        <v>4.0</v>
      </c>
      <c r="J2534" s="190">
        <v>50.0</v>
      </c>
      <c r="K2534" s="185">
        <v>12.5</v>
      </c>
      <c r="L2534" s="227" t="s">
        <v>163</v>
      </c>
    </row>
    <row r="2535" ht="11.25" customHeight="1">
      <c r="A2535" s="175" t="s">
        <v>7386</v>
      </c>
      <c r="B2535" s="188" t="s">
        <v>7387</v>
      </c>
      <c r="C2535" s="177" t="s">
        <v>135</v>
      </c>
      <c r="D2535" s="175" t="s">
        <v>7390</v>
      </c>
      <c r="E2535" s="198" t="s">
        <v>7391</v>
      </c>
      <c r="F2535" s="183" t="s">
        <v>1967</v>
      </c>
      <c r="G2535" s="177">
        <v>4.0</v>
      </c>
      <c r="H2535" s="177">
        <v>4.0</v>
      </c>
      <c r="I2535" s="177">
        <v>4.0</v>
      </c>
      <c r="J2535" s="190">
        <v>50.0</v>
      </c>
      <c r="K2535" s="185">
        <v>12.5</v>
      </c>
      <c r="L2535" s="227" t="s">
        <v>163</v>
      </c>
    </row>
    <row r="2536" ht="11.25" customHeight="1">
      <c r="A2536" s="214" t="s">
        <v>7322</v>
      </c>
      <c r="B2536" s="222" t="s">
        <v>7323</v>
      </c>
      <c r="C2536" s="209" t="s">
        <v>135</v>
      </c>
      <c r="D2536" s="214" t="s">
        <v>7324</v>
      </c>
      <c r="E2536" s="208" t="s">
        <v>7325</v>
      </c>
      <c r="F2536" s="219" t="s">
        <v>1085</v>
      </c>
      <c r="G2536" s="209">
        <v>4.0</v>
      </c>
      <c r="H2536" s="209">
        <v>4.0</v>
      </c>
      <c r="I2536" s="209">
        <v>4.0</v>
      </c>
      <c r="J2536" s="220">
        <v>50.0</v>
      </c>
      <c r="K2536" s="221">
        <v>12.5</v>
      </c>
      <c r="L2536" s="227" t="s">
        <v>163</v>
      </c>
    </row>
    <row r="2537" ht="11.25" customHeight="1">
      <c r="A2537" s="214" t="s">
        <v>7322</v>
      </c>
      <c r="B2537" s="222" t="s">
        <v>7323</v>
      </c>
      <c r="C2537" s="209" t="s">
        <v>135</v>
      </c>
      <c r="D2537" s="214" t="s">
        <v>7328</v>
      </c>
      <c r="E2537" s="208" t="s">
        <v>7329</v>
      </c>
      <c r="F2537" s="219" t="s">
        <v>1085</v>
      </c>
      <c r="G2537" s="209">
        <v>4.0</v>
      </c>
      <c r="H2537" s="209">
        <v>4.0</v>
      </c>
      <c r="I2537" s="209">
        <v>4.0</v>
      </c>
      <c r="J2537" s="220">
        <v>50.0</v>
      </c>
      <c r="K2537" s="221">
        <v>12.5</v>
      </c>
      <c r="L2537" s="227" t="s">
        <v>163</v>
      </c>
    </row>
    <row r="2538" ht="11.25" customHeight="1">
      <c r="A2538" s="191" t="s">
        <v>6593</v>
      </c>
      <c r="B2538" s="191" t="s">
        <v>5443</v>
      </c>
      <c r="C2538" s="241" t="s">
        <v>135</v>
      </c>
      <c r="D2538" s="179" t="s">
        <v>6594</v>
      </c>
      <c r="E2538" s="179" t="s">
        <v>3936</v>
      </c>
      <c r="F2538" s="241" t="s">
        <v>1967</v>
      </c>
      <c r="G2538" s="241">
        <v>5.0</v>
      </c>
      <c r="H2538" s="241">
        <v>5.0</v>
      </c>
      <c r="I2538" s="241">
        <v>5.0</v>
      </c>
      <c r="J2538" s="241">
        <v>50.0</v>
      </c>
      <c r="K2538" s="241">
        <v>10.0</v>
      </c>
      <c r="L2538" s="179" t="s">
        <v>164</v>
      </c>
    </row>
    <row r="2539" ht="11.25" customHeight="1">
      <c r="A2539" s="191" t="s">
        <v>7392</v>
      </c>
      <c r="B2539" s="191" t="s">
        <v>5890</v>
      </c>
      <c r="C2539" s="241" t="s">
        <v>135</v>
      </c>
      <c r="D2539" s="179" t="s">
        <v>7393</v>
      </c>
      <c r="E2539" s="179" t="s">
        <v>6203</v>
      </c>
      <c r="F2539" s="241" t="s">
        <v>1967</v>
      </c>
      <c r="G2539" s="241">
        <v>5.0</v>
      </c>
      <c r="H2539" s="241">
        <v>5.0</v>
      </c>
      <c r="I2539" s="241">
        <v>5.0</v>
      </c>
      <c r="J2539" s="241">
        <v>50.0</v>
      </c>
      <c r="K2539" s="241">
        <v>10.0</v>
      </c>
      <c r="L2539" s="179" t="s">
        <v>164</v>
      </c>
    </row>
    <row r="2540" ht="11.25" customHeight="1">
      <c r="A2540" s="191" t="s">
        <v>6315</v>
      </c>
      <c r="B2540" s="191" t="s">
        <v>6316</v>
      </c>
      <c r="C2540" s="241" t="s">
        <v>135</v>
      </c>
      <c r="D2540" s="179" t="s">
        <v>6317</v>
      </c>
      <c r="E2540" s="179" t="s">
        <v>6318</v>
      </c>
      <c r="F2540" s="241" t="s">
        <v>1967</v>
      </c>
      <c r="G2540" s="241">
        <v>4.0</v>
      </c>
      <c r="H2540" s="241">
        <v>4.0</v>
      </c>
      <c r="I2540" s="241">
        <v>4.0</v>
      </c>
      <c r="J2540" s="241">
        <v>50.0</v>
      </c>
      <c r="K2540" s="241">
        <v>12.5</v>
      </c>
      <c r="L2540" s="179" t="s">
        <v>164</v>
      </c>
    </row>
    <row r="2541" ht="11.25" customHeight="1">
      <c r="A2541" s="191" t="s">
        <v>7394</v>
      </c>
      <c r="B2541" s="191" t="s">
        <v>7387</v>
      </c>
      <c r="C2541" s="241" t="s">
        <v>135</v>
      </c>
      <c r="D2541" s="179" t="s">
        <v>7395</v>
      </c>
      <c r="E2541" s="179" t="s">
        <v>7389</v>
      </c>
      <c r="F2541" s="241" t="s">
        <v>1967</v>
      </c>
      <c r="G2541" s="241">
        <v>4.0</v>
      </c>
      <c r="H2541" s="241">
        <v>4.0</v>
      </c>
      <c r="I2541" s="241">
        <v>4.0</v>
      </c>
      <c r="J2541" s="241">
        <v>50.0</v>
      </c>
      <c r="K2541" s="241">
        <v>12.5</v>
      </c>
      <c r="L2541" s="179" t="s">
        <v>164</v>
      </c>
    </row>
    <row r="2542" ht="11.25" customHeight="1">
      <c r="A2542" s="191" t="s">
        <v>7394</v>
      </c>
      <c r="B2542" s="191" t="s">
        <v>7387</v>
      </c>
      <c r="C2542" s="241" t="s">
        <v>135</v>
      </c>
      <c r="D2542" s="179" t="s">
        <v>7396</v>
      </c>
      <c r="E2542" s="179" t="s">
        <v>6082</v>
      </c>
      <c r="F2542" s="241" t="s">
        <v>1967</v>
      </c>
      <c r="G2542" s="241">
        <v>4.0</v>
      </c>
      <c r="H2542" s="241">
        <v>4.0</v>
      </c>
      <c r="I2542" s="241">
        <v>4.0</v>
      </c>
      <c r="J2542" s="241">
        <v>50.0</v>
      </c>
      <c r="K2542" s="241">
        <v>12.5</v>
      </c>
      <c r="L2542" s="179" t="s">
        <v>164</v>
      </c>
    </row>
    <row r="2543" ht="11.25" customHeight="1">
      <c r="A2543" s="191" t="s">
        <v>7394</v>
      </c>
      <c r="B2543" s="191" t="s">
        <v>7387</v>
      </c>
      <c r="C2543" s="241" t="s">
        <v>135</v>
      </c>
      <c r="D2543" s="179" t="s">
        <v>7397</v>
      </c>
      <c r="E2543" s="179" t="s">
        <v>7398</v>
      </c>
      <c r="F2543" s="241" t="s">
        <v>1967</v>
      </c>
      <c r="G2543" s="241">
        <v>4.0</v>
      </c>
      <c r="H2543" s="241">
        <v>4.0</v>
      </c>
      <c r="I2543" s="241">
        <v>4.0</v>
      </c>
      <c r="J2543" s="241">
        <v>50.0</v>
      </c>
      <c r="K2543" s="241">
        <v>12.5</v>
      </c>
      <c r="L2543" s="179" t="s">
        <v>164</v>
      </c>
    </row>
    <row r="2544" ht="11.25" customHeight="1">
      <c r="A2544" s="191" t="s">
        <v>7399</v>
      </c>
      <c r="B2544" s="191" t="s">
        <v>7400</v>
      </c>
      <c r="C2544" s="241" t="s">
        <v>135</v>
      </c>
      <c r="D2544" s="179" t="s">
        <v>7401</v>
      </c>
      <c r="E2544" s="179" t="s">
        <v>7402</v>
      </c>
      <c r="F2544" s="241" t="s">
        <v>1967</v>
      </c>
      <c r="G2544" s="241">
        <v>3.0</v>
      </c>
      <c r="H2544" s="241">
        <v>3.0</v>
      </c>
      <c r="I2544" s="241">
        <v>4.0</v>
      </c>
      <c r="J2544" s="241">
        <v>50.0</v>
      </c>
      <c r="K2544" s="241">
        <v>16.66666666666667</v>
      </c>
      <c r="L2544" s="179" t="s">
        <v>164</v>
      </c>
    </row>
    <row r="2545" ht="11.25" customHeight="1">
      <c r="A2545" s="191" t="s">
        <v>7392</v>
      </c>
      <c r="B2545" s="191" t="s">
        <v>5890</v>
      </c>
      <c r="C2545" s="241" t="s">
        <v>135</v>
      </c>
      <c r="D2545" s="179" t="s">
        <v>7393</v>
      </c>
      <c r="E2545" s="179" t="s">
        <v>6203</v>
      </c>
      <c r="F2545" s="241" t="s">
        <v>1967</v>
      </c>
      <c r="G2545" s="241">
        <v>5.0</v>
      </c>
      <c r="H2545" s="241">
        <v>5.0</v>
      </c>
      <c r="I2545" s="241">
        <v>5.0</v>
      </c>
      <c r="J2545" s="241">
        <v>50.0</v>
      </c>
      <c r="K2545" s="241">
        <v>10.0</v>
      </c>
      <c r="L2545" s="179" t="s">
        <v>165</v>
      </c>
    </row>
    <row r="2546" ht="11.25" customHeight="1">
      <c r="A2546" s="191" t="s">
        <v>7394</v>
      </c>
      <c r="B2546" s="191" t="s">
        <v>7387</v>
      </c>
      <c r="C2546" s="241" t="s">
        <v>135</v>
      </c>
      <c r="D2546" s="179" t="s">
        <v>7396</v>
      </c>
      <c r="E2546" s="179" t="s">
        <v>6082</v>
      </c>
      <c r="F2546" s="241" t="s">
        <v>1967</v>
      </c>
      <c r="G2546" s="241">
        <v>4.0</v>
      </c>
      <c r="H2546" s="241">
        <v>4.0</v>
      </c>
      <c r="I2546" s="241">
        <v>4.0</v>
      </c>
      <c r="J2546" s="241">
        <v>50.0</v>
      </c>
      <c r="K2546" s="241">
        <v>12.5</v>
      </c>
      <c r="L2546" s="179" t="s">
        <v>165</v>
      </c>
    </row>
    <row r="2547" ht="11.25" customHeight="1">
      <c r="A2547" s="191" t="s">
        <v>7394</v>
      </c>
      <c r="B2547" s="191" t="s">
        <v>7387</v>
      </c>
      <c r="C2547" s="241" t="s">
        <v>135</v>
      </c>
      <c r="D2547" s="179" t="s">
        <v>7395</v>
      </c>
      <c r="E2547" s="179" t="s">
        <v>7389</v>
      </c>
      <c r="F2547" s="241" t="s">
        <v>1967</v>
      </c>
      <c r="G2547" s="241">
        <v>4.0</v>
      </c>
      <c r="H2547" s="241">
        <v>4.0</v>
      </c>
      <c r="I2547" s="241">
        <v>4.0</v>
      </c>
      <c r="J2547" s="241">
        <v>50.0</v>
      </c>
      <c r="K2547" s="241">
        <v>12.5</v>
      </c>
      <c r="L2547" s="179" t="s">
        <v>165</v>
      </c>
    </row>
    <row r="2548" ht="11.25" customHeight="1">
      <c r="A2548" s="191" t="s">
        <v>7394</v>
      </c>
      <c r="B2548" s="191" t="s">
        <v>7387</v>
      </c>
      <c r="C2548" s="241" t="s">
        <v>135</v>
      </c>
      <c r="D2548" s="179" t="s">
        <v>7397</v>
      </c>
      <c r="E2548" s="179" t="s">
        <v>7398</v>
      </c>
      <c r="F2548" s="241" t="s">
        <v>1967</v>
      </c>
      <c r="G2548" s="241">
        <v>4.0</v>
      </c>
      <c r="H2548" s="241">
        <v>4.0</v>
      </c>
      <c r="I2548" s="241">
        <v>4.0</v>
      </c>
      <c r="J2548" s="241">
        <v>50.0</v>
      </c>
      <c r="K2548" s="241">
        <v>12.5</v>
      </c>
      <c r="L2548" s="179" t="s">
        <v>165</v>
      </c>
    </row>
    <row r="2549" ht="11.25" customHeight="1">
      <c r="A2549" s="191" t="s">
        <v>6315</v>
      </c>
      <c r="B2549" s="191" t="s">
        <v>6316</v>
      </c>
      <c r="C2549" s="241" t="s">
        <v>135</v>
      </c>
      <c r="D2549" s="179" t="s">
        <v>6317</v>
      </c>
      <c r="E2549" s="179" t="s">
        <v>6318</v>
      </c>
      <c r="F2549" s="241" t="s">
        <v>1967</v>
      </c>
      <c r="G2549" s="241">
        <v>4.0</v>
      </c>
      <c r="H2549" s="241">
        <v>4.0</v>
      </c>
      <c r="I2549" s="241">
        <v>4.0</v>
      </c>
      <c r="J2549" s="241">
        <v>50.0</v>
      </c>
      <c r="K2549" s="241">
        <v>12.5</v>
      </c>
      <c r="L2549" s="179" t="s">
        <v>165</v>
      </c>
    </row>
    <row r="2550" ht="11.25" customHeight="1">
      <c r="A2550" s="191" t="s">
        <v>7399</v>
      </c>
      <c r="B2550" s="191" t="s">
        <v>7400</v>
      </c>
      <c r="C2550" s="241" t="s">
        <v>135</v>
      </c>
      <c r="D2550" s="179" t="s">
        <v>7401</v>
      </c>
      <c r="E2550" s="179" t="s">
        <v>7402</v>
      </c>
      <c r="F2550" s="241" t="s">
        <v>1967</v>
      </c>
      <c r="G2550" s="241">
        <v>3.0</v>
      </c>
      <c r="H2550" s="241">
        <v>3.0</v>
      </c>
      <c r="I2550" s="241">
        <v>4.0</v>
      </c>
      <c r="J2550" s="241">
        <v>50.0</v>
      </c>
      <c r="K2550" s="241">
        <v>16.66666666666667</v>
      </c>
      <c r="L2550" s="179" t="s">
        <v>165</v>
      </c>
    </row>
    <row r="2551" ht="11.25" customHeight="1">
      <c r="A2551" s="191" t="s">
        <v>6288</v>
      </c>
      <c r="B2551" s="191" t="s">
        <v>6289</v>
      </c>
      <c r="C2551" s="241" t="s">
        <v>135</v>
      </c>
      <c r="D2551" s="179" t="s">
        <v>6290</v>
      </c>
      <c r="E2551" s="179" t="s">
        <v>6291</v>
      </c>
      <c r="F2551" s="241" t="s">
        <v>6292</v>
      </c>
      <c r="G2551" s="241">
        <v>2.0</v>
      </c>
      <c r="H2551" s="241">
        <v>2.0</v>
      </c>
      <c r="I2551" s="241">
        <v>2.0</v>
      </c>
      <c r="J2551" s="241">
        <v>50.0</v>
      </c>
      <c r="K2551" s="241">
        <v>25.0</v>
      </c>
      <c r="L2551" s="179" t="s">
        <v>166</v>
      </c>
    </row>
    <row r="2552" ht="11.25" customHeight="1">
      <c r="A2552" s="191" t="s">
        <v>7358</v>
      </c>
      <c r="B2552" s="191" t="s">
        <v>7359</v>
      </c>
      <c r="C2552" s="241" t="s">
        <v>135</v>
      </c>
      <c r="D2552" s="179" t="s">
        <v>7360</v>
      </c>
      <c r="E2552" s="179" t="s">
        <v>7361</v>
      </c>
      <c r="F2552" s="241" t="s">
        <v>505</v>
      </c>
      <c r="G2552" s="241">
        <v>5.0</v>
      </c>
      <c r="H2552" s="241">
        <v>4.0</v>
      </c>
      <c r="I2552" s="241">
        <v>5.0</v>
      </c>
      <c r="J2552" s="241">
        <v>50.0</v>
      </c>
      <c r="K2552" s="241">
        <v>10.0</v>
      </c>
      <c r="L2552" s="179" t="s">
        <v>166</v>
      </c>
    </row>
    <row r="2553" ht="11.25" customHeight="1">
      <c r="A2553" s="191" t="s">
        <v>6356</v>
      </c>
      <c r="B2553" s="191" t="s">
        <v>6357</v>
      </c>
      <c r="C2553" s="241" t="s">
        <v>135</v>
      </c>
      <c r="D2553" s="179" t="s">
        <v>6388</v>
      </c>
      <c r="E2553" s="179" t="s">
        <v>6389</v>
      </c>
      <c r="F2553" s="241" t="s">
        <v>6390</v>
      </c>
      <c r="G2553" s="241">
        <v>6.0</v>
      </c>
      <c r="H2553" s="241">
        <v>3.0</v>
      </c>
      <c r="I2553" s="241">
        <v>6.0</v>
      </c>
      <c r="J2553" s="241">
        <v>50.0</v>
      </c>
      <c r="K2553" s="241">
        <v>8.333333333333334</v>
      </c>
      <c r="L2553" s="179" t="s">
        <v>166</v>
      </c>
    </row>
    <row r="2554" ht="11.25" customHeight="1">
      <c r="A2554" s="191" t="s">
        <v>6356</v>
      </c>
      <c r="B2554" s="191" t="s">
        <v>6357</v>
      </c>
      <c r="C2554" s="241" t="s">
        <v>135</v>
      </c>
      <c r="D2554" s="179" t="s">
        <v>6363</v>
      </c>
      <c r="E2554" s="179" t="s">
        <v>6364</v>
      </c>
      <c r="F2554" s="241" t="s">
        <v>4243</v>
      </c>
      <c r="G2554" s="241">
        <v>6.0</v>
      </c>
      <c r="H2554" s="241">
        <v>3.0</v>
      </c>
      <c r="I2554" s="241">
        <v>6.0</v>
      </c>
      <c r="J2554" s="241">
        <v>50.0</v>
      </c>
      <c r="K2554" s="241">
        <v>8.333333333333334</v>
      </c>
      <c r="L2554" s="179" t="s">
        <v>166</v>
      </c>
    </row>
    <row r="2555" ht="11.25" customHeight="1">
      <c r="A2555" s="191" t="s">
        <v>6356</v>
      </c>
      <c r="B2555" s="191" t="s">
        <v>6357</v>
      </c>
      <c r="C2555" s="241" t="s">
        <v>135</v>
      </c>
      <c r="D2555" s="179" t="s">
        <v>6358</v>
      </c>
      <c r="E2555" s="179" t="s">
        <v>6359</v>
      </c>
      <c r="F2555" s="241" t="s">
        <v>2561</v>
      </c>
      <c r="G2555" s="241">
        <v>6.0</v>
      </c>
      <c r="H2555" s="241">
        <v>3.0</v>
      </c>
      <c r="I2555" s="241">
        <v>6.0</v>
      </c>
      <c r="J2555" s="241">
        <v>50.0</v>
      </c>
      <c r="K2555" s="241">
        <v>8.333333333333334</v>
      </c>
      <c r="L2555" s="179" t="s">
        <v>166</v>
      </c>
    </row>
    <row r="2556" ht="11.25" customHeight="1">
      <c r="A2556" s="191" t="s">
        <v>6356</v>
      </c>
      <c r="B2556" s="191" t="s">
        <v>6357</v>
      </c>
      <c r="C2556" s="241" t="s">
        <v>135</v>
      </c>
      <c r="D2556" s="179" t="s">
        <v>6368</v>
      </c>
      <c r="E2556" s="179" t="s">
        <v>6369</v>
      </c>
      <c r="F2556" s="241" t="s">
        <v>2081</v>
      </c>
      <c r="G2556" s="241">
        <v>6.0</v>
      </c>
      <c r="H2556" s="241">
        <v>3.0</v>
      </c>
      <c r="I2556" s="241">
        <v>6.0</v>
      </c>
      <c r="J2556" s="241">
        <v>50.0</v>
      </c>
      <c r="K2556" s="241">
        <v>8.333333333333334</v>
      </c>
      <c r="L2556" s="179" t="s">
        <v>166</v>
      </c>
    </row>
    <row r="2557" ht="11.25" customHeight="1">
      <c r="A2557" s="191" t="s">
        <v>6356</v>
      </c>
      <c r="B2557" s="191" t="s">
        <v>6357</v>
      </c>
      <c r="C2557" s="241" t="s">
        <v>135</v>
      </c>
      <c r="D2557" s="179" t="s">
        <v>6365</v>
      </c>
      <c r="E2557" s="179" t="s">
        <v>6366</v>
      </c>
      <c r="F2557" s="241" t="s">
        <v>6367</v>
      </c>
      <c r="G2557" s="241">
        <v>6.0</v>
      </c>
      <c r="H2557" s="241">
        <v>3.0</v>
      </c>
      <c r="I2557" s="241">
        <v>6.0</v>
      </c>
      <c r="J2557" s="241">
        <v>50.0</v>
      </c>
      <c r="K2557" s="241">
        <v>8.333333333333334</v>
      </c>
      <c r="L2557" s="179" t="s">
        <v>166</v>
      </c>
    </row>
    <row r="2558" ht="11.25" customHeight="1">
      <c r="A2558" s="191" t="s">
        <v>6356</v>
      </c>
      <c r="B2558" s="191" t="s">
        <v>6357</v>
      </c>
      <c r="C2558" s="241" t="s">
        <v>135</v>
      </c>
      <c r="D2558" s="179" t="s">
        <v>6382</v>
      </c>
      <c r="E2558" s="179" t="s">
        <v>6383</v>
      </c>
      <c r="F2558" s="241" t="s">
        <v>1085</v>
      </c>
      <c r="G2558" s="241">
        <v>6.0</v>
      </c>
      <c r="H2558" s="241">
        <v>3.0</v>
      </c>
      <c r="I2558" s="241">
        <v>6.0</v>
      </c>
      <c r="J2558" s="241">
        <v>50.0</v>
      </c>
      <c r="K2558" s="241">
        <v>8.333333333333334</v>
      </c>
      <c r="L2558" s="179" t="s">
        <v>166</v>
      </c>
    </row>
    <row r="2559" ht="11.25" customHeight="1">
      <c r="A2559" s="191" t="s">
        <v>6356</v>
      </c>
      <c r="B2559" s="191" t="s">
        <v>6357</v>
      </c>
      <c r="C2559" s="241" t="s">
        <v>135</v>
      </c>
      <c r="D2559" s="179" t="s">
        <v>6380</v>
      </c>
      <c r="E2559" s="179" t="s">
        <v>6381</v>
      </c>
      <c r="F2559" s="241" t="s">
        <v>4243</v>
      </c>
      <c r="G2559" s="241">
        <v>6.0</v>
      </c>
      <c r="H2559" s="241">
        <v>3.0</v>
      </c>
      <c r="I2559" s="241">
        <v>6.0</v>
      </c>
      <c r="J2559" s="241">
        <v>50.0</v>
      </c>
      <c r="K2559" s="241">
        <v>8.333333333333334</v>
      </c>
      <c r="L2559" s="179" t="s">
        <v>166</v>
      </c>
    </row>
    <row r="2560" ht="11.25" customHeight="1">
      <c r="A2560" s="191" t="s">
        <v>6356</v>
      </c>
      <c r="B2560" s="191" t="s">
        <v>6357</v>
      </c>
      <c r="C2560" s="241" t="s">
        <v>135</v>
      </c>
      <c r="D2560" s="179" t="s">
        <v>6378</v>
      </c>
      <c r="E2560" s="179" t="s">
        <v>6379</v>
      </c>
      <c r="F2560" s="241" t="s">
        <v>4243</v>
      </c>
      <c r="G2560" s="241">
        <v>6.0</v>
      </c>
      <c r="H2560" s="241">
        <v>3.0</v>
      </c>
      <c r="I2560" s="241">
        <v>6.0</v>
      </c>
      <c r="J2560" s="241">
        <v>50.0</v>
      </c>
      <c r="K2560" s="241">
        <v>8.333333333333334</v>
      </c>
      <c r="L2560" s="179" t="s">
        <v>166</v>
      </c>
    </row>
    <row r="2561" ht="11.25" customHeight="1">
      <c r="A2561" s="191" t="s">
        <v>6356</v>
      </c>
      <c r="B2561" s="191" t="s">
        <v>6357</v>
      </c>
      <c r="C2561" s="241" t="s">
        <v>135</v>
      </c>
      <c r="D2561" s="179" t="s">
        <v>6360</v>
      </c>
      <c r="E2561" s="179" t="s">
        <v>6361</v>
      </c>
      <c r="F2561" s="241" t="s">
        <v>6362</v>
      </c>
      <c r="G2561" s="241">
        <v>6.0</v>
      </c>
      <c r="H2561" s="241">
        <v>3.0</v>
      </c>
      <c r="I2561" s="241">
        <v>6.0</v>
      </c>
      <c r="J2561" s="241">
        <v>50.0</v>
      </c>
      <c r="K2561" s="241">
        <v>8.333333333333334</v>
      </c>
      <c r="L2561" s="179" t="s">
        <v>166</v>
      </c>
    </row>
    <row r="2562" ht="11.25" customHeight="1">
      <c r="A2562" s="191" t="s">
        <v>6356</v>
      </c>
      <c r="B2562" s="191" t="s">
        <v>6357</v>
      </c>
      <c r="C2562" s="241" t="s">
        <v>135</v>
      </c>
      <c r="D2562" s="179" t="s">
        <v>6370</v>
      </c>
      <c r="E2562" s="179" t="s">
        <v>6371</v>
      </c>
      <c r="F2562" s="241" t="s">
        <v>2081</v>
      </c>
      <c r="G2562" s="241">
        <v>6.0</v>
      </c>
      <c r="H2562" s="241">
        <v>3.0</v>
      </c>
      <c r="I2562" s="241">
        <v>6.0</v>
      </c>
      <c r="J2562" s="241">
        <v>50.0</v>
      </c>
      <c r="K2562" s="241">
        <v>8.333333333333334</v>
      </c>
      <c r="L2562" s="179" t="s">
        <v>166</v>
      </c>
    </row>
    <row r="2563" ht="11.25" customHeight="1">
      <c r="A2563" s="191" t="s">
        <v>6356</v>
      </c>
      <c r="B2563" s="191" t="s">
        <v>6357</v>
      </c>
      <c r="C2563" s="241" t="s">
        <v>135</v>
      </c>
      <c r="D2563" s="179" t="s">
        <v>6374</v>
      </c>
      <c r="E2563" s="179" t="s">
        <v>6375</v>
      </c>
      <c r="F2563" s="241" t="s">
        <v>4243</v>
      </c>
      <c r="G2563" s="241">
        <v>6.0</v>
      </c>
      <c r="H2563" s="241">
        <v>3.0</v>
      </c>
      <c r="I2563" s="241">
        <v>6.0</v>
      </c>
      <c r="J2563" s="241">
        <v>50.0</v>
      </c>
      <c r="K2563" s="241">
        <v>8.333333333333334</v>
      </c>
      <c r="L2563" s="179" t="s">
        <v>166</v>
      </c>
    </row>
    <row r="2564" ht="11.25" customHeight="1">
      <c r="A2564" s="191" t="s">
        <v>6356</v>
      </c>
      <c r="B2564" s="191" t="s">
        <v>6357</v>
      </c>
      <c r="C2564" s="241" t="s">
        <v>135</v>
      </c>
      <c r="D2564" s="179" t="s">
        <v>6286</v>
      </c>
      <c r="E2564" s="179" t="s">
        <v>6287</v>
      </c>
      <c r="F2564" s="241" t="s">
        <v>2561</v>
      </c>
      <c r="G2564" s="241">
        <v>6.0</v>
      </c>
      <c r="H2564" s="241">
        <v>3.0</v>
      </c>
      <c r="I2564" s="241">
        <v>6.0</v>
      </c>
      <c r="J2564" s="241">
        <v>50.0</v>
      </c>
      <c r="K2564" s="241">
        <v>8.333333333333334</v>
      </c>
      <c r="L2564" s="179" t="s">
        <v>166</v>
      </c>
    </row>
    <row r="2565" ht="11.25" customHeight="1">
      <c r="A2565" s="191" t="s">
        <v>6356</v>
      </c>
      <c r="B2565" s="191" t="s">
        <v>6357</v>
      </c>
      <c r="C2565" s="241" t="s">
        <v>135</v>
      </c>
      <c r="D2565" s="179" t="s">
        <v>6391</v>
      </c>
      <c r="E2565" s="179" t="s">
        <v>1703</v>
      </c>
      <c r="F2565" s="241" t="s">
        <v>4243</v>
      </c>
      <c r="G2565" s="241">
        <v>6.0</v>
      </c>
      <c r="H2565" s="241">
        <v>3.0</v>
      </c>
      <c r="I2565" s="241">
        <v>6.0</v>
      </c>
      <c r="J2565" s="241">
        <v>50.0</v>
      </c>
      <c r="K2565" s="241">
        <v>8.333333333333334</v>
      </c>
      <c r="L2565" s="179" t="s">
        <v>166</v>
      </c>
    </row>
    <row r="2566" ht="11.25" customHeight="1">
      <c r="A2566" s="191" t="s">
        <v>6356</v>
      </c>
      <c r="B2566" s="191" t="s">
        <v>6357</v>
      </c>
      <c r="C2566" s="241" t="s">
        <v>135</v>
      </c>
      <c r="D2566" s="179" t="s">
        <v>6372</v>
      </c>
      <c r="E2566" s="179" t="s">
        <v>6373</v>
      </c>
      <c r="F2566" s="241" t="s">
        <v>4243</v>
      </c>
      <c r="G2566" s="241">
        <v>6.0</v>
      </c>
      <c r="H2566" s="241">
        <v>3.0</v>
      </c>
      <c r="I2566" s="241">
        <v>6.0</v>
      </c>
      <c r="J2566" s="241">
        <v>50.0</v>
      </c>
      <c r="K2566" s="241">
        <v>8.333333333333334</v>
      </c>
      <c r="L2566" s="179" t="s">
        <v>166</v>
      </c>
    </row>
    <row r="2567" ht="11.25" customHeight="1">
      <c r="A2567" s="191" t="s">
        <v>6356</v>
      </c>
      <c r="B2567" s="191" t="s">
        <v>6357</v>
      </c>
      <c r="C2567" s="241" t="s">
        <v>135</v>
      </c>
      <c r="D2567" s="179" t="s">
        <v>6386</v>
      </c>
      <c r="E2567" s="179" t="s">
        <v>6387</v>
      </c>
      <c r="F2567" s="241" t="s">
        <v>2081</v>
      </c>
      <c r="G2567" s="241">
        <v>6.0</v>
      </c>
      <c r="H2567" s="241">
        <v>3.0</v>
      </c>
      <c r="I2567" s="241">
        <v>6.0</v>
      </c>
      <c r="J2567" s="241">
        <v>50.0</v>
      </c>
      <c r="K2567" s="241">
        <v>8.333333333333334</v>
      </c>
      <c r="L2567" s="179" t="s">
        <v>166</v>
      </c>
    </row>
    <row r="2568" ht="11.25" customHeight="1">
      <c r="A2568" s="191" t="s">
        <v>6356</v>
      </c>
      <c r="B2568" s="191" t="s">
        <v>6357</v>
      </c>
      <c r="C2568" s="241" t="s">
        <v>135</v>
      </c>
      <c r="D2568" s="179" t="s">
        <v>6376</v>
      </c>
      <c r="E2568" s="179" t="s">
        <v>6377</v>
      </c>
      <c r="F2568" s="241" t="s">
        <v>4243</v>
      </c>
      <c r="G2568" s="241">
        <v>6.0</v>
      </c>
      <c r="H2568" s="241">
        <v>3.0</v>
      </c>
      <c r="I2568" s="241">
        <v>6.0</v>
      </c>
      <c r="J2568" s="241">
        <v>50.0</v>
      </c>
      <c r="K2568" s="241">
        <v>8.333333333333334</v>
      </c>
      <c r="L2568" s="179" t="s">
        <v>166</v>
      </c>
    </row>
    <row r="2569" ht="11.25" customHeight="1">
      <c r="A2569" s="191" t="s">
        <v>6356</v>
      </c>
      <c r="B2569" s="191" t="s">
        <v>6357</v>
      </c>
      <c r="C2569" s="241" t="s">
        <v>135</v>
      </c>
      <c r="D2569" s="179" t="s">
        <v>6384</v>
      </c>
      <c r="E2569" s="179" t="s">
        <v>6385</v>
      </c>
      <c r="F2569" s="241" t="s">
        <v>2081</v>
      </c>
      <c r="G2569" s="241">
        <v>6.0</v>
      </c>
      <c r="H2569" s="241">
        <v>3.0</v>
      </c>
      <c r="I2569" s="241">
        <v>6.0</v>
      </c>
      <c r="J2569" s="241">
        <v>50.0</v>
      </c>
      <c r="K2569" s="241">
        <v>8.333333333333334</v>
      </c>
      <c r="L2569" s="179" t="s">
        <v>166</v>
      </c>
    </row>
    <row r="2570" ht="11.25" customHeight="1">
      <c r="A2570" s="191" t="s">
        <v>6356</v>
      </c>
      <c r="B2570" s="191" t="s">
        <v>6357</v>
      </c>
      <c r="C2570" s="241" t="s">
        <v>135</v>
      </c>
      <c r="D2570" s="179" t="s">
        <v>6392</v>
      </c>
      <c r="E2570" s="179" t="s">
        <v>6393</v>
      </c>
      <c r="F2570" s="241" t="s">
        <v>6292</v>
      </c>
      <c r="G2570" s="241">
        <v>6.0</v>
      </c>
      <c r="H2570" s="241">
        <v>3.0</v>
      </c>
      <c r="I2570" s="241">
        <v>6.0</v>
      </c>
      <c r="J2570" s="241">
        <v>50.0</v>
      </c>
      <c r="K2570" s="241">
        <v>8.333333333333334</v>
      </c>
      <c r="L2570" s="179" t="s">
        <v>166</v>
      </c>
    </row>
    <row r="2571" ht="11.25" customHeight="1">
      <c r="A2571" s="196" t="s">
        <v>7403</v>
      </c>
      <c r="B2571" s="201" t="s">
        <v>7404</v>
      </c>
      <c r="C2571" s="33" t="s">
        <v>135</v>
      </c>
      <c r="D2571" s="196" t="s">
        <v>7405</v>
      </c>
      <c r="E2571" s="198" t="s">
        <v>6229</v>
      </c>
      <c r="F2571" s="260" t="s">
        <v>6292</v>
      </c>
      <c r="G2571" s="56">
        <v>2.0</v>
      </c>
      <c r="H2571" s="56">
        <v>2.0</v>
      </c>
      <c r="I2571" s="56">
        <v>2.0</v>
      </c>
      <c r="J2571" s="56">
        <v>50.0</v>
      </c>
      <c r="K2571" s="111">
        <v>25.0</v>
      </c>
      <c r="L2571" s="227" t="s">
        <v>168</v>
      </c>
    </row>
    <row r="2572" ht="11.25" customHeight="1">
      <c r="A2572" s="196" t="s">
        <v>7403</v>
      </c>
      <c r="B2572" s="201" t="s">
        <v>7404</v>
      </c>
      <c r="C2572" s="33" t="s">
        <v>135</v>
      </c>
      <c r="D2572" s="227" t="s">
        <v>7406</v>
      </c>
      <c r="E2572" s="198" t="s">
        <v>6231</v>
      </c>
      <c r="F2572" s="260" t="s">
        <v>6292</v>
      </c>
      <c r="G2572" s="56">
        <v>2.0</v>
      </c>
      <c r="H2572" s="56">
        <v>2.0</v>
      </c>
      <c r="I2572" s="56">
        <v>2.0</v>
      </c>
      <c r="J2572" s="56">
        <v>50.0</v>
      </c>
      <c r="K2572" s="111">
        <v>25.0</v>
      </c>
      <c r="L2572" s="227" t="s">
        <v>168</v>
      </c>
    </row>
    <row r="2573" ht="11.25" customHeight="1">
      <c r="A2573" s="204" t="s">
        <v>7403</v>
      </c>
      <c r="B2573" s="204" t="s">
        <v>7404</v>
      </c>
      <c r="C2573" s="33" t="s">
        <v>135</v>
      </c>
      <c r="D2573" s="196" t="s">
        <v>7407</v>
      </c>
      <c r="E2573" s="198" t="s">
        <v>6236</v>
      </c>
      <c r="F2573" s="260" t="s">
        <v>6292</v>
      </c>
      <c r="G2573" s="56">
        <v>2.0</v>
      </c>
      <c r="H2573" s="56">
        <v>2.0</v>
      </c>
      <c r="I2573" s="56">
        <v>2.0</v>
      </c>
      <c r="J2573" s="56">
        <v>50.0</v>
      </c>
      <c r="K2573" s="111">
        <v>25.0</v>
      </c>
      <c r="L2573" s="227" t="s">
        <v>168</v>
      </c>
    </row>
    <row r="2574" ht="11.25" customHeight="1">
      <c r="A2574" s="261" t="s">
        <v>7403</v>
      </c>
      <c r="B2574" s="205" t="s">
        <v>7404</v>
      </c>
      <c r="C2574" s="33" t="s">
        <v>135</v>
      </c>
      <c r="D2574" s="227" t="s">
        <v>7408</v>
      </c>
      <c r="E2574" s="198" t="s">
        <v>6227</v>
      </c>
      <c r="F2574" s="260" t="s">
        <v>6292</v>
      </c>
      <c r="G2574" s="56">
        <v>2.0</v>
      </c>
      <c r="H2574" s="56">
        <v>2.0</v>
      </c>
      <c r="I2574" s="56">
        <v>2.0</v>
      </c>
      <c r="J2574" s="56">
        <v>50.0</v>
      </c>
      <c r="K2574" s="111">
        <v>25.0</v>
      </c>
      <c r="L2574" s="227" t="s">
        <v>168</v>
      </c>
    </row>
    <row r="2575" ht="11.25" customHeight="1">
      <c r="A2575" s="196" t="s">
        <v>7403</v>
      </c>
      <c r="B2575" s="201" t="s">
        <v>7404</v>
      </c>
      <c r="C2575" s="33" t="s">
        <v>135</v>
      </c>
      <c r="D2575" s="227" t="s">
        <v>7409</v>
      </c>
      <c r="E2575" s="198" t="s">
        <v>6234</v>
      </c>
      <c r="F2575" s="260" t="s">
        <v>6292</v>
      </c>
      <c r="G2575" s="56">
        <v>2.0</v>
      </c>
      <c r="H2575" s="56">
        <v>2.0</v>
      </c>
      <c r="I2575" s="56">
        <v>2.0</v>
      </c>
      <c r="J2575" s="56">
        <v>50.0</v>
      </c>
      <c r="K2575" s="111">
        <v>25.0</v>
      </c>
      <c r="L2575" s="227" t="s">
        <v>168</v>
      </c>
    </row>
    <row r="2576" ht="11.25" customHeight="1">
      <c r="A2576" s="204" t="s">
        <v>7403</v>
      </c>
      <c r="B2576" s="204" t="s">
        <v>7404</v>
      </c>
      <c r="C2576" s="33" t="s">
        <v>135</v>
      </c>
      <c r="D2576" s="196" t="s">
        <v>7410</v>
      </c>
      <c r="E2576" s="198" t="s">
        <v>6238</v>
      </c>
      <c r="F2576" s="260" t="s">
        <v>6292</v>
      </c>
      <c r="G2576" s="56">
        <v>2.0</v>
      </c>
      <c r="H2576" s="56">
        <v>2.0</v>
      </c>
      <c r="I2576" s="56">
        <v>2.0</v>
      </c>
      <c r="J2576" s="56">
        <v>50.0</v>
      </c>
      <c r="K2576" s="111">
        <v>25.0</v>
      </c>
      <c r="L2576" s="227" t="s">
        <v>168</v>
      </c>
    </row>
    <row r="2577" ht="11.25" customHeight="1">
      <c r="A2577" s="261" t="s">
        <v>7403</v>
      </c>
      <c r="B2577" s="205" t="s">
        <v>7404</v>
      </c>
      <c r="C2577" s="33" t="s">
        <v>135</v>
      </c>
      <c r="D2577" s="227" t="s">
        <v>7411</v>
      </c>
      <c r="E2577" s="198" t="s">
        <v>3941</v>
      </c>
      <c r="F2577" s="260" t="s">
        <v>1085</v>
      </c>
      <c r="G2577" s="56">
        <v>2.0</v>
      </c>
      <c r="H2577" s="56">
        <v>2.0</v>
      </c>
      <c r="I2577" s="56">
        <v>2.0</v>
      </c>
      <c r="J2577" s="56">
        <v>50.0</v>
      </c>
      <c r="K2577" s="111">
        <v>25.0</v>
      </c>
      <c r="L2577" s="227" t="s">
        <v>168</v>
      </c>
    </row>
    <row r="2578" ht="11.25" customHeight="1">
      <c r="A2578" s="227" t="s">
        <v>7412</v>
      </c>
      <c r="B2578" s="201" t="s">
        <v>6357</v>
      </c>
      <c r="C2578" s="33" t="s">
        <v>135</v>
      </c>
      <c r="D2578" s="262" t="s">
        <v>6388</v>
      </c>
      <c r="E2578" s="198" t="s">
        <v>6389</v>
      </c>
      <c r="F2578" s="260" t="s">
        <v>6390</v>
      </c>
      <c r="G2578" s="33">
        <v>6.0</v>
      </c>
      <c r="H2578" s="33">
        <v>3.0</v>
      </c>
      <c r="I2578" s="33">
        <v>6.0</v>
      </c>
      <c r="J2578" s="202">
        <v>50.0</v>
      </c>
      <c r="K2578" s="203">
        <v>8.333333333333334</v>
      </c>
      <c r="L2578" s="227" t="s">
        <v>168</v>
      </c>
    </row>
    <row r="2579" ht="11.25" customHeight="1">
      <c r="A2579" s="227" t="s">
        <v>6356</v>
      </c>
      <c r="B2579" s="201" t="s">
        <v>6357</v>
      </c>
      <c r="C2579" s="33" t="s">
        <v>135</v>
      </c>
      <c r="D2579" s="262" t="s">
        <v>6363</v>
      </c>
      <c r="E2579" s="198" t="s">
        <v>6364</v>
      </c>
      <c r="F2579" s="33" t="s">
        <v>4243</v>
      </c>
      <c r="G2579" s="33">
        <v>6.0</v>
      </c>
      <c r="H2579" s="33">
        <v>3.0</v>
      </c>
      <c r="I2579" s="33">
        <v>6.0</v>
      </c>
      <c r="J2579" s="202">
        <v>50.0</v>
      </c>
      <c r="K2579" s="203">
        <v>8.333333333333334</v>
      </c>
      <c r="L2579" s="227" t="s">
        <v>168</v>
      </c>
    </row>
    <row r="2580" ht="11.25" customHeight="1">
      <c r="A2580" s="227" t="s">
        <v>6356</v>
      </c>
      <c r="B2580" s="201" t="s">
        <v>6357</v>
      </c>
      <c r="C2580" s="33" t="s">
        <v>135</v>
      </c>
      <c r="D2580" s="262" t="s">
        <v>6358</v>
      </c>
      <c r="E2580" s="198" t="s">
        <v>6359</v>
      </c>
      <c r="F2580" s="260" t="s">
        <v>2561</v>
      </c>
      <c r="G2580" s="33">
        <v>6.0</v>
      </c>
      <c r="H2580" s="33">
        <v>3.0</v>
      </c>
      <c r="I2580" s="33">
        <v>6.0</v>
      </c>
      <c r="J2580" s="202">
        <v>50.0</v>
      </c>
      <c r="K2580" s="203">
        <v>8.333333333333334</v>
      </c>
      <c r="L2580" s="227" t="s">
        <v>168</v>
      </c>
    </row>
    <row r="2581" ht="11.25" customHeight="1">
      <c r="A2581" s="227" t="s">
        <v>6356</v>
      </c>
      <c r="B2581" s="201" t="s">
        <v>6357</v>
      </c>
      <c r="C2581" s="33" t="s">
        <v>135</v>
      </c>
      <c r="D2581" s="262" t="s">
        <v>6368</v>
      </c>
      <c r="E2581" s="198" t="s">
        <v>6369</v>
      </c>
      <c r="F2581" s="33" t="s">
        <v>2081</v>
      </c>
      <c r="G2581" s="33">
        <v>6.0</v>
      </c>
      <c r="H2581" s="33">
        <v>3.0</v>
      </c>
      <c r="I2581" s="33">
        <v>6.0</v>
      </c>
      <c r="J2581" s="202">
        <v>50.0</v>
      </c>
      <c r="K2581" s="203">
        <v>8.333333333333334</v>
      </c>
      <c r="L2581" s="227" t="s">
        <v>168</v>
      </c>
    </row>
    <row r="2582" ht="11.25" customHeight="1">
      <c r="A2582" s="263" t="s">
        <v>6356</v>
      </c>
      <c r="B2582" s="205" t="s">
        <v>6357</v>
      </c>
      <c r="C2582" s="33" t="s">
        <v>135</v>
      </c>
      <c r="D2582" s="262" t="s">
        <v>6365</v>
      </c>
      <c r="E2582" s="198" t="s">
        <v>6366</v>
      </c>
      <c r="F2582" s="33" t="s">
        <v>6367</v>
      </c>
      <c r="G2582" s="33">
        <v>6.0</v>
      </c>
      <c r="H2582" s="33">
        <v>3.0</v>
      </c>
      <c r="I2582" s="33">
        <v>6.0</v>
      </c>
      <c r="J2582" s="202">
        <v>50.0</v>
      </c>
      <c r="K2582" s="203">
        <v>8.333333333333334</v>
      </c>
      <c r="L2582" s="227" t="s">
        <v>168</v>
      </c>
    </row>
    <row r="2583" ht="11.25" customHeight="1">
      <c r="A2583" s="263" t="s">
        <v>6356</v>
      </c>
      <c r="B2583" s="205" t="s">
        <v>6357</v>
      </c>
      <c r="C2583" s="33" t="s">
        <v>135</v>
      </c>
      <c r="D2583" s="262" t="s">
        <v>6382</v>
      </c>
      <c r="E2583" s="198" t="s">
        <v>6383</v>
      </c>
      <c r="F2583" s="260" t="s">
        <v>1085</v>
      </c>
      <c r="G2583" s="33">
        <v>6.0</v>
      </c>
      <c r="H2583" s="33">
        <v>3.0</v>
      </c>
      <c r="I2583" s="33">
        <v>6.0</v>
      </c>
      <c r="J2583" s="202">
        <v>50.0</v>
      </c>
      <c r="K2583" s="203">
        <v>8.333333333333334</v>
      </c>
      <c r="L2583" s="227" t="s">
        <v>168</v>
      </c>
    </row>
    <row r="2584" ht="11.25" customHeight="1">
      <c r="A2584" s="227" t="s">
        <v>6356</v>
      </c>
      <c r="B2584" s="201" t="s">
        <v>6357</v>
      </c>
      <c r="C2584" s="33" t="s">
        <v>135</v>
      </c>
      <c r="D2584" s="262" t="s">
        <v>6380</v>
      </c>
      <c r="E2584" s="198" t="s">
        <v>6381</v>
      </c>
      <c r="F2584" s="260" t="s">
        <v>4243</v>
      </c>
      <c r="G2584" s="33">
        <v>6.0</v>
      </c>
      <c r="H2584" s="33">
        <v>3.0</v>
      </c>
      <c r="I2584" s="33">
        <v>6.0</v>
      </c>
      <c r="J2584" s="202">
        <v>50.0</v>
      </c>
      <c r="K2584" s="203">
        <v>8.333333333333334</v>
      </c>
      <c r="L2584" s="227" t="s">
        <v>168</v>
      </c>
    </row>
    <row r="2585" ht="11.25" customHeight="1">
      <c r="A2585" s="263" t="s">
        <v>6356</v>
      </c>
      <c r="B2585" s="205" t="s">
        <v>6357</v>
      </c>
      <c r="C2585" s="33" t="s">
        <v>135</v>
      </c>
      <c r="D2585" s="262" t="s">
        <v>6378</v>
      </c>
      <c r="E2585" s="198" t="s">
        <v>6379</v>
      </c>
      <c r="F2585" s="260" t="s">
        <v>4243</v>
      </c>
      <c r="G2585" s="33">
        <v>6.0</v>
      </c>
      <c r="H2585" s="33">
        <v>3.0</v>
      </c>
      <c r="I2585" s="33">
        <v>6.0</v>
      </c>
      <c r="J2585" s="202">
        <v>50.0</v>
      </c>
      <c r="K2585" s="203">
        <v>8.333333333333334</v>
      </c>
      <c r="L2585" s="227" t="s">
        <v>168</v>
      </c>
    </row>
    <row r="2586" ht="11.25" customHeight="1">
      <c r="A2586" s="227" t="s">
        <v>6356</v>
      </c>
      <c r="B2586" s="201" t="s">
        <v>6357</v>
      </c>
      <c r="C2586" s="33" t="s">
        <v>135</v>
      </c>
      <c r="D2586" s="262" t="s">
        <v>6360</v>
      </c>
      <c r="E2586" s="198" t="s">
        <v>6361</v>
      </c>
      <c r="F2586" s="260" t="s">
        <v>6362</v>
      </c>
      <c r="G2586" s="33">
        <v>6.0</v>
      </c>
      <c r="H2586" s="33">
        <v>3.0</v>
      </c>
      <c r="I2586" s="33">
        <v>6.0</v>
      </c>
      <c r="J2586" s="202">
        <v>50.0</v>
      </c>
      <c r="K2586" s="203">
        <v>8.333333333333334</v>
      </c>
      <c r="L2586" s="227" t="s">
        <v>168</v>
      </c>
    </row>
    <row r="2587" ht="11.25" customHeight="1">
      <c r="A2587" s="227" t="s">
        <v>6356</v>
      </c>
      <c r="B2587" s="201" t="s">
        <v>6357</v>
      </c>
      <c r="C2587" s="33" t="s">
        <v>135</v>
      </c>
      <c r="D2587" s="262" t="s">
        <v>6370</v>
      </c>
      <c r="E2587" s="198" t="s">
        <v>6371</v>
      </c>
      <c r="F2587" s="33" t="s">
        <v>2081</v>
      </c>
      <c r="G2587" s="33">
        <v>6.0</v>
      </c>
      <c r="H2587" s="33">
        <v>3.0</v>
      </c>
      <c r="I2587" s="33">
        <v>6.0</v>
      </c>
      <c r="J2587" s="202">
        <v>50.0</v>
      </c>
      <c r="K2587" s="203">
        <v>8.333333333333334</v>
      </c>
      <c r="L2587" s="227" t="s">
        <v>168</v>
      </c>
    </row>
    <row r="2588" ht="11.25" customHeight="1">
      <c r="A2588" s="227" t="s">
        <v>6356</v>
      </c>
      <c r="B2588" s="201" t="s">
        <v>6357</v>
      </c>
      <c r="C2588" s="33" t="s">
        <v>135</v>
      </c>
      <c r="D2588" s="262" t="s">
        <v>6374</v>
      </c>
      <c r="E2588" s="198" t="s">
        <v>6375</v>
      </c>
      <c r="F2588" s="260" t="s">
        <v>4243</v>
      </c>
      <c r="G2588" s="33">
        <v>6.0</v>
      </c>
      <c r="H2588" s="33">
        <v>3.0</v>
      </c>
      <c r="I2588" s="33">
        <v>6.0</v>
      </c>
      <c r="J2588" s="202">
        <v>50.0</v>
      </c>
      <c r="K2588" s="203">
        <v>8.333333333333334</v>
      </c>
      <c r="L2588" s="227" t="s">
        <v>168</v>
      </c>
    </row>
    <row r="2589" ht="11.25" customHeight="1">
      <c r="A2589" s="227" t="s">
        <v>6356</v>
      </c>
      <c r="B2589" s="201" t="s">
        <v>6357</v>
      </c>
      <c r="C2589" s="33" t="s">
        <v>135</v>
      </c>
      <c r="D2589" s="262" t="s">
        <v>6286</v>
      </c>
      <c r="E2589" s="198" t="s">
        <v>6287</v>
      </c>
      <c r="F2589" s="260" t="s">
        <v>2561</v>
      </c>
      <c r="G2589" s="33">
        <v>6.0</v>
      </c>
      <c r="H2589" s="33">
        <v>3.0</v>
      </c>
      <c r="I2589" s="33">
        <v>6.0</v>
      </c>
      <c r="J2589" s="202">
        <v>50.0</v>
      </c>
      <c r="K2589" s="203">
        <v>8.333333333333334</v>
      </c>
      <c r="L2589" s="227" t="s">
        <v>168</v>
      </c>
    </row>
    <row r="2590" ht="11.25" customHeight="1">
      <c r="A2590" s="227" t="s">
        <v>6356</v>
      </c>
      <c r="B2590" s="201" t="s">
        <v>6357</v>
      </c>
      <c r="C2590" s="33" t="s">
        <v>135</v>
      </c>
      <c r="D2590" s="262" t="s">
        <v>6372</v>
      </c>
      <c r="E2590" s="198" t="s">
        <v>6373</v>
      </c>
      <c r="F2590" s="260" t="s">
        <v>4243</v>
      </c>
      <c r="G2590" s="33">
        <v>6.0</v>
      </c>
      <c r="H2590" s="33">
        <v>3.0</v>
      </c>
      <c r="I2590" s="33">
        <v>6.0</v>
      </c>
      <c r="J2590" s="202">
        <v>50.0</v>
      </c>
      <c r="K2590" s="203">
        <v>8.333333333333334</v>
      </c>
      <c r="L2590" s="227" t="s">
        <v>168</v>
      </c>
    </row>
    <row r="2591" ht="11.25" customHeight="1">
      <c r="A2591" s="227" t="s">
        <v>6356</v>
      </c>
      <c r="B2591" s="201" t="s">
        <v>6357</v>
      </c>
      <c r="C2591" s="33" t="s">
        <v>135</v>
      </c>
      <c r="D2591" s="262" t="s">
        <v>6386</v>
      </c>
      <c r="E2591" s="198" t="s">
        <v>6387</v>
      </c>
      <c r="F2591" s="260" t="s">
        <v>2081</v>
      </c>
      <c r="G2591" s="33">
        <v>6.0</v>
      </c>
      <c r="H2591" s="33">
        <v>3.0</v>
      </c>
      <c r="I2591" s="33">
        <v>6.0</v>
      </c>
      <c r="J2591" s="202">
        <v>50.0</v>
      </c>
      <c r="K2591" s="203">
        <v>8.333333333333334</v>
      </c>
      <c r="L2591" s="227" t="s">
        <v>168</v>
      </c>
    </row>
    <row r="2592" ht="11.25" customHeight="1">
      <c r="A2592" s="227" t="s">
        <v>6356</v>
      </c>
      <c r="B2592" s="201" t="s">
        <v>6357</v>
      </c>
      <c r="C2592" s="33" t="s">
        <v>135</v>
      </c>
      <c r="D2592" s="262" t="s">
        <v>6376</v>
      </c>
      <c r="E2592" s="198" t="s">
        <v>6377</v>
      </c>
      <c r="F2592" s="260" t="s">
        <v>4243</v>
      </c>
      <c r="G2592" s="33">
        <v>6.0</v>
      </c>
      <c r="H2592" s="33">
        <v>3.0</v>
      </c>
      <c r="I2592" s="33">
        <v>6.0</v>
      </c>
      <c r="J2592" s="202">
        <v>50.0</v>
      </c>
      <c r="K2592" s="203">
        <v>8.333333333333334</v>
      </c>
      <c r="L2592" s="227" t="s">
        <v>168</v>
      </c>
    </row>
    <row r="2593" ht="11.25" customHeight="1">
      <c r="A2593" s="227" t="s">
        <v>6356</v>
      </c>
      <c r="B2593" s="201" t="s">
        <v>6357</v>
      </c>
      <c r="C2593" s="33" t="s">
        <v>135</v>
      </c>
      <c r="D2593" s="262" t="s">
        <v>6384</v>
      </c>
      <c r="E2593" s="198" t="s">
        <v>6385</v>
      </c>
      <c r="F2593" s="260" t="s">
        <v>2081</v>
      </c>
      <c r="G2593" s="33">
        <v>6.0</v>
      </c>
      <c r="H2593" s="33">
        <v>3.0</v>
      </c>
      <c r="I2593" s="33">
        <v>6.0</v>
      </c>
      <c r="J2593" s="202">
        <v>50.0</v>
      </c>
      <c r="K2593" s="203">
        <v>8.333333333333334</v>
      </c>
      <c r="L2593" s="227" t="s">
        <v>168</v>
      </c>
    </row>
    <row r="2594" ht="11.25" customHeight="1">
      <c r="A2594" s="227" t="s">
        <v>6356</v>
      </c>
      <c r="B2594" s="201" t="s">
        <v>6357</v>
      </c>
      <c r="C2594" s="33" t="s">
        <v>135</v>
      </c>
      <c r="D2594" s="262" t="s">
        <v>6392</v>
      </c>
      <c r="E2594" s="198" t="s">
        <v>6393</v>
      </c>
      <c r="F2594" s="260" t="s">
        <v>6292</v>
      </c>
      <c r="G2594" s="33">
        <v>6.0</v>
      </c>
      <c r="H2594" s="33">
        <v>3.0</v>
      </c>
      <c r="I2594" s="33">
        <v>6.0</v>
      </c>
      <c r="J2594" s="202">
        <v>50.0</v>
      </c>
      <c r="K2594" s="203">
        <v>8.333333333333334</v>
      </c>
      <c r="L2594" s="227" t="s">
        <v>168</v>
      </c>
    </row>
    <row r="2595" ht="11.25" customHeight="1">
      <c r="A2595" s="196" t="s">
        <v>7413</v>
      </c>
      <c r="B2595" s="201" t="s">
        <v>7414</v>
      </c>
      <c r="C2595" s="33" t="s">
        <v>135</v>
      </c>
      <c r="D2595" s="227" t="s">
        <v>7415</v>
      </c>
      <c r="E2595" s="198" t="s">
        <v>6280</v>
      </c>
      <c r="F2595" s="260" t="s">
        <v>6292</v>
      </c>
      <c r="G2595" s="56">
        <v>2.0</v>
      </c>
      <c r="H2595" s="56">
        <v>2.0</v>
      </c>
      <c r="I2595" s="56">
        <v>3.0</v>
      </c>
      <c r="J2595" s="56">
        <v>50.0</v>
      </c>
      <c r="K2595" s="111">
        <v>16.666666666666668</v>
      </c>
      <c r="L2595" s="227" t="s">
        <v>168</v>
      </c>
    </row>
    <row r="2596" ht="11.25" customHeight="1">
      <c r="A2596" s="196" t="s">
        <v>7413</v>
      </c>
      <c r="B2596" s="201" t="s">
        <v>7414</v>
      </c>
      <c r="C2596" s="33" t="s">
        <v>135</v>
      </c>
      <c r="D2596" s="227" t="s">
        <v>7416</v>
      </c>
      <c r="E2596" s="198" t="s">
        <v>6282</v>
      </c>
      <c r="F2596" s="260" t="s">
        <v>7417</v>
      </c>
      <c r="G2596" s="56">
        <v>2.0</v>
      </c>
      <c r="H2596" s="56">
        <v>2.0</v>
      </c>
      <c r="I2596" s="56">
        <v>3.0</v>
      </c>
      <c r="J2596" s="56">
        <v>50.0</v>
      </c>
      <c r="K2596" s="111">
        <v>16.666666666666668</v>
      </c>
      <c r="L2596" s="227" t="s">
        <v>168</v>
      </c>
    </row>
    <row r="2597" ht="11.25" customHeight="1">
      <c r="A2597" s="196" t="s">
        <v>7418</v>
      </c>
      <c r="B2597" s="201" t="s">
        <v>7419</v>
      </c>
      <c r="C2597" s="33" t="s">
        <v>135</v>
      </c>
      <c r="D2597" s="196" t="s">
        <v>7420</v>
      </c>
      <c r="E2597" s="198" t="s">
        <v>7421</v>
      </c>
      <c r="F2597" s="260" t="s">
        <v>2561</v>
      </c>
      <c r="G2597" s="56">
        <v>4.0</v>
      </c>
      <c r="H2597" s="56">
        <v>2.0</v>
      </c>
      <c r="I2597" s="56">
        <v>4.0</v>
      </c>
      <c r="J2597" s="56">
        <v>50.0</v>
      </c>
      <c r="K2597" s="111">
        <v>12.5</v>
      </c>
      <c r="L2597" s="227" t="s">
        <v>168</v>
      </c>
    </row>
    <row r="2598" ht="11.25" customHeight="1">
      <c r="A2598" s="191" t="s">
        <v>7422</v>
      </c>
      <c r="B2598" s="191" t="s">
        <v>7423</v>
      </c>
      <c r="C2598" s="241" t="s">
        <v>135</v>
      </c>
      <c r="D2598" s="179" t="s">
        <v>7424</v>
      </c>
      <c r="E2598" s="179" t="s">
        <v>7425</v>
      </c>
      <c r="F2598" s="241" t="s">
        <v>505</v>
      </c>
      <c r="G2598" s="241"/>
      <c r="H2598" s="241">
        <v>2.0</v>
      </c>
      <c r="I2598" s="241">
        <v>2.0</v>
      </c>
      <c r="J2598" s="241">
        <v>50.0</v>
      </c>
      <c r="K2598" s="241">
        <v>25.0</v>
      </c>
      <c r="L2598" s="179" t="s">
        <v>169</v>
      </c>
    </row>
    <row r="2599" ht="11.25" customHeight="1">
      <c r="A2599" s="191" t="s">
        <v>7422</v>
      </c>
      <c r="B2599" s="191" t="s">
        <v>7423</v>
      </c>
      <c r="C2599" s="241" t="s">
        <v>135</v>
      </c>
      <c r="D2599" s="179" t="s">
        <v>7426</v>
      </c>
      <c r="E2599" s="179" t="s">
        <v>7427</v>
      </c>
      <c r="F2599" s="241" t="s">
        <v>505</v>
      </c>
      <c r="G2599" s="241"/>
      <c r="H2599" s="241">
        <v>2.0</v>
      </c>
      <c r="I2599" s="241">
        <v>2.0</v>
      </c>
      <c r="J2599" s="241">
        <v>50.0</v>
      </c>
      <c r="K2599" s="241">
        <v>25.0</v>
      </c>
      <c r="L2599" s="179" t="s">
        <v>169</v>
      </c>
    </row>
    <row r="2600" ht="11.25" customHeight="1">
      <c r="A2600" s="191" t="s">
        <v>7428</v>
      </c>
      <c r="B2600" s="191" t="s">
        <v>7429</v>
      </c>
      <c r="C2600" s="241" t="s">
        <v>135</v>
      </c>
      <c r="D2600" s="179" t="s">
        <v>7430</v>
      </c>
      <c r="E2600" s="179" t="s">
        <v>7431</v>
      </c>
      <c r="F2600" s="241" t="s">
        <v>505</v>
      </c>
      <c r="G2600" s="241"/>
      <c r="H2600" s="241">
        <v>2.0</v>
      </c>
      <c r="I2600" s="241">
        <v>2.0</v>
      </c>
      <c r="J2600" s="241">
        <v>50.0</v>
      </c>
      <c r="K2600" s="241">
        <v>25.0</v>
      </c>
      <c r="L2600" s="179" t="s">
        <v>169</v>
      </c>
    </row>
    <row r="2601" ht="11.25" customHeight="1">
      <c r="A2601" s="191" t="s">
        <v>7432</v>
      </c>
      <c r="B2601" s="191" t="s">
        <v>7433</v>
      </c>
      <c r="C2601" s="241" t="s">
        <v>135</v>
      </c>
      <c r="D2601" s="179" t="s">
        <v>7434</v>
      </c>
      <c r="E2601" s="179" t="s">
        <v>3941</v>
      </c>
      <c r="F2601" s="241" t="s">
        <v>1967</v>
      </c>
      <c r="G2601" s="241">
        <v>3.0</v>
      </c>
      <c r="H2601" s="241">
        <v>3.0</v>
      </c>
      <c r="I2601" s="241">
        <v>3.0</v>
      </c>
      <c r="J2601" s="241">
        <v>50.0</v>
      </c>
      <c r="K2601" s="241">
        <v>16.66</v>
      </c>
      <c r="L2601" s="179" t="s">
        <v>170</v>
      </c>
    </row>
    <row r="2602" ht="11.25" customHeight="1">
      <c r="A2602" s="191" t="s">
        <v>7435</v>
      </c>
      <c r="B2602" s="191" t="s">
        <v>7436</v>
      </c>
      <c r="C2602" s="241" t="s">
        <v>135</v>
      </c>
      <c r="D2602" s="179" t="s">
        <v>7437</v>
      </c>
      <c r="E2602" s="179" t="s">
        <v>7438</v>
      </c>
      <c r="F2602" s="241" t="s">
        <v>505</v>
      </c>
      <c r="G2602" s="241">
        <v>2.0</v>
      </c>
      <c r="H2602" s="241">
        <v>1.0</v>
      </c>
      <c r="I2602" s="241">
        <v>6.0</v>
      </c>
      <c r="J2602" s="241">
        <v>50.0</v>
      </c>
      <c r="K2602" s="241">
        <v>25.0</v>
      </c>
      <c r="L2602" s="179" t="s">
        <v>171</v>
      </c>
    </row>
    <row r="2603" ht="11.25" customHeight="1">
      <c r="A2603" s="191" t="s">
        <v>7439</v>
      </c>
      <c r="B2603" s="191" t="s">
        <v>7440</v>
      </c>
      <c r="C2603" s="241" t="s">
        <v>135</v>
      </c>
      <c r="D2603" s="179" t="s">
        <v>7441</v>
      </c>
      <c r="E2603" s="179" t="s">
        <v>7442</v>
      </c>
      <c r="F2603" s="241" t="s">
        <v>505</v>
      </c>
      <c r="G2603" s="241">
        <v>3.0</v>
      </c>
      <c r="H2603" s="241">
        <v>2.0</v>
      </c>
      <c r="I2603" s="241">
        <v>4.0</v>
      </c>
      <c r="J2603" s="241">
        <v>50.0</v>
      </c>
      <c r="K2603" s="241">
        <v>16.66666666666667</v>
      </c>
      <c r="L2603" s="179" t="s">
        <v>171</v>
      </c>
    </row>
    <row r="2604" ht="11.25" customHeight="1">
      <c r="A2604" s="191" t="s">
        <v>7435</v>
      </c>
      <c r="B2604" s="191" t="s">
        <v>7436</v>
      </c>
      <c r="C2604" s="241" t="s">
        <v>135</v>
      </c>
      <c r="D2604" s="179" t="s">
        <v>7443</v>
      </c>
      <c r="E2604" s="179" t="s">
        <v>7444</v>
      </c>
      <c r="F2604" s="241" t="s">
        <v>505</v>
      </c>
      <c r="G2604" s="241">
        <v>2.0</v>
      </c>
      <c r="H2604" s="241">
        <v>1.0</v>
      </c>
      <c r="I2604" s="241">
        <v>6.0</v>
      </c>
      <c r="J2604" s="241">
        <v>50.0</v>
      </c>
      <c r="K2604" s="241">
        <v>25.0</v>
      </c>
      <c r="L2604" s="179" t="s">
        <v>171</v>
      </c>
    </row>
    <row r="2605" ht="11.25" customHeight="1">
      <c r="A2605" s="191" t="s">
        <v>7435</v>
      </c>
      <c r="B2605" s="191" t="s">
        <v>7436</v>
      </c>
      <c r="C2605" s="241" t="s">
        <v>135</v>
      </c>
      <c r="D2605" s="179" t="s">
        <v>7445</v>
      </c>
      <c r="E2605" s="179" t="s">
        <v>7446</v>
      </c>
      <c r="F2605" s="241" t="s">
        <v>505</v>
      </c>
      <c r="G2605" s="241">
        <v>2.0</v>
      </c>
      <c r="H2605" s="241">
        <v>1.0</v>
      </c>
      <c r="I2605" s="241">
        <v>6.0</v>
      </c>
      <c r="J2605" s="241">
        <v>50.0</v>
      </c>
      <c r="K2605" s="241">
        <v>25.0</v>
      </c>
      <c r="L2605" s="179" t="s">
        <v>171</v>
      </c>
    </row>
    <row r="2606" ht="11.25" customHeight="1">
      <c r="A2606" s="191" t="s">
        <v>7435</v>
      </c>
      <c r="B2606" s="191" t="s">
        <v>7436</v>
      </c>
      <c r="C2606" s="241" t="s">
        <v>135</v>
      </c>
      <c r="D2606" s="179" t="s">
        <v>7447</v>
      </c>
      <c r="E2606" s="179" t="s">
        <v>7448</v>
      </c>
      <c r="F2606" s="241" t="s">
        <v>1967</v>
      </c>
      <c r="G2606" s="241">
        <v>2.0</v>
      </c>
      <c r="H2606" s="241">
        <v>1.0</v>
      </c>
      <c r="I2606" s="241">
        <v>6.0</v>
      </c>
      <c r="J2606" s="241">
        <v>50.0</v>
      </c>
      <c r="K2606" s="241">
        <v>25.0</v>
      </c>
      <c r="L2606" s="179" t="s">
        <v>171</v>
      </c>
    </row>
    <row r="2607" ht="11.25" customHeight="1">
      <c r="A2607" s="191" t="s">
        <v>7435</v>
      </c>
      <c r="B2607" s="191" t="s">
        <v>7436</v>
      </c>
      <c r="C2607" s="241" t="s">
        <v>135</v>
      </c>
      <c r="D2607" s="179" t="s">
        <v>7449</v>
      </c>
      <c r="E2607" s="179" t="s">
        <v>7450</v>
      </c>
      <c r="F2607" s="241" t="s">
        <v>505</v>
      </c>
      <c r="G2607" s="241">
        <v>2.0</v>
      </c>
      <c r="H2607" s="241">
        <v>1.0</v>
      </c>
      <c r="I2607" s="241">
        <v>6.0</v>
      </c>
      <c r="J2607" s="241">
        <v>50.0</v>
      </c>
      <c r="K2607" s="241">
        <v>25.0</v>
      </c>
      <c r="L2607" s="179" t="s">
        <v>171</v>
      </c>
    </row>
    <row r="2608" ht="11.25" customHeight="1">
      <c r="A2608" s="191" t="s">
        <v>7435</v>
      </c>
      <c r="B2608" s="191" t="s">
        <v>7436</v>
      </c>
      <c r="C2608" s="241" t="s">
        <v>135</v>
      </c>
      <c r="D2608" s="179" t="s">
        <v>7451</v>
      </c>
      <c r="E2608" s="179" t="s">
        <v>7452</v>
      </c>
      <c r="F2608" s="241" t="s">
        <v>505</v>
      </c>
      <c r="G2608" s="241">
        <v>2.0</v>
      </c>
      <c r="H2608" s="241">
        <v>1.0</v>
      </c>
      <c r="I2608" s="241">
        <v>6.0</v>
      </c>
      <c r="J2608" s="241">
        <v>50.0</v>
      </c>
      <c r="K2608" s="241">
        <v>25.0</v>
      </c>
      <c r="L2608" s="179" t="s">
        <v>171</v>
      </c>
    </row>
    <row r="2609" ht="11.25" customHeight="1">
      <c r="A2609" s="191" t="s">
        <v>7453</v>
      </c>
      <c r="B2609" s="191" t="s">
        <v>7423</v>
      </c>
      <c r="C2609" s="241" t="s">
        <v>135</v>
      </c>
      <c r="D2609" s="179" t="s">
        <v>7424</v>
      </c>
      <c r="E2609" s="179" t="s">
        <v>7425</v>
      </c>
      <c r="F2609" s="241" t="s">
        <v>505</v>
      </c>
      <c r="G2609" s="241"/>
      <c r="H2609" s="241">
        <v>2.0</v>
      </c>
      <c r="I2609" s="241">
        <v>2.0</v>
      </c>
      <c r="J2609" s="241">
        <v>50.0</v>
      </c>
      <c r="K2609" s="241">
        <v>25.0</v>
      </c>
      <c r="L2609" s="179" t="s">
        <v>171</v>
      </c>
    </row>
    <row r="2610" ht="11.25" customHeight="1">
      <c r="A2610" s="191" t="s">
        <v>7453</v>
      </c>
      <c r="B2610" s="191" t="s">
        <v>7423</v>
      </c>
      <c r="C2610" s="241" t="s">
        <v>135</v>
      </c>
      <c r="D2610" s="179" t="s">
        <v>7426</v>
      </c>
      <c r="E2610" s="179" t="s">
        <v>7427</v>
      </c>
      <c r="F2610" s="241" t="s">
        <v>505</v>
      </c>
      <c r="G2610" s="241"/>
      <c r="H2610" s="241">
        <v>2.0</v>
      </c>
      <c r="I2610" s="241">
        <v>2.0</v>
      </c>
      <c r="J2610" s="241">
        <v>50.0</v>
      </c>
      <c r="K2610" s="241">
        <v>25.0</v>
      </c>
      <c r="L2610" s="179" t="s">
        <v>171</v>
      </c>
    </row>
    <row r="2611" ht="11.25" customHeight="1">
      <c r="A2611" s="191" t="s">
        <v>7454</v>
      </c>
      <c r="B2611" s="191" t="s">
        <v>7429</v>
      </c>
      <c r="C2611" s="241" t="s">
        <v>135</v>
      </c>
      <c r="D2611" s="179" t="s">
        <v>7430</v>
      </c>
      <c r="E2611" s="179" t="s">
        <v>7455</v>
      </c>
      <c r="F2611" s="241" t="s">
        <v>505</v>
      </c>
      <c r="G2611" s="241"/>
      <c r="H2611" s="241">
        <v>2.0</v>
      </c>
      <c r="I2611" s="241">
        <v>2.0</v>
      </c>
      <c r="J2611" s="241">
        <v>50.0</v>
      </c>
      <c r="K2611" s="241">
        <v>25.0</v>
      </c>
      <c r="L2611" s="179" t="s">
        <v>171</v>
      </c>
    </row>
    <row r="2612" ht="11.25" customHeight="1">
      <c r="A2612" s="180"/>
      <c r="B2612" s="212"/>
      <c r="C2612" s="264"/>
      <c r="D2612" s="230"/>
      <c r="E2612" s="230"/>
      <c r="F2612" s="265"/>
      <c r="G2612" s="266"/>
      <c r="H2612" s="266"/>
      <c r="I2612" s="266"/>
      <c r="J2612" s="267"/>
      <c r="K2612" s="268"/>
      <c r="L2612" s="269"/>
    </row>
    <row r="2613" ht="11.25" customHeight="1">
      <c r="A2613" s="180"/>
      <c r="B2613" s="212"/>
      <c r="C2613" s="182"/>
      <c r="D2613" s="175"/>
      <c r="E2613" s="175"/>
      <c r="F2613" s="183"/>
      <c r="G2613" s="270"/>
      <c r="H2613" s="270"/>
      <c r="I2613" s="270"/>
      <c r="J2613" s="271"/>
      <c r="K2613" s="272"/>
      <c r="L2613" s="269"/>
    </row>
    <row r="2614" ht="11.25" customHeight="1">
      <c r="A2614" s="175"/>
      <c r="B2614" s="180"/>
      <c r="C2614" s="182"/>
      <c r="D2614" s="175"/>
      <c r="E2614" s="175"/>
      <c r="F2614" s="183"/>
      <c r="G2614" s="177"/>
      <c r="H2614" s="177"/>
      <c r="I2614" s="177"/>
      <c r="J2614" s="271"/>
      <c r="K2614" s="272"/>
      <c r="L2614" s="269"/>
    </row>
    <row r="2615" ht="11.25" customHeight="1">
      <c r="A2615" s="175"/>
      <c r="B2615" s="175"/>
      <c r="C2615" s="177"/>
      <c r="D2615" s="175"/>
      <c r="E2615" s="175"/>
      <c r="F2615" s="183"/>
      <c r="G2615" s="177"/>
      <c r="H2615" s="177"/>
      <c r="I2615" s="177"/>
      <c r="J2615" s="271"/>
      <c r="K2615" s="272"/>
      <c r="L2615" s="269"/>
    </row>
    <row r="2616" ht="11.25" customHeight="1">
      <c r="A2616" s="175"/>
      <c r="B2616" s="175"/>
      <c r="C2616" s="177"/>
      <c r="D2616" s="175"/>
      <c r="E2616" s="175"/>
      <c r="F2616" s="183"/>
      <c r="G2616" s="177"/>
      <c r="H2616" s="177"/>
      <c r="I2616" s="177"/>
      <c r="J2616" s="271"/>
      <c r="K2616" s="272"/>
      <c r="L2616" s="269"/>
    </row>
    <row r="2617" ht="11.25" customHeight="1">
      <c r="A2617" s="175"/>
      <c r="B2617" s="175"/>
      <c r="C2617" s="177"/>
      <c r="D2617" s="175"/>
      <c r="E2617" s="175"/>
      <c r="F2617" s="183"/>
      <c r="G2617" s="177"/>
      <c r="H2617" s="177"/>
      <c r="I2617" s="177"/>
      <c r="J2617" s="271"/>
      <c r="K2617" s="272"/>
      <c r="L2617" s="269"/>
    </row>
    <row r="2618" ht="11.25" customHeight="1">
      <c r="A2618" s="175"/>
      <c r="B2618" s="175"/>
      <c r="C2618" s="177"/>
      <c r="D2618" s="175"/>
      <c r="E2618" s="175"/>
      <c r="F2618" s="183"/>
      <c r="G2618" s="177"/>
      <c r="H2618" s="177"/>
      <c r="I2618" s="177"/>
      <c r="J2618" s="271"/>
      <c r="K2618" s="272"/>
      <c r="L2618" s="269"/>
    </row>
    <row r="2619" ht="11.25" customHeight="1">
      <c r="A2619" s="175"/>
      <c r="B2619" s="175"/>
      <c r="C2619" s="177"/>
      <c r="D2619" s="175"/>
      <c r="E2619" s="175"/>
      <c r="F2619" s="183"/>
      <c r="G2619" s="177"/>
      <c r="H2619" s="177"/>
      <c r="I2619" s="177"/>
      <c r="J2619" s="273"/>
      <c r="K2619" s="272"/>
      <c r="L2619" s="269"/>
    </row>
    <row r="2620" ht="15.0" customHeight="1">
      <c r="A2620" s="114" t="s">
        <v>172</v>
      </c>
      <c r="B2620" s="67"/>
      <c r="C2620" s="1"/>
      <c r="D2620" s="1"/>
      <c r="E2620" s="1"/>
      <c r="F2620" s="1"/>
      <c r="G2620" s="1"/>
      <c r="H2620" s="1"/>
      <c r="I2620" s="1"/>
      <c r="J2620" s="71"/>
      <c r="K2620" s="274">
        <f>SUM(K16:K2619)</f>
        <v>63599.56173</v>
      </c>
    </row>
    <row r="2621" ht="15.0" customHeight="1">
      <c r="A2621" s="114"/>
      <c r="B2621" s="67"/>
      <c r="C2621" s="1"/>
      <c r="D2621" s="1"/>
      <c r="E2621" s="1"/>
      <c r="F2621" s="1"/>
      <c r="G2621" s="1"/>
      <c r="H2621" s="1"/>
      <c r="I2621" s="1"/>
      <c r="J2621" s="1"/>
      <c r="K2621" s="114"/>
    </row>
    <row r="2622" ht="15.0" customHeight="1">
      <c r="A2622" s="116" t="s">
        <v>1743</v>
      </c>
      <c r="B2622" s="117"/>
      <c r="C2622" s="117"/>
      <c r="D2622" s="117"/>
      <c r="E2622" s="117"/>
      <c r="F2622" s="117"/>
      <c r="G2622" s="117"/>
      <c r="H2622" s="117"/>
      <c r="I2622" s="117"/>
      <c r="J2622" s="117"/>
      <c r="K2622" s="117"/>
    </row>
    <row r="2623" ht="15.0" customHeight="1">
      <c r="A2623" s="66"/>
      <c r="B2623" s="67"/>
      <c r="C2623" s="1"/>
      <c r="D2623" s="1"/>
      <c r="E2623" s="1"/>
      <c r="F2623" s="1"/>
      <c r="G2623" s="1"/>
      <c r="H2623" s="1"/>
      <c r="I2623" s="1"/>
      <c r="J2623" s="1"/>
      <c r="K2623" s="66"/>
    </row>
    <row r="2624" ht="15.0" customHeight="1">
      <c r="A2624" s="66"/>
      <c r="B2624" s="67"/>
      <c r="C2624" s="1"/>
      <c r="D2624" s="1"/>
      <c r="E2624" s="1"/>
      <c r="F2624" s="1"/>
      <c r="G2624" s="1"/>
      <c r="H2624" s="1"/>
      <c r="I2624" s="1"/>
      <c r="J2624" s="1"/>
      <c r="K2624" s="66"/>
    </row>
    <row r="2625" ht="15.0" customHeight="1">
      <c r="A2625" s="66"/>
      <c r="B2625" s="67"/>
      <c r="C2625" s="1"/>
      <c r="D2625" s="1"/>
      <c r="E2625" s="1"/>
      <c r="F2625" s="1"/>
      <c r="G2625" s="1"/>
      <c r="H2625" s="1"/>
      <c r="I2625" s="1"/>
      <c r="J2625" s="1"/>
      <c r="K2625" s="1"/>
    </row>
    <row r="2626" ht="15.0" customHeight="1">
      <c r="A2626" s="275"/>
      <c r="B2626" s="67"/>
      <c r="C2626" s="1"/>
      <c r="D2626" s="1"/>
      <c r="E2626" s="1"/>
      <c r="F2626" s="1"/>
      <c r="G2626" s="1"/>
      <c r="H2626" s="1"/>
      <c r="I2626" s="1"/>
      <c r="J2626" s="1"/>
      <c r="K2626" s="1"/>
    </row>
    <row r="2627" ht="15.0" customHeight="1">
      <c r="A2627" s="66"/>
      <c r="B2627" s="67"/>
      <c r="C2627" s="1"/>
      <c r="D2627" s="1"/>
      <c r="E2627" s="1"/>
      <c r="F2627" s="1"/>
      <c r="G2627" s="1"/>
      <c r="H2627" s="1"/>
      <c r="I2627" s="1"/>
      <c r="J2627" s="1"/>
      <c r="K2627" s="1"/>
    </row>
    <row r="2628" ht="15.0" customHeight="1">
      <c r="A2628" s="66"/>
      <c r="B2628" s="67"/>
      <c r="C2628" s="1"/>
      <c r="D2628" s="1"/>
      <c r="E2628" s="1"/>
      <c r="F2628" s="1"/>
      <c r="G2628" s="1"/>
      <c r="H2628" s="1"/>
      <c r="I2628" s="1"/>
      <c r="J2628" s="1"/>
      <c r="K2628" s="1"/>
    </row>
    <row r="2629" ht="15.0" customHeight="1">
      <c r="A2629" s="66"/>
      <c r="B2629" s="67"/>
      <c r="C2629" s="1"/>
      <c r="D2629" s="1"/>
      <c r="E2629" s="1"/>
      <c r="F2629" s="1"/>
      <c r="G2629" s="1"/>
      <c r="H2629" s="1"/>
      <c r="I2629" s="1"/>
      <c r="J2629" s="1"/>
      <c r="K2629" s="1"/>
    </row>
    <row r="2630" ht="15.0" customHeight="1">
      <c r="A2630" s="66"/>
      <c r="B2630" s="67"/>
      <c r="C2630" s="1"/>
      <c r="D2630" s="1"/>
      <c r="E2630" s="1"/>
      <c r="F2630" s="1"/>
      <c r="G2630" s="1"/>
      <c r="H2630" s="1"/>
      <c r="I2630" s="1"/>
      <c r="J2630" s="1"/>
      <c r="K2630" s="1"/>
    </row>
    <row r="2631" ht="15.0" customHeight="1">
      <c r="A2631" s="66"/>
      <c r="B2631" s="67"/>
      <c r="C2631" s="1"/>
      <c r="D2631" s="1"/>
      <c r="E2631" s="1"/>
      <c r="F2631" s="1"/>
      <c r="G2631" s="1"/>
      <c r="H2631" s="1"/>
      <c r="I2631" s="1"/>
      <c r="J2631" s="1"/>
      <c r="K2631" s="1"/>
    </row>
    <row r="2632" ht="15.0" customHeight="1">
      <c r="A2632" s="66"/>
      <c r="B2632" s="67"/>
      <c r="C2632" s="1"/>
      <c r="D2632" s="1"/>
      <c r="E2632" s="1"/>
      <c r="F2632" s="1"/>
      <c r="G2632" s="1"/>
      <c r="H2632" s="1"/>
      <c r="I2632" s="1"/>
      <c r="J2632" s="1"/>
      <c r="K2632" s="1"/>
    </row>
    <row r="2633" ht="15.0" customHeight="1">
      <c r="A2633" s="66"/>
      <c r="B2633" s="67"/>
      <c r="C2633" s="1"/>
      <c r="D2633" s="1"/>
      <c r="E2633" s="1"/>
      <c r="F2633" s="1"/>
      <c r="G2633" s="1"/>
      <c r="H2633" s="1"/>
      <c r="I2633" s="1"/>
      <c r="J2633" s="1"/>
      <c r="K2633" s="1"/>
    </row>
    <row r="2634" ht="15.0" customHeight="1">
      <c r="A2634" s="66"/>
      <c r="B2634" s="67"/>
      <c r="C2634" s="1"/>
      <c r="D2634" s="1"/>
      <c r="E2634" s="1"/>
      <c r="F2634" s="1"/>
      <c r="G2634" s="1"/>
      <c r="H2634" s="1"/>
      <c r="I2634" s="1"/>
      <c r="J2634" s="1"/>
      <c r="K2634" s="1"/>
    </row>
    <row r="2635" ht="15.0" customHeight="1">
      <c r="A2635" s="66"/>
      <c r="B2635" s="67"/>
      <c r="C2635" s="1"/>
      <c r="D2635" s="1"/>
      <c r="E2635" s="1"/>
      <c r="F2635" s="1"/>
      <c r="G2635" s="1"/>
      <c r="H2635" s="1"/>
      <c r="I2635" s="1"/>
      <c r="J2635" s="1"/>
      <c r="K2635" s="1"/>
    </row>
    <row r="2636" ht="15.0" customHeight="1">
      <c r="A2636" s="66"/>
      <c r="B2636" s="67"/>
      <c r="C2636" s="1"/>
      <c r="D2636" s="1"/>
      <c r="E2636" s="1"/>
      <c r="F2636" s="1"/>
      <c r="G2636" s="1"/>
      <c r="H2636" s="1"/>
      <c r="I2636" s="1"/>
      <c r="J2636" s="1"/>
      <c r="K2636" s="1"/>
    </row>
    <row r="2637" ht="15.0" customHeight="1">
      <c r="A2637" s="66"/>
      <c r="B2637" s="67"/>
      <c r="C2637" s="1"/>
      <c r="D2637" s="1"/>
      <c r="E2637" s="1"/>
      <c r="F2637" s="1"/>
      <c r="G2637" s="1"/>
      <c r="H2637" s="1"/>
      <c r="I2637" s="1"/>
      <c r="J2637" s="1"/>
      <c r="K2637" s="1"/>
    </row>
    <row r="2638" ht="15.0" customHeight="1">
      <c r="A2638" s="66"/>
      <c r="B2638" s="67"/>
      <c r="C2638" s="1"/>
      <c r="D2638" s="1"/>
      <c r="E2638" s="1"/>
      <c r="F2638" s="1"/>
      <c r="G2638" s="1"/>
      <c r="H2638" s="1"/>
      <c r="I2638" s="1"/>
      <c r="J2638" s="1"/>
      <c r="K2638" s="1"/>
    </row>
    <row r="2639" ht="15.0" customHeight="1">
      <c r="A2639" s="66"/>
      <c r="B2639" s="67"/>
      <c r="C2639" s="1"/>
      <c r="D2639" s="1"/>
      <c r="E2639" s="1"/>
      <c r="F2639" s="1"/>
      <c r="G2639" s="1"/>
      <c r="H2639" s="1"/>
      <c r="I2639" s="1"/>
      <c r="J2639" s="1"/>
      <c r="K2639" s="1"/>
    </row>
    <row r="2640" ht="15.0" customHeight="1">
      <c r="A2640" s="66"/>
      <c r="B2640" s="67"/>
      <c r="C2640" s="1"/>
      <c r="D2640" s="1"/>
      <c r="E2640" s="1"/>
      <c r="F2640" s="1"/>
      <c r="G2640" s="1"/>
      <c r="H2640" s="1"/>
      <c r="I2640" s="1"/>
      <c r="J2640" s="1"/>
      <c r="K2640" s="1"/>
    </row>
    <row r="2641" ht="15.0" customHeight="1">
      <c r="A2641" s="66"/>
      <c r="B2641" s="67"/>
      <c r="C2641" s="1"/>
      <c r="D2641" s="1"/>
      <c r="E2641" s="1"/>
      <c r="F2641" s="1"/>
      <c r="G2641" s="1"/>
      <c r="H2641" s="1"/>
      <c r="I2641" s="1"/>
      <c r="J2641" s="1"/>
      <c r="K2641" s="1"/>
    </row>
    <row r="2642" ht="15.0" customHeight="1">
      <c r="A2642" s="66"/>
      <c r="B2642" s="67"/>
      <c r="C2642" s="1"/>
      <c r="D2642" s="1"/>
      <c r="E2642" s="1"/>
      <c r="F2642" s="1"/>
      <c r="G2642" s="1"/>
      <c r="H2642" s="1"/>
      <c r="I2642" s="1"/>
      <c r="J2642" s="1"/>
      <c r="K2642" s="1"/>
    </row>
    <row r="2643" ht="15.0" customHeight="1">
      <c r="A2643" s="66"/>
      <c r="B2643" s="67"/>
      <c r="C2643" s="1"/>
      <c r="D2643" s="1"/>
      <c r="E2643" s="1"/>
      <c r="F2643" s="1"/>
      <c r="G2643" s="1"/>
      <c r="H2643" s="1"/>
      <c r="I2643" s="1"/>
      <c r="J2643" s="1"/>
      <c r="K2643" s="1"/>
    </row>
    <row r="2644" ht="15.0" customHeight="1">
      <c r="A2644" s="66"/>
      <c r="B2644" s="67"/>
      <c r="C2644" s="1"/>
      <c r="D2644" s="1"/>
      <c r="E2644" s="1"/>
      <c r="F2644" s="1"/>
      <c r="G2644" s="1"/>
      <c r="H2644" s="1"/>
      <c r="I2644" s="1"/>
      <c r="J2644" s="1"/>
      <c r="K2644" s="1"/>
    </row>
    <row r="2645" ht="15.0" customHeight="1">
      <c r="A2645" s="66"/>
      <c r="B2645" s="67"/>
      <c r="C2645" s="1"/>
      <c r="D2645" s="1"/>
      <c r="E2645" s="1"/>
      <c r="F2645" s="1"/>
      <c r="G2645" s="1"/>
      <c r="H2645" s="1"/>
      <c r="I2645" s="1"/>
      <c r="J2645" s="1"/>
      <c r="K2645" s="1"/>
    </row>
    <row r="2646" ht="15.0" customHeight="1">
      <c r="A2646" s="66"/>
      <c r="B2646" s="67"/>
      <c r="C2646" s="1"/>
      <c r="D2646" s="1"/>
      <c r="E2646" s="1"/>
      <c r="F2646" s="1"/>
      <c r="G2646" s="1"/>
      <c r="H2646" s="1"/>
      <c r="I2646" s="1"/>
      <c r="J2646" s="1"/>
      <c r="K2646" s="1"/>
    </row>
    <row r="2647" ht="15.0" customHeight="1">
      <c r="A2647" s="66"/>
      <c r="B2647" s="67"/>
      <c r="C2647" s="1"/>
      <c r="D2647" s="1"/>
      <c r="E2647" s="1"/>
      <c r="F2647" s="1"/>
      <c r="G2647" s="1"/>
      <c r="H2647" s="1"/>
      <c r="I2647" s="1"/>
      <c r="J2647" s="1"/>
      <c r="K2647" s="1"/>
    </row>
    <row r="2648" ht="15.0" customHeight="1">
      <c r="A2648" s="66"/>
      <c r="B2648" s="67"/>
      <c r="C2648" s="1"/>
      <c r="D2648" s="1"/>
      <c r="E2648" s="1"/>
      <c r="F2648" s="1"/>
      <c r="G2648" s="1"/>
      <c r="H2648" s="1"/>
      <c r="I2648" s="1"/>
      <c r="J2648" s="1"/>
      <c r="K2648" s="1"/>
    </row>
    <row r="2649" ht="15.0" customHeight="1">
      <c r="A2649" s="66"/>
      <c r="B2649" s="67"/>
      <c r="C2649" s="1"/>
      <c r="D2649" s="1"/>
      <c r="E2649" s="1"/>
      <c r="F2649" s="1"/>
      <c r="G2649" s="1"/>
      <c r="H2649" s="1"/>
      <c r="I2649" s="1"/>
      <c r="J2649" s="1"/>
      <c r="K2649" s="1"/>
    </row>
    <row r="2650" ht="15.0" customHeight="1">
      <c r="A2650" s="66"/>
      <c r="B2650" s="67"/>
      <c r="C2650" s="1"/>
      <c r="D2650" s="1"/>
      <c r="E2650" s="1"/>
      <c r="F2650" s="1"/>
      <c r="G2650" s="1"/>
      <c r="H2650" s="1"/>
      <c r="I2650" s="1"/>
      <c r="J2650" s="1"/>
      <c r="K2650" s="1"/>
    </row>
    <row r="2651" ht="15.0" customHeight="1">
      <c r="A2651" s="66"/>
      <c r="B2651" s="67"/>
      <c r="C2651" s="1"/>
      <c r="D2651" s="1"/>
      <c r="E2651" s="1"/>
      <c r="F2651" s="1"/>
      <c r="G2651" s="1"/>
      <c r="H2651" s="1"/>
      <c r="I2651" s="1"/>
      <c r="J2651" s="1"/>
      <c r="K2651" s="1"/>
    </row>
    <row r="2652" ht="15.0" customHeight="1">
      <c r="A2652" s="66"/>
      <c r="B2652" s="67"/>
      <c r="C2652" s="1"/>
      <c r="D2652" s="1"/>
      <c r="E2652" s="1"/>
      <c r="F2652" s="1"/>
      <c r="G2652" s="1"/>
      <c r="H2652" s="1"/>
      <c r="I2652" s="1"/>
      <c r="J2652" s="1"/>
      <c r="K2652" s="1"/>
    </row>
    <row r="2653" ht="15.0" customHeight="1">
      <c r="A2653" s="66"/>
      <c r="B2653" s="67"/>
      <c r="C2653" s="1"/>
      <c r="D2653" s="1"/>
      <c r="E2653" s="1"/>
      <c r="F2653" s="1"/>
      <c r="G2653" s="1"/>
      <c r="H2653" s="1"/>
      <c r="I2653" s="1"/>
      <c r="J2653" s="1"/>
      <c r="K2653" s="1"/>
    </row>
    <row r="2654" ht="15.0" customHeight="1">
      <c r="A2654" s="66"/>
      <c r="B2654" s="67"/>
      <c r="C2654" s="1"/>
      <c r="D2654" s="1"/>
      <c r="E2654" s="1"/>
      <c r="F2654" s="1"/>
      <c r="G2654" s="1"/>
      <c r="H2654" s="1"/>
      <c r="I2654" s="1"/>
      <c r="J2654" s="1"/>
      <c r="K2654" s="1"/>
    </row>
    <row r="2655" ht="15.0" customHeight="1">
      <c r="A2655" s="66"/>
      <c r="B2655" s="67"/>
      <c r="C2655" s="1"/>
      <c r="D2655" s="1"/>
      <c r="E2655" s="1"/>
      <c r="F2655" s="1"/>
      <c r="G2655" s="1"/>
      <c r="H2655" s="1"/>
      <c r="I2655" s="1"/>
      <c r="J2655" s="1"/>
      <c r="K2655" s="1"/>
    </row>
    <row r="2656" ht="15.0" customHeight="1">
      <c r="A2656" s="66"/>
      <c r="B2656" s="67"/>
      <c r="C2656" s="1"/>
      <c r="D2656" s="1"/>
      <c r="E2656" s="1"/>
      <c r="F2656" s="1"/>
      <c r="G2656" s="1"/>
      <c r="H2656" s="1"/>
      <c r="I2656" s="1"/>
      <c r="J2656" s="1"/>
      <c r="K2656" s="1"/>
    </row>
    <row r="2657" ht="15.0" customHeight="1">
      <c r="A2657" s="66"/>
      <c r="B2657" s="67"/>
      <c r="C2657" s="1"/>
      <c r="D2657" s="1"/>
      <c r="E2657" s="1"/>
      <c r="F2657" s="1"/>
      <c r="G2657" s="1"/>
      <c r="H2657" s="1"/>
      <c r="I2657" s="1"/>
      <c r="J2657" s="1"/>
      <c r="K2657" s="1"/>
    </row>
    <row r="2658" ht="15.0" customHeight="1">
      <c r="A2658" s="66"/>
      <c r="B2658" s="67"/>
      <c r="C2658" s="1"/>
      <c r="D2658" s="1"/>
      <c r="E2658" s="1"/>
      <c r="F2658" s="1"/>
      <c r="G2658" s="1"/>
      <c r="H2658" s="1"/>
      <c r="I2658" s="1"/>
      <c r="J2658" s="1"/>
      <c r="K2658" s="1"/>
    </row>
    <row r="2659" ht="15.0" customHeight="1">
      <c r="A2659" s="66"/>
      <c r="B2659" s="67"/>
      <c r="C2659" s="1"/>
      <c r="D2659" s="1"/>
      <c r="E2659" s="1"/>
      <c r="F2659" s="1"/>
      <c r="G2659" s="1"/>
      <c r="H2659" s="1"/>
      <c r="I2659" s="1"/>
      <c r="J2659" s="1"/>
      <c r="K2659" s="1"/>
    </row>
    <row r="2660" ht="15.0" customHeight="1">
      <c r="A2660" s="66"/>
      <c r="B2660" s="67"/>
      <c r="C2660" s="1"/>
      <c r="D2660" s="1"/>
      <c r="E2660" s="1"/>
      <c r="F2660" s="1"/>
      <c r="G2660" s="1"/>
      <c r="H2660" s="1"/>
      <c r="I2660" s="1"/>
      <c r="J2660" s="1"/>
      <c r="K2660" s="1"/>
    </row>
    <row r="2661" ht="15.0" customHeight="1">
      <c r="A2661" s="66"/>
      <c r="B2661" s="67"/>
      <c r="C2661" s="1"/>
      <c r="D2661" s="1"/>
      <c r="E2661" s="1"/>
      <c r="F2661" s="1"/>
      <c r="G2661" s="1"/>
      <c r="H2661" s="1"/>
      <c r="I2661" s="1"/>
      <c r="J2661" s="1"/>
      <c r="K2661" s="1"/>
    </row>
    <row r="2662" ht="15.0" customHeight="1">
      <c r="A2662" s="66"/>
      <c r="B2662" s="67"/>
      <c r="C2662" s="1"/>
      <c r="D2662" s="1"/>
      <c r="E2662" s="1"/>
      <c r="F2662" s="1"/>
      <c r="G2662" s="1"/>
      <c r="H2662" s="1"/>
      <c r="I2662" s="1"/>
      <c r="J2662" s="1"/>
      <c r="K2662" s="1"/>
    </row>
    <row r="2663" ht="15.0" customHeight="1">
      <c r="A2663" s="66"/>
      <c r="B2663" s="67"/>
      <c r="C2663" s="1"/>
      <c r="D2663" s="1"/>
      <c r="E2663" s="1"/>
      <c r="F2663" s="1"/>
      <c r="G2663" s="1"/>
      <c r="H2663" s="1"/>
      <c r="I2663" s="1"/>
      <c r="J2663" s="1"/>
      <c r="K2663" s="1"/>
    </row>
    <row r="2664" ht="15.0" customHeight="1">
      <c r="A2664" s="66"/>
      <c r="B2664" s="67"/>
      <c r="C2664" s="1"/>
      <c r="D2664" s="1"/>
      <c r="E2664" s="1"/>
      <c r="F2664" s="1"/>
      <c r="G2664" s="1"/>
      <c r="H2664" s="1"/>
      <c r="I2664" s="1"/>
      <c r="J2664" s="1"/>
      <c r="K2664" s="1"/>
    </row>
    <row r="2665" ht="15.0" customHeight="1">
      <c r="A2665" s="66"/>
      <c r="B2665" s="67"/>
      <c r="C2665" s="1"/>
      <c r="D2665" s="1"/>
      <c r="E2665" s="1"/>
      <c r="F2665" s="1"/>
      <c r="G2665" s="1"/>
      <c r="H2665" s="1"/>
      <c r="I2665" s="1"/>
      <c r="J2665" s="1"/>
      <c r="K2665" s="1"/>
    </row>
    <row r="2666" ht="15.0" customHeight="1">
      <c r="A2666" s="66"/>
      <c r="B2666" s="67"/>
      <c r="C2666" s="1"/>
      <c r="D2666" s="1"/>
      <c r="E2666" s="1"/>
      <c r="F2666" s="1"/>
      <c r="G2666" s="1"/>
      <c r="H2666" s="1"/>
      <c r="I2666" s="1"/>
      <c r="J2666" s="1"/>
      <c r="K2666" s="1"/>
    </row>
    <row r="2667" ht="15.0" customHeight="1">
      <c r="A2667" s="66"/>
      <c r="B2667" s="67"/>
      <c r="C2667" s="1"/>
      <c r="D2667" s="1"/>
      <c r="E2667" s="1"/>
      <c r="F2667" s="1"/>
      <c r="G2667" s="1"/>
      <c r="H2667" s="1"/>
      <c r="I2667" s="1"/>
      <c r="J2667" s="1"/>
      <c r="K2667" s="1"/>
    </row>
    <row r="2668" ht="15.0" customHeight="1">
      <c r="A2668" s="66"/>
      <c r="B2668" s="67"/>
      <c r="C2668" s="1"/>
      <c r="D2668" s="1"/>
      <c r="E2668" s="1"/>
      <c r="F2668" s="1"/>
      <c r="G2668" s="1"/>
      <c r="H2668" s="1"/>
      <c r="I2668" s="1"/>
      <c r="J2668" s="1"/>
      <c r="K2668" s="1"/>
    </row>
    <row r="2669" ht="15.0" customHeight="1">
      <c r="A2669" s="66"/>
      <c r="B2669" s="67"/>
      <c r="C2669" s="1"/>
      <c r="D2669" s="1"/>
      <c r="E2669" s="1"/>
      <c r="F2669" s="1"/>
      <c r="G2669" s="1"/>
      <c r="H2669" s="1"/>
      <c r="I2669" s="1"/>
      <c r="J2669" s="1"/>
      <c r="K2669" s="1"/>
    </row>
    <row r="2670" ht="15.0" customHeight="1">
      <c r="A2670" s="66"/>
      <c r="B2670" s="67"/>
      <c r="C2670" s="1"/>
      <c r="D2670" s="1"/>
      <c r="E2670" s="1"/>
      <c r="F2670" s="1"/>
      <c r="G2670" s="1"/>
      <c r="H2670" s="1"/>
      <c r="I2670" s="1"/>
      <c r="J2670" s="1"/>
      <c r="K2670" s="1"/>
    </row>
    <row r="2671" ht="15.0" customHeight="1">
      <c r="A2671" s="66"/>
      <c r="B2671" s="67"/>
      <c r="C2671" s="1"/>
      <c r="D2671" s="1"/>
      <c r="E2671" s="1"/>
      <c r="F2671" s="1"/>
      <c r="G2671" s="1"/>
      <c r="H2671" s="1"/>
      <c r="I2671" s="1"/>
      <c r="J2671" s="1"/>
      <c r="K2671" s="1"/>
    </row>
    <row r="2672" ht="15.0" customHeight="1">
      <c r="A2672" s="66"/>
      <c r="B2672" s="67"/>
      <c r="C2672" s="1"/>
      <c r="D2672" s="1"/>
      <c r="E2672" s="1"/>
      <c r="F2672" s="1"/>
      <c r="G2672" s="1"/>
      <c r="H2672" s="1"/>
      <c r="I2672" s="1"/>
      <c r="J2672" s="1"/>
      <c r="K2672" s="1"/>
    </row>
    <row r="2673" ht="15.0" customHeight="1">
      <c r="A2673" s="66"/>
      <c r="B2673" s="67"/>
      <c r="C2673" s="1"/>
      <c r="D2673" s="1"/>
      <c r="E2673" s="1"/>
      <c r="F2673" s="1"/>
      <c r="G2673" s="1"/>
      <c r="H2673" s="1"/>
      <c r="I2673" s="1"/>
      <c r="J2673" s="1"/>
      <c r="K2673" s="1"/>
    </row>
    <row r="2674" ht="15.0" customHeight="1">
      <c r="A2674" s="66"/>
      <c r="B2674" s="67"/>
      <c r="C2674" s="1"/>
      <c r="D2674" s="1"/>
      <c r="E2674" s="1"/>
      <c r="F2674" s="1"/>
      <c r="G2674" s="1"/>
      <c r="H2674" s="1"/>
      <c r="I2674" s="1"/>
      <c r="J2674" s="1"/>
      <c r="K2674" s="1"/>
    </row>
    <row r="2675" ht="15.0" customHeight="1">
      <c r="A2675" s="66"/>
      <c r="B2675" s="67"/>
      <c r="C2675" s="1"/>
      <c r="D2675" s="1"/>
      <c r="E2675" s="1"/>
      <c r="F2675" s="1"/>
      <c r="G2675" s="1"/>
      <c r="H2675" s="1"/>
      <c r="I2675" s="1"/>
      <c r="J2675" s="1"/>
      <c r="K2675" s="1"/>
    </row>
    <row r="2676" ht="15.0" customHeight="1">
      <c r="A2676" s="66"/>
      <c r="B2676" s="67"/>
      <c r="C2676" s="1"/>
      <c r="D2676" s="1"/>
      <c r="E2676" s="1"/>
      <c r="F2676" s="1"/>
      <c r="G2676" s="1"/>
      <c r="H2676" s="1"/>
      <c r="I2676" s="1"/>
      <c r="J2676" s="1"/>
      <c r="K2676" s="1"/>
    </row>
    <row r="2677" ht="15.0" customHeight="1">
      <c r="A2677" s="66"/>
      <c r="B2677" s="67"/>
      <c r="C2677" s="1"/>
      <c r="D2677" s="1"/>
      <c r="E2677" s="1"/>
      <c r="F2677" s="1"/>
      <c r="G2677" s="1"/>
      <c r="H2677" s="1"/>
      <c r="I2677" s="1"/>
      <c r="J2677" s="1"/>
      <c r="K2677" s="1"/>
    </row>
    <row r="2678" ht="15.0" customHeight="1">
      <c r="A2678" s="66"/>
      <c r="B2678" s="67"/>
      <c r="C2678" s="1"/>
      <c r="D2678" s="1"/>
      <c r="E2678" s="1"/>
      <c r="F2678" s="1"/>
      <c r="G2678" s="1"/>
      <c r="H2678" s="1"/>
      <c r="I2678" s="1"/>
      <c r="J2678" s="1"/>
      <c r="K2678" s="1"/>
    </row>
    <row r="2679" ht="15.0" customHeight="1">
      <c r="A2679" s="66"/>
      <c r="B2679" s="67"/>
      <c r="C2679" s="1"/>
      <c r="D2679" s="1"/>
      <c r="E2679" s="1"/>
      <c r="F2679" s="1"/>
      <c r="G2679" s="1"/>
      <c r="H2679" s="1"/>
      <c r="I2679" s="1"/>
      <c r="J2679" s="1"/>
      <c r="K2679" s="1"/>
    </row>
    <row r="2680" ht="15.0" customHeight="1">
      <c r="A2680" s="66"/>
      <c r="B2680" s="67"/>
      <c r="C2680" s="1"/>
      <c r="D2680" s="1"/>
      <c r="E2680" s="1"/>
      <c r="F2680" s="1"/>
      <c r="G2680" s="1"/>
      <c r="H2680" s="1"/>
      <c r="I2680" s="1"/>
      <c r="J2680" s="1"/>
      <c r="K2680" s="1"/>
    </row>
    <row r="2681" ht="15.0" customHeight="1">
      <c r="A2681" s="66"/>
      <c r="B2681" s="67"/>
      <c r="C2681" s="1"/>
      <c r="D2681" s="1"/>
      <c r="E2681" s="1"/>
      <c r="F2681" s="1"/>
      <c r="G2681" s="1"/>
      <c r="H2681" s="1"/>
      <c r="I2681" s="1"/>
      <c r="J2681" s="1"/>
      <c r="K2681" s="1"/>
    </row>
    <row r="2682" ht="15.0" customHeight="1">
      <c r="A2682" s="66"/>
      <c r="B2682" s="67"/>
      <c r="C2682" s="1"/>
      <c r="D2682" s="1"/>
      <c r="E2682" s="1"/>
      <c r="F2682" s="1"/>
      <c r="G2682" s="1"/>
      <c r="H2682" s="1"/>
      <c r="I2682" s="1"/>
      <c r="J2682" s="1"/>
      <c r="K2682" s="1"/>
    </row>
    <row r="2683" ht="15.0" customHeight="1">
      <c r="A2683" s="66"/>
      <c r="B2683" s="67"/>
      <c r="C2683" s="1"/>
      <c r="D2683" s="1"/>
      <c r="E2683" s="1"/>
      <c r="F2683" s="1"/>
      <c r="G2683" s="1"/>
      <c r="H2683" s="1"/>
      <c r="I2683" s="1"/>
      <c r="J2683" s="1"/>
      <c r="K2683" s="1"/>
    </row>
    <row r="2684" ht="15.0" customHeight="1">
      <c r="A2684" s="66"/>
      <c r="B2684" s="67"/>
      <c r="C2684" s="1"/>
      <c r="D2684" s="1"/>
      <c r="E2684" s="1"/>
      <c r="F2684" s="1"/>
      <c r="G2684" s="1"/>
      <c r="H2684" s="1"/>
      <c r="I2684" s="1"/>
      <c r="J2684" s="1"/>
      <c r="K2684" s="1"/>
    </row>
    <row r="2685" ht="15.0" customHeight="1">
      <c r="A2685" s="66"/>
      <c r="B2685" s="67"/>
      <c r="C2685" s="1"/>
      <c r="D2685" s="1"/>
      <c r="E2685" s="1"/>
      <c r="F2685" s="1"/>
      <c r="G2685" s="1"/>
      <c r="H2685" s="1"/>
      <c r="I2685" s="1"/>
      <c r="J2685" s="1"/>
      <c r="K2685" s="1"/>
    </row>
    <row r="2686" ht="15.0" customHeight="1">
      <c r="A2686" s="66"/>
      <c r="B2686" s="67"/>
      <c r="C2686" s="1"/>
      <c r="D2686" s="1"/>
      <c r="E2686" s="1"/>
      <c r="F2686" s="1"/>
      <c r="G2686" s="1"/>
      <c r="H2686" s="1"/>
      <c r="I2686" s="1"/>
      <c r="J2686" s="1"/>
      <c r="K2686" s="1"/>
    </row>
    <row r="2687" ht="15.0" customHeight="1">
      <c r="A2687" s="66"/>
      <c r="B2687" s="67"/>
      <c r="C2687" s="1"/>
      <c r="D2687" s="1"/>
      <c r="E2687" s="1"/>
      <c r="F2687" s="1"/>
      <c r="G2687" s="1"/>
      <c r="H2687" s="1"/>
      <c r="I2687" s="1"/>
      <c r="J2687" s="1"/>
      <c r="K2687" s="1"/>
    </row>
    <row r="2688" ht="15.0" customHeight="1">
      <c r="A2688" s="66"/>
      <c r="B2688" s="67"/>
      <c r="C2688" s="1"/>
      <c r="D2688" s="1"/>
      <c r="E2688" s="1"/>
      <c r="F2688" s="1"/>
      <c r="G2688" s="1"/>
      <c r="H2688" s="1"/>
      <c r="I2688" s="1"/>
      <c r="J2688" s="1"/>
      <c r="K2688" s="1"/>
    </row>
    <row r="2689" ht="15.0" customHeight="1">
      <c r="A2689" s="66"/>
      <c r="B2689" s="67"/>
      <c r="C2689" s="1"/>
      <c r="D2689" s="1"/>
      <c r="E2689" s="1"/>
      <c r="F2689" s="1"/>
      <c r="G2689" s="1"/>
      <c r="H2689" s="1"/>
      <c r="I2689" s="1"/>
      <c r="J2689" s="1"/>
      <c r="K2689" s="1"/>
    </row>
    <row r="2690" ht="15.0" customHeight="1">
      <c r="A2690" s="66"/>
      <c r="B2690" s="67"/>
      <c r="C2690" s="1"/>
      <c r="D2690" s="1"/>
      <c r="E2690" s="1"/>
      <c r="F2690" s="1"/>
      <c r="G2690" s="1"/>
      <c r="H2690" s="1"/>
      <c r="I2690" s="1"/>
      <c r="J2690" s="1"/>
      <c r="K2690" s="1"/>
    </row>
    <row r="2691" ht="15.0" customHeight="1">
      <c r="A2691" s="66"/>
      <c r="B2691" s="67"/>
      <c r="C2691" s="1"/>
      <c r="D2691" s="1"/>
      <c r="E2691" s="1"/>
      <c r="F2691" s="1"/>
      <c r="G2691" s="1"/>
      <c r="H2691" s="1"/>
      <c r="I2691" s="1"/>
      <c r="J2691" s="1"/>
      <c r="K2691" s="1"/>
    </row>
    <row r="2692" ht="15.0" customHeight="1">
      <c r="A2692" s="66"/>
      <c r="B2692" s="67"/>
      <c r="C2692" s="1"/>
      <c r="D2692" s="1"/>
      <c r="E2692" s="1"/>
      <c r="F2692" s="1"/>
      <c r="G2692" s="1"/>
      <c r="H2692" s="1"/>
      <c r="I2692" s="1"/>
      <c r="J2692" s="1"/>
      <c r="K2692" s="1"/>
    </row>
    <row r="2693" ht="15.0" customHeight="1">
      <c r="A2693" s="66"/>
      <c r="B2693" s="67"/>
      <c r="C2693" s="1"/>
      <c r="D2693" s="1"/>
      <c r="E2693" s="1"/>
      <c r="F2693" s="1"/>
      <c r="G2693" s="1"/>
      <c r="H2693" s="1"/>
      <c r="I2693" s="1"/>
      <c r="J2693" s="1"/>
      <c r="K2693" s="1"/>
    </row>
    <row r="2694" ht="15.0" customHeight="1">
      <c r="A2694" s="66"/>
      <c r="B2694" s="67"/>
      <c r="C2694" s="1"/>
      <c r="D2694" s="1"/>
      <c r="E2694" s="1"/>
      <c r="F2694" s="1"/>
      <c r="G2694" s="1"/>
      <c r="H2694" s="1"/>
      <c r="I2694" s="1"/>
      <c r="J2694" s="1"/>
      <c r="K2694" s="1"/>
    </row>
    <row r="2695" ht="15.0" customHeight="1">
      <c r="A2695" s="66"/>
      <c r="B2695" s="67"/>
      <c r="C2695" s="1"/>
      <c r="D2695" s="1"/>
      <c r="E2695" s="1"/>
      <c r="F2695" s="1"/>
      <c r="G2695" s="1"/>
      <c r="H2695" s="1"/>
      <c r="I2695" s="1"/>
      <c r="J2695" s="1"/>
      <c r="K2695" s="1"/>
    </row>
    <row r="2696" ht="15.0" customHeight="1">
      <c r="A2696" s="66"/>
      <c r="B2696" s="67"/>
      <c r="C2696" s="1"/>
      <c r="D2696" s="1"/>
      <c r="E2696" s="1"/>
      <c r="F2696" s="1"/>
      <c r="G2696" s="1"/>
      <c r="H2696" s="1"/>
      <c r="I2696" s="1"/>
      <c r="J2696" s="1"/>
      <c r="K2696" s="1"/>
    </row>
    <row r="2697" ht="15.0" customHeight="1">
      <c r="A2697" s="66"/>
      <c r="B2697" s="67"/>
      <c r="C2697" s="1"/>
      <c r="D2697" s="1"/>
      <c r="E2697" s="1"/>
      <c r="F2697" s="1"/>
      <c r="G2697" s="1"/>
      <c r="H2697" s="1"/>
      <c r="I2697" s="1"/>
      <c r="J2697" s="1"/>
      <c r="K2697" s="1"/>
    </row>
    <row r="2698" ht="15.0" customHeight="1">
      <c r="A2698" s="66"/>
      <c r="B2698" s="67"/>
      <c r="C2698" s="1"/>
      <c r="D2698" s="1"/>
      <c r="E2698" s="1"/>
      <c r="F2698" s="1"/>
      <c r="G2698" s="1"/>
      <c r="H2698" s="1"/>
      <c r="I2698" s="1"/>
      <c r="J2698" s="1"/>
      <c r="K2698" s="1"/>
    </row>
    <row r="2699" ht="15.0" customHeight="1">
      <c r="A2699" s="66"/>
      <c r="B2699" s="67"/>
      <c r="C2699" s="1"/>
      <c r="D2699" s="1"/>
      <c r="E2699" s="1"/>
      <c r="F2699" s="1"/>
      <c r="G2699" s="1"/>
      <c r="H2699" s="1"/>
      <c r="I2699" s="1"/>
      <c r="J2699" s="1"/>
      <c r="K2699" s="1"/>
    </row>
    <row r="2700" ht="15.0" customHeight="1">
      <c r="A2700" s="66"/>
      <c r="B2700" s="67"/>
      <c r="C2700" s="1"/>
      <c r="D2700" s="1"/>
      <c r="E2700" s="1"/>
      <c r="F2700" s="1"/>
      <c r="G2700" s="1"/>
      <c r="H2700" s="1"/>
      <c r="I2700" s="1"/>
      <c r="J2700" s="1"/>
      <c r="K2700" s="1"/>
    </row>
    <row r="2701" ht="15.0" customHeight="1">
      <c r="A2701" s="66"/>
      <c r="B2701" s="67"/>
      <c r="C2701" s="1"/>
      <c r="D2701" s="1"/>
      <c r="E2701" s="1"/>
      <c r="F2701" s="1"/>
      <c r="G2701" s="1"/>
      <c r="H2701" s="1"/>
      <c r="I2701" s="1"/>
      <c r="J2701" s="1"/>
      <c r="K2701" s="1"/>
    </row>
    <row r="2702" ht="15.0" customHeight="1">
      <c r="A2702" s="66"/>
      <c r="B2702" s="67"/>
      <c r="C2702" s="1"/>
      <c r="D2702" s="1"/>
      <c r="E2702" s="1"/>
      <c r="F2702" s="1"/>
      <c r="G2702" s="1"/>
      <c r="H2702" s="1"/>
      <c r="I2702" s="1"/>
      <c r="J2702" s="1"/>
      <c r="K2702" s="1"/>
    </row>
    <row r="2703" ht="15.0" customHeight="1">
      <c r="A2703" s="66"/>
      <c r="B2703" s="67"/>
      <c r="C2703" s="1"/>
      <c r="D2703" s="1"/>
      <c r="E2703" s="1"/>
      <c r="F2703" s="1"/>
      <c r="G2703" s="1"/>
      <c r="H2703" s="1"/>
      <c r="I2703" s="1"/>
      <c r="J2703" s="1"/>
      <c r="K2703" s="1"/>
    </row>
    <row r="2704" ht="15.0" customHeight="1">
      <c r="A2704" s="66"/>
      <c r="B2704" s="67"/>
      <c r="C2704" s="1"/>
      <c r="D2704" s="1"/>
      <c r="E2704" s="1"/>
      <c r="F2704" s="1"/>
      <c r="G2704" s="1"/>
      <c r="H2704" s="1"/>
      <c r="I2704" s="1"/>
      <c r="J2704" s="1"/>
      <c r="K2704" s="1"/>
    </row>
    <row r="2705" ht="15.0" customHeight="1">
      <c r="A2705" s="66"/>
      <c r="B2705" s="67"/>
      <c r="C2705" s="1"/>
      <c r="D2705" s="1"/>
      <c r="E2705" s="1"/>
      <c r="F2705" s="1"/>
      <c r="G2705" s="1"/>
      <c r="H2705" s="1"/>
      <c r="I2705" s="1"/>
      <c r="J2705" s="1"/>
      <c r="K2705" s="1"/>
    </row>
    <row r="2706" ht="15.0" customHeight="1">
      <c r="A2706" s="66"/>
      <c r="B2706" s="67"/>
      <c r="C2706" s="1"/>
      <c r="D2706" s="1"/>
      <c r="E2706" s="1"/>
      <c r="F2706" s="1"/>
      <c r="G2706" s="1"/>
      <c r="H2706" s="1"/>
      <c r="I2706" s="1"/>
      <c r="J2706" s="1"/>
      <c r="K2706" s="1"/>
    </row>
    <row r="2707" ht="15.0" customHeight="1">
      <c r="A2707" s="66"/>
      <c r="B2707" s="67"/>
      <c r="C2707" s="1"/>
      <c r="D2707" s="1"/>
      <c r="E2707" s="1"/>
      <c r="F2707" s="1"/>
      <c r="G2707" s="1"/>
      <c r="H2707" s="1"/>
      <c r="I2707" s="1"/>
      <c r="J2707" s="1"/>
      <c r="K2707" s="1"/>
    </row>
    <row r="2708" ht="15.0" customHeight="1">
      <c r="A2708" s="66"/>
      <c r="B2708" s="67"/>
      <c r="C2708" s="1"/>
      <c r="D2708" s="1"/>
      <c r="E2708" s="1"/>
      <c r="F2708" s="1"/>
      <c r="G2708" s="1"/>
      <c r="H2708" s="1"/>
      <c r="I2708" s="1"/>
      <c r="J2708" s="1"/>
      <c r="K2708" s="1"/>
    </row>
    <row r="2709" ht="15.0" customHeight="1">
      <c r="A2709" s="66"/>
      <c r="B2709" s="67"/>
      <c r="C2709" s="1"/>
      <c r="D2709" s="1"/>
      <c r="E2709" s="1"/>
      <c r="F2709" s="1"/>
      <c r="G2709" s="1"/>
      <c r="H2709" s="1"/>
      <c r="I2709" s="1"/>
      <c r="J2709" s="1"/>
      <c r="K2709" s="1"/>
    </row>
    <row r="2710" ht="15.0" customHeight="1">
      <c r="A2710" s="66"/>
      <c r="B2710" s="67"/>
      <c r="C2710" s="1"/>
      <c r="D2710" s="1"/>
      <c r="E2710" s="1"/>
      <c r="F2710" s="1"/>
      <c r="G2710" s="1"/>
      <c r="H2710" s="1"/>
      <c r="I2710" s="1"/>
      <c r="J2710" s="1"/>
      <c r="K2710" s="1"/>
    </row>
    <row r="2711" ht="15.0" customHeight="1">
      <c r="A2711" s="66"/>
      <c r="B2711" s="67"/>
      <c r="C2711" s="1"/>
      <c r="D2711" s="1"/>
      <c r="E2711" s="1"/>
      <c r="F2711" s="1"/>
      <c r="G2711" s="1"/>
      <c r="H2711" s="1"/>
      <c r="I2711" s="1"/>
      <c r="J2711" s="1"/>
      <c r="K2711" s="1"/>
    </row>
    <row r="2712" ht="15.0" customHeight="1">
      <c r="A2712" s="66"/>
      <c r="B2712" s="67"/>
      <c r="C2712" s="1"/>
      <c r="D2712" s="1"/>
      <c r="E2712" s="1"/>
      <c r="F2712" s="1"/>
      <c r="G2712" s="1"/>
      <c r="H2712" s="1"/>
      <c r="I2712" s="1"/>
      <c r="J2712" s="1"/>
      <c r="K2712" s="1"/>
    </row>
    <row r="2713" ht="15.0" customHeight="1">
      <c r="A2713" s="66"/>
      <c r="B2713" s="67"/>
      <c r="C2713" s="1"/>
      <c r="D2713" s="1"/>
      <c r="E2713" s="1"/>
      <c r="F2713" s="1"/>
      <c r="G2713" s="1"/>
      <c r="H2713" s="1"/>
      <c r="I2713" s="1"/>
      <c r="J2713" s="1"/>
      <c r="K2713" s="1"/>
    </row>
    <row r="2714" ht="15.0" customHeight="1">
      <c r="A2714" s="66"/>
      <c r="B2714" s="67"/>
      <c r="C2714" s="1"/>
      <c r="D2714" s="1"/>
      <c r="E2714" s="1"/>
      <c r="F2714" s="1"/>
      <c r="G2714" s="1"/>
      <c r="H2714" s="1"/>
      <c r="I2714" s="1"/>
      <c r="J2714" s="1"/>
      <c r="K2714" s="1"/>
    </row>
    <row r="2715" ht="15.0" customHeight="1">
      <c r="A2715" s="66"/>
      <c r="B2715" s="67"/>
      <c r="C2715" s="1"/>
      <c r="D2715" s="1"/>
      <c r="E2715" s="1"/>
      <c r="F2715" s="1"/>
      <c r="G2715" s="1"/>
      <c r="H2715" s="1"/>
      <c r="I2715" s="1"/>
      <c r="J2715" s="1"/>
      <c r="K2715" s="1"/>
    </row>
    <row r="2716" ht="15.0" customHeight="1">
      <c r="A2716" s="66"/>
      <c r="B2716" s="67"/>
      <c r="C2716" s="1"/>
      <c r="D2716" s="1"/>
      <c r="E2716" s="1"/>
      <c r="F2716" s="1"/>
      <c r="G2716" s="1"/>
      <c r="H2716" s="1"/>
      <c r="I2716" s="1"/>
      <c r="J2716" s="1"/>
      <c r="K2716" s="1"/>
    </row>
    <row r="2717" ht="15.0" customHeight="1">
      <c r="A2717" s="66"/>
      <c r="B2717" s="67"/>
      <c r="C2717" s="1"/>
      <c r="D2717" s="1"/>
      <c r="E2717" s="1"/>
      <c r="F2717" s="1"/>
      <c r="G2717" s="1"/>
      <c r="H2717" s="1"/>
      <c r="I2717" s="1"/>
      <c r="J2717" s="1"/>
      <c r="K2717" s="1"/>
    </row>
    <row r="2718" ht="15.0" customHeight="1">
      <c r="A2718" s="66"/>
      <c r="B2718" s="67"/>
      <c r="C2718" s="1"/>
      <c r="D2718" s="1"/>
      <c r="E2718" s="1"/>
      <c r="F2718" s="1"/>
      <c r="G2718" s="1"/>
      <c r="H2718" s="1"/>
      <c r="I2718" s="1"/>
      <c r="J2718" s="1"/>
      <c r="K2718" s="1"/>
    </row>
    <row r="2719" ht="15.0" customHeight="1">
      <c r="A2719" s="66"/>
      <c r="B2719" s="67"/>
      <c r="C2719" s="1"/>
      <c r="D2719" s="1"/>
      <c r="E2719" s="1"/>
      <c r="F2719" s="1"/>
      <c r="G2719" s="1"/>
      <c r="H2719" s="1"/>
      <c r="I2719" s="1"/>
      <c r="J2719" s="1"/>
      <c r="K2719" s="1"/>
    </row>
    <row r="2720" ht="15.0" customHeight="1">
      <c r="A2720" s="66"/>
      <c r="B2720" s="67"/>
      <c r="C2720" s="1"/>
      <c r="D2720" s="1"/>
      <c r="E2720" s="1"/>
      <c r="F2720" s="1"/>
      <c r="G2720" s="1"/>
      <c r="H2720" s="1"/>
      <c r="I2720" s="1"/>
      <c r="J2720" s="1"/>
      <c r="K2720" s="1"/>
    </row>
    <row r="2721" ht="15.0" customHeight="1">
      <c r="A2721" s="66"/>
      <c r="B2721" s="67"/>
      <c r="C2721" s="1"/>
      <c r="D2721" s="1"/>
      <c r="E2721" s="1"/>
      <c r="F2721" s="1"/>
      <c r="G2721" s="1"/>
      <c r="H2721" s="1"/>
      <c r="I2721" s="1"/>
      <c r="J2721" s="1"/>
      <c r="K2721" s="1"/>
    </row>
    <row r="2722" ht="15.0" customHeight="1">
      <c r="A2722" s="66"/>
      <c r="B2722" s="67"/>
      <c r="C2722" s="1"/>
      <c r="D2722" s="1"/>
      <c r="E2722" s="1"/>
      <c r="F2722" s="1"/>
      <c r="G2722" s="1"/>
      <c r="H2722" s="1"/>
      <c r="I2722" s="1"/>
      <c r="J2722" s="1"/>
      <c r="K2722" s="1"/>
    </row>
    <row r="2723" ht="15.0" customHeight="1">
      <c r="A2723" s="66"/>
      <c r="B2723" s="67"/>
      <c r="C2723" s="1"/>
      <c r="D2723" s="1"/>
      <c r="E2723" s="1"/>
      <c r="F2723" s="1"/>
      <c r="G2723" s="1"/>
      <c r="H2723" s="1"/>
      <c r="I2723" s="1"/>
      <c r="J2723" s="1"/>
      <c r="K2723" s="1"/>
    </row>
    <row r="2724" ht="15.0" customHeight="1">
      <c r="A2724" s="66"/>
      <c r="B2724" s="67"/>
      <c r="C2724" s="1"/>
      <c r="D2724" s="1"/>
      <c r="E2724" s="1"/>
      <c r="F2724" s="1"/>
      <c r="G2724" s="1"/>
      <c r="H2724" s="1"/>
      <c r="I2724" s="1"/>
      <c r="J2724" s="1"/>
      <c r="K2724" s="1"/>
    </row>
    <row r="2725" ht="15.0" customHeight="1">
      <c r="A2725" s="66"/>
      <c r="B2725" s="67"/>
      <c r="C2725" s="1"/>
      <c r="D2725" s="1"/>
      <c r="E2725" s="1"/>
      <c r="F2725" s="1"/>
      <c r="G2725" s="1"/>
      <c r="H2725" s="1"/>
      <c r="I2725" s="1"/>
      <c r="J2725" s="1"/>
      <c r="K2725" s="1"/>
    </row>
    <row r="2726" ht="15.0" customHeight="1">
      <c r="A2726" s="66"/>
      <c r="B2726" s="67"/>
      <c r="C2726" s="1"/>
      <c r="D2726" s="1"/>
      <c r="E2726" s="1"/>
      <c r="F2726" s="1"/>
      <c r="G2726" s="1"/>
      <c r="H2726" s="1"/>
      <c r="I2726" s="1"/>
      <c r="J2726" s="1"/>
      <c r="K2726" s="1"/>
    </row>
    <row r="2727" ht="15.0" customHeight="1">
      <c r="A2727" s="66"/>
      <c r="B2727" s="67"/>
      <c r="C2727" s="1"/>
      <c r="D2727" s="1"/>
      <c r="E2727" s="1"/>
      <c r="F2727" s="1"/>
      <c r="G2727" s="1"/>
      <c r="H2727" s="1"/>
      <c r="I2727" s="1"/>
      <c r="J2727" s="1"/>
      <c r="K2727" s="1"/>
    </row>
    <row r="2728" ht="15.0" customHeight="1">
      <c r="A2728" s="66"/>
      <c r="B2728" s="67"/>
      <c r="C2728" s="1"/>
      <c r="D2728" s="1"/>
      <c r="E2728" s="1"/>
      <c r="F2728" s="1"/>
      <c r="G2728" s="1"/>
      <c r="H2728" s="1"/>
      <c r="I2728" s="1"/>
      <c r="J2728" s="1"/>
      <c r="K2728" s="1"/>
    </row>
    <row r="2729" ht="15.0" customHeight="1">
      <c r="A2729" s="66"/>
      <c r="B2729" s="67"/>
      <c r="C2729" s="1"/>
      <c r="D2729" s="1"/>
      <c r="E2729" s="1"/>
      <c r="F2729" s="1"/>
      <c r="G2729" s="1"/>
      <c r="H2729" s="1"/>
      <c r="I2729" s="1"/>
      <c r="J2729" s="1"/>
      <c r="K2729" s="1"/>
    </row>
    <row r="2730" ht="15.0" customHeight="1">
      <c r="A2730" s="66"/>
      <c r="B2730" s="67"/>
      <c r="C2730" s="1"/>
      <c r="D2730" s="1"/>
      <c r="E2730" s="1"/>
      <c r="F2730" s="1"/>
      <c r="G2730" s="1"/>
      <c r="H2730" s="1"/>
      <c r="I2730" s="1"/>
      <c r="J2730" s="1"/>
      <c r="K2730" s="1"/>
    </row>
    <row r="2731" ht="15.0" customHeight="1">
      <c r="A2731" s="66"/>
      <c r="B2731" s="67"/>
      <c r="C2731" s="1"/>
      <c r="D2731" s="1"/>
      <c r="E2731" s="1"/>
      <c r="F2731" s="1"/>
      <c r="G2731" s="1"/>
      <c r="H2731" s="1"/>
      <c r="I2731" s="1"/>
      <c r="J2731" s="1"/>
      <c r="K2731" s="1"/>
    </row>
    <row r="2732" ht="15.0" customHeight="1">
      <c r="A2732" s="66"/>
      <c r="B2732" s="67"/>
      <c r="C2732" s="1"/>
      <c r="D2732" s="1"/>
      <c r="E2732" s="1"/>
      <c r="F2732" s="1"/>
      <c r="G2732" s="1"/>
      <c r="H2732" s="1"/>
      <c r="I2732" s="1"/>
      <c r="J2732" s="1"/>
      <c r="K2732" s="1"/>
    </row>
    <row r="2733" ht="15.0" customHeight="1">
      <c r="A2733" s="66"/>
      <c r="B2733" s="67"/>
      <c r="C2733" s="1"/>
      <c r="D2733" s="1"/>
      <c r="E2733" s="1"/>
      <c r="F2733" s="1"/>
      <c r="G2733" s="1"/>
      <c r="H2733" s="1"/>
      <c r="I2733" s="1"/>
      <c r="J2733" s="1"/>
      <c r="K2733" s="1"/>
    </row>
    <row r="2734" ht="15.0" customHeight="1">
      <c r="A2734" s="66"/>
      <c r="B2734" s="67"/>
      <c r="C2734" s="1"/>
      <c r="D2734" s="1"/>
      <c r="E2734" s="1"/>
      <c r="F2734" s="1"/>
      <c r="G2734" s="1"/>
      <c r="H2734" s="1"/>
      <c r="I2734" s="1"/>
      <c r="J2734" s="1"/>
      <c r="K2734" s="1"/>
    </row>
    <row r="2735" ht="15.0" customHeight="1">
      <c r="A2735" s="66"/>
      <c r="B2735" s="67"/>
      <c r="C2735" s="1"/>
      <c r="D2735" s="1"/>
      <c r="E2735" s="1"/>
      <c r="F2735" s="1"/>
      <c r="G2735" s="1"/>
      <c r="H2735" s="1"/>
      <c r="I2735" s="1"/>
      <c r="J2735" s="1"/>
      <c r="K2735" s="1"/>
    </row>
    <row r="2736" ht="15.0" customHeight="1">
      <c r="A2736" s="66"/>
      <c r="B2736" s="67"/>
      <c r="C2736" s="1"/>
      <c r="D2736" s="1"/>
      <c r="E2736" s="1"/>
      <c r="F2736" s="1"/>
      <c r="G2736" s="1"/>
      <c r="H2736" s="1"/>
      <c r="I2736" s="1"/>
      <c r="J2736" s="1"/>
      <c r="K2736" s="1"/>
    </row>
    <row r="2737" ht="15.0" customHeight="1">
      <c r="A2737" s="66"/>
      <c r="B2737" s="67"/>
      <c r="C2737" s="1"/>
      <c r="D2737" s="1"/>
      <c r="E2737" s="1"/>
      <c r="F2737" s="1"/>
      <c r="G2737" s="1"/>
      <c r="H2737" s="1"/>
      <c r="I2737" s="1"/>
      <c r="J2737" s="1"/>
      <c r="K2737" s="1"/>
    </row>
    <row r="2738" ht="15.0" customHeight="1">
      <c r="A2738" s="66"/>
      <c r="B2738" s="67"/>
      <c r="C2738" s="1"/>
      <c r="D2738" s="1"/>
      <c r="E2738" s="1"/>
      <c r="F2738" s="1"/>
      <c r="G2738" s="1"/>
      <c r="H2738" s="1"/>
      <c r="I2738" s="1"/>
      <c r="J2738" s="1"/>
      <c r="K2738" s="1"/>
    </row>
    <row r="2739" ht="15.0" customHeight="1">
      <c r="A2739" s="66"/>
      <c r="B2739" s="67"/>
      <c r="C2739" s="1"/>
      <c r="D2739" s="1"/>
      <c r="E2739" s="1"/>
      <c r="F2739" s="1"/>
      <c r="G2739" s="1"/>
      <c r="H2739" s="1"/>
      <c r="I2739" s="1"/>
      <c r="J2739" s="1"/>
      <c r="K2739" s="1"/>
    </row>
    <row r="2740" ht="15.0" customHeight="1">
      <c r="A2740" s="66"/>
      <c r="B2740" s="67"/>
      <c r="C2740" s="1"/>
      <c r="D2740" s="1"/>
      <c r="E2740" s="1"/>
      <c r="F2740" s="1"/>
      <c r="G2740" s="1"/>
      <c r="H2740" s="1"/>
      <c r="I2740" s="1"/>
      <c r="J2740" s="1"/>
      <c r="K2740" s="1"/>
    </row>
    <row r="2741" ht="15.0" customHeight="1">
      <c r="A2741" s="66"/>
      <c r="B2741" s="67"/>
      <c r="C2741" s="1"/>
      <c r="D2741" s="1"/>
      <c r="E2741" s="1"/>
      <c r="F2741" s="1"/>
      <c r="G2741" s="1"/>
      <c r="H2741" s="1"/>
      <c r="I2741" s="1"/>
      <c r="J2741" s="1"/>
      <c r="K2741" s="1"/>
    </row>
    <row r="2742" ht="15.0" customHeight="1">
      <c r="A2742" s="66"/>
      <c r="B2742" s="67"/>
      <c r="C2742" s="1"/>
      <c r="D2742" s="1"/>
      <c r="E2742" s="1"/>
      <c r="F2742" s="1"/>
      <c r="G2742" s="1"/>
      <c r="H2742" s="1"/>
      <c r="I2742" s="1"/>
      <c r="J2742" s="1"/>
      <c r="K2742" s="1"/>
    </row>
    <row r="2743" ht="15.0" customHeight="1">
      <c r="A2743" s="66"/>
      <c r="B2743" s="67"/>
      <c r="C2743" s="1"/>
      <c r="D2743" s="1"/>
      <c r="E2743" s="1"/>
      <c r="F2743" s="1"/>
      <c r="G2743" s="1"/>
      <c r="H2743" s="1"/>
      <c r="I2743" s="1"/>
      <c r="J2743" s="1"/>
      <c r="K2743" s="1"/>
    </row>
    <row r="2744" ht="15.0" customHeight="1">
      <c r="A2744" s="66"/>
      <c r="B2744" s="67"/>
      <c r="C2744" s="1"/>
      <c r="D2744" s="1"/>
      <c r="E2744" s="1"/>
      <c r="F2744" s="1"/>
      <c r="G2744" s="1"/>
      <c r="H2744" s="1"/>
      <c r="I2744" s="1"/>
      <c r="J2744" s="1"/>
      <c r="K2744" s="1"/>
    </row>
    <row r="2745" ht="15.0" customHeight="1">
      <c r="A2745" s="66"/>
      <c r="B2745" s="67"/>
      <c r="C2745" s="1"/>
      <c r="D2745" s="1"/>
      <c r="E2745" s="1"/>
      <c r="F2745" s="1"/>
      <c r="G2745" s="1"/>
      <c r="H2745" s="1"/>
      <c r="I2745" s="1"/>
      <c r="J2745" s="1"/>
      <c r="K2745" s="1"/>
    </row>
    <row r="2746" ht="15.0" customHeight="1">
      <c r="A2746" s="66"/>
      <c r="B2746" s="67"/>
      <c r="C2746" s="1"/>
      <c r="D2746" s="1"/>
      <c r="E2746" s="1"/>
      <c r="F2746" s="1"/>
      <c r="G2746" s="1"/>
      <c r="H2746" s="1"/>
      <c r="I2746" s="1"/>
      <c r="J2746" s="1"/>
      <c r="K2746" s="1"/>
    </row>
    <row r="2747" ht="15.0" customHeight="1">
      <c r="A2747" s="66"/>
      <c r="B2747" s="67"/>
      <c r="C2747" s="1"/>
      <c r="D2747" s="1"/>
      <c r="E2747" s="1"/>
      <c r="F2747" s="1"/>
      <c r="G2747" s="1"/>
      <c r="H2747" s="1"/>
      <c r="I2747" s="1"/>
      <c r="J2747" s="1"/>
      <c r="K2747" s="1"/>
    </row>
    <row r="2748" ht="15.0" customHeight="1">
      <c r="A2748" s="66"/>
      <c r="B2748" s="67"/>
      <c r="C2748" s="1"/>
      <c r="D2748" s="1"/>
      <c r="E2748" s="1"/>
      <c r="F2748" s="1"/>
      <c r="G2748" s="1"/>
      <c r="H2748" s="1"/>
      <c r="I2748" s="1"/>
      <c r="J2748" s="1"/>
      <c r="K2748" s="1"/>
    </row>
    <row r="2749" ht="15.0" customHeight="1">
      <c r="A2749" s="66"/>
      <c r="B2749" s="67"/>
      <c r="C2749" s="1"/>
      <c r="D2749" s="1"/>
      <c r="E2749" s="1"/>
      <c r="F2749" s="1"/>
      <c r="G2749" s="1"/>
      <c r="H2749" s="1"/>
      <c r="I2749" s="1"/>
      <c r="J2749" s="1"/>
      <c r="K2749" s="1"/>
    </row>
    <row r="2750" ht="15.0" customHeight="1">
      <c r="A2750" s="66"/>
      <c r="B2750" s="67"/>
      <c r="C2750" s="1"/>
      <c r="D2750" s="1"/>
      <c r="E2750" s="1"/>
      <c r="F2750" s="1"/>
      <c r="G2750" s="1"/>
      <c r="H2750" s="1"/>
      <c r="I2750" s="1"/>
      <c r="J2750" s="1"/>
      <c r="K2750" s="1"/>
    </row>
    <row r="2751" ht="15.0" customHeight="1">
      <c r="A2751" s="66"/>
      <c r="B2751" s="67"/>
      <c r="C2751" s="1"/>
      <c r="D2751" s="1"/>
      <c r="E2751" s="1"/>
      <c r="F2751" s="1"/>
      <c r="G2751" s="1"/>
      <c r="H2751" s="1"/>
      <c r="I2751" s="1"/>
      <c r="J2751" s="1"/>
      <c r="K2751" s="1"/>
    </row>
    <row r="2752" ht="15.0" customHeight="1">
      <c r="A2752" s="66"/>
      <c r="B2752" s="67"/>
      <c r="C2752" s="1"/>
      <c r="D2752" s="1"/>
      <c r="E2752" s="1"/>
      <c r="F2752" s="1"/>
      <c r="G2752" s="1"/>
      <c r="H2752" s="1"/>
      <c r="I2752" s="1"/>
      <c r="J2752" s="1"/>
      <c r="K2752" s="1"/>
    </row>
    <row r="2753" ht="15.0" customHeight="1">
      <c r="A2753" s="66"/>
      <c r="B2753" s="67"/>
      <c r="C2753" s="1"/>
      <c r="D2753" s="1"/>
      <c r="E2753" s="1"/>
      <c r="F2753" s="1"/>
      <c r="G2753" s="1"/>
      <c r="H2753" s="1"/>
      <c r="I2753" s="1"/>
      <c r="J2753" s="1"/>
      <c r="K2753" s="1"/>
    </row>
    <row r="2754" ht="15.0" customHeight="1">
      <c r="A2754" s="66"/>
      <c r="B2754" s="67"/>
      <c r="C2754" s="1"/>
      <c r="D2754" s="1"/>
      <c r="E2754" s="1"/>
      <c r="F2754" s="1"/>
      <c r="G2754" s="1"/>
      <c r="H2754" s="1"/>
      <c r="I2754" s="1"/>
      <c r="J2754" s="1"/>
      <c r="K2754" s="1"/>
    </row>
    <row r="2755" ht="15.0" customHeight="1">
      <c r="A2755" s="66"/>
      <c r="B2755" s="67"/>
      <c r="C2755" s="1"/>
      <c r="D2755" s="1"/>
      <c r="E2755" s="1"/>
      <c r="F2755" s="1"/>
      <c r="G2755" s="1"/>
      <c r="H2755" s="1"/>
      <c r="I2755" s="1"/>
      <c r="J2755" s="1"/>
      <c r="K2755" s="1"/>
    </row>
    <row r="2756" ht="15.0" customHeight="1">
      <c r="A2756" s="66"/>
      <c r="B2756" s="67"/>
      <c r="C2756" s="1"/>
      <c r="D2756" s="1"/>
      <c r="E2756" s="1"/>
      <c r="F2756" s="1"/>
      <c r="G2756" s="1"/>
      <c r="H2756" s="1"/>
      <c r="I2756" s="1"/>
      <c r="J2756" s="1"/>
      <c r="K2756" s="1"/>
    </row>
    <row r="2757" ht="15.0" customHeight="1">
      <c r="A2757" s="66"/>
      <c r="B2757" s="67"/>
      <c r="C2757" s="1"/>
      <c r="D2757" s="1"/>
      <c r="E2757" s="1"/>
      <c r="F2757" s="1"/>
      <c r="G2757" s="1"/>
      <c r="H2757" s="1"/>
      <c r="I2757" s="1"/>
      <c r="J2757" s="1"/>
      <c r="K2757" s="1"/>
    </row>
    <row r="2758" ht="15.0" customHeight="1">
      <c r="A2758" s="66"/>
      <c r="B2758" s="67"/>
      <c r="C2758" s="1"/>
      <c r="D2758" s="1"/>
      <c r="E2758" s="1"/>
      <c r="F2758" s="1"/>
      <c r="G2758" s="1"/>
      <c r="H2758" s="1"/>
      <c r="I2758" s="1"/>
      <c r="J2758" s="1"/>
      <c r="K2758" s="1"/>
    </row>
    <row r="2759" ht="15.0" customHeight="1">
      <c r="A2759" s="66"/>
      <c r="B2759" s="67"/>
      <c r="C2759" s="1"/>
      <c r="D2759" s="1"/>
      <c r="E2759" s="1"/>
      <c r="F2759" s="1"/>
      <c r="G2759" s="1"/>
      <c r="H2759" s="1"/>
      <c r="I2759" s="1"/>
      <c r="J2759" s="1"/>
      <c r="K2759" s="1"/>
    </row>
    <row r="2760" ht="15.0" customHeight="1">
      <c r="A2760" s="66"/>
      <c r="B2760" s="67"/>
      <c r="C2760" s="1"/>
      <c r="D2760" s="1"/>
      <c r="E2760" s="1"/>
      <c r="F2760" s="1"/>
      <c r="G2760" s="1"/>
      <c r="H2760" s="1"/>
      <c r="I2760" s="1"/>
      <c r="J2760" s="1"/>
      <c r="K2760" s="1"/>
    </row>
    <row r="2761" ht="15.0" customHeight="1">
      <c r="A2761" s="66"/>
      <c r="B2761" s="67"/>
      <c r="C2761" s="1"/>
      <c r="D2761" s="1"/>
      <c r="E2761" s="1"/>
      <c r="F2761" s="1"/>
      <c r="G2761" s="1"/>
      <c r="H2761" s="1"/>
      <c r="I2761" s="1"/>
      <c r="J2761" s="1"/>
      <c r="K2761" s="1"/>
    </row>
    <row r="2762" ht="15.0" customHeight="1">
      <c r="A2762" s="66"/>
      <c r="B2762" s="67"/>
      <c r="C2762" s="1"/>
      <c r="D2762" s="1"/>
      <c r="E2762" s="1"/>
      <c r="F2762" s="1"/>
      <c r="G2762" s="1"/>
      <c r="H2762" s="1"/>
      <c r="I2762" s="1"/>
      <c r="J2762" s="1"/>
      <c r="K2762" s="1"/>
    </row>
    <row r="2763" ht="15.0" customHeight="1">
      <c r="A2763" s="66"/>
      <c r="B2763" s="67"/>
      <c r="C2763" s="1"/>
      <c r="D2763" s="1"/>
      <c r="E2763" s="1"/>
      <c r="F2763" s="1"/>
      <c r="G2763" s="1"/>
      <c r="H2763" s="1"/>
      <c r="I2763" s="1"/>
      <c r="J2763" s="1"/>
      <c r="K2763" s="1"/>
    </row>
    <row r="2764" ht="15.0" customHeight="1">
      <c r="A2764" s="66"/>
      <c r="B2764" s="67"/>
      <c r="C2764" s="1"/>
      <c r="D2764" s="1"/>
      <c r="E2764" s="1"/>
      <c r="F2764" s="1"/>
      <c r="G2764" s="1"/>
      <c r="H2764" s="1"/>
      <c r="I2764" s="1"/>
      <c r="J2764" s="1"/>
      <c r="K2764" s="1"/>
    </row>
    <row r="2765" ht="15.0" customHeight="1">
      <c r="A2765" s="66"/>
      <c r="B2765" s="67"/>
      <c r="C2765" s="1"/>
      <c r="D2765" s="1"/>
      <c r="E2765" s="1"/>
      <c r="F2765" s="1"/>
      <c r="G2765" s="1"/>
      <c r="H2765" s="1"/>
      <c r="I2765" s="1"/>
      <c r="J2765" s="1"/>
      <c r="K2765" s="1"/>
    </row>
    <row r="2766" ht="15.0" customHeight="1">
      <c r="A2766" s="66"/>
      <c r="B2766" s="67"/>
      <c r="C2766" s="1"/>
      <c r="D2766" s="1"/>
      <c r="E2766" s="1"/>
      <c r="F2766" s="1"/>
      <c r="G2766" s="1"/>
      <c r="H2766" s="1"/>
      <c r="I2766" s="1"/>
      <c r="J2766" s="1"/>
      <c r="K2766" s="1"/>
    </row>
    <row r="2767" ht="15.0" customHeight="1">
      <c r="A2767" s="66"/>
      <c r="B2767" s="67"/>
      <c r="C2767" s="1"/>
      <c r="D2767" s="1"/>
      <c r="E2767" s="1"/>
      <c r="F2767" s="1"/>
      <c r="G2767" s="1"/>
      <c r="H2767" s="1"/>
      <c r="I2767" s="1"/>
      <c r="J2767" s="1"/>
      <c r="K2767" s="1"/>
    </row>
    <row r="2768" ht="15.0" customHeight="1">
      <c r="A2768" s="66"/>
      <c r="B2768" s="67"/>
      <c r="C2768" s="1"/>
      <c r="D2768" s="1"/>
      <c r="E2768" s="1"/>
      <c r="F2768" s="1"/>
      <c r="G2768" s="1"/>
      <c r="H2768" s="1"/>
      <c r="I2768" s="1"/>
      <c r="J2768" s="1"/>
      <c r="K2768" s="1"/>
    </row>
    <row r="2769" ht="15.0" customHeight="1">
      <c r="A2769" s="66"/>
      <c r="B2769" s="67"/>
      <c r="C2769" s="1"/>
      <c r="D2769" s="1"/>
      <c r="E2769" s="1"/>
      <c r="F2769" s="1"/>
      <c r="G2769" s="1"/>
      <c r="H2769" s="1"/>
      <c r="I2769" s="1"/>
      <c r="J2769" s="1"/>
      <c r="K2769" s="1"/>
    </row>
    <row r="2770" ht="15.0" customHeight="1">
      <c r="A2770" s="66"/>
      <c r="B2770" s="67"/>
      <c r="C2770" s="1"/>
      <c r="D2770" s="1"/>
      <c r="E2770" s="1"/>
      <c r="F2770" s="1"/>
      <c r="G2770" s="1"/>
      <c r="H2770" s="1"/>
      <c r="I2770" s="1"/>
      <c r="J2770" s="1"/>
      <c r="K2770" s="1"/>
    </row>
    <row r="2771" ht="15.0" customHeight="1">
      <c r="A2771" s="66"/>
      <c r="B2771" s="67"/>
      <c r="C2771" s="1"/>
      <c r="D2771" s="1"/>
      <c r="E2771" s="1"/>
      <c r="F2771" s="1"/>
      <c r="G2771" s="1"/>
      <c r="H2771" s="1"/>
      <c r="I2771" s="1"/>
      <c r="J2771" s="1"/>
      <c r="K2771" s="1"/>
    </row>
    <row r="2772" ht="15.0" customHeight="1">
      <c r="A2772" s="66"/>
      <c r="B2772" s="67"/>
      <c r="C2772" s="1"/>
      <c r="D2772" s="1"/>
      <c r="E2772" s="1"/>
      <c r="F2772" s="1"/>
      <c r="G2772" s="1"/>
      <c r="H2772" s="1"/>
      <c r="I2772" s="1"/>
      <c r="J2772" s="1"/>
      <c r="K2772" s="1"/>
    </row>
    <row r="2773" ht="15.0" customHeight="1">
      <c r="A2773" s="66"/>
      <c r="B2773" s="67"/>
      <c r="C2773" s="1"/>
      <c r="D2773" s="1"/>
      <c r="E2773" s="1"/>
      <c r="F2773" s="1"/>
      <c r="G2773" s="1"/>
      <c r="H2773" s="1"/>
      <c r="I2773" s="1"/>
      <c r="J2773" s="1"/>
      <c r="K2773" s="1"/>
    </row>
    <row r="2774" ht="15.0" customHeight="1">
      <c r="A2774" s="66"/>
      <c r="B2774" s="67"/>
      <c r="C2774" s="1"/>
      <c r="D2774" s="1"/>
      <c r="E2774" s="1"/>
      <c r="F2774" s="1"/>
      <c r="G2774" s="1"/>
      <c r="H2774" s="1"/>
      <c r="I2774" s="1"/>
      <c r="J2774" s="1"/>
      <c r="K2774" s="1"/>
    </row>
    <row r="2775" ht="15.0" customHeight="1">
      <c r="A2775" s="66"/>
      <c r="B2775" s="67"/>
      <c r="C2775" s="1"/>
      <c r="D2775" s="1"/>
      <c r="E2775" s="1"/>
      <c r="F2775" s="1"/>
      <c r="G2775" s="1"/>
      <c r="H2775" s="1"/>
      <c r="I2775" s="1"/>
      <c r="J2775" s="1"/>
      <c r="K2775" s="1"/>
    </row>
    <row r="2776" ht="15.0" customHeight="1">
      <c r="A2776" s="66"/>
      <c r="B2776" s="67"/>
      <c r="C2776" s="1"/>
      <c r="D2776" s="1"/>
      <c r="E2776" s="1"/>
      <c r="F2776" s="1"/>
      <c r="G2776" s="1"/>
      <c r="H2776" s="1"/>
      <c r="I2776" s="1"/>
      <c r="J2776" s="1"/>
      <c r="K2776" s="1"/>
    </row>
    <row r="2777" ht="15.0" customHeight="1">
      <c r="A2777" s="66"/>
      <c r="B2777" s="67"/>
      <c r="C2777" s="1"/>
      <c r="D2777" s="1"/>
      <c r="E2777" s="1"/>
      <c r="F2777" s="1"/>
      <c r="G2777" s="1"/>
      <c r="H2777" s="1"/>
      <c r="I2777" s="1"/>
      <c r="J2777" s="1"/>
      <c r="K2777" s="1"/>
    </row>
    <row r="2778" ht="15.0" customHeight="1">
      <c r="A2778" s="66"/>
      <c r="B2778" s="67"/>
      <c r="C2778" s="1"/>
      <c r="D2778" s="1"/>
      <c r="E2778" s="1"/>
      <c r="F2778" s="1"/>
      <c r="G2778" s="1"/>
      <c r="H2778" s="1"/>
      <c r="I2778" s="1"/>
      <c r="J2778" s="1"/>
      <c r="K2778" s="1"/>
    </row>
    <row r="2779" ht="15.0" customHeight="1">
      <c r="A2779" s="66"/>
      <c r="B2779" s="67"/>
      <c r="C2779" s="1"/>
      <c r="D2779" s="1"/>
      <c r="E2779" s="1"/>
      <c r="F2779" s="1"/>
      <c r="G2779" s="1"/>
      <c r="H2779" s="1"/>
      <c r="I2779" s="1"/>
      <c r="J2779" s="1"/>
      <c r="K2779" s="1"/>
    </row>
    <row r="2780" ht="15.0" customHeight="1">
      <c r="A2780" s="66"/>
      <c r="B2780" s="67"/>
      <c r="C2780" s="1"/>
      <c r="D2780" s="1"/>
      <c r="E2780" s="1"/>
      <c r="F2780" s="1"/>
      <c r="G2780" s="1"/>
      <c r="H2780" s="1"/>
      <c r="I2780" s="1"/>
      <c r="J2780" s="1"/>
      <c r="K2780" s="1"/>
    </row>
    <row r="2781" ht="15.0" customHeight="1">
      <c r="A2781" s="66"/>
      <c r="B2781" s="67"/>
      <c r="C2781" s="1"/>
      <c r="D2781" s="1"/>
      <c r="E2781" s="1"/>
      <c r="F2781" s="1"/>
      <c r="G2781" s="1"/>
      <c r="H2781" s="1"/>
      <c r="I2781" s="1"/>
      <c r="J2781" s="1"/>
      <c r="K2781" s="1"/>
    </row>
    <row r="2782" ht="15.0" customHeight="1">
      <c r="A2782" s="66"/>
      <c r="B2782" s="67"/>
      <c r="C2782" s="1"/>
      <c r="D2782" s="1"/>
      <c r="E2782" s="1"/>
      <c r="F2782" s="1"/>
      <c r="G2782" s="1"/>
      <c r="H2782" s="1"/>
      <c r="I2782" s="1"/>
      <c r="J2782" s="1"/>
      <c r="K2782" s="1"/>
    </row>
    <row r="2783" ht="15.0" customHeight="1">
      <c r="A2783" s="66"/>
      <c r="B2783" s="67"/>
      <c r="C2783" s="1"/>
      <c r="D2783" s="1"/>
      <c r="E2783" s="1"/>
      <c r="F2783" s="1"/>
      <c r="G2783" s="1"/>
      <c r="H2783" s="1"/>
      <c r="I2783" s="1"/>
      <c r="J2783" s="1"/>
      <c r="K2783" s="1"/>
    </row>
    <row r="2784" ht="15.0" customHeight="1">
      <c r="A2784" s="66"/>
      <c r="B2784" s="67"/>
      <c r="C2784" s="1"/>
      <c r="D2784" s="1"/>
      <c r="E2784" s="1"/>
      <c r="F2784" s="1"/>
      <c r="G2784" s="1"/>
      <c r="H2784" s="1"/>
      <c r="I2784" s="1"/>
      <c r="J2784" s="1"/>
      <c r="K2784" s="1"/>
    </row>
    <row r="2785" ht="15.0" customHeight="1">
      <c r="A2785" s="66"/>
      <c r="B2785" s="67"/>
      <c r="C2785" s="1"/>
      <c r="D2785" s="1"/>
      <c r="E2785" s="1"/>
      <c r="F2785" s="1"/>
      <c r="G2785" s="1"/>
      <c r="H2785" s="1"/>
      <c r="I2785" s="1"/>
      <c r="J2785" s="1"/>
      <c r="K2785" s="1"/>
    </row>
    <row r="2786" ht="15.0" customHeight="1">
      <c r="A2786" s="66"/>
      <c r="B2786" s="67"/>
      <c r="C2786" s="1"/>
      <c r="D2786" s="1"/>
      <c r="E2786" s="1"/>
      <c r="F2786" s="1"/>
      <c r="G2786" s="1"/>
      <c r="H2786" s="1"/>
      <c r="I2786" s="1"/>
      <c r="J2786" s="1"/>
      <c r="K2786" s="1"/>
    </row>
    <row r="2787" ht="15.0" customHeight="1">
      <c r="A2787" s="66"/>
      <c r="B2787" s="67"/>
      <c r="C2787" s="1"/>
      <c r="D2787" s="1"/>
      <c r="E2787" s="1"/>
      <c r="F2787" s="1"/>
      <c r="G2787" s="1"/>
      <c r="H2787" s="1"/>
      <c r="I2787" s="1"/>
      <c r="J2787" s="1"/>
      <c r="K2787" s="1"/>
    </row>
    <row r="2788" ht="15.0" customHeight="1">
      <c r="A2788" s="66"/>
      <c r="B2788" s="67"/>
      <c r="C2788" s="1"/>
      <c r="D2788" s="1"/>
      <c r="E2788" s="1"/>
      <c r="F2788" s="1"/>
      <c r="G2788" s="1"/>
      <c r="H2788" s="1"/>
      <c r="I2788" s="1"/>
      <c r="J2788" s="1"/>
      <c r="K2788" s="1"/>
    </row>
    <row r="2789" ht="15.0" customHeight="1">
      <c r="A2789" s="66"/>
      <c r="B2789" s="67"/>
      <c r="C2789" s="1"/>
      <c r="D2789" s="1"/>
      <c r="E2789" s="1"/>
      <c r="F2789" s="1"/>
      <c r="G2789" s="1"/>
      <c r="H2789" s="1"/>
      <c r="I2789" s="1"/>
      <c r="J2789" s="1"/>
      <c r="K2789" s="1"/>
    </row>
    <row r="2790" ht="15.0" customHeight="1">
      <c r="A2790" s="66"/>
      <c r="B2790" s="67"/>
      <c r="C2790" s="1"/>
      <c r="D2790" s="1"/>
      <c r="E2790" s="1"/>
      <c r="F2790" s="1"/>
      <c r="G2790" s="1"/>
      <c r="H2790" s="1"/>
      <c r="I2790" s="1"/>
      <c r="J2790" s="1"/>
      <c r="K2790" s="1"/>
    </row>
    <row r="2791" ht="15.0" customHeight="1">
      <c r="A2791" s="66"/>
      <c r="B2791" s="67"/>
      <c r="C2791" s="1"/>
      <c r="D2791" s="1"/>
      <c r="E2791" s="1"/>
      <c r="F2791" s="1"/>
      <c r="G2791" s="1"/>
      <c r="H2791" s="1"/>
      <c r="I2791" s="1"/>
      <c r="J2791" s="1"/>
      <c r="K2791" s="1"/>
    </row>
    <row r="2792" ht="15.0" customHeight="1">
      <c r="A2792" s="66"/>
      <c r="B2792" s="67"/>
      <c r="C2792" s="1"/>
      <c r="D2792" s="1"/>
      <c r="E2792" s="1"/>
      <c r="F2792" s="1"/>
      <c r="G2792" s="1"/>
      <c r="H2792" s="1"/>
      <c r="I2792" s="1"/>
      <c r="J2792" s="1"/>
      <c r="K2792" s="1"/>
    </row>
    <row r="2793" ht="15.0" customHeight="1">
      <c r="A2793" s="66"/>
      <c r="B2793" s="67"/>
      <c r="C2793" s="1"/>
      <c r="D2793" s="1"/>
      <c r="E2793" s="1"/>
      <c r="F2793" s="1"/>
      <c r="G2793" s="1"/>
      <c r="H2793" s="1"/>
      <c r="I2793" s="1"/>
      <c r="J2793" s="1"/>
      <c r="K2793" s="1"/>
    </row>
    <row r="2794" ht="15.0" customHeight="1">
      <c r="A2794" s="66"/>
      <c r="B2794" s="67"/>
      <c r="C2794" s="1"/>
      <c r="D2794" s="1"/>
      <c r="E2794" s="1"/>
      <c r="F2794" s="1"/>
      <c r="G2794" s="1"/>
      <c r="H2794" s="1"/>
      <c r="I2794" s="1"/>
      <c r="J2794" s="1"/>
      <c r="K2794" s="1"/>
    </row>
    <row r="2795" ht="15.0" customHeight="1">
      <c r="A2795" s="66"/>
      <c r="B2795" s="67"/>
      <c r="C2795" s="1"/>
      <c r="D2795" s="1"/>
      <c r="E2795" s="1"/>
      <c r="F2795" s="1"/>
      <c r="G2795" s="1"/>
      <c r="H2795" s="1"/>
      <c r="I2795" s="1"/>
      <c r="J2795" s="1"/>
      <c r="K2795" s="1"/>
    </row>
    <row r="2796" ht="15.0" customHeight="1">
      <c r="A2796" s="66"/>
      <c r="B2796" s="67"/>
      <c r="C2796" s="1"/>
      <c r="D2796" s="1"/>
      <c r="E2796" s="1"/>
      <c r="F2796" s="1"/>
      <c r="G2796" s="1"/>
      <c r="H2796" s="1"/>
      <c r="I2796" s="1"/>
      <c r="J2796" s="1"/>
      <c r="K2796" s="1"/>
    </row>
    <row r="2797" ht="15.0" customHeight="1">
      <c r="A2797" s="66"/>
      <c r="B2797" s="67"/>
      <c r="C2797" s="1"/>
      <c r="D2797" s="1"/>
      <c r="E2797" s="1"/>
      <c r="F2797" s="1"/>
      <c r="G2797" s="1"/>
      <c r="H2797" s="1"/>
      <c r="I2797" s="1"/>
      <c r="J2797" s="1"/>
      <c r="K2797" s="1"/>
    </row>
    <row r="2798" ht="15.0" customHeight="1">
      <c r="A2798" s="66"/>
      <c r="B2798" s="67"/>
      <c r="C2798" s="1"/>
      <c r="D2798" s="1"/>
      <c r="E2798" s="1"/>
      <c r="F2798" s="1"/>
      <c r="G2798" s="1"/>
      <c r="H2798" s="1"/>
      <c r="I2798" s="1"/>
      <c r="J2798" s="1"/>
      <c r="K2798" s="1"/>
    </row>
    <row r="2799" ht="15.0" customHeight="1">
      <c r="A2799" s="66"/>
      <c r="B2799" s="67"/>
      <c r="C2799" s="1"/>
      <c r="D2799" s="1"/>
      <c r="E2799" s="1"/>
      <c r="F2799" s="1"/>
      <c r="G2799" s="1"/>
      <c r="H2799" s="1"/>
      <c r="I2799" s="1"/>
      <c r="J2799" s="1"/>
      <c r="K2799" s="1"/>
    </row>
    <row r="2800" ht="15.0" customHeight="1">
      <c r="A2800" s="66"/>
      <c r="B2800" s="67"/>
      <c r="C2800" s="1"/>
      <c r="D2800" s="1"/>
      <c r="E2800" s="1"/>
      <c r="F2800" s="1"/>
      <c r="G2800" s="1"/>
      <c r="H2800" s="1"/>
      <c r="I2800" s="1"/>
      <c r="J2800" s="1"/>
      <c r="K2800" s="1"/>
    </row>
    <row r="2801" ht="15.0" customHeight="1">
      <c r="A2801" s="66"/>
      <c r="B2801" s="67"/>
      <c r="C2801" s="1"/>
      <c r="D2801" s="1"/>
      <c r="E2801" s="1"/>
      <c r="F2801" s="1"/>
      <c r="G2801" s="1"/>
      <c r="H2801" s="1"/>
      <c r="I2801" s="1"/>
      <c r="J2801" s="1"/>
      <c r="K2801" s="1"/>
    </row>
    <row r="2802" ht="15.0" customHeight="1">
      <c r="A2802" s="66"/>
      <c r="B2802" s="67"/>
      <c r="C2802" s="1"/>
      <c r="D2802" s="1"/>
      <c r="E2802" s="1"/>
      <c r="F2802" s="1"/>
      <c r="G2802" s="1"/>
      <c r="H2802" s="1"/>
      <c r="I2802" s="1"/>
      <c r="J2802" s="1"/>
      <c r="K2802" s="1"/>
    </row>
    <row r="2803" ht="15.0" customHeight="1">
      <c r="A2803" s="66"/>
      <c r="B2803" s="67"/>
      <c r="C2803" s="1"/>
      <c r="D2803" s="1"/>
      <c r="E2803" s="1"/>
      <c r="F2803" s="1"/>
      <c r="G2803" s="1"/>
      <c r="H2803" s="1"/>
      <c r="I2803" s="1"/>
      <c r="J2803" s="1"/>
      <c r="K2803" s="1"/>
    </row>
    <row r="2804" ht="15.0" customHeight="1">
      <c r="A2804" s="66"/>
      <c r="B2804" s="67"/>
      <c r="C2804" s="1"/>
      <c r="D2804" s="1"/>
      <c r="E2804" s="1"/>
      <c r="F2804" s="1"/>
      <c r="G2804" s="1"/>
      <c r="H2804" s="1"/>
      <c r="I2804" s="1"/>
      <c r="J2804" s="1"/>
      <c r="K2804" s="1"/>
    </row>
    <row r="2805" ht="15.0" customHeight="1">
      <c r="A2805" s="66"/>
      <c r="B2805" s="67"/>
      <c r="C2805" s="1"/>
      <c r="D2805" s="1"/>
      <c r="E2805" s="1"/>
      <c r="F2805" s="1"/>
      <c r="G2805" s="1"/>
      <c r="H2805" s="1"/>
      <c r="I2805" s="1"/>
      <c r="J2805" s="1"/>
      <c r="K2805" s="1"/>
    </row>
    <row r="2806" ht="15.0" customHeight="1">
      <c r="A2806" s="66"/>
      <c r="B2806" s="67"/>
      <c r="C2806" s="1"/>
      <c r="D2806" s="1"/>
      <c r="E2806" s="1"/>
      <c r="F2806" s="1"/>
      <c r="G2806" s="1"/>
      <c r="H2806" s="1"/>
      <c r="I2806" s="1"/>
      <c r="J2806" s="1"/>
      <c r="K2806" s="1"/>
    </row>
    <row r="2807" ht="15.0" customHeight="1">
      <c r="A2807" s="66"/>
      <c r="B2807" s="67"/>
      <c r="C2807" s="1"/>
      <c r="D2807" s="1"/>
      <c r="E2807" s="1"/>
      <c r="F2807" s="1"/>
      <c r="G2807" s="1"/>
      <c r="H2807" s="1"/>
      <c r="I2807" s="1"/>
      <c r="J2807" s="1"/>
      <c r="K2807" s="1"/>
    </row>
    <row r="2808" ht="15.0" customHeight="1">
      <c r="A2808" s="66"/>
      <c r="B2808" s="67"/>
      <c r="C2808" s="1"/>
      <c r="D2808" s="1"/>
      <c r="E2808" s="1"/>
      <c r="F2808" s="1"/>
      <c r="G2808" s="1"/>
      <c r="H2808" s="1"/>
      <c r="I2808" s="1"/>
      <c r="J2808" s="1"/>
      <c r="K2808" s="1"/>
    </row>
    <row r="2809" ht="15.0" customHeight="1">
      <c r="A2809" s="66"/>
      <c r="B2809" s="67"/>
      <c r="C2809" s="1"/>
      <c r="D2809" s="1"/>
      <c r="E2809" s="1"/>
      <c r="F2809" s="1"/>
      <c r="G2809" s="1"/>
      <c r="H2809" s="1"/>
      <c r="I2809" s="1"/>
      <c r="J2809" s="1"/>
      <c r="K2809" s="1"/>
    </row>
    <row r="2810" ht="15.0" customHeight="1">
      <c r="A2810" s="66"/>
      <c r="B2810" s="67"/>
      <c r="C2810" s="1"/>
      <c r="D2810" s="1"/>
      <c r="E2810" s="1"/>
      <c r="F2810" s="1"/>
      <c r="G2810" s="1"/>
      <c r="H2810" s="1"/>
      <c r="I2810" s="1"/>
      <c r="J2810" s="1"/>
      <c r="K2810" s="1"/>
    </row>
    <row r="2811" ht="15.0" customHeight="1">
      <c r="A2811" s="66"/>
      <c r="B2811" s="67"/>
      <c r="C2811" s="1"/>
      <c r="D2811" s="1"/>
      <c r="E2811" s="1"/>
      <c r="F2811" s="1"/>
      <c r="G2811" s="1"/>
      <c r="H2811" s="1"/>
      <c r="I2811" s="1"/>
      <c r="J2811" s="1"/>
      <c r="K2811" s="1"/>
    </row>
    <row r="2812" ht="15.0" customHeight="1">
      <c r="A2812" s="66"/>
      <c r="B2812" s="67"/>
      <c r="C2812" s="1"/>
      <c r="D2812" s="1"/>
      <c r="E2812" s="1"/>
      <c r="F2812" s="1"/>
      <c r="G2812" s="1"/>
      <c r="H2812" s="1"/>
      <c r="I2812" s="1"/>
      <c r="J2812" s="1"/>
      <c r="K2812" s="1"/>
    </row>
    <row r="2813" ht="15.0" customHeight="1">
      <c r="A2813" s="66"/>
      <c r="B2813" s="67"/>
      <c r="C2813" s="1"/>
      <c r="D2813" s="1"/>
      <c r="E2813" s="1"/>
      <c r="F2813" s="1"/>
      <c r="G2813" s="1"/>
      <c r="H2813" s="1"/>
      <c r="I2813" s="1"/>
      <c r="J2813" s="1"/>
      <c r="K2813" s="1"/>
    </row>
    <row r="2814" ht="15.0" customHeight="1">
      <c r="A2814" s="66"/>
      <c r="B2814" s="67"/>
      <c r="C2814" s="1"/>
      <c r="D2814" s="1"/>
      <c r="E2814" s="1"/>
      <c r="F2814" s="1"/>
      <c r="G2814" s="1"/>
      <c r="H2814" s="1"/>
      <c r="I2814" s="1"/>
      <c r="J2814" s="1"/>
      <c r="K2814" s="1"/>
    </row>
    <row r="2815" ht="15.0" customHeight="1">
      <c r="A2815" s="66"/>
      <c r="B2815" s="67"/>
      <c r="C2815" s="1"/>
      <c r="D2815" s="1"/>
      <c r="E2815" s="1"/>
      <c r="F2815" s="1"/>
      <c r="G2815" s="1"/>
      <c r="H2815" s="1"/>
      <c r="I2815" s="1"/>
      <c r="J2815" s="1"/>
      <c r="K2815" s="1"/>
    </row>
    <row r="2816" ht="15.0" customHeight="1">
      <c r="A2816" s="66"/>
      <c r="B2816" s="67"/>
      <c r="C2816" s="1"/>
      <c r="D2816" s="1"/>
      <c r="E2816" s="1"/>
      <c r="F2816" s="1"/>
      <c r="G2816" s="1"/>
      <c r="H2816" s="1"/>
      <c r="I2816" s="1"/>
      <c r="J2816" s="1"/>
      <c r="K2816" s="1"/>
    </row>
    <row r="2817" ht="15.0" customHeight="1">
      <c r="A2817" s="66"/>
      <c r="B2817" s="67"/>
      <c r="C2817" s="1"/>
      <c r="D2817" s="1"/>
      <c r="E2817" s="1"/>
      <c r="F2817" s="1"/>
      <c r="G2817" s="1"/>
      <c r="H2817" s="1"/>
      <c r="I2817" s="1"/>
      <c r="J2817" s="1"/>
      <c r="K2817" s="1"/>
    </row>
    <row r="2818" ht="15.0" customHeight="1">
      <c r="A2818" s="66"/>
      <c r="B2818" s="67"/>
      <c r="C2818" s="1"/>
      <c r="D2818" s="1"/>
      <c r="E2818" s="1"/>
      <c r="F2818" s="1"/>
      <c r="G2818" s="1"/>
      <c r="H2818" s="1"/>
      <c r="I2818" s="1"/>
      <c r="J2818" s="1"/>
      <c r="K2818" s="1"/>
    </row>
    <row r="2819" ht="15.0" customHeight="1">
      <c r="A2819" s="66"/>
      <c r="B2819" s="67"/>
      <c r="C2819" s="1"/>
      <c r="D2819" s="1"/>
      <c r="E2819" s="1"/>
      <c r="F2819" s="1"/>
      <c r="G2819" s="1"/>
      <c r="H2819" s="1"/>
      <c r="I2819" s="1"/>
      <c r="J2819" s="1"/>
      <c r="K2819" s="1"/>
    </row>
    <row r="2820" ht="15.0" customHeight="1">
      <c r="A2820" s="66"/>
      <c r="B2820" s="67"/>
      <c r="C2820" s="1"/>
      <c r="D2820" s="1"/>
      <c r="E2820" s="1"/>
      <c r="F2820" s="1"/>
      <c r="G2820" s="1"/>
      <c r="H2820" s="1"/>
      <c r="I2820" s="1"/>
      <c r="J2820" s="1"/>
      <c r="K2820" s="1"/>
    </row>
    <row r="2821" ht="15.0" customHeight="1">
      <c r="A2821" s="66"/>
      <c r="B2821" s="67"/>
      <c r="C2821" s="1"/>
      <c r="D2821" s="1"/>
      <c r="E2821" s="1"/>
      <c r="F2821" s="1"/>
      <c r="G2821" s="1"/>
      <c r="H2821" s="1"/>
      <c r="I2821" s="1"/>
      <c r="J2821" s="1"/>
      <c r="K2821" s="1"/>
    </row>
    <row r="2822" ht="15.0" customHeight="1">
      <c r="A2822" s="66"/>
      <c r="B2822" s="67"/>
      <c r="C2822" s="1"/>
      <c r="D2822" s="1"/>
      <c r="E2822" s="1"/>
      <c r="F2822" s="1"/>
      <c r="G2822" s="1"/>
      <c r="H2822" s="1"/>
      <c r="I2822" s="1"/>
      <c r="J2822" s="1"/>
      <c r="K2822" s="1"/>
    </row>
  </sheetData>
  <mergeCells count="12">
    <mergeCell ref="A10:K10"/>
    <mergeCell ref="A11:K11"/>
    <mergeCell ref="A12:K12"/>
    <mergeCell ref="A13:K13"/>
    <mergeCell ref="A2622:K2622"/>
    <mergeCell ref="A2:K2"/>
    <mergeCell ref="A4:K4"/>
    <mergeCell ref="A5:K5"/>
    <mergeCell ref="A6:K6"/>
    <mergeCell ref="A7:K7"/>
    <mergeCell ref="A8:K8"/>
    <mergeCell ref="A9:K9"/>
  </mergeCells>
  <hyperlinks>
    <hyperlink r:id="rId1" ref="E428"/>
    <hyperlink r:id="rId2" ref="E431"/>
    <hyperlink r:id="rId3" ref="E432"/>
    <hyperlink r:id="rId4" ref="E433"/>
    <hyperlink r:id="rId5" ref="E434"/>
    <hyperlink r:id="rId6" ref="E435"/>
    <hyperlink r:id="rId7" ref="E436"/>
    <hyperlink r:id="rId8" ref="E437"/>
    <hyperlink r:id="rId9" ref="E438"/>
    <hyperlink r:id="rId10" ref="E440"/>
    <hyperlink r:id="rId11" ref="E441"/>
    <hyperlink r:id="rId12" ref="E442"/>
    <hyperlink r:id="rId13" ref="E443"/>
    <hyperlink r:id="rId14" ref="E444"/>
    <hyperlink r:id="rId15" ref="E445"/>
    <hyperlink r:id="rId16" ref="E446"/>
    <hyperlink r:id="rId17" ref="E447"/>
    <hyperlink r:id="rId18" ref="E448"/>
    <hyperlink r:id="rId19" ref="E449"/>
    <hyperlink r:id="rId20" ref="E450"/>
    <hyperlink r:id="rId21" ref="E451"/>
    <hyperlink r:id="rId22" ref="E452"/>
    <hyperlink r:id="rId23" ref="E453"/>
    <hyperlink r:id="rId24" ref="E454"/>
    <hyperlink r:id="rId25" ref="E455"/>
    <hyperlink r:id="rId26" ref="E456"/>
    <hyperlink r:id="rId27" ref="E457"/>
    <hyperlink r:id="rId28" ref="E458"/>
    <hyperlink r:id="rId29" ref="E459"/>
    <hyperlink r:id="rId30" ref="E460"/>
    <hyperlink r:id="rId31" ref="E461"/>
    <hyperlink r:id="rId32" ref="E462"/>
    <hyperlink r:id="rId33" ref="E463"/>
    <hyperlink r:id="rId34" ref="E464"/>
    <hyperlink r:id="rId35" ref="E465"/>
    <hyperlink r:id="rId36" ref="E466"/>
    <hyperlink r:id="rId37" ref="E467"/>
    <hyperlink r:id="rId38" ref="E468"/>
    <hyperlink r:id="rId39" ref="E469"/>
    <hyperlink r:id="rId40" ref="E470"/>
    <hyperlink r:id="rId41" ref="E471"/>
    <hyperlink r:id="rId42" ref="E472"/>
    <hyperlink r:id="rId43" ref="E473"/>
    <hyperlink r:id="rId44" ref="E474"/>
    <hyperlink r:id="rId45" ref="E475"/>
    <hyperlink r:id="rId46" ref="E476"/>
    <hyperlink r:id="rId47" ref="E477"/>
    <hyperlink r:id="rId48" ref="E478"/>
    <hyperlink r:id="rId49" ref="E479"/>
    <hyperlink r:id="rId50" ref="E482"/>
    <hyperlink r:id="rId51" ref="E483"/>
    <hyperlink r:id="rId52" ref="E484"/>
    <hyperlink r:id="rId53" ref="E486"/>
    <hyperlink r:id="rId54" ref="E487"/>
    <hyperlink r:id="rId55" ref="E488"/>
    <hyperlink r:id="rId56" ref="E489"/>
    <hyperlink r:id="rId57" ref="E492"/>
    <hyperlink r:id="rId58" ref="E493"/>
    <hyperlink r:id="rId59" ref="E494"/>
    <hyperlink r:id="rId60" ref="E495"/>
    <hyperlink r:id="rId61" ref="E496"/>
    <hyperlink r:id="rId62" ref="E497"/>
    <hyperlink r:id="rId63" ref="E498"/>
    <hyperlink r:id="rId64" ref="E499"/>
    <hyperlink r:id="rId65" ref="E500"/>
    <hyperlink r:id="rId66" ref="E501"/>
    <hyperlink r:id="rId67" ref="E502"/>
    <hyperlink r:id="rId68" ref="E503"/>
    <hyperlink r:id="rId69" ref="E504"/>
    <hyperlink r:id="rId70" ref="E505"/>
    <hyperlink r:id="rId71" ref="E507"/>
    <hyperlink r:id="rId72" ref="E508"/>
    <hyperlink r:id="rId73" ref="E509"/>
    <hyperlink r:id="rId74" ref="E510"/>
    <hyperlink r:id="rId75" ref="E511"/>
    <hyperlink r:id="rId76" ref="E512"/>
    <hyperlink r:id="rId77" ref="E513"/>
    <hyperlink r:id="rId78" ref="E514"/>
    <hyperlink r:id="rId79" ref="E515"/>
    <hyperlink r:id="rId80" ref="E516"/>
    <hyperlink r:id="rId81" ref="E517"/>
    <hyperlink r:id="rId82" ref="E520"/>
    <hyperlink r:id="rId83" ref="E521"/>
    <hyperlink r:id="rId84" ref="E522"/>
    <hyperlink r:id="rId85" ref="E523"/>
    <hyperlink r:id="rId86" ref="E524"/>
    <hyperlink r:id="rId87" ref="E526"/>
    <hyperlink r:id="rId88" ref="E528"/>
    <hyperlink r:id="rId89" ref="E529"/>
    <hyperlink r:id="rId90" ref="E530"/>
    <hyperlink r:id="rId91" ref="E531"/>
    <hyperlink r:id="rId92" ref="E532"/>
    <hyperlink r:id="rId93" ref="E533"/>
    <hyperlink r:id="rId94" ref="E534"/>
    <hyperlink r:id="rId95" ref="E535"/>
    <hyperlink r:id="rId96" ref="E537"/>
    <hyperlink r:id="rId97" ref="E538"/>
    <hyperlink r:id="rId98" ref="E539"/>
    <hyperlink r:id="rId99" ref="E540"/>
    <hyperlink r:id="rId100" ref="E541"/>
    <hyperlink r:id="rId101" ref="E542"/>
    <hyperlink r:id="rId102" ref="E543"/>
    <hyperlink r:id="rId103" ref="E545"/>
    <hyperlink r:id="rId104" ref="E546"/>
    <hyperlink r:id="rId105" ref="E547"/>
    <hyperlink r:id="rId106" ref="E548"/>
    <hyperlink r:id="rId107" ref="E549"/>
    <hyperlink r:id="rId108" ref="E556"/>
    <hyperlink r:id="rId109" ref="E557"/>
    <hyperlink r:id="rId110" ref="E558"/>
    <hyperlink r:id="rId111" ref="E559"/>
    <hyperlink r:id="rId112" ref="E562"/>
    <hyperlink r:id="rId113" ref="E567"/>
    <hyperlink r:id="rId114" ref="E573"/>
    <hyperlink r:id="rId115" ref="E577"/>
    <hyperlink r:id="rId116" ref="E579"/>
    <hyperlink r:id="rId117" ref="E581"/>
    <hyperlink r:id="rId118" ref="E588"/>
    <hyperlink r:id="rId119" ref="E591"/>
    <hyperlink r:id="rId120" ref="E594"/>
    <hyperlink r:id="rId121" ref="E597"/>
    <hyperlink r:id="rId122" ref="E609"/>
    <hyperlink r:id="rId123" ref="E611"/>
    <hyperlink r:id="rId124" ref="E612"/>
    <hyperlink r:id="rId125" ref="E613"/>
    <hyperlink r:id="rId126" ref="E614"/>
    <hyperlink r:id="rId127" ref="E615"/>
    <hyperlink r:id="rId128" ref="E616"/>
    <hyperlink r:id="rId129" ref="E617"/>
    <hyperlink r:id="rId130" ref="E618"/>
    <hyperlink r:id="rId131" ref="E621"/>
    <hyperlink r:id="rId132" ref="E622"/>
    <hyperlink r:id="rId133" ref="E623"/>
    <hyperlink r:id="rId134" ref="E624"/>
    <hyperlink r:id="rId135" ref="E626"/>
    <hyperlink r:id="rId136" ref="E627"/>
    <hyperlink r:id="rId137" ref="E629"/>
    <hyperlink r:id="rId138" ref="E630"/>
    <hyperlink r:id="rId139" ref="E632"/>
    <hyperlink r:id="rId140" ref="E634"/>
    <hyperlink r:id="rId141" ref="E635"/>
    <hyperlink r:id="rId142" ref="E636"/>
    <hyperlink r:id="rId143" ref="E637"/>
    <hyperlink r:id="rId144" ref="E638"/>
    <hyperlink r:id="rId145" ref="E639"/>
    <hyperlink r:id="rId146" ref="E640"/>
    <hyperlink r:id="rId147" ref="E641"/>
    <hyperlink r:id="rId148" ref="E642"/>
    <hyperlink r:id="rId149" ref="E643"/>
    <hyperlink r:id="rId150" ref="E644"/>
    <hyperlink r:id="rId151" ref="E645"/>
    <hyperlink r:id="rId152" ref="E646"/>
    <hyperlink r:id="rId153" ref="E647"/>
    <hyperlink r:id="rId154" ref="E648"/>
    <hyperlink r:id="rId155" ref="E649"/>
    <hyperlink r:id="rId156" ref="E650"/>
    <hyperlink r:id="rId157" ref="E651"/>
    <hyperlink r:id="rId158" ref="E653"/>
    <hyperlink r:id="rId159" ref="E654"/>
    <hyperlink r:id="rId160" ref="E655"/>
    <hyperlink r:id="rId161" ref="E656"/>
    <hyperlink r:id="rId162" ref="E657"/>
    <hyperlink r:id="rId163" ref="E658"/>
    <hyperlink r:id="rId164" ref="E660"/>
    <hyperlink r:id="rId165" ref="E662"/>
    <hyperlink r:id="rId166" ref="E663"/>
    <hyperlink r:id="rId167" ref="E664"/>
    <hyperlink r:id="rId168" ref="E665"/>
    <hyperlink r:id="rId169" ref="E666"/>
    <hyperlink r:id="rId170" ref="E667"/>
    <hyperlink r:id="rId171" ref="E668"/>
    <hyperlink r:id="rId172" ref="E669"/>
    <hyperlink r:id="rId173" ref="E671"/>
    <hyperlink r:id="rId174" ref="E672"/>
    <hyperlink r:id="rId175" ref="E673"/>
    <hyperlink r:id="rId176" ref="E674"/>
    <hyperlink r:id="rId177" ref="E675"/>
    <hyperlink r:id="rId178" ref="E676"/>
    <hyperlink r:id="rId179" ref="E677"/>
    <hyperlink r:id="rId180" ref="E678"/>
    <hyperlink r:id="rId181" ref="E679"/>
    <hyperlink r:id="rId182" ref="E680"/>
    <hyperlink r:id="rId183" ref="E681"/>
    <hyperlink r:id="rId184" ref="E682"/>
    <hyperlink r:id="rId185" ref="E683"/>
    <hyperlink r:id="rId186" ref="E684"/>
    <hyperlink r:id="rId187" ref="E685"/>
    <hyperlink r:id="rId188" ref="E686"/>
    <hyperlink r:id="rId189" ref="E687"/>
    <hyperlink r:id="rId190" ref="E689"/>
    <hyperlink r:id="rId191" ref="E690"/>
    <hyperlink r:id="rId192" ref="E691"/>
    <hyperlink r:id="rId193" ref="E692"/>
    <hyperlink r:id="rId194" ref="E693"/>
    <hyperlink r:id="rId195" ref="E694"/>
    <hyperlink r:id="rId196" ref="E695"/>
    <hyperlink r:id="rId197" ref="E696"/>
    <hyperlink r:id="rId198" ref="E697"/>
    <hyperlink r:id="rId199" ref="E698"/>
    <hyperlink r:id="rId200" ref="E699"/>
    <hyperlink r:id="rId201" ref="E700"/>
    <hyperlink r:id="rId202" ref="E701"/>
    <hyperlink r:id="rId203" ref="E702"/>
    <hyperlink r:id="rId204" ref="E703"/>
    <hyperlink r:id="rId205" ref="E704"/>
    <hyperlink r:id="rId206" ref="E705"/>
    <hyperlink r:id="rId207" ref="E707"/>
    <hyperlink r:id="rId208" ref="E708"/>
    <hyperlink r:id="rId209" ref="E709"/>
    <hyperlink r:id="rId210" ref="E710"/>
    <hyperlink r:id="rId211" ref="E711"/>
    <hyperlink r:id="rId212" ref="E712"/>
    <hyperlink r:id="rId213" ref="E713"/>
    <hyperlink r:id="rId214" ref="E714"/>
    <hyperlink r:id="rId215" ref="E715"/>
    <hyperlink r:id="rId216" ref="E716"/>
    <hyperlink r:id="rId217" ref="E717"/>
    <hyperlink r:id="rId218" ref="E718"/>
    <hyperlink r:id="rId219" ref="E719"/>
    <hyperlink r:id="rId220" ref="E720"/>
    <hyperlink r:id="rId221" ref="E721"/>
    <hyperlink r:id="rId222" ref="E722"/>
    <hyperlink r:id="rId223" ref="E723"/>
    <hyperlink r:id="rId224" ref="E724"/>
    <hyperlink r:id="rId225" ref="E725"/>
    <hyperlink r:id="rId226" ref="E726"/>
    <hyperlink r:id="rId227" ref="E727"/>
    <hyperlink r:id="rId228" ref="E728"/>
    <hyperlink r:id="rId229" ref="E729"/>
    <hyperlink r:id="rId230" ref="E730"/>
    <hyperlink r:id="rId231" ref="E731"/>
    <hyperlink r:id="rId232" ref="E732"/>
    <hyperlink r:id="rId233" ref="E733"/>
    <hyperlink r:id="rId234" ref="E734"/>
    <hyperlink r:id="rId235" ref="E735"/>
    <hyperlink r:id="rId236" ref="E736"/>
    <hyperlink r:id="rId237" ref="E737"/>
    <hyperlink r:id="rId238" ref="E738"/>
    <hyperlink r:id="rId239" ref="E739"/>
    <hyperlink r:id="rId240" ref="E740"/>
    <hyperlink r:id="rId241" ref="E741"/>
    <hyperlink r:id="rId242" ref="E742"/>
    <hyperlink r:id="rId243" ref="E743"/>
    <hyperlink r:id="rId244" ref="E744"/>
    <hyperlink r:id="rId245" ref="E745"/>
    <hyperlink r:id="rId246" ref="E746"/>
    <hyperlink r:id="rId247" ref="E747"/>
    <hyperlink r:id="rId248" ref="E748"/>
    <hyperlink r:id="rId249" ref="E749"/>
    <hyperlink r:id="rId250" ref="E750"/>
    <hyperlink r:id="rId251" ref="E751"/>
    <hyperlink r:id="rId252" ref="E753"/>
    <hyperlink r:id="rId253" ref="E755"/>
    <hyperlink r:id="rId254" ref="E756"/>
    <hyperlink r:id="rId255" ref="E758"/>
    <hyperlink r:id="rId256" ref="E759"/>
    <hyperlink r:id="rId257" ref="E760"/>
    <hyperlink r:id="rId258" ref="E761"/>
    <hyperlink r:id="rId259" ref="E762"/>
    <hyperlink r:id="rId260" ref="E763"/>
    <hyperlink r:id="rId261" ref="E764"/>
    <hyperlink r:id="rId262" ref="E767"/>
    <hyperlink r:id="rId263" ref="E768"/>
    <hyperlink r:id="rId264" ref="E769"/>
    <hyperlink r:id="rId265" ref="E770"/>
    <hyperlink r:id="rId266" ref="E772"/>
    <hyperlink r:id="rId267" ref="E774"/>
    <hyperlink r:id="rId268" ref="E776"/>
    <hyperlink r:id="rId269" ref="E777"/>
    <hyperlink r:id="rId270" ref="E779"/>
    <hyperlink r:id="rId271" ref="E780"/>
    <hyperlink r:id="rId272" ref="E781"/>
    <hyperlink r:id="rId273" ref="E782"/>
    <hyperlink r:id="rId274" ref="E784"/>
    <hyperlink r:id="rId275" ref="E786"/>
    <hyperlink r:id="rId276" ref="E790"/>
    <hyperlink r:id="rId277" ref="E791"/>
    <hyperlink r:id="rId278" ref="E792"/>
    <hyperlink r:id="rId279" ref="E793"/>
    <hyperlink r:id="rId280" ref="E794"/>
    <hyperlink r:id="rId281" ref="E795"/>
    <hyperlink r:id="rId282" ref="E796"/>
    <hyperlink r:id="rId283" ref="E797"/>
    <hyperlink r:id="rId284" ref="E798"/>
    <hyperlink r:id="rId285" ref="E799"/>
    <hyperlink r:id="rId286" ref="E800"/>
    <hyperlink r:id="rId287" ref="E801"/>
    <hyperlink r:id="rId288" ref="E803"/>
    <hyperlink r:id="rId289" ref="E807"/>
    <hyperlink r:id="rId290" ref="E808"/>
    <hyperlink r:id="rId291" ref="E809"/>
    <hyperlink r:id="rId292" ref="E810"/>
    <hyperlink r:id="rId293" ref="E811"/>
    <hyperlink r:id="rId294" ref="E812"/>
    <hyperlink r:id="rId295" ref="E813"/>
    <hyperlink r:id="rId296" ref="E814"/>
    <hyperlink r:id="rId297" ref="E815"/>
    <hyperlink r:id="rId298" ref="E816"/>
    <hyperlink r:id="rId299" ref="E817"/>
    <hyperlink r:id="rId300" ref="E818"/>
    <hyperlink r:id="rId301" ref="E819"/>
    <hyperlink r:id="rId302" ref="E820"/>
    <hyperlink r:id="rId303" ref="E821"/>
    <hyperlink r:id="rId304" ref="B822"/>
    <hyperlink r:id="rId305" ref="E822"/>
    <hyperlink r:id="rId306" ref="B823"/>
    <hyperlink r:id="rId307" ref="E823"/>
    <hyperlink r:id="rId308" ref="B824"/>
    <hyperlink r:id="rId309" ref="E824"/>
    <hyperlink r:id="rId310" ref="B825"/>
    <hyperlink r:id="rId311" ref="E825"/>
    <hyperlink r:id="rId312" ref="B826"/>
    <hyperlink r:id="rId313" ref="E826"/>
    <hyperlink r:id="rId314" ref="E827"/>
    <hyperlink r:id="rId315" ref="E828"/>
    <hyperlink r:id="rId316" ref="E829"/>
    <hyperlink r:id="rId317" ref="B830"/>
    <hyperlink r:id="rId318" ref="B831"/>
    <hyperlink r:id="rId319" ref="F836"/>
    <hyperlink r:id="rId320" ref="E837"/>
    <hyperlink r:id="rId321" ref="E838"/>
    <hyperlink r:id="rId322" ref="E839"/>
    <hyperlink r:id="rId323" ref="E840"/>
    <hyperlink r:id="rId324" ref="E841"/>
    <hyperlink r:id="rId325" ref="E842"/>
    <hyperlink r:id="rId326" ref="E843"/>
    <hyperlink r:id="rId327" ref="E844"/>
    <hyperlink r:id="rId328" ref="E845"/>
    <hyperlink r:id="rId329" ref="E846"/>
    <hyperlink r:id="rId330" ref="E847"/>
    <hyperlink r:id="rId331" ref="E848"/>
    <hyperlink r:id="rId332" ref="E849"/>
    <hyperlink r:id="rId333" ref="E850"/>
    <hyperlink r:id="rId334" ref="E851"/>
    <hyperlink r:id="rId335" ref="E852"/>
    <hyperlink r:id="rId336" ref="E853"/>
    <hyperlink r:id="rId337" ref="E854"/>
    <hyperlink r:id="rId338" ref="E855"/>
    <hyperlink r:id="rId339" ref="E856"/>
    <hyperlink r:id="rId340" ref="E857"/>
    <hyperlink r:id="rId341" ref="E858"/>
    <hyperlink r:id="rId342" ref="E859"/>
    <hyperlink r:id="rId343" ref="E860"/>
    <hyperlink r:id="rId344" ref="E861"/>
    <hyperlink r:id="rId345" ref="E862"/>
    <hyperlink r:id="rId346" ref="E863"/>
    <hyperlink r:id="rId347" ref="E864"/>
    <hyperlink r:id="rId348" ref="E865"/>
    <hyperlink r:id="rId349" ref="E866"/>
    <hyperlink r:id="rId350" ref="E867"/>
    <hyperlink r:id="rId351" ref="E868"/>
    <hyperlink r:id="rId352" ref="E869"/>
    <hyperlink r:id="rId353" ref="E870"/>
    <hyperlink r:id="rId354" ref="E871"/>
    <hyperlink r:id="rId355" ref="E872"/>
    <hyperlink r:id="rId356" ref="E873"/>
    <hyperlink r:id="rId357" ref="E874"/>
    <hyperlink r:id="rId358" ref="E875"/>
    <hyperlink r:id="rId359" ref="E876"/>
    <hyperlink r:id="rId360" ref="E877"/>
    <hyperlink r:id="rId361" ref="E878"/>
    <hyperlink r:id="rId362" ref="E879"/>
    <hyperlink r:id="rId363" ref="E880"/>
    <hyperlink r:id="rId364" ref="E881"/>
    <hyperlink r:id="rId365" ref="E882"/>
    <hyperlink r:id="rId366" ref="E883"/>
    <hyperlink r:id="rId367" location="d1e407" ref="E884"/>
    <hyperlink r:id="rId368" ref="E885"/>
    <hyperlink r:id="rId369" ref="E886"/>
    <hyperlink r:id="rId370" ref="E887"/>
    <hyperlink r:id="rId371" ref="E888"/>
    <hyperlink r:id="rId372" ref="E889"/>
    <hyperlink r:id="rId373" ref="E890"/>
    <hyperlink r:id="rId374" ref="E891"/>
    <hyperlink r:id="rId375" ref="E892"/>
    <hyperlink r:id="rId376" ref="E893"/>
    <hyperlink r:id="rId377" ref="E894"/>
    <hyperlink r:id="rId378" ref="E895"/>
    <hyperlink r:id="rId379" ref="E896"/>
    <hyperlink r:id="rId380" ref="E897"/>
    <hyperlink r:id="rId381" ref="E898"/>
    <hyperlink r:id="rId382" ref="E899"/>
    <hyperlink r:id="rId383" ref="E900"/>
    <hyperlink r:id="rId384" ref="E901"/>
    <hyperlink r:id="rId385" ref="E902"/>
    <hyperlink r:id="rId386" ref="E903"/>
    <hyperlink r:id="rId387" ref="E904"/>
    <hyperlink r:id="rId388" ref="E905"/>
    <hyperlink r:id="rId389" ref="E906"/>
    <hyperlink r:id="rId390" ref="E907"/>
    <hyperlink r:id="rId391" ref="E908"/>
    <hyperlink r:id="rId392" ref="E909"/>
    <hyperlink r:id="rId393" ref="E910"/>
    <hyperlink r:id="rId394" ref="E911"/>
    <hyperlink r:id="rId395" ref="E912"/>
    <hyperlink r:id="rId396" ref="E913"/>
    <hyperlink r:id="rId397" ref="E914"/>
    <hyperlink r:id="rId398" ref="E915"/>
    <hyperlink r:id="rId399" ref="E916"/>
    <hyperlink r:id="rId400" ref="E917"/>
    <hyperlink r:id="rId401" ref="E918"/>
    <hyperlink r:id="rId402" ref="E919"/>
    <hyperlink r:id="rId403" ref="E920"/>
    <hyperlink r:id="rId404" ref="E921"/>
    <hyperlink r:id="rId405" ref="E922"/>
    <hyperlink r:id="rId406" ref="E923"/>
    <hyperlink r:id="rId407" ref="E924"/>
    <hyperlink r:id="rId408" ref="E925"/>
    <hyperlink r:id="rId409" ref="E926"/>
    <hyperlink r:id="rId410" ref="E927"/>
    <hyperlink r:id="rId411" ref="E928"/>
    <hyperlink r:id="rId412" ref="E929"/>
    <hyperlink r:id="rId413" ref="E930"/>
    <hyperlink r:id="rId414" ref="E931"/>
    <hyperlink r:id="rId415" ref="E932"/>
    <hyperlink r:id="rId416" ref="E933"/>
    <hyperlink r:id="rId417" ref="E934"/>
    <hyperlink r:id="rId418" ref="E935"/>
    <hyperlink r:id="rId419" ref="E936"/>
    <hyperlink r:id="rId420" ref="E937"/>
    <hyperlink r:id="rId421" ref="E938"/>
    <hyperlink r:id="rId422" ref="E939"/>
    <hyperlink r:id="rId423" ref="E940"/>
    <hyperlink r:id="rId424" ref="E941"/>
    <hyperlink r:id="rId425" ref="E942"/>
    <hyperlink r:id="rId426" ref="E943"/>
    <hyperlink r:id="rId427" ref="E944"/>
    <hyperlink r:id="rId428" ref="E950"/>
    <hyperlink r:id="rId429" ref="E953"/>
    <hyperlink r:id="rId430" ref="E965"/>
    <hyperlink r:id="rId431" ref="E968"/>
    <hyperlink r:id="rId432" ref="E972"/>
    <hyperlink r:id="rId433" ref="E973"/>
    <hyperlink r:id="rId434" ref="E975"/>
    <hyperlink r:id="rId435" ref="E979"/>
    <hyperlink r:id="rId436" ref="E980"/>
    <hyperlink r:id="rId437" ref="E982"/>
    <hyperlink r:id="rId438" ref="E983"/>
    <hyperlink r:id="rId439" ref="E984"/>
    <hyperlink r:id="rId440" ref="E985"/>
    <hyperlink r:id="rId441" ref="E986"/>
    <hyperlink r:id="rId442" ref="E988"/>
    <hyperlink r:id="rId443" ref="E989"/>
    <hyperlink r:id="rId444" ref="E990"/>
    <hyperlink r:id="rId445" ref="E991"/>
    <hyperlink r:id="rId446" ref="E992"/>
    <hyperlink r:id="rId447" ref="E993"/>
    <hyperlink r:id="rId448" ref="E994"/>
    <hyperlink r:id="rId449" ref="E995"/>
    <hyperlink r:id="rId450" ref="E996"/>
    <hyperlink r:id="rId451" ref="E997"/>
    <hyperlink r:id="rId452" ref="E998"/>
    <hyperlink r:id="rId453" ref="E999"/>
    <hyperlink r:id="rId454" ref="E1000"/>
    <hyperlink r:id="rId455" ref="E1001"/>
    <hyperlink r:id="rId456" ref="E1002"/>
    <hyperlink r:id="rId457" ref="E1003"/>
    <hyperlink r:id="rId458" ref="E1004"/>
    <hyperlink r:id="rId459" ref="E1005"/>
    <hyperlink r:id="rId460" ref="E1006"/>
    <hyperlink r:id="rId461" ref="E1007"/>
    <hyperlink r:id="rId462" ref="E1008"/>
    <hyperlink r:id="rId463" ref="E1009"/>
    <hyperlink r:id="rId464" ref="E1010"/>
    <hyperlink r:id="rId465" ref="E1013"/>
    <hyperlink r:id="rId466" ref="E1014"/>
    <hyperlink r:id="rId467" ref="E1015"/>
    <hyperlink r:id="rId468" ref="E1016"/>
    <hyperlink r:id="rId469" ref="E1017"/>
    <hyperlink r:id="rId470" ref="E1018"/>
    <hyperlink r:id="rId471" ref="E1019"/>
    <hyperlink r:id="rId472" ref="E1021"/>
    <hyperlink r:id="rId473" ref="E1022"/>
    <hyperlink r:id="rId474" ref="E1023"/>
    <hyperlink r:id="rId475" ref="E1025"/>
    <hyperlink r:id="rId476" location="bibliography" ref="E1026"/>
    <hyperlink r:id="rId477" ref="E1027"/>
    <hyperlink r:id="rId478" ref="E1028"/>
    <hyperlink r:id="rId479" ref="E1029"/>
    <hyperlink r:id="rId480" ref="E1030"/>
    <hyperlink r:id="rId481" ref="E1031"/>
    <hyperlink r:id="rId482" ref="E1032"/>
    <hyperlink r:id="rId483" ref="E1033"/>
    <hyperlink r:id="rId484" ref="E1034"/>
    <hyperlink r:id="rId485" ref="E1035"/>
    <hyperlink r:id="rId486" ref="E1036"/>
    <hyperlink r:id="rId487" ref="E1037"/>
    <hyperlink r:id="rId488" ref="E1038"/>
    <hyperlink r:id="rId489" ref="E1039"/>
    <hyperlink r:id="rId490" location="authors" ref="E1040"/>
    <hyperlink r:id="rId491" ref="E1041"/>
    <hyperlink r:id="rId492" ref="E1042"/>
    <hyperlink r:id="rId493" ref="E1043"/>
    <hyperlink r:id="rId494" ref="E1044"/>
    <hyperlink r:id="rId495" ref="E1045"/>
    <hyperlink r:id="rId496" ref="E1046"/>
    <hyperlink r:id="rId497" ref="E1047"/>
    <hyperlink r:id="rId498" ref="E1048"/>
    <hyperlink r:id="rId499" ref="E1049"/>
    <hyperlink r:id="rId500" ref="E1050"/>
    <hyperlink r:id="rId501" ref="E1051"/>
    <hyperlink r:id="rId502" ref="E1054"/>
    <hyperlink r:id="rId503" ref="E1055"/>
    <hyperlink r:id="rId504" ref="E1056"/>
    <hyperlink r:id="rId505" ref="E1057"/>
    <hyperlink r:id="rId506" ref="E1058"/>
    <hyperlink r:id="rId507" ref="E1060"/>
    <hyperlink r:id="rId508" ref="E1062"/>
    <hyperlink r:id="rId509" ref="E1063"/>
    <hyperlink r:id="rId510" ref="E1064"/>
    <hyperlink r:id="rId511" ref="E1065"/>
    <hyperlink r:id="rId512" ref="E1066"/>
    <hyperlink r:id="rId513" ref="E1067"/>
    <hyperlink r:id="rId514" ref="E1068"/>
    <hyperlink r:id="rId515" ref="E1069"/>
    <hyperlink r:id="rId516" ref="E1070"/>
    <hyperlink r:id="rId517" ref="E1071"/>
    <hyperlink r:id="rId518" ref="E1072"/>
    <hyperlink r:id="rId519" ref="E1073"/>
    <hyperlink r:id="rId520" ref="E1074"/>
    <hyperlink r:id="rId521" ref="E1075"/>
    <hyperlink r:id="rId522" ref="E1076"/>
    <hyperlink r:id="rId523" ref="E1077"/>
    <hyperlink r:id="rId524" ref="E1078"/>
    <hyperlink r:id="rId525" ref="E1079"/>
    <hyperlink r:id="rId526" ref="E1080"/>
    <hyperlink r:id="rId527" ref="E1081"/>
    <hyperlink r:id="rId528" ref="E1082"/>
    <hyperlink r:id="rId529" ref="E1083"/>
    <hyperlink r:id="rId530" ref="E1084"/>
    <hyperlink r:id="rId531" ref="E1085"/>
    <hyperlink r:id="rId532" ref="E1086"/>
    <hyperlink r:id="rId533" ref="E1087"/>
    <hyperlink r:id="rId534" ref="E1088"/>
    <hyperlink r:id="rId535" ref="E1089"/>
    <hyperlink r:id="rId536" ref="E1090"/>
    <hyperlink r:id="rId537" ref="E1091"/>
    <hyperlink r:id="rId538" ref="E1092"/>
    <hyperlink r:id="rId539" ref="E1093"/>
    <hyperlink r:id="rId540" ref="E1094"/>
    <hyperlink r:id="rId541" ref="E1095"/>
    <hyperlink r:id="rId542" ref="E1096"/>
    <hyperlink r:id="rId543" ref="E1097"/>
    <hyperlink r:id="rId544" ref="B1098"/>
    <hyperlink r:id="rId545" ref="E1098"/>
    <hyperlink r:id="rId546" ref="B1099"/>
    <hyperlink r:id="rId547" ref="F1099"/>
    <hyperlink r:id="rId548" ref="B1100"/>
    <hyperlink r:id="rId549" ref="E1100"/>
    <hyperlink r:id="rId550" ref="F1100"/>
    <hyperlink r:id="rId551" ref="B1101"/>
    <hyperlink r:id="rId552" ref="E1101"/>
    <hyperlink r:id="rId553" ref="F1101"/>
    <hyperlink r:id="rId554" ref="E1102"/>
    <hyperlink r:id="rId555" ref="E1103"/>
    <hyperlink r:id="rId556" ref="E1104"/>
    <hyperlink r:id="rId557" ref="E1105"/>
    <hyperlink r:id="rId558" ref="E1106"/>
    <hyperlink r:id="rId559" ref="E1107"/>
    <hyperlink r:id="rId560" ref="E1108"/>
    <hyperlink r:id="rId561" ref="E1109"/>
    <hyperlink r:id="rId562" ref="E1110"/>
    <hyperlink r:id="rId563" ref="E1111"/>
    <hyperlink r:id="rId564" ref="E1112"/>
    <hyperlink r:id="rId565" ref="E1113"/>
    <hyperlink r:id="rId566" ref="E1114"/>
    <hyperlink r:id="rId567" ref="E1115"/>
    <hyperlink r:id="rId568" ref="E1116"/>
    <hyperlink r:id="rId569" ref="E1117"/>
    <hyperlink r:id="rId570" ref="E1118"/>
    <hyperlink r:id="rId571" ref="E1119"/>
    <hyperlink r:id="rId572" ref="E1120"/>
    <hyperlink r:id="rId573" ref="E1121"/>
    <hyperlink r:id="rId574" ref="E1122"/>
    <hyperlink r:id="rId575" ref="E1123"/>
    <hyperlink r:id="rId576" ref="E1124"/>
    <hyperlink r:id="rId577" ref="E1125"/>
    <hyperlink r:id="rId578" ref="E1126"/>
    <hyperlink r:id="rId579" ref="E1127"/>
    <hyperlink r:id="rId580" ref="E1128"/>
    <hyperlink r:id="rId581" ref="E1129"/>
    <hyperlink r:id="rId582" ref="E1130"/>
    <hyperlink r:id="rId583" ref="E1131"/>
    <hyperlink r:id="rId584" ref="E1132"/>
    <hyperlink r:id="rId585" ref="E1133"/>
    <hyperlink r:id="rId586" ref="E1134"/>
    <hyperlink r:id="rId587" ref="E1135"/>
    <hyperlink r:id="rId588" ref="E1136"/>
    <hyperlink r:id="rId589" ref="E1137"/>
    <hyperlink r:id="rId590" ref="E1138"/>
    <hyperlink r:id="rId591" ref="E1139"/>
    <hyperlink r:id="rId592" ref="E1140"/>
    <hyperlink r:id="rId593" ref="E1141"/>
    <hyperlink r:id="rId594" ref="E1142"/>
    <hyperlink r:id="rId595" ref="E1143"/>
    <hyperlink r:id="rId596" ref="E1144"/>
    <hyperlink r:id="rId597" ref="E1145"/>
    <hyperlink r:id="rId598" ref="E1146"/>
    <hyperlink r:id="rId599" ref="E1147"/>
    <hyperlink r:id="rId600" ref="E1148"/>
    <hyperlink r:id="rId601" ref="E1149"/>
    <hyperlink r:id="rId602" ref="E1150"/>
    <hyperlink r:id="rId603" ref="E1151"/>
    <hyperlink r:id="rId604" ref="E1152"/>
    <hyperlink r:id="rId605" ref="E1153"/>
    <hyperlink r:id="rId606" ref="E1154"/>
    <hyperlink r:id="rId607" ref="E1155"/>
    <hyperlink r:id="rId608" ref="E1156"/>
    <hyperlink r:id="rId609" ref="E1157"/>
    <hyperlink r:id="rId610" ref="E1158"/>
    <hyperlink r:id="rId611" ref="E1159"/>
    <hyperlink r:id="rId612" ref="E1160"/>
    <hyperlink r:id="rId613" ref="E1161"/>
    <hyperlink r:id="rId614" ref="E1162"/>
    <hyperlink r:id="rId615" ref="E1163"/>
    <hyperlink r:id="rId616" ref="E1164"/>
    <hyperlink r:id="rId617" ref="E1165"/>
    <hyperlink r:id="rId618" ref="E1166"/>
    <hyperlink r:id="rId619" ref="E1167"/>
    <hyperlink r:id="rId620" ref="E1168"/>
    <hyperlink r:id="rId621" ref="E1169"/>
    <hyperlink r:id="rId622" ref="E1170"/>
    <hyperlink r:id="rId623" ref="E1171"/>
    <hyperlink r:id="rId624" ref="E1172"/>
    <hyperlink r:id="rId625" ref="E1173"/>
    <hyperlink r:id="rId626" ref="E1174"/>
    <hyperlink r:id="rId627" ref="E1175"/>
    <hyperlink r:id="rId628" ref="E1176"/>
    <hyperlink r:id="rId629" ref="E1177"/>
    <hyperlink r:id="rId630" ref="E1178"/>
    <hyperlink r:id="rId631" ref="E1179"/>
    <hyperlink r:id="rId632" ref="E1180"/>
    <hyperlink r:id="rId633" ref="E1181"/>
    <hyperlink r:id="rId634" ref="E1182"/>
    <hyperlink r:id="rId635" ref="E1183"/>
    <hyperlink r:id="rId636" ref="E1184"/>
    <hyperlink r:id="rId637" ref="E1185"/>
    <hyperlink r:id="rId638" ref="E1186"/>
    <hyperlink r:id="rId639" ref="E1187"/>
    <hyperlink r:id="rId640" ref="E1188"/>
    <hyperlink r:id="rId641" ref="E1189"/>
    <hyperlink r:id="rId642" ref="E1190"/>
    <hyperlink r:id="rId643" ref="E1191"/>
    <hyperlink r:id="rId644" ref="E1192"/>
    <hyperlink r:id="rId645" ref="E1193"/>
    <hyperlink r:id="rId646" ref="E1194"/>
    <hyperlink r:id="rId647" ref="E1195"/>
    <hyperlink r:id="rId648" ref="E1196"/>
    <hyperlink r:id="rId649" ref="E1197"/>
    <hyperlink r:id="rId650" ref="E1198"/>
    <hyperlink r:id="rId651" ref="E1199"/>
    <hyperlink r:id="rId652" ref="E1200"/>
    <hyperlink r:id="rId653" ref="E1201"/>
    <hyperlink r:id="rId654" ref="E1202"/>
    <hyperlink r:id="rId655" ref="E1203"/>
    <hyperlink r:id="rId656" ref="E1204"/>
    <hyperlink r:id="rId657" ref="E1205"/>
    <hyperlink r:id="rId658" ref="E1206"/>
    <hyperlink r:id="rId659" ref="E1207"/>
    <hyperlink r:id="rId660" ref="E1208"/>
    <hyperlink r:id="rId661" ref="E1209"/>
    <hyperlink r:id="rId662" ref="E1210"/>
    <hyperlink r:id="rId663" ref="E1211"/>
    <hyperlink r:id="rId664" ref="E1212"/>
    <hyperlink r:id="rId665" ref="E1213"/>
    <hyperlink r:id="rId666" ref="E1214"/>
    <hyperlink r:id="rId667" ref="E1215"/>
    <hyperlink r:id="rId668" ref="E1216"/>
    <hyperlink r:id="rId669" ref="E1217"/>
    <hyperlink r:id="rId670" ref="E1218"/>
    <hyperlink r:id="rId671" ref="E1219"/>
    <hyperlink r:id="rId672" ref="E1220"/>
    <hyperlink r:id="rId673" ref="E1238"/>
    <hyperlink r:id="rId674" ref="E1239"/>
    <hyperlink r:id="rId675" ref="E1240"/>
    <hyperlink r:id="rId676" ref="E1241"/>
    <hyperlink r:id="rId677" ref="E1242"/>
    <hyperlink r:id="rId678" ref="E1243"/>
    <hyperlink r:id="rId679" ref="E1244"/>
    <hyperlink r:id="rId680" ref="D1248"/>
    <hyperlink r:id="rId681" ref="D1251"/>
    <hyperlink r:id="rId682" ref="E1263"/>
    <hyperlink r:id="rId683" ref="E1266"/>
    <hyperlink r:id="rId684" ref="E1271"/>
    <hyperlink r:id="rId685" ref="E1272"/>
    <hyperlink r:id="rId686" ref="E1273"/>
    <hyperlink r:id="rId687" ref="E1274"/>
    <hyperlink r:id="rId688" ref="E1275"/>
    <hyperlink r:id="rId689" ref="E1276"/>
    <hyperlink r:id="rId690" ref="E1277"/>
    <hyperlink r:id="rId691" ref="E1278"/>
    <hyperlink r:id="rId692" ref="E1279"/>
    <hyperlink r:id="rId693" ref="E1280"/>
    <hyperlink r:id="rId694" ref="E1281"/>
    <hyperlink r:id="rId695" ref="E1282"/>
    <hyperlink r:id="rId696" ref="E1283"/>
    <hyperlink r:id="rId697" ref="E1284"/>
    <hyperlink r:id="rId698" ref="E1285"/>
    <hyperlink r:id="rId699" ref="E1286"/>
    <hyperlink r:id="rId700" ref="E1287"/>
    <hyperlink r:id="rId701" ref="E1288"/>
    <hyperlink r:id="rId702" ref="E1289"/>
    <hyperlink r:id="rId703" ref="E1290"/>
    <hyperlink r:id="rId704" ref="E1292"/>
    <hyperlink r:id="rId705" ref="E1297"/>
    <hyperlink r:id="rId706" ref="E1298"/>
    <hyperlink r:id="rId707" location="citeas" ref="E1299"/>
    <hyperlink r:id="rId708" ref="E1301"/>
    <hyperlink r:id="rId709" ref="E1302"/>
    <hyperlink r:id="rId710" ref="E1303"/>
    <hyperlink r:id="rId711" ref="E1304"/>
    <hyperlink r:id="rId712" ref="E1305"/>
    <hyperlink r:id="rId713" ref="E1306"/>
    <hyperlink r:id="rId714" ref="E1307"/>
    <hyperlink r:id="rId715" ref="E1308"/>
    <hyperlink r:id="rId716" ref="E1309"/>
    <hyperlink r:id="rId717" ref="E1310"/>
    <hyperlink r:id="rId718" ref="E1311"/>
    <hyperlink r:id="rId719" ref="E1312"/>
    <hyperlink r:id="rId720" ref="E1313"/>
    <hyperlink r:id="rId721" ref="E1314"/>
    <hyperlink r:id="rId722" ref="E1315"/>
    <hyperlink r:id="rId723" ref="E1316"/>
    <hyperlink r:id="rId724" ref="E1317"/>
    <hyperlink r:id="rId725" ref="E1318"/>
    <hyperlink r:id="rId726" ref="E1319"/>
    <hyperlink r:id="rId727" ref="E1320"/>
    <hyperlink r:id="rId728" ref="E1321"/>
    <hyperlink r:id="rId729" ref="E1322"/>
    <hyperlink r:id="rId730" ref="E1323"/>
    <hyperlink r:id="rId731" ref="E1324"/>
    <hyperlink r:id="rId732" ref="E1325"/>
    <hyperlink r:id="rId733" ref="E1326"/>
    <hyperlink r:id="rId734" ref="E1327"/>
    <hyperlink r:id="rId735" ref="E1328"/>
    <hyperlink r:id="rId736" ref="E1329"/>
    <hyperlink r:id="rId737" ref="E1330"/>
    <hyperlink r:id="rId738" ref="E1331"/>
    <hyperlink r:id="rId739" ref="E1332"/>
    <hyperlink r:id="rId740" ref="E1333"/>
    <hyperlink r:id="rId741" ref="E1334"/>
    <hyperlink r:id="rId742" ref="E1335"/>
    <hyperlink r:id="rId743" ref="E1336"/>
    <hyperlink r:id="rId744" ref="E1337"/>
    <hyperlink r:id="rId745" ref="E1338"/>
    <hyperlink r:id="rId746" ref="E1339"/>
    <hyperlink r:id="rId747" ref="E1340"/>
    <hyperlink r:id="rId748" ref="E1341"/>
    <hyperlink r:id="rId749" ref="E1342"/>
    <hyperlink r:id="rId750" ref="E1343"/>
    <hyperlink r:id="rId751" ref="E1344"/>
    <hyperlink r:id="rId752" ref="E1345"/>
    <hyperlink r:id="rId753" ref="E1346"/>
    <hyperlink r:id="rId754" ref="E1347"/>
    <hyperlink r:id="rId755" ref="E1348"/>
    <hyperlink r:id="rId756" ref="E1349"/>
    <hyperlink r:id="rId757" ref="E1350"/>
    <hyperlink r:id="rId758" ref="B1351"/>
    <hyperlink r:id="rId759" ref="D1351"/>
    <hyperlink r:id="rId760" ref="E1351"/>
    <hyperlink r:id="rId761" ref="F1351"/>
    <hyperlink r:id="rId762" ref="E1352"/>
    <hyperlink r:id="rId763" ref="E1353"/>
    <hyperlink r:id="rId764" ref="E1354"/>
    <hyperlink r:id="rId765" ref="E1355"/>
    <hyperlink r:id="rId766" ref="E1356"/>
    <hyperlink r:id="rId767" ref="E1357"/>
    <hyperlink r:id="rId768" ref="E1358"/>
    <hyperlink r:id="rId769" ref="E1359"/>
    <hyperlink r:id="rId770" ref="E1360"/>
    <hyperlink r:id="rId771" ref="E1361"/>
    <hyperlink r:id="rId772" ref="E1362"/>
    <hyperlink r:id="rId773" ref="E1364"/>
    <hyperlink r:id="rId774" ref="E1367"/>
    <hyperlink r:id="rId775" ref="E1368"/>
    <hyperlink r:id="rId776" ref="E1369"/>
    <hyperlink r:id="rId777" ref="E1370"/>
    <hyperlink r:id="rId778" ref="E1371"/>
    <hyperlink r:id="rId779" ref="E1372"/>
    <hyperlink r:id="rId780" location="citeas" ref="E1373"/>
    <hyperlink r:id="rId781" ref="E1374"/>
    <hyperlink r:id="rId782" ref="E1375"/>
    <hyperlink r:id="rId783" ref="E1376"/>
    <hyperlink r:id="rId784" ref="E1377"/>
    <hyperlink r:id="rId785" ref="E1378"/>
    <hyperlink r:id="rId786" ref="E1379"/>
    <hyperlink r:id="rId787" ref="E1380"/>
    <hyperlink r:id="rId788" ref="E1381"/>
    <hyperlink r:id="rId789" ref="E1382"/>
    <hyperlink r:id="rId790" ref="E1383"/>
    <hyperlink r:id="rId791" ref="E1384"/>
    <hyperlink r:id="rId792" ref="E1385"/>
    <hyperlink r:id="rId793" ref="E1386"/>
    <hyperlink r:id="rId794" ref="E1387"/>
    <hyperlink r:id="rId795" ref="E1388"/>
    <hyperlink r:id="rId796" ref="E1389"/>
    <hyperlink r:id="rId797" location="citeas" ref="E1390"/>
    <hyperlink r:id="rId798" ref="E1392"/>
    <hyperlink r:id="rId799" ref="E1393"/>
    <hyperlink r:id="rId800" ref="E1394"/>
    <hyperlink r:id="rId801" ref="E1395"/>
    <hyperlink r:id="rId802" ref="E1396"/>
    <hyperlink r:id="rId803" ref="E1397"/>
    <hyperlink r:id="rId804" ref="E1398"/>
    <hyperlink r:id="rId805" ref="E1399"/>
    <hyperlink r:id="rId806" ref="E1400"/>
    <hyperlink r:id="rId807" location="citeas" ref="E1401"/>
    <hyperlink r:id="rId808" ref="E1402"/>
    <hyperlink r:id="rId809" ref="E1403"/>
    <hyperlink r:id="rId810" ref="E1404"/>
    <hyperlink r:id="rId811" ref="E1405"/>
    <hyperlink r:id="rId812" ref="E1406"/>
    <hyperlink r:id="rId813" ref="E1407"/>
    <hyperlink r:id="rId814" ref="E1408"/>
    <hyperlink r:id="rId815" ref="E1409"/>
    <hyperlink r:id="rId816" ref="E1410"/>
    <hyperlink r:id="rId817" ref="E1411"/>
    <hyperlink r:id="rId818" ref="E1412"/>
    <hyperlink r:id="rId819" ref="E1413"/>
    <hyperlink r:id="rId820" location="citeas" ref="E1414"/>
    <hyperlink r:id="rId821" ref="E1415"/>
    <hyperlink r:id="rId822" ref="E1416"/>
    <hyperlink r:id="rId823" ref="E1417"/>
    <hyperlink r:id="rId824" ref="E1418"/>
    <hyperlink r:id="rId825" ref="E1419"/>
    <hyperlink r:id="rId826" ref="E1420"/>
    <hyperlink r:id="rId827" location="other_styles" ref="E1421"/>
    <hyperlink r:id="rId828" ref="E1422"/>
    <hyperlink r:id="rId829" ref="E1423"/>
    <hyperlink r:id="rId830" ref="E1424"/>
    <hyperlink r:id="rId831" ref="E1425"/>
    <hyperlink r:id="rId832" ref="E1428"/>
    <hyperlink r:id="rId833" ref="E1429"/>
    <hyperlink r:id="rId834" ref="E1430"/>
    <hyperlink r:id="rId835" ref="E1431"/>
    <hyperlink r:id="rId836" ref="E1432"/>
    <hyperlink r:id="rId837" ref="E1433"/>
    <hyperlink r:id="rId838" ref="E1435"/>
    <hyperlink r:id="rId839" ref="E1436"/>
    <hyperlink r:id="rId840" ref="E1437"/>
    <hyperlink r:id="rId841" ref="E1438"/>
    <hyperlink r:id="rId842" ref="E1439"/>
    <hyperlink r:id="rId843" ref="E1441"/>
    <hyperlink r:id="rId844" ref="E1442"/>
    <hyperlink r:id="rId845" ref="E1443"/>
    <hyperlink r:id="rId846" ref="E1444"/>
    <hyperlink r:id="rId847" ref="E1445"/>
    <hyperlink r:id="rId848" ref="E1446"/>
    <hyperlink r:id="rId849" ref="E1447"/>
    <hyperlink r:id="rId850" ref="E1448"/>
    <hyperlink r:id="rId851" ref="E1449"/>
    <hyperlink r:id="rId852" ref="E1450"/>
    <hyperlink r:id="rId853" ref="E1451"/>
    <hyperlink r:id="rId854" ref="E1452"/>
    <hyperlink r:id="rId855" ref="E1453"/>
    <hyperlink r:id="rId856" ref="E1454"/>
    <hyperlink r:id="rId857" ref="E1455"/>
    <hyperlink r:id="rId858" ref="E1456"/>
    <hyperlink r:id="rId859" ref="E1457"/>
    <hyperlink r:id="rId860" ref="E1460"/>
    <hyperlink r:id="rId861" ref="E1461"/>
    <hyperlink r:id="rId862" ref="E1462"/>
    <hyperlink r:id="rId863" ref="E1463"/>
    <hyperlink r:id="rId864" ref="E1464"/>
    <hyperlink r:id="rId865" ref="E1465"/>
    <hyperlink r:id="rId866" ref="E1466"/>
    <hyperlink r:id="rId867" ref="E1469"/>
    <hyperlink r:id="rId868" location="citeas" ref="E1470"/>
    <hyperlink r:id="rId869" ref="E1472"/>
    <hyperlink r:id="rId870" ref="E1473"/>
    <hyperlink r:id="rId871" ref="E1474"/>
    <hyperlink r:id="rId872" ref="E1476"/>
    <hyperlink r:id="rId873" ref="E1477"/>
    <hyperlink r:id="rId874" ref="E1478"/>
    <hyperlink r:id="rId875" ref="E1479"/>
    <hyperlink r:id="rId876" ref="E1480"/>
    <hyperlink r:id="rId877" ref="E1481"/>
    <hyperlink r:id="rId878" ref="E1482"/>
    <hyperlink r:id="rId879" ref="E1483"/>
    <hyperlink r:id="rId880" ref="E1484"/>
    <hyperlink r:id="rId881" ref="E1485"/>
    <hyperlink r:id="rId882" ref="E1486"/>
    <hyperlink r:id="rId883" ref="E1487"/>
    <hyperlink r:id="rId884" ref="E1488"/>
    <hyperlink r:id="rId885" ref="E1490"/>
    <hyperlink r:id="rId886" ref="E1491"/>
    <hyperlink r:id="rId887" ref="E1492"/>
    <hyperlink r:id="rId888" ref="E1493"/>
    <hyperlink r:id="rId889" ref="E1494"/>
    <hyperlink r:id="rId890" ref="E1495"/>
    <hyperlink r:id="rId891" ref="E1497"/>
    <hyperlink r:id="rId892" ref="E1498"/>
    <hyperlink r:id="rId893" location="citeas" ref="E1499"/>
    <hyperlink r:id="rId894" ref="E1500"/>
    <hyperlink r:id="rId895" ref="E1501"/>
    <hyperlink r:id="rId896" ref="E1502"/>
    <hyperlink r:id="rId897" ref="E1503"/>
    <hyperlink r:id="rId898" ref="E1504"/>
    <hyperlink r:id="rId899" ref="E1505"/>
    <hyperlink r:id="rId900" ref="E1506"/>
    <hyperlink r:id="rId901" ref="E1507"/>
    <hyperlink r:id="rId902" location="citeas" ref="E1509"/>
    <hyperlink r:id="rId903" ref="E1512"/>
    <hyperlink r:id="rId904" ref="E1514"/>
    <hyperlink r:id="rId905" ref="E1518"/>
    <hyperlink r:id="rId906" ref="D1519"/>
    <hyperlink r:id="rId907" ref="E1519"/>
    <hyperlink r:id="rId908" ref="E1520"/>
    <hyperlink r:id="rId909" ref="E1521"/>
    <hyperlink r:id="rId910" ref="E1522"/>
    <hyperlink r:id="rId911" ref="E1523"/>
    <hyperlink r:id="rId912" ref="E1524"/>
    <hyperlink r:id="rId913" ref="E1525"/>
    <hyperlink r:id="rId914" ref="E1527"/>
    <hyperlink r:id="rId915" ref="E1528"/>
    <hyperlink r:id="rId916" ref="E1529"/>
    <hyperlink r:id="rId917" ref="E1530"/>
    <hyperlink r:id="rId918" ref="E1531"/>
    <hyperlink r:id="rId919" ref="E1532"/>
    <hyperlink r:id="rId920" ref="E1533"/>
    <hyperlink r:id="rId921" ref="E1534"/>
    <hyperlink r:id="rId922" ref="E1535"/>
    <hyperlink r:id="rId923" ref="E1536"/>
    <hyperlink r:id="rId924" ref="E1537"/>
    <hyperlink r:id="rId925" ref="E1538"/>
    <hyperlink r:id="rId926" ref="E1539"/>
    <hyperlink r:id="rId927" ref="E1540"/>
    <hyperlink r:id="rId928" ref="E1541"/>
    <hyperlink r:id="rId929" ref="E1542"/>
    <hyperlink r:id="rId930" ref="E1543"/>
    <hyperlink r:id="rId931" ref="E1544"/>
    <hyperlink r:id="rId932" location="sec-comments" ref="E1545"/>
    <hyperlink r:id="rId933" ref="E1550"/>
    <hyperlink r:id="rId934" ref="E1552"/>
    <hyperlink r:id="rId935" ref="E1554"/>
    <hyperlink r:id="rId936" ref="E1555"/>
    <hyperlink r:id="rId937" ref="E1557"/>
    <hyperlink r:id="rId938" ref="E1558"/>
    <hyperlink r:id="rId939" ref="E1559"/>
    <hyperlink r:id="rId940" ref="E1560"/>
    <hyperlink r:id="rId941" ref="E1561"/>
    <hyperlink r:id="rId942" ref="E1562"/>
    <hyperlink r:id="rId943" ref="E1563"/>
    <hyperlink r:id="rId944" ref="E1564"/>
    <hyperlink r:id="rId945" ref="E1565"/>
    <hyperlink r:id="rId946" ref="E1566"/>
    <hyperlink r:id="rId947" ref="E1567"/>
    <hyperlink r:id="rId948" ref="E1568"/>
    <hyperlink r:id="rId949" ref="E1569"/>
    <hyperlink r:id="rId950" ref="E1571"/>
    <hyperlink r:id="rId951" ref="E1572"/>
    <hyperlink r:id="rId952" ref="E1573"/>
    <hyperlink r:id="rId953" ref="E1574"/>
    <hyperlink r:id="rId954" ref="E1575"/>
    <hyperlink r:id="rId955" location="bibliography" ref="E1576"/>
    <hyperlink r:id="rId956" ref="E1577"/>
    <hyperlink r:id="rId957" ref="E1578"/>
    <hyperlink r:id="rId958" ref="E1579"/>
    <hyperlink r:id="rId959" ref="E1580"/>
    <hyperlink r:id="rId960" ref="E1581"/>
    <hyperlink r:id="rId961" ref="E1582"/>
    <hyperlink r:id="rId962" ref="E1584"/>
    <hyperlink r:id="rId963" ref="E1585"/>
    <hyperlink r:id="rId964" ref="E1587"/>
    <hyperlink r:id="rId965" ref="E1588"/>
    <hyperlink r:id="rId966" ref="E1589"/>
    <hyperlink r:id="rId967" location="similar" ref="E1590"/>
    <hyperlink r:id="rId968" ref="E1591"/>
    <hyperlink r:id="rId969" ref="E1592"/>
    <hyperlink r:id="rId970" ref="E1593"/>
    <hyperlink r:id="rId971" ref="E1594"/>
    <hyperlink r:id="rId972" ref="E1595"/>
    <hyperlink r:id="rId973" ref="E1596"/>
    <hyperlink r:id="rId974" ref="E1598"/>
    <hyperlink r:id="rId975" ref="E1599"/>
    <hyperlink r:id="rId976" ref="E1600"/>
    <hyperlink r:id="rId977" ref="E1601"/>
    <hyperlink r:id="rId978" ref="E1602"/>
    <hyperlink r:id="rId979" ref="E1603"/>
    <hyperlink r:id="rId980" ref="E1605"/>
    <hyperlink r:id="rId981" ref="E1606"/>
    <hyperlink r:id="rId982" ref="E1607"/>
    <hyperlink r:id="rId983" ref="E1608"/>
    <hyperlink r:id="rId984" ref="E1609"/>
    <hyperlink r:id="rId985" ref="E1610"/>
    <hyperlink r:id="rId986" ref="E1611"/>
    <hyperlink r:id="rId987" ref="E1612"/>
    <hyperlink r:id="rId988" ref="E1613"/>
    <hyperlink r:id="rId989" ref="E1614"/>
    <hyperlink r:id="rId990" ref="E1615"/>
    <hyperlink r:id="rId991" ref="E1616"/>
    <hyperlink r:id="rId992" ref="E1617"/>
    <hyperlink r:id="rId993" ref="E1618"/>
    <hyperlink r:id="rId994" ref="E1619"/>
    <hyperlink r:id="rId995" ref="E1620"/>
    <hyperlink r:id="rId996" ref="E1621"/>
    <hyperlink r:id="rId997" ref="E1622"/>
    <hyperlink r:id="rId998" ref="E1624"/>
    <hyperlink r:id="rId999" ref="E1625"/>
    <hyperlink r:id="rId1000" ref="E1626"/>
    <hyperlink r:id="rId1001" ref="E1627"/>
    <hyperlink r:id="rId1002" ref="E1628"/>
    <hyperlink r:id="rId1003" ref="E1629"/>
    <hyperlink r:id="rId1004" ref="E1630"/>
    <hyperlink r:id="rId1005" ref="E1631"/>
    <hyperlink r:id="rId1006" ref="E1632"/>
    <hyperlink r:id="rId1007" ref="E1633"/>
    <hyperlink r:id="rId1008" ref="E1634"/>
    <hyperlink r:id="rId1009" ref="E1635"/>
    <hyperlink r:id="rId1010" ref="E1636"/>
    <hyperlink r:id="rId1011" ref="E1637"/>
    <hyperlink r:id="rId1012" ref="E1638"/>
    <hyperlink r:id="rId1013" ref="E1639"/>
    <hyperlink r:id="rId1014" ref="E1640"/>
    <hyperlink r:id="rId1015" ref="E1641"/>
    <hyperlink r:id="rId1016" ref="E1642"/>
    <hyperlink r:id="rId1017" ref="E1643"/>
    <hyperlink r:id="rId1018" ref="E1644"/>
    <hyperlink r:id="rId1019" ref="E1645"/>
    <hyperlink r:id="rId1020" ref="E1646"/>
    <hyperlink r:id="rId1021" ref="E1647"/>
    <hyperlink r:id="rId1022" ref="E1648"/>
    <hyperlink r:id="rId1023" ref="E1649"/>
    <hyperlink r:id="rId1024" ref="E1650"/>
    <hyperlink r:id="rId1025" ref="E1651"/>
    <hyperlink r:id="rId1026" ref="E1652"/>
    <hyperlink r:id="rId1027" ref="E1653"/>
    <hyperlink r:id="rId1028" ref="E1654"/>
    <hyperlink r:id="rId1029" ref="E1655"/>
    <hyperlink r:id="rId1030" ref="E1656"/>
    <hyperlink r:id="rId1031" ref="E1657"/>
    <hyperlink r:id="rId1032" ref="E1658"/>
    <hyperlink r:id="rId1033" ref="E1659"/>
    <hyperlink r:id="rId1034" ref="E1660"/>
    <hyperlink r:id="rId1035" ref="E1661"/>
    <hyperlink r:id="rId1036" ref="E1662"/>
    <hyperlink r:id="rId1037" ref="E1663"/>
    <hyperlink r:id="rId1038" ref="E1664"/>
    <hyperlink r:id="rId1039" ref="E1665"/>
    <hyperlink r:id="rId1040" ref="E1666"/>
    <hyperlink r:id="rId1041" ref="E1667"/>
    <hyperlink r:id="rId1042" ref="E1668"/>
    <hyperlink r:id="rId1043" ref="E1669"/>
    <hyperlink r:id="rId1044" ref="E1670"/>
    <hyperlink r:id="rId1045" ref="E1671"/>
    <hyperlink r:id="rId1046" ref="E1672"/>
    <hyperlink r:id="rId1047" ref="E1673"/>
    <hyperlink r:id="rId1048" ref="E1674"/>
    <hyperlink r:id="rId1049" ref="E1675"/>
    <hyperlink r:id="rId1050" ref="E1676"/>
    <hyperlink r:id="rId1051" location="authors" ref="E1677"/>
    <hyperlink r:id="rId1052" ref="E1678"/>
    <hyperlink r:id="rId1053" ref="E1679"/>
    <hyperlink r:id="rId1054" ref="E1680"/>
    <hyperlink r:id="rId1055" ref="E1681"/>
    <hyperlink r:id="rId1056" ref="E1682"/>
    <hyperlink r:id="rId1057" ref="E1683"/>
    <hyperlink r:id="rId1058" ref="E1684"/>
    <hyperlink r:id="rId1059" ref="E1685"/>
    <hyperlink r:id="rId1060" ref="E1686"/>
    <hyperlink r:id="rId1061" ref="E1687"/>
    <hyperlink r:id="rId1062" ref="E1688"/>
    <hyperlink r:id="rId1063" ref="E1689"/>
    <hyperlink r:id="rId1064" ref="E1690"/>
    <hyperlink r:id="rId1065" ref="E1691"/>
    <hyperlink r:id="rId1066" ref="E1692"/>
    <hyperlink r:id="rId1067" ref="E1693"/>
    <hyperlink r:id="rId1068" ref="E1694"/>
    <hyperlink r:id="rId1069" ref="E1695"/>
    <hyperlink r:id="rId1070" ref="E1696"/>
    <hyperlink r:id="rId1071" ref="E1697"/>
    <hyperlink r:id="rId1072" ref="E1698"/>
    <hyperlink r:id="rId1073" ref="E1699"/>
    <hyperlink r:id="rId1074" ref="E1700"/>
    <hyperlink r:id="rId1075" ref="E1701"/>
    <hyperlink r:id="rId1076" ref="E1702"/>
    <hyperlink r:id="rId1077" ref="E1703"/>
    <hyperlink r:id="rId1078" ref="E1704"/>
    <hyperlink r:id="rId1079" ref="E1705"/>
    <hyperlink r:id="rId1080" ref="E1706"/>
    <hyperlink r:id="rId1081" ref="E1707"/>
    <hyperlink r:id="rId1082" ref="E1708"/>
    <hyperlink r:id="rId1083" ref="E1709"/>
    <hyperlink r:id="rId1084" ref="E1710"/>
    <hyperlink r:id="rId1085" ref="E1711"/>
    <hyperlink r:id="rId1086" ref="E1712"/>
    <hyperlink r:id="rId1087" ref="E1713"/>
    <hyperlink r:id="rId1088" ref="E1714"/>
    <hyperlink r:id="rId1089" ref="E1715"/>
    <hyperlink r:id="rId1090" ref="E1716"/>
    <hyperlink r:id="rId1091" ref="E1718"/>
    <hyperlink r:id="rId1092" ref="E1719"/>
  </hyperlinks>
  <printOptions/>
  <pageMargins bottom="0.75" footer="0.0" header="0.0" left="0.7" right="0.7" top="0.75"/>
  <pageSetup orientation="landscape"/>
  <drawing r:id="rId109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3" width="14.43"/>
    <col customWidth="1" min="14" max="16" width="8.86"/>
    <col customWidth="1" min="17" max="25" width="8.0"/>
  </cols>
  <sheetData>
    <row r="1">
      <c r="A1" s="276"/>
      <c r="B1" s="277"/>
      <c r="C1" s="278"/>
      <c r="D1" s="99"/>
      <c r="E1" s="279"/>
      <c r="F1" s="279"/>
      <c r="G1" s="99"/>
      <c r="H1" s="99"/>
      <c r="I1" s="99"/>
      <c r="J1" s="99"/>
      <c r="K1" s="99"/>
      <c r="L1" s="99"/>
    </row>
    <row r="2">
      <c r="A2" s="280" t="s">
        <v>7456</v>
      </c>
      <c r="B2" s="69"/>
      <c r="C2" s="69"/>
      <c r="D2" s="69"/>
      <c r="E2" s="69"/>
      <c r="F2" s="69"/>
      <c r="G2" s="69"/>
      <c r="H2" s="69"/>
      <c r="I2" s="69"/>
      <c r="J2" s="69"/>
      <c r="K2" s="69"/>
      <c r="L2" s="70"/>
      <c r="M2" s="15"/>
      <c r="N2" s="15"/>
      <c r="O2" s="15"/>
      <c r="P2" s="15"/>
      <c r="Q2" s="15"/>
      <c r="R2" s="15"/>
      <c r="S2" s="15"/>
      <c r="T2" s="15"/>
      <c r="U2" s="15"/>
      <c r="V2" s="15"/>
      <c r="W2" s="15"/>
      <c r="X2" s="15"/>
      <c r="Y2" s="15"/>
    </row>
    <row r="3">
      <c r="A3" s="281"/>
      <c r="B3" s="281"/>
      <c r="C3" s="282"/>
      <c r="D3" s="282"/>
      <c r="E3" s="283"/>
      <c r="F3" s="283"/>
      <c r="G3" s="282"/>
      <c r="H3" s="282"/>
      <c r="I3" s="282"/>
      <c r="J3" s="282"/>
      <c r="K3" s="282"/>
      <c r="L3" s="282"/>
      <c r="M3" s="15"/>
      <c r="N3" s="15"/>
      <c r="O3" s="15"/>
      <c r="P3" s="15"/>
      <c r="Q3" s="15"/>
      <c r="R3" s="15"/>
      <c r="S3" s="15"/>
      <c r="T3" s="15"/>
      <c r="U3" s="15"/>
      <c r="V3" s="15"/>
      <c r="W3" s="15"/>
      <c r="X3" s="15"/>
      <c r="Y3" s="15"/>
    </row>
    <row r="4" ht="39.0" customHeight="1">
      <c r="A4" s="72" t="s">
        <v>7457</v>
      </c>
      <c r="B4" s="69"/>
      <c r="C4" s="69"/>
      <c r="D4" s="69"/>
      <c r="E4" s="69"/>
      <c r="F4" s="69"/>
      <c r="G4" s="69"/>
      <c r="H4" s="69"/>
      <c r="I4" s="69"/>
      <c r="J4" s="69"/>
      <c r="K4" s="69"/>
      <c r="L4" s="70"/>
      <c r="M4" s="15"/>
      <c r="N4" s="15"/>
      <c r="O4" s="15"/>
      <c r="P4" s="15"/>
      <c r="Q4" s="15"/>
      <c r="R4" s="15"/>
      <c r="S4" s="15"/>
      <c r="T4" s="15"/>
      <c r="U4" s="15"/>
      <c r="V4" s="15"/>
      <c r="W4" s="15"/>
      <c r="X4" s="15"/>
      <c r="Y4" s="15"/>
    </row>
    <row r="5" ht="24.0" customHeight="1">
      <c r="A5" s="72" t="s">
        <v>7458</v>
      </c>
      <c r="B5" s="69"/>
      <c r="C5" s="69"/>
      <c r="D5" s="69"/>
      <c r="E5" s="69"/>
      <c r="F5" s="69"/>
      <c r="G5" s="69"/>
      <c r="H5" s="69"/>
      <c r="I5" s="69"/>
      <c r="J5" s="69"/>
      <c r="K5" s="69"/>
      <c r="L5" s="70"/>
      <c r="M5" s="15"/>
      <c r="N5" s="15"/>
      <c r="O5" s="15"/>
      <c r="P5" s="15"/>
      <c r="Q5" s="15"/>
      <c r="R5" s="15"/>
      <c r="S5" s="15"/>
      <c r="T5" s="15"/>
      <c r="U5" s="15"/>
      <c r="V5" s="15"/>
      <c r="W5" s="15"/>
      <c r="X5" s="15"/>
      <c r="Y5" s="15"/>
    </row>
    <row r="6">
      <c r="A6" s="72" t="s">
        <v>7458</v>
      </c>
      <c r="B6" s="69"/>
      <c r="C6" s="69"/>
      <c r="D6" s="69"/>
      <c r="E6" s="69"/>
      <c r="F6" s="69"/>
      <c r="G6" s="69"/>
      <c r="H6" s="69"/>
      <c r="I6" s="69"/>
      <c r="J6" s="69"/>
      <c r="K6" s="69"/>
      <c r="L6" s="70"/>
      <c r="M6" s="15"/>
      <c r="N6" s="15"/>
      <c r="O6" s="15"/>
      <c r="P6" s="15"/>
      <c r="Q6" s="15"/>
      <c r="R6" s="15"/>
      <c r="S6" s="15"/>
      <c r="T6" s="15"/>
      <c r="U6" s="15"/>
      <c r="V6" s="15"/>
      <c r="W6" s="15"/>
      <c r="X6" s="15"/>
      <c r="Y6" s="15"/>
    </row>
    <row r="7">
      <c r="A7" s="284" t="s">
        <v>7459</v>
      </c>
      <c r="B7" s="285"/>
      <c r="C7" s="285"/>
      <c r="D7" s="285"/>
      <c r="E7" s="285"/>
      <c r="F7" s="285"/>
      <c r="G7" s="285"/>
      <c r="H7" s="285"/>
      <c r="I7" s="285"/>
      <c r="J7" s="285"/>
      <c r="K7" s="285"/>
      <c r="L7" s="286"/>
      <c r="M7" s="15"/>
      <c r="N7" s="15"/>
      <c r="O7" s="15"/>
      <c r="P7" s="15"/>
      <c r="Q7" s="15"/>
      <c r="R7" s="15"/>
      <c r="S7" s="15"/>
      <c r="T7" s="15"/>
      <c r="U7" s="15"/>
      <c r="V7" s="15"/>
      <c r="W7" s="15"/>
      <c r="X7" s="15"/>
      <c r="Y7" s="15"/>
    </row>
    <row r="8">
      <c r="A8" s="284" t="s">
        <v>7460</v>
      </c>
      <c r="B8" s="285"/>
      <c r="C8" s="285"/>
      <c r="D8" s="285"/>
      <c r="E8" s="285"/>
      <c r="F8" s="285"/>
      <c r="G8" s="285"/>
      <c r="H8" s="285"/>
      <c r="I8" s="285"/>
      <c r="J8" s="285"/>
      <c r="K8" s="285"/>
      <c r="L8" s="286"/>
      <c r="M8" s="15"/>
      <c r="N8" s="15"/>
      <c r="O8" s="15"/>
      <c r="P8" s="15"/>
      <c r="Q8" s="15"/>
      <c r="R8" s="15"/>
      <c r="S8" s="15"/>
      <c r="T8" s="15"/>
      <c r="U8" s="15"/>
      <c r="V8" s="15"/>
      <c r="W8" s="15"/>
      <c r="X8" s="15"/>
      <c r="Y8" s="15"/>
    </row>
    <row r="9" ht="38.25" customHeight="1">
      <c r="A9" s="287" t="s">
        <v>7461</v>
      </c>
      <c r="B9" s="285"/>
      <c r="C9" s="285"/>
      <c r="D9" s="285"/>
      <c r="E9" s="285"/>
      <c r="F9" s="285"/>
      <c r="G9" s="285"/>
      <c r="H9" s="285"/>
      <c r="I9" s="285"/>
      <c r="J9" s="285"/>
      <c r="K9" s="285"/>
      <c r="L9" s="286"/>
      <c r="M9" s="15"/>
      <c r="N9" s="15"/>
      <c r="O9" s="15"/>
      <c r="P9" s="15"/>
      <c r="Q9" s="15"/>
      <c r="R9" s="15"/>
      <c r="S9" s="15"/>
      <c r="T9" s="15"/>
      <c r="U9" s="15"/>
      <c r="V9" s="15"/>
      <c r="W9" s="15"/>
      <c r="X9" s="15"/>
      <c r="Y9" s="15"/>
    </row>
    <row r="10" ht="27.0" customHeight="1">
      <c r="A10" s="287" t="s">
        <v>7462</v>
      </c>
      <c r="B10" s="285"/>
      <c r="C10" s="285"/>
      <c r="D10" s="285"/>
      <c r="E10" s="285"/>
      <c r="F10" s="285"/>
      <c r="G10" s="285"/>
      <c r="H10" s="285"/>
      <c r="I10" s="285"/>
      <c r="J10" s="285"/>
      <c r="K10" s="285"/>
      <c r="L10" s="286"/>
      <c r="M10" s="15"/>
      <c r="N10" s="15"/>
      <c r="O10" s="15"/>
      <c r="P10" s="15"/>
      <c r="Q10" s="15"/>
      <c r="R10" s="15"/>
      <c r="S10" s="15"/>
      <c r="T10" s="15"/>
      <c r="U10" s="15"/>
      <c r="V10" s="15"/>
      <c r="W10" s="15"/>
      <c r="X10" s="15"/>
      <c r="Y10" s="15"/>
    </row>
    <row r="11" ht="34.5" customHeight="1">
      <c r="A11" s="75" t="s">
        <v>7463</v>
      </c>
      <c r="B11" s="69"/>
      <c r="C11" s="69"/>
      <c r="D11" s="69"/>
      <c r="E11" s="69"/>
      <c r="F11" s="69"/>
      <c r="G11" s="69"/>
      <c r="H11" s="69"/>
      <c r="I11" s="69"/>
      <c r="J11" s="69"/>
      <c r="K11" s="69"/>
      <c r="L11" s="70"/>
      <c r="M11" s="15"/>
      <c r="N11" s="15"/>
      <c r="O11" s="15"/>
      <c r="P11" s="15"/>
      <c r="Q11" s="15"/>
      <c r="R11" s="15"/>
      <c r="S11" s="15"/>
      <c r="T11" s="15"/>
      <c r="U11" s="15"/>
      <c r="V11" s="15"/>
      <c r="W11" s="15"/>
      <c r="X11" s="15"/>
      <c r="Y11" s="15"/>
    </row>
    <row r="12">
      <c r="A12" s="288"/>
      <c r="B12" s="289"/>
      <c r="C12" s="290"/>
      <c r="D12" s="291"/>
      <c r="E12" s="292"/>
      <c r="F12" s="293"/>
      <c r="G12" s="294"/>
      <c r="H12" s="294"/>
      <c r="I12" s="294"/>
      <c r="J12" s="294"/>
      <c r="K12" s="294"/>
      <c r="L12" s="294"/>
      <c r="M12" s="15"/>
      <c r="N12" s="15"/>
      <c r="O12" s="15"/>
      <c r="P12" s="15"/>
      <c r="Q12" s="15"/>
      <c r="R12" s="15"/>
      <c r="S12" s="15"/>
      <c r="T12" s="15"/>
      <c r="U12" s="15"/>
      <c r="V12" s="15"/>
      <c r="W12" s="15"/>
      <c r="X12" s="15"/>
      <c r="Y12" s="15"/>
    </row>
    <row r="13" ht="51.0" customHeight="1">
      <c r="A13" s="295" t="s">
        <v>7464</v>
      </c>
      <c r="B13" s="78" t="s">
        <v>7465</v>
      </c>
      <c r="C13" s="80" t="s">
        <v>8</v>
      </c>
      <c r="D13" s="79" t="s">
        <v>7466</v>
      </c>
      <c r="E13" s="296" t="s">
        <v>7467</v>
      </c>
      <c r="F13" s="296" t="s">
        <v>7468</v>
      </c>
      <c r="G13" s="297" t="s">
        <v>7469</v>
      </c>
      <c r="H13" s="80" t="s">
        <v>7470</v>
      </c>
      <c r="I13" s="80" t="s">
        <v>7471</v>
      </c>
      <c r="J13" s="80" t="s">
        <v>7472</v>
      </c>
      <c r="K13" s="78" t="s">
        <v>204</v>
      </c>
      <c r="L13" s="78" t="s">
        <v>208</v>
      </c>
      <c r="M13" s="82" t="s">
        <v>209</v>
      </c>
    </row>
    <row r="14" ht="11.25" customHeight="1">
      <c r="A14" s="298" t="s">
        <v>7473</v>
      </c>
      <c r="B14" s="299" t="s">
        <v>7474</v>
      </c>
      <c r="C14" s="300" t="s">
        <v>88</v>
      </c>
      <c r="D14" s="300" t="s">
        <v>7475</v>
      </c>
      <c r="E14" s="300">
        <v>2024.0</v>
      </c>
      <c r="F14" s="301"/>
      <c r="G14" s="302" t="s">
        <v>7476</v>
      </c>
      <c r="H14" s="302"/>
      <c r="I14" s="302" t="s">
        <v>7477</v>
      </c>
      <c r="J14" s="302" t="s">
        <v>7478</v>
      </c>
      <c r="K14" s="303">
        <v>100.0</v>
      </c>
      <c r="L14" s="304">
        <v>100.0</v>
      </c>
      <c r="M14" s="305" t="s">
        <v>804</v>
      </c>
      <c r="N14" s="306"/>
      <c r="O14" s="306"/>
      <c r="P14" s="306"/>
      <c r="Q14" s="306"/>
      <c r="R14" s="306"/>
      <c r="S14" s="306"/>
      <c r="T14" s="306"/>
      <c r="U14" s="306"/>
      <c r="V14" s="306"/>
      <c r="W14" s="306"/>
      <c r="X14" s="306"/>
      <c r="Y14" s="306"/>
      <c r="Z14" s="306"/>
    </row>
    <row r="15" ht="11.25" customHeight="1">
      <c r="A15" s="307"/>
      <c r="B15" s="308"/>
      <c r="C15" s="270"/>
      <c r="D15" s="309"/>
      <c r="E15" s="270"/>
      <c r="F15" s="310"/>
      <c r="G15" s="133"/>
      <c r="H15" s="133"/>
      <c r="I15" s="311"/>
      <c r="J15" s="311"/>
      <c r="K15" s="312"/>
      <c r="L15" s="313"/>
      <c r="M15" s="314"/>
    </row>
    <row r="16" ht="11.25" customHeight="1">
      <c r="A16" s="307"/>
      <c r="B16" s="308"/>
      <c r="C16" s="270"/>
      <c r="D16" s="309"/>
      <c r="E16" s="270"/>
      <c r="F16" s="310"/>
      <c r="G16" s="133"/>
      <c r="H16" s="133"/>
      <c r="I16" s="133"/>
      <c r="J16" s="133"/>
      <c r="K16" s="139"/>
      <c r="L16" s="135"/>
      <c r="M16" s="314"/>
    </row>
    <row r="17" ht="11.25" customHeight="1">
      <c r="A17" s="307"/>
      <c r="B17" s="308"/>
      <c r="C17" s="270"/>
      <c r="D17" s="309"/>
      <c r="E17" s="270"/>
      <c r="F17" s="310"/>
      <c r="G17" s="133"/>
      <c r="H17" s="133"/>
      <c r="I17" s="133"/>
      <c r="J17" s="133"/>
      <c r="K17" s="139"/>
      <c r="L17" s="135"/>
      <c r="M17" s="314"/>
      <c r="P17" s="315"/>
    </row>
    <row r="18" ht="11.25" customHeight="1">
      <c r="A18" s="307"/>
      <c r="B18" s="308"/>
      <c r="C18" s="270"/>
      <c r="D18" s="309"/>
      <c r="E18" s="270"/>
      <c r="F18" s="310"/>
      <c r="G18" s="133"/>
      <c r="H18" s="133"/>
      <c r="I18" s="133"/>
      <c r="J18" s="133"/>
      <c r="K18" s="139"/>
      <c r="L18" s="135"/>
      <c r="M18" s="314"/>
    </row>
    <row r="19" ht="11.25" customHeight="1">
      <c r="A19" s="316"/>
      <c r="B19" s="132"/>
      <c r="C19" s="131"/>
      <c r="D19" s="131"/>
      <c r="E19" s="131"/>
      <c r="F19" s="138"/>
      <c r="G19" s="133"/>
      <c r="H19" s="133"/>
      <c r="I19" s="133"/>
      <c r="J19" s="133"/>
      <c r="K19" s="317"/>
      <c r="L19" s="318"/>
      <c r="M19" s="314"/>
    </row>
    <row r="20" ht="11.25" customHeight="1">
      <c r="A20" s="316"/>
      <c r="B20" s="132"/>
      <c r="C20" s="131"/>
      <c r="D20" s="131"/>
      <c r="E20" s="131"/>
      <c r="F20" s="138"/>
      <c r="G20" s="133"/>
      <c r="H20" s="133"/>
      <c r="I20" s="133"/>
      <c r="J20" s="133"/>
      <c r="K20" s="134"/>
      <c r="L20" s="318"/>
      <c r="M20" s="314"/>
    </row>
    <row r="21" ht="15.75" customHeight="1">
      <c r="A21" s="319" t="s">
        <v>172</v>
      </c>
      <c r="B21" s="277"/>
      <c r="C21" s="278"/>
      <c r="D21" s="278"/>
      <c r="E21" s="320"/>
      <c r="F21" s="279"/>
      <c r="G21" s="99"/>
      <c r="H21" s="99"/>
      <c r="I21" s="99"/>
      <c r="J21" s="99"/>
      <c r="K21" s="294"/>
      <c r="L21" s="321">
        <f>SUM(L14:L20)</f>
        <v>100</v>
      </c>
    </row>
    <row r="22" ht="15.75" customHeight="1">
      <c r="A22" s="276"/>
      <c r="B22" s="277"/>
      <c r="C22" s="278"/>
      <c r="D22" s="99"/>
      <c r="E22" s="279"/>
      <c r="F22" s="279"/>
      <c r="G22" s="99"/>
      <c r="H22" s="99"/>
      <c r="I22" s="99"/>
      <c r="J22" s="99"/>
      <c r="K22" s="99"/>
      <c r="L22" s="99"/>
    </row>
    <row r="23" ht="15.75" customHeight="1">
      <c r="A23" s="116" t="s">
        <v>1743</v>
      </c>
      <c r="B23" s="117"/>
      <c r="C23" s="117"/>
      <c r="D23" s="117"/>
      <c r="E23" s="117"/>
      <c r="F23" s="117"/>
      <c r="G23" s="117"/>
      <c r="H23" s="117"/>
      <c r="I23" s="117"/>
      <c r="J23" s="117"/>
      <c r="K23" s="117"/>
      <c r="L23" s="117"/>
    </row>
    <row r="24" ht="15.75" customHeight="1">
      <c r="A24" s="276"/>
      <c r="B24" s="277"/>
      <c r="C24" s="278"/>
      <c r="D24" s="99"/>
      <c r="E24" s="279"/>
      <c r="F24" s="279"/>
      <c r="G24" s="99"/>
      <c r="H24" s="99"/>
      <c r="I24" s="99"/>
      <c r="J24" s="99"/>
      <c r="K24" s="99"/>
      <c r="L24" s="99"/>
    </row>
    <row r="25" ht="15.75" customHeight="1">
      <c r="A25" s="276"/>
      <c r="B25" s="277"/>
      <c r="C25" s="278"/>
      <c r="D25" s="99"/>
      <c r="E25" s="279"/>
      <c r="F25" s="279"/>
      <c r="G25" s="99"/>
      <c r="H25" s="99"/>
      <c r="I25" s="99"/>
      <c r="J25" s="99"/>
      <c r="K25" s="99"/>
      <c r="L25" s="99"/>
    </row>
    <row r="26" ht="15.75" customHeight="1">
      <c r="A26" s="276"/>
      <c r="B26" s="277"/>
      <c r="C26" s="278"/>
      <c r="D26" s="99"/>
      <c r="E26" s="279"/>
      <c r="F26" s="279"/>
      <c r="G26" s="99"/>
      <c r="H26" s="99"/>
      <c r="I26" s="99"/>
      <c r="J26" s="99"/>
      <c r="K26" s="99"/>
      <c r="L26" s="99"/>
    </row>
    <row r="27" ht="15.75" customHeight="1">
      <c r="A27" s="276"/>
      <c r="B27" s="277"/>
      <c r="C27" s="278"/>
      <c r="D27" s="99"/>
      <c r="E27" s="279"/>
      <c r="F27" s="279"/>
      <c r="G27" s="99"/>
      <c r="H27" s="99"/>
      <c r="I27" s="99"/>
      <c r="J27" s="99"/>
      <c r="K27" s="99"/>
      <c r="L27" s="99"/>
    </row>
    <row r="28" ht="15.75" customHeight="1">
      <c r="A28" s="276"/>
      <c r="B28" s="277"/>
      <c r="C28" s="278"/>
      <c r="D28" s="99"/>
      <c r="E28" s="279"/>
      <c r="F28" s="279"/>
      <c r="G28" s="99"/>
      <c r="H28" s="99"/>
      <c r="I28" s="99"/>
      <c r="J28" s="99"/>
      <c r="K28" s="99"/>
      <c r="L28" s="99"/>
    </row>
    <row r="29" ht="15.75" customHeight="1">
      <c r="A29" s="276"/>
      <c r="B29" s="277"/>
      <c r="C29" s="278"/>
      <c r="D29" s="99"/>
      <c r="E29" s="279"/>
      <c r="F29" s="279"/>
      <c r="G29" s="99"/>
      <c r="H29" s="99"/>
      <c r="I29" s="99"/>
      <c r="J29" s="99"/>
      <c r="K29" s="99"/>
      <c r="L29" s="99"/>
    </row>
    <row r="30" ht="15.75" customHeight="1">
      <c r="A30" s="276"/>
      <c r="B30" s="277"/>
      <c r="C30" s="278"/>
      <c r="D30" s="99"/>
      <c r="E30" s="279"/>
      <c r="F30" s="279"/>
      <c r="G30" s="99"/>
      <c r="H30" s="99"/>
      <c r="I30" s="99"/>
      <c r="J30" s="99"/>
      <c r="K30" s="99"/>
      <c r="L30" s="99"/>
    </row>
    <row r="31" ht="15.75" customHeight="1">
      <c r="A31" s="276"/>
      <c r="B31" s="277"/>
      <c r="C31" s="278"/>
      <c r="D31" s="99"/>
      <c r="E31" s="279"/>
      <c r="F31" s="279"/>
      <c r="G31" s="99"/>
      <c r="H31" s="99"/>
      <c r="I31" s="99"/>
      <c r="J31" s="99"/>
      <c r="K31" s="99"/>
      <c r="L31" s="99"/>
    </row>
    <row r="32" ht="15.75" customHeight="1">
      <c r="A32" s="276"/>
      <c r="B32" s="277"/>
      <c r="C32" s="278"/>
      <c r="D32" s="99"/>
      <c r="E32" s="279"/>
      <c r="F32" s="279"/>
      <c r="G32" s="99"/>
      <c r="H32" s="99"/>
      <c r="I32" s="99"/>
      <c r="J32" s="99"/>
      <c r="K32" s="99"/>
      <c r="L32" s="99"/>
    </row>
    <row r="33" ht="15.75" customHeight="1">
      <c r="A33" s="276"/>
      <c r="B33" s="277"/>
      <c r="C33" s="278"/>
      <c r="D33" s="99"/>
      <c r="E33" s="279"/>
      <c r="F33" s="279"/>
      <c r="G33" s="99"/>
      <c r="H33" s="99"/>
      <c r="I33" s="99"/>
      <c r="J33" s="99"/>
      <c r="K33" s="99"/>
      <c r="L33" s="99"/>
    </row>
    <row r="34" ht="15.75" customHeight="1">
      <c r="A34" s="276"/>
      <c r="B34" s="277"/>
      <c r="C34" s="278"/>
      <c r="D34" s="99"/>
      <c r="E34" s="279"/>
      <c r="F34" s="279"/>
      <c r="G34" s="99"/>
      <c r="H34" s="99"/>
      <c r="I34" s="99"/>
      <c r="J34" s="99"/>
      <c r="K34" s="99"/>
      <c r="L34" s="99"/>
    </row>
    <row r="35" ht="15.75" customHeight="1">
      <c r="A35" s="276"/>
      <c r="B35" s="277"/>
      <c r="C35" s="278"/>
      <c r="D35" s="99"/>
      <c r="E35" s="279"/>
      <c r="F35" s="279"/>
      <c r="G35" s="99"/>
      <c r="H35" s="99"/>
      <c r="I35" s="99"/>
      <c r="J35" s="99"/>
      <c r="K35" s="99"/>
      <c r="L35" s="99"/>
    </row>
    <row r="36" ht="15.75" customHeight="1">
      <c r="A36" s="276"/>
      <c r="B36" s="277"/>
      <c r="C36" s="278"/>
      <c r="D36" s="99"/>
      <c r="E36" s="279"/>
      <c r="F36" s="279"/>
      <c r="G36" s="99"/>
      <c r="H36" s="99"/>
      <c r="I36" s="99"/>
      <c r="J36" s="99"/>
      <c r="K36" s="99"/>
      <c r="L36" s="99"/>
    </row>
    <row r="37" ht="15.75" customHeight="1">
      <c r="A37" s="276"/>
      <c r="B37" s="277"/>
      <c r="C37" s="278"/>
      <c r="D37" s="99"/>
      <c r="E37" s="279"/>
      <c r="F37" s="279"/>
      <c r="G37" s="99"/>
      <c r="H37" s="99"/>
      <c r="I37" s="99"/>
      <c r="J37" s="99"/>
      <c r="K37" s="99"/>
      <c r="L37" s="99"/>
    </row>
    <row r="38" ht="15.75" customHeight="1">
      <c r="A38" s="276"/>
      <c r="B38" s="277"/>
      <c r="C38" s="278"/>
      <c r="D38" s="99"/>
      <c r="E38" s="279"/>
      <c r="F38" s="279"/>
      <c r="G38" s="99"/>
      <c r="H38" s="99"/>
      <c r="I38" s="99"/>
      <c r="J38" s="99"/>
      <c r="K38" s="99"/>
      <c r="L38" s="99"/>
    </row>
    <row r="39" ht="15.75" customHeight="1">
      <c r="A39" s="276"/>
      <c r="B39" s="277"/>
      <c r="C39" s="278"/>
      <c r="D39" s="99"/>
      <c r="E39" s="279"/>
      <c r="F39" s="279"/>
      <c r="G39" s="99"/>
      <c r="H39" s="99"/>
      <c r="I39" s="99"/>
      <c r="J39" s="99"/>
      <c r="K39" s="99"/>
      <c r="L39" s="99"/>
    </row>
    <row r="40" ht="15.75" customHeight="1">
      <c r="A40" s="276"/>
      <c r="B40" s="277"/>
      <c r="C40" s="278"/>
      <c r="D40" s="99"/>
      <c r="E40" s="279"/>
      <c r="F40" s="279"/>
      <c r="G40" s="99"/>
      <c r="H40" s="99"/>
      <c r="I40" s="99"/>
      <c r="J40" s="99"/>
      <c r="K40" s="99"/>
      <c r="L40" s="99"/>
    </row>
    <row r="41" ht="15.75" customHeight="1">
      <c r="A41" s="276"/>
      <c r="B41" s="277"/>
      <c r="C41" s="278"/>
      <c r="D41" s="99"/>
      <c r="E41" s="279"/>
      <c r="F41" s="279"/>
      <c r="G41" s="99"/>
      <c r="H41" s="99"/>
      <c r="I41" s="99"/>
      <c r="J41" s="99"/>
      <c r="K41" s="99"/>
      <c r="L41" s="99"/>
    </row>
    <row r="42" ht="15.75" customHeight="1">
      <c r="A42" s="276"/>
      <c r="B42" s="277"/>
      <c r="C42" s="278"/>
      <c r="D42" s="99"/>
      <c r="E42" s="279"/>
      <c r="F42" s="279"/>
      <c r="G42" s="99"/>
      <c r="H42" s="99"/>
      <c r="I42" s="99"/>
      <c r="J42" s="99"/>
      <c r="K42" s="99"/>
      <c r="L42" s="99"/>
    </row>
    <row r="43" ht="15.75" customHeight="1">
      <c r="A43" s="276"/>
      <c r="B43" s="277"/>
      <c r="C43" s="278"/>
      <c r="D43" s="99"/>
      <c r="E43" s="279"/>
      <c r="F43" s="279"/>
      <c r="G43" s="99"/>
      <c r="H43" s="99"/>
      <c r="I43" s="99"/>
      <c r="J43" s="99"/>
      <c r="K43" s="99"/>
      <c r="L43" s="99"/>
    </row>
    <row r="44" ht="15.75" customHeight="1">
      <c r="A44" s="276"/>
      <c r="B44" s="277"/>
      <c r="C44" s="278"/>
      <c r="D44" s="99"/>
      <c r="E44" s="279"/>
      <c r="F44" s="279"/>
      <c r="G44" s="99"/>
      <c r="H44" s="99"/>
      <c r="I44" s="99"/>
      <c r="J44" s="99"/>
      <c r="K44" s="99"/>
      <c r="L44" s="99"/>
    </row>
    <row r="45" ht="15.75" customHeight="1">
      <c r="A45" s="276"/>
      <c r="B45" s="277"/>
      <c r="C45" s="278"/>
      <c r="D45" s="99"/>
      <c r="E45" s="279"/>
      <c r="F45" s="279"/>
      <c r="G45" s="99"/>
      <c r="H45" s="99"/>
      <c r="I45" s="99"/>
      <c r="J45" s="99"/>
      <c r="K45" s="99"/>
      <c r="L45" s="99"/>
    </row>
    <row r="46" ht="15.75" customHeight="1">
      <c r="A46" s="276"/>
      <c r="B46" s="277"/>
      <c r="C46" s="278"/>
      <c r="D46" s="99"/>
      <c r="E46" s="279"/>
      <c r="F46" s="279"/>
      <c r="G46" s="99"/>
      <c r="H46" s="99"/>
      <c r="I46" s="99"/>
      <c r="J46" s="99"/>
      <c r="K46" s="99"/>
      <c r="L46" s="99"/>
    </row>
    <row r="47" ht="15.75" customHeight="1">
      <c r="A47" s="276"/>
      <c r="B47" s="277"/>
      <c r="C47" s="278"/>
      <c r="D47" s="99"/>
      <c r="E47" s="279"/>
      <c r="F47" s="279"/>
      <c r="G47" s="99"/>
      <c r="H47" s="99"/>
      <c r="I47" s="99"/>
      <c r="J47" s="99"/>
      <c r="K47" s="99"/>
      <c r="L47" s="99"/>
    </row>
    <row r="48" ht="15.75" customHeight="1">
      <c r="A48" s="276"/>
      <c r="B48" s="277"/>
      <c r="C48" s="278"/>
      <c r="D48" s="99"/>
      <c r="E48" s="279"/>
      <c r="F48" s="279"/>
      <c r="G48" s="99"/>
      <c r="H48" s="99"/>
      <c r="I48" s="99"/>
      <c r="J48" s="99"/>
      <c r="K48" s="99"/>
      <c r="L48" s="99"/>
    </row>
    <row r="49" ht="15.75" customHeight="1">
      <c r="A49" s="276"/>
      <c r="B49" s="277"/>
      <c r="C49" s="278"/>
      <c r="D49" s="99"/>
      <c r="E49" s="279"/>
      <c r="F49" s="279"/>
      <c r="G49" s="99"/>
      <c r="H49" s="99"/>
      <c r="I49" s="99"/>
      <c r="J49" s="99"/>
      <c r="K49" s="99"/>
      <c r="L49" s="99"/>
    </row>
    <row r="50" ht="15.75" customHeight="1">
      <c r="A50" s="276"/>
      <c r="B50" s="277"/>
      <c r="C50" s="278"/>
      <c r="D50" s="99"/>
      <c r="E50" s="279"/>
      <c r="F50" s="279"/>
      <c r="G50" s="99"/>
      <c r="H50" s="99"/>
      <c r="I50" s="99"/>
      <c r="J50" s="99"/>
      <c r="K50" s="99"/>
      <c r="L50" s="99"/>
    </row>
    <row r="51" ht="15.75" customHeight="1">
      <c r="A51" s="276"/>
      <c r="B51" s="277"/>
      <c r="C51" s="278"/>
      <c r="D51" s="99"/>
      <c r="E51" s="279"/>
      <c r="F51" s="279"/>
      <c r="G51" s="99"/>
      <c r="H51" s="99"/>
      <c r="I51" s="99"/>
      <c r="J51" s="99"/>
      <c r="K51" s="99"/>
      <c r="L51" s="99"/>
    </row>
    <row r="52" ht="15.75" customHeight="1">
      <c r="A52" s="276"/>
      <c r="B52" s="277"/>
      <c r="C52" s="278"/>
      <c r="D52" s="99"/>
      <c r="E52" s="279"/>
      <c r="F52" s="279"/>
      <c r="G52" s="99"/>
      <c r="H52" s="99"/>
      <c r="I52" s="99"/>
      <c r="J52" s="99"/>
      <c r="K52" s="99"/>
      <c r="L52" s="99"/>
    </row>
    <row r="53" ht="15.75" customHeight="1">
      <c r="A53" s="276"/>
      <c r="B53" s="277"/>
      <c r="C53" s="278"/>
      <c r="D53" s="99"/>
      <c r="E53" s="279"/>
      <c r="F53" s="279"/>
      <c r="G53" s="99"/>
      <c r="H53" s="99"/>
      <c r="I53" s="99"/>
      <c r="J53" s="99"/>
      <c r="K53" s="99"/>
      <c r="L53" s="99"/>
    </row>
    <row r="54" ht="15.75" customHeight="1">
      <c r="A54" s="276"/>
      <c r="B54" s="277"/>
      <c r="C54" s="278"/>
      <c r="D54" s="99"/>
      <c r="E54" s="279"/>
      <c r="F54" s="279"/>
      <c r="G54" s="99"/>
      <c r="H54" s="99"/>
      <c r="I54" s="99"/>
      <c r="J54" s="99"/>
      <c r="K54" s="99"/>
      <c r="L54" s="99"/>
    </row>
    <row r="55" ht="15.75" customHeight="1">
      <c r="A55" s="276"/>
      <c r="B55" s="277"/>
      <c r="C55" s="278"/>
      <c r="D55" s="99"/>
      <c r="E55" s="279"/>
      <c r="F55" s="279"/>
      <c r="G55" s="99"/>
      <c r="H55" s="99"/>
      <c r="I55" s="99"/>
      <c r="J55" s="99"/>
      <c r="K55" s="99"/>
      <c r="L55" s="99"/>
    </row>
    <row r="56" ht="15.75" customHeight="1">
      <c r="A56" s="276"/>
      <c r="B56" s="277"/>
      <c r="C56" s="278"/>
      <c r="D56" s="99"/>
      <c r="E56" s="279"/>
      <c r="F56" s="279"/>
      <c r="G56" s="99"/>
      <c r="H56" s="99"/>
      <c r="I56" s="99"/>
      <c r="J56" s="99"/>
      <c r="K56" s="99"/>
      <c r="L56" s="99"/>
    </row>
    <row r="57" ht="15.75" customHeight="1">
      <c r="A57" s="276"/>
      <c r="B57" s="277"/>
      <c r="C57" s="278"/>
      <c r="D57" s="99"/>
      <c r="E57" s="279"/>
      <c r="F57" s="279"/>
      <c r="G57" s="99"/>
      <c r="H57" s="99"/>
      <c r="I57" s="99"/>
      <c r="J57" s="99"/>
      <c r="K57" s="99"/>
      <c r="L57" s="99"/>
    </row>
    <row r="58" ht="15.75" customHeight="1">
      <c r="A58" s="276"/>
      <c r="B58" s="277"/>
      <c r="C58" s="278"/>
      <c r="D58" s="99"/>
      <c r="E58" s="279"/>
      <c r="F58" s="279"/>
      <c r="G58" s="99"/>
      <c r="H58" s="99"/>
      <c r="I58" s="99"/>
      <c r="J58" s="99"/>
      <c r="K58" s="99"/>
      <c r="L58" s="99"/>
    </row>
    <row r="59" ht="15.75" customHeight="1">
      <c r="A59" s="276"/>
      <c r="B59" s="277"/>
      <c r="C59" s="278"/>
      <c r="D59" s="99"/>
      <c r="E59" s="279"/>
      <c r="F59" s="279"/>
      <c r="G59" s="99"/>
      <c r="H59" s="99"/>
      <c r="I59" s="99"/>
      <c r="J59" s="99"/>
      <c r="K59" s="99"/>
      <c r="L59" s="99"/>
    </row>
    <row r="60" ht="15.75" customHeight="1">
      <c r="A60" s="276"/>
      <c r="B60" s="277"/>
      <c r="C60" s="278"/>
      <c r="D60" s="99"/>
      <c r="E60" s="279"/>
      <c r="F60" s="279"/>
      <c r="G60" s="99"/>
      <c r="H60" s="99"/>
      <c r="I60" s="99"/>
      <c r="J60" s="99"/>
      <c r="K60" s="99"/>
      <c r="L60" s="99"/>
    </row>
    <row r="61" ht="15.75" customHeight="1">
      <c r="A61" s="276"/>
      <c r="B61" s="277"/>
      <c r="C61" s="278"/>
      <c r="D61" s="99"/>
      <c r="E61" s="279"/>
      <c r="F61" s="279"/>
      <c r="G61" s="99"/>
      <c r="H61" s="99"/>
      <c r="I61" s="99"/>
      <c r="J61" s="99"/>
      <c r="K61" s="99"/>
      <c r="L61" s="99"/>
    </row>
    <row r="62" ht="15.75" customHeight="1">
      <c r="A62" s="276"/>
      <c r="B62" s="277"/>
      <c r="C62" s="278"/>
      <c r="D62" s="99"/>
      <c r="E62" s="279"/>
      <c r="F62" s="279"/>
      <c r="G62" s="99"/>
      <c r="H62" s="99"/>
      <c r="I62" s="99"/>
      <c r="J62" s="99"/>
      <c r="K62" s="99"/>
      <c r="L62" s="99"/>
    </row>
    <row r="63" ht="15.75" customHeight="1">
      <c r="A63" s="276"/>
      <c r="B63" s="277"/>
      <c r="C63" s="278"/>
      <c r="D63" s="99"/>
      <c r="E63" s="279"/>
      <c r="F63" s="279"/>
      <c r="G63" s="99"/>
      <c r="H63" s="99"/>
      <c r="I63" s="99"/>
      <c r="J63" s="99"/>
      <c r="K63" s="99"/>
      <c r="L63" s="99"/>
    </row>
    <row r="64" ht="15.75" customHeight="1">
      <c r="A64" s="276"/>
      <c r="B64" s="277"/>
      <c r="C64" s="278"/>
      <c r="D64" s="99"/>
      <c r="E64" s="279"/>
      <c r="F64" s="279"/>
      <c r="G64" s="99"/>
      <c r="H64" s="99"/>
      <c r="I64" s="99"/>
      <c r="J64" s="99"/>
      <c r="K64" s="99"/>
      <c r="L64" s="99"/>
    </row>
    <row r="65" ht="15.75" customHeight="1">
      <c r="A65" s="276"/>
      <c r="B65" s="277"/>
      <c r="C65" s="278"/>
      <c r="D65" s="99"/>
      <c r="E65" s="279"/>
      <c r="F65" s="279"/>
      <c r="G65" s="99"/>
      <c r="H65" s="99"/>
      <c r="I65" s="99"/>
      <c r="J65" s="99"/>
      <c r="K65" s="99"/>
      <c r="L65" s="99"/>
    </row>
    <row r="66" ht="15.75" customHeight="1">
      <c r="A66" s="276"/>
      <c r="B66" s="277"/>
      <c r="C66" s="278"/>
      <c r="D66" s="99"/>
      <c r="E66" s="279"/>
      <c r="F66" s="279"/>
      <c r="G66" s="99"/>
      <c r="H66" s="99"/>
      <c r="I66" s="99"/>
      <c r="J66" s="99"/>
      <c r="K66" s="99"/>
      <c r="L66" s="99"/>
    </row>
    <row r="67" ht="15.75" customHeight="1">
      <c r="A67" s="276"/>
      <c r="B67" s="277"/>
      <c r="C67" s="278"/>
      <c r="D67" s="99"/>
      <c r="E67" s="279"/>
      <c r="F67" s="279"/>
      <c r="G67" s="99"/>
      <c r="H67" s="99"/>
      <c r="I67" s="99"/>
      <c r="J67" s="99"/>
      <c r="K67" s="99"/>
      <c r="L67" s="99"/>
    </row>
    <row r="68" ht="15.75" customHeight="1">
      <c r="A68" s="276"/>
      <c r="B68" s="277"/>
      <c r="C68" s="278"/>
      <c r="D68" s="99"/>
      <c r="E68" s="279"/>
      <c r="F68" s="279"/>
      <c r="G68" s="99"/>
      <c r="H68" s="99"/>
      <c r="I68" s="99"/>
      <c r="J68" s="99"/>
      <c r="K68" s="99"/>
      <c r="L68" s="99"/>
    </row>
    <row r="69" ht="15.75" customHeight="1">
      <c r="A69" s="276"/>
      <c r="B69" s="277"/>
      <c r="C69" s="278"/>
      <c r="D69" s="99"/>
      <c r="E69" s="279"/>
      <c r="F69" s="279"/>
      <c r="G69" s="99"/>
      <c r="H69" s="99"/>
      <c r="I69" s="99"/>
      <c r="J69" s="99"/>
      <c r="K69" s="99"/>
      <c r="L69" s="99"/>
    </row>
    <row r="70" ht="15.75" customHeight="1">
      <c r="A70" s="276"/>
      <c r="B70" s="277"/>
      <c r="C70" s="278"/>
      <c r="D70" s="99"/>
      <c r="E70" s="279"/>
      <c r="F70" s="279"/>
      <c r="G70" s="99"/>
      <c r="H70" s="99"/>
      <c r="I70" s="99"/>
      <c r="J70" s="99"/>
      <c r="K70" s="99"/>
      <c r="L70" s="99"/>
    </row>
    <row r="71" ht="15.75" customHeight="1">
      <c r="A71" s="276"/>
      <c r="B71" s="277"/>
      <c r="C71" s="278"/>
      <c r="D71" s="99"/>
      <c r="E71" s="279"/>
      <c r="F71" s="279"/>
      <c r="G71" s="99"/>
      <c r="H71" s="99"/>
      <c r="I71" s="99"/>
      <c r="J71" s="99"/>
      <c r="K71" s="99"/>
      <c r="L71" s="99"/>
    </row>
    <row r="72" ht="15.75" customHeight="1">
      <c r="A72" s="276"/>
      <c r="B72" s="277"/>
      <c r="C72" s="278"/>
      <c r="D72" s="99"/>
      <c r="E72" s="279"/>
      <c r="F72" s="279"/>
      <c r="G72" s="99"/>
      <c r="H72" s="99"/>
      <c r="I72" s="99"/>
      <c r="J72" s="99"/>
      <c r="K72" s="99"/>
      <c r="L72" s="99"/>
    </row>
    <row r="73" ht="15.75" customHeight="1">
      <c r="A73" s="276"/>
      <c r="B73" s="277"/>
      <c r="C73" s="278"/>
      <c r="D73" s="99"/>
      <c r="E73" s="279"/>
      <c r="F73" s="279"/>
      <c r="G73" s="99"/>
      <c r="H73" s="99"/>
      <c r="I73" s="99"/>
      <c r="J73" s="99"/>
      <c r="K73" s="99"/>
      <c r="L73" s="99"/>
    </row>
    <row r="74" ht="15.75" customHeight="1">
      <c r="A74" s="276"/>
      <c r="B74" s="277"/>
      <c r="C74" s="278"/>
      <c r="D74" s="99"/>
      <c r="E74" s="279"/>
      <c r="F74" s="279"/>
      <c r="G74" s="99"/>
      <c r="H74" s="99"/>
      <c r="I74" s="99"/>
      <c r="J74" s="99"/>
      <c r="K74" s="99"/>
      <c r="L74" s="99"/>
    </row>
    <row r="75" ht="15.75" customHeight="1">
      <c r="A75" s="276"/>
      <c r="B75" s="277"/>
      <c r="C75" s="278"/>
      <c r="D75" s="99"/>
      <c r="E75" s="279"/>
      <c r="F75" s="279"/>
      <c r="G75" s="99"/>
      <c r="H75" s="99"/>
      <c r="I75" s="99"/>
      <c r="J75" s="99"/>
      <c r="K75" s="99"/>
      <c r="L75" s="99"/>
    </row>
    <row r="76" ht="15.75" customHeight="1">
      <c r="A76" s="276"/>
      <c r="B76" s="277"/>
      <c r="C76" s="278"/>
      <c r="D76" s="99"/>
      <c r="E76" s="279"/>
      <c r="F76" s="279"/>
      <c r="G76" s="99"/>
      <c r="H76" s="99"/>
      <c r="I76" s="99"/>
      <c r="J76" s="99"/>
      <c r="K76" s="99"/>
      <c r="L76" s="99"/>
    </row>
    <row r="77" ht="15.75" customHeight="1">
      <c r="A77" s="276"/>
      <c r="B77" s="277"/>
      <c r="C77" s="278"/>
      <c r="D77" s="99"/>
      <c r="E77" s="279"/>
      <c r="F77" s="279"/>
      <c r="G77" s="99"/>
      <c r="H77" s="99"/>
      <c r="I77" s="99"/>
      <c r="J77" s="99"/>
      <c r="K77" s="99"/>
      <c r="L77" s="99"/>
    </row>
    <row r="78" ht="15.75" customHeight="1">
      <c r="A78" s="276"/>
      <c r="B78" s="277"/>
      <c r="C78" s="278"/>
      <c r="D78" s="99"/>
      <c r="E78" s="279"/>
      <c r="F78" s="279"/>
      <c r="G78" s="99"/>
      <c r="H78" s="99"/>
      <c r="I78" s="99"/>
      <c r="J78" s="99"/>
      <c r="K78" s="99"/>
      <c r="L78" s="99"/>
    </row>
    <row r="79" ht="15.75" customHeight="1">
      <c r="A79" s="276"/>
      <c r="B79" s="277"/>
      <c r="C79" s="278"/>
      <c r="D79" s="99"/>
      <c r="E79" s="279"/>
      <c r="F79" s="279"/>
      <c r="G79" s="99"/>
      <c r="H79" s="99"/>
      <c r="I79" s="99"/>
      <c r="J79" s="99"/>
      <c r="K79" s="99"/>
      <c r="L79" s="99"/>
    </row>
    <row r="80" ht="15.75" customHeight="1">
      <c r="A80" s="276"/>
      <c r="B80" s="277"/>
      <c r="C80" s="278"/>
      <c r="D80" s="99"/>
      <c r="E80" s="279"/>
      <c r="F80" s="279"/>
      <c r="G80" s="99"/>
      <c r="H80" s="99"/>
      <c r="I80" s="99"/>
      <c r="J80" s="99"/>
      <c r="K80" s="99"/>
      <c r="L80" s="99"/>
    </row>
    <row r="81" ht="15.75" customHeight="1">
      <c r="A81" s="276"/>
      <c r="B81" s="277"/>
      <c r="C81" s="278"/>
      <c r="D81" s="99"/>
      <c r="E81" s="279"/>
      <c r="F81" s="279"/>
      <c r="G81" s="99"/>
      <c r="H81" s="99"/>
      <c r="I81" s="99"/>
      <c r="J81" s="99"/>
      <c r="K81" s="99"/>
      <c r="L81" s="99"/>
    </row>
    <row r="82" ht="15.75" customHeight="1">
      <c r="A82" s="276"/>
      <c r="B82" s="277"/>
      <c r="C82" s="278"/>
      <c r="D82" s="99"/>
      <c r="E82" s="279"/>
      <c r="F82" s="279"/>
      <c r="G82" s="99"/>
      <c r="H82" s="99"/>
      <c r="I82" s="99"/>
      <c r="J82" s="99"/>
      <c r="K82" s="99"/>
      <c r="L82" s="99"/>
    </row>
    <row r="83" ht="15.75" customHeight="1">
      <c r="A83" s="276"/>
      <c r="B83" s="277"/>
      <c r="C83" s="278"/>
      <c r="D83" s="99"/>
      <c r="E83" s="279"/>
      <c r="F83" s="279"/>
      <c r="G83" s="99"/>
      <c r="H83" s="99"/>
      <c r="I83" s="99"/>
      <c r="J83" s="99"/>
      <c r="K83" s="99"/>
      <c r="L83" s="99"/>
    </row>
    <row r="84" ht="15.75" customHeight="1">
      <c r="A84" s="276"/>
      <c r="B84" s="277"/>
      <c r="C84" s="278"/>
      <c r="D84" s="99"/>
      <c r="E84" s="279"/>
      <c r="F84" s="279"/>
      <c r="G84" s="99"/>
      <c r="H84" s="99"/>
      <c r="I84" s="99"/>
      <c r="J84" s="99"/>
      <c r="K84" s="99"/>
      <c r="L84" s="99"/>
    </row>
    <row r="85" ht="15.75" customHeight="1">
      <c r="A85" s="276"/>
      <c r="B85" s="277"/>
      <c r="C85" s="278"/>
      <c r="D85" s="99"/>
      <c r="E85" s="279"/>
      <c r="F85" s="279"/>
      <c r="G85" s="99"/>
      <c r="H85" s="99"/>
      <c r="I85" s="99"/>
      <c r="J85" s="99"/>
      <c r="K85" s="99"/>
      <c r="L85" s="99"/>
    </row>
    <row r="86" ht="15.75" customHeight="1">
      <c r="A86" s="276"/>
      <c r="B86" s="277"/>
      <c r="C86" s="278"/>
      <c r="D86" s="99"/>
      <c r="E86" s="279"/>
      <c r="F86" s="279"/>
      <c r="G86" s="99"/>
      <c r="H86" s="99"/>
      <c r="I86" s="99"/>
      <c r="J86" s="99"/>
      <c r="K86" s="99"/>
      <c r="L86" s="99"/>
    </row>
    <row r="87" ht="15.75" customHeight="1">
      <c r="A87" s="276"/>
      <c r="B87" s="277"/>
      <c r="C87" s="278"/>
      <c r="D87" s="99"/>
      <c r="E87" s="279"/>
      <c r="F87" s="279"/>
      <c r="G87" s="99"/>
      <c r="H87" s="99"/>
      <c r="I87" s="99"/>
      <c r="J87" s="99"/>
      <c r="K87" s="99"/>
      <c r="L87" s="99"/>
    </row>
    <row r="88" ht="15.75" customHeight="1">
      <c r="A88" s="276"/>
      <c r="B88" s="277"/>
      <c r="C88" s="278"/>
      <c r="D88" s="99"/>
      <c r="E88" s="279"/>
      <c r="F88" s="279"/>
      <c r="G88" s="99"/>
      <c r="H88" s="99"/>
      <c r="I88" s="99"/>
      <c r="J88" s="99"/>
      <c r="K88" s="99"/>
      <c r="L88" s="99"/>
    </row>
    <row r="89" ht="15.75" customHeight="1">
      <c r="A89" s="276"/>
      <c r="B89" s="277"/>
      <c r="C89" s="278"/>
      <c r="D89" s="99"/>
      <c r="E89" s="279"/>
      <c r="F89" s="279"/>
      <c r="G89" s="99"/>
      <c r="H89" s="99"/>
      <c r="I89" s="99"/>
      <c r="J89" s="99"/>
      <c r="K89" s="99"/>
      <c r="L89" s="99"/>
    </row>
    <row r="90" ht="15.75" customHeight="1">
      <c r="A90" s="276"/>
      <c r="B90" s="277"/>
      <c r="C90" s="278"/>
      <c r="D90" s="99"/>
      <c r="E90" s="279"/>
      <c r="F90" s="279"/>
      <c r="G90" s="99"/>
      <c r="H90" s="99"/>
      <c r="I90" s="99"/>
      <c r="J90" s="99"/>
      <c r="K90" s="99"/>
      <c r="L90" s="99"/>
    </row>
    <row r="91" ht="15.75" customHeight="1">
      <c r="A91" s="276"/>
      <c r="B91" s="277"/>
      <c r="C91" s="278"/>
      <c r="D91" s="99"/>
      <c r="E91" s="279"/>
      <c r="F91" s="279"/>
      <c r="G91" s="99"/>
      <c r="H91" s="99"/>
      <c r="I91" s="99"/>
      <c r="J91" s="99"/>
      <c r="K91" s="99"/>
      <c r="L91" s="99"/>
    </row>
    <row r="92" ht="15.75" customHeight="1">
      <c r="A92" s="276"/>
      <c r="B92" s="277"/>
      <c r="C92" s="278"/>
      <c r="D92" s="99"/>
      <c r="E92" s="279"/>
      <c r="F92" s="279"/>
      <c r="G92" s="99"/>
      <c r="H92" s="99"/>
      <c r="I92" s="99"/>
      <c r="J92" s="99"/>
      <c r="K92" s="99"/>
      <c r="L92" s="99"/>
    </row>
    <row r="93" ht="15.75" customHeight="1">
      <c r="A93" s="276"/>
      <c r="B93" s="277"/>
      <c r="C93" s="278"/>
      <c r="D93" s="99"/>
      <c r="E93" s="279"/>
      <c r="F93" s="279"/>
      <c r="G93" s="99"/>
      <c r="H93" s="99"/>
      <c r="I93" s="99"/>
      <c r="J93" s="99"/>
      <c r="K93" s="99"/>
      <c r="L93" s="99"/>
    </row>
    <row r="94" ht="15.75" customHeight="1">
      <c r="A94" s="276"/>
      <c r="B94" s="277"/>
      <c r="C94" s="278"/>
      <c r="D94" s="99"/>
      <c r="E94" s="279"/>
      <c r="F94" s="279"/>
      <c r="G94" s="99"/>
      <c r="H94" s="99"/>
      <c r="I94" s="99"/>
      <c r="J94" s="99"/>
      <c r="K94" s="99"/>
      <c r="L94" s="99"/>
    </row>
    <row r="95" ht="15.75" customHeight="1">
      <c r="A95" s="276"/>
      <c r="B95" s="277"/>
      <c r="C95" s="278"/>
      <c r="D95" s="99"/>
      <c r="E95" s="279"/>
      <c r="F95" s="279"/>
      <c r="G95" s="99"/>
      <c r="H95" s="99"/>
      <c r="I95" s="99"/>
      <c r="J95" s="99"/>
      <c r="K95" s="99"/>
      <c r="L95" s="99"/>
    </row>
    <row r="96" ht="15.75" customHeight="1">
      <c r="A96" s="276"/>
      <c r="B96" s="277"/>
      <c r="C96" s="278"/>
      <c r="D96" s="99"/>
      <c r="E96" s="279"/>
      <c r="F96" s="279"/>
      <c r="G96" s="99"/>
      <c r="H96" s="99"/>
      <c r="I96" s="99"/>
      <c r="J96" s="99"/>
      <c r="K96" s="99"/>
      <c r="L96" s="99"/>
    </row>
    <row r="97" ht="15.75" customHeight="1">
      <c r="A97" s="276"/>
      <c r="B97" s="277"/>
      <c r="C97" s="278"/>
      <c r="D97" s="99"/>
      <c r="E97" s="279"/>
      <c r="F97" s="279"/>
      <c r="G97" s="99"/>
      <c r="H97" s="99"/>
      <c r="I97" s="99"/>
      <c r="J97" s="99"/>
      <c r="K97" s="99"/>
      <c r="L97" s="99"/>
    </row>
    <row r="98" ht="15.75" customHeight="1">
      <c r="A98" s="276"/>
      <c r="B98" s="277"/>
      <c r="C98" s="278"/>
      <c r="D98" s="99"/>
      <c r="E98" s="279"/>
      <c r="F98" s="279"/>
      <c r="G98" s="99"/>
      <c r="H98" s="99"/>
      <c r="I98" s="99"/>
      <c r="J98" s="99"/>
      <c r="K98" s="99"/>
      <c r="L98" s="99"/>
    </row>
    <row r="99" ht="15.75" customHeight="1">
      <c r="A99" s="276"/>
      <c r="B99" s="277"/>
      <c r="C99" s="278"/>
      <c r="D99" s="99"/>
      <c r="E99" s="279"/>
      <c r="F99" s="279"/>
      <c r="G99" s="99"/>
      <c r="H99" s="99"/>
      <c r="I99" s="99"/>
      <c r="J99" s="99"/>
      <c r="K99" s="99"/>
      <c r="L99" s="99"/>
    </row>
    <row r="100" ht="15.75" customHeight="1">
      <c r="A100" s="276"/>
      <c r="B100" s="277"/>
      <c r="C100" s="278"/>
      <c r="D100" s="99"/>
      <c r="E100" s="279"/>
      <c r="F100" s="279"/>
      <c r="G100" s="99"/>
      <c r="H100" s="99"/>
      <c r="I100" s="99"/>
      <c r="J100" s="99"/>
      <c r="K100" s="99"/>
      <c r="L100" s="99"/>
    </row>
    <row r="101" ht="15.75" customHeight="1">
      <c r="A101" s="276"/>
      <c r="B101" s="277"/>
      <c r="C101" s="278"/>
      <c r="D101" s="99"/>
      <c r="E101" s="279"/>
      <c r="F101" s="279"/>
      <c r="G101" s="99"/>
      <c r="H101" s="99"/>
      <c r="I101" s="99"/>
      <c r="J101" s="99"/>
      <c r="K101" s="99"/>
      <c r="L101" s="99"/>
    </row>
    <row r="102" ht="15.75" customHeight="1">
      <c r="A102" s="276"/>
      <c r="B102" s="277"/>
      <c r="C102" s="278"/>
      <c r="D102" s="99"/>
      <c r="E102" s="279"/>
      <c r="F102" s="279"/>
      <c r="G102" s="99"/>
      <c r="H102" s="99"/>
      <c r="I102" s="99"/>
      <c r="J102" s="99"/>
      <c r="K102" s="99"/>
      <c r="L102" s="99"/>
    </row>
    <row r="103" ht="15.75" customHeight="1">
      <c r="A103" s="276"/>
      <c r="B103" s="277"/>
      <c r="C103" s="278"/>
      <c r="D103" s="99"/>
      <c r="E103" s="279"/>
      <c r="F103" s="279"/>
      <c r="G103" s="99"/>
      <c r="H103" s="99"/>
      <c r="I103" s="99"/>
      <c r="J103" s="99"/>
      <c r="K103" s="99"/>
      <c r="L103" s="99"/>
    </row>
    <row r="104" ht="15.75" customHeight="1">
      <c r="A104" s="276"/>
      <c r="B104" s="277"/>
      <c r="C104" s="278"/>
      <c r="D104" s="99"/>
      <c r="E104" s="279"/>
      <c r="F104" s="279"/>
      <c r="G104" s="99"/>
      <c r="H104" s="99"/>
      <c r="I104" s="99"/>
      <c r="J104" s="99"/>
      <c r="K104" s="99"/>
      <c r="L104" s="99"/>
    </row>
    <row r="105" ht="15.75" customHeight="1">
      <c r="A105" s="276"/>
      <c r="B105" s="277"/>
      <c r="C105" s="278"/>
      <c r="D105" s="99"/>
      <c r="E105" s="279"/>
      <c r="F105" s="279"/>
      <c r="G105" s="99"/>
      <c r="H105" s="99"/>
      <c r="I105" s="99"/>
      <c r="J105" s="99"/>
      <c r="K105" s="99"/>
      <c r="L105" s="99"/>
    </row>
    <row r="106" ht="15.75" customHeight="1">
      <c r="A106" s="276"/>
      <c r="B106" s="277"/>
      <c r="C106" s="278"/>
      <c r="D106" s="99"/>
      <c r="E106" s="279"/>
      <c r="F106" s="279"/>
      <c r="G106" s="99"/>
      <c r="H106" s="99"/>
      <c r="I106" s="99"/>
      <c r="J106" s="99"/>
      <c r="K106" s="99"/>
      <c r="L106" s="99"/>
    </row>
    <row r="107" ht="15.75" customHeight="1">
      <c r="A107" s="276"/>
      <c r="B107" s="277"/>
      <c r="C107" s="278"/>
      <c r="D107" s="99"/>
      <c r="E107" s="279"/>
      <c r="F107" s="279"/>
      <c r="G107" s="99"/>
      <c r="H107" s="99"/>
      <c r="I107" s="99"/>
      <c r="J107" s="99"/>
      <c r="K107" s="99"/>
      <c r="L107" s="99"/>
    </row>
    <row r="108" ht="15.75" customHeight="1">
      <c r="A108" s="276"/>
      <c r="B108" s="277"/>
      <c r="C108" s="278"/>
      <c r="D108" s="99"/>
      <c r="E108" s="279"/>
      <c r="F108" s="279"/>
      <c r="G108" s="99"/>
      <c r="H108" s="99"/>
      <c r="I108" s="99"/>
      <c r="J108" s="99"/>
      <c r="K108" s="99"/>
      <c r="L108" s="99"/>
    </row>
    <row r="109" ht="15.75" customHeight="1">
      <c r="A109" s="276"/>
      <c r="B109" s="277"/>
      <c r="C109" s="278"/>
      <c r="D109" s="99"/>
      <c r="E109" s="279"/>
      <c r="F109" s="279"/>
      <c r="G109" s="99"/>
      <c r="H109" s="99"/>
      <c r="I109" s="99"/>
      <c r="J109" s="99"/>
      <c r="K109" s="99"/>
      <c r="L109" s="99"/>
    </row>
    <row r="110" ht="15.75" customHeight="1">
      <c r="A110" s="276"/>
      <c r="B110" s="277"/>
      <c r="C110" s="278"/>
      <c r="D110" s="99"/>
      <c r="E110" s="279"/>
      <c r="F110" s="279"/>
      <c r="G110" s="99"/>
      <c r="H110" s="99"/>
      <c r="I110" s="99"/>
      <c r="J110" s="99"/>
      <c r="K110" s="99"/>
      <c r="L110" s="99"/>
    </row>
    <row r="111" ht="15.75" customHeight="1">
      <c r="A111" s="276"/>
      <c r="B111" s="277"/>
      <c r="C111" s="278"/>
      <c r="D111" s="99"/>
      <c r="E111" s="279"/>
      <c r="F111" s="279"/>
      <c r="G111" s="99"/>
      <c r="H111" s="99"/>
      <c r="I111" s="99"/>
      <c r="J111" s="99"/>
      <c r="K111" s="99"/>
      <c r="L111" s="99"/>
    </row>
    <row r="112" ht="15.75" customHeight="1">
      <c r="A112" s="276"/>
      <c r="B112" s="277"/>
      <c r="C112" s="278"/>
      <c r="D112" s="99"/>
      <c r="E112" s="279"/>
      <c r="F112" s="279"/>
      <c r="G112" s="99"/>
      <c r="H112" s="99"/>
      <c r="I112" s="99"/>
      <c r="J112" s="99"/>
      <c r="K112" s="99"/>
      <c r="L112" s="99"/>
    </row>
    <row r="113" ht="15.75" customHeight="1">
      <c r="A113" s="276"/>
      <c r="B113" s="277"/>
      <c r="C113" s="278"/>
      <c r="D113" s="99"/>
      <c r="E113" s="279"/>
      <c r="F113" s="279"/>
      <c r="G113" s="99"/>
      <c r="H113" s="99"/>
      <c r="I113" s="99"/>
      <c r="J113" s="99"/>
      <c r="K113" s="99"/>
      <c r="L113" s="99"/>
    </row>
    <row r="114" ht="15.75" customHeight="1">
      <c r="A114" s="276"/>
      <c r="B114" s="277"/>
      <c r="C114" s="278"/>
      <c r="D114" s="99"/>
      <c r="E114" s="279"/>
      <c r="F114" s="279"/>
      <c r="G114" s="99"/>
      <c r="H114" s="99"/>
      <c r="I114" s="99"/>
      <c r="J114" s="99"/>
      <c r="K114" s="99"/>
      <c r="L114" s="99"/>
    </row>
    <row r="115" ht="15.75" customHeight="1">
      <c r="A115" s="276"/>
      <c r="B115" s="277"/>
      <c r="C115" s="278"/>
      <c r="D115" s="99"/>
      <c r="E115" s="279"/>
      <c r="F115" s="279"/>
      <c r="G115" s="99"/>
      <c r="H115" s="99"/>
      <c r="I115" s="99"/>
      <c r="J115" s="99"/>
      <c r="K115" s="99"/>
      <c r="L115" s="99"/>
    </row>
    <row r="116" ht="15.75" customHeight="1">
      <c r="A116" s="276"/>
      <c r="B116" s="277"/>
      <c r="C116" s="278"/>
      <c r="D116" s="99"/>
      <c r="E116" s="279"/>
      <c r="F116" s="279"/>
      <c r="G116" s="99"/>
      <c r="H116" s="99"/>
      <c r="I116" s="99"/>
      <c r="J116" s="99"/>
      <c r="K116" s="99"/>
      <c r="L116" s="99"/>
    </row>
    <row r="117" ht="15.75" customHeight="1">
      <c r="A117" s="276"/>
      <c r="B117" s="277"/>
      <c r="C117" s="278"/>
      <c r="D117" s="99"/>
      <c r="E117" s="279"/>
      <c r="F117" s="279"/>
      <c r="G117" s="99"/>
      <c r="H117" s="99"/>
      <c r="I117" s="99"/>
      <c r="J117" s="99"/>
      <c r="K117" s="99"/>
      <c r="L117" s="99"/>
    </row>
    <row r="118" ht="15.75" customHeight="1">
      <c r="A118" s="276"/>
      <c r="B118" s="277"/>
      <c r="C118" s="278"/>
      <c r="D118" s="99"/>
      <c r="E118" s="279"/>
      <c r="F118" s="279"/>
      <c r="G118" s="99"/>
      <c r="H118" s="99"/>
      <c r="I118" s="99"/>
      <c r="J118" s="99"/>
      <c r="K118" s="99"/>
      <c r="L118" s="99"/>
    </row>
    <row r="119" ht="15.75" customHeight="1">
      <c r="A119" s="276"/>
      <c r="B119" s="277"/>
      <c r="C119" s="278"/>
      <c r="D119" s="99"/>
      <c r="E119" s="279"/>
      <c r="F119" s="279"/>
      <c r="G119" s="99"/>
      <c r="H119" s="99"/>
      <c r="I119" s="99"/>
      <c r="J119" s="99"/>
      <c r="K119" s="99"/>
      <c r="L119" s="99"/>
    </row>
    <row r="120" ht="15.75" customHeight="1">
      <c r="A120" s="276"/>
      <c r="B120" s="277"/>
      <c r="C120" s="278"/>
      <c r="D120" s="99"/>
      <c r="E120" s="279"/>
      <c r="F120" s="279"/>
      <c r="G120" s="99"/>
      <c r="H120" s="99"/>
      <c r="I120" s="99"/>
      <c r="J120" s="99"/>
      <c r="K120" s="99"/>
      <c r="L120" s="99"/>
    </row>
    <row r="121" ht="15.75" customHeight="1">
      <c r="A121" s="276"/>
      <c r="B121" s="277"/>
      <c r="C121" s="278"/>
      <c r="D121" s="99"/>
      <c r="E121" s="279"/>
      <c r="F121" s="279"/>
      <c r="G121" s="99"/>
      <c r="H121" s="99"/>
      <c r="I121" s="99"/>
      <c r="J121" s="99"/>
      <c r="K121" s="99"/>
      <c r="L121" s="99"/>
    </row>
    <row r="122" ht="15.75" customHeight="1">
      <c r="A122" s="276"/>
      <c r="B122" s="277"/>
      <c r="C122" s="278"/>
      <c r="D122" s="99"/>
      <c r="E122" s="279"/>
      <c r="F122" s="279"/>
      <c r="G122" s="99"/>
      <c r="H122" s="99"/>
      <c r="I122" s="99"/>
      <c r="J122" s="99"/>
      <c r="K122" s="99"/>
      <c r="L122" s="99"/>
    </row>
    <row r="123" ht="15.75" customHeight="1">
      <c r="A123" s="276"/>
      <c r="B123" s="277"/>
      <c r="C123" s="278"/>
      <c r="D123" s="99"/>
      <c r="E123" s="279"/>
      <c r="F123" s="279"/>
      <c r="G123" s="99"/>
      <c r="H123" s="99"/>
      <c r="I123" s="99"/>
      <c r="J123" s="99"/>
      <c r="K123" s="99"/>
      <c r="L123" s="99"/>
    </row>
    <row r="124" ht="15.75" customHeight="1">
      <c r="A124" s="276"/>
      <c r="B124" s="277"/>
      <c r="C124" s="278"/>
      <c r="D124" s="99"/>
      <c r="E124" s="279"/>
      <c r="F124" s="279"/>
      <c r="G124" s="99"/>
      <c r="H124" s="99"/>
      <c r="I124" s="99"/>
      <c r="J124" s="99"/>
      <c r="K124" s="99"/>
      <c r="L124" s="99"/>
    </row>
    <row r="125" ht="15.75" customHeight="1">
      <c r="A125" s="276"/>
      <c r="B125" s="277"/>
      <c r="C125" s="278"/>
      <c r="D125" s="99"/>
      <c r="E125" s="279"/>
      <c r="F125" s="279"/>
      <c r="G125" s="99"/>
      <c r="H125" s="99"/>
      <c r="I125" s="99"/>
      <c r="J125" s="99"/>
      <c r="K125" s="99"/>
      <c r="L125" s="99"/>
    </row>
    <row r="126" ht="15.75" customHeight="1">
      <c r="A126" s="276"/>
      <c r="B126" s="277"/>
      <c r="C126" s="278"/>
      <c r="D126" s="99"/>
      <c r="E126" s="279"/>
      <c r="F126" s="279"/>
      <c r="G126" s="99"/>
      <c r="H126" s="99"/>
      <c r="I126" s="99"/>
      <c r="J126" s="99"/>
      <c r="K126" s="99"/>
      <c r="L126" s="99"/>
    </row>
    <row r="127" ht="15.75" customHeight="1">
      <c r="A127" s="276"/>
      <c r="B127" s="277"/>
      <c r="C127" s="278"/>
      <c r="D127" s="99"/>
      <c r="E127" s="279"/>
      <c r="F127" s="279"/>
      <c r="G127" s="99"/>
      <c r="H127" s="99"/>
      <c r="I127" s="99"/>
      <c r="J127" s="99"/>
      <c r="K127" s="99"/>
      <c r="L127" s="99"/>
    </row>
    <row r="128" ht="15.75" customHeight="1">
      <c r="A128" s="276"/>
      <c r="B128" s="277"/>
      <c r="C128" s="278"/>
      <c r="D128" s="99"/>
      <c r="E128" s="279"/>
      <c r="F128" s="279"/>
      <c r="G128" s="99"/>
      <c r="H128" s="99"/>
      <c r="I128" s="99"/>
      <c r="J128" s="99"/>
      <c r="K128" s="99"/>
      <c r="L128" s="99"/>
    </row>
    <row r="129" ht="15.75" customHeight="1">
      <c r="A129" s="276"/>
      <c r="B129" s="277"/>
      <c r="C129" s="278"/>
      <c r="D129" s="99"/>
      <c r="E129" s="279"/>
      <c r="F129" s="279"/>
      <c r="G129" s="99"/>
      <c r="H129" s="99"/>
      <c r="I129" s="99"/>
      <c r="J129" s="99"/>
      <c r="K129" s="99"/>
      <c r="L129" s="99"/>
    </row>
    <row r="130" ht="15.75" customHeight="1">
      <c r="A130" s="276"/>
      <c r="B130" s="277"/>
      <c r="C130" s="278"/>
      <c r="D130" s="99"/>
      <c r="E130" s="279"/>
      <c r="F130" s="279"/>
      <c r="G130" s="99"/>
      <c r="H130" s="99"/>
      <c r="I130" s="99"/>
      <c r="J130" s="99"/>
      <c r="K130" s="99"/>
      <c r="L130" s="99"/>
    </row>
    <row r="131" ht="15.75" customHeight="1">
      <c r="A131" s="276"/>
      <c r="B131" s="277"/>
      <c r="C131" s="278"/>
      <c r="D131" s="99"/>
      <c r="E131" s="279"/>
      <c r="F131" s="279"/>
      <c r="G131" s="99"/>
      <c r="H131" s="99"/>
      <c r="I131" s="99"/>
      <c r="J131" s="99"/>
      <c r="K131" s="99"/>
      <c r="L131" s="99"/>
    </row>
    <row r="132" ht="15.75" customHeight="1">
      <c r="A132" s="276"/>
      <c r="B132" s="277"/>
      <c r="C132" s="278"/>
      <c r="D132" s="99"/>
      <c r="E132" s="279"/>
      <c r="F132" s="279"/>
      <c r="G132" s="99"/>
      <c r="H132" s="99"/>
      <c r="I132" s="99"/>
      <c r="J132" s="99"/>
      <c r="K132" s="99"/>
      <c r="L132" s="99"/>
    </row>
    <row r="133" ht="15.75" customHeight="1">
      <c r="A133" s="276"/>
      <c r="B133" s="277"/>
      <c r="C133" s="278"/>
      <c r="D133" s="99"/>
      <c r="E133" s="279"/>
      <c r="F133" s="279"/>
      <c r="G133" s="99"/>
      <c r="H133" s="99"/>
      <c r="I133" s="99"/>
      <c r="J133" s="99"/>
      <c r="K133" s="99"/>
      <c r="L133" s="99"/>
    </row>
    <row r="134" ht="15.75" customHeight="1">
      <c r="A134" s="276"/>
      <c r="B134" s="277"/>
      <c r="C134" s="278"/>
      <c r="D134" s="99"/>
      <c r="E134" s="279"/>
      <c r="F134" s="279"/>
      <c r="G134" s="99"/>
      <c r="H134" s="99"/>
      <c r="I134" s="99"/>
      <c r="J134" s="99"/>
      <c r="K134" s="99"/>
      <c r="L134" s="99"/>
    </row>
    <row r="135" ht="15.75" customHeight="1">
      <c r="A135" s="276"/>
      <c r="B135" s="277"/>
      <c r="C135" s="278"/>
      <c r="D135" s="99"/>
      <c r="E135" s="279"/>
      <c r="F135" s="279"/>
      <c r="G135" s="99"/>
      <c r="H135" s="99"/>
      <c r="I135" s="99"/>
      <c r="J135" s="99"/>
      <c r="K135" s="99"/>
      <c r="L135" s="99"/>
    </row>
    <row r="136" ht="15.75" customHeight="1">
      <c r="A136" s="276"/>
      <c r="B136" s="277"/>
      <c r="C136" s="278"/>
      <c r="D136" s="99"/>
      <c r="E136" s="279"/>
      <c r="F136" s="279"/>
      <c r="G136" s="99"/>
      <c r="H136" s="99"/>
      <c r="I136" s="99"/>
      <c r="J136" s="99"/>
      <c r="K136" s="99"/>
      <c r="L136" s="99"/>
    </row>
    <row r="137" ht="15.75" customHeight="1">
      <c r="A137" s="276"/>
      <c r="B137" s="277"/>
      <c r="C137" s="278"/>
      <c r="D137" s="99"/>
      <c r="E137" s="279"/>
      <c r="F137" s="279"/>
      <c r="G137" s="99"/>
      <c r="H137" s="99"/>
      <c r="I137" s="99"/>
      <c r="J137" s="99"/>
      <c r="K137" s="99"/>
      <c r="L137" s="99"/>
    </row>
    <row r="138" ht="15.75" customHeight="1">
      <c r="A138" s="276"/>
      <c r="B138" s="277"/>
      <c r="C138" s="278"/>
      <c r="D138" s="99"/>
      <c r="E138" s="279"/>
      <c r="F138" s="279"/>
      <c r="G138" s="99"/>
      <c r="H138" s="99"/>
      <c r="I138" s="99"/>
      <c r="J138" s="99"/>
      <c r="K138" s="99"/>
      <c r="L138" s="99"/>
    </row>
    <row r="139" ht="15.75" customHeight="1">
      <c r="A139" s="276"/>
      <c r="B139" s="277"/>
      <c r="C139" s="278"/>
      <c r="D139" s="99"/>
      <c r="E139" s="279"/>
      <c r="F139" s="279"/>
      <c r="G139" s="99"/>
      <c r="H139" s="99"/>
      <c r="I139" s="99"/>
      <c r="J139" s="99"/>
      <c r="K139" s="99"/>
      <c r="L139" s="99"/>
    </row>
    <row r="140" ht="15.75" customHeight="1">
      <c r="A140" s="276"/>
      <c r="B140" s="277"/>
      <c r="C140" s="278"/>
      <c r="D140" s="99"/>
      <c r="E140" s="279"/>
      <c r="F140" s="279"/>
      <c r="G140" s="99"/>
      <c r="H140" s="99"/>
      <c r="I140" s="99"/>
      <c r="J140" s="99"/>
      <c r="K140" s="99"/>
      <c r="L140" s="99"/>
    </row>
    <row r="141" ht="15.75" customHeight="1">
      <c r="A141" s="276"/>
      <c r="B141" s="277"/>
      <c r="C141" s="278"/>
      <c r="D141" s="99"/>
      <c r="E141" s="279"/>
      <c r="F141" s="279"/>
      <c r="G141" s="99"/>
      <c r="H141" s="99"/>
      <c r="I141" s="99"/>
      <c r="J141" s="99"/>
      <c r="K141" s="99"/>
      <c r="L141" s="99"/>
    </row>
    <row r="142" ht="15.75" customHeight="1">
      <c r="A142" s="276"/>
      <c r="B142" s="277"/>
      <c r="C142" s="278"/>
      <c r="D142" s="99"/>
      <c r="E142" s="279"/>
      <c r="F142" s="279"/>
      <c r="G142" s="99"/>
      <c r="H142" s="99"/>
      <c r="I142" s="99"/>
      <c r="J142" s="99"/>
      <c r="K142" s="99"/>
      <c r="L142" s="99"/>
    </row>
    <row r="143" ht="15.75" customHeight="1">
      <c r="A143" s="276"/>
      <c r="B143" s="277"/>
      <c r="C143" s="278"/>
      <c r="D143" s="99"/>
      <c r="E143" s="279"/>
      <c r="F143" s="279"/>
      <c r="G143" s="99"/>
      <c r="H143" s="99"/>
      <c r="I143" s="99"/>
      <c r="J143" s="99"/>
      <c r="K143" s="99"/>
      <c r="L143" s="99"/>
    </row>
    <row r="144" ht="15.75" customHeight="1">
      <c r="A144" s="276"/>
      <c r="B144" s="277"/>
      <c r="C144" s="278"/>
      <c r="D144" s="99"/>
      <c r="E144" s="279"/>
      <c r="F144" s="279"/>
      <c r="G144" s="99"/>
      <c r="H144" s="99"/>
      <c r="I144" s="99"/>
      <c r="J144" s="99"/>
      <c r="K144" s="99"/>
      <c r="L144" s="99"/>
    </row>
    <row r="145" ht="15.75" customHeight="1">
      <c r="A145" s="276"/>
      <c r="B145" s="277"/>
      <c r="C145" s="278"/>
      <c r="D145" s="99"/>
      <c r="E145" s="279"/>
      <c r="F145" s="279"/>
      <c r="G145" s="99"/>
      <c r="H145" s="99"/>
      <c r="I145" s="99"/>
      <c r="J145" s="99"/>
      <c r="K145" s="99"/>
      <c r="L145" s="99"/>
    </row>
    <row r="146" ht="15.75" customHeight="1">
      <c r="A146" s="276"/>
      <c r="B146" s="277"/>
      <c r="C146" s="278"/>
      <c r="D146" s="99"/>
      <c r="E146" s="279"/>
      <c r="F146" s="279"/>
      <c r="G146" s="99"/>
      <c r="H146" s="99"/>
      <c r="I146" s="99"/>
      <c r="J146" s="99"/>
      <c r="K146" s="99"/>
      <c r="L146" s="99"/>
    </row>
    <row r="147" ht="15.75" customHeight="1">
      <c r="A147" s="276"/>
      <c r="B147" s="277"/>
      <c r="C147" s="278"/>
      <c r="D147" s="99"/>
      <c r="E147" s="279"/>
      <c r="F147" s="279"/>
      <c r="G147" s="99"/>
      <c r="H147" s="99"/>
      <c r="I147" s="99"/>
      <c r="J147" s="99"/>
      <c r="K147" s="99"/>
      <c r="L147" s="99"/>
    </row>
    <row r="148" ht="15.75" customHeight="1">
      <c r="A148" s="276"/>
      <c r="B148" s="277"/>
      <c r="C148" s="278"/>
      <c r="D148" s="99"/>
      <c r="E148" s="279"/>
      <c r="F148" s="279"/>
      <c r="G148" s="99"/>
      <c r="H148" s="99"/>
      <c r="I148" s="99"/>
      <c r="J148" s="99"/>
      <c r="K148" s="99"/>
      <c r="L148" s="99"/>
    </row>
    <row r="149" ht="15.75" customHeight="1">
      <c r="A149" s="276"/>
      <c r="B149" s="277"/>
      <c r="C149" s="278"/>
      <c r="D149" s="99"/>
      <c r="E149" s="279"/>
      <c r="F149" s="279"/>
      <c r="G149" s="99"/>
      <c r="H149" s="99"/>
      <c r="I149" s="99"/>
      <c r="J149" s="99"/>
      <c r="K149" s="99"/>
      <c r="L149" s="99"/>
    </row>
    <row r="150" ht="15.75" customHeight="1">
      <c r="A150" s="276"/>
      <c r="B150" s="277"/>
      <c r="C150" s="278"/>
      <c r="D150" s="99"/>
      <c r="E150" s="279"/>
      <c r="F150" s="279"/>
      <c r="G150" s="99"/>
      <c r="H150" s="99"/>
      <c r="I150" s="99"/>
      <c r="J150" s="99"/>
      <c r="K150" s="99"/>
      <c r="L150" s="99"/>
    </row>
    <row r="151" ht="15.75" customHeight="1">
      <c r="A151" s="276"/>
      <c r="B151" s="277"/>
      <c r="C151" s="278"/>
      <c r="D151" s="99"/>
      <c r="E151" s="279"/>
      <c r="F151" s="279"/>
      <c r="G151" s="99"/>
      <c r="H151" s="99"/>
      <c r="I151" s="99"/>
      <c r="J151" s="99"/>
      <c r="K151" s="99"/>
      <c r="L151" s="99"/>
    </row>
    <row r="152" ht="15.75" customHeight="1">
      <c r="A152" s="276"/>
      <c r="B152" s="277"/>
      <c r="C152" s="278"/>
      <c r="D152" s="99"/>
      <c r="E152" s="279"/>
      <c r="F152" s="279"/>
      <c r="G152" s="99"/>
      <c r="H152" s="99"/>
      <c r="I152" s="99"/>
      <c r="J152" s="99"/>
      <c r="K152" s="99"/>
      <c r="L152" s="99"/>
    </row>
    <row r="153" ht="15.75" customHeight="1">
      <c r="A153" s="276"/>
      <c r="B153" s="277"/>
      <c r="C153" s="278"/>
      <c r="D153" s="99"/>
      <c r="E153" s="279"/>
      <c r="F153" s="279"/>
      <c r="G153" s="99"/>
      <c r="H153" s="99"/>
      <c r="I153" s="99"/>
      <c r="J153" s="99"/>
      <c r="K153" s="99"/>
      <c r="L153" s="99"/>
    </row>
    <row r="154" ht="15.75" customHeight="1">
      <c r="A154" s="276"/>
      <c r="B154" s="277"/>
      <c r="C154" s="278"/>
      <c r="D154" s="99"/>
      <c r="E154" s="279"/>
      <c r="F154" s="279"/>
      <c r="G154" s="99"/>
      <c r="H154" s="99"/>
      <c r="I154" s="99"/>
      <c r="J154" s="99"/>
      <c r="K154" s="99"/>
      <c r="L154" s="99"/>
    </row>
    <row r="155" ht="15.75" customHeight="1">
      <c r="A155" s="276"/>
      <c r="B155" s="277"/>
      <c r="C155" s="278"/>
      <c r="D155" s="99"/>
      <c r="E155" s="279"/>
      <c r="F155" s="279"/>
      <c r="G155" s="99"/>
      <c r="H155" s="99"/>
      <c r="I155" s="99"/>
      <c r="J155" s="99"/>
      <c r="K155" s="99"/>
      <c r="L155" s="99"/>
    </row>
    <row r="156" ht="15.75" customHeight="1">
      <c r="A156" s="276"/>
      <c r="B156" s="277"/>
      <c r="C156" s="278"/>
      <c r="D156" s="99"/>
      <c r="E156" s="279"/>
      <c r="F156" s="279"/>
      <c r="G156" s="99"/>
      <c r="H156" s="99"/>
      <c r="I156" s="99"/>
      <c r="J156" s="99"/>
      <c r="K156" s="99"/>
      <c r="L156" s="99"/>
    </row>
    <row r="157" ht="15.75" customHeight="1">
      <c r="A157" s="276"/>
      <c r="B157" s="277"/>
      <c r="C157" s="278"/>
      <c r="D157" s="99"/>
      <c r="E157" s="279"/>
      <c r="F157" s="279"/>
      <c r="G157" s="99"/>
      <c r="H157" s="99"/>
      <c r="I157" s="99"/>
      <c r="J157" s="99"/>
      <c r="K157" s="99"/>
      <c r="L157" s="99"/>
    </row>
    <row r="158" ht="15.75" customHeight="1">
      <c r="A158" s="276"/>
      <c r="B158" s="277"/>
      <c r="C158" s="278"/>
      <c r="D158" s="99"/>
      <c r="E158" s="279"/>
      <c r="F158" s="279"/>
      <c r="G158" s="99"/>
      <c r="H158" s="99"/>
      <c r="I158" s="99"/>
      <c r="J158" s="99"/>
      <c r="K158" s="99"/>
      <c r="L158" s="99"/>
    </row>
    <row r="159" ht="15.75" customHeight="1">
      <c r="A159" s="276"/>
      <c r="B159" s="277"/>
      <c r="C159" s="278"/>
      <c r="D159" s="99"/>
      <c r="E159" s="279"/>
      <c r="F159" s="279"/>
      <c r="G159" s="99"/>
      <c r="H159" s="99"/>
      <c r="I159" s="99"/>
      <c r="J159" s="99"/>
      <c r="K159" s="99"/>
      <c r="L159" s="99"/>
    </row>
    <row r="160" ht="15.75" customHeight="1">
      <c r="A160" s="276"/>
      <c r="B160" s="277"/>
      <c r="C160" s="278"/>
      <c r="D160" s="99"/>
      <c r="E160" s="279"/>
      <c r="F160" s="279"/>
      <c r="G160" s="99"/>
      <c r="H160" s="99"/>
      <c r="I160" s="99"/>
      <c r="J160" s="99"/>
      <c r="K160" s="99"/>
      <c r="L160" s="99"/>
    </row>
    <row r="161" ht="15.75" customHeight="1">
      <c r="A161" s="276"/>
      <c r="B161" s="277"/>
      <c r="C161" s="278"/>
      <c r="D161" s="99"/>
      <c r="E161" s="279"/>
      <c r="F161" s="279"/>
      <c r="G161" s="99"/>
      <c r="H161" s="99"/>
      <c r="I161" s="99"/>
      <c r="J161" s="99"/>
      <c r="K161" s="99"/>
      <c r="L161" s="99"/>
    </row>
    <row r="162" ht="15.75" customHeight="1">
      <c r="A162" s="276"/>
      <c r="B162" s="277"/>
      <c r="C162" s="278"/>
      <c r="D162" s="99"/>
      <c r="E162" s="279"/>
      <c r="F162" s="279"/>
      <c r="G162" s="99"/>
      <c r="H162" s="99"/>
      <c r="I162" s="99"/>
      <c r="J162" s="99"/>
      <c r="K162" s="99"/>
      <c r="L162" s="99"/>
    </row>
    <row r="163" ht="15.75" customHeight="1">
      <c r="A163" s="276"/>
      <c r="B163" s="277"/>
      <c r="C163" s="278"/>
      <c r="D163" s="99"/>
      <c r="E163" s="279"/>
      <c r="F163" s="279"/>
      <c r="G163" s="99"/>
      <c r="H163" s="99"/>
      <c r="I163" s="99"/>
      <c r="J163" s="99"/>
      <c r="K163" s="99"/>
      <c r="L163" s="99"/>
    </row>
    <row r="164" ht="15.75" customHeight="1">
      <c r="A164" s="276"/>
      <c r="B164" s="277"/>
      <c r="C164" s="278"/>
      <c r="D164" s="99"/>
      <c r="E164" s="279"/>
      <c r="F164" s="279"/>
      <c r="G164" s="99"/>
      <c r="H164" s="99"/>
      <c r="I164" s="99"/>
      <c r="J164" s="99"/>
      <c r="K164" s="99"/>
      <c r="L164" s="99"/>
    </row>
    <row r="165" ht="15.75" customHeight="1">
      <c r="A165" s="276"/>
      <c r="B165" s="277"/>
      <c r="C165" s="278"/>
      <c r="D165" s="99"/>
      <c r="E165" s="279"/>
      <c r="F165" s="279"/>
      <c r="G165" s="99"/>
      <c r="H165" s="99"/>
      <c r="I165" s="99"/>
      <c r="J165" s="99"/>
      <c r="K165" s="99"/>
      <c r="L165" s="99"/>
    </row>
    <row r="166" ht="15.75" customHeight="1">
      <c r="A166" s="276"/>
      <c r="B166" s="277"/>
      <c r="C166" s="278"/>
      <c r="D166" s="99"/>
      <c r="E166" s="279"/>
      <c r="F166" s="279"/>
      <c r="G166" s="99"/>
      <c r="H166" s="99"/>
      <c r="I166" s="99"/>
      <c r="J166" s="99"/>
      <c r="K166" s="99"/>
      <c r="L166" s="99"/>
    </row>
    <row r="167" ht="15.75" customHeight="1">
      <c r="A167" s="276"/>
      <c r="B167" s="277"/>
      <c r="C167" s="278"/>
      <c r="D167" s="99"/>
      <c r="E167" s="279"/>
      <c r="F167" s="279"/>
      <c r="G167" s="99"/>
      <c r="H167" s="99"/>
      <c r="I167" s="99"/>
      <c r="J167" s="99"/>
      <c r="K167" s="99"/>
      <c r="L167" s="99"/>
    </row>
    <row r="168" ht="15.75" customHeight="1">
      <c r="A168" s="276"/>
      <c r="B168" s="277"/>
      <c r="C168" s="278"/>
      <c r="D168" s="99"/>
      <c r="E168" s="279"/>
      <c r="F168" s="279"/>
      <c r="G168" s="99"/>
      <c r="H168" s="99"/>
      <c r="I168" s="99"/>
      <c r="J168" s="99"/>
      <c r="K168" s="99"/>
      <c r="L168" s="99"/>
    </row>
    <row r="169" ht="15.75" customHeight="1">
      <c r="A169" s="276"/>
      <c r="B169" s="277"/>
      <c r="C169" s="278"/>
      <c r="D169" s="99"/>
      <c r="E169" s="279"/>
      <c r="F169" s="279"/>
      <c r="G169" s="99"/>
      <c r="H169" s="99"/>
      <c r="I169" s="99"/>
      <c r="J169" s="99"/>
      <c r="K169" s="99"/>
      <c r="L169" s="99"/>
    </row>
    <row r="170" ht="15.75" customHeight="1">
      <c r="A170" s="276"/>
      <c r="B170" s="277"/>
      <c r="C170" s="278"/>
      <c r="D170" s="99"/>
      <c r="E170" s="279"/>
      <c r="F170" s="279"/>
      <c r="G170" s="99"/>
      <c r="H170" s="99"/>
      <c r="I170" s="99"/>
      <c r="J170" s="99"/>
      <c r="K170" s="99"/>
      <c r="L170" s="99"/>
    </row>
    <row r="171" ht="15.75" customHeight="1">
      <c r="A171" s="276"/>
      <c r="B171" s="277"/>
      <c r="C171" s="278"/>
      <c r="D171" s="99"/>
      <c r="E171" s="279"/>
      <c r="F171" s="279"/>
      <c r="G171" s="99"/>
      <c r="H171" s="99"/>
      <c r="I171" s="99"/>
      <c r="J171" s="99"/>
      <c r="K171" s="99"/>
      <c r="L171" s="99"/>
    </row>
    <row r="172" ht="15.75" customHeight="1">
      <c r="A172" s="276"/>
      <c r="B172" s="277"/>
      <c r="C172" s="278"/>
      <c r="D172" s="99"/>
      <c r="E172" s="279"/>
      <c r="F172" s="279"/>
      <c r="G172" s="99"/>
      <c r="H172" s="99"/>
      <c r="I172" s="99"/>
      <c r="J172" s="99"/>
      <c r="K172" s="99"/>
      <c r="L172" s="99"/>
    </row>
    <row r="173" ht="15.75" customHeight="1">
      <c r="A173" s="276"/>
      <c r="B173" s="277"/>
      <c r="C173" s="278"/>
      <c r="D173" s="99"/>
      <c r="E173" s="279"/>
      <c r="F173" s="279"/>
      <c r="G173" s="99"/>
      <c r="H173" s="99"/>
      <c r="I173" s="99"/>
      <c r="J173" s="99"/>
      <c r="K173" s="99"/>
      <c r="L173" s="99"/>
    </row>
    <row r="174" ht="15.75" customHeight="1">
      <c r="A174" s="276"/>
      <c r="B174" s="277"/>
      <c r="C174" s="278"/>
      <c r="D174" s="99"/>
      <c r="E174" s="279"/>
      <c r="F174" s="279"/>
      <c r="G174" s="99"/>
      <c r="H174" s="99"/>
      <c r="I174" s="99"/>
      <c r="J174" s="99"/>
      <c r="K174" s="99"/>
      <c r="L174" s="99"/>
    </row>
    <row r="175" ht="15.75" customHeight="1">
      <c r="A175" s="276"/>
      <c r="B175" s="277"/>
      <c r="C175" s="278"/>
      <c r="D175" s="99"/>
      <c r="E175" s="279"/>
      <c r="F175" s="279"/>
      <c r="G175" s="99"/>
      <c r="H175" s="99"/>
      <c r="I175" s="99"/>
      <c r="J175" s="99"/>
      <c r="K175" s="99"/>
      <c r="L175" s="99"/>
    </row>
    <row r="176" ht="15.75" customHeight="1">
      <c r="A176" s="276"/>
      <c r="B176" s="277"/>
      <c r="C176" s="278"/>
      <c r="D176" s="99"/>
      <c r="E176" s="279"/>
      <c r="F176" s="279"/>
      <c r="G176" s="99"/>
      <c r="H176" s="99"/>
      <c r="I176" s="99"/>
      <c r="J176" s="99"/>
      <c r="K176" s="99"/>
      <c r="L176" s="99"/>
    </row>
    <row r="177" ht="15.75" customHeight="1">
      <c r="A177" s="276"/>
      <c r="B177" s="277"/>
      <c r="C177" s="278"/>
      <c r="D177" s="99"/>
      <c r="E177" s="279"/>
      <c r="F177" s="279"/>
      <c r="G177" s="99"/>
      <c r="H177" s="99"/>
      <c r="I177" s="99"/>
      <c r="J177" s="99"/>
      <c r="K177" s="99"/>
      <c r="L177" s="99"/>
    </row>
    <row r="178" ht="15.75" customHeight="1">
      <c r="A178" s="276"/>
      <c r="B178" s="277"/>
      <c r="C178" s="278"/>
      <c r="D178" s="99"/>
      <c r="E178" s="279"/>
      <c r="F178" s="279"/>
      <c r="G178" s="99"/>
      <c r="H178" s="99"/>
      <c r="I178" s="99"/>
      <c r="J178" s="99"/>
      <c r="K178" s="99"/>
      <c r="L178" s="99"/>
    </row>
    <row r="179" ht="15.75" customHeight="1">
      <c r="A179" s="276"/>
      <c r="B179" s="277"/>
      <c r="C179" s="278"/>
      <c r="D179" s="99"/>
      <c r="E179" s="279"/>
      <c r="F179" s="279"/>
      <c r="G179" s="99"/>
      <c r="H179" s="99"/>
      <c r="I179" s="99"/>
      <c r="J179" s="99"/>
      <c r="K179" s="99"/>
      <c r="L179" s="99"/>
    </row>
    <row r="180" ht="15.75" customHeight="1">
      <c r="A180" s="276"/>
      <c r="B180" s="277"/>
      <c r="C180" s="278"/>
      <c r="D180" s="99"/>
      <c r="E180" s="279"/>
      <c r="F180" s="279"/>
      <c r="G180" s="99"/>
      <c r="H180" s="99"/>
      <c r="I180" s="99"/>
      <c r="J180" s="99"/>
      <c r="K180" s="99"/>
      <c r="L180" s="99"/>
    </row>
    <row r="181" ht="15.75" customHeight="1">
      <c r="A181" s="276"/>
      <c r="B181" s="277"/>
      <c r="C181" s="278"/>
      <c r="D181" s="99"/>
      <c r="E181" s="279"/>
      <c r="F181" s="279"/>
      <c r="G181" s="99"/>
      <c r="H181" s="99"/>
      <c r="I181" s="99"/>
      <c r="J181" s="99"/>
      <c r="K181" s="99"/>
      <c r="L181" s="99"/>
    </row>
    <row r="182" ht="15.75" customHeight="1">
      <c r="A182" s="276"/>
      <c r="B182" s="277"/>
      <c r="C182" s="278"/>
      <c r="D182" s="99"/>
      <c r="E182" s="279"/>
      <c r="F182" s="279"/>
      <c r="G182" s="99"/>
      <c r="H182" s="99"/>
      <c r="I182" s="99"/>
      <c r="J182" s="99"/>
      <c r="K182" s="99"/>
      <c r="L182" s="99"/>
    </row>
    <row r="183" ht="15.75" customHeight="1">
      <c r="A183" s="276"/>
      <c r="B183" s="277"/>
      <c r="C183" s="278"/>
      <c r="D183" s="99"/>
      <c r="E183" s="279"/>
      <c r="F183" s="279"/>
      <c r="G183" s="99"/>
      <c r="H183" s="99"/>
      <c r="I183" s="99"/>
      <c r="J183" s="99"/>
      <c r="K183" s="99"/>
      <c r="L183" s="99"/>
    </row>
    <row r="184" ht="15.75" customHeight="1">
      <c r="A184" s="276"/>
      <c r="B184" s="277"/>
      <c r="C184" s="278"/>
      <c r="D184" s="99"/>
      <c r="E184" s="279"/>
      <c r="F184" s="279"/>
      <c r="G184" s="99"/>
      <c r="H184" s="99"/>
      <c r="I184" s="99"/>
      <c r="J184" s="99"/>
      <c r="K184" s="99"/>
      <c r="L184" s="99"/>
    </row>
    <row r="185" ht="15.75" customHeight="1">
      <c r="A185" s="276"/>
      <c r="B185" s="277"/>
      <c r="C185" s="278"/>
      <c r="D185" s="99"/>
      <c r="E185" s="279"/>
      <c r="F185" s="279"/>
      <c r="G185" s="99"/>
      <c r="H185" s="99"/>
      <c r="I185" s="99"/>
      <c r="J185" s="99"/>
      <c r="K185" s="99"/>
      <c r="L185" s="99"/>
    </row>
    <row r="186" ht="15.75" customHeight="1">
      <c r="A186" s="276"/>
      <c r="B186" s="277"/>
      <c r="C186" s="278"/>
      <c r="D186" s="99"/>
      <c r="E186" s="279"/>
      <c r="F186" s="279"/>
      <c r="G186" s="99"/>
      <c r="H186" s="99"/>
      <c r="I186" s="99"/>
      <c r="J186" s="99"/>
      <c r="K186" s="99"/>
      <c r="L186" s="99"/>
    </row>
    <row r="187" ht="15.75" customHeight="1">
      <c r="A187" s="276"/>
      <c r="B187" s="277"/>
      <c r="C187" s="278"/>
      <c r="D187" s="99"/>
      <c r="E187" s="279"/>
      <c r="F187" s="279"/>
      <c r="G187" s="99"/>
      <c r="H187" s="99"/>
      <c r="I187" s="99"/>
      <c r="J187" s="99"/>
      <c r="K187" s="99"/>
      <c r="L187" s="99"/>
    </row>
    <row r="188" ht="15.75" customHeight="1">
      <c r="A188" s="276"/>
      <c r="B188" s="277"/>
      <c r="C188" s="278"/>
      <c r="D188" s="99"/>
      <c r="E188" s="279"/>
      <c r="F188" s="279"/>
      <c r="G188" s="99"/>
      <c r="H188" s="99"/>
      <c r="I188" s="99"/>
      <c r="J188" s="99"/>
      <c r="K188" s="99"/>
      <c r="L188" s="99"/>
    </row>
    <row r="189" ht="15.75" customHeight="1">
      <c r="A189" s="276"/>
      <c r="B189" s="277"/>
      <c r="C189" s="278"/>
      <c r="D189" s="99"/>
      <c r="E189" s="279"/>
      <c r="F189" s="279"/>
      <c r="G189" s="99"/>
      <c r="H189" s="99"/>
      <c r="I189" s="99"/>
      <c r="J189" s="99"/>
      <c r="K189" s="99"/>
      <c r="L189" s="99"/>
    </row>
    <row r="190" ht="15.75" customHeight="1">
      <c r="A190" s="276"/>
      <c r="B190" s="277"/>
      <c r="C190" s="278"/>
      <c r="D190" s="99"/>
      <c r="E190" s="279"/>
      <c r="F190" s="279"/>
      <c r="G190" s="99"/>
      <c r="H190" s="99"/>
      <c r="I190" s="99"/>
      <c r="J190" s="99"/>
      <c r="K190" s="99"/>
      <c r="L190" s="99"/>
    </row>
    <row r="191" ht="15.75" customHeight="1">
      <c r="A191" s="276"/>
      <c r="B191" s="277"/>
      <c r="C191" s="278"/>
      <c r="D191" s="99"/>
      <c r="E191" s="279"/>
      <c r="F191" s="279"/>
      <c r="G191" s="99"/>
      <c r="H191" s="99"/>
      <c r="I191" s="99"/>
      <c r="J191" s="99"/>
      <c r="K191" s="99"/>
      <c r="L191" s="99"/>
    </row>
    <row r="192" ht="15.75" customHeight="1">
      <c r="A192" s="276"/>
      <c r="B192" s="277"/>
      <c r="C192" s="278"/>
      <c r="D192" s="99"/>
      <c r="E192" s="279"/>
      <c r="F192" s="279"/>
      <c r="G192" s="99"/>
      <c r="H192" s="99"/>
      <c r="I192" s="99"/>
      <c r="J192" s="99"/>
      <c r="K192" s="99"/>
      <c r="L192" s="99"/>
    </row>
    <row r="193" ht="15.75" customHeight="1">
      <c r="A193" s="276"/>
      <c r="B193" s="277"/>
      <c r="C193" s="278"/>
      <c r="D193" s="99"/>
      <c r="E193" s="279"/>
      <c r="F193" s="279"/>
      <c r="G193" s="99"/>
      <c r="H193" s="99"/>
      <c r="I193" s="99"/>
      <c r="J193" s="99"/>
      <c r="K193" s="99"/>
      <c r="L193" s="99"/>
    </row>
    <row r="194" ht="15.75" customHeight="1">
      <c r="A194" s="276"/>
      <c r="B194" s="277"/>
      <c r="C194" s="278"/>
      <c r="D194" s="99"/>
      <c r="E194" s="279"/>
      <c r="F194" s="279"/>
      <c r="G194" s="99"/>
      <c r="H194" s="99"/>
      <c r="I194" s="99"/>
      <c r="J194" s="99"/>
      <c r="K194" s="99"/>
      <c r="L194" s="99"/>
    </row>
    <row r="195" ht="15.75" customHeight="1">
      <c r="A195" s="276"/>
      <c r="B195" s="277"/>
      <c r="C195" s="278"/>
      <c r="D195" s="99"/>
      <c r="E195" s="279"/>
      <c r="F195" s="279"/>
      <c r="G195" s="99"/>
      <c r="H195" s="99"/>
      <c r="I195" s="99"/>
      <c r="J195" s="99"/>
      <c r="K195" s="99"/>
      <c r="L195" s="99"/>
    </row>
    <row r="196" ht="15.75" customHeight="1">
      <c r="A196" s="276"/>
      <c r="B196" s="277"/>
      <c r="C196" s="278"/>
      <c r="D196" s="99"/>
      <c r="E196" s="279"/>
      <c r="F196" s="279"/>
      <c r="G196" s="99"/>
      <c r="H196" s="99"/>
      <c r="I196" s="99"/>
      <c r="J196" s="99"/>
      <c r="K196" s="99"/>
      <c r="L196" s="99"/>
    </row>
    <row r="197" ht="15.75" customHeight="1">
      <c r="A197" s="276"/>
      <c r="B197" s="277"/>
      <c r="C197" s="278"/>
      <c r="D197" s="99"/>
      <c r="E197" s="279"/>
      <c r="F197" s="279"/>
      <c r="G197" s="99"/>
      <c r="H197" s="99"/>
      <c r="I197" s="99"/>
      <c r="J197" s="99"/>
      <c r="K197" s="99"/>
      <c r="L197" s="99"/>
    </row>
    <row r="198" ht="15.75" customHeight="1">
      <c r="A198" s="276"/>
      <c r="B198" s="277"/>
      <c r="C198" s="278"/>
      <c r="D198" s="99"/>
      <c r="E198" s="279"/>
      <c r="F198" s="279"/>
      <c r="G198" s="99"/>
      <c r="H198" s="99"/>
      <c r="I198" s="99"/>
      <c r="J198" s="99"/>
      <c r="K198" s="99"/>
      <c r="L198" s="99"/>
    </row>
    <row r="199" ht="15.75" customHeight="1">
      <c r="A199" s="276"/>
      <c r="B199" s="277"/>
      <c r="C199" s="278"/>
      <c r="D199" s="99"/>
      <c r="E199" s="279"/>
      <c r="F199" s="279"/>
      <c r="G199" s="99"/>
      <c r="H199" s="99"/>
      <c r="I199" s="99"/>
      <c r="J199" s="99"/>
      <c r="K199" s="99"/>
      <c r="L199" s="99"/>
    </row>
    <row r="200" ht="15.75" customHeight="1">
      <c r="A200" s="276"/>
      <c r="B200" s="277"/>
      <c r="C200" s="278"/>
      <c r="D200" s="99"/>
      <c r="E200" s="279"/>
      <c r="F200" s="279"/>
      <c r="G200" s="99"/>
      <c r="H200" s="99"/>
      <c r="I200" s="99"/>
      <c r="J200" s="99"/>
      <c r="K200" s="99"/>
      <c r="L200" s="99"/>
    </row>
    <row r="201" ht="15.75" customHeight="1">
      <c r="A201" s="276"/>
      <c r="B201" s="277"/>
      <c r="C201" s="278"/>
      <c r="D201" s="99"/>
      <c r="E201" s="279"/>
      <c r="F201" s="279"/>
      <c r="G201" s="99"/>
      <c r="H201" s="99"/>
      <c r="I201" s="99"/>
      <c r="J201" s="99"/>
      <c r="K201" s="99"/>
      <c r="L201" s="99"/>
    </row>
    <row r="202" ht="15.75" customHeight="1">
      <c r="A202" s="276"/>
      <c r="B202" s="277"/>
      <c r="C202" s="278"/>
      <c r="D202" s="99"/>
      <c r="E202" s="279"/>
      <c r="F202" s="279"/>
      <c r="G202" s="99"/>
      <c r="H202" s="99"/>
      <c r="I202" s="99"/>
      <c r="J202" s="99"/>
      <c r="K202" s="99"/>
      <c r="L202" s="99"/>
    </row>
    <row r="203" ht="15.75" customHeight="1">
      <c r="A203" s="276"/>
      <c r="B203" s="277"/>
      <c r="C203" s="278"/>
      <c r="D203" s="99"/>
      <c r="E203" s="279"/>
      <c r="F203" s="279"/>
      <c r="G203" s="99"/>
      <c r="H203" s="99"/>
      <c r="I203" s="99"/>
      <c r="J203" s="99"/>
      <c r="K203" s="99"/>
      <c r="L203" s="99"/>
    </row>
    <row r="204" ht="15.75" customHeight="1">
      <c r="A204" s="276"/>
      <c r="B204" s="277"/>
      <c r="C204" s="278"/>
      <c r="D204" s="99"/>
      <c r="E204" s="279"/>
      <c r="F204" s="279"/>
      <c r="G204" s="99"/>
      <c r="H204" s="99"/>
      <c r="I204" s="99"/>
      <c r="J204" s="99"/>
      <c r="K204" s="99"/>
      <c r="L204" s="99"/>
    </row>
    <row r="205" ht="15.75" customHeight="1">
      <c r="A205" s="276"/>
      <c r="B205" s="277"/>
      <c r="C205" s="278"/>
      <c r="D205" s="99"/>
      <c r="E205" s="279"/>
      <c r="F205" s="279"/>
      <c r="G205" s="99"/>
      <c r="H205" s="99"/>
      <c r="I205" s="99"/>
      <c r="J205" s="99"/>
      <c r="K205" s="99"/>
      <c r="L205" s="99"/>
    </row>
    <row r="206" ht="15.75" customHeight="1">
      <c r="A206" s="276"/>
      <c r="B206" s="277"/>
      <c r="C206" s="278"/>
      <c r="D206" s="99"/>
      <c r="E206" s="279"/>
      <c r="F206" s="279"/>
      <c r="G206" s="99"/>
      <c r="H206" s="99"/>
      <c r="I206" s="99"/>
      <c r="J206" s="99"/>
      <c r="K206" s="99"/>
      <c r="L206" s="99"/>
    </row>
    <row r="207" ht="15.75" customHeight="1">
      <c r="A207" s="276"/>
      <c r="B207" s="277"/>
      <c r="C207" s="278"/>
      <c r="D207" s="99"/>
      <c r="E207" s="279"/>
      <c r="F207" s="279"/>
      <c r="G207" s="99"/>
      <c r="H207" s="99"/>
      <c r="I207" s="99"/>
      <c r="J207" s="99"/>
      <c r="K207" s="99"/>
      <c r="L207" s="99"/>
    </row>
    <row r="208" ht="15.75" customHeight="1">
      <c r="A208" s="276"/>
      <c r="B208" s="277"/>
      <c r="C208" s="278"/>
      <c r="D208" s="99"/>
      <c r="E208" s="279"/>
      <c r="F208" s="279"/>
      <c r="G208" s="99"/>
      <c r="H208" s="99"/>
      <c r="I208" s="99"/>
      <c r="J208" s="99"/>
      <c r="K208" s="99"/>
      <c r="L208" s="99"/>
    </row>
    <row r="209" ht="15.75" customHeight="1">
      <c r="A209" s="276"/>
      <c r="B209" s="277"/>
      <c r="C209" s="278"/>
      <c r="D209" s="99"/>
      <c r="E209" s="279"/>
      <c r="F209" s="279"/>
      <c r="G209" s="99"/>
      <c r="H209" s="99"/>
      <c r="I209" s="99"/>
      <c r="J209" s="99"/>
      <c r="K209" s="99"/>
      <c r="L209" s="99"/>
    </row>
    <row r="210" ht="15.75" customHeight="1">
      <c r="A210" s="276"/>
      <c r="B210" s="277"/>
      <c r="C210" s="278"/>
      <c r="D210" s="99"/>
      <c r="E210" s="279"/>
      <c r="F210" s="279"/>
      <c r="G210" s="99"/>
      <c r="H210" s="99"/>
      <c r="I210" s="99"/>
      <c r="J210" s="99"/>
      <c r="K210" s="99"/>
      <c r="L210" s="99"/>
    </row>
    <row r="211" ht="15.75" customHeight="1">
      <c r="A211" s="276"/>
      <c r="B211" s="277"/>
      <c r="C211" s="278"/>
      <c r="D211" s="99"/>
      <c r="E211" s="279"/>
      <c r="F211" s="279"/>
      <c r="G211" s="99"/>
      <c r="H211" s="99"/>
      <c r="I211" s="99"/>
      <c r="J211" s="99"/>
      <c r="K211" s="99"/>
      <c r="L211" s="99"/>
    </row>
    <row r="212" ht="15.75" customHeight="1">
      <c r="A212" s="276"/>
      <c r="B212" s="277"/>
      <c r="C212" s="278"/>
      <c r="D212" s="99"/>
      <c r="E212" s="279"/>
      <c r="F212" s="279"/>
      <c r="G212" s="99"/>
      <c r="H212" s="99"/>
      <c r="I212" s="99"/>
      <c r="J212" s="99"/>
      <c r="K212" s="99"/>
      <c r="L212" s="99"/>
    </row>
    <row r="213" ht="15.75" customHeight="1">
      <c r="A213" s="276"/>
      <c r="B213" s="277"/>
      <c r="C213" s="278"/>
      <c r="D213" s="99"/>
      <c r="E213" s="279"/>
      <c r="F213" s="279"/>
      <c r="G213" s="99"/>
      <c r="H213" s="99"/>
      <c r="I213" s="99"/>
      <c r="J213" s="99"/>
      <c r="K213" s="99"/>
      <c r="L213" s="99"/>
    </row>
    <row r="214" ht="15.75" customHeight="1">
      <c r="A214" s="276"/>
      <c r="B214" s="277"/>
      <c r="C214" s="278"/>
      <c r="D214" s="99"/>
      <c r="E214" s="279"/>
      <c r="F214" s="279"/>
      <c r="G214" s="99"/>
      <c r="H214" s="99"/>
      <c r="I214" s="99"/>
      <c r="J214" s="99"/>
      <c r="K214" s="99"/>
      <c r="L214" s="99"/>
    </row>
    <row r="215" ht="15.75" customHeight="1">
      <c r="A215" s="276"/>
      <c r="B215" s="277"/>
      <c r="C215" s="278"/>
      <c r="D215" s="99"/>
      <c r="E215" s="279"/>
      <c r="F215" s="279"/>
      <c r="G215" s="99"/>
      <c r="H215" s="99"/>
      <c r="I215" s="99"/>
      <c r="J215" s="99"/>
      <c r="K215" s="99"/>
      <c r="L215" s="99"/>
    </row>
    <row r="216" ht="15.75" customHeight="1">
      <c r="A216" s="276"/>
      <c r="B216" s="277"/>
      <c r="C216" s="278"/>
      <c r="D216" s="99"/>
      <c r="E216" s="279"/>
      <c r="F216" s="279"/>
      <c r="G216" s="99"/>
      <c r="H216" s="99"/>
      <c r="I216" s="99"/>
      <c r="J216" s="99"/>
      <c r="K216" s="99"/>
      <c r="L216" s="99"/>
    </row>
    <row r="217" ht="15.75" customHeight="1">
      <c r="A217" s="276"/>
      <c r="B217" s="277"/>
      <c r="C217" s="278"/>
      <c r="D217" s="99"/>
      <c r="E217" s="279"/>
      <c r="F217" s="279"/>
      <c r="G217" s="99"/>
      <c r="H217" s="99"/>
      <c r="I217" s="99"/>
      <c r="J217" s="99"/>
      <c r="K217" s="99"/>
      <c r="L217" s="99"/>
    </row>
    <row r="218" ht="15.75" customHeight="1">
      <c r="A218" s="276"/>
      <c r="B218" s="277"/>
      <c r="C218" s="278"/>
      <c r="D218" s="99"/>
      <c r="E218" s="279"/>
      <c r="F218" s="279"/>
      <c r="G218" s="99"/>
      <c r="H218" s="99"/>
      <c r="I218" s="99"/>
      <c r="J218" s="99"/>
      <c r="K218" s="99"/>
      <c r="L218" s="99"/>
    </row>
    <row r="219" ht="15.75" customHeight="1">
      <c r="A219" s="276"/>
      <c r="B219" s="277"/>
      <c r="C219" s="278"/>
      <c r="D219" s="99"/>
      <c r="E219" s="279"/>
      <c r="F219" s="279"/>
      <c r="G219" s="99"/>
      <c r="H219" s="99"/>
      <c r="I219" s="99"/>
      <c r="J219" s="99"/>
      <c r="K219" s="99"/>
      <c r="L219" s="99"/>
    </row>
    <row r="220" ht="15.75" customHeight="1">
      <c r="A220" s="276"/>
      <c r="B220" s="277"/>
      <c r="C220" s="278"/>
      <c r="D220" s="99"/>
      <c r="E220" s="279"/>
      <c r="F220" s="279"/>
      <c r="G220" s="99"/>
      <c r="H220" s="99"/>
      <c r="I220" s="99"/>
      <c r="J220" s="99"/>
      <c r="K220" s="99"/>
      <c r="L220" s="99"/>
    </row>
    <row r="221" ht="15.75" customHeight="1">
      <c r="A221" s="276"/>
      <c r="B221" s="277"/>
      <c r="C221" s="278"/>
      <c r="D221" s="99"/>
      <c r="E221" s="279"/>
      <c r="F221" s="279"/>
      <c r="G221" s="99"/>
      <c r="H221" s="99"/>
      <c r="I221" s="99"/>
      <c r="J221" s="99"/>
      <c r="K221" s="99"/>
      <c r="L221" s="99"/>
    </row>
    <row r="222" ht="15.75" customHeight="1">
      <c r="A222" s="276"/>
      <c r="B222" s="277"/>
      <c r="C222" s="278"/>
      <c r="D222" s="99"/>
      <c r="E222" s="279"/>
      <c r="F222" s="279"/>
      <c r="G222" s="99"/>
      <c r="H222" s="99"/>
      <c r="I222" s="99"/>
      <c r="J222" s="99"/>
      <c r="K222" s="99"/>
      <c r="L222" s="99"/>
    </row>
    <row r="223" ht="15.75" customHeight="1">
      <c r="A223" s="276"/>
      <c r="B223" s="277"/>
      <c r="C223" s="278"/>
      <c r="D223" s="99"/>
      <c r="E223" s="279"/>
      <c r="F223" s="279"/>
      <c r="G223" s="99"/>
      <c r="H223" s="99"/>
      <c r="I223" s="99"/>
      <c r="J223" s="99"/>
      <c r="K223" s="99"/>
      <c r="L223" s="99"/>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3:L23"/>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0" width="15.43"/>
    <col customWidth="1" min="11" max="14" width="8.86"/>
    <col customWidth="1" min="15" max="25" width="8.0"/>
  </cols>
  <sheetData>
    <row r="1">
      <c r="A1" s="66"/>
      <c r="B1" s="67"/>
      <c r="C1" s="67"/>
      <c r="D1" s="1"/>
      <c r="E1" s="1"/>
      <c r="F1" s="1"/>
      <c r="G1" s="1"/>
      <c r="H1" s="1"/>
      <c r="I1" s="1"/>
    </row>
    <row r="2" ht="35.25" customHeight="1">
      <c r="A2" s="118" t="s">
        <v>7479</v>
      </c>
      <c r="B2" s="69"/>
      <c r="C2" s="69"/>
      <c r="D2" s="69"/>
      <c r="E2" s="69"/>
      <c r="F2" s="69"/>
      <c r="G2" s="69"/>
      <c r="H2" s="69"/>
      <c r="I2" s="70"/>
      <c r="J2" s="15"/>
      <c r="K2" s="15"/>
      <c r="L2" s="15"/>
      <c r="M2" s="15"/>
      <c r="N2" s="15"/>
      <c r="O2" s="15"/>
      <c r="P2" s="15"/>
      <c r="Q2" s="15"/>
      <c r="R2" s="15"/>
      <c r="S2" s="15"/>
      <c r="T2" s="15"/>
      <c r="U2" s="15"/>
      <c r="V2" s="15"/>
      <c r="W2" s="15"/>
      <c r="X2" s="15"/>
      <c r="Y2" s="15"/>
    </row>
    <row r="3">
      <c r="A3" s="76"/>
      <c r="B3" s="77"/>
      <c r="C3" s="77"/>
      <c r="D3" s="76"/>
      <c r="E3" s="76"/>
      <c r="F3" s="71"/>
      <c r="G3" s="71"/>
      <c r="H3" s="71"/>
      <c r="I3" s="71"/>
      <c r="J3" s="15"/>
      <c r="K3" s="15"/>
      <c r="L3" s="15"/>
      <c r="M3" s="15"/>
      <c r="N3" s="15"/>
      <c r="O3" s="15"/>
      <c r="P3" s="15"/>
      <c r="Q3" s="15"/>
      <c r="R3" s="15"/>
      <c r="S3" s="15"/>
      <c r="T3" s="15"/>
      <c r="U3" s="15"/>
      <c r="V3" s="15"/>
      <c r="W3" s="15"/>
      <c r="X3" s="15"/>
      <c r="Y3" s="15"/>
    </row>
    <row r="4">
      <c r="A4" s="144" t="s">
        <v>7480</v>
      </c>
      <c r="B4" s="69"/>
      <c r="C4" s="69"/>
      <c r="D4" s="69"/>
      <c r="E4" s="69"/>
      <c r="F4" s="69"/>
      <c r="G4" s="69"/>
      <c r="H4" s="69"/>
      <c r="I4" s="70"/>
      <c r="J4" s="15"/>
      <c r="K4" s="15"/>
      <c r="L4" s="15"/>
      <c r="M4" s="15"/>
      <c r="N4" s="15"/>
      <c r="O4" s="15"/>
      <c r="P4" s="15"/>
      <c r="Q4" s="15"/>
      <c r="R4" s="15"/>
      <c r="S4" s="15"/>
      <c r="T4" s="15"/>
      <c r="U4" s="15"/>
      <c r="V4" s="15"/>
      <c r="W4" s="15"/>
      <c r="X4" s="15"/>
      <c r="Y4" s="15"/>
    </row>
    <row r="5" ht="26.25" customHeight="1">
      <c r="A5" s="72" t="s">
        <v>7481</v>
      </c>
      <c r="B5" s="69"/>
      <c r="C5" s="69"/>
      <c r="D5" s="69"/>
      <c r="E5" s="69"/>
      <c r="F5" s="69"/>
      <c r="G5" s="69"/>
      <c r="H5" s="69"/>
      <c r="I5" s="70"/>
      <c r="J5" s="15"/>
      <c r="K5" s="15"/>
      <c r="L5" s="15"/>
      <c r="M5" s="15"/>
      <c r="N5" s="15"/>
      <c r="O5" s="15"/>
      <c r="P5" s="15"/>
      <c r="Q5" s="15"/>
      <c r="R5" s="15"/>
      <c r="S5" s="15"/>
      <c r="T5" s="15"/>
      <c r="U5" s="15"/>
      <c r="V5" s="15"/>
      <c r="W5" s="15"/>
      <c r="X5" s="15"/>
      <c r="Y5" s="15"/>
    </row>
    <row r="6" ht="27.0" customHeight="1">
      <c r="A6" s="72" t="s">
        <v>7482</v>
      </c>
      <c r="B6" s="69"/>
      <c r="C6" s="69"/>
      <c r="D6" s="69"/>
      <c r="E6" s="69"/>
      <c r="F6" s="69"/>
      <c r="G6" s="69"/>
      <c r="H6" s="69"/>
      <c r="I6" s="70"/>
      <c r="J6" s="15"/>
      <c r="K6" s="15"/>
      <c r="L6" s="15"/>
      <c r="M6" s="15"/>
      <c r="N6" s="15"/>
      <c r="O6" s="15"/>
      <c r="P6" s="15"/>
      <c r="Q6" s="15"/>
      <c r="R6" s="15"/>
      <c r="S6" s="15"/>
      <c r="T6" s="15"/>
      <c r="U6" s="15"/>
      <c r="V6" s="15"/>
      <c r="W6" s="15"/>
      <c r="X6" s="15"/>
      <c r="Y6" s="15"/>
    </row>
    <row r="7" ht="26.25" customHeight="1">
      <c r="A7" s="322" t="s">
        <v>7483</v>
      </c>
      <c r="B7" s="69"/>
      <c r="C7" s="69"/>
      <c r="D7" s="69"/>
      <c r="E7" s="69"/>
      <c r="F7" s="69"/>
      <c r="G7" s="69"/>
      <c r="H7" s="69"/>
      <c r="I7" s="70"/>
      <c r="N7" s="323"/>
    </row>
    <row r="8" ht="69.0" customHeight="1">
      <c r="A8" s="322" t="s">
        <v>7484</v>
      </c>
      <c r="B8" s="69"/>
      <c r="C8" s="69"/>
      <c r="D8" s="69"/>
      <c r="E8" s="69"/>
      <c r="F8" s="69"/>
      <c r="G8" s="69"/>
      <c r="H8" s="69"/>
      <c r="I8" s="70"/>
    </row>
    <row r="9" ht="30.75" customHeight="1">
      <c r="A9" s="76"/>
      <c r="B9" s="77"/>
      <c r="C9" s="77"/>
      <c r="D9" s="76"/>
      <c r="E9" s="76"/>
      <c r="F9" s="76"/>
      <c r="G9" s="76"/>
      <c r="H9" s="71"/>
      <c r="I9" s="71"/>
    </row>
    <row r="10" ht="78.0" customHeight="1">
      <c r="A10" s="147" t="s">
        <v>7485</v>
      </c>
      <c r="B10" s="324" t="s">
        <v>7486</v>
      </c>
      <c r="C10" s="80" t="s">
        <v>8</v>
      </c>
      <c r="D10" s="324" t="s">
        <v>7487</v>
      </c>
      <c r="E10" s="79" t="s">
        <v>201</v>
      </c>
      <c r="F10" s="79" t="s">
        <v>202</v>
      </c>
      <c r="G10" s="79" t="s">
        <v>203</v>
      </c>
      <c r="H10" s="147" t="s">
        <v>204</v>
      </c>
      <c r="I10" s="147" t="s">
        <v>208</v>
      </c>
      <c r="J10" s="82" t="s">
        <v>209</v>
      </c>
      <c r="K10" s="15"/>
      <c r="L10" s="15"/>
      <c r="M10" s="15"/>
      <c r="N10" s="15"/>
      <c r="O10" s="15"/>
      <c r="P10" s="15"/>
      <c r="Q10" s="15"/>
      <c r="R10" s="15"/>
      <c r="S10" s="15"/>
      <c r="T10" s="15"/>
      <c r="U10" s="15"/>
      <c r="V10" s="15"/>
      <c r="W10" s="15"/>
      <c r="X10" s="15"/>
      <c r="Y10" s="15"/>
    </row>
    <row r="11" ht="11.25" customHeight="1">
      <c r="A11" s="137" t="s">
        <v>7488</v>
      </c>
      <c r="B11" s="137" t="s">
        <v>7489</v>
      </c>
      <c r="C11" s="133" t="s">
        <v>88</v>
      </c>
      <c r="D11" s="133" t="s">
        <v>7490</v>
      </c>
      <c r="E11" s="133">
        <v>7.0</v>
      </c>
      <c r="F11" s="133">
        <v>3.0</v>
      </c>
      <c r="G11" s="133">
        <v>7.0</v>
      </c>
      <c r="H11" s="133">
        <v>200.0</v>
      </c>
      <c r="I11" s="325">
        <v>28.57</v>
      </c>
      <c r="J11" s="326" t="s">
        <v>594</v>
      </c>
    </row>
    <row r="12" ht="11.25" customHeight="1">
      <c r="A12" s="137" t="s">
        <v>7491</v>
      </c>
      <c r="B12" s="137" t="s">
        <v>7492</v>
      </c>
      <c r="C12" s="133" t="s">
        <v>88</v>
      </c>
      <c r="D12" s="327">
        <v>45469.0</v>
      </c>
      <c r="E12" s="133">
        <v>3.0</v>
      </c>
      <c r="F12" s="133">
        <v>3.0</v>
      </c>
      <c r="G12" s="133">
        <v>3.0</v>
      </c>
      <c r="H12" s="133">
        <v>2000.0</v>
      </c>
      <c r="I12" s="318">
        <f>H12/3</f>
        <v>666.6666667</v>
      </c>
      <c r="J12" s="326" t="s">
        <v>1235</v>
      </c>
    </row>
    <row r="13" ht="11.25" customHeight="1">
      <c r="A13" s="137"/>
      <c r="B13" s="137"/>
      <c r="C13" s="133"/>
      <c r="D13" s="137"/>
      <c r="E13" s="133"/>
      <c r="F13" s="133"/>
      <c r="G13" s="133"/>
      <c r="H13" s="328"/>
      <c r="I13" s="329"/>
      <c r="J13" s="330"/>
    </row>
    <row r="14" ht="11.25" customHeight="1">
      <c r="A14" s="137"/>
      <c r="B14" s="137"/>
      <c r="C14" s="133"/>
      <c r="D14" s="137"/>
      <c r="E14" s="133"/>
      <c r="F14" s="133"/>
      <c r="G14" s="133"/>
      <c r="H14" s="328"/>
      <c r="I14" s="329"/>
      <c r="J14" s="330"/>
    </row>
    <row r="15" ht="11.25" customHeight="1">
      <c r="A15" s="137"/>
      <c r="B15" s="137"/>
      <c r="C15" s="133"/>
      <c r="D15" s="137"/>
      <c r="E15" s="133"/>
      <c r="F15" s="133"/>
      <c r="G15" s="133"/>
      <c r="H15" s="328"/>
      <c r="I15" s="329"/>
      <c r="J15" s="330"/>
    </row>
    <row r="16" ht="11.25" customHeight="1">
      <c r="A16" s="137"/>
      <c r="B16" s="137"/>
      <c r="C16" s="133"/>
      <c r="D16" s="137"/>
      <c r="E16" s="133"/>
      <c r="F16" s="133"/>
      <c r="G16" s="133"/>
      <c r="H16" s="328"/>
      <c r="I16" s="329"/>
      <c r="J16" s="330"/>
    </row>
    <row r="17">
      <c r="A17" s="114" t="s">
        <v>172</v>
      </c>
      <c r="B17" s="114"/>
      <c r="C17" s="67"/>
      <c r="D17" s="1"/>
      <c r="E17" s="1"/>
      <c r="F17" s="1"/>
      <c r="G17" s="1"/>
      <c r="H17" s="331"/>
      <c r="I17" s="115">
        <f>SUM(I11:I16)</f>
        <v>695.2366667</v>
      </c>
    </row>
    <row r="18">
      <c r="A18" s="332"/>
      <c r="B18" s="67"/>
      <c r="C18" s="67"/>
      <c r="D18" s="67"/>
      <c r="E18" s="1"/>
      <c r="F18" s="1"/>
      <c r="G18" s="1"/>
      <c r="H18" s="1"/>
      <c r="I18" s="1"/>
    </row>
    <row r="19">
      <c r="A19" s="116" t="s">
        <v>1743</v>
      </c>
      <c r="B19" s="117"/>
      <c r="C19" s="117"/>
      <c r="D19" s="117"/>
      <c r="E19" s="117"/>
      <c r="F19" s="117"/>
      <c r="G19" s="117"/>
      <c r="H19" s="117"/>
      <c r="I19" s="117"/>
    </row>
    <row r="20" ht="15.75" customHeight="1">
      <c r="A20" s="66"/>
      <c r="B20" s="67"/>
      <c r="C20" s="67"/>
      <c r="D20" s="1"/>
      <c r="E20" s="1"/>
      <c r="F20" s="1"/>
      <c r="G20" s="1"/>
      <c r="H20" s="1"/>
      <c r="I20" s="1"/>
    </row>
    <row r="21" ht="15.75" customHeight="1">
      <c r="A21" s="66"/>
      <c r="B21" s="67"/>
      <c r="C21" s="67"/>
      <c r="D21" s="1"/>
      <c r="E21" s="1"/>
      <c r="F21" s="1"/>
      <c r="G21" s="1"/>
      <c r="H21" s="1"/>
      <c r="I21" s="1"/>
    </row>
    <row r="22" ht="15.75" customHeight="1">
      <c r="A22" s="66"/>
      <c r="B22" s="67"/>
      <c r="C22" s="67"/>
      <c r="D22" s="1"/>
      <c r="E22" s="1"/>
      <c r="F22" s="1"/>
      <c r="G22" s="1"/>
      <c r="H22" s="1"/>
      <c r="I22" s="1"/>
    </row>
    <row r="23" ht="15.75" customHeight="1">
      <c r="A23" s="66"/>
      <c r="B23" s="67"/>
      <c r="C23" s="67"/>
      <c r="D23" s="1"/>
      <c r="E23" s="1"/>
      <c r="F23" s="1"/>
      <c r="G23" s="1"/>
      <c r="H23" s="1"/>
      <c r="I23" s="1"/>
    </row>
    <row r="24" ht="15.75" customHeight="1">
      <c r="A24" s="66"/>
      <c r="B24" s="67"/>
      <c r="C24" s="67"/>
      <c r="D24" s="1"/>
      <c r="E24" s="1"/>
      <c r="F24" s="1"/>
      <c r="G24" s="1"/>
      <c r="H24" s="1"/>
      <c r="I24" s="1"/>
    </row>
    <row r="25" ht="15.75" customHeight="1">
      <c r="A25" s="66"/>
      <c r="B25" s="67"/>
      <c r="C25" s="67"/>
      <c r="D25" s="1"/>
      <c r="E25" s="1"/>
      <c r="F25" s="1"/>
      <c r="G25" s="1"/>
      <c r="H25" s="1"/>
      <c r="I25" s="1"/>
    </row>
    <row r="26" ht="15.75" customHeight="1">
      <c r="A26" s="66"/>
      <c r="B26" s="67"/>
      <c r="C26" s="67"/>
      <c r="D26" s="1"/>
      <c r="E26" s="1"/>
      <c r="F26" s="1"/>
      <c r="G26" s="1"/>
      <c r="H26" s="1"/>
      <c r="I26" s="1"/>
    </row>
    <row r="27" ht="15.75" customHeight="1">
      <c r="A27" s="66"/>
      <c r="B27" s="67"/>
      <c r="C27" s="67"/>
      <c r="D27" s="1"/>
      <c r="E27" s="1"/>
      <c r="F27" s="1"/>
      <c r="G27" s="1"/>
      <c r="H27" s="1"/>
      <c r="I27" s="1"/>
    </row>
    <row r="28" ht="15.75" customHeight="1">
      <c r="A28" s="66"/>
      <c r="B28" s="67"/>
      <c r="C28" s="67"/>
      <c r="D28" s="1"/>
      <c r="E28" s="1"/>
      <c r="F28" s="1"/>
      <c r="G28" s="1"/>
      <c r="H28" s="1"/>
      <c r="I28" s="1"/>
    </row>
    <row r="29" ht="15.75" customHeight="1">
      <c r="A29" s="66"/>
      <c r="B29" s="67"/>
      <c r="C29" s="67"/>
      <c r="D29" s="1"/>
      <c r="E29" s="1"/>
      <c r="F29" s="1"/>
      <c r="G29" s="1"/>
      <c r="H29" s="1"/>
      <c r="I29" s="1"/>
    </row>
    <row r="30" ht="15.75" customHeight="1">
      <c r="A30" s="66"/>
      <c r="B30" s="67"/>
      <c r="C30" s="67"/>
      <c r="D30" s="1"/>
      <c r="E30" s="1"/>
      <c r="F30" s="1"/>
      <c r="G30" s="1"/>
      <c r="H30" s="1"/>
      <c r="I30" s="1"/>
    </row>
    <row r="31" ht="15.75" customHeight="1">
      <c r="A31" s="66"/>
      <c r="B31" s="67"/>
      <c r="C31" s="67"/>
      <c r="D31" s="1"/>
      <c r="E31" s="1"/>
      <c r="F31" s="1"/>
      <c r="G31" s="1"/>
      <c r="H31" s="1"/>
      <c r="I31" s="1"/>
    </row>
    <row r="32" ht="15.75" customHeight="1">
      <c r="A32" s="66"/>
      <c r="B32" s="67"/>
      <c r="C32" s="67"/>
      <c r="D32" s="1"/>
      <c r="E32" s="1"/>
      <c r="F32" s="1"/>
      <c r="G32" s="1"/>
      <c r="H32" s="1"/>
      <c r="I32" s="1"/>
    </row>
    <row r="33" ht="15.75" customHeight="1">
      <c r="A33" s="66"/>
      <c r="B33" s="67"/>
      <c r="C33" s="67"/>
      <c r="D33" s="1"/>
      <c r="E33" s="1"/>
      <c r="F33" s="1"/>
      <c r="G33" s="1"/>
      <c r="H33" s="1"/>
      <c r="I33" s="1"/>
    </row>
    <row r="34" ht="15.75" customHeight="1">
      <c r="A34" s="66"/>
      <c r="B34" s="67"/>
      <c r="C34" s="67"/>
      <c r="D34" s="1"/>
      <c r="E34" s="1"/>
      <c r="F34" s="1"/>
      <c r="G34" s="1"/>
      <c r="H34" s="1"/>
      <c r="I34" s="1"/>
    </row>
    <row r="35" ht="15.75" customHeight="1">
      <c r="A35" s="66"/>
      <c r="B35" s="67"/>
      <c r="C35" s="67"/>
      <c r="D35" s="1"/>
      <c r="E35" s="1"/>
      <c r="F35" s="1"/>
      <c r="G35" s="1"/>
      <c r="H35" s="1"/>
      <c r="I35" s="1"/>
    </row>
    <row r="36" ht="15.75" customHeight="1">
      <c r="A36" s="66"/>
      <c r="B36" s="67"/>
      <c r="C36" s="67"/>
      <c r="D36" s="1"/>
      <c r="E36" s="1"/>
      <c r="F36" s="1"/>
      <c r="G36" s="1"/>
      <c r="H36" s="1"/>
      <c r="I36" s="1"/>
    </row>
    <row r="37" ht="15.75" customHeight="1">
      <c r="A37" s="66"/>
      <c r="B37" s="67"/>
      <c r="C37" s="67"/>
      <c r="D37" s="1"/>
      <c r="E37" s="1"/>
      <c r="F37" s="1"/>
      <c r="G37" s="1"/>
      <c r="H37" s="1"/>
      <c r="I37" s="1"/>
    </row>
    <row r="38" ht="15.75" customHeight="1">
      <c r="A38" s="66"/>
      <c r="B38" s="67"/>
      <c r="C38" s="67"/>
      <c r="D38" s="1"/>
      <c r="E38" s="1"/>
      <c r="F38" s="1"/>
      <c r="G38" s="1"/>
      <c r="H38" s="1"/>
      <c r="I38" s="1"/>
    </row>
    <row r="39" ht="15.75" customHeight="1">
      <c r="A39" s="66"/>
      <c r="B39" s="67"/>
      <c r="C39" s="67"/>
      <c r="D39" s="1"/>
      <c r="E39" s="1"/>
      <c r="F39" s="1"/>
      <c r="G39" s="1"/>
      <c r="H39" s="1"/>
      <c r="I39" s="1"/>
    </row>
    <row r="40" ht="15.75" customHeight="1">
      <c r="A40" s="66"/>
      <c r="B40" s="67"/>
      <c r="C40" s="67"/>
      <c r="D40" s="1"/>
      <c r="E40" s="1"/>
      <c r="F40" s="1"/>
      <c r="G40" s="1"/>
      <c r="H40" s="1"/>
      <c r="I40" s="1"/>
    </row>
    <row r="41" ht="15.75" customHeight="1">
      <c r="A41" s="66"/>
      <c r="B41" s="67"/>
      <c r="C41" s="67"/>
      <c r="D41" s="1"/>
      <c r="E41" s="1"/>
      <c r="F41" s="1"/>
      <c r="G41" s="1"/>
      <c r="H41" s="1"/>
      <c r="I41" s="1"/>
    </row>
    <row r="42" ht="15.75" customHeight="1">
      <c r="A42" s="66"/>
      <c r="B42" s="67"/>
      <c r="C42" s="67"/>
      <c r="D42" s="1"/>
      <c r="E42" s="1"/>
      <c r="F42" s="1"/>
      <c r="G42" s="1"/>
      <c r="H42" s="1"/>
      <c r="I42" s="1"/>
    </row>
    <row r="43" ht="15.75" customHeight="1">
      <c r="A43" s="66"/>
      <c r="B43" s="67"/>
      <c r="C43" s="67"/>
      <c r="D43" s="1"/>
      <c r="E43" s="1"/>
      <c r="F43" s="1"/>
      <c r="G43" s="1"/>
      <c r="H43" s="1"/>
      <c r="I43" s="1"/>
    </row>
    <row r="44" ht="15.75" customHeight="1">
      <c r="A44" s="66"/>
      <c r="B44" s="67"/>
      <c r="C44" s="67"/>
      <c r="D44" s="1"/>
      <c r="E44" s="1"/>
      <c r="F44" s="1"/>
      <c r="G44" s="1"/>
      <c r="H44" s="1"/>
      <c r="I44" s="1"/>
    </row>
    <row r="45" ht="15.75" customHeight="1">
      <c r="A45" s="66"/>
      <c r="B45" s="67"/>
      <c r="C45" s="67"/>
      <c r="D45" s="1"/>
      <c r="E45" s="1"/>
      <c r="F45" s="1"/>
      <c r="G45" s="1"/>
      <c r="H45" s="1"/>
      <c r="I45" s="1"/>
    </row>
    <row r="46" ht="15.75" customHeight="1">
      <c r="A46" s="66"/>
      <c r="B46" s="67"/>
      <c r="C46" s="67"/>
      <c r="D46" s="1"/>
      <c r="E46" s="1"/>
      <c r="F46" s="1"/>
      <c r="G46" s="1"/>
      <c r="H46" s="1"/>
      <c r="I46" s="1"/>
    </row>
    <row r="47" ht="15.75" customHeight="1">
      <c r="A47" s="66"/>
      <c r="B47" s="67"/>
      <c r="C47" s="67"/>
      <c r="D47" s="1"/>
      <c r="E47" s="1"/>
      <c r="F47" s="1"/>
      <c r="G47" s="1"/>
      <c r="H47" s="1"/>
      <c r="I47" s="1"/>
    </row>
    <row r="48" ht="15.75" customHeight="1">
      <c r="A48" s="66"/>
      <c r="B48" s="67"/>
      <c r="C48" s="67"/>
      <c r="D48" s="1"/>
      <c r="E48" s="1"/>
      <c r="F48" s="1"/>
      <c r="G48" s="1"/>
      <c r="H48" s="1"/>
      <c r="I48" s="1"/>
    </row>
    <row r="49" ht="15.75" customHeight="1">
      <c r="A49" s="66"/>
      <c r="B49" s="67"/>
      <c r="C49" s="67"/>
      <c r="D49" s="1"/>
      <c r="E49" s="1"/>
      <c r="F49" s="1"/>
      <c r="G49" s="1"/>
      <c r="H49" s="1"/>
      <c r="I49" s="1"/>
    </row>
    <row r="50" ht="15.75" customHeight="1">
      <c r="A50" s="66"/>
      <c r="B50" s="67"/>
      <c r="C50" s="67"/>
      <c r="D50" s="1"/>
      <c r="E50" s="1"/>
      <c r="F50" s="1"/>
      <c r="G50" s="1"/>
      <c r="H50" s="1"/>
      <c r="I50" s="1"/>
    </row>
    <row r="51" ht="15.75" customHeight="1">
      <c r="A51" s="66"/>
      <c r="B51" s="67"/>
      <c r="C51" s="67"/>
      <c r="D51" s="1"/>
      <c r="E51" s="1"/>
      <c r="F51" s="1"/>
      <c r="G51" s="1"/>
      <c r="H51" s="1"/>
      <c r="I51" s="1"/>
    </row>
    <row r="52" ht="15.75" customHeight="1">
      <c r="A52" s="66"/>
      <c r="B52" s="67"/>
      <c r="C52" s="67"/>
      <c r="D52" s="1"/>
      <c r="E52" s="1"/>
      <c r="F52" s="1"/>
      <c r="G52" s="1"/>
      <c r="H52" s="1"/>
      <c r="I52" s="1"/>
    </row>
    <row r="53" ht="15.75" customHeight="1">
      <c r="A53" s="66"/>
      <c r="B53" s="67"/>
      <c r="C53" s="67"/>
      <c r="D53" s="1"/>
      <c r="E53" s="1"/>
      <c r="F53" s="1"/>
      <c r="G53" s="1"/>
      <c r="H53" s="1"/>
      <c r="I53" s="1"/>
    </row>
    <row r="54" ht="15.75" customHeight="1">
      <c r="A54" s="66"/>
      <c r="B54" s="67"/>
      <c r="C54" s="67"/>
      <c r="D54" s="1"/>
      <c r="E54" s="1"/>
      <c r="F54" s="1"/>
      <c r="G54" s="1"/>
      <c r="H54" s="1"/>
      <c r="I54" s="1"/>
    </row>
    <row r="55" ht="15.75" customHeight="1">
      <c r="A55" s="66"/>
      <c r="B55" s="67"/>
      <c r="C55" s="67"/>
      <c r="D55" s="1"/>
      <c r="E55" s="1"/>
      <c r="F55" s="1"/>
      <c r="G55" s="1"/>
      <c r="H55" s="1"/>
      <c r="I55" s="1"/>
    </row>
    <row r="56" ht="15.75" customHeight="1">
      <c r="A56" s="66"/>
      <c r="B56" s="67"/>
      <c r="C56" s="67"/>
      <c r="D56" s="1"/>
      <c r="E56" s="1"/>
      <c r="F56" s="1"/>
      <c r="G56" s="1"/>
      <c r="H56" s="1"/>
      <c r="I56" s="1"/>
    </row>
    <row r="57" ht="15.75" customHeight="1">
      <c r="A57" s="66"/>
      <c r="B57" s="67"/>
      <c r="C57" s="67"/>
      <c r="D57" s="1"/>
      <c r="E57" s="1"/>
      <c r="F57" s="1"/>
      <c r="G57" s="1"/>
      <c r="H57" s="1"/>
      <c r="I57" s="1"/>
    </row>
    <row r="58" ht="15.75" customHeight="1">
      <c r="A58" s="66"/>
      <c r="B58" s="67"/>
      <c r="C58" s="67"/>
      <c r="D58" s="1"/>
      <c r="E58" s="1"/>
      <c r="F58" s="1"/>
      <c r="G58" s="1"/>
      <c r="H58" s="1"/>
      <c r="I58" s="1"/>
    </row>
    <row r="59" ht="15.75" customHeight="1">
      <c r="A59" s="66"/>
      <c r="B59" s="67"/>
      <c r="C59" s="67"/>
      <c r="D59" s="1"/>
      <c r="E59" s="1"/>
      <c r="F59" s="1"/>
      <c r="G59" s="1"/>
      <c r="H59" s="1"/>
      <c r="I59" s="1"/>
    </row>
    <row r="60" ht="15.75" customHeight="1">
      <c r="A60" s="66"/>
      <c r="B60" s="67"/>
      <c r="C60" s="67"/>
      <c r="D60" s="1"/>
      <c r="E60" s="1"/>
      <c r="F60" s="1"/>
      <c r="G60" s="1"/>
      <c r="H60" s="1"/>
      <c r="I60" s="1"/>
    </row>
    <row r="61" ht="15.75" customHeight="1">
      <c r="A61" s="66"/>
      <c r="B61" s="67"/>
      <c r="C61" s="67"/>
      <c r="D61" s="1"/>
      <c r="E61" s="1"/>
      <c r="F61" s="1"/>
      <c r="G61" s="1"/>
      <c r="H61" s="1"/>
      <c r="I61" s="1"/>
    </row>
    <row r="62" ht="15.75" customHeight="1">
      <c r="A62" s="66"/>
      <c r="B62" s="67"/>
      <c r="C62" s="67"/>
      <c r="D62" s="1"/>
      <c r="E62" s="1"/>
      <c r="F62" s="1"/>
      <c r="G62" s="1"/>
      <c r="H62" s="1"/>
      <c r="I62" s="1"/>
    </row>
    <row r="63" ht="15.75" customHeight="1">
      <c r="A63" s="66"/>
      <c r="B63" s="67"/>
      <c r="C63" s="67"/>
      <c r="D63" s="1"/>
      <c r="E63" s="1"/>
      <c r="F63" s="1"/>
      <c r="G63" s="1"/>
      <c r="H63" s="1"/>
      <c r="I63" s="1"/>
    </row>
    <row r="64" ht="15.75" customHeight="1">
      <c r="A64" s="66"/>
      <c r="B64" s="67"/>
      <c r="C64" s="67"/>
      <c r="D64" s="1"/>
      <c r="E64" s="1"/>
      <c r="F64" s="1"/>
      <c r="G64" s="1"/>
      <c r="H64" s="1"/>
      <c r="I64" s="1"/>
    </row>
    <row r="65" ht="15.75" customHeight="1">
      <c r="A65" s="66"/>
      <c r="B65" s="67"/>
      <c r="C65" s="67"/>
      <c r="D65" s="1"/>
      <c r="E65" s="1"/>
      <c r="F65" s="1"/>
      <c r="G65" s="1"/>
      <c r="H65" s="1"/>
      <c r="I65" s="1"/>
    </row>
    <row r="66" ht="15.75" customHeight="1">
      <c r="A66" s="66"/>
      <c r="B66" s="67"/>
      <c r="C66" s="67"/>
      <c r="D66" s="1"/>
      <c r="E66" s="1"/>
      <c r="F66" s="1"/>
      <c r="G66" s="1"/>
      <c r="H66" s="1"/>
      <c r="I66" s="1"/>
    </row>
    <row r="67" ht="15.75" customHeight="1">
      <c r="A67" s="66"/>
      <c r="B67" s="67"/>
      <c r="C67" s="67"/>
      <c r="D67" s="1"/>
      <c r="E67" s="1"/>
      <c r="F67" s="1"/>
      <c r="G67" s="1"/>
      <c r="H67" s="1"/>
      <c r="I67" s="1"/>
    </row>
    <row r="68" ht="15.75" customHeight="1">
      <c r="A68" s="66"/>
      <c r="B68" s="67"/>
      <c r="C68" s="67"/>
      <c r="D68" s="1"/>
      <c r="E68" s="1"/>
      <c r="F68" s="1"/>
      <c r="G68" s="1"/>
      <c r="H68" s="1"/>
      <c r="I68" s="1"/>
    </row>
    <row r="69" ht="15.75" customHeight="1">
      <c r="A69" s="66"/>
      <c r="B69" s="67"/>
      <c r="C69" s="67"/>
      <c r="D69" s="1"/>
      <c r="E69" s="1"/>
      <c r="F69" s="1"/>
      <c r="G69" s="1"/>
      <c r="H69" s="1"/>
      <c r="I69" s="1"/>
    </row>
    <row r="70" ht="15.75" customHeight="1">
      <c r="A70" s="66"/>
      <c r="B70" s="67"/>
      <c r="C70" s="67"/>
      <c r="D70" s="1"/>
      <c r="E70" s="1"/>
      <c r="F70" s="1"/>
      <c r="G70" s="1"/>
      <c r="H70" s="1"/>
      <c r="I70" s="1"/>
    </row>
    <row r="71" ht="15.75" customHeight="1">
      <c r="A71" s="66"/>
      <c r="B71" s="67"/>
      <c r="C71" s="67"/>
      <c r="D71" s="1"/>
      <c r="E71" s="1"/>
      <c r="F71" s="1"/>
      <c r="G71" s="1"/>
      <c r="H71" s="1"/>
      <c r="I71" s="1"/>
    </row>
    <row r="72" ht="15.75" customHeight="1">
      <c r="A72" s="66"/>
      <c r="B72" s="67"/>
      <c r="C72" s="67"/>
      <c r="D72" s="1"/>
      <c r="E72" s="1"/>
      <c r="F72" s="1"/>
      <c r="G72" s="1"/>
      <c r="H72" s="1"/>
      <c r="I72" s="1"/>
    </row>
    <row r="73" ht="15.75" customHeight="1">
      <c r="A73" s="66"/>
      <c r="B73" s="67"/>
      <c r="C73" s="67"/>
      <c r="D73" s="1"/>
      <c r="E73" s="1"/>
      <c r="F73" s="1"/>
      <c r="G73" s="1"/>
      <c r="H73" s="1"/>
      <c r="I73" s="1"/>
    </row>
    <row r="74" ht="15.75" customHeight="1">
      <c r="A74" s="66"/>
      <c r="B74" s="67"/>
      <c r="C74" s="67"/>
      <c r="D74" s="1"/>
      <c r="E74" s="1"/>
      <c r="F74" s="1"/>
      <c r="G74" s="1"/>
      <c r="H74" s="1"/>
      <c r="I74" s="1"/>
    </row>
    <row r="75" ht="15.75" customHeight="1">
      <c r="A75" s="66"/>
      <c r="B75" s="67"/>
      <c r="C75" s="67"/>
      <c r="D75" s="1"/>
      <c r="E75" s="1"/>
      <c r="F75" s="1"/>
      <c r="G75" s="1"/>
      <c r="H75" s="1"/>
      <c r="I75" s="1"/>
    </row>
    <row r="76" ht="15.75" customHeight="1">
      <c r="A76" s="66"/>
      <c r="B76" s="67"/>
      <c r="C76" s="67"/>
      <c r="D76" s="1"/>
      <c r="E76" s="1"/>
      <c r="F76" s="1"/>
      <c r="G76" s="1"/>
      <c r="H76" s="1"/>
      <c r="I76" s="1"/>
    </row>
    <row r="77" ht="15.75" customHeight="1">
      <c r="A77" s="66"/>
      <c r="B77" s="67"/>
      <c r="C77" s="67"/>
      <c r="D77" s="1"/>
      <c r="E77" s="1"/>
      <c r="F77" s="1"/>
      <c r="G77" s="1"/>
      <c r="H77" s="1"/>
      <c r="I77" s="1"/>
    </row>
    <row r="78" ht="15.75" customHeight="1">
      <c r="A78" s="66"/>
      <c r="B78" s="67"/>
      <c r="C78" s="67"/>
      <c r="D78" s="1"/>
      <c r="E78" s="1"/>
      <c r="F78" s="1"/>
      <c r="G78" s="1"/>
      <c r="H78" s="1"/>
      <c r="I78" s="1"/>
    </row>
    <row r="79" ht="15.75" customHeight="1">
      <c r="A79" s="66"/>
      <c r="B79" s="67"/>
      <c r="C79" s="67"/>
      <c r="D79" s="1"/>
      <c r="E79" s="1"/>
      <c r="F79" s="1"/>
      <c r="G79" s="1"/>
      <c r="H79" s="1"/>
      <c r="I79" s="1"/>
    </row>
    <row r="80" ht="15.75" customHeight="1">
      <c r="A80" s="66"/>
      <c r="B80" s="67"/>
      <c r="C80" s="67"/>
      <c r="D80" s="1"/>
      <c r="E80" s="1"/>
      <c r="F80" s="1"/>
      <c r="G80" s="1"/>
      <c r="H80" s="1"/>
      <c r="I80" s="1"/>
    </row>
    <row r="81" ht="15.75" customHeight="1">
      <c r="A81" s="66"/>
      <c r="B81" s="67"/>
      <c r="C81" s="67"/>
      <c r="D81" s="1"/>
      <c r="E81" s="1"/>
      <c r="F81" s="1"/>
      <c r="G81" s="1"/>
      <c r="H81" s="1"/>
      <c r="I81" s="1"/>
    </row>
    <row r="82" ht="15.75" customHeight="1">
      <c r="A82" s="66"/>
      <c r="B82" s="67"/>
      <c r="C82" s="67"/>
      <c r="D82" s="1"/>
      <c r="E82" s="1"/>
      <c r="F82" s="1"/>
      <c r="G82" s="1"/>
      <c r="H82" s="1"/>
      <c r="I82" s="1"/>
    </row>
    <row r="83" ht="15.75" customHeight="1">
      <c r="A83" s="66"/>
      <c r="B83" s="67"/>
      <c r="C83" s="67"/>
      <c r="D83" s="1"/>
      <c r="E83" s="1"/>
      <c r="F83" s="1"/>
      <c r="G83" s="1"/>
      <c r="H83" s="1"/>
      <c r="I83" s="1"/>
    </row>
    <row r="84" ht="15.75" customHeight="1">
      <c r="A84" s="66"/>
      <c r="B84" s="67"/>
      <c r="C84" s="67"/>
      <c r="D84" s="1"/>
      <c r="E84" s="1"/>
      <c r="F84" s="1"/>
      <c r="G84" s="1"/>
      <c r="H84" s="1"/>
      <c r="I84" s="1"/>
    </row>
    <row r="85" ht="15.75" customHeight="1">
      <c r="A85" s="66"/>
      <c r="B85" s="67"/>
      <c r="C85" s="67"/>
      <c r="D85" s="1"/>
      <c r="E85" s="1"/>
      <c r="F85" s="1"/>
      <c r="G85" s="1"/>
      <c r="H85" s="1"/>
      <c r="I85" s="1"/>
    </row>
    <row r="86" ht="15.75" customHeight="1">
      <c r="A86" s="66"/>
      <c r="B86" s="67"/>
      <c r="C86" s="67"/>
      <c r="D86" s="1"/>
      <c r="E86" s="1"/>
      <c r="F86" s="1"/>
      <c r="G86" s="1"/>
      <c r="H86" s="1"/>
      <c r="I86" s="1"/>
    </row>
    <row r="87" ht="15.75" customHeight="1">
      <c r="A87" s="66"/>
      <c r="B87" s="67"/>
      <c r="C87" s="67"/>
      <c r="D87" s="1"/>
      <c r="E87" s="1"/>
      <c r="F87" s="1"/>
      <c r="G87" s="1"/>
      <c r="H87" s="1"/>
      <c r="I87" s="1"/>
    </row>
    <row r="88" ht="15.75" customHeight="1">
      <c r="A88" s="66"/>
      <c r="B88" s="67"/>
      <c r="C88" s="67"/>
      <c r="D88" s="1"/>
      <c r="E88" s="1"/>
      <c r="F88" s="1"/>
      <c r="G88" s="1"/>
      <c r="H88" s="1"/>
      <c r="I88" s="1"/>
    </row>
    <row r="89" ht="15.75" customHeight="1">
      <c r="A89" s="66"/>
      <c r="B89" s="67"/>
      <c r="C89" s="67"/>
      <c r="D89" s="1"/>
      <c r="E89" s="1"/>
      <c r="F89" s="1"/>
      <c r="G89" s="1"/>
      <c r="H89" s="1"/>
      <c r="I89" s="1"/>
    </row>
    <row r="90" ht="15.75" customHeight="1">
      <c r="A90" s="66"/>
      <c r="B90" s="67"/>
      <c r="C90" s="67"/>
      <c r="D90" s="1"/>
      <c r="E90" s="1"/>
      <c r="F90" s="1"/>
      <c r="G90" s="1"/>
      <c r="H90" s="1"/>
      <c r="I90" s="1"/>
    </row>
    <row r="91" ht="15.75" customHeight="1">
      <c r="A91" s="66"/>
      <c r="B91" s="67"/>
      <c r="C91" s="67"/>
      <c r="D91" s="1"/>
      <c r="E91" s="1"/>
      <c r="F91" s="1"/>
      <c r="G91" s="1"/>
      <c r="H91" s="1"/>
      <c r="I91" s="1"/>
    </row>
    <row r="92" ht="15.75" customHeight="1">
      <c r="A92" s="66"/>
      <c r="B92" s="67"/>
      <c r="C92" s="67"/>
      <c r="D92" s="1"/>
      <c r="E92" s="1"/>
      <c r="F92" s="1"/>
      <c r="G92" s="1"/>
      <c r="H92" s="1"/>
      <c r="I92" s="1"/>
    </row>
    <row r="93" ht="15.75" customHeight="1">
      <c r="A93" s="66"/>
      <c r="B93" s="67"/>
      <c r="C93" s="67"/>
      <c r="D93" s="1"/>
      <c r="E93" s="1"/>
      <c r="F93" s="1"/>
      <c r="G93" s="1"/>
      <c r="H93" s="1"/>
      <c r="I93" s="1"/>
    </row>
    <row r="94" ht="15.75" customHeight="1">
      <c r="A94" s="66"/>
      <c r="B94" s="67"/>
      <c r="C94" s="67"/>
      <c r="D94" s="1"/>
      <c r="E94" s="1"/>
      <c r="F94" s="1"/>
      <c r="G94" s="1"/>
      <c r="H94" s="1"/>
      <c r="I94" s="1"/>
    </row>
    <row r="95" ht="15.75" customHeight="1">
      <c r="A95" s="66"/>
      <c r="B95" s="67"/>
      <c r="C95" s="67"/>
      <c r="D95" s="1"/>
      <c r="E95" s="1"/>
      <c r="F95" s="1"/>
      <c r="G95" s="1"/>
      <c r="H95" s="1"/>
      <c r="I95" s="1"/>
    </row>
    <row r="96" ht="15.75" customHeight="1">
      <c r="A96" s="66"/>
      <c r="B96" s="67"/>
      <c r="C96" s="67"/>
      <c r="D96" s="1"/>
      <c r="E96" s="1"/>
      <c r="F96" s="1"/>
      <c r="G96" s="1"/>
      <c r="H96" s="1"/>
      <c r="I96" s="1"/>
    </row>
    <row r="97" ht="15.75" customHeight="1">
      <c r="A97" s="66"/>
      <c r="B97" s="67"/>
      <c r="C97" s="67"/>
      <c r="D97" s="1"/>
      <c r="E97" s="1"/>
      <c r="F97" s="1"/>
      <c r="G97" s="1"/>
      <c r="H97" s="1"/>
      <c r="I97" s="1"/>
    </row>
    <row r="98" ht="15.75" customHeight="1">
      <c r="A98" s="66"/>
      <c r="B98" s="67"/>
      <c r="C98" s="67"/>
      <c r="D98" s="1"/>
      <c r="E98" s="1"/>
      <c r="F98" s="1"/>
      <c r="G98" s="1"/>
      <c r="H98" s="1"/>
      <c r="I98" s="1"/>
    </row>
    <row r="99" ht="15.75" customHeight="1">
      <c r="A99" s="66"/>
      <c r="B99" s="67"/>
      <c r="C99" s="67"/>
      <c r="D99" s="1"/>
      <c r="E99" s="1"/>
      <c r="F99" s="1"/>
      <c r="G99" s="1"/>
      <c r="H99" s="1"/>
      <c r="I99" s="1"/>
    </row>
    <row r="100" ht="15.75" customHeight="1">
      <c r="A100" s="66"/>
      <c r="B100" s="67"/>
      <c r="C100" s="67"/>
      <c r="D100" s="1"/>
      <c r="E100" s="1"/>
      <c r="F100" s="1"/>
      <c r="G100" s="1"/>
      <c r="H100" s="1"/>
      <c r="I100" s="1"/>
    </row>
    <row r="101" ht="15.75" customHeight="1">
      <c r="A101" s="66"/>
      <c r="B101" s="67"/>
      <c r="C101" s="67"/>
      <c r="D101" s="1"/>
      <c r="E101" s="1"/>
      <c r="F101" s="1"/>
      <c r="G101" s="1"/>
      <c r="H101" s="1"/>
      <c r="I101" s="1"/>
    </row>
    <row r="102" ht="15.75" customHeight="1">
      <c r="A102" s="66"/>
      <c r="B102" s="67"/>
      <c r="C102" s="67"/>
      <c r="D102" s="1"/>
      <c r="E102" s="1"/>
      <c r="F102" s="1"/>
      <c r="G102" s="1"/>
      <c r="H102" s="1"/>
      <c r="I102" s="1"/>
    </row>
    <row r="103" ht="15.75" customHeight="1">
      <c r="A103" s="66"/>
      <c r="B103" s="67"/>
      <c r="C103" s="67"/>
      <c r="D103" s="1"/>
      <c r="E103" s="1"/>
      <c r="F103" s="1"/>
      <c r="G103" s="1"/>
      <c r="H103" s="1"/>
      <c r="I103" s="1"/>
    </row>
    <row r="104" ht="15.75" customHeight="1">
      <c r="A104" s="66"/>
      <c r="B104" s="67"/>
      <c r="C104" s="67"/>
      <c r="D104" s="1"/>
      <c r="E104" s="1"/>
      <c r="F104" s="1"/>
      <c r="G104" s="1"/>
      <c r="H104" s="1"/>
      <c r="I104" s="1"/>
    </row>
    <row r="105" ht="15.75" customHeight="1">
      <c r="A105" s="66"/>
      <c r="B105" s="67"/>
      <c r="C105" s="67"/>
      <c r="D105" s="1"/>
      <c r="E105" s="1"/>
      <c r="F105" s="1"/>
      <c r="G105" s="1"/>
      <c r="H105" s="1"/>
      <c r="I105" s="1"/>
    </row>
    <row r="106" ht="15.75" customHeight="1">
      <c r="A106" s="66"/>
      <c r="B106" s="67"/>
      <c r="C106" s="67"/>
      <c r="D106" s="1"/>
      <c r="E106" s="1"/>
      <c r="F106" s="1"/>
      <c r="G106" s="1"/>
      <c r="H106" s="1"/>
      <c r="I106" s="1"/>
    </row>
    <row r="107" ht="15.75" customHeight="1">
      <c r="A107" s="66"/>
      <c r="B107" s="67"/>
      <c r="C107" s="67"/>
      <c r="D107" s="1"/>
      <c r="E107" s="1"/>
      <c r="F107" s="1"/>
      <c r="G107" s="1"/>
      <c r="H107" s="1"/>
      <c r="I107" s="1"/>
    </row>
    <row r="108" ht="15.75" customHeight="1">
      <c r="A108" s="66"/>
      <c r="B108" s="67"/>
      <c r="C108" s="67"/>
      <c r="D108" s="1"/>
      <c r="E108" s="1"/>
      <c r="F108" s="1"/>
      <c r="G108" s="1"/>
      <c r="H108" s="1"/>
      <c r="I108" s="1"/>
    </row>
    <row r="109" ht="15.75" customHeight="1">
      <c r="A109" s="66"/>
      <c r="B109" s="67"/>
      <c r="C109" s="67"/>
      <c r="D109" s="1"/>
      <c r="E109" s="1"/>
      <c r="F109" s="1"/>
      <c r="G109" s="1"/>
      <c r="H109" s="1"/>
      <c r="I109" s="1"/>
    </row>
    <row r="110" ht="15.75" customHeight="1">
      <c r="A110" s="66"/>
      <c r="B110" s="67"/>
      <c r="C110" s="67"/>
      <c r="D110" s="1"/>
      <c r="E110" s="1"/>
      <c r="F110" s="1"/>
      <c r="G110" s="1"/>
      <c r="H110" s="1"/>
      <c r="I110" s="1"/>
    </row>
    <row r="111" ht="15.75" customHeight="1">
      <c r="A111" s="66"/>
      <c r="B111" s="67"/>
      <c r="C111" s="67"/>
      <c r="D111" s="1"/>
      <c r="E111" s="1"/>
      <c r="F111" s="1"/>
      <c r="G111" s="1"/>
      <c r="H111" s="1"/>
      <c r="I111" s="1"/>
    </row>
    <row r="112" ht="15.75" customHeight="1">
      <c r="A112" s="66"/>
      <c r="B112" s="67"/>
      <c r="C112" s="67"/>
      <c r="D112" s="1"/>
      <c r="E112" s="1"/>
      <c r="F112" s="1"/>
      <c r="G112" s="1"/>
      <c r="H112" s="1"/>
      <c r="I112" s="1"/>
    </row>
    <row r="113" ht="15.75" customHeight="1">
      <c r="A113" s="66"/>
      <c r="B113" s="67"/>
      <c r="C113" s="67"/>
      <c r="D113" s="1"/>
      <c r="E113" s="1"/>
      <c r="F113" s="1"/>
      <c r="G113" s="1"/>
      <c r="H113" s="1"/>
      <c r="I113" s="1"/>
    </row>
    <row r="114" ht="15.75" customHeight="1">
      <c r="A114" s="66"/>
      <c r="B114" s="67"/>
      <c r="C114" s="67"/>
      <c r="D114" s="1"/>
      <c r="E114" s="1"/>
      <c r="F114" s="1"/>
      <c r="G114" s="1"/>
      <c r="H114" s="1"/>
      <c r="I114" s="1"/>
    </row>
    <row r="115" ht="15.75" customHeight="1">
      <c r="A115" s="66"/>
      <c r="B115" s="67"/>
      <c r="C115" s="67"/>
      <c r="D115" s="1"/>
      <c r="E115" s="1"/>
      <c r="F115" s="1"/>
      <c r="G115" s="1"/>
      <c r="H115" s="1"/>
      <c r="I115" s="1"/>
    </row>
    <row r="116" ht="15.75" customHeight="1">
      <c r="A116" s="66"/>
      <c r="B116" s="67"/>
      <c r="C116" s="67"/>
      <c r="D116" s="1"/>
      <c r="E116" s="1"/>
      <c r="F116" s="1"/>
      <c r="G116" s="1"/>
      <c r="H116" s="1"/>
      <c r="I116" s="1"/>
    </row>
    <row r="117" ht="15.75" customHeight="1">
      <c r="A117" s="66"/>
      <c r="B117" s="67"/>
      <c r="C117" s="67"/>
      <c r="D117" s="1"/>
      <c r="E117" s="1"/>
      <c r="F117" s="1"/>
      <c r="G117" s="1"/>
      <c r="H117" s="1"/>
      <c r="I117" s="1"/>
    </row>
    <row r="118" ht="15.75" customHeight="1">
      <c r="A118" s="66"/>
      <c r="B118" s="67"/>
      <c r="C118" s="67"/>
      <c r="D118" s="1"/>
      <c r="E118" s="1"/>
      <c r="F118" s="1"/>
      <c r="G118" s="1"/>
      <c r="H118" s="1"/>
      <c r="I118" s="1"/>
    </row>
    <row r="119" ht="15.75" customHeight="1">
      <c r="A119" s="66"/>
      <c r="B119" s="67"/>
      <c r="C119" s="67"/>
      <c r="D119" s="1"/>
      <c r="E119" s="1"/>
      <c r="F119" s="1"/>
      <c r="G119" s="1"/>
      <c r="H119" s="1"/>
      <c r="I119" s="1"/>
    </row>
    <row r="120" ht="15.75" customHeight="1">
      <c r="A120" s="66"/>
      <c r="B120" s="67"/>
      <c r="C120" s="67"/>
      <c r="D120" s="1"/>
      <c r="E120" s="1"/>
      <c r="F120" s="1"/>
      <c r="G120" s="1"/>
      <c r="H120" s="1"/>
      <c r="I120" s="1"/>
    </row>
    <row r="121" ht="15.75" customHeight="1">
      <c r="A121" s="66"/>
      <c r="B121" s="67"/>
      <c r="C121" s="67"/>
      <c r="D121" s="1"/>
      <c r="E121" s="1"/>
      <c r="F121" s="1"/>
      <c r="G121" s="1"/>
      <c r="H121" s="1"/>
      <c r="I121" s="1"/>
    </row>
    <row r="122" ht="15.75" customHeight="1">
      <c r="A122" s="66"/>
      <c r="B122" s="67"/>
      <c r="C122" s="67"/>
      <c r="D122" s="1"/>
      <c r="E122" s="1"/>
      <c r="F122" s="1"/>
      <c r="G122" s="1"/>
      <c r="H122" s="1"/>
      <c r="I122" s="1"/>
    </row>
    <row r="123" ht="15.75" customHeight="1">
      <c r="A123" s="66"/>
      <c r="B123" s="67"/>
      <c r="C123" s="67"/>
      <c r="D123" s="1"/>
      <c r="E123" s="1"/>
      <c r="F123" s="1"/>
      <c r="G123" s="1"/>
      <c r="H123" s="1"/>
      <c r="I123" s="1"/>
    </row>
    <row r="124" ht="15.75" customHeight="1">
      <c r="A124" s="66"/>
      <c r="B124" s="67"/>
      <c r="C124" s="67"/>
      <c r="D124" s="1"/>
      <c r="E124" s="1"/>
      <c r="F124" s="1"/>
      <c r="G124" s="1"/>
      <c r="H124" s="1"/>
      <c r="I124" s="1"/>
    </row>
    <row r="125" ht="15.75" customHeight="1">
      <c r="A125" s="66"/>
      <c r="B125" s="67"/>
      <c r="C125" s="67"/>
      <c r="D125" s="1"/>
      <c r="E125" s="1"/>
      <c r="F125" s="1"/>
      <c r="G125" s="1"/>
      <c r="H125" s="1"/>
      <c r="I125" s="1"/>
    </row>
    <row r="126" ht="15.75" customHeight="1">
      <c r="A126" s="66"/>
      <c r="B126" s="67"/>
      <c r="C126" s="67"/>
      <c r="D126" s="1"/>
      <c r="E126" s="1"/>
      <c r="F126" s="1"/>
      <c r="G126" s="1"/>
      <c r="H126" s="1"/>
      <c r="I126" s="1"/>
    </row>
    <row r="127" ht="15.75" customHeight="1">
      <c r="A127" s="66"/>
      <c r="B127" s="67"/>
      <c r="C127" s="67"/>
      <c r="D127" s="1"/>
      <c r="E127" s="1"/>
      <c r="F127" s="1"/>
      <c r="G127" s="1"/>
      <c r="H127" s="1"/>
      <c r="I127" s="1"/>
    </row>
    <row r="128" ht="15.75" customHeight="1">
      <c r="A128" s="66"/>
      <c r="B128" s="67"/>
      <c r="C128" s="67"/>
      <c r="D128" s="1"/>
      <c r="E128" s="1"/>
      <c r="F128" s="1"/>
      <c r="G128" s="1"/>
      <c r="H128" s="1"/>
      <c r="I128" s="1"/>
    </row>
    <row r="129" ht="15.75" customHeight="1">
      <c r="A129" s="66"/>
      <c r="B129" s="67"/>
      <c r="C129" s="67"/>
      <c r="D129" s="1"/>
      <c r="E129" s="1"/>
      <c r="F129" s="1"/>
      <c r="G129" s="1"/>
      <c r="H129" s="1"/>
      <c r="I129" s="1"/>
    </row>
    <row r="130" ht="15.75" customHeight="1">
      <c r="A130" s="66"/>
      <c r="B130" s="67"/>
      <c r="C130" s="67"/>
      <c r="D130" s="1"/>
      <c r="E130" s="1"/>
      <c r="F130" s="1"/>
      <c r="G130" s="1"/>
      <c r="H130" s="1"/>
      <c r="I130" s="1"/>
    </row>
    <row r="131" ht="15.75" customHeight="1">
      <c r="A131" s="66"/>
      <c r="B131" s="67"/>
      <c r="C131" s="67"/>
      <c r="D131" s="1"/>
      <c r="E131" s="1"/>
      <c r="F131" s="1"/>
      <c r="G131" s="1"/>
      <c r="H131" s="1"/>
      <c r="I131" s="1"/>
    </row>
    <row r="132" ht="15.75" customHeight="1">
      <c r="A132" s="66"/>
      <c r="B132" s="67"/>
      <c r="C132" s="67"/>
      <c r="D132" s="1"/>
      <c r="E132" s="1"/>
      <c r="F132" s="1"/>
      <c r="G132" s="1"/>
      <c r="H132" s="1"/>
      <c r="I132" s="1"/>
    </row>
    <row r="133" ht="15.75" customHeight="1">
      <c r="A133" s="66"/>
      <c r="B133" s="67"/>
      <c r="C133" s="67"/>
      <c r="D133" s="1"/>
      <c r="E133" s="1"/>
      <c r="F133" s="1"/>
      <c r="G133" s="1"/>
      <c r="H133" s="1"/>
      <c r="I133" s="1"/>
    </row>
    <row r="134" ht="15.75" customHeight="1">
      <c r="A134" s="66"/>
      <c r="B134" s="67"/>
      <c r="C134" s="67"/>
      <c r="D134" s="1"/>
      <c r="E134" s="1"/>
      <c r="F134" s="1"/>
      <c r="G134" s="1"/>
      <c r="H134" s="1"/>
      <c r="I134" s="1"/>
    </row>
    <row r="135" ht="15.75" customHeight="1">
      <c r="A135" s="66"/>
      <c r="B135" s="67"/>
      <c r="C135" s="67"/>
      <c r="D135" s="1"/>
      <c r="E135" s="1"/>
      <c r="F135" s="1"/>
      <c r="G135" s="1"/>
      <c r="H135" s="1"/>
      <c r="I135" s="1"/>
    </row>
    <row r="136" ht="15.75" customHeight="1">
      <c r="A136" s="66"/>
      <c r="B136" s="67"/>
      <c r="C136" s="67"/>
      <c r="D136" s="1"/>
      <c r="E136" s="1"/>
      <c r="F136" s="1"/>
      <c r="G136" s="1"/>
      <c r="H136" s="1"/>
      <c r="I136" s="1"/>
    </row>
    <row r="137" ht="15.75" customHeight="1">
      <c r="A137" s="66"/>
      <c r="B137" s="67"/>
      <c r="C137" s="67"/>
      <c r="D137" s="1"/>
      <c r="E137" s="1"/>
      <c r="F137" s="1"/>
      <c r="G137" s="1"/>
      <c r="H137" s="1"/>
      <c r="I137" s="1"/>
    </row>
    <row r="138" ht="15.75" customHeight="1">
      <c r="A138" s="66"/>
      <c r="B138" s="67"/>
      <c r="C138" s="67"/>
      <c r="D138" s="1"/>
      <c r="E138" s="1"/>
      <c r="F138" s="1"/>
      <c r="G138" s="1"/>
      <c r="H138" s="1"/>
      <c r="I138" s="1"/>
    </row>
    <row r="139" ht="15.75" customHeight="1">
      <c r="A139" s="66"/>
      <c r="B139" s="67"/>
      <c r="C139" s="67"/>
      <c r="D139" s="1"/>
      <c r="E139" s="1"/>
      <c r="F139" s="1"/>
      <c r="G139" s="1"/>
      <c r="H139" s="1"/>
      <c r="I139" s="1"/>
    </row>
    <row r="140" ht="15.75" customHeight="1">
      <c r="A140" s="66"/>
      <c r="B140" s="67"/>
      <c r="C140" s="67"/>
      <c r="D140" s="1"/>
      <c r="E140" s="1"/>
      <c r="F140" s="1"/>
      <c r="G140" s="1"/>
      <c r="H140" s="1"/>
      <c r="I140" s="1"/>
    </row>
    <row r="141" ht="15.75" customHeight="1">
      <c r="A141" s="66"/>
      <c r="B141" s="67"/>
      <c r="C141" s="67"/>
      <c r="D141" s="1"/>
      <c r="E141" s="1"/>
      <c r="F141" s="1"/>
      <c r="G141" s="1"/>
      <c r="H141" s="1"/>
      <c r="I141" s="1"/>
    </row>
    <row r="142" ht="15.75" customHeight="1">
      <c r="A142" s="66"/>
      <c r="B142" s="67"/>
      <c r="C142" s="67"/>
      <c r="D142" s="1"/>
      <c r="E142" s="1"/>
      <c r="F142" s="1"/>
      <c r="G142" s="1"/>
      <c r="H142" s="1"/>
      <c r="I142" s="1"/>
    </row>
    <row r="143" ht="15.75" customHeight="1">
      <c r="A143" s="66"/>
      <c r="B143" s="67"/>
      <c r="C143" s="67"/>
      <c r="D143" s="1"/>
      <c r="E143" s="1"/>
      <c r="F143" s="1"/>
      <c r="G143" s="1"/>
      <c r="H143" s="1"/>
      <c r="I143" s="1"/>
    </row>
    <row r="144" ht="15.75" customHeight="1">
      <c r="A144" s="66"/>
      <c r="B144" s="67"/>
      <c r="C144" s="67"/>
      <c r="D144" s="1"/>
      <c r="E144" s="1"/>
      <c r="F144" s="1"/>
      <c r="G144" s="1"/>
      <c r="H144" s="1"/>
      <c r="I144" s="1"/>
    </row>
    <row r="145" ht="15.75" customHeight="1">
      <c r="A145" s="66"/>
      <c r="B145" s="67"/>
      <c r="C145" s="67"/>
      <c r="D145" s="1"/>
      <c r="E145" s="1"/>
      <c r="F145" s="1"/>
      <c r="G145" s="1"/>
      <c r="H145" s="1"/>
      <c r="I145" s="1"/>
    </row>
    <row r="146" ht="15.75" customHeight="1">
      <c r="A146" s="66"/>
      <c r="B146" s="67"/>
      <c r="C146" s="67"/>
      <c r="D146" s="1"/>
      <c r="E146" s="1"/>
      <c r="F146" s="1"/>
      <c r="G146" s="1"/>
      <c r="H146" s="1"/>
      <c r="I146" s="1"/>
    </row>
    <row r="147" ht="15.75" customHeight="1">
      <c r="A147" s="66"/>
      <c r="B147" s="67"/>
      <c r="C147" s="67"/>
      <c r="D147" s="1"/>
      <c r="E147" s="1"/>
      <c r="F147" s="1"/>
      <c r="G147" s="1"/>
      <c r="H147" s="1"/>
      <c r="I147" s="1"/>
    </row>
    <row r="148" ht="15.75" customHeight="1">
      <c r="A148" s="66"/>
      <c r="B148" s="67"/>
      <c r="C148" s="67"/>
      <c r="D148" s="1"/>
      <c r="E148" s="1"/>
      <c r="F148" s="1"/>
      <c r="G148" s="1"/>
      <c r="H148" s="1"/>
      <c r="I148" s="1"/>
    </row>
    <row r="149" ht="15.75" customHeight="1">
      <c r="A149" s="66"/>
      <c r="B149" s="67"/>
      <c r="C149" s="67"/>
      <c r="D149" s="1"/>
      <c r="E149" s="1"/>
      <c r="F149" s="1"/>
      <c r="G149" s="1"/>
      <c r="H149" s="1"/>
      <c r="I149" s="1"/>
    </row>
    <row r="150" ht="15.75" customHeight="1">
      <c r="A150" s="66"/>
      <c r="B150" s="67"/>
      <c r="C150" s="67"/>
      <c r="D150" s="1"/>
      <c r="E150" s="1"/>
      <c r="F150" s="1"/>
      <c r="G150" s="1"/>
      <c r="H150" s="1"/>
      <c r="I150" s="1"/>
    </row>
    <row r="151" ht="15.75" customHeight="1">
      <c r="A151" s="66"/>
      <c r="B151" s="67"/>
      <c r="C151" s="67"/>
      <c r="D151" s="1"/>
      <c r="E151" s="1"/>
      <c r="F151" s="1"/>
      <c r="G151" s="1"/>
      <c r="H151" s="1"/>
      <c r="I151" s="1"/>
    </row>
    <row r="152" ht="15.75" customHeight="1">
      <c r="A152" s="66"/>
      <c r="B152" s="67"/>
      <c r="C152" s="67"/>
      <c r="D152" s="1"/>
      <c r="E152" s="1"/>
      <c r="F152" s="1"/>
      <c r="G152" s="1"/>
      <c r="H152" s="1"/>
      <c r="I152" s="1"/>
    </row>
    <row r="153" ht="15.75" customHeight="1">
      <c r="A153" s="66"/>
      <c r="B153" s="67"/>
      <c r="C153" s="67"/>
      <c r="D153" s="1"/>
      <c r="E153" s="1"/>
      <c r="F153" s="1"/>
      <c r="G153" s="1"/>
      <c r="H153" s="1"/>
      <c r="I153" s="1"/>
    </row>
    <row r="154" ht="15.75" customHeight="1">
      <c r="A154" s="66"/>
      <c r="B154" s="67"/>
      <c r="C154" s="67"/>
      <c r="D154" s="1"/>
      <c r="E154" s="1"/>
      <c r="F154" s="1"/>
      <c r="G154" s="1"/>
      <c r="H154" s="1"/>
      <c r="I154" s="1"/>
    </row>
    <row r="155" ht="15.75" customHeight="1">
      <c r="A155" s="66"/>
      <c r="B155" s="67"/>
      <c r="C155" s="67"/>
      <c r="D155" s="1"/>
      <c r="E155" s="1"/>
      <c r="F155" s="1"/>
      <c r="G155" s="1"/>
      <c r="H155" s="1"/>
      <c r="I155" s="1"/>
    </row>
    <row r="156" ht="15.75" customHeight="1">
      <c r="A156" s="66"/>
      <c r="B156" s="67"/>
      <c r="C156" s="67"/>
      <c r="D156" s="1"/>
      <c r="E156" s="1"/>
      <c r="F156" s="1"/>
      <c r="G156" s="1"/>
      <c r="H156" s="1"/>
      <c r="I156" s="1"/>
    </row>
    <row r="157" ht="15.75" customHeight="1">
      <c r="A157" s="66"/>
      <c r="B157" s="67"/>
      <c r="C157" s="67"/>
      <c r="D157" s="1"/>
      <c r="E157" s="1"/>
      <c r="F157" s="1"/>
      <c r="G157" s="1"/>
      <c r="H157" s="1"/>
      <c r="I157" s="1"/>
    </row>
    <row r="158" ht="15.75" customHeight="1">
      <c r="A158" s="66"/>
      <c r="B158" s="67"/>
      <c r="C158" s="67"/>
      <c r="D158" s="1"/>
      <c r="E158" s="1"/>
      <c r="F158" s="1"/>
      <c r="G158" s="1"/>
      <c r="H158" s="1"/>
      <c r="I158" s="1"/>
    </row>
    <row r="159" ht="15.75" customHeight="1">
      <c r="A159" s="66"/>
      <c r="B159" s="67"/>
      <c r="C159" s="67"/>
      <c r="D159" s="1"/>
      <c r="E159" s="1"/>
      <c r="F159" s="1"/>
      <c r="G159" s="1"/>
      <c r="H159" s="1"/>
      <c r="I159" s="1"/>
    </row>
    <row r="160" ht="15.75" customHeight="1">
      <c r="A160" s="66"/>
      <c r="B160" s="67"/>
      <c r="C160" s="67"/>
      <c r="D160" s="1"/>
      <c r="E160" s="1"/>
      <c r="F160" s="1"/>
      <c r="G160" s="1"/>
      <c r="H160" s="1"/>
      <c r="I160" s="1"/>
    </row>
    <row r="161" ht="15.75" customHeight="1">
      <c r="A161" s="66"/>
      <c r="B161" s="67"/>
      <c r="C161" s="67"/>
      <c r="D161" s="1"/>
      <c r="E161" s="1"/>
      <c r="F161" s="1"/>
      <c r="G161" s="1"/>
      <c r="H161" s="1"/>
      <c r="I161" s="1"/>
    </row>
    <row r="162" ht="15.75" customHeight="1">
      <c r="A162" s="66"/>
      <c r="B162" s="67"/>
      <c r="C162" s="67"/>
      <c r="D162" s="1"/>
      <c r="E162" s="1"/>
      <c r="F162" s="1"/>
      <c r="G162" s="1"/>
      <c r="H162" s="1"/>
      <c r="I162" s="1"/>
    </row>
    <row r="163" ht="15.75" customHeight="1">
      <c r="A163" s="66"/>
      <c r="B163" s="67"/>
      <c r="C163" s="67"/>
      <c r="D163" s="1"/>
      <c r="E163" s="1"/>
      <c r="F163" s="1"/>
      <c r="G163" s="1"/>
      <c r="H163" s="1"/>
      <c r="I163" s="1"/>
    </row>
    <row r="164" ht="15.75" customHeight="1">
      <c r="A164" s="66"/>
      <c r="B164" s="67"/>
      <c r="C164" s="67"/>
      <c r="D164" s="1"/>
      <c r="E164" s="1"/>
      <c r="F164" s="1"/>
      <c r="G164" s="1"/>
      <c r="H164" s="1"/>
      <c r="I164" s="1"/>
    </row>
    <row r="165" ht="15.75" customHeight="1">
      <c r="A165" s="66"/>
      <c r="B165" s="67"/>
      <c r="C165" s="67"/>
      <c r="D165" s="1"/>
      <c r="E165" s="1"/>
      <c r="F165" s="1"/>
      <c r="G165" s="1"/>
      <c r="H165" s="1"/>
      <c r="I165" s="1"/>
    </row>
    <row r="166" ht="15.75" customHeight="1">
      <c r="A166" s="66"/>
      <c r="B166" s="67"/>
      <c r="C166" s="67"/>
      <c r="D166" s="1"/>
      <c r="E166" s="1"/>
      <c r="F166" s="1"/>
      <c r="G166" s="1"/>
      <c r="H166" s="1"/>
      <c r="I166" s="1"/>
    </row>
    <row r="167" ht="15.75" customHeight="1">
      <c r="A167" s="66"/>
      <c r="B167" s="67"/>
      <c r="C167" s="67"/>
      <c r="D167" s="1"/>
      <c r="E167" s="1"/>
      <c r="F167" s="1"/>
      <c r="G167" s="1"/>
      <c r="H167" s="1"/>
      <c r="I167" s="1"/>
    </row>
    <row r="168" ht="15.75" customHeight="1">
      <c r="A168" s="66"/>
      <c r="B168" s="67"/>
      <c r="C168" s="67"/>
      <c r="D168" s="1"/>
      <c r="E168" s="1"/>
      <c r="F168" s="1"/>
      <c r="G168" s="1"/>
      <c r="H168" s="1"/>
      <c r="I168" s="1"/>
    </row>
    <row r="169" ht="15.75" customHeight="1">
      <c r="A169" s="66"/>
      <c r="B169" s="67"/>
      <c r="C169" s="67"/>
      <c r="D169" s="1"/>
      <c r="E169" s="1"/>
      <c r="F169" s="1"/>
      <c r="G169" s="1"/>
      <c r="H169" s="1"/>
      <c r="I169" s="1"/>
    </row>
    <row r="170" ht="15.75" customHeight="1">
      <c r="A170" s="66"/>
      <c r="B170" s="67"/>
      <c r="C170" s="67"/>
      <c r="D170" s="1"/>
      <c r="E170" s="1"/>
      <c r="F170" s="1"/>
      <c r="G170" s="1"/>
      <c r="H170" s="1"/>
      <c r="I170" s="1"/>
    </row>
    <row r="171" ht="15.75" customHeight="1">
      <c r="A171" s="66"/>
      <c r="B171" s="67"/>
      <c r="C171" s="67"/>
      <c r="D171" s="1"/>
      <c r="E171" s="1"/>
      <c r="F171" s="1"/>
      <c r="G171" s="1"/>
      <c r="H171" s="1"/>
      <c r="I171" s="1"/>
    </row>
    <row r="172" ht="15.75" customHeight="1">
      <c r="A172" s="66"/>
      <c r="B172" s="67"/>
      <c r="C172" s="67"/>
      <c r="D172" s="1"/>
      <c r="E172" s="1"/>
      <c r="F172" s="1"/>
      <c r="G172" s="1"/>
      <c r="H172" s="1"/>
      <c r="I172" s="1"/>
    </row>
    <row r="173" ht="15.75" customHeight="1">
      <c r="A173" s="66"/>
      <c r="B173" s="67"/>
      <c r="C173" s="67"/>
      <c r="D173" s="1"/>
      <c r="E173" s="1"/>
      <c r="F173" s="1"/>
      <c r="G173" s="1"/>
      <c r="H173" s="1"/>
      <c r="I173" s="1"/>
    </row>
    <row r="174" ht="15.75" customHeight="1">
      <c r="A174" s="66"/>
      <c r="B174" s="67"/>
      <c r="C174" s="67"/>
      <c r="D174" s="1"/>
      <c r="E174" s="1"/>
      <c r="F174" s="1"/>
      <c r="G174" s="1"/>
      <c r="H174" s="1"/>
      <c r="I174" s="1"/>
    </row>
    <row r="175" ht="15.75" customHeight="1">
      <c r="A175" s="66"/>
      <c r="B175" s="67"/>
      <c r="C175" s="67"/>
      <c r="D175" s="1"/>
      <c r="E175" s="1"/>
      <c r="F175" s="1"/>
      <c r="G175" s="1"/>
      <c r="H175" s="1"/>
      <c r="I175" s="1"/>
    </row>
    <row r="176" ht="15.75" customHeight="1">
      <c r="A176" s="66"/>
      <c r="B176" s="67"/>
      <c r="C176" s="67"/>
      <c r="D176" s="1"/>
      <c r="E176" s="1"/>
      <c r="F176" s="1"/>
      <c r="G176" s="1"/>
      <c r="H176" s="1"/>
      <c r="I176" s="1"/>
    </row>
    <row r="177" ht="15.75" customHeight="1">
      <c r="A177" s="66"/>
      <c r="B177" s="67"/>
      <c r="C177" s="67"/>
      <c r="D177" s="1"/>
      <c r="E177" s="1"/>
      <c r="F177" s="1"/>
      <c r="G177" s="1"/>
      <c r="H177" s="1"/>
      <c r="I177" s="1"/>
    </row>
    <row r="178" ht="15.75" customHeight="1">
      <c r="A178" s="66"/>
      <c r="B178" s="67"/>
      <c r="C178" s="67"/>
      <c r="D178" s="1"/>
      <c r="E178" s="1"/>
      <c r="F178" s="1"/>
      <c r="G178" s="1"/>
      <c r="H178" s="1"/>
      <c r="I178" s="1"/>
    </row>
    <row r="179" ht="15.75" customHeight="1">
      <c r="A179" s="66"/>
      <c r="B179" s="67"/>
      <c r="C179" s="67"/>
      <c r="D179" s="1"/>
      <c r="E179" s="1"/>
      <c r="F179" s="1"/>
      <c r="G179" s="1"/>
      <c r="H179" s="1"/>
      <c r="I179" s="1"/>
    </row>
    <row r="180" ht="15.75" customHeight="1">
      <c r="A180" s="66"/>
      <c r="B180" s="67"/>
      <c r="C180" s="67"/>
      <c r="D180" s="1"/>
      <c r="E180" s="1"/>
      <c r="F180" s="1"/>
      <c r="G180" s="1"/>
      <c r="H180" s="1"/>
      <c r="I180" s="1"/>
    </row>
    <row r="181" ht="15.75" customHeight="1">
      <c r="A181" s="66"/>
      <c r="B181" s="67"/>
      <c r="C181" s="67"/>
      <c r="D181" s="1"/>
      <c r="E181" s="1"/>
      <c r="F181" s="1"/>
      <c r="G181" s="1"/>
      <c r="H181" s="1"/>
      <c r="I181" s="1"/>
    </row>
    <row r="182" ht="15.75" customHeight="1">
      <c r="A182" s="66"/>
      <c r="B182" s="67"/>
      <c r="C182" s="67"/>
      <c r="D182" s="1"/>
      <c r="E182" s="1"/>
      <c r="F182" s="1"/>
      <c r="G182" s="1"/>
      <c r="H182" s="1"/>
      <c r="I182" s="1"/>
    </row>
    <row r="183" ht="15.75" customHeight="1">
      <c r="A183" s="66"/>
      <c r="B183" s="67"/>
      <c r="C183" s="67"/>
      <c r="D183" s="1"/>
      <c r="E183" s="1"/>
      <c r="F183" s="1"/>
      <c r="G183" s="1"/>
      <c r="H183" s="1"/>
      <c r="I183" s="1"/>
    </row>
    <row r="184" ht="15.75" customHeight="1">
      <c r="A184" s="66"/>
      <c r="B184" s="67"/>
      <c r="C184" s="67"/>
      <c r="D184" s="1"/>
      <c r="E184" s="1"/>
      <c r="F184" s="1"/>
      <c r="G184" s="1"/>
      <c r="H184" s="1"/>
      <c r="I184" s="1"/>
    </row>
    <row r="185" ht="15.75" customHeight="1">
      <c r="A185" s="66"/>
      <c r="B185" s="67"/>
      <c r="C185" s="67"/>
      <c r="D185" s="1"/>
      <c r="E185" s="1"/>
      <c r="F185" s="1"/>
      <c r="G185" s="1"/>
      <c r="H185" s="1"/>
      <c r="I185" s="1"/>
    </row>
    <row r="186" ht="15.75" customHeight="1">
      <c r="A186" s="66"/>
      <c r="B186" s="67"/>
      <c r="C186" s="67"/>
      <c r="D186" s="1"/>
      <c r="E186" s="1"/>
      <c r="F186" s="1"/>
      <c r="G186" s="1"/>
      <c r="H186" s="1"/>
      <c r="I186" s="1"/>
    </row>
    <row r="187" ht="15.75" customHeight="1">
      <c r="A187" s="66"/>
      <c r="B187" s="67"/>
      <c r="C187" s="67"/>
      <c r="D187" s="1"/>
      <c r="E187" s="1"/>
      <c r="F187" s="1"/>
      <c r="G187" s="1"/>
      <c r="H187" s="1"/>
      <c r="I187" s="1"/>
    </row>
    <row r="188" ht="15.75" customHeight="1">
      <c r="A188" s="66"/>
      <c r="B188" s="67"/>
      <c r="C188" s="67"/>
      <c r="D188" s="1"/>
      <c r="E188" s="1"/>
      <c r="F188" s="1"/>
      <c r="G188" s="1"/>
      <c r="H188" s="1"/>
      <c r="I188" s="1"/>
    </row>
    <row r="189" ht="15.75" customHeight="1">
      <c r="A189" s="66"/>
      <c r="B189" s="67"/>
      <c r="C189" s="67"/>
      <c r="D189" s="1"/>
      <c r="E189" s="1"/>
      <c r="F189" s="1"/>
      <c r="G189" s="1"/>
      <c r="H189" s="1"/>
      <c r="I189" s="1"/>
    </row>
    <row r="190" ht="15.75" customHeight="1">
      <c r="A190" s="66"/>
      <c r="B190" s="67"/>
      <c r="C190" s="67"/>
      <c r="D190" s="1"/>
      <c r="E190" s="1"/>
      <c r="F190" s="1"/>
      <c r="G190" s="1"/>
      <c r="H190" s="1"/>
      <c r="I190" s="1"/>
    </row>
    <row r="191" ht="15.75" customHeight="1">
      <c r="A191" s="66"/>
      <c r="B191" s="67"/>
      <c r="C191" s="67"/>
      <c r="D191" s="1"/>
      <c r="E191" s="1"/>
      <c r="F191" s="1"/>
      <c r="G191" s="1"/>
      <c r="H191" s="1"/>
      <c r="I191" s="1"/>
    </row>
    <row r="192" ht="15.75" customHeight="1">
      <c r="A192" s="66"/>
      <c r="B192" s="67"/>
      <c r="C192" s="67"/>
      <c r="D192" s="1"/>
      <c r="E192" s="1"/>
      <c r="F192" s="1"/>
      <c r="G192" s="1"/>
      <c r="H192" s="1"/>
      <c r="I192" s="1"/>
    </row>
    <row r="193" ht="15.75" customHeight="1">
      <c r="A193" s="66"/>
      <c r="B193" s="67"/>
      <c r="C193" s="67"/>
      <c r="D193" s="1"/>
      <c r="E193" s="1"/>
      <c r="F193" s="1"/>
      <c r="G193" s="1"/>
      <c r="H193" s="1"/>
      <c r="I193" s="1"/>
    </row>
    <row r="194" ht="15.75" customHeight="1">
      <c r="A194" s="66"/>
      <c r="B194" s="67"/>
      <c r="C194" s="67"/>
      <c r="D194" s="1"/>
      <c r="E194" s="1"/>
      <c r="F194" s="1"/>
      <c r="G194" s="1"/>
      <c r="H194" s="1"/>
      <c r="I194" s="1"/>
    </row>
    <row r="195" ht="15.75" customHeight="1">
      <c r="A195" s="66"/>
      <c r="B195" s="67"/>
      <c r="C195" s="67"/>
      <c r="D195" s="1"/>
      <c r="E195" s="1"/>
      <c r="F195" s="1"/>
      <c r="G195" s="1"/>
      <c r="H195" s="1"/>
      <c r="I195" s="1"/>
    </row>
    <row r="196" ht="15.75" customHeight="1">
      <c r="A196" s="66"/>
      <c r="B196" s="67"/>
      <c r="C196" s="67"/>
      <c r="D196" s="1"/>
      <c r="E196" s="1"/>
      <c r="F196" s="1"/>
      <c r="G196" s="1"/>
      <c r="H196" s="1"/>
      <c r="I196" s="1"/>
    </row>
    <row r="197" ht="15.75" customHeight="1">
      <c r="A197" s="66"/>
      <c r="B197" s="67"/>
      <c r="C197" s="67"/>
      <c r="D197" s="1"/>
      <c r="E197" s="1"/>
      <c r="F197" s="1"/>
      <c r="G197" s="1"/>
      <c r="H197" s="1"/>
      <c r="I197" s="1"/>
    </row>
    <row r="198" ht="15.75" customHeight="1">
      <c r="A198" s="66"/>
      <c r="B198" s="67"/>
      <c r="C198" s="67"/>
      <c r="D198" s="1"/>
      <c r="E198" s="1"/>
      <c r="F198" s="1"/>
      <c r="G198" s="1"/>
      <c r="H198" s="1"/>
      <c r="I198" s="1"/>
    </row>
    <row r="199" ht="15.75" customHeight="1">
      <c r="A199" s="66"/>
      <c r="B199" s="67"/>
      <c r="C199" s="67"/>
      <c r="D199" s="1"/>
      <c r="E199" s="1"/>
      <c r="F199" s="1"/>
      <c r="G199" s="1"/>
      <c r="H199" s="1"/>
      <c r="I199" s="1"/>
    </row>
    <row r="200" ht="15.75" customHeight="1">
      <c r="A200" s="66"/>
      <c r="B200" s="67"/>
      <c r="C200" s="67"/>
      <c r="D200" s="1"/>
      <c r="E200" s="1"/>
      <c r="F200" s="1"/>
      <c r="G200" s="1"/>
      <c r="H200" s="1"/>
      <c r="I200" s="1"/>
    </row>
    <row r="201" ht="15.75" customHeight="1">
      <c r="A201" s="66"/>
      <c r="B201" s="67"/>
      <c r="C201" s="67"/>
      <c r="D201" s="1"/>
      <c r="E201" s="1"/>
      <c r="F201" s="1"/>
      <c r="G201" s="1"/>
      <c r="H201" s="1"/>
      <c r="I201" s="1"/>
    </row>
    <row r="202" ht="15.75" customHeight="1">
      <c r="A202" s="66"/>
      <c r="B202" s="67"/>
      <c r="C202" s="67"/>
      <c r="D202" s="1"/>
      <c r="E202" s="1"/>
      <c r="F202" s="1"/>
      <c r="G202" s="1"/>
      <c r="H202" s="1"/>
      <c r="I202" s="1"/>
    </row>
    <row r="203" ht="15.75" customHeight="1">
      <c r="A203" s="66"/>
      <c r="B203" s="67"/>
      <c r="C203" s="67"/>
      <c r="D203" s="1"/>
      <c r="E203" s="1"/>
      <c r="F203" s="1"/>
      <c r="G203" s="1"/>
      <c r="H203" s="1"/>
      <c r="I203" s="1"/>
    </row>
    <row r="204" ht="15.75" customHeight="1">
      <c r="A204" s="66"/>
      <c r="B204" s="67"/>
      <c r="C204" s="67"/>
      <c r="D204" s="1"/>
      <c r="E204" s="1"/>
      <c r="F204" s="1"/>
      <c r="G204" s="1"/>
      <c r="H204" s="1"/>
      <c r="I204" s="1"/>
    </row>
    <row r="205" ht="15.75" customHeight="1">
      <c r="A205" s="66"/>
      <c r="B205" s="67"/>
      <c r="C205" s="67"/>
      <c r="D205" s="1"/>
      <c r="E205" s="1"/>
      <c r="F205" s="1"/>
      <c r="G205" s="1"/>
      <c r="H205" s="1"/>
      <c r="I205" s="1"/>
    </row>
    <row r="206" ht="15.75" customHeight="1">
      <c r="A206" s="66"/>
      <c r="B206" s="67"/>
      <c r="C206" s="67"/>
      <c r="D206" s="1"/>
      <c r="E206" s="1"/>
      <c r="F206" s="1"/>
      <c r="G206" s="1"/>
      <c r="H206" s="1"/>
      <c r="I206" s="1"/>
    </row>
    <row r="207" ht="15.75" customHeight="1">
      <c r="A207" s="66"/>
      <c r="B207" s="67"/>
      <c r="C207" s="67"/>
      <c r="D207" s="1"/>
      <c r="E207" s="1"/>
      <c r="F207" s="1"/>
      <c r="G207" s="1"/>
      <c r="H207" s="1"/>
      <c r="I207" s="1"/>
    </row>
    <row r="208" ht="15.75" customHeight="1">
      <c r="A208" s="66"/>
      <c r="B208" s="67"/>
      <c r="C208" s="67"/>
      <c r="D208" s="1"/>
      <c r="E208" s="1"/>
      <c r="F208" s="1"/>
      <c r="G208" s="1"/>
      <c r="H208" s="1"/>
      <c r="I208" s="1"/>
    </row>
    <row r="209" ht="15.75" customHeight="1">
      <c r="A209" s="66"/>
      <c r="B209" s="67"/>
      <c r="C209" s="67"/>
      <c r="D209" s="1"/>
      <c r="E209" s="1"/>
      <c r="F209" s="1"/>
      <c r="G209" s="1"/>
      <c r="H209" s="1"/>
      <c r="I209" s="1"/>
    </row>
    <row r="210" ht="15.75" customHeight="1">
      <c r="A210" s="66"/>
      <c r="B210" s="67"/>
      <c r="C210" s="67"/>
      <c r="D210" s="1"/>
      <c r="E210" s="1"/>
      <c r="F210" s="1"/>
      <c r="G210" s="1"/>
      <c r="H210" s="1"/>
      <c r="I210" s="1"/>
    </row>
    <row r="211" ht="15.75" customHeight="1">
      <c r="A211" s="66"/>
      <c r="B211" s="67"/>
      <c r="C211" s="67"/>
      <c r="D211" s="1"/>
      <c r="E211" s="1"/>
      <c r="F211" s="1"/>
      <c r="G211" s="1"/>
      <c r="H211" s="1"/>
      <c r="I211" s="1"/>
    </row>
    <row r="212" ht="15.75" customHeight="1">
      <c r="A212" s="66"/>
      <c r="B212" s="67"/>
      <c r="C212" s="67"/>
      <c r="D212" s="1"/>
      <c r="E212" s="1"/>
      <c r="F212" s="1"/>
      <c r="G212" s="1"/>
      <c r="H212" s="1"/>
      <c r="I212" s="1"/>
    </row>
    <row r="213" ht="15.75" customHeight="1">
      <c r="A213" s="66"/>
      <c r="B213" s="67"/>
      <c r="C213" s="67"/>
      <c r="D213" s="1"/>
      <c r="E213" s="1"/>
      <c r="F213" s="1"/>
      <c r="G213" s="1"/>
      <c r="H213" s="1"/>
      <c r="I213" s="1"/>
    </row>
    <row r="214" ht="15.75" customHeight="1">
      <c r="A214" s="66"/>
      <c r="B214" s="67"/>
      <c r="C214" s="67"/>
      <c r="D214" s="1"/>
      <c r="E214" s="1"/>
      <c r="F214" s="1"/>
      <c r="G214" s="1"/>
      <c r="H214" s="1"/>
      <c r="I214" s="1"/>
    </row>
    <row r="215" ht="15.75" customHeight="1">
      <c r="A215" s="66"/>
      <c r="B215" s="67"/>
      <c r="C215" s="67"/>
      <c r="D215" s="1"/>
      <c r="E215" s="1"/>
      <c r="F215" s="1"/>
      <c r="G215" s="1"/>
      <c r="H215" s="1"/>
      <c r="I215" s="1"/>
    </row>
    <row r="216" ht="15.75" customHeight="1">
      <c r="A216" s="66"/>
      <c r="B216" s="67"/>
      <c r="C216" s="67"/>
      <c r="D216" s="1"/>
      <c r="E216" s="1"/>
      <c r="F216" s="1"/>
      <c r="G216" s="1"/>
      <c r="H216" s="1"/>
      <c r="I216" s="1"/>
    </row>
    <row r="217" ht="15.75" customHeight="1">
      <c r="A217" s="66"/>
      <c r="B217" s="67"/>
      <c r="C217" s="67"/>
      <c r="D217" s="1"/>
      <c r="E217" s="1"/>
      <c r="F217" s="1"/>
      <c r="G217" s="1"/>
      <c r="H217" s="1"/>
      <c r="I217" s="1"/>
    </row>
    <row r="218" ht="15.75" customHeight="1">
      <c r="A218" s="66"/>
      <c r="B218" s="67"/>
      <c r="C218" s="67"/>
      <c r="D218" s="1"/>
      <c r="E218" s="1"/>
      <c r="F218" s="1"/>
      <c r="G218" s="1"/>
      <c r="H218" s="1"/>
      <c r="I218" s="1"/>
    </row>
    <row r="219" ht="15.75" customHeight="1">
      <c r="A219" s="66"/>
      <c r="B219" s="67"/>
      <c r="C219" s="67"/>
      <c r="D219" s="1"/>
      <c r="E219" s="1"/>
      <c r="F219" s="1"/>
      <c r="G219" s="1"/>
      <c r="H219" s="1"/>
      <c r="I219" s="1"/>
    </row>
    <row r="220" ht="15.75" customHeight="1">
      <c r="A220" s="66"/>
      <c r="B220" s="67"/>
      <c r="C220" s="67"/>
      <c r="D220" s="1"/>
      <c r="E220" s="1"/>
      <c r="F220" s="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10" width="9.14"/>
    <col customWidth="1" min="11" max="24" width="8.0"/>
  </cols>
  <sheetData>
    <row r="1">
      <c r="A1" s="66"/>
      <c r="B1" s="66"/>
      <c r="C1" s="67"/>
      <c r="D1" s="1"/>
      <c r="E1" s="1"/>
      <c r="F1" s="1"/>
      <c r="G1" s="1"/>
      <c r="H1" s="1"/>
      <c r="I1" s="1"/>
      <c r="J1" s="1"/>
    </row>
    <row r="2" ht="33.0" customHeight="1">
      <c r="A2" s="118" t="s">
        <v>7493</v>
      </c>
      <c r="B2" s="69"/>
      <c r="C2" s="69"/>
      <c r="D2" s="69"/>
      <c r="E2" s="69"/>
      <c r="F2" s="69"/>
      <c r="G2" s="69"/>
      <c r="H2" s="70"/>
      <c r="I2" s="71"/>
      <c r="J2" s="71"/>
      <c r="K2" s="15"/>
      <c r="L2" s="15"/>
      <c r="M2" s="15"/>
      <c r="N2" s="15"/>
      <c r="O2" s="15"/>
      <c r="P2" s="15"/>
      <c r="Q2" s="15"/>
      <c r="R2" s="15"/>
      <c r="S2" s="15"/>
      <c r="T2" s="15"/>
      <c r="U2" s="15"/>
      <c r="V2" s="15"/>
      <c r="W2" s="15"/>
      <c r="X2" s="15"/>
    </row>
    <row r="3">
      <c r="A3" s="143"/>
      <c r="B3" s="143"/>
      <c r="C3" s="143"/>
      <c r="D3" s="143"/>
      <c r="E3" s="143"/>
      <c r="F3" s="143"/>
      <c r="G3" s="143"/>
      <c r="H3" s="143"/>
      <c r="I3" s="71"/>
      <c r="J3" s="71"/>
      <c r="K3" s="15"/>
      <c r="L3" s="15"/>
      <c r="M3" s="15"/>
      <c r="N3" s="15"/>
      <c r="O3" s="15"/>
      <c r="P3" s="15"/>
      <c r="Q3" s="15"/>
      <c r="R3" s="15"/>
      <c r="S3" s="15"/>
      <c r="T3" s="15"/>
      <c r="U3" s="15"/>
      <c r="V3" s="15"/>
      <c r="W3" s="15"/>
      <c r="X3" s="15"/>
    </row>
    <row r="4" ht="19.5" customHeight="1">
      <c r="A4" s="333" t="s">
        <v>7494</v>
      </c>
      <c r="B4" s="69"/>
      <c r="C4" s="69"/>
      <c r="D4" s="69"/>
      <c r="E4" s="69"/>
      <c r="F4" s="69"/>
      <c r="G4" s="69"/>
      <c r="H4" s="70"/>
      <c r="I4" s="71"/>
      <c r="J4" s="71"/>
      <c r="K4" s="334"/>
      <c r="L4" s="334"/>
      <c r="M4" s="334"/>
      <c r="N4" s="334"/>
      <c r="O4" s="334"/>
      <c r="P4" s="334"/>
      <c r="Q4" s="334"/>
      <c r="R4" s="334"/>
      <c r="S4" s="334"/>
      <c r="T4" s="334"/>
      <c r="U4" s="334"/>
      <c r="V4" s="334"/>
      <c r="W4" s="334"/>
      <c r="X4" s="334"/>
    </row>
    <row r="5">
      <c r="A5" s="333" t="s">
        <v>7495</v>
      </c>
      <c r="B5" s="69"/>
      <c r="C5" s="69"/>
      <c r="D5" s="69"/>
      <c r="E5" s="69"/>
      <c r="F5" s="69"/>
      <c r="G5" s="69"/>
      <c r="H5" s="70"/>
      <c r="I5" s="71"/>
      <c r="J5" s="71"/>
      <c r="K5" s="334"/>
      <c r="L5" s="334"/>
      <c r="M5" s="334"/>
      <c r="N5" s="334"/>
      <c r="O5" s="334"/>
      <c r="P5" s="334"/>
      <c r="Q5" s="334"/>
      <c r="R5" s="334"/>
      <c r="S5" s="334"/>
      <c r="T5" s="334"/>
      <c r="U5" s="334"/>
      <c r="V5" s="334"/>
      <c r="W5" s="334"/>
      <c r="X5" s="334"/>
    </row>
    <row r="6" ht="13.5" customHeight="1">
      <c r="A6" s="333" t="s">
        <v>7496</v>
      </c>
      <c r="B6" s="69"/>
      <c r="C6" s="69"/>
      <c r="D6" s="69"/>
      <c r="E6" s="69"/>
      <c r="F6" s="69"/>
      <c r="G6" s="69"/>
      <c r="H6" s="70"/>
      <c r="I6" s="114"/>
      <c r="J6" s="114"/>
      <c r="K6" s="335"/>
      <c r="L6" s="335"/>
      <c r="M6" s="335"/>
      <c r="N6" s="335"/>
      <c r="O6" s="335"/>
      <c r="P6" s="335"/>
      <c r="Q6" s="335"/>
      <c r="R6" s="335"/>
      <c r="S6" s="335"/>
      <c r="T6" s="335"/>
      <c r="U6" s="335"/>
      <c r="V6" s="335"/>
      <c r="W6" s="335"/>
      <c r="X6" s="335"/>
    </row>
    <row r="7">
      <c r="A7" s="333" t="s">
        <v>7497</v>
      </c>
      <c r="B7" s="69"/>
      <c r="C7" s="69"/>
      <c r="D7" s="69"/>
      <c r="E7" s="69"/>
      <c r="F7" s="69"/>
      <c r="G7" s="69"/>
      <c r="H7" s="70"/>
      <c r="I7" s="114"/>
      <c r="J7" s="114"/>
      <c r="K7" s="335"/>
      <c r="L7" s="335"/>
      <c r="M7" s="335"/>
      <c r="N7" s="335"/>
      <c r="O7" s="335"/>
      <c r="P7" s="335"/>
      <c r="Q7" s="335"/>
      <c r="R7" s="335"/>
      <c r="S7" s="335"/>
      <c r="T7" s="335"/>
      <c r="U7" s="335"/>
      <c r="V7" s="335"/>
      <c r="W7" s="335"/>
      <c r="X7" s="335"/>
    </row>
    <row r="8" ht="323.25" customHeight="1">
      <c r="A8" s="333" t="s">
        <v>7498</v>
      </c>
      <c r="B8" s="69"/>
      <c r="C8" s="69"/>
      <c r="D8" s="69"/>
      <c r="E8" s="69"/>
      <c r="F8" s="69"/>
      <c r="G8" s="69"/>
      <c r="H8" s="70"/>
      <c r="I8" s="114"/>
      <c r="J8" s="114"/>
      <c r="K8" s="335"/>
      <c r="L8" s="335"/>
      <c r="M8" s="335"/>
      <c r="N8" s="335"/>
      <c r="O8" s="335"/>
      <c r="P8" s="335"/>
      <c r="Q8" s="335"/>
      <c r="R8" s="335"/>
      <c r="S8" s="335"/>
      <c r="T8" s="335"/>
      <c r="U8" s="335"/>
      <c r="V8" s="335"/>
      <c r="W8" s="335"/>
      <c r="X8" s="335"/>
    </row>
    <row r="9">
      <c r="A9" s="76"/>
      <c r="B9" s="76"/>
      <c r="C9" s="77"/>
      <c r="D9" s="76"/>
      <c r="E9" s="76"/>
      <c r="F9" s="76"/>
      <c r="G9" s="76"/>
      <c r="H9" s="76"/>
      <c r="I9" s="71"/>
      <c r="J9" s="71"/>
      <c r="K9" s="334"/>
      <c r="L9" s="334"/>
      <c r="M9" s="334"/>
      <c r="N9" s="334"/>
      <c r="O9" s="334"/>
      <c r="P9" s="334"/>
      <c r="Q9" s="334"/>
      <c r="R9" s="334"/>
      <c r="S9" s="334"/>
      <c r="T9" s="334"/>
      <c r="U9" s="334"/>
      <c r="V9" s="334"/>
      <c r="W9" s="334"/>
      <c r="X9" s="334"/>
    </row>
    <row r="10" ht="57.0" customHeight="1">
      <c r="A10" s="297" t="s">
        <v>7499</v>
      </c>
      <c r="B10" s="297" t="s">
        <v>8</v>
      </c>
      <c r="C10" s="297" t="s">
        <v>7500</v>
      </c>
      <c r="D10" s="297" t="s">
        <v>7501</v>
      </c>
      <c r="E10" s="297" t="s">
        <v>7502</v>
      </c>
      <c r="F10" s="297" t="s">
        <v>7503</v>
      </c>
      <c r="G10" s="147" t="s">
        <v>204</v>
      </c>
      <c r="H10" s="147" t="s">
        <v>208</v>
      </c>
      <c r="I10" s="82" t="s">
        <v>209</v>
      </c>
      <c r="J10" s="71"/>
      <c r="K10" s="334"/>
      <c r="L10" s="334"/>
      <c r="M10" s="334"/>
      <c r="N10" s="334"/>
      <c r="O10" s="334"/>
      <c r="P10" s="334"/>
      <c r="Q10" s="334"/>
      <c r="R10" s="334"/>
      <c r="S10" s="334"/>
      <c r="T10" s="334"/>
      <c r="U10" s="334"/>
      <c r="V10" s="334"/>
      <c r="W10" s="334"/>
      <c r="X10" s="334"/>
    </row>
    <row r="11">
      <c r="A11" s="137"/>
      <c r="B11" s="137"/>
      <c r="C11" s="133"/>
      <c r="D11" s="137"/>
      <c r="E11" s="133"/>
      <c r="F11" s="133"/>
      <c r="G11" s="328"/>
      <c r="H11" s="135"/>
      <c r="I11" s="1"/>
      <c r="J11" s="1"/>
      <c r="K11" s="336"/>
      <c r="L11" s="336"/>
      <c r="M11" s="336"/>
      <c r="N11" s="336"/>
      <c r="O11" s="336"/>
      <c r="P11" s="336"/>
      <c r="Q11" s="336"/>
      <c r="R11" s="336"/>
      <c r="S11" s="336"/>
      <c r="T11" s="336"/>
      <c r="U11" s="336"/>
      <c r="V11" s="336"/>
      <c r="W11" s="336"/>
      <c r="X11" s="336"/>
    </row>
    <row r="12">
      <c r="A12" s="137"/>
      <c r="B12" s="137"/>
      <c r="C12" s="337"/>
      <c r="D12" s="137"/>
      <c r="E12" s="133"/>
      <c r="F12" s="133"/>
      <c r="G12" s="328"/>
      <c r="H12" s="135"/>
      <c r="I12" s="1"/>
      <c r="J12" s="1"/>
      <c r="K12" s="336"/>
      <c r="L12" s="336"/>
      <c r="M12" s="336"/>
      <c r="N12" s="336"/>
      <c r="O12" s="336"/>
      <c r="P12" s="336"/>
      <c r="Q12" s="336"/>
      <c r="R12" s="336"/>
      <c r="S12" s="336"/>
      <c r="T12" s="336"/>
      <c r="U12" s="336"/>
      <c r="V12" s="336"/>
      <c r="W12" s="336"/>
      <c r="X12" s="336"/>
    </row>
    <row r="13">
      <c r="A13" s="137"/>
      <c r="B13" s="137"/>
      <c r="C13" s="133"/>
      <c r="D13" s="137"/>
      <c r="E13" s="133"/>
      <c r="F13" s="133"/>
      <c r="G13" s="328"/>
      <c r="H13" s="135"/>
      <c r="I13" s="1"/>
      <c r="J13" s="1"/>
      <c r="K13" s="336"/>
      <c r="L13" s="336"/>
      <c r="M13" s="336"/>
      <c r="N13" s="336"/>
      <c r="O13" s="336"/>
      <c r="P13" s="336"/>
      <c r="Q13" s="336"/>
      <c r="R13" s="336"/>
      <c r="S13" s="336"/>
      <c r="T13" s="336"/>
      <c r="U13" s="336"/>
      <c r="V13" s="336"/>
      <c r="W13" s="336"/>
      <c r="X13" s="336"/>
    </row>
    <row r="14">
      <c r="A14" s="137"/>
      <c r="B14" s="137"/>
      <c r="C14" s="133"/>
      <c r="D14" s="137"/>
      <c r="E14" s="133"/>
      <c r="F14" s="133"/>
      <c r="G14" s="328"/>
      <c r="H14" s="135"/>
      <c r="I14" s="1"/>
      <c r="J14" s="1"/>
      <c r="K14" s="336"/>
      <c r="L14" s="336"/>
      <c r="M14" s="336"/>
      <c r="N14" s="336"/>
      <c r="O14" s="336"/>
      <c r="P14" s="336"/>
      <c r="Q14" s="336"/>
      <c r="R14" s="336"/>
      <c r="S14" s="336"/>
      <c r="T14" s="336"/>
      <c r="U14" s="336"/>
      <c r="V14" s="336"/>
      <c r="W14" s="336"/>
      <c r="X14" s="336"/>
    </row>
    <row r="15">
      <c r="A15" s="137"/>
      <c r="B15" s="137"/>
      <c r="C15" s="133"/>
      <c r="D15" s="137"/>
      <c r="E15" s="133"/>
      <c r="F15" s="133"/>
      <c r="G15" s="328"/>
      <c r="H15" s="135"/>
      <c r="I15" s="1"/>
      <c r="J15" s="1"/>
      <c r="K15" s="336"/>
      <c r="L15" s="336"/>
      <c r="M15" s="336"/>
      <c r="N15" s="336"/>
      <c r="O15" s="336"/>
      <c r="P15" s="336"/>
      <c r="Q15" s="336"/>
      <c r="R15" s="336"/>
      <c r="S15" s="336"/>
      <c r="T15" s="336"/>
      <c r="U15" s="336"/>
      <c r="V15" s="336"/>
      <c r="W15" s="336"/>
      <c r="X15" s="336"/>
    </row>
    <row r="16">
      <c r="A16" s="137"/>
      <c r="B16" s="137"/>
      <c r="C16" s="133"/>
      <c r="D16" s="137"/>
      <c r="E16" s="133"/>
      <c r="F16" s="133"/>
      <c r="G16" s="328"/>
      <c r="H16" s="135"/>
      <c r="I16" s="1"/>
      <c r="J16" s="1"/>
      <c r="K16" s="336"/>
      <c r="L16" s="336"/>
      <c r="M16" s="336"/>
      <c r="N16" s="336"/>
      <c r="O16" s="336"/>
      <c r="P16" s="336"/>
      <c r="Q16" s="336"/>
      <c r="R16" s="336"/>
      <c r="S16" s="336"/>
      <c r="T16" s="336"/>
      <c r="U16" s="336"/>
      <c r="V16" s="336"/>
      <c r="W16" s="336"/>
      <c r="X16" s="336"/>
    </row>
    <row r="17">
      <c r="A17" s="114" t="s">
        <v>172</v>
      </c>
      <c r="B17" s="114"/>
      <c r="C17" s="67"/>
      <c r="D17" s="1"/>
      <c r="E17" s="1"/>
      <c r="F17" s="1"/>
      <c r="G17" s="331"/>
      <c r="H17" s="115">
        <f>SUM(H11:H16)</f>
        <v>0</v>
      </c>
      <c r="I17" s="1"/>
      <c r="J17" s="1"/>
    </row>
    <row r="18">
      <c r="A18" s="66"/>
      <c r="B18" s="66"/>
      <c r="C18" s="67"/>
      <c r="D18" s="1"/>
      <c r="E18" s="1"/>
      <c r="F18" s="1"/>
      <c r="G18" s="1"/>
      <c r="H18" s="1"/>
      <c r="I18" s="1"/>
      <c r="J18" s="1"/>
    </row>
    <row r="19" ht="15.75" customHeight="1">
      <c r="A19" s="116" t="s">
        <v>1743</v>
      </c>
      <c r="B19" s="117"/>
      <c r="C19" s="117"/>
      <c r="D19" s="117"/>
      <c r="E19" s="117"/>
      <c r="F19" s="117"/>
      <c r="G19" s="117"/>
      <c r="H19" s="117"/>
      <c r="I19" s="1"/>
      <c r="J19" s="1"/>
    </row>
    <row r="20" ht="15.75" customHeight="1">
      <c r="A20" s="66"/>
      <c r="B20" s="66"/>
      <c r="C20" s="67"/>
      <c r="D20" s="1"/>
      <c r="E20" s="1"/>
      <c r="F20" s="1"/>
      <c r="G20" s="1"/>
      <c r="H20" s="1"/>
      <c r="I20" s="1"/>
      <c r="J20" s="1"/>
    </row>
    <row r="21" ht="15.75" customHeight="1">
      <c r="A21" s="66"/>
      <c r="B21" s="66"/>
      <c r="C21" s="67"/>
      <c r="D21" s="1"/>
      <c r="E21" s="1"/>
      <c r="F21" s="1"/>
      <c r="G21" s="1"/>
      <c r="H21" s="1"/>
      <c r="I21" s="1"/>
      <c r="J21" s="1"/>
    </row>
    <row r="22" ht="15.75" customHeight="1">
      <c r="A22" s="66"/>
      <c r="B22" s="66"/>
      <c r="C22" s="67"/>
      <c r="D22" s="1"/>
      <c r="E22" s="1"/>
      <c r="F22" s="1"/>
      <c r="G22" s="1"/>
      <c r="H22" s="1"/>
      <c r="I22" s="1"/>
      <c r="J22" s="1"/>
    </row>
    <row r="23" ht="15.75" customHeight="1">
      <c r="A23" s="66"/>
      <c r="B23" s="66"/>
      <c r="C23" s="67"/>
      <c r="D23" s="1"/>
      <c r="E23" s="1"/>
      <c r="F23" s="1"/>
      <c r="G23" s="1"/>
      <c r="H23" s="1"/>
      <c r="I23" s="1"/>
      <c r="J23" s="1"/>
    </row>
    <row r="24" ht="15.75" customHeight="1">
      <c r="A24" s="66"/>
      <c r="B24" s="66"/>
      <c r="C24" s="67"/>
      <c r="D24" s="1"/>
      <c r="E24" s="1"/>
      <c r="F24" s="1"/>
      <c r="G24" s="1"/>
      <c r="H24" s="1"/>
      <c r="I24" s="1"/>
      <c r="J24" s="1"/>
    </row>
    <row r="25" ht="15.75" customHeight="1">
      <c r="A25" s="66"/>
      <c r="B25" s="66"/>
      <c r="C25" s="67"/>
      <c r="D25" s="1"/>
      <c r="E25" s="1"/>
      <c r="F25" s="1"/>
      <c r="G25" s="1"/>
      <c r="H25" s="1"/>
      <c r="I25" s="1"/>
      <c r="J25" s="1"/>
    </row>
    <row r="26" ht="15.75" customHeight="1">
      <c r="A26" s="66"/>
      <c r="B26" s="66"/>
      <c r="C26" s="67"/>
      <c r="D26" s="1"/>
      <c r="E26" s="1"/>
      <c r="F26" s="1"/>
      <c r="G26" s="1"/>
      <c r="H26" s="1"/>
      <c r="I26" s="1"/>
      <c r="J26" s="1"/>
    </row>
    <row r="27" ht="15.75" customHeight="1">
      <c r="A27" s="66"/>
      <c r="B27" s="66"/>
      <c r="C27" s="67"/>
      <c r="D27" s="1"/>
      <c r="E27" s="1"/>
      <c r="F27" s="1"/>
      <c r="G27" s="1"/>
      <c r="H27" s="1"/>
      <c r="I27" s="1"/>
      <c r="J27" s="1"/>
    </row>
    <row r="28" ht="15.75" customHeight="1">
      <c r="A28" s="66"/>
      <c r="B28" s="66"/>
      <c r="C28" s="67"/>
      <c r="D28" s="1"/>
      <c r="E28" s="1"/>
      <c r="F28" s="1"/>
      <c r="G28" s="1"/>
      <c r="H28" s="1"/>
      <c r="I28" s="1"/>
      <c r="J28" s="1"/>
    </row>
    <row r="29" ht="15.75" customHeight="1">
      <c r="A29" s="66"/>
      <c r="B29" s="66"/>
      <c r="C29" s="67"/>
      <c r="D29" s="1"/>
      <c r="E29" s="1"/>
      <c r="F29" s="1"/>
      <c r="G29" s="1"/>
      <c r="H29" s="1"/>
      <c r="I29" s="1"/>
      <c r="J29" s="1"/>
    </row>
    <row r="30" ht="15.75" customHeight="1">
      <c r="A30" s="66"/>
      <c r="B30" s="66"/>
      <c r="C30" s="67"/>
      <c r="D30" s="1"/>
      <c r="E30" s="1"/>
      <c r="F30" s="1"/>
      <c r="G30" s="1"/>
      <c r="H30" s="1"/>
      <c r="I30" s="1"/>
      <c r="J30" s="1"/>
    </row>
    <row r="31" ht="15.75" customHeight="1">
      <c r="A31" s="66"/>
      <c r="B31" s="66"/>
      <c r="C31" s="67"/>
      <c r="D31" s="1"/>
      <c r="E31" s="1"/>
      <c r="F31" s="1"/>
      <c r="G31" s="1"/>
      <c r="H31" s="1"/>
      <c r="I31" s="1"/>
      <c r="J31" s="1"/>
    </row>
    <row r="32" ht="15.75" customHeight="1">
      <c r="A32" s="66"/>
      <c r="B32" s="66"/>
      <c r="C32" s="67"/>
      <c r="D32" s="1"/>
      <c r="E32" s="1"/>
      <c r="F32" s="1"/>
      <c r="G32" s="1"/>
      <c r="H32" s="1"/>
      <c r="I32" s="1"/>
      <c r="J32" s="1"/>
    </row>
    <row r="33" ht="15.75" customHeight="1">
      <c r="A33" s="66"/>
      <c r="B33" s="66"/>
      <c r="C33" s="67"/>
      <c r="D33" s="1"/>
      <c r="E33" s="1"/>
      <c r="F33" s="1"/>
      <c r="G33" s="1"/>
      <c r="H33" s="1"/>
      <c r="I33" s="1"/>
      <c r="J33" s="1"/>
    </row>
    <row r="34" ht="15.75" customHeight="1">
      <c r="A34" s="66"/>
      <c r="B34" s="66"/>
      <c r="C34" s="67"/>
      <c r="D34" s="1"/>
      <c r="E34" s="1"/>
      <c r="F34" s="1"/>
      <c r="G34" s="1"/>
      <c r="H34" s="1"/>
      <c r="I34" s="1"/>
      <c r="J34" s="1"/>
    </row>
    <row r="35" ht="15.75" customHeight="1">
      <c r="A35" s="66"/>
      <c r="B35" s="66"/>
      <c r="C35" s="67"/>
      <c r="D35" s="1"/>
      <c r="E35" s="1"/>
      <c r="F35" s="1"/>
      <c r="G35" s="1"/>
      <c r="H35" s="1"/>
      <c r="I35" s="1"/>
      <c r="J35" s="1"/>
    </row>
    <row r="36" ht="15.75" customHeight="1">
      <c r="A36" s="66"/>
      <c r="B36" s="66"/>
      <c r="C36" s="67"/>
      <c r="D36" s="1"/>
      <c r="E36" s="1"/>
      <c r="F36" s="1"/>
      <c r="G36" s="1"/>
      <c r="H36" s="1"/>
      <c r="I36" s="1"/>
      <c r="J36" s="1"/>
    </row>
    <row r="37" ht="15.75" customHeight="1">
      <c r="A37" s="66"/>
      <c r="B37" s="66"/>
      <c r="C37" s="67"/>
      <c r="D37" s="1"/>
      <c r="E37" s="1"/>
      <c r="F37" s="1"/>
      <c r="G37" s="1"/>
      <c r="H37" s="1"/>
      <c r="I37" s="1"/>
      <c r="J37" s="1"/>
    </row>
    <row r="38" ht="15.75" customHeight="1">
      <c r="A38" s="66"/>
      <c r="B38" s="66"/>
      <c r="C38" s="67"/>
      <c r="D38" s="1"/>
      <c r="E38" s="1"/>
      <c r="F38" s="1"/>
      <c r="G38" s="1"/>
      <c r="H38" s="1"/>
      <c r="I38" s="1"/>
      <c r="J38" s="1"/>
    </row>
    <row r="39" ht="15.75" customHeight="1">
      <c r="A39" s="66"/>
      <c r="B39" s="66"/>
      <c r="C39" s="67"/>
      <c r="D39" s="1"/>
      <c r="E39" s="1"/>
      <c r="F39" s="1"/>
      <c r="G39" s="1"/>
      <c r="H39" s="1"/>
      <c r="I39" s="1"/>
      <c r="J39" s="1"/>
    </row>
    <row r="40" ht="15.75" customHeight="1">
      <c r="A40" s="66"/>
      <c r="B40" s="66"/>
      <c r="C40" s="67"/>
      <c r="D40" s="1"/>
      <c r="E40" s="1"/>
      <c r="F40" s="1"/>
      <c r="G40" s="1"/>
      <c r="H40" s="1"/>
      <c r="I40" s="1"/>
      <c r="J40" s="1"/>
    </row>
    <row r="41" ht="15.75" customHeight="1">
      <c r="A41" s="66"/>
      <c r="B41" s="66"/>
      <c r="C41" s="67"/>
      <c r="D41" s="1"/>
      <c r="E41" s="1"/>
      <c r="F41" s="1"/>
      <c r="G41" s="1"/>
      <c r="H41" s="1"/>
      <c r="I41" s="1"/>
      <c r="J41" s="1"/>
    </row>
    <row r="42" ht="15.75" customHeight="1">
      <c r="A42" s="66"/>
      <c r="B42" s="66"/>
      <c r="C42" s="67"/>
      <c r="D42" s="1"/>
      <c r="E42" s="1"/>
      <c r="F42" s="1"/>
      <c r="G42" s="1"/>
      <c r="H42" s="1"/>
      <c r="I42" s="1"/>
      <c r="J42" s="1"/>
    </row>
    <row r="43" ht="15.75" customHeight="1">
      <c r="A43" s="66"/>
      <c r="B43" s="66"/>
      <c r="C43" s="67"/>
      <c r="D43" s="1"/>
      <c r="E43" s="1"/>
      <c r="F43" s="1"/>
      <c r="G43" s="1"/>
      <c r="H43" s="1"/>
      <c r="I43" s="1"/>
      <c r="J43" s="1"/>
    </row>
    <row r="44" ht="15.75" customHeight="1">
      <c r="A44" s="66"/>
      <c r="B44" s="66"/>
      <c r="C44" s="67"/>
      <c r="D44" s="1"/>
      <c r="E44" s="1"/>
      <c r="F44" s="1"/>
      <c r="G44" s="1"/>
      <c r="H44" s="1"/>
      <c r="I44" s="1"/>
      <c r="J44" s="1"/>
    </row>
    <row r="45" ht="15.75" customHeight="1">
      <c r="A45" s="66"/>
      <c r="B45" s="66"/>
      <c r="C45" s="67"/>
      <c r="D45" s="1"/>
      <c r="E45" s="1"/>
      <c r="F45" s="1"/>
      <c r="G45" s="1"/>
      <c r="H45" s="1"/>
      <c r="I45" s="1"/>
      <c r="J45" s="1"/>
    </row>
    <row r="46" ht="15.75" customHeight="1">
      <c r="A46" s="66"/>
      <c r="B46" s="66"/>
      <c r="C46" s="67"/>
      <c r="D46" s="1"/>
      <c r="E46" s="1"/>
      <c r="F46" s="1"/>
      <c r="G46" s="1"/>
      <c r="H46" s="1"/>
      <c r="I46" s="1"/>
      <c r="J46" s="1"/>
    </row>
    <row r="47" ht="15.75" customHeight="1">
      <c r="A47" s="66"/>
      <c r="B47" s="66"/>
      <c r="C47" s="67"/>
      <c r="D47" s="1"/>
      <c r="E47" s="1"/>
      <c r="F47" s="1"/>
      <c r="G47" s="1"/>
      <c r="H47" s="1"/>
      <c r="I47" s="1"/>
      <c r="J47" s="1"/>
    </row>
    <row r="48" ht="15.75" customHeight="1">
      <c r="A48" s="66"/>
      <c r="B48" s="66"/>
      <c r="C48" s="67"/>
      <c r="D48" s="1"/>
      <c r="E48" s="1"/>
      <c r="F48" s="1"/>
      <c r="G48" s="1"/>
      <c r="H48" s="1"/>
      <c r="I48" s="1"/>
      <c r="J48" s="1"/>
    </row>
    <row r="49" ht="15.75" customHeight="1">
      <c r="A49" s="66"/>
      <c r="B49" s="66"/>
      <c r="C49" s="67"/>
      <c r="D49" s="1"/>
      <c r="E49" s="1"/>
      <c r="F49" s="1"/>
      <c r="G49" s="1"/>
      <c r="H49" s="1"/>
      <c r="I49" s="1"/>
      <c r="J49" s="1"/>
    </row>
    <row r="50" ht="15.75" customHeight="1">
      <c r="A50" s="66"/>
      <c r="B50" s="66"/>
      <c r="C50" s="67"/>
      <c r="D50" s="1"/>
      <c r="E50" s="1"/>
      <c r="F50" s="1"/>
      <c r="G50" s="1"/>
      <c r="H50" s="1"/>
      <c r="I50" s="1"/>
      <c r="J50" s="1"/>
    </row>
    <row r="51" ht="15.75" customHeight="1">
      <c r="A51" s="66"/>
      <c r="B51" s="66"/>
      <c r="C51" s="67"/>
      <c r="D51" s="1"/>
      <c r="E51" s="1"/>
      <c r="F51" s="1"/>
      <c r="G51" s="1"/>
      <c r="H51" s="1"/>
      <c r="I51" s="1"/>
      <c r="J51" s="1"/>
    </row>
    <row r="52" ht="15.75" customHeight="1">
      <c r="A52" s="66"/>
      <c r="B52" s="66"/>
      <c r="C52" s="67"/>
      <c r="D52" s="1"/>
      <c r="E52" s="1"/>
      <c r="F52" s="1"/>
      <c r="G52" s="1"/>
      <c r="H52" s="1"/>
      <c r="I52" s="1"/>
      <c r="J52" s="1"/>
    </row>
    <row r="53" ht="15.75" customHeight="1">
      <c r="A53" s="66"/>
      <c r="B53" s="66"/>
      <c r="C53" s="67"/>
      <c r="D53" s="1"/>
      <c r="E53" s="1"/>
      <c r="F53" s="1"/>
      <c r="G53" s="1"/>
      <c r="H53" s="1"/>
      <c r="I53" s="1"/>
      <c r="J53" s="1"/>
    </row>
    <row r="54" ht="15.75" customHeight="1">
      <c r="A54" s="66"/>
      <c r="B54" s="66"/>
      <c r="C54" s="67"/>
      <c r="D54" s="1"/>
      <c r="E54" s="1"/>
      <c r="F54" s="1"/>
      <c r="G54" s="1"/>
      <c r="H54" s="1"/>
      <c r="I54" s="1"/>
      <c r="J54" s="1"/>
    </row>
    <row r="55" ht="15.75" customHeight="1">
      <c r="A55" s="66"/>
      <c r="B55" s="66"/>
      <c r="C55" s="67"/>
      <c r="D55" s="1"/>
      <c r="E55" s="1"/>
      <c r="F55" s="1"/>
      <c r="G55" s="1"/>
      <c r="H55" s="1"/>
      <c r="I55" s="1"/>
      <c r="J55" s="1"/>
    </row>
    <row r="56" ht="15.75" customHeight="1">
      <c r="A56" s="66"/>
      <c r="B56" s="66"/>
      <c r="C56" s="67"/>
      <c r="D56" s="1"/>
      <c r="E56" s="1"/>
      <c r="F56" s="1"/>
      <c r="G56" s="1"/>
      <c r="H56" s="1"/>
      <c r="I56" s="1"/>
      <c r="J56" s="1"/>
    </row>
    <row r="57" ht="15.75" customHeight="1">
      <c r="A57" s="66"/>
      <c r="B57" s="66"/>
      <c r="C57" s="67"/>
      <c r="D57" s="1"/>
      <c r="E57" s="1"/>
      <c r="F57" s="1"/>
      <c r="G57" s="1"/>
      <c r="H57" s="1"/>
      <c r="I57" s="1"/>
      <c r="J57" s="1"/>
    </row>
    <row r="58" ht="15.75" customHeight="1">
      <c r="A58" s="66"/>
      <c r="B58" s="66"/>
      <c r="C58" s="67"/>
      <c r="D58" s="1"/>
      <c r="E58" s="1"/>
      <c r="F58" s="1"/>
      <c r="G58" s="1"/>
      <c r="H58" s="1"/>
      <c r="I58" s="1"/>
      <c r="J58" s="1"/>
    </row>
    <row r="59" ht="15.75" customHeight="1">
      <c r="A59" s="66"/>
      <c r="B59" s="66"/>
      <c r="C59" s="67"/>
      <c r="D59" s="1"/>
      <c r="E59" s="1"/>
      <c r="F59" s="1"/>
      <c r="G59" s="1"/>
      <c r="H59" s="1"/>
      <c r="I59" s="1"/>
      <c r="J59" s="1"/>
    </row>
    <row r="60" ht="15.75" customHeight="1">
      <c r="A60" s="66"/>
      <c r="B60" s="66"/>
      <c r="C60" s="67"/>
      <c r="D60" s="1"/>
      <c r="E60" s="1"/>
      <c r="F60" s="1"/>
      <c r="G60" s="1"/>
      <c r="H60" s="1"/>
      <c r="I60" s="1"/>
      <c r="J60" s="1"/>
    </row>
    <row r="61" ht="15.75" customHeight="1">
      <c r="A61" s="66"/>
      <c r="B61" s="66"/>
      <c r="C61" s="67"/>
      <c r="D61" s="1"/>
      <c r="E61" s="1"/>
      <c r="F61" s="1"/>
      <c r="G61" s="1"/>
      <c r="H61" s="1"/>
      <c r="I61" s="1"/>
      <c r="J61" s="1"/>
    </row>
    <row r="62" ht="15.75" customHeight="1">
      <c r="A62" s="66"/>
      <c r="B62" s="66"/>
      <c r="C62" s="67"/>
      <c r="D62" s="1"/>
      <c r="E62" s="1"/>
      <c r="F62" s="1"/>
      <c r="G62" s="1"/>
      <c r="H62" s="1"/>
      <c r="I62" s="1"/>
      <c r="J62" s="1"/>
    </row>
    <row r="63" ht="15.75" customHeight="1">
      <c r="A63" s="66"/>
      <c r="B63" s="66"/>
      <c r="C63" s="67"/>
      <c r="D63" s="1"/>
      <c r="E63" s="1"/>
      <c r="F63" s="1"/>
      <c r="G63" s="1"/>
      <c r="H63" s="1"/>
      <c r="I63" s="1"/>
      <c r="J63" s="1"/>
    </row>
    <row r="64" ht="15.75" customHeight="1">
      <c r="A64" s="66"/>
      <c r="B64" s="66"/>
      <c r="C64" s="67"/>
      <c r="D64" s="1"/>
      <c r="E64" s="1"/>
      <c r="F64" s="1"/>
      <c r="G64" s="1"/>
      <c r="H64" s="1"/>
      <c r="I64" s="1"/>
      <c r="J64" s="1"/>
    </row>
    <row r="65" ht="15.75" customHeight="1">
      <c r="A65" s="66"/>
      <c r="B65" s="66"/>
      <c r="C65" s="67"/>
      <c r="D65" s="1"/>
      <c r="E65" s="1"/>
      <c r="F65" s="1"/>
      <c r="G65" s="1"/>
      <c r="H65" s="1"/>
      <c r="I65" s="1"/>
      <c r="J65" s="1"/>
    </row>
    <row r="66" ht="15.75" customHeight="1">
      <c r="A66" s="66"/>
      <c r="B66" s="66"/>
      <c r="C66" s="67"/>
      <c r="D66" s="1"/>
      <c r="E66" s="1"/>
      <c r="F66" s="1"/>
      <c r="G66" s="1"/>
      <c r="H66" s="1"/>
      <c r="I66" s="1"/>
      <c r="J66" s="1"/>
    </row>
    <row r="67" ht="15.75" customHeight="1">
      <c r="A67" s="66"/>
      <c r="B67" s="66"/>
      <c r="C67" s="67"/>
      <c r="D67" s="1"/>
      <c r="E67" s="1"/>
      <c r="F67" s="1"/>
      <c r="G67" s="1"/>
      <c r="H67" s="1"/>
      <c r="I67" s="1"/>
      <c r="J67" s="1"/>
    </row>
    <row r="68" ht="15.75" customHeight="1">
      <c r="A68" s="66"/>
      <c r="B68" s="66"/>
      <c r="C68" s="67"/>
      <c r="D68" s="1"/>
      <c r="E68" s="1"/>
      <c r="F68" s="1"/>
      <c r="G68" s="1"/>
      <c r="H68" s="1"/>
      <c r="I68" s="1"/>
      <c r="J68" s="1"/>
    </row>
    <row r="69" ht="15.75" customHeight="1">
      <c r="A69" s="66"/>
      <c r="B69" s="66"/>
      <c r="C69" s="67"/>
      <c r="D69" s="1"/>
      <c r="E69" s="1"/>
      <c r="F69" s="1"/>
      <c r="G69" s="1"/>
      <c r="H69" s="1"/>
      <c r="I69" s="1"/>
      <c r="J69" s="1"/>
    </row>
    <row r="70" ht="15.75" customHeight="1">
      <c r="A70" s="66"/>
      <c r="B70" s="66"/>
      <c r="C70" s="67"/>
      <c r="D70" s="1"/>
      <c r="E70" s="1"/>
      <c r="F70" s="1"/>
      <c r="G70" s="1"/>
      <c r="H70" s="1"/>
      <c r="I70" s="1"/>
      <c r="J70" s="1"/>
    </row>
    <row r="71" ht="15.75" customHeight="1">
      <c r="A71" s="66"/>
      <c r="B71" s="66"/>
      <c r="C71" s="67"/>
      <c r="D71" s="1"/>
      <c r="E71" s="1"/>
      <c r="F71" s="1"/>
      <c r="G71" s="1"/>
      <c r="H71" s="1"/>
      <c r="I71" s="1"/>
      <c r="J71" s="1"/>
    </row>
    <row r="72" ht="15.75" customHeight="1">
      <c r="A72" s="66"/>
      <c r="B72" s="66"/>
      <c r="C72" s="67"/>
      <c r="D72" s="1"/>
      <c r="E72" s="1"/>
      <c r="F72" s="1"/>
      <c r="G72" s="1"/>
      <c r="H72" s="1"/>
      <c r="I72" s="1"/>
      <c r="J72" s="1"/>
    </row>
    <row r="73" ht="15.75" customHeight="1">
      <c r="A73" s="66"/>
      <c r="B73" s="66"/>
      <c r="C73" s="67"/>
      <c r="D73" s="1"/>
      <c r="E73" s="1"/>
      <c r="F73" s="1"/>
      <c r="G73" s="1"/>
      <c r="H73" s="1"/>
      <c r="I73" s="1"/>
      <c r="J73" s="1"/>
    </row>
    <row r="74" ht="15.75" customHeight="1">
      <c r="A74" s="66"/>
      <c r="B74" s="66"/>
      <c r="C74" s="67"/>
      <c r="D74" s="1"/>
      <c r="E74" s="1"/>
      <c r="F74" s="1"/>
      <c r="G74" s="1"/>
      <c r="H74" s="1"/>
      <c r="I74" s="1"/>
      <c r="J74" s="1"/>
    </row>
    <row r="75" ht="15.75" customHeight="1">
      <c r="A75" s="66"/>
      <c r="B75" s="66"/>
      <c r="C75" s="67"/>
      <c r="D75" s="1"/>
      <c r="E75" s="1"/>
      <c r="F75" s="1"/>
      <c r="G75" s="1"/>
      <c r="H75" s="1"/>
      <c r="I75" s="1"/>
      <c r="J75" s="1"/>
    </row>
    <row r="76" ht="15.75" customHeight="1">
      <c r="A76" s="66"/>
      <c r="B76" s="66"/>
      <c r="C76" s="67"/>
      <c r="D76" s="1"/>
      <c r="E76" s="1"/>
      <c r="F76" s="1"/>
      <c r="G76" s="1"/>
      <c r="H76" s="1"/>
      <c r="I76" s="1"/>
      <c r="J76" s="1"/>
    </row>
    <row r="77" ht="15.75" customHeight="1">
      <c r="A77" s="66"/>
      <c r="B77" s="66"/>
      <c r="C77" s="67"/>
      <c r="D77" s="1"/>
      <c r="E77" s="1"/>
      <c r="F77" s="1"/>
      <c r="G77" s="1"/>
      <c r="H77" s="1"/>
      <c r="I77" s="1"/>
      <c r="J77" s="1"/>
    </row>
    <row r="78" ht="15.75" customHeight="1">
      <c r="A78" s="66"/>
      <c r="B78" s="66"/>
      <c r="C78" s="67"/>
      <c r="D78" s="1"/>
      <c r="E78" s="1"/>
      <c r="F78" s="1"/>
      <c r="G78" s="1"/>
      <c r="H78" s="1"/>
      <c r="I78" s="1"/>
      <c r="J78" s="1"/>
    </row>
    <row r="79" ht="15.75" customHeight="1">
      <c r="A79" s="66"/>
      <c r="B79" s="66"/>
      <c r="C79" s="67"/>
      <c r="D79" s="1"/>
      <c r="E79" s="1"/>
      <c r="F79" s="1"/>
      <c r="G79" s="1"/>
      <c r="H79" s="1"/>
      <c r="I79" s="1"/>
      <c r="J79" s="1"/>
    </row>
    <row r="80" ht="15.75" customHeight="1">
      <c r="A80" s="66"/>
      <c r="B80" s="66"/>
      <c r="C80" s="67"/>
      <c r="D80" s="1"/>
      <c r="E80" s="1"/>
      <c r="F80" s="1"/>
      <c r="G80" s="1"/>
      <c r="H80" s="1"/>
      <c r="I80" s="1"/>
      <c r="J80" s="1"/>
    </row>
    <row r="81" ht="15.75" customHeight="1">
      <c r="A81" s="66"/>
      <c r="B81" s="66"/>
      <c r="C81" s="67"/>
      <c r="D81" s="1"/>
      <c r="E81" s="1"/>
      <c r="F81" s="1"/>
      <c r="G81" s="1"/>
      <c r="H81" s="1"/>
      <c r="I81" s="1"/>
      <c r="J81" s="1"/>
    </row>
    <row r="82" ht="15.75" customHeight="1">
      <c r="A82" s="66"/>
      <c r="B82" s="66"/>
      <c r="C82" s="67"/>
      <c r="D82" s="1"/>
      <c r="E82" s="1"/>
      <c r="F82" s="1"/>
      <c r="G82" s="1"/>
      <c r="H82" s="1"/>
      <c r="I82" s="1"/>
      <c r="J82" s="1"/>
    </row>
    <row r="83" ht="15.75" customHeight="1">
      <c r="A83" s="66"/>
      <c r="B83" s="66"/>
      <c r="C83" s="67"/>
      <c r="D83" s="1"/>
      <c r="E83" s="1"/>
      <c r="F83" s="1"/>
      <c r="G83" s="1"/>
      <c r="H83" s="1"/>
      <c r="I83" s="1"/>
      <c r="J83" s="1"/>
    </row>
    <row r="84" ht="15.75" customHeight="1">
      <c r="A84" s="66"/>
      <c r="B84" s="66"/>
      <c r="C84" s="67"/>
      <c r="D84" s="1"/>
      <c r="E84" s="1"/>
      <c r="F84" s="1"/>
      <c r="G84" s="1"/>
      <c r="H84" s="1"/>
      <c r="I84" s="1"/>
      <c r="J84" s="1"/>
    </row>
    <row r="85" ht="15.75" customHeight="1">
      <c r="A85" s="66"/>
      <c r="B85" s="66"/>
      <c r="C85" s="67"/>
      <c r="D85" s="1"/>
      <c r="E85" s="1"/>
      <c r="F85" s="1"/>
      <c r="G85" s="1"/>
      <c r="H85" s="1"/>
      <c r="I85" s="1"/>
      <c r="J85" s="1"/>
    </row>
    <row r="86" ht="15.75" customHeight="1">
      <c r="A86" s="66"/>
      <c r="B86" s="66"/>
      <c r="C86" s="67"/>
      <c r="D86" s="1"/>
      <c r="E86" s="1"/>
      <c r="F86" s="1"/>
      <c r="G86" s="1"/>
      <c r="H86" s="1"/>
      <c r="I86" s="1"/>
      <c r="J86" s="1"/>
    </row>
    <row r="87" ht="15.75" customHeight="1">
      <c r="A87" s="66"/>
      <c r="B87" s="66"/>
      <c r="C87" s="67"/>
      <c r="D87" s="1"/>
      <c r="E87" s="1"/>
      <c r="F87" s="1"/>
      <c r="G87" s="1"/>
      <c r="H87" s="1"/>
      <c r="I87" s="1"/>
      <c r="J87" s="1"/>
    </row>
    <row r="88" ht="15.75" customHeight="1">
      <c r="A88" s="66"/>
      <c r="B88" s="66"/>
      <c r="C88" s="67"/>
      <c r="D88" s="1"/>
      <c r="E88" s="1"/>
      <c r="F88" s="1"/>
      <c r="G88" s="1"/>
      <c r="H88" s="1"/>
      <c r="I88" s="1"/>
      <c r="J88" s="1"/>
    </row>
    <row r="89" ht="15.75" customHeight="1">
      <c r="A89" s="66"/>
      <c r="B89" s="66"/>
      <c r="C89" s="67"/>
      <c r="D89" s="1"/>
      <c r="E89" s="1"/>
      <c r="F89" s="1"/>
      <c r="G89" s="1"/>
      <c r="H89" s="1"/>
      <c r="I89" s="1"/>
      <c r="J89" s="1"/>
    </row>
    <row r="90" ht="15.75" customHeight="1">
      <c r="A90" s="66"/>
      <c r="B90" s="66"/>
      <c r="C90" s="67"/>
      <c r="D90" s="1"/>
      <c r="E90" s="1"/>
      <c r="F90" s="1"/>
      <c r="G90" s="1"/>
      <c r="H90" s="1"/>
      <c r="I90" s="1"/>
      <c r="J90" s="1"/>
    </row>
    <row r="91" ht="15.75" customHeight="1">
      <c r="A91" s="66"/>
      <c r="B91" s="66"/>
      <c r="C91" s="67"/>
      <c r="D91" s="1"/>
      <c r="E91" s="1"/>
      <c r="F91" s="1"/>
      <c r="G91" s="1"/>
      <c r="H91" s="1"/>
      <c r="I91" s="1"/>
      <c r="J91" s="1"/>
    </row>
    <row r="92" ht="15.75" customHeight="1">
      <c r="A92" s="66"/>
      <c r="B92" s="66"/>
      <c r="C92" s="67"/>
      <c r="D92" s="1"/>
      <c r="E92" s="1"/>
      <c r="F92" s="1"/>
      <c r="G92" s="1"/>
      <c r="H92" s="1"/>
      <c r="I92" s="1"/>
      <c r="J92" s="1"/>
    </row>
    <row r="93" ht="15.75" customHeight="1">
      <c r="A93" s="66"/>
      <c r="B93" s="66"/>
      <c r="C93" s="67"/>
      <c r="D93" s="1"/>
      <c r="E93" s="1"/>
      <c r="F93" s="1"/>
      <c r="G93" s="1"/>
      <c r="H93" s="1"/>
      <c r="I93" s="1"/>
      <c r="J93" s="1"/>
    </row>
    <row r="94" ht="15.75" customHeight="1">
      <c r="A94" s="66"/>
      <c r="B94" s="66"/>
      <c r="C94" s="67"/>
      <c r="D94" s="1"/>
      <c r="E94" s="1"/>
      <c r="F94" s="1"/>
      <c r="G94" s="1"/>
      <c r="H94" s="1"/>
      <c r="I94" s="1"/>
      <c r="J94" s="1"/>
    </row>
    <row r="95" ht="15.75" customHeight="1">
      <c r="A95" s="66"/>
      <c r="B95" s="66"/>
      <c r="C95" s="67"/>
      <c r="D95" s="1"/>
      <c r="E95" s="1"/>
      <c r="F95" s="1"/>
      <c r="G95" s="1"/>
      <c r="H95" s="1"/>
      <c r="I95" s="1"/>
      <c r="J95" s="1"/>
    </row>
    <row r="96" ht="15.75" customHeight="1">
      <c r="A96" s="66"/>
      <c r="B96" s="66"/>
      <c r="C96" s="67"/>
      <c r="D96" s="1"/>
      <c r="E96" s="1"/>
      <c r="F96" s="1"/>
      <c r="G96" s="1"/>
      <c r="H96" s="1"/>
      <c r="I96" s="1"/>
      <c r="J96" s="1"/>
    </row>
    <row r="97" ht="15.75" customHeight="1">
      <c r="A97" s="66"/>
      <c r="B97" s="66"/>
      <c r="C97" s="67"/>
      <c r="D97" s="1"/>
      <c r="E97" s="1"/>
      <c r="F97" s="1"/>
      <c r="G97" s="1"/>
      <c r="H97" s="1"/>
      <c r="I97" s="1"/>
      <c r="J97" s="1"/>
    </row>
    <row r="98" ht="15.75" customHeight="1">
      <c r="A98" s="66"/>
      <c r="B98" s="66"/>
      <c r="C98" s="67"/>
      <c r="D98" s="1"/>
      <c r="E98" s="1"/>
      <c r="F98" s="1"/>
      <c r="G98" s="1"/>
      <c r="H98" s="1"/>
      <c r="I98" s="1"/>
      <c r="J98" s="1"/>
    </row>
    <row r="99" ht="15.75" customHeight="1">
      <c r="A99" s="66"/>
      <c r="B99" s="66"/>
      <c r="C99" s="67"/>
      <c r="D99" s="1"/>
      <c r="E99" s="1"/>
      <c r="F99" s="1"/>
      <c r="G99" s="1"/>
      <c r="H99" s="1"/>
      <c r="I99" s="1"/>
      <c r="J99" s="1"/>
    </row>
    <row r="100" ht="15.75" customHeight="1">
      <c r="A100" s="66"/>
      <c r="B100" s="66"/>
      <c r="C100" s="67"/>
      <c r="D100" s="1"/>
      <c r="E100" s="1"/>
      <c r="F100" s="1"/>
      <c r="G100" s="1"/>
      <c r="H100" s="1"/>
      <c r="I100" s="1"/>
      <c r="J100" s="1"/>
    </row>
    <row r="101" ht="15.75" customHeight="1">
      <c r="A101" s="66"/>
      <c r="B101" s="66"/>
      <c r="C101" s="67"/>
      <c r="D101" s="1"/>
      <c r="E101" s="1"/>
      <c r="F101" s="1"/>
      <c r="G101" s="1"/>
      <c r="H101" s="1"/>
      <c r="I101" s="1"/>
      <c r="J101" s="1"/>
    </row>
    <row r="102" ht="15.75" customHeight="1">
      <c r="A102" s="66"/>
      <c r="B102" s="66"/>
      <c r="C102" s="67"/>
      <c r="D102" s="1"/>
      <c r="E102" s="1"/>
      <c r="F102" s="1"/>
      <c r="G102" s="1"/>
      <c r="H102" s="1"/>
      <c r="I102" s="1"/>
      <c r="J102" s="1"/>
    </row>
    <row r="103" ht="15.75" customHeight="1">
      <c r="A103" s="66"/>
      <c r="B103" s="66"/>
      <c r="C103" s="67"/>
      <c r="D103" s="1"/>
      <c r="E103" s="1"/>
      <c r="F103" s="1"/>
      <c r="G103" s="1"/>
      <c r="H103" s="1"/>
      <c r="I103" s="1"/>
      <c r="J103" s="1"/>
    </row>
    <row r="104" ht="15.75" customHeight="1">
      <c r="A104" s="66"/>
      <c r="B104" s="66"/>
      <c r="C104" s="67"/>
      <c r="D104" s="1"/>
      <c r="E104" s="1"/>
      <c r="F104" s="1"/>
      <c r="G104" s="1"/>
      <c r="H104" s="1"/>
      <c r="I104" s="1"/>
      <c r="J104" s="1"/>
    </row>
    <row r="105" ht="15.75" customHeight="1">
      <c r="A105" s="66"/>
      <c r="B105" s="66"/>
      <c r="C105" s="67"/>
      <c r="D105" s="1"/>
      <c r="E105" s="1"/>
      <c r="F105" s="1"/>
      <c r="G105" s="1"/>
      <c r="H105" s="1"/>
      <c r="I105" s="1"/>
      <c r="J105" s="1"/>
    </row>
    <row r="106" ht="15.75" customHeight="1">
      <c r="A106" s="66"/>
      <c r="B106" s="66"/>
      <c r="C106" s="67"/>
      <c r="D106" s="1"/>
      <c r="E106" s="1"/>
      <c r="F106" s="1"/>
      <c r="G106" s="1"/>
      <c r="H106" s="1"/>
      <c r="I106" s="1"/>
      <c r="J106" s="1"/>
    </row>
    <row r="107" ht="15.75" customHeight="1">
      <c r="A107" s="66"/>
      <c r="B107" s="66"/>
      <c r="C107" s="67"/>
      <c r="D107" s="1"/>
      <c r="E107" s="1"/>
      <c r="F107" s="1"/>
      <c r="G107" s="1"/>
      <c r="H107" s="1"/>
      <c r="I107" s="1"/>
      <c r="J107" s="1"/>
    </row>
    <row r="108" ht="15.75" customHeight="1">
      <c r="A108" s="66"/>
      <c r="B108" s="66"/>
      <c r="C108" s="67"/>
      <c r="D108" s="1"/>
      <c r="E108" s="1"/>
      <c r="F108" s="1"/>
      <c r="G108" s="1"/>
      <c r="H108" s="1"/>
      <c r="I108" s="1"/>
      <c r="J108" s="1"/>
    </row>
    <row r="109" ht="15.75" customHeight="1">
      <c r="A109" s="66"/>
      <c r="B109" s="66"/>
      <c r="C109" s="67"/>
      <c r="D109" s="1"/>
      <c r="E109" s="1"/>
      <c r="F109" s="1"/>
      <c r="G109" s="1"/>
      <c r="H109" s="1"/>
      <c r="I109" s="1"/>
      <c r="J109" s="1"/>
    </row>
    <row r="110" ht="15.75" customHeight="1">
      <c r="A110" s="66"/>
      <c r="B110" s="66"/>
      <c r="C110" s="67"/>
      <c r="D110" s="1"/>
      <c r="E110" s="1"/>
      <c r="F110" s="1"/>
      <c r="G110" s="1"/>
      <c r="H110" s="1"/>
      <c r="I110" s="1"/>
      <c r="J110" s="1"/>
    </row>
    <row r="111" ht="15.75" customHeight="1">
      <c r="A111" s="66"/>
      <c r="B111" s="66"/>
      <c r="C111" s="67"/>
      <c r="D111" s="1"/>
      <c r="E111" s="1"/>
      <c r="F111" s="1"/>
      <c r="G111" s="1"/>
      <c r="H111" s="1"/>
      <c r="I111" s="1"/>
      <c r="J111" s="1"/>
    </row>
    <row r="112" ht="15.75" customHeight="1">
      <c r="A112" s="66"/>
      <c r="B112" s="66"/>
      <c r="C112" s="67"/>
      <c r="D112" s="1"/>
      <c r="E112" s="1"/>
      <c r="F112" s="1"/>
      <c r="G112" s="1"/>
      <c r="H112" s="1"/>
      <c r="I112" s="1"/>
      <c r="J112" s="1"/>
    </row>
    <row r="113" ht="15.75" customHeight="1">
      <c r="A113" s="66"/>
      <c r="B113" s="66"/>
      <c r="C113" s="67"/>
      <c r="D113" s="1"/>
      <c r="E113" s="1"/>
      <c r="F113" s="1"/>
      <c r="G113" s="1"/>
      <c r="H113" s="1"/>
      <c r="I113" s="1"/>
      <c r="J113" s="1"/>
    </row>
    <row r="114" ht="15.75" customHeight="1">
      <c r="A114" s="66"/>
      <c r="B114" s="66"/>
      <c r="C114" s="67"/>
      <c r="D114" s="1"/>
      <c r="E114" s="1"/>
      <c r="F114" s="1"/>
      <c r="G114" s="1"/>
      <c r="H114" s="1"/>
      <c r="I114" s="1"/>
      <c r="J114" s="1"/>
    </row>
    <row r="115" ht="15.75" customHeight="1">
      <c r="A115" s="66"/>
      <c r="B115" s="66"/>
      <c r="C115" s="67"/>
      <c r="D115" s="1"/>
      <c r="E115" s="1"/>
      <c r="F115" s="1"/>
      <c r="G115" s="1"/>
      <c r="H115" s="1"/>
      <c r="I115" s="1"/>
      <c r="J115" s="1"/>
    </row>
    <row r="116" ht="15.75" customHeight="1">
      <c r="A116" s="66"/>
      <c r="B116" s="66"/>
      <c r="C116" s="67"/>
      <c r="D116" s="1"/>
      <c r="E116" s="1"/>
      <c r="F116" s="1"/>
      <c r="G116" s="1"/>
      <c r="H116" s="1"/>
      <c r="I116" s="1"/>
      <c r="J116" s="1"/>
    </row>
    <row r="117" ht="15.75" customHeight="1">
      <c r="A117" s="66"/>
      <c r="B117" s="66"/>
      <c r="C117" s="67"/>
      <c r="D117" s="1"/>
      <c r="E117" s="1"/>
      <c r="F117" s="1"/>
      <c r="G117" s="1"/>
      <c r="H117" s="1"/>
      <c r="I117" s="1"/>
      <c r="J117" s="1"/>
    </row>
    <row r="118" ht="15.75" customHeight="1">
      <c r="A118" s="66"/>
      <c r="B118" s="66"/>
      <c r="C118" s="67"/>
      <c r="D118" s="1"/>
      <c r="E118" s="1"/>
      <c r="F118" s="1"/>
      <c r="G118" s="1"/>
      <c r="H118" s="1"/>
      <c r="I118" s="1"/>
      <c r="J118" s="1"/>
    </row>
    <row r="119" ht="15.75" customHeight="1">
      <c r="A119" s="66"/>
      <c r="B119" s="66"/>
      <c r="C119" s="67"/>
      <c r="D119" s="1"/>
      <c r="E119" s="1"/>
      <c r="F119" s="1"/>
      <c r="G119" s="1"/>
      <c r="H119" s="1"/>
      <c r="I119" s="1"/>
      <c r="J119" s="1"/>
    </row>
    <row r="120" ht="15.75" customHeight="1">
      <c r="A120" s="66"/>
      <c r="B120" s="66"/>
      <c r="C120" s="67"/>
      <c r="D120" s="1"/>
      <c r="E120" s="1"/>
      <c r="F120" s="1"/>
      <c r="G120" s="1"/>
      <c r="H120" s="1"/>
      <c r="I120" s="1"/>
      <c r="J120" s="1"/>
    </row>
    <row r="121" ht="15.75" customHeight="1">
      <c r="A121" s="66"/>
      <c r="B121" s="66"/>
      <c r="C121" s="67"/>
      <c r="D121" s="1"/>
      <c r="E121" s="1"/>
      <c r="F121" s="1"/>
      <c r="G121" s="1"/>
      <c r="H121" s="1"/>
      <c r="I121" s="1"/>
      <c r="J121" s="1"/>
    </row>
    <row r="122" ht="15.75" customHeight="1">
      <c r="A122" s="66"/>
      <c r="B122" s="66"/>
      <c r="C122" s="67"/>
      <c r="D122" s="1"/>
      <c r="E122" s="1"/>
      <c r="F122" s="1"/>
      <c r="G122" s="1"/>
      <c r="H122" s="1"/>
      <c r="I122" s="1"/>
      <c r="J122" s="1"/>
    </row>
    <row r="123" ht="15.75" customHeight="1">
      <c r="A123" s="66"/>
      <c r="B123" s="66"/>
      <c r="C123" s="67"/>
      <c r="D123" s="1"/>
      <c r="E123" s="1"/>
      <c r="F123" s="1"/>
      <c r="G123" s="1"/>
      <c r="H123" s="1"/>
      <c r="I123" s="1"/>
      <c r="J123" s="1"/>
    </row>
    <row r="124" ht="15.75" customHeight="1">
      <c r="A124" s="66"/>
      <c r="B124" s="66"/>
      <c r="C124" s="67"/>
      <c r="D124" s="1"/>
      <c r="E124" s="1"/>
      <c r="F124" s="1"/>
      <c r="G124" s="1"/>
      <c r="H124" s="1"/>
      <c r="I124" s="1"/>
      <c r="J124" s="1"/>
    </row>
    <row r="125" ht="15.75" customHeight="1">
      <c r="A125" s="66"/>
      <c r="B125" s="66"/>
      <c r="C125" s="67"/>
      <c r="D125" s="1"/>
      <c r="E125" s="1"/>
      <c r="F125" s="1"/>
      <c r="G125" s="1"/>
      <c r="H125" s="1"/>
      <c r="I125" s="1"/>
      <c r="J125" s="1"/>
    </row>
    <row r="126" ht="15.75" customHeight="1">
      <c r="A126" s="66"/>
      <c r="B126" s="66"/>
      <c r="C126" s="67"/>
      <c r="D126" s="1"/>
      <c r="E126" s="1"/>
      <c r="F126" s="1"/>
      <c r="G126" s="1"/>
      <c r="H126" s="1"/>
      <c r="I126" s="1"/>
      <c r="J126" s="1"/>
    </row>
    <row r="127" ht="15.75" customHeight="1">
      <c r="A127" s="66"/>
      <c r="B127" s="66"/>
      <c r="C127" s="67"/>
      <c r="D127" s="1"/>
      <c r="E127" s="1"/>
      <c r="F127" s="1"/>
      <c r="G127" s="1"/>
      <c r="H127" s="1"/>
      <c r="I127" s="1"/>
      <c r="J127" s="1"/>
    </row>
    <row r="128" ht="15.75" customHeight="1">
      <c r="A128" s="66"/>
      <c r="B128" s="66"/>
      <c r="C128" s="67"/>
      <c r="D128" s="1"/>
      <c r="E128" s="1"/>
      <c r="F128" s="1"/>
      <c r="G128" s="1"/>
      <c r="H128" s="1"/>
      <c r="I128" s="1"/>
      <c r="J128" s="1"/>
    </row>
    <row r="129" ht="15.75" customHeight="1">
      <c r="A129" s="66"/>
      <c r="B129" s="66"/>
      <c r="C129" s="67"/>
      <c r="D129" s="1"/>
      <c r="E129" s="1"/>
      <c r="F129" s="1"/>
      <c r="G129" s="1"/>
      <c r="H129" s="1"/>
      <c r="I129" s="1"/>
      <c r="J129" s="1"/>
    </row>
    <row r="130" ht="15.75" customHeight="1">
      <c r="A130" s="66"/>
      <c r="B130" s="66"/>
      <c r="C130" s="67"/>
      <c r="D130" s="1"/>
      <c r="E130" s="1"/>
      <c r="F130" s="1"/>
      <c r="G130" s="1"/>
      <c r="H130" s="1"/>
      <c r="I130" s="1"/>
      <c r="J130" s="1"/>
    </row>
    <row r="131" ht="15.75" customHeight="1">
      <c r="A131" s="66"/>
      <c r="B131" s="66"/>
      <c r="C131" s="67"/>
      <c r="D131" s="1"/>
      <c r="E131" s="1"/>
      <c r="F131" s="1"/>
      <c r="G131" s="1"/>
      <c r="H131" s="1"/>
      <c r="I131" s="1"/>
      <c r="J131" s="1"/>
    </row>
    <row r="132" ht="15.75" customHeight="1">
      <c r="A132" s="66"/>
      <c r="B132" s="66"/>
      <c r="C132" s="67"/>
      <c r="D132" s="1"/>
      <c r="E132" s="1"/>
      <c r="F132" s="1"/>
      <c r="G132" s="1"/>
      <c r="H132" s="1"/>
      <c r="I132" s="1"/>
      <c r="J132" s="1"/>
    </row>
    <row r="133" ht="15.75" customHeight="1">
      <c r="A133" s="66"/>
      <c r="B133" s="66"/>
      <c r="C133" s="67"/>
      <c r="D133" s="1"/>
      <c r="E133" s="1"/>
      <c r="F133" s="1"/>
      <c r="G133" s="1"/>
      <c r="H133" s="1"/>
      <c r="I133" s="1"/>
      <c r="J133" s="1"/>
    </row>
    <row r="134" ht="15.75" customHeight="1">
      <c r="A134" s="66"/>
      <c r="B134" s="66"/>
      <c r="C134" s="67"/>
      <c r="D134" s="1"/>
      <c r="E134" s="1"/>
      <c r="F134" s="1"/>
      <c r="G134" s="1"/>
      <c r="H134" s="1"/>
      <c r="I134" s="1"/>
      <c r="J134" s="1"/>
    </row>
    <row r="135" ht="15.75" customHeight="1">
      <c r="A135" s="66"/>
      <c r="B135" s="66"/>
      <c r="C135" s="67"/>
      <c r="D135" s="1"/>
      <c r="E135" s="1"/>
      <c r="F135" s="1"/>
      <c r="G135" s="1"/>
      <c r="H135" s="1"/>
      <c r="I135" s="1"/>
      <c r="J135" s="1"/>
    </row>
    <row r="136" ht="15.75" customHeight="1">
      <c r="A136" s="66"/>
      <c r="B136" s="66"/>
      <c r="C136" s="67"/>
      <c r="D136" s="1"/>
      <c r="E136" s="1"/>
      <c r="F136" s="1"/>
      <c r="G136" s="1"/>
      <c r="H136" s="1"/>
      <c r="I136" s="1"/>
      <c r="J136" s="1"/>
    </row>
    <row r="137" ht="15.75" customHeight="1">
      <c r="A137" s="66"/>
      <c r="B137" s="66"/>
      <c r="C137" s="67"/>
      <c r="D137" s="1"/>
      <c r="E137" s="1"/>
      <c r="F137" s="1"/>
      <c r="G137" s="1"/>
      <c r="H137" s="1"/>
      <c r="I137" s="1"/>
      <c r="J137" s="1"/>
    </row>
    <row r="138" ht="15.75" customHeight="1">
      <c r="A138" s="66"/>
      <c r="B138" s="66"/>
      <c r="C138" s="67"/>
      <c r="D138" s="1"/>
      <c r="E138" s="1"/>
      <c r="F138" s="1"/>
      <c r="G138" s="1"/>
      <c r="H138" s="1"/>
      <c r="I138" s="1"/>
      <c r="J138" s="1"/>
    </row>
    <row r="139" ht="15.75" customHeight="1">
      <c r="A139" s="66"/>
      <c r="B139" s="66"/>
      <c r="C139" s="67"/>
      <c r="D139" s="1"/>
      <c r="E139" s="1"/>
      <c r="F139" s="1"/>
      <c r="G139" s="1"/>
      <c r="H139" s="1"/>
      <c r="I139" s="1"/>
      <c r="J139" s="1"/>
    </row>
    <row r="140" ht="15.75" customHeight="1">
      <c r="A140" s="66"/>
      <c r="B140" s="66"/>
      <c r="C140" s="67"/>
      <c r="D140" s="1"/>
      <c r="E140" s="1"/>
      <c r="F140" s="1"/>
      <c r="G140" s="1"/>
      <c r="H140" s="1"/>
      <c r="I140" s="1"/>
      <c r="J140" s="1"/>
    </row>
    <row r="141" ht="15.75" customHeight="1">
      <c r="A141" s="66"/>
      <c r="B141" s="66"/>
      <c r="C141" s="67"/>
      <c r="D141" s="1"/>
      <c r="E141" s="1"/>
      <c r="F141" s="1"/>
      <c r="G141" s="1"/>
      <c r="H141" s="1"/>
      <c r="I141" s="1"/>
      <c r="J141" s="1"/>
    </row>
    <row r="142" ht="15.75" customHeight="1">
      <c r="A142" s="66"/>
      <c r="B142" s="66"/>
      <c r="C142" s="67"/>
      <c r="D142" s="1"/>
      <c r="E142" s="1"/>
      <c r="F142" s="1"/>
      <c r="G142" s="1"/>
      <c r="H142" s="1"/>
      <c r="I142" s="1"/>
      <c r="J142" s="1"/>
    </row>
    <row r="143" ht="15.75" customHeight="1">
      <c r="A143" s="66"/>
      <c r="B143" s="66"/>
      <c r="C143" s="67"/>
      <c r="D143" s="1"/>
      <c r="E143" s="1"/>
      <c r="F143" s="1"/>
      <c r="G143" s="1"/>
      <c r="H143" s="1"/>
      <c r="I143" s="1"/>
      <c r="J143" s="1"/>
    </row>
    <row r="144" ht="15.75" customHeight="1">
      <c r="A144" s="66"/>
      <c r="B144" s="66"/>
      <c r="C144" s="67"/>
      <c r="D144" s="1"/>
      <c r="E144" s="1"/>
      <c r="F144" s="1"/>
      <c r="G144" s="1"/>
      <c r="H144" s="1"/>
      <c r="I144" s="1"/>
      <c r="J144" s="1"/>
    </row>
    <row r="145" ht="15.75" customHeight="1">
      <c r="A145" s="66"/>
      <c r="B145" s="66"/>
      <c r="C145" s="67"/>
      <c r="D145" s="1"/>
      <c r="E145" s="1"/>
      <c r="F145" s="1"/>
      <c r="G145" s="1"/>
      <c r="H145" s="1"/>
      <c r="I145" s="1"/>
      <c r="J145" s="1"/>
    </row>
    <row r="146" ht="15.75" customHeight="1">
      <c r="A146" s="66"/>
      <c r="B146" s="66"/>
      <c r="C146" s="67"/>
      <c r="D146" s="1"/>
      <c r="E146" s="1"/>
      <c r="F146" s="1"/>
      <c r="G146" s="1"/>
      <c r="H146" s="1"/>
      <c r="I146" s="1"/>
      <c r="J146" s="1"/>
    </row>
    <row r="147" ht="15.75" customHeight="1">
      <c r="A147" s="66"/>
      <c r="B147" s="66"/>
      <c r="C147" s="67"/>
      <c r="D147" s="1"/>
      <c r="E147" s="1"/>
      <c r="F147" s="1"/>
      <c r="G147" s="1"/>
      <c r="H147" s="1"/>
      <c r="I147" s="1"/>
      <c r="J147" s="1"/>
    </row>
    <row r="148" ht="15.75" customHeight="1">
      <c r="A148" s="66"/>
      <c r="B148" s="66"/>
      <c r="C148" s="67"/>
      <c r="D148" s="1"/>
      <c r="E148" s="1"/>
      <c r="F148" s="1"/>
      <c r="G148" s="1"/>
      <c r="H148" s="1"/>
      <c r="I148" s="1"/>
      <c r="J148" s="1"/>
    </row>
    <row r="149" ht="15.75" customHeight="1">
      <c r="A149" s="66"/>
      <c r="B149" s="66"/>
      <c r="C149" s="67"/>
      <c r="D149" s="1"/>
      <c r="E149" s="1"/>
      <c r="F149" s="1"/>
      <c r="G149" s="1"/>
      <c r="H149" s="1"/>
      <c r="I149" s="1"/>
      <c r="J149" s="1"/>
    </row>
    <row r="150" ht="15.75" customHeight="1">
      <c r="A150" s="66"/>
      <c r="B150" s="66"/>
      <c r="C150" s="67"/>
      <c r="D150" s="1"/>
      <c r="E150" s="1"/>
      <c r="F150" s="1"/>
      <c r="G150" s="1"/>
      <c r="H150" s="1"/>
      <c r="I150" s="1"/>
      <c r="J150" s="1"/>
    </row>
    <row r="151" ht="15.75" customHeight="1">
      <c r="A151" s="66"/>
      <c r="B151" s="66"/>
      <c r="C151" s="67"/>
      <c r="D151" s="1"/>
      <c r="E151" s="1"/>
      <c r="F151" s="1"/>
      <c r="G151" s="1"/>
      <c r="H151" s="1"/>
      <c r="I151" s="1"/>
      <c r="J151" s="1"/>
    </row>
    <row r="152" ht="15.75" customHeight="1">
      <c r="A152" s="66"/>
      <c r="B152" s="66"/>
      <c r="C152" s="67"/>
      <c r="D152" s="1"/>
      <c r="E152" s="1"/>
      <c r="F152" s="1"/>
      <c r="G152" s="1"/>
      <c r="H152" s="1"/>
      <c r="I152" s="1"/>
      <c r="J152" s="1"/>
    </row>
    <row r="153" ht="15.75" customHeight="1">
      <c r="A153" s="66"/>
      <c r="B153" s="66"/>
      <c r="C153" s="67"/>
      <c r="D153" s="1"/>
      <c r="E153" s="1"/>
      <c r="F153" s="1"/>
      <c r="G153" s="1"/>
      <c r="H153" s="1"/>
      <c r="I153" s="1"/>
      <c r="J153" s="1"/>
    </row>
    <row r="154" ht="15.75" customHeight="1">
      <c r="A154" s="66"/>
      <c r="B154" s="66"/>
      <c r="C154" s="67"/>
      <c r="D154" s="1"/>
      <c r="E154" s="1"/>
      <c r="F154" s="1"/>
      <c r="G154" s="1"/>
      <c r="H154" s="1"/>
      <c r="I154" s="1"/>
      <c r="J154" s="1"/>
    </row>
    <row r="155" ht="15.75" customHeight="1">
      <c r="A155" s="66"/>
      <c r="B155" s="66"/>
      <c r="C155" s="67"/>
      <c r="D155" s="1"/>
      <c r="E155" s="1"/>
      <c r="F155" s="1"/>
      <c r="G155" s="1"/>
      <c r="H155" s="1"/>
      <c r="I155" s="1"/>
      <c r="J155" s="1"/>
    </row>
    <row r="156" ht="15.75" customHeight="1">
      <c r="A156" s="66"/>
      <c r="B156" s="66"/>
      <c r="C156" s="67"/>
      <c r="D156" s="1"/>
      <c r="E156" s="1"/>
      <c r="F156" s="1"/>
      <c r="G156" s="1"/>
      <c r="H156" s="1"/>
      <c r="I156" s="1"/>
      <c r="J156" s="1"/>
    </row>
    <row r="157" ht="15.75" customHeight="1">
      <c r="A157" s="66"/>
      <c r="B157" s="66"/>
      <c r="C157" s="67"/>
      <c r="D157" s="1"/>
      <c r="E157" s="1"/>
      <c r="F157" s="1"/>
      <c r="G157" s="1"/>
      <c r="H157" s="1"/>
      <c r="I157" s="1"/>
      <c r="J157" s="1"/>
    </row>
    <row r="158" ht="15.75" customHeight="1">
      <c r="A158" s="66"/>
      <c r="B158" s="66"/>
      <c r="C158" s="67"/>
      <c r="D158" s="1"/>
      <c r="E158" s="1"/>
      <c r="F158" s="1"/>
      <c r="G158" s="1"/>
      <c r="H158" s="1"/>
      <c r="I158" s="1"/>
      <c r="J158" s="1"/>
    </row>
    <row r="159" ht="15.75" customHeight="1">
      <c r="A159" s="66"/>
      <c r="B159" s="66"/>
      <c r="C159" s="67"/>
      <c r="D159" s="1"/>
      <c r="E159" s="1"/>
      <c r="F159" s="1"/>
      <c r="G159" s="1"/>
      <c r="H159" s="1"/>
      <c r="I159" s="1"/>
      <c r="J159" s="1"/>
    </row>
    <row r="160" ht="15.75" customHeight="1">
      <c r="A160" s="66"/>
      <c r="B160" s="66"/>
      <c r="C160" s="67"/>
      <c r="D160" s="1"/>
      <c r="E160" s="1"/>
      <c r="F160" s="1"/>
      <c r="G160" s="1"/>
      <c r="H160" s="1"/>
      <c r="I160" s="1"/>
      <c r="J160" s="1"/>
    </row>
    <row r="161" ht="15.75" customHeight="1">
      <c r="A161" s="66"/>
      <c r="B161" s="66"/>
      <c r="C161" s="67"/>
      <c r="D161" s="1"/>
      <c r="E161" s="1"/>
      <c r="F161" s="1"/>
      <c r="G161" s="1"/>
      <c r="H161" s="1"/>
      <c r="I161" s="1"/>
      <c r="J161" s="1"/>
    </row>
    <row r="162" ht="15.75" customHeight="1">
      <c r="A162" s="66"/>
      <c r="B162" s="66"/>
      <c r="C162" s="67"/>
      <c r="D162" s="1"/>
      <c r="E162" s="1"/>
      <c r="F162" s="1"/>
      <c r="G162" s="1"/>
      <c r="H162" s="1"/>
      <c r="I162" s="1"/>
      <c r="J162" s="1"/>
    </row>
    <row r="163" ht="15.75" customHeight="1">
      <c r="A163" s="66"/>
      <c r="B163" s="66"/>
      <c r="C163" s="67"/>
      <c r="D163" s="1"/>
      <c r="E163" s="1"/>
      <c r="F163" s="1"/>
      <c r="G163" s="1"/>
      <c r="H163" s="1"/>
      <c r="I163" s="1"/>
      <c r="J163" s="1"/>
    </row>
    <row r="164" ht="15.75" customHeight="1">
      <c r="A164" s="66"/>
      <c r="B164" s="66"/>
      <c r="C164" s="67"/>
      <c r="D164" s="1"/>
      <c r="E164" s="1"/>
      <c r="F164" s="1"/>
      <c r="G164" s="1"/>
      <c r="H164" s="1"/>
      <c r="I164" s="1"/>
      <c r="J164" s="1"/>
    </row>
    <row r="165" ht="15.75" customHeight="1">
      <c r="A165" s="66"/>
      <c r="B165" s="66"/>
      <c r="C165" s="67"/>
      <c r="D165" s="1"/>
      <c r="E165" s="1"/>
      <c r="F165" s="1"/>
      <c r="G165" s="1"/>
      <c r="H165" s="1"/>
      <c r="I165" s="1"/>
      <c r="J165" s="1"/>
    </row>
    <row r="166" ht="15.75" customHeight="1">
      <c r="A166" s="66"/>
      <c r="B166" s="66"/>
      <c r="C166" s="67"/>
      <c r="D166" s="1"/>
      <c r="E166" s="1"/>
      <c r="F166" s="1"/>
      <c r="G166" s="1"/>
      <c r="H166" s="1"/>
      <c r="I166" s="1"/>
      <c r="J166" s="1"/>
    </row>
    <row r="167" ht="15.75" customHeight="1">
      <c r="A167" s="66"/>
      <c r="B167" s="66"/>
      <c r="C167" s="67"/>
      <c r="D167" s="1"/>
      <c r="E167" s="1"/>
      <c r="F167" s="1"/>
      <c r="G167" s="1"/>
      <c r="H167" s="1"/>
      <c r="I167" s="1"/>
      <c r="J167" s="1"/>
    </row>
    <row r="168" ht="15.75" customHeight="1">
      <c r="A168" s="66"/>
      <c r="B168" s="66"/>
      <c r="C168" s="67"/>
      <c r="D168" s="1"/>
      <c r="E168" s="1"/>
      <c r="F168" s="1"/>
      <c r="G168" s="1"/>
      <c r="H168" s="1"/>
      <c r="I168" s="1"/>
      <c r="J168" s="1"/>
    </row>
    <row r="169" ht="15.75" customHeight="1">
      <c r="A169" s="66"/>
      <c r="B169" s="66"/>
      <c r="C169" s="67"/>
      <c r="D169" s="1"/>
      <c r="E169" s="1"/>
      <c r="F169" s="1"/>
      <c r="G169" s="1"/>
      <c r="H169" s="1"/>
      <c r="I169" s="1"/>
      <c r="J169" s="1"/>
    </row>
    <row r="170" ht="15.75" customHeight="1">
      <c r="A170" s="66"/>
      <c r="B170" s="66"/>
      <c r="C170" s="67"/>
      <c r="D170" s="1"/>
      <c r="E170" s="1"/>
      <c r="F170" s="1"/>
      <c r="G170" s="1"/>
      <c r="H170" s="1"/>
      <c r="I170" s="1"/>
      <c r="J170" s="1"/>
    </row>
    <row r="171" ht="15.75" customHeight="1">
      <c r="A171" s="66"/>
      <c r="B171" s="66"/>
      <c r="C171" s="67"/>
      <c r="D171" s="1"/>
      <c r="E171" s="1"/>
      <c r="F171" s="1"/>
      <c r="G171" s="1"/>
      <c r="H171" s="1"/>
      <c r="I171" s="1"/>
      <c r="J171" s="1"/>
    </row>
    <row r="172" ht="15.75" customHeight="1">
      <c r="A172" s="66"/>
      <c r="B172" s="66"/>
      <c r="C172" s="67"/>
      <c r="D172" s="1"/>
      <c r="E172" s="1"/>
      <c r="F172" s="1"/>
      <c r="G172" s="1"/>
      <c r="H172" s="1"/>
      <c r="I172" s="1"/>
      <c r="J172" s="1"/>
    </row>
    <row r="173" ht="15.75" customHeight="1">
      <c r="A173" s="66"/>
      <c r="B173" s="66"/>
      <c r="C173" s="67"/>
      <c r="D173" s="1"/>
      <c r="E173" s="1"/>
      <c r="F173" s="1"/>
      <c r="G173" s="1"/>
      <c r="H173" s="1"/>
      <c r="I173" s="1"/>
      <c r="J173" s="1"/>
    </row>
    <row r="174" ht="15.75" customHeight="1">
      <c r="A174" s="66"/>
      <c r="B174" s="66"/>
      <c r="C174" s="67"/>
      <c r="D174" s="1"/>
      <c r="E174" s="1"/>
      <c r="F174" s="1"/>
      <c r="G174" s="1"/>
      <c r="H174" s="1"/>
      <c r="I174" s="1"/>
      <c r="J174" s="1"/>
    </row>
    <row r="175" ht="15.75" customHeight="1">
      <c r="A175" s="66"/>
      <c r="B175" s="66"/>
      <c r="C175" s="67"/>
      <c r="D175" s="1"/>
      <c r="E175" s="1"/>
      <c r="F175" s="1"/>
      <c r="G175" s="1"/>
      <c r="H175" s="1"/>
      <c r="I175" s="1"/>
      <c r="J175" s="1"/>
    </row>
    <row r="176" ht="15.75" customHeight="1">
      <c r="A176" s="66"/>
      <c r="B176" s="66"/>
      <c r="C176" s="67"/>
      <c r="D176" s="1"/>
      <c r="E176" s="1"/>
      <c r="F176" s="1"/>
      <c r="G176" s="1"/>
      <c r="H176" s="1"/>
      <c r="I176" s="1"/>
      <c r="J176" s="1"/>
    </row>
    <row r="177" ht="15.75" customHeight="1">
      <c r="A177" s="66"/>
      <c r="B177" s="66"/>
      <c r="C177" s="67"/>
      <c r="D177" s="1"/>
      <c r="E177" s="1"/>
      <c r="F177" s="1"/>
      <c r="G177" s="1"/>
      <c r="H177" s="1"/>
      <c r="I177" s="1"/>
      <c r="J177" s="1"/>
    </row>
    <row r="178" ht="15.75" customHeight="1">
      <c r="A178" s="66"/>
      <c r="B178" s="66"/>
      <c r="C178" s="67"/>
      <c r="D178" s="1"/>
      <c r="E178" s="1"/>
      <c r="F178" s="1"/>
      <c r="G178" s="1"/>
      <c r="H178" s="1"/>
      <c r="I178" s="1"/>
      <c r="J178" s="1"/>
    </row>
    <row r="179" ht="15.75" customHeight="1">
      <c r="A179" s="66"/>
      <c r="B179" s="66"/>
      <c r="C179" s="67"/>
      <c r="D179" s="1"/>
      <c r="E179" s="1"/>
      <c r="F179" s="1"/>
      <c r="G179" s="1"/>
      <c r="H179" s="1"/>
      <c r="I179" s="1"/>
      <c r="J179" s="1"/>
    </row>
    <row r="180" ht="15.75" customHeight="1">
      <c r="A180" s="66"/>
      <c r="B180" s="66"/>
      <c r="C180" s="67"/>
      <c r="D180" s="1"/>
      <c r="E180" s="1"/>
      <c r="F180" s="1"/>
      <c r="G180" s="1"/>
      <c r="H180" s="1"/>
      <c r="I180" s="1"/>
      <c r="J180" s="1"/>
    </row>
    <row r="181" ht="15.75" customHeight="1">
      <c r="A181" s="66"/>
      <c r="B181" s="66"/>
      <c r="C181" s="67"/>
      <c r="D181" s="1"/>
      <c r="E181" s="1"/>
      <c r="F181" s="1"/>
      <c r="G181" s="1"/>
      <c r="H181" s="1"/>
      <c r="I181" s="1"/>
      <c r="J181" s="1"/>
    </row>
    <row r="182" ht="15.75" customHeight="1">
      <c r="A182" s="66"/>
      <c r="B182" s="66"/>
      <c r="C182" s="67"/>
      <c r="D182" s="1"/>
      <c r="E182" s="1"/>
      <c r="F182" s="1"/>
      <c r="G182" s="1"/>
      <c r="H182" s="1"/>
      <c r="I182" s="1"/>
      <c r="J182" s="1"/>
    </row>
    <row r="183" ht="15.75" customHeight="1">
      <c r="A183" s="66"/>
      <c r="B183" s="66"/>
      <c r="C183" s="67"/>
      <c r="D183" s="1"/>
      <c r="E183" s="1"/>
      <c r="F183" s="1"/>
      <c r="G183" s="1"/>
      <c r="H183" s="1"/>
      <c r="I183" s="1"/>
      <c r="J183" s="1"/>
    </row>
    <row r="184" ht="15.75" customHeight="1">
      <c r="A184" s="66"/>
      <c r="B184" s="66"/>
      <c r="C184" s="67"/>
      <c r="D184" s="1"/>
      <c r="E184" s="1"/>
      <c r="F184" s="1"/>
      <c r="G184" s="1"/>
      <c r="H184" s="1"/>
      <c r="I184" s="1"/>
      <c r="J184" s="1"/>
    </row>
    <row r="185" ht="15.75" customHeight="1">
      <c r="A185" s="66"/>
      <c r="B185" s="66"/>
      <c r="C185" s="67"/>
      <c r="D185" s="1"/>
      <c r="E185" s="1"/>
      <c r="F185" s="1"/>
      <c r="G185" s="1"/>
      <c r="H185" s="1"/>
      <c r="I185" s="1"/>
      <c r="J185" s="1"/>
    </row>
    <row r="186" ht="15.75" customHeight="1">
      <c r="A186" s="66"/>
      <c r="B186" s="66"/>
      <c r="C186" s="67"/>
      <c r="D186" s="1"/>
      <c r="E186" s="1"/>
      <c r="F186" s="1"/>
      <c r="G186" s="1"/>
      <c r="H186" s="1"/>
      <c r="I186" s="1"/>
      <c r="J186" s="1"/>
    </row>
    <row r="187" ht="15.75" customHeight="1">
      <c r="A187" s="66"/>
      <c r="B187" s="66"/>
      <c r="C187" s="67"/>
      <c r="D187" s="1"/>
      <c r="E187" s="1"/>
      <c r="F187" s="1"/>
      <c r="G187" s="1"/>
      <c r="H187" s="1"/>
      <c r="I187" s="1"/>
      <c r="J187" s="1"/>
    </row>
    <row r="188" ht="15.75" customHeight="1">
      <c r="A188" s="66"/>
      <c r="B188" s="66"/>
      <c r="C188" s="67"/>
      <c r="D188" s="1"/>
      <c r="E188" s="1"/>
      <c r="F188" s="1"/>
      <c r="G188" s="1"/>
      <c r="H188" s="1"/>
      <c r="I188" s="1"/>
      <c r="J188" s="1"/>
    </row>
    <row r="189" ht="15.75" customHeight="1">
      <c r="A189" s="66"/>
      <c r="B189" s="66"/>
      <c r="C189" s="67"/>
      <c r="D189" s="1"/>
      <c r="E189" s="1"/>
      <c r="F189" s="1"/>
      <c r="G189" s="1"/>
      <c r="H189" s="1"/>
      <c r="I189" s="1"/>
      <c r="J189" s="1"/>
    </row>
    <row r="190" ht="15.75" customHeight="1">
      <c r="A190" s="66"/>
      <c r="B190" s="66"/>
      <c r="C190" s="67"/>
      <c r="D190" s="1"/>
      <c r="E190" s="1"/>
      <c r="F190" s="1"/>
      <c r="G190" s="1"/>
      <c r="H190" s="1"/>
      <c r="I190" s="1"/>
      <c r="J190" s="1"/>
    </row>
    <row r="191" ht="15.75" customHeight="1">
      <c r="A191" s="66"/>
      <c r="B191" s="66"/>
      <c r="C191" s="67"/>
      <c r="D191" s="1"/>
      <c r="E191" s="1"/>
      <c r="F191" s="1"/>
      <c r="G191" s="1"/>
      <c r="H191" s="1"/>
      <c r="I191" s="1"/>
      <c r="J191" s="1"/>
    </row>
    <row r="192" ht="15.75" customHeight="1">
      <c r="A192" s="66"/>
      <c r="B192" s="66"/>
      <c r="C192" s="67"/>
      <c r="D192" s="1"/>
      <c r="E192" s="1"/>
      <c r="F192" s="1"/>
      <c r="G192" s="1"/>
      <c r="H192" s="1"/>
      <c r="I192" s="1"/>
      <c r="J192" s="1"/>
    </row>
    <row r="193" ht="15.75" customHeight="1">
      <c r="A193" s="66"/>
      <c r="B193" s="66"/>
      <c r="C193" s="67"/>
      <c r="D193" s="1"/>
      <c r="E193" s="1"/>
      <c r="F193" s="1"/>
      <c r="G193" s="1"/>
      <c r="H193" s="1"/>
      <c r="I193" s="1"/>
      <c r="J193" s="1"/>
    </row>
    <row r="194" ht="15.75" customHeight="1">
      <c r="A194" s="66"/>
      <c r="B194" s="66"/>
      <c r="C194" s="67"/>
      <c r="D194" s="1"/>
      <c r="E194" s="1"/>
      <c r="F194" s="1"/>
      <c r="G194" s="1"/>
      <c r="H194" s="1"/>
      <c r="I194" s="1"/>
      <c r="J194" s="1"/>
    </row>
    <row r="195" ht="15.75" customHeight="1">
      <c r="A195" s="66"/>
      <c r="B195" s="66"/>
      <c r="C195" s="67"/>
      <c r="D195" s="1"/>
      <c r="E195" s="1"/>
      <c r="F195" s="1"/>
      <c r="G195" s="1"/>
      <c r="H195" s="1"/>
      <c r="I195" s="1"/>
      <c r="J195" s="1"/>
    </row>
    <row r="196" ht="15.75" customHeight="1">
      <c r="A196" s="66"/>
      <c r="B196" s="66"/>
      <c r="C196" s="67"/>
      <c r="D196" s="1"/>
      <c r="E196" s="1"/>
      <c r="F196" s="1"/>
      <c r="G196" s="1"/>
      <c r="H196" s="1"/>
      <c r="I196" s="1"/>
      <c r="J196" s="1"/>
    </row>
    <row r="197" ht="15.75" customHeight="1">
      <c r="A197" s="66"/>
      <c r="B197" s="66"/>
      <c r="C197" s="67"/>
      <c r="D197" s="1"/>
      <c r="E197" s="1"/>
      <c r="F197" s="1"/>
      <c r="G197" s="1"/>
      <c r="H197" s="1"/>
      <c r="I197" s="1"/>
      <c r="J197" s="1"/>
    </row>
    <row r="198" ht="15.75" customHeight="1">
      <c r="A198" s="66"/>
      <c r="B198" s="66"/>
      <c r="C198" s="67"/>
      <c r="D198" s="1"/>
      <c r="E198" s="1"/>
      <c r="F198" s="1"/>
      <c r="G198" s="1"/>
      <c r="H198" s="1"/>
      <c r="I198" s="1"/>
      <c r="J198" s="1"/>
    </row>
    <row r="199" ht="15.75" customHeight="1">
      <c r="A199" s="66"/>
      <c r="B199" s="66"/>
      <c r="C199" s="67"/>
      <c r="D199" s="1"/>
      <c r="E199" s="1"/>
      <c r="F199" s="1"/>
      <c r="G199" s="1"/>
      <c r="H199" s="1"/>
      <c r="I199" s="1"/>
      <c r="J199" s="1"/>
    </row>
    <row r="200" ht="15.75" customHeight="1">
      <c r="A200" s="66"/>
      <c r="B200" s="66"/>
      <c r="C200" s="67"/>
      <c r="D200" s="1"/>
      <c r="E200" s="1"/>
      <c r="F200" s="1"/>
      <c r="G200" s="1"/>
      <c r="H200" s="1"/>
      <c r="I200" s="1"/>
      <c r="J200" s="1"/>
    </row>
    <row r="201" ht="15.75" customHeight="1">
      <c r="A201" s="66"/>
      <c r="B201" s="66"/>
      <c r="C201" s="67"/>
      <c r="D201" s="1"/>
      <c r="E201" s="1"/>
      <c r="F201" s="1"/>
      <c r="G201" s="1"/>
      <c r="H201" s="1"/>
      <c r="I201" s="1"/>
      <c r="J201" s="1"/>
    </row>
    <row r="202" ht="15.75" customHeight="1">
      <c r="A202" s="66"/>
      <c r="B202" s="66"/>
      <c r="C202" s="67"/>
      <c r="D202" s="1"/>
      <c r="E202" s="1"/>
      <c r="F202" s="1"/>
      <c r="G202" s="1"/>
      <c r="H202" s="1"/>
      <c r="I202" s="1"/>
      <c r="J202" s="1"/>
    </row>
    <row r="203" ht="15.75" customHeight="1">
      <c r="A203" s="66"/>
      <c r="B203" s="66"/>
      <c r="C203" s="67"/>
      <c r="D203" s="1"/>
      <c r="E203" s="1"/>
      <c r="F203" s="1"/>
      <c r="G203" s="1"/>
      <c r="H203" s="1"/>
      <c r="I203" s="1"/>
      <c r="J203" s="1"/>
    </row>
    <row r="204" ht="15.75" customHeight="1">
      <c r="A204" s="66"/>
      <c r="B204" s="66"/>
      <c r="C204" s="67"/>
      <c r="D204" s="1"/>
      <c r="E204" s="1"/>
      <c r="F204" s="1"/>
      <c r="G204" s="1"/>
      <c r="H204" s="1"/>
      <c r="I204" s="1"/>
      <c r="J204" s="1"/>
    </row>
    <row r="205" ht="15.75" customHeight="1">
      <c r="A205" s="66"/>
      <c r="B205" s="66"/>
      <c r="C205" s="67"/>
      <c r="D205" s="1"/>
      <c r="E205" s="1"/>
      <c r="F205" s="1"/>
      <c r="G205" s="1"/>
      <c r="H205" s="1"/>
      <c r="I205" s="1"/>
      <c r="J205" s="1"/>
    </row>
    <row r="206" ht="15.75" customHeight="1">
      <c r="A206" s="66"/>
      <c r="B206" s="66"/>
      <c r="C206" s="67"/>
      <c r="D206" s="1"/>
      <c r="E206" s="1"/>
      <c r="F206" s="1"/>
      <c r="G206" s="1"/>
      <c r="H206" s="1"/>
      <c r="I206" s="1"/>
      <c r="J206" s="1"/>
    </row>
    <row r="207" ht="15.75" customHeight="1">
      <c r="A207" s="66"/>
      <c r="B207" s="66"/>
      <c r="C207" s="67"/>
      <c r="D207" s="1"/>
      <c r="E207" s="1"/>
      <c r="F207" s="1"/>
      <c r="G207" s="1"/>
      <c r="H207" s="1"/>
      <c r="I207" s="1"/>
      <c r="J207" s="1"/>
    </row>
    <row r="208" ht="15.75" customHeight="1">
      <c r="A208" s="66"/>
      <c r="B208" s="66"/>
      <c r="C208" s="67"/>
      <c r="D208" s="1"/>
      <c r="E208" s="1"/>
      <c r="F208" s="1"/>
      <c r="G208" s="1"/>
      <c r="H208" s="1"/>
      <c r="I208" s="1"/>
      <c r="J208" s="1"/>
    </row>
    <row r="209" ht="15.75" customHeight="1">
      <c r="A209" s="66"/>
      <c r="B209" s="66"/>
      <c r="C209" s="67"/>
      <c r="D209" s="1"/>
      <c r="E209" s="1"/>
      <c r="F209" s="1"/>
      <c r="G209" s="1"/>
      <c r="H209" s="1"/>
      <c r="I209" s="1"/>
      <c r="J209" s="1"/>
    </row>
    <row r="210" ht="15.75" customHeight="1">
      <c r="A210" s="66"/>
      <c r="B210" s="66"/>
      <c r="C210" s="67"/>
      <c r="D210" s="1"/>
      <c r="E210" s="1"/>
      <c r="F210" s="1"/>
      <c r="G210" s="1"/>
      <c r="H210" s="1"/>
      <c r="I210" s="1"/>
      <c r="J210" s="1"/>
    </row>
    <row r="211" ht="15.75" customHeight="1">
      <c r="A211" s="66"/>
      <c r="B211" s="66"/>
      <c r="C211" s="67"/>
      <c r="D211" s="1"/>
      <c r="E211" s="1"/>
      <c r="F211" s="1"/>
      <c r="G211" s="1"/>
      <c r="H211" s="1"/>
      <c r="I211" s="1"/>
      <c r="J211" s="1"/>
    </row>
    <row r="212" ht="15.75" customHeight="1">
      <c r="A212" s="66"/>
      <c r="B212" s="66"/>
      <c r="C212" s="67"/>
      <c r="D212" s="1"/>
      <c r="E212" s="1"/>
      <c r="F212" s="1"/>
      <c r="G212" s="1"/>
      <c r="H212" s="1"/>
      <c r="I212" s="1"/>
      <c r="J212" s="1"/>
    </row>
    <row r="213" ht="15.75" customHeight="1">
      <c r="A213" s="66"/>
      <c r="B213" s="66"/>
      <c r="C213" s="67"/>
      <c r="D213" s="1"/>
      <c r="E213" s="1"/>
      <c r="F213" s="1"/>
      <c r="G213" s="1"/>
      <c r="H213" s="1"/>
      <c r="I213" s="1"/>
      <c r="J213" s="1"/>
    </row>
    <row r="214" ht="15.75" customHeight="1">
      <c r="A214" s="66"/>
      <c r="B214" s="66"/>
      <c r="C214" s="67"/>
      <c r="D214" s="1"/>
      <c r="E214" s="1"/>
      <c r="F214" s="1"/>
      <c r="G214" s="1"/>
      <c r="H214" s="1"/>
      <c r="I214" s="1"/>
      <c r="J214" s="1"/>
    </row>
    <row r="215" ht="15.75" customHeight="1">
      <c r="A215" s="66"/>
      <c r="B215" s="66"/>
      <c r="C215" s="67"/>
      <c r="D215" s="1"/>
      <c r="E215" s="1"/>
      <c r="F215" s="1"/>
      <c r="G215" s="1"/>
      <c r="H215" s="1"/>
      <c r="I215" s="1"/>
      <c r="J215" s="1"/>
    </row>
    <row r="216" ht="15.75" customHeight="1">
      <c r="A216" s="66"/>
      <c r="B216" s="66"/>
      <c r="C216" s="67"/>
      <c r="D216" s="1"/>
      <c r="E216" s="1"/>
      <c r="F216" s="1"/>
      <c r="G216" s="1"/>
      <c r="H216" s="1"/>
      <c r="I216" s="1"/>
      <c r="J216" s="1"/>
    </row>
    <row r="217" ht="15.75" customHeight="1">
      <c r="A217" s="66"/>
      <c r="B217" s="66"/>
      <c r="C217" s="67"/>
      <c r="D217" s="1"/>
      <c r="E217" s="1"/>
      <c r="F217" s="1"/>
      <c r="G217" s="1"/>
      <c r="H217" s="1"/>
      <c r="I217" s="1"/>
      <c r="J217" s="1"/>
    </row>
    <row r="218" ht="15.75" customHeight="1">
      <c r="A218" s="66"/>
      <c r="B218" s="66"/>
      <c r="C218" s="67"/>
      <c r="D218" s="1"/>
      <c r="E218" s="1"/>
      <c r="F218" s="1"/>
      <c r="G218" s="1"/>
      <c r="H218" s="1"/>
      <c r="I218" s="1"/>
      <c r="J218" s="1"/>
    </row>
    <row r="219" ht="15.75" customHeight="1">
      <c r="A219" s="66"/>
      <c r="B219" s="66"/>
      <c r="C219" s="67"/>
      <c r="D219" s="1"/>
      <c r="E219" s="1"/>
      <c r="F219" s="1"/>
      <c r="G219" s="1"/>
      <c r="H219" s="1"/>
      <c r="I219" s="1"/>
      <c r="J219" s="1"/>
    </row>
    <row r="220" ht="15.75" customHeight="1">
      <c r="A220" s="66"/>
      <c r="B220" s="66"/>
      <c r="C220" s="67"/>
      <c r="D220" s="1"/>
      <c r="E220" s="1"/>
      <c r="F220" s="1"/>
      <c r="G220" s="1"/>
      <c r="H220" s="1"/>
      <c r="I220" s="1"/>
      <c r="J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19:H19"/>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3" width="8.86"/>
  </cols>
  <sheetData>
    <row r="1" ht="7.5" customHeight="1">
      <c r="A1" s="66"/>
      <c r="B1" s="66"/>
      <c r="C1" s="67"/>
      <c r="D1" s="1"/>
      <c r="E1" s="1"/>
      <c r="F1" s="1"/>
      <c r="G1" s="1"/>
      <c r="H1" s="1"/>
      <c r="I1" s="1"/>
    </row>
    <row r="2" ht="28.5" customHeight="1">
      <c r="A2" s="338" t="s">
        <v>7504</v>
      </c>
      <c r="B2" s="69"/>
      <c r="C2" s="69"/>
      <c r="D2" s="69"/>
      <c r="E2" s="69"/>
      <c r="F2" s="69"/>
      <c r="G2" s="69"/>
      <c r="H2" s="69"/>
      <c r="I2" s="69"/>
    </row>
    <row r="3">
      <c r="A3" s="173"/>
      <c r="B3" s="173"/>
      <c r="C3" s="173"/>
      <c r="D3" s="173"/>
      <c r="E3" s="173"/>
      <c r="F3" s="173"/>
      <c r="G3" s="173"/>
      <c r="H3" s="173"/>
      <c r="I3" s="173"/>
    </row>
    <row r="4" ht="16.5" customHeight="1">
      <c r="A4" s="339" t="s">
        <v>7494</v>
      </c>
      <c r="B4" s="69"/>
      <c r="C4" s="69"/>
      <c r="D4" s="69"/>
      <c r="E4" s="69"/>
      <c r="F4" s="69"/>
      <c r="G4" s="69"/>
      <c r="H4" s="69"/>
      <c r="I4" s="69"/>
    </row>
    <row r="5">
      <c r="A5" s="75" t="s">
        <v>7505</v>
      </c>
      <c r="B5" s="69"/>
      <c r="C5" s="69"/>
      <c r="D5" s="69"/>
      <c r="E5" s="69"/>
      <c r="F5" s="69"/>
      <c r="G5" s="69"/>
      <c r="H5" s="69"/>
      <c r="I5" s="69"/>
    </row>
    <row r="6" ht="19.5" customHeight="1">
      <c r="A6" s="75" t="s">
        <v>7506</v>
      </c>
      <c r="B6" s="69"/>
      <c r="C6" s="69"/>
      <c r="D6" s="69"/>
      <c r="E6" s="69"/>
      <c r="F6" s="69"/>
      <c r="G6" s="69"/>
      <c r="H6" s="69"/>
      <c r="I6" s="69"/>
    </row>
    <row r="7">
      <c r="A7" s="340" t="s">
        <v>7507</v>
      </c>
      <c r="B7" s="69"/>
      <c r="C7" s="69"/>
      <c r="D7" s="69"/>
      <c r="E7" s="69"/>
      <c r="F7" s="69"/>
      <c r="G7" s="69"/>
      <c r="H7" s="69"/>
      <c r="I7" s="69"/>
      <c r="K7" s="341"/>
    </row>
    <row r="8">
      <c r="A8" s="340" t="s">
        <v>7508</v>
      </c>
      <c r="B8" s="69"/>
      <c r="C8" s="69"/>
      <c r="D8" s="69"/>
      <c r="E8" s="69"/>
      <c r="F8" s="69"/>
      <c r="G8" s="69"/>
      <c r="H8" s="69"/>
      <c r="I8" s="69"/>
      <c r="K8" s="341"/>
    </row>
    <row r="9">
      <c r="A9" s="340" t="s">
        <v>7509</v>
      </c>
      <c r="B9" s="69"/>
      <c r="C9" s="69"/>
      <c r="D9" s="69"/>
      <c r="E9" s="69"/>
      <c r="F9" s="69"/>
      <c r="G9" s="69"/>
      <c r="H9" s="69"/>
      <c r="I9" s="69"/>
      <c r="K9" s="341"/>
    </row>
    <row r="10">
      <c r="A10" s="340" t="s">
        <v>7510</v>
      </c>
      <c r="B10" s="69"/>
      <c r="C10" s="69"/>
      <c r="D10" s="69"/>
      <c r="E10" s="69"/>
      <c r="F10" s="69"/>
      <c r="G10" s="69"/>
      <c r="H10" s="69"/>
      <c r="I10" s="69"/>
      <c r="K10" s="341"/>
    </row>
    <row r="11">
      <c r="A11" s="339" t="s">
        <v>7511</v>
      </c>
      <c r="B11" s="69"/>
      <c r="C11" s="69"/>
      <c r="D11" s="69"/>
      <c r="E11" s="69"/>
      <c r="F11" s="69"/>
      <c r="G11" s="69"/>
      <c r="H11" s="69"/>
      <c r="I11" s="69"/>
      <c r="K11" s="341"/>
    </row>
    <row r="12" ht="91.5" customHeight="1">
      <c r="A12" s="75" t="s">
        <v>7512</v>
      </c>
      <c r="B12" s="69"/>
      <c r="C12" s="69"/>
      <c r="D12" s="69"/>
      <c r="E12" s="69"/>
      <c r="F12" s="69"/>
      <c r="G12" s="69"/>
      <c r="H12" s="69"/>
      <c r="I12" s="69"/>
      <c r="K12" s="341"/>
    </row>
    <row r="13">
      <c r="A13" s="76"/>
      <c r="B13" s="76"/>
      <c r="C13" s="77"/>
      <c r="D13" s="76"/>
      <c r="E13" s="76"/>
      <c r="F13" s="76"/>
      <c r="G13" s="76"/>
      <c r="H13" s="76"/>
      <c r="I13" s="76"/>
      <c r="M13" s="3"/>
    </row>
    <row r="14" ht="39.0" customHeight="1">
      <c r="A14" s="297" t="s">
        <v>7499</v>
      </c>
      <c r="B14" s="297" t="s">
        <v>8</v>
      </c>
      <c r="C14" s="297" t="s">
        <v>7500</v>
      </c>
      <c r="D14" s="297" t="s">
        <v>7501</v>
      </c>
      <c r="E14" s="297" t="s">
        <v>7502</v>
      </c>
      <c r="F14" s="297" t="s">
        <v>7503</v>
      </c>
      <c r="G14" s="78" t="s">
        <v>7513</v>
      </c>
      <c r="H14" s="78" t="s">
        <v>204</v>
      </c>
      <c r="I14" s="78" t="s">
        <v>7514</v>
      </c>
      <c r="J14" s="82" t="s">
        <v>209</v>
      </c>
      <c r="K14" s="341"/>
    </row>
    <row r="15">
      <c r="A15" s="137"/>
      <c r="B15" s="137"/>
      <c r="C15" s="309"/>
      <c r="D15" s="133"/>
      <c r="E15" s="133"/>
      <c r="F15" s="133"/>
      <c r="G15" s="133"/>
      <c r="H15" s="133"/>
      <c r="I15" s="342"/>
    </row>
    <row r="16">
      <c r="A16" s="137"/>
      <c r="B16" s="137"/>
      <c r="C16" s="309"/>
      <c r="D16" s="133"/>
      <c r="E16" s="133"/>
      <c r="F16" s="133"/>
      <c r="G16" s="133"/>
      <c r="H16" s="133"/>
      <c r="I16" s="342"/>
    </row>
    <row r="17">
      <c r="A17" s="137"/>
      <c r="B17" s="137"/>
      <c r="C17" s="309"/>
      <c r="D17" s="133"/>
      <c r="E17" s="133"/>
      <c r="F17" s="133"/>
      <c r="G17" s="133"/>
      <c r="H17" s="133"/>
      <c r="I17" s="342"/>
    </row>
    <row r="18">
      <c r="A18" s="137"/>
      <c r="B18" s="137"/>
      <c r="C18" s="309"/>
      <c r="D18" s="133"/>
      <c r="E18" s="133"/>
      <c r="F18" s="133"/>
      <c r="G18" s="133"/>
      <c r="H18" s="133"/>
      <c r="I18" s="342"/>
    </row>
    <row r="19">
      <c r="A19" s="137"/>
      <c r="B19" s="137"/>
      <c r="C19" s="309"/>
      <c r="D19" s="133"/>
      <c r="E19" s="133"/>
      <c r="F19" s="133"/>
      <c r="G19" s="133"/>
      <c r="H19" s="133"/>
      <c r="I19" s="342"/>
    </row>
    <row r="20">
      <c r="A20" s="137"/>
      <c r="B20" s="137"/>
      <c r="C20" s="133"/>
      <c r="D20" s="133"/>
      <c r="E20" s="133"/>
      <c r="F20" s="133"/>
      <c r="G20" s="133"/>
      <c r="H20" s="133"/>
      <c r="I20" s="343"/>
    </row>
    <row r="21" ht="15.75" customHeight="1">
      <c r="A21" s="137"/>
      <c r="B21" s="137"/>
      <c r="C21" s="133"/>
      <c r="D21" s="133"/>
      <c r="E21" s="133"/>
      <c r="F21" s="133"/>
      <c r="G21" s="133"/>
      <c r="H21" s="133"/>
      <c r="I21" s="343"/>
    </row>
    <row r="22" ht="15.75" customHeight="1">
      <c r="A22" s="137"/>
      <c r="B22" s="137"/>
      <c r="C22" s="133"/>
      <c r="D22" s="133"/>
      <c r="E22" s="133"/>
      <c r="F22" s="133"/>
      <c r="G22" s="133"/>
      <c r="H22" s="133"/>
      <c r="I22" s="343"/>
    </row>
    <row r="23" ht="15.75" customHeight="1">
      <c r="A23" s="114" t="s">
        <v>172</v>
      </c>
      <c r="B23" s="114"/>
      <c r="C23" s="67"/>
      <c r="D23" s="1"/>
      <c r="E23" s="1"/>
      <c r="F23" s="1"/>
      <c r="G23" s="1"/>
      <c r="H23" s="1"/>
      <c r="I23" s="344">
        <f>SUM(I15:I22)</f>
        <v>0</v>
      </c>
    </row>
    <row r="24" ht="15.75" customHeight="1">
      <c r="A24" s="66"/>
      <c r="B24" s="66"/>
      <c r="C24" s="67"/>
      <c r="D24" s="1"/>
      <c r="E24" s="1"/>
      <c r="F24" s="1"/>
      <c r="G24" s="1"/>
      <c r="H24" s="1"/>
      <c r="I24" s="1"/>
    </row>
    <row r="25" ht="15.75" customHeight="1">
      <c r="A25" s="116" t="s">
        <v>1743</v>
      </c>
      <c r="B25" s="117"/>
      <c r="C25" s="117"/>
      <c r="D25" s="117"/>
      <c r="E25" s="117"/>
      <c r="F25" s="117"/>
      <c r="G25" s="117"/>
      <c r="H25" s="117"/>
      <c r="I25" s="117"/>
    </row>
    <row r="26" ht="15.75" customHeight="1">
      <c r="A26" s="66"/>
      <c r="B26" s="66"/>
      <c r="C26" s="67"/>
      <c r="D26" s="1"/>
      <c r="E26" s="1"/>
      <c r="F26" s="1"/>
      <c r="G26" s="1"/>
      <c r="H26" s="1"/>
      <c r="I26" s="1"/>
    </row>
    <row r="27" ht="15.75" customHeight="1">
      <c r="A27" s="66"/>
      <c r="B27" s="66"/>
      <c r="C27" s="67"/>
      <c r="D27" s="1"/>
      <c r="E27" s="1"/>
      <c r="F27" s="1"/>
      <c r="G27" s="1"/>
      <c r="H27" s="1"/>
      <c r="I27" s="1"/>
    </row>
    <row r="28" ht="15.75" customHeight="1">
      <c r="A28" s="66"/>
      <c r="B28" s="66"/>
      <c r="C28" s="67"/>
      <c r="D28" s="1"/>
      <c r="E28" s="1"/>
      <c r="F28" s="1"/>
      <c r="G28" s="1"/>
      <c r="H28" s="1"/>
      <c r="I28" s="1"/>
    </row>
    <row r="29" ht="15.75" customHeight="1">
      <c r="A29" s="66"/>
      <c r="B29" s="66"/>
      <c r="C29" s="67"/>
      <c r="D29" s="1"/>
      <c r="E29" s="1"/>
      <c r="F29" s="1"/>
      <c r="G29" s="1"/>
      <c r="H29" s="1"/>
      <c r="I29" s="1"/>
    </row>
    <row r="30" ht="15.75" customHeight="1">
      <c r="A30" s="66"/>
      <c r="B30" s="66"/>
      <c r="C30" s="67"/>
      <c r="D30" s="1"/>
      <c r="E30" s="1"/>
      <c r="F30" s="1"/>
      <c r="G30" s="1"/>
      <c r="H30" s="1"/>
      <c r="I30" s="1"/>
    </row>
    <row r="31" ht="15.75" customHeight="1">
      <c r="A31" s="66"/>
      <c r="B31" s="66"/>
      <c r="C31" s="67"/>
      <c r="D31" s="1"/>
      <c r="E31" s="1"/>
      <c r="F31" s="1"/>
      <c r="G31" s="1"/>
      <c r="H31" s="1"/>
      <c r="I31" s="1"/>
    </row>
    <row r="32" ht="15.75" customHeight="1">
      <c r="A32" s="66"/>
      <c r="B32" s="66"/>
      <c r="C32" s="67"/>
      <c r="D32" s="1"/>
      <c r="E32" s="1"/>
      <c r="F32" s="1"/>
      <c r="G32" s="1"/>
      <c r="H32" s="1"/>
      <c r="I32" s="1"/>
    </row>
    <row r="33" ht="15.75" customHeight="1">
      <c r="A33" s="66"/>
      <c r="B33" s="66"/>
      <c r="C33" s="67"/>
      <c r="D33" s="1"/>
      <c r="E33" s="1"/>
      <c r="F33" s="1"/>
      <c r="G33" s="1"/>
      <c r="H33" s="1"/>
      <c r="I33" s="1"/>
    </row>
    <row r="34" ht="15.75" customHeight="1">
      <c r="A34" s="66"/>
      <c r="B34" s="66"/>
      <c r="C34" s="67"/>
      <c r="D34" s="1"/>
      <c r="E34" s="1"/>
      <c r="F34" s="1"/>
      <c r="G34" s="1"/>
      <c r="H34" s="1"/>
      <c r="I34" s="1"/>
    </row>
    <row r="35" ht="15.75" customHeight="1">
      <c r="A35" s="66"/>
      <c r="B35" s="66"/>
      <c r="C35" s="67"/>
      <c r="D35" s="1"/>
      <c r="E35" s="1"/>
      <c r="F35" s="1"/>
      <c r="G35" s="1"/>
      <c r="H35" s="1"/>
      <c r="I35" s="1"/>
    </row>
    <row r="36" ht="15.75" customHeight="1">
      <c r="A36" s="66"/>
      <c r="B36" s="66"/>
      <c r="C36" s="67"/>
      <c r="D36" s="1"/>
      <c r="E36" s="1"/>
      <c r="F36" s="1"/>
      <c r="G36" s="1"/>
      <c r="H36" s="1"/>
      <c r="I36" s="1"/>
    </row>
    <row r="37" ht="15.75" customHeight="1">
      <c r="A37" s="66"/>
      <c r="B37" s="66"/>
      <c r="C37" s="67"/>
      <c r="D37" s="1"/>
      <c r="E37" s="1"/>
      <c r="F37" s="1"/>
      <c r="G37" s="1"/>
      <c r="H37" s="1"/>
      <c r="I37" s="1"/>
    </row>
    <row r="38" ht="15.75" customHeight="1">
      <c r="A38" s="66"/>
      <c r="B38" s="66"/>
      <c r="C38" s="67"/>
      <c r="D38" s="1"/>
      <c r="E38" s="1"/>
      <c r="F38" s="1"/>
      <c r="G38" s="1"/>
      <c r="H38" s="1"/>
      <c r="I38" s="1"/>
    </row>
    <row r="39" ht="15.75" customHeight="1">
      <c r="A39" s="66"/>
      <c r="B39" s="66"/>
      <c r="C39" s="67"/>
      <c r="D39" s="1"/>
      <c r="E39" s="1"/>
      <c r="F39" s="1"/>
      <c r="G39" s="1"/>
      <c r="H39" s="1"/>
      <c r="I39" s="1"/>
    </row>
    <row r="40" ht="15.75" customHeight="1">
      <c r="A40" s="66"/>
      <c r="B40" s="66"/>
      <c r="C40" s="67"/>
      <c r="D40" s="1"/>
      <c r="E40" s="1"/>
      <c r="F40" s="1"/>
      <c r="G40" s="1"/>
      <c r="H40" s="1"/>
      <c r="I40" s="1"/>
    </row>
    <row r="41" ht="15.75" customHeight="1">
      <c r="A41" s="66"/>
      <c r="B41" s="66"/>
      <c r="C41" s="67"/>
      <c r="D41" s="1"/>
      <c r="E41" s="1"/>
      <c r="F41" s="1"/>
      <c r="G41" s="1"/>
      <c r="H41" s="1"/>
      <c r="I41" s="1"/>
    </row>
    <row r="42" ht="15.75" customHeight="1">
      <c r="A42" s="66"/>
      <c r="B42" s="66"/>
      <c r="C42" s="67"/>
      <c r="D42" s="1"/>
      <c r="E42" s="1"/>
      <c r="F42" s="1"/>
      <c r="G42" s="1"/>
      <c r="H42" s="1"/>
      <c r="I42" s="1"/>
    </row>
    <row r="43" ht="15.75" customHeight="1">
      <c r="A43" s="66"/>
      <c r="B43" s="66"/>
      <c r="C43" s="67"/>
      <c r="D43" s="1"/>
      <c r="E43" s="1"/>
      <c r="F43" s="1"/>
      <c r="G43" s="1"/>
      <c r="H43" s="1"/>
      <c r="I43" s="1"/>
    </row>
    <row r="44" ht="15.75" customHeight="1">
      <c r="A44" s="66"/>
      <c r="B44" s="66"/>
      <c r="C44" s="67"/>
      <c r="D44" s="1"/>
      <c r="E44" s="1"/>
      <c r="F44" s="1"/>
      <c r="G44" s="1"/>
      <c r="H44" s="1"/>
      <c r="I44" s="1"/>
    </row>
    <row r="45" ht="15.75" customHeight="1">
      <c r="A45" s="66"/>
      <c r="B45" s="66"/>
      <c r="C45" s="67"/>
      <c r="D45" s="1"/>
      <c r="E45" s="1"/>
      <c r="F45" s="1"/>
      <c r="G45" s="1"/>
      <c r="H45" s="1"/>
      <c r="I45" s="1"/>
    </row>
    <row r="46" ht="15.75" customHeight="1">
      <c r="A46" s="66"/>
      <c r="B46" s="66"/>
      <c r="C46" s="67"/>
      <c r="D46" s="1"/>
      <c r="E46" s="1"/>
      <c r="F46" s="1"/>
      <c r="G46" s="1"/>
      <c r="H46" s="1"/>
      <c r="I46" s="1"/>
    </row>
    <row r="47" ht="15.75" customHeight="1">
      <c r="A47" s="66"/>
      <c r="B47" s="66"/>
      <c r="C47" s="67"/>
      <c r="D47" s="1"/>
      <c r="E47" s="1"/>
      <c r="F47" s="1"/>
      <c r="G47" s="1"/>
      <c r="H47" s="1"/>
      <c r="I47" s="1"/>
    </row>
    <row r="48" ht="15.75" customHeight="1">
      <c r="A48" s="66"/>
      <c r="B48" s="66"/>
      <c r="C48" s="67"/>
      <c r="D48" s="1"/>
      <c r="E48" s="1"/>
      <c r="F48" s="1"/>
      <c r="G48" s="1"/>
      <c r="H48" s="1"/>
      <c r="I48" s="1"/>
    </row>
    <row r="49" ht="15.75" customHeight="1">
      <c r="A49" s="66"/>
      <c r="B49" s="66"/>
      <c r="C49" s="67"/>
      <c r="D49" s="1"/>
      <c r="E49" s="1"/>
      <c r="F49" s="1"/>
      <c r="G49" s="1"/>
      <c r="H49" s="1"/>
      <c r="I49" s="1"/>
    </row>
    <row r="50" ht="15.75" customHeight="1">
      <c r="A50" s="66"/>
      <c r="B50" s="66"/>
      <c r="C50" s="67"/>
      <c r="D50" s="1"/>
      <c r="E50" s="1"/>
      <c r="F50" s="1"/>
      <c r="G50" s="1"/>
      <c r="H50" s="1"/>
      <c r="I50" s="1"/>
    </row>
    <row r="51" ht="15.75" customHeight="1">
      <c r="A51" s="66"/>
      <c r="B51" s="66"/>
      <c r="C51" s="67"/>
      <c r="D51" s="1"/>
      <c r="E51" s="1"/>
      <c r="F51" s="1"/>
      <c r="G51" s="1"/>
      <c r="H51" s="1"/>
      <c r="I51" s="1"/>
    </row>
    <row r="52" ht="15.75" customHeight="1">
      <c r="A52" s="66"/>
      <c r="B52" s="66"/>
      <c r="C52" s="67"/>
      <c r="D52" s="1"/>
      <c r="E52" s="1"/>
      <c r="F52" s="1"/>
      <c r="G52" s="1"/>
      <c r="H52" s="1"/>
      <c r="I52" s="1"/>
    </row>
    <row r="53" ht="15.75" customHeight="1">
      <c r="A53" s="66"/>
      <c r="B53" s="66"/>
      <c r="C53" s="67"/>
      <c r="D53" s="1"/>
      <c r="E53" s="1"/>
      <c r="F53" s="1"/>
      <c r="G53" s="1"/>
      <c r="H53" s="1"/>
      <c r="I53" s="1"/>
    </row>
    <row r="54" ht="15.75" customHeight="1">
      <c r="A54" s="66"/>
      <c r="B54" s="66"/>
      <c r="C54" s="67"/>
      <c r="D54" s="1"/>
      <c r="E54" s="1"/>
      <c r="F54" s="1"/>
      <c r="G54" s="1"/>
      <c r="H54" s="1"/>
      <c r="I54" s="1"/>
    </row>
    <row r="55" ht="15.75" customHeight="1">
      <c r="A55" s="66"/>
      <c r="B55" s="66"/>
      <c r="C55" s="67"/>
      <c r="D55" s="1"/>
      <c r="E55" s="1"/>
      <c r="F55" s="1"/>
      <c r="G55" s="1"/>
      <c r="H55" s="1"/>
      <c r="I55" s="1"/>
    </row>
    <row r="56" ht="15.75" customHeight="1">
      <c r="A56" s="66"/>
      <c r="B56" s="66"/>
      <c r="C56" s="67"/>
      <c r="D56" s="1"/>
      <c r="E56" s="1"/>
      <c r="F56" s="1"/>
      <c r="G56" s="1"/>
      <c r="H56" s="1"/>
      <c r="I56" s="1"/>
    </row>
    <row r="57" ht="15.75" customHeight="1">
      <c r="A57" s="66"/>
      <c r="B57" s="66"/>
      <c r="C57" s="67"/>
      <c r="D57" s="1"/>
      <c r="E57" s="1"/>
      <c r="F57" s="1"/>
      <c r="G57" s="1"/>
      <c r="H57" s="1"/>
      <c r="I57" s="1"/>
    </row>
    <row r="58" ht="15.75" customHeight="1">
      <c r="A58" s="66"/>
      <c r="B58" s="66"/>
      <c r="C58" s="67"/>
      <c r="D58" s="1"/>
      <c r="E58" s="1"/>
      <c r="F58" s="1"/>
      <c r="G58" s="1"/>
      <c r="H58" s="1"/>
      <c r="I58" s="1"/>
    </row>
    <row r="59" ht="15.75" customHeight="1">
      <c r="A59" s="66"/>
      <c r="B59" s="66"/>
      <c r="C59" s="67"/>
      <c r="D59" s="1"/>
      <c r="E59" s="1"/>
      <c r="F59" s="1"/>
      <c r="G59" s="1"/>
      <c r="H59" s="1"/>
      <c r="I59" s="1"/>
    </row>
    <row r="60" ht="15.75" customHeight="1">
      <c r="A60" s="66"/>
      <c r="B60" s="66"/>
      <c r="C60" s="67"/>
      <c r="D60" s="1"/>
      <c r="E60" s="1"/>
      <c r="F60" s="1"/>
      <c r="G60" s="1"/>
      <c r="H60" s="1"/>
      <c r="I60" s="1"/>
    </row>
    <row r="61" ht="15.75" customHeight="1">
      <c r="A61" s="66"/>
      <c r="B61" s="66"/>
      <c r="C61" s="67"/>
      <c r="D61" s="1"/>
      <c r="E61" s="1"/>
      <c r="F61" s="1"/>
      <c r="G61" s="1"/>
      <c r="H61" s="1"/>
      <c r="I61" s="1"/>
    </row>
    <row r="62" ht="15.75" customHeight="1">
      <c r="A62" s="66"/>
      <c r="B62" s="66"/>
      <c r="C62" s="67"/>
      <c r="D62" s="1"/>
      <c r="E62" s="1"/>
      <c r="F62" s="1"/>
      <c r="G62" s="1"/>
      <c r="H62" s="1"/>
      <c r="I62" s="1"/>
    </row>
    <row r="63" ht="15.75" customHeight="1">
      <c r="A63" s="66"/>
      <c r="B63" s="66"/>
      <c r="C63" s="67"/>
      <c r="D63" s="1"/>
      <c r="E63" s="1"/>
      <c r="F63" s="1"/>
      <c r="G63" s="1"/>
      <c r="H63" s="1"/>
      <c r="I63" s="1"/>
    </row>
    <row r="64" ht="15.75" customHeight="1">
      <c r="A64" s="66"/>
      <c r="B64" s="66"/>
      <c r="C64" s="67"/>
      <c r="D64" s="1"/>
      <c r="E64" s="1"/>
      <c r="F64" s="1"/>
      <c r="G64" s="1"/>
      <c r="H64" s="1"/>
      <c r="I64" s="1"/>
    </row>
    <row r="65" ht="15.75" customHeight="1">
      <c r="A65" s="66"/>
      <c r="B65" s="66"/>
      <c r="C65" s="67"/>
      <c r="D65" s="1"/>
      <c r="E65" s="1"/>
      <c r="F65" s="1"/>
      <c r="G65" s="1"/>
      <c r="H65" s="1"/>
      <c r="I65" s="1"/>
    </row>
    <row r="66" ht="15.75" customHeight="1">
      <c r="A66" s="66"/>
      <c r="B66" s="66"/>
      <c r="C66" s="67"/>
      <c r="D66" s="1"/>
      <c r="E66" s="1"/>
      <c r="F66" s="1"/>
      <c r="G66" s="1"/>
      <c r="H66" s="1"/>
      <c r="I66" s="1"/>
    </row>
    <row r="67" ht="15.75" customHeight="1">
      <c r="A67" s="66"/>
      <c r="B67" s="66"/>
      <c r="C67" s="67"/>
      <c r="D67" s="1"/>
      <c r="E67" s="1"/>
      <c r="F67" s="1"/>
      <c r="G67" s="1"/>
      <c r="H67" s="1"/>
      <c r="I67" s="1"/>
    </row>
    <row r="68" ht="15.75" customHeight="1">
      <c r="A68" s="66"/>
      <c r="B68" s="66"/>
      <c r="C68" s="67"/>
      <c r="D68" s="1"/>
      <c r="E68" s="1"/>
      <c r="F68" s="1"/>
      <c r="G68" s="1"/>
      <c r="H68" s="1"/>
      <c r="I68" s="1"/>
    </row>
    <row r="69" ht="15.75" customHeight="1">
      <c r="A69" s="66"/>
      <c r="B69" s="66"/>
      <c r="C69" s="67"/>
      <c r="D69" s="1"/>
      <c r="E69" s="1"/>
      <c r="F69" s="1"/>
      <c r="G69" s="1"/>
      <c r="H69" s="1"/>
      <c r="I69" s="1"/>
    </row>
    <row r="70" ht="15.75" customHeight="1">
      <c r="A70" s="66"/>
      <c r="B70" s="66"/>
      <c r="C70" s="67"/>
      <c r="D70" s="1"/>
      <c r="E70" s="1"/>
      <c r="F70" s="1"/>
      <c r="G70" s="1"/>
      <c r="H70" s="1"/>
      <c r="I70" s="1"/>
    </row>
    <row r="71" ht="15.75" customHeight="1">
      <c r="A71" s="66"/>
      <c r="B71" s="66"/>
      <c r="C71" s="67"/>
      <c r="D71" s="1"/>
      <c r="E71" s="1"/>
      <c r="F71" s="1"/>
      <c r="G71" s="1"/>
      <c r="H71" s="1"/>
      <c r="I71" s="1"/>
    </row>
    <row r="72" ht="15.75" customHeight="1">
      <c r="A72" s="66"/>
      <c r="B72" s="66"/>
      <c r="C72" s="67"/>
      <c r="D72" s="1"/>
      <c r="E72" s="1"/>
      <c r="F72" s="1"/>
      <c r="G72" s="1"/>
      <c r="H72" s="1"/>
      <c r="I72" s="1"/>
    </row>
    <row r="73" ht="15.75" customHeight="1">
      <c r="A73" s="66"/>
      <c r="B73" s="66"/>
      <c r="C73" s="67"/>
      <c r="D73" s="1"/>
      <c r="E73" s="1"/>
      <c r="F73" s="1"/>
      <c r="G73" s="1"/>
      <c r="H73" s="1"/>
      <c r="I73" s="1"/>
    </row>
    <row r="74" ht="15.75" customHeight="1">
      <c r="A74" s="66"/>
      <c r="B74" s="66"/>
      <c r="C74" s="67"/>
      <c r="D74" s="1"/>
      <c r="E74" s="1"/>
      <c r="F74" s="1"/>
      <c r="G74" s="1"/>
      <c r="H74" s="1"/>
      <c r="I74" s="1"/>
    </row>
    <row r="75" ht="15.75" customHeight="1">
      <c r="A75" s="66"/>
      <c r="B75" s="66"/>
      <c r="C75" s="67"/>
      <c r="D75" s="1"/>
      <c r="E75" s="1"/>
      <c r="F75" s="1"/>
      <c r="G75" s="1"/>
      <c r="H75" s="1"/>
      <c r="I75" s="1"/>
    </row>
    <row r="76" ht="15.75" customHeight="1">
      <c r="A76" s="66"/>
      <c r="B76" s="66"/>
      <c r="C76" s="67"/>
      <c r="D76" s="1"/>
      <c r="E76" s="1"/>
      <c r="F76" s="1"/>
      <c r="G76" s="1"/>
      <c r="H76" s="1"/>
      <c r="I76" s="1"/>
    </row>
    <row r="77" ht="15.75" customHeight="1">
      <c r="A77" s="66"/>
      <c r="B77" s="66"/>
      <c r="C77" s="67"/>
      <c r="D77" s="1"/>
      <c r="E77" s="1"/>
      <c r="F77" s="1"/>
      <c r="G77" s="1"/>
      <c r="H77" s="1"/>
      <c r="I77" s="1"/>
    </row>
    <row r="78" ht="15.75" customHeight="1">
      <c r="A78" s="66"/>
      <c r="B78" s="66"/>
      <c r="C78" s="67"/>
      <c r="D78" s="1"/>
      <c r="E78" s="1"/>
      <c r="F78" s="1"/>
      <c r="G78" s="1"/>
      <c r="H78" s="1"/>
      <c r="I78" s="1"/>
    </row>
    <row r="79" ht="15.75" customHeight="1">
      <c r="A79" s="66"/>
      <c r="B79" s="66"/>
      <c r="C79" s="67"/>
      <c r="D79" s="1"/>
      <c r="E79" s="1"/>
      <c r="F79" s="1"/>
      <c r="G79" s="1"/>
      <c r="H79" s="1"/>
      <c r="I79" s="1"/>
    </row>
    <row r="80" ht="15.75" customHeight="1">
      <c r="A80" s="66"/>
      <c r="B80" s="66"/>
      <c r="C80" s="67"/>
      <c r="D80" s="1"/>
      <c r="E80" s="1"/>
      <c r="F80" s="1"/>
      <c r="G80" s="1"/>
      <c r="H80" s="1"/>
      <c r="I80" s="1"/>
    </row>
    <row r="81" ht="15.75" customHeight="1">
      <c r="A81" s="66"/>
      <c r="B81" s="66"/>
      <c r="C81" s="67"/>
      <c r="D81" s="1"/>
      <c r="E81" s="1"/>
      <c r="F81" s="1"/>
      <c r="G81" s="1"/>
      <c r="H81" s="1"/>
      <c r="I81" s="1"/>
    </row>
    <row r="82" ht="15.75" customHeight="1">
      <c r="A82" s="66"/>
      <c r="B82" s="66"/>
      <c r="C82" s="67"/>
      <c r="D82" s="1"/>
      <c r="E82" s="1"/>
      <c r="F82" s="1"/>
      <c r="G82" s="1"/>
      <c r="H82" s="1"/>
      <c r="I82" s="1"/>
    </row>
    <row r="83" ht="15.75" customHeight="1">
      <c r="A83" s="66"/>
      <c r="B83" s="66"/>
      <c r="C83" s="67"/>
      <c r="D83" s="1"/>
      <c r="E83" s="1"/>
      <c r="F83" s="1"/>
      <c r="G83" s="1"/>
      <c r="H83" s="1"/>
      <c r="I83" s="1"/>
    </row>
    <row r="84" ht="15.75" customHeight="1">
      <c r="A84" s="66"/>
      <c r="B84" s="66"/>
      <c r="C84" s="67"/>
      <c r="D84" s="1"/>
      <c r="E84" s="1"/>
      <c r="F84" s="1"/>
      <c r="G84" s="1"/>
      <c r="H84" s="1"/>
      <c r="I84" s="1"/>
    </row>
    <row r="85" ht="15.75" customHeight="1">
      <c r="A85" s="66"/>
      <c r="B85" s="66"/>
      <c r="C85" s="67"/>
      <c r="D85" s="1"/>
      <c r="E85" s="1"/>
      <c r="F85" s="1"/>
      <c r="G85" s="1"/>
      <c r="H85" s="1"/>
      <c r="I85" s="1"/>
    </row>
    <row r="86" ht="15.75" customHeight="1">
      <c r="A86" s="66"/>
      <c r="B86" s="66"/>
      <c r="C86" s="67"/>
      <c r="D86" s="1"/>
      <c r="E86" s="1"/>
      <c r="F86" s="1"/>
      <c r="G86" s="1"/>
      <c r="H86" s="1"/>
      <c r="I86" s="1"/>
    </row>
    <row r="87" ht="15.75" customHeight="1">
      <c r="A87" s="66"/>
      <c r="B87" s="66"/>
      <c r="C87" s="67"/>
      <c r="D87" s="1"/>
      <c r="E87" s="1"/>
      <c r="F87" s="1"/>
      <c r="G87" s="1"/>
      <c r="H87" s="1"/>
      <c r="I87" s="1"/>
    </row>
    <row r="88" ht="15.75" customHeight="1">
      <c r="A88" s="66"/>
      <c r="B88" s="66"/>
      <c r="C88" s="67"/>
      <c r="D88" s="1"/>
      <c r="E88" s="1"/>
      <c r="F88" s="1"/>
      <c r="G88" s="1"/>
      <c r="H88" s="1"/>
      <c r="I88" s="1"/>
    </row>
    <row r="89" ht="15.75" customHeight="1">
      <c r="A89" s="66"/>
      <c r="B89" s="66"/>
      <c r="C89" s="67"/>
      <c r="D89" s="1"/>
      <c r="E89" s="1"/>
      <c r="F89" s="1"/>
      <c r="G89" s="1"/>
      <c r="H89" s="1"/>
      <c r="I89" s="1"/>
    </row>
    <row r="90" ht="15.75" customHeight="1">
      <c r="A90" s="66"/>
      <c r="B90" s="66"/>
      <c r="C90" s="67"/>
      <c r="D90" s="1"/>
      <c r="E90" s="1"/>
      <c r="F90" s="1"/>
      <c r="G90" s="1"/>
      <c r="H90" s="1"/>
      <c r="I90" s="1"/>
    </row>
    <row r="91" ht="15.75" customHeight="1">
      <c r="A91" s="66"/>
      <c r="B91" s="66"/>
      <c r="C91" s="67"/>
      <c r="D91" s="1"/>
      <c r="E91" s="1"/>
      <c r="F91" s="1"/>
      <c r="G91" s="1"/>
      <c r="H91" s="1"/>
      <c r="I91" s="1"/>
    </row>
    <row r="92" ht="15.75" customHeight="1">
      <c r="A92" s="66"/>
      <c r="B92" s="66"/>
      <c r="C92" s="67"/>
      <c r="D92" s="1"/>
      <c r="E92" s="1"/>
      <c r="F92" s="1"/>
      <c r="G92" s="1"/>
      <c r="H92" s="1"/>
      <c r="I92" s="1"/>
    </row>
    <row r="93" ht="15.75" customHeight="1">
      <c r="A93" s="66"/>
      <c r="B93" s="66"/>
      <c r="C93" s="67"/>
      <c r="D93" s="1"/>
      <c r="E93" s="1"/>
      <c r="F93" s="1"/>
      <c r="G93" s="1"/>
      <c r="H93" s="1"/>
      <c r="I93" s="1"/>
    </row>
    <row r="94" ht="15.75" customHeight="1">
      <c r="A94" s="66"/>
      <c r="B94" s="66"/>
      <c r="C94" s="67"/>
      <c r="D94" s="1"/>
      <c r="E94" s="1"/>
      <c r="F94" s="1"/>
      <c r="G94" s="1"/>
      <c r="H94" s="1"/>
      <c r="I94" s="1"/>
    </row>
    <row r="95" ht="15.75" customHeight="1">
      <c r="A95" s="66"/>
      <c r="B95" s="66"/>
      <c r="C95" s="67"/>
      <c r="D95" s="1"/>
      <c r="E95" s="1"/>
      <c r="F95" s="1"/>
      <c r="G95" s="1"/>
      <c r="H95" s="1"/>
      <c r="I95" s="1"/>
    </row>
    <row r="96" ht="15.75" customHeight="1">
      <c r="A96" s="66"/>
      <c r="B96" s="66"/>
      <c r="C96" s="67"/>
      <c r="D96" s="1"/>
      <c r="E96" s="1"/>
      <c r="F96" s="1"/>
      <c r="G96" s="1"/>
      <c r="H96" s="1"/>
      <c r="I96" s="1"/>
    </row>
    <row r="97" ht="15.75" customHeight="1">
      <c r="A97" s="66"/>
      <c r="B97" s="66"/>
      <c r="C97" s="67"/>
      <c r="D97" s="1"/>
      <c r="E97" s="1"/>
      <c r="F97" s="1"/>
      <c r="G97" s="1"/>
      <c r="H97" s="1"/>
      <c r="I97" s="1"/>
    </row>
    <row r="98" ht="15.75" customHeight="1">
      <c r="A98" s="66"/>
      <c r="B98" s="66"/>
      <c r="C98" s="67"/>
      <c r="D98" s="1"/>
      <c r="E98" s="1"/>
      <c r="F98" s="1"/>
      <c r="G98" s="1"/>
      <c r="H98" s="1"/>
      <c r="I98" s="1"/>
    </row>
    <row r="99" ht="15.75" customHeight="1">
      <c r="A99" s="66"/>
      <c r="B99" s="66"/>
      <c r="C99" s="67"/>
      <c r="D99" s="1"/>
      <c r="E99" s="1"/>
      <c r="F99" s="1"/>
      <c r="G99" s="1"/>
      <c r="H99" s="1"/>
      <c r="I99" s="1"/>
    </row>
    <row r="100" ht="15.75" customHeight="1">
      <c r="A100" s="66"/>
      <c r="B100" s="66"/>
      <c r="C100" s="67"/>
      <c r="D100" s="1"/>
      <c r="E100" s="1"/>
      <c r="F100" s="1"/>
      <c r="G100" s="1"/>
      <c r="H100" s="1"/>
      <c r="I100" s="1"/>
    </row>
    <row r="101" ht="15.75" customHeight="1">
      <c r="A101" s="66"/>
      <c r="B101" s="66"/>
      <c r="C101" s="67"/>
      <c r="D101" s="1"/>
      <c r="E101" s="1"/>
      <c r="F101" s="1"/>
      <c r="G101" s="1"/>
      <c r="H101" s="1"/>
      <c r="I101" s="1"/>
    </row>
    <row r="102" ht="15.75" customHeight="1">
      <c r="A102" s="66"/>
      <c r="B102" s="66"/>
      <c r="C102" s="67"/>
      <c r="D102" s="1"/>
      <c r="E102" s="1"/>
      <c r="F102" s="1"/>
      <c r="G102" s="1"/>
      <c r="H102" s="1"/>
      <c r="I102" s="1"/>
    </row>
    <row r="103" ht="15.75" customHeight="1">
      <c r="A103" s="66"/>
      <c r="B103" s="66"/>
      <c r="C103" s="67"/>
      <c r="D103" s="1"/>
      <c r="E103" s="1"/>
      <c r="F103" s="1"/>
      <c r="G103" s="1"/>
      <c r="H103" s="1"/>
      <c r="I103" s="1"/>
    </row>
    <row r="104" ht="15.75" customHeight="1">
      <c r="A104" s="66"/>
      <c r="B104" s="66"/>
      <c r="C104" s="67"/>
      <c r="D104" s="1"/>
      <c r="E104" s="1"/>
      <c r="F104" s="1"/>
      <c r="G104" s="1"/>
      <c r="H104" s="1"/>
      <c r="I104" s="1"/>
    </row>
    <row r="105" ht="15.75" customHeight="1">
      <c r="A105" s="66"/>
      <c r="B105" s="66"/>
      <c r="C105" s="67"/>
      <c r="D105" s="1"/>
      <c r="E105" s="1"/>
      <c r="F105" s="1"/>
      <c r="G105" s="1"/>
      <c r="H105" s="1"/>
      <c r="I105" s="1"/>
    </row>
    <row r="106" ht="15.75" customHeight="1">
      <c r="A106" s="66"/>
      <c r="B106" s="66"/>
      <c r="C106" s="67"/>
      <c r="D106" s="1"/>
      <c r="E106" s="1"/>
      <c r="F106" s="1"/>
      <c r="G106" s="1"/>
      <c r="H106" s="1"/>
      <c r="I106" s="1"/>
    </row>
    <row r="107" ht="15.75" customHeight="1">
      <c r="A107" s="66"/>
      <c r="B107" s="66"/>
      <c r="C107" s="67"/>
      <c r="D107" s="1"/>
      <c r="E107" s="1"/>
      <c r="F107" s="1"/>
      <c r="G107" s="1"/>
      <c r="H107" s="1"/>
      <c r="I107" s="1"/>
    </row>
    <row r="108" ht="15.75" customHeight="1">
      <c r="A108" s="66"/>
      <c r="B108" s="66"/>
      <c r="C108" s="67"/>
      <c r="D108" s="1"/>
      <c r="E108" s="1"/>
      <c r="F108" s="1"/>
      <c r="G108" s="1"/>
      <c r="H108" s="1"/>
      <c r="I108" s="1"/>
    </row>
    <row r="109" ht="15.75" customHeight="1">
      <c r="A109" s="66"/>
      <c r="B109" s="66"/>
      <c r="C109" s="67"/>
      <c r="D109" s="1"/>
      <c r="E109" s="1"/>
      <c r="F109" s="1"/>
      <c r="G109" s="1"/>
      <c r="H109" s="1"/>
      <c r="I109" s="1"/>
    </row>
    <row r="110" ht="15.75" customHeight="1">
      <c r="A110" s="66"/>
      <c r="B110" s="66"/>
      <c r="C110" s="67"/>
      <c r="D110" s="1"/>
      <c r="E110" s="1"/>
      <c r="F110" s="1"/>
      <c r="G110" s="1"/>
      <c r="H110" s="1"/>
      <c r="I110" s="1"/>
    </row>
    <row r="111" ht="15.75" customHeight="1">
      <c r="A111" s="66"/>
      <c r="B111" s="66"/>
      <c r="C111" s="67"/>
      <c r="D111" s="1"/>
      <c r="E111" s="1"/>
      <c r="F111" s="1"/>
      <c r="G111" s="1"/>
      <c r="H111" s="1"/>
      <c r="I111" s="1"/>
    </row>
    <row r="112" ht="15.75" customHeight="1">
      <c r="A112" s="66"/>
      <c r="B112" s="66"/>
      <c r="C112" s="67"/>
      <c r="D112" s="1"/>
      <c r="E112" s="1"/>
      <c r="F112" s="1"/>
      <c r="G112" s="1"/>
      <c r="H112" s="1"/>
      <c r="I112" s="1"/>
    </row>
    <row r="113" ht="15.75" customHeight="1">
      <c r="A113" s="66"/>
      <c r="B113" s="66"/>
      <c r="C113" s="67"/>
      <c r="D113" s="1"/>
      <c r="E113" s="1"/>
      <c r="F113" s="1"/>
      <c r="G113" s="1"/>
      <c r="H113" s="1"/>
      <c r="I113" s="1"/>
    </row>
    <row r="114" ht="15.75" customHeight="1">
      <c r="A114" s="66"/>
      <c r="B114" s="66"/>
      <c r="C114" s="67"/>
      <c r="D114" s="1"/>
      <c r="E114" s="1"/>
      <c r="F114" s="1"/>
      <c r="G114" s="1"/>
      <c r="H114" s="1"/>
      <c r="I114" s="1"/>
    </row>
    <row r="115" ht="15.75" customHeight="1">
      <c r="A115" s="66"/>
      <c r="B115" s="66"/>
      <c r="C115" s="67"/>
      <c r="D115" s="1"/>
      <c r="E115" s="1"/>
      <c r="F115" s="1"/>
      <c r="G115" s="1"/>
      <c r="H115" s="1"/>
      <c r="I115" s="1"/>
    </row>
    <row r="116" ht="15.75" customHeight="1">
      <c r="A116" s="66"/>
      <c r="B116" s="66"/>
      <c r="C116" s="67"/>
      <c r="D116" s="1"/>
      <c r="E116" s="1"/>
      <c r="F116" s="1"/>
      <c r="G116" s="1"/>
      <c r="H116" s="1"/>
      <c r="I116" s="1"/>
    </row>
    <row r="117" ht="15.75" customHeight="1">
      <c r="A117" s="66"/>
      <c r="B117" s="66"/>
      <c r="C117" s="67"/>
      <c r="D117" s="1"/>
      <c r="E117" s="1"/>
      <c r="F117" s="1"/>
      <c r="G117" s="1"/>
      <c r="H117" s="1"/>
      <c r="I117" s="1"/>
    </row>
    <row r="118" ht="15.75" customHeight="1">
      <c r="A118" s="66"/>
      <c r="B118" s="66"/>
      <c r="C118" s="67"/>
      <c r="D118" s="1"/>
      <c r="E118" s="1"/>
      <c r="F118" s="1"/>
      <c r="G118" s="1"/>
      <c r="H118" s="1"/>
      <c r="I118" s="1"/>
    </row>
    <row r="119" ht="15.75" customHeight="1">
      <c r="A119" s="66"/>
      <c r="B119" s="66"/>
      <c r="C119" s="67"/>
      <c r="D119" s="1"/>
      <c r="E119" s="1"/>
      <c r="F119" s="1"/>
      <c r="G119" s="1"/>
      <c r="H119" s="1"/>
      <c r="I119" s="1"/>
    </row>
    <row r="120" ht="15.75" customHeight="1">
      <c r="A120" s="66"/>
      <c r="B120" s="66"/>
      <c r="C120" s="67"/>
      <c r="D120" s="1"/>
      <c r="E120" s="1"/>
      <c r="F120" s="1"/>
      <c r="G120" s="1"/>
      <c r="H120" s="1"/>
      <c r="I120" s="1"/>
    </row>
    <row r="121" ht="15.75" customHeight="1">
      <c r="A121" s="66"/>
      <c r="B121" s="66"/>
      <c r="C121" s="67"/>
      <c r="D121" s="1"/>
      <c r="E121" s="1"/>
      <c r="F121" s="1"/>
      <c r="G121" s="1"/>
      <c r="H121" s="1"/>
      <c r="I121" s="1"/>
    </row>
    <row r="122" ht="15.75" customHeight="1">
      <c r="A122" s="66"/>
      <c r="B122" s="66"/>
      <c r="C122" s="67"/>
      <c r="D122" s="1"/>
      <c r="E122" s="1"/>
      <c r="F122" s="1"/>
      <c r="G122" s="1"/>
      <c r="H122" s="1"/>
      <c r="I122" s="1"/>
    </row>
    <row r="123" ht="15.75" customHeight="1">
      <c r="A123" s="66"/>
      <c r="B123" s="66"/>
      <c r="C123" s="67"/>
      <c r="D123" s="1"/>
      <c r="E123" s="1"/>
      <c r="F123" s="1"/>
      <c r="G123" s="1"/>
      <c r="H123" s="1"/>
      <c r="I123" s="1"/>
    </row>
    <row r="124" ht="15.75" customHeight="1">
      <c r="A124" s="66"/>
      <c r="B124" s="66"/>
      <c r="C124" s="67"/>
      <c r="D124" s="1"/>
      <c r="E124" s="1"/>
      <c r="F124" s="1"/>
      <c r="G124" s="1"/>
      <c r="H124" s="1"/>
      <c r="I124" s="1"/>
    </row>
    <row r="125" ht="15.75" customHeight="1">
      <c r="A125" s="66"/>
      <c r="B125" s="66"/>
      <c r="C125" s="67"/>
      <c r="D125" s="1"/>
      <c r="E125" s="1"/>
      <c r="F125" s="1"/>
      <c r="G125" s="1"/>
      <c r="H125" s="1"/>
      <c r="I125" s="1"/>
    </row>
    <row r="126" ht="15.75" customHeight="1">
      <c r="A126" s="66"/>
      <c r="B126" s="66"/>
      <c r="C126" s="67"/>
      <c r="D126" s="1"/>
      <c r="E126" s="1"/>
      <c r="F126" s="1"/>
      <c r="G126" s="1"/>
      <c r="H126" s="1"/>
      <c r="I126" s="1"/>
    </row>
    <row r="127" ht="15.75" customHeight="1">
      <c r="A127" s="66"/>
      <c r="B127" s="66"/>
      <c r="C127" s="67"/>
      <c r="D127" s="1"/>
      <c r="E127" s="1"/>
      <c r="F127" s="1"/>
      <c r="G127" s="1"/>
      <c r="H127" s="1"/>
      <c r="I127" s="1"/>
    </row>
    <row r="128" ht="15.75" customHeight="1">
      <c r="A128" s="66"/>
      <c r="B128" s="66"/>
      <c r="C128" s="67"/>
      <c r="D128" s="1"/>
      <c r="E128" s="1"/>
      <c r="F128" s="1"/>
      <c r="G128" s="1"/>
      <c r="H128" s="1"/>
      <c r="I128" s="1"/>
    </row>
    <row r="129" ht="15.75" customHeight="1">
      <c r="A129" s="66"/>
      <c r="B129" s="66"/>
      <c r="C129" s="67"/>
      <c r="D129" s="1"/>
      <c r="E129" s="1"/>
      <c r="F129" s="1"/>
      <c r="G129" s="1"/>
      <c r="H129" s="1"/>
      <c r="I129" s="1"/>
    </row>
    <row r="130" ht="15.75" customHeight="1">
      <c r="A130" s="66"/>
      <c r="B130" s="66"/>
      <c r="C130" s="67"/>
      <c r="D130" s="1"/>
      <c r="E130" s="1"/>
      <c r="F130" s="1"/>
      <c r="G130" s="1"/>
      <c r="H130" s="1"/>
      <c r="I130" s="1"/>
    </row>
    <row r="131" ht="15.75" customHeight="1">
      <c r="A131" s="66"/>
      <c r="B131" s="66"/>
      <c r="C131" s="67"/>
      <c r="D131" s="1"/>
      <c r="E131" s="1"/>
      <c r="F131" s="1"/>
      <c r="G131" s="1"/>
      <c r="H131" s="1"/>
      <c r="I131" s="1"/>
    </row>
    <row r="132" ht="15.75" customHeight="1">
      <c r="A132" s="66"/>
      <c r="B132" s="66"/>
      <c r="C132" s="67"/>
      <c r="D132" s="1"/>
      <c r="E132" s="1"/>
      <c r="F132" s="1"/>
      <c r="G132" s="1"/>
      <c r="H132" s="1"/>
      <c r="I132" s="1"/>
    </row>
    <row r="133" ht="15.75" customHeight="1">
      <c r="A133" s="66"/>
      <c r="B133" s="66"/>
      <c r="C133" s="67"/>
      <c r="D133" s="1"/>
      <c r="E133" s="1"/>
      <c r="F133" s="1"/>
      <c r="G133" s="1"/>
      <c r="H133" s="1"/>
      <c r="I133" s="1"/>
    </row>
    <row r="134" ht="15.75" customHeight="1">
      <c r="A134" s="66"/>
      <c r="B134" s="66"/>
      <c r="C134" s="67"/>
      <c r="D134" s="1"/>
      <c r="E134" s="1"/>
      <c r="F134" s="1"/>
      <c r="G134" s="1"/>
      <c r="H134" s="1"/>
      <c r="I134" s="1"/>
    </row>
    <row r="135" ht="15.75" customHeight="1">
      <c r="A135" s="66"/>
      <c r="B135" s="66"/>
      <c r="C135" s="67"/>
      <c r="D135" s="1"/>
      <c r="E135" s="1"/>
      <c r="F135" s="1"/>
      <c r="G135" s="1"/>
      <c r="H135" s="1"/>
      <c r="I135" s="1"/>
    </row>
    <row r="136" ht="15.75" customHeight="1">
      <c r="A136" s="66"/>
      <c r="B136" s="66"/>
      <c r="C136" s="67"/>
      <c r="D136" s="1"/>
      <c r="E136" s="1"/>
      <c r="F136" s="1"/>
      <c r="G136" s="1"/>
      <c r="H136" s="1"/>
      <c r="I136" s="1"/>
    </row>
    <row r="137" ht="15.75" customHeight="1">
      <c r="A137" s="66"/>
      <c r="B137" s="66"/>
      <c r="C137" s="67"/>
      <c r="D137" s="1"/>
      <c r="E137" s="1"/>
      <c r="F137" s="1"/>
      <c r="G137" s="1"/>
      <c r="H137" s="1"/>
      <c r="I137" s="1"/>
    </row>
    <row r="138" ht="15.75" customHeight="1">
      <c r="A138" s="66"/>
      <c r="B138" s="66"/>
      <c r="C138" s="67"/>
      <c r="D138" s="1"/>
      <c r="E138" s="1"/>
      <c r="F138" s="1"/>
      <c r="G138" s="1"/>
      <c r="H138" s="1"/>
      <c r="I138" s="1"/>
    </row>
    <row r="139" ht="15.75" customHeight="1">
      <c r="A139" s="66"/>
      <c r="B139" s="66"/>
      <c r="C139" s="67"/>
      <c r="D139" s="1"/>
      <c r="E139" s="1"/>
      <c r="F139" s="1"/>
      <c r="G139" s="1"/>
      <c r="H139" s="1"/>
      <c r="I139" s="1"/>
    </row>
    <row r="140" ht="15.75" customHeight="1">
      <c r="A140" s="66"/>
      <c r="B140" s="66"/>
      <c r="C140" s="67"/>
      <c r="D140" s="1"/>
      <c r="E140" s="1"/>
      <c r="F140" s="1"/>
      <c r="G140" s="1"/>
      <c r="H140" s="1"/>
      <c r="I140" s="1"/>
    </row>
    <row r="141" ht="15.75" customHeight="1">
      <c r="A141" s="66"/>
      <c r="B141" s="66"/>
      <c r="C141" s="67"/>
      <c r="D141" s="1"/>
      <c r="E141" s="1"/>
      <c r="F141" s="1"/>
      <c r="G141" s="1"/>
      <c r="H141" s="1"/>
      <c r="I141" s="1"/>
    </row>
    <row r="142" ht="15.75" customHeight="1">
      <c r="A142" s="66"/>
      <c r="B142" s="66"/>
      <c r="C142" s="67"/>
      <c r="D142" s="1"/>
      <c r="E142" s="1"/>
      <c r="F142" s="1"/>
      <c r="G142" s="1"/>
      <c r="H142" s="1"/>
      <c r="I142" s="1"/>
    </row>
    <row r="143" ht="15.75" customHeight="1">
      <c r="A143" s="66"/>
      <c r="B143" s="66"/>
      <c r="C143" s="67"/>
      <c r="D143" s="1"/>
      <c r="E143" s="1"/>
      <c r="F143" s="1"/>
      <c r="G143" s="1"/>
      <c r="H143" s="1"/>
      <c r="I143" s="1"/>
    </row>
    <row r="144" ht="15.75" customHeight="1">
      <c r="A144" s="66"/>
      <c r="B144" s="66"/>
      <c r="C144" s="67"/>
      <c r="D144" s="1"/>
      <c r="E144" s="1"/>
      <c r="F144" s="1"/>
      <c r="G144" s="1"/>
      <c r="H144" s="1"/>
      <c r="I144" s="1"/>
    </row>
    <row r="145" ht="15.75" customHeight="1">
      <c r="A145" s="66"/>
      <c r="B145" s="66"/>
      <c r="C145" s="67"/>
      <c r="D145" s="1"/>
      <c r="E145" s="1"/>
      <c r="F145" s="1"/>
      <c r="G145" s="1"/>
      <c r="H145" s="1"/>
      <c r="I145" s="1"/>
    </row>
    <row r="146" ht="15.75" customHeight="1">
      <c r="A146" s="66"/>
      <c r="B146" s="66"/>
      <c r="C146" s="67"/>
      <c r="D146" s="1"/>
      <c r="E146" s="1"/>
      <c r="F146" s="1"/>
      <c r="G146" s="1"/>
      <c r="H146" s="1"/>
      <c r="I146" s="1"/>
    </row>
    <row r="147" ht="15.75" customHeight="1">
      <c r="A147" s="66"/>
      <c r="B147" s="66"/>
      <c r="C147" s="67"/>
      <c r="D147" s="1"/>
      <c r="E147" s="1"/>
      <c r="F147" s="1"/>
      <c r="G147" s="1"/>
      <c r="H147" s="1"/>
      <c r="I147" s="1"/>
    </row>
    <row r="148" ht="15.75" customHeight="1">
      <c r="A148" s="66"/>
      <c r="B148" s="66"/>
      <c r="C148" s="67"/>
      <c r="D148" s="1"/>
      <c r="E148" s="1"/>
      <c r="F148" s="1"/>
      <c r="G148" s="1"/>
      <c r="H148" s="1"/>
      <c r="I148" s="1"/>
    </row>
    <row r="149" ht="15.75" customHeight="1">
      <c r="A149" s="66"/>
      <c r="B149" s="66"/>
      <c r="C149" s="67"/>
      <c r="D149" s="1"/>
      <c r="E149" s="1"/>
      <c r="F149" s="1"/>
      <c r="G149" s="1"/>
      <c r="H149" s="1"/>
      <c r="I149" s="1"/>
    </row>
    <row r="150" ht="15.75" customHeight="1">
      <c r="A150" s="66"/>
      <c r="B150" s="66"/>
      <c r="C150" s="67"/>
      <c r="D150" s="1"/>
      <c r="E150" s="1"/>
      <c r="F150" s="1"/>
      <c r="G150" s="1"/>
      <c r="H150" s="1"/>
      <c r="I150" s="1"/>
    </row>
    <row r="151" ht="15.75" customHeight="1">
      <c r="A151" s="66"/>
      <c r="B151" s="66"/>
      <c r="C151" s="67"/>
      <c r="D151" s="1"/>
      <c r="E151" s="1"/>
      <c r="F151" s="1"/>
      <c r="G151" s="1"/>
      <c r="H151" s="1"/>
      <c r="I151" s="1"/>
    </row>
    <row r="152" ht="15.75" customHeight="1">
      <c r="A152" s="66"/>
      <c r="B152" s="66"/>
      <c r="C152" s="67"/>
      <c r="D152" s="1"/>
      <c r="E152" s="1"/>
      <c r="F152" s="1"/>
      <c r="G152" s="1"/>
      <c r="H152" s="1"/>
      <c r="I152" s="1"/>
    </row>
    <row r="153" ht="15.75" customHeight="1">
      <c r="A153" s="66"/>
      <c r="B153" s="66"/>
      <c r="C153" s="67"/>
      <c r="D153" s="1"/>
      <c r="E153" s="1"/>
      <c r="F153" s="1"/>
      <c r="G153" s="1"/>
      <c r="H153" s="1"/>
      <c r="I153" s="1"/>
    </row>
    <row r="154" ht="15.75" customHeight="1">
      <c r="A154" s="66"/>
      <c r="B154" s="66"/>
      <c r="C154" s="67"/>
      <c r="D154" s="1"/>
      <c r="E154" s="1"/>
      <c r="F154" s="1"/>
      <c r="G154" s="1"/>
      <c r="H154" s="1"/>
      <c r="I154" s="1"/>
    </row>
    <row r="155" ht="15.75" customHeight="1">
      <c r="A155" s="66"/>
      <c r="B155" s="66"/>
      <c r="C155" s="67"/>
      <c r="D155" s="1"/>
      <c r="E155" s="1"/>
      <c r="F155" s="1"/>
      <c r="G155" s="1"/>
      <c r="H155" s="1"/>
      <c r="I155" s="1"/>
    </row>
    <row r="156" ht="15.75" customHeight="1">
      <c r="A156" s="66"/>
      <c r="B156" s="66"/>
      <c r="C156" s="67"/>
      <c r="D156" s="1"/>
      <c r="E156" s="1"/>
      <c r="F156" s="1"/>
      <c r="G156" s="1"/>
      <c r="H156" s="1"/>
      <c r="I156" s="1"/>
    </row>
    <row r="157" ht="15.75" customHeight="1">
      <c r="A157" s="66"/>
      <c r="B157" s="66"/>
      <c r="C157" s="67"/>
      <c r="D157" s="1"/>
      <c r="E157" s="1"/>
      <c r="F157" s="1"/>
      <c r="G157" s="1"/>
      <c r="H157" s="1"/>
      <c r="I157" s="1"/>
    </row>
    <row r="158" ht="15.75" customHeight="1">
      <c r="A158" s="66"/>
      <c r="B158" s="66"/>
      <c r="C158" s="67"/>
      <c r="D158" s="1"/>
      <c r="E158" s="1"/>
      <c r="F158" s="1"/>
      <c r="G158" s="1"/>
      <c r="H158" s="1"/>
      <c r="I158" s="1"/>
    </row>
    <row r="159" ht="15.75" customHeight="1">
      <c r="A159" s="66"/>
      <c r="B159" s="66"/>
      <c r="C159" s="67"/>
      <c r="D159" s="1"/>
      <c r="E159" s="1"/>
      <c r="F159" s="1"/>
      <c r="G159" s="1"/>
      <c r="H159" s="1"/>
      <c r="I159" s="1"/>
    </row>
    <row r="160" ht="15.75" customHeight="1">
      <c r="A160" s="66"/>
      <c r="B160" s="66"/>
      <c r="C160" s="67"/>
      <c r="D160" s="1"/>
      <c r="E160" s="1"/>
      <c r="F160" s="1"/>
      <c r="G160" s="1"/>
      <c r="H160" s="1"/>
      <c r="I160" s="1"/>
    </row>
    <row r="161" ht="15.75" customHeight="1">
      <c r="A161" s="66"/>
      <c r="B161" s="66"/>
      <c r="C161" s="67"/>
      <c r="D161" s="1"/>
      <c r="E161" s="1"/>
      <c r="F161" s="1"/>
      <c r="G161" s="1"/>
      <c r="H161" s="1"/>
      <c r="I161" s="1"/>
    </row>
    <row r="162" ht="15.75" customHeight="1">
      <c r="A162" s="66"/>
      <c r="B162" s="66"/>
      <c r="C162" s="67"/>
      <c r="D162" s="1"/>
      <c r="E162" s="1"/>
      <c r="F162" s="1"/>
      <c r="G162" s="1"/>
      <c r="H162" s="1"/>
      <c r="I162" s="1"/>
    </row>
    <row r="163" ht="15.75" customHeight="1">
      <c r="A163" s="66"/>
      <c r="B163" s="66"/>
      <c r="C163" s="67"/>
      <c r="D163" s="1"/>
      <c r="E163" s="1"/>
      <c r="F163" s="1"/>
      <c r="G163" s="1"/>
      <c r="H163" s="1"/>
      <c r="I163" s="1"/>
    </row>
    <row r="164" ht="15.75" customHeight="1">
      <c r="A164" s="66"/>
      <c r="B164" s="66"/>
      <c r="C164" s="67"/>
      <c r="D164" s="1"/>
      <c r="E164" s="1"/>
      <c r="F164" s="1"/>
      <c r="G164" s="1"/>
      <c r="H164" s="1"/>
      <c r="I164" s="1"/>
    </row>
    <row r="165" ht="15.75" customHeight="1">
      <c r="A165" s="66"/>
      <c r="B165" s="66"/>
      <c r="C165" s="67"/>
      <c r="D165" s="1"/>
      <c r="E165" s="1"/>
      <c r="F165" s="1"/>
      <c r="G165" s="1"/>
      <c r="H165" s="1"/>
      <c r="I165" s="1"/>
    </row>
    <row r="166" ht="15.75" customHeight="1">
      <c r="A166" s="66"/>
      <c r="B166" s="66"/>
      <c r="C166" s="67"/>
      <c r="D166" s="1"/>
      <c r="E166" s="1"/>
      <c r="F166" s="1"/>
      <c r="G166" s="1"/>
      <c r="H166" s="1"/>
      <c r="I166" s="1"/>
    </row>
    <row r="167" ht="15.75" customHeight="1">
      <c r="A167" s="66"/>
      <c r="B167" s="66"/>
      <c r="C167" s="67"/>
      <c r="D167" s="1"/>
      <c r="E167" s="1"/>
      <c r="F167" s="1"/>
      <c r="G167" s="1"/>
      <c r="H167" s="1"/>
      <c r="I167" s="1"/>
    </row>
    <row r="168" ht="15.75" customHeight="1">
      <c r="A168" s="66"/>
      <c r="B168" s="66"/>
      <c r="C168" s="67"/>
      <c r="D168" s="1"/>
      <c r="E168" s="1"/>
      <c r="F168" s="1"/>
      <c r="G168" s="1"/>
      <c r="H168" s="1"/>
      <c r="I168" s="1"/>
    </row>
    <row r="169" ht="15.75" customHeight="1">
      <c r="A169" s="66"/>
      <c r="B169" s="66"/>
      <c r="C169" s="67"/>
      <c r="D169" s="1"/>
      <c r="E169" s="1"/>
      <c r="F169" s="1"/>
      <c r="G169" s="1"/>
      <c r="H169" s="1"/>
      <c r="I169" s="1"/>
    </row>
    <row r="170" ht="15.75" customHeight="1">
      <c r="A170" s="66"/>
      <c r="B170" s="66"/>
      <c r="C170" s="67"/>
      <c r="D170" s="1"/>
      <c r="E170" s="1"/>
      <c r="F170" s="1"/>
      <c r="G170" s="1"/>
      <c r="H170" s="1"/>
      <c r="I170" s="1"/>
    </row>
    <row r="171" ht="15.75" customHeight="1">
      <c r="A171" s="66"/>
      <c r="B171" s="66"/>
      <c r="C171" s="67"/>
      <c r="D171" s="1"/>
      <c r="E171" s="1"/>
      <c r="F171" s="1"/>
      <c r="G171" s="1"/>
      <c r="H171" s="1"/>
      <c r="I171" s="1"/>
    </row>
    <row r="172" ht="15.75" customHeight="1">
      <c r="A172" s="66"/>
      <c r="B172" s="66"/>
      <c r="C172" s="67"/>
      <c r="D172" s="1"/>
      <c r="E172" s="1"/>
      <c r="F172" s="1"/>
      <c r="G172" s="1"/>
      <c r="H172" s="1"/>
      <c r="I172" s="1"/>
    </row>
    <row r="173" ht="15.75" customHeight="1">
      <c r="A173" s="66"/>
      <c r="B173" s="66"/>
      <c r="C173" s="67"/>
      <c r="D173" s="1"/>
      <c r="E173" s="1"/>
      <c r="F173" s="1"/>
      <c r="G173" s="1"/>
      <c r="H173" s="1"/>
      <c r="I173" s="1"/>
    </row>
    <row r="174" ht="15.75" customHeight="1">
      <c r="A174" s="66"/>
      <c r="B174" s="66"/>
      <c r="C174" s="67"/>
      <c r="D174" s="1"/>
      <c r="E174" s="1"/>
      <c r="F174" s="1"/>
      <c r="G174" s="1"/>
      <c r="H174" s="1"/>
      <c r="I174" s="1"/>
    </row>
    <row r="175" ht="15.75" customHeight="1">
      <c r="A175" s="66"/>
      <c r="B175" s="66"/>
      <c r="C175" s="67"/>
      <c r="D175" s="1"/>
      <c r="E175" s="1"/>
      <c r="F175" s="1"/>
      <c r="G175" s="1"/>
      <c r="H175" s="1"/>
      <c r="I175" s="1"/>
    </row>
    <row r="176" ht="15.75" customHeight="1">
      <c r="A176" s="66"/>
      <c r="B176" s="66"/>
      <c r="C176" s="67"/>
      <c r="D176" s="1"/>
      <c r="E176" s="1"/>
      <c r="F176" s="1"/>
      <c r="G176" s="1"/>
      <c r="H176" s="1"/>
      <c r="I176" s="1"/>
    </row>
    <row r="177" ht="15.75" customHeight="1">
      <c r="A177" s="66"/>
      <c r="B177" s="66"/>
      <c r="C177" s="67"/>
      <c r="D177" s="1"/>
      <c r="E177" s="1"/>
      <c r="F177" s="1"/>
      <c r="G177" s="1"/>
      <c r="H177" s="1"/>
      <c r="I177" s="1"/>
    </row>
    <row r="178" ht="15.75" customHeight="1">
      <c r="A178" s="66"/>
      <c r="B178" s="66"/>
      <c r="C178" s="67"/>
      <c r="D178" s="1"/>
      <c r="E178" s="1"/>
      <c r="F178" s="1"/>
      <c r="G178" s="1"/>
      <c r="H178" s="1"/>
      <c r="I178" s="1"/>
    </row>
    <row r="179" ht="15.75" customHeight="1">
      <c r="A179" s="66"/>
      <c r="B179" s="66"/>
      <c r="C179" s="67"/>
      <c r="D179" s="1"/>
      <c r="E179" s="1"/>
      <c r="F179" s="1"/>
      <c r="G179" s="1"/>
      <c r="H179" s="1"/>
      <c r="I179" s="1"/>
    </row>
    <row r="180" ht="15.75" customHeight="1">
      <c r="A180" s="66"/>
      <c r="B180" s="66"/>
      <c r="C180" s="67"/>
      <c r="D180" s="1"/>
      <c r="E180" s="1"/>
      <c r="F180" s="1"/>
      <c r="G180" s="1"/>
      <c r="H180" s="1"/>
      <c r="I180" s="1"/>
    </row>
    <row r="181" ht="15.75" customHeight="1">
      <c r="A181" s="66"/>
      <c r="B181" s="66"/>
      <c r="C181" s="67"/>
      <c r="D181" s="1"/>
      <c r="E181" s="1"/>
      <c r="F181" s="1"/>
      <c r="G181" s="1"/>
      <c r="H181" s="1"/>
      <c r="I181" s="1"/>
    </row>
    <row r="182" ht="15.75" customHeight="1">
      <c r="A182" s="66"/>
      <c r="B182" s="66"/>
      <c r="C182" s="67"/>
      <c r="D182" s="1"/>
      <c r="E182" s="1"/>
      <c r="F182" s="1"/>
      <c r="G182" s="1"/>
      <c r="H182" s="1"/>
      <c r="I182" s="1"/>
    </row>
    <row r="183" ht="15.75" customHeight="1">
      <c r="A183" s="66"/>
      <c r="B183" s="66"/>
      <c r="C183" s="67"/>
      <c r="D183" s="1"/>
      <c r="E183" s="1"/>
      <c r="F183" s="1"/>
      <c r="G183" s="1"/>
      <c r="H183" s="1"/>
      <c r="I183" s="1"/>
    </row>
    <row r="184" ht="15.75" customHeight="1">
      <c r="A184" s="66"/>
      <c r="B184" s="66"/>
      <c r="C184" s="67"/>
      <c r="D184" s="1"/>
      <c r="E184" s="1"/>
      <c r="F184" s="1"/>
      <c r="G184" s="1"/>
      <c r="H184" s="1"/>
      <c r="I184" s="1"/>
    </row>
    <row r="185" ht="15.75" customHeight="1">
      <c r="A185" s="66"/>
      <c r="B185" s="66"/>
      <c r="C185" s="67"/>
      <c r="D185" s="1"/>
      <c r="E185" s="1"/>
      <c r="F185" s="1"/>
      <c r="G185" s="1"/>
      <c r="H185" s="1"/>
      <c r="I185" s="1"/>
    </row>
    <row r="186" ht="15.75" customHeight="1">
      <c r="A186" s="66"/>
      <c r="B186" s="66"/>
      <c r="C186" s="67"/>
      <c r="D186" s="1"/>
      <c r="E186" s="1"/>
      <c r="F186" s="1"/>
      <c r="G186" s="1"/>
      <c r="H186" s="1"/>
      <c r="I186" s="1"/>
    </row>
    <row r="187" ht="15.75" customHeight="1">
      <c r="A187" s="66"/>
      <c r="B187" s="66"/>
      <c r="C187" s="67"/>
      <c r="D187" s="1"/>
      <c r="E187" s="1"/>
      <c r="F187" s="1"/>
      <c r="G187" s="1"/>
      <c r="H187" s="1"/>
      <c r="I187" s="1"/>
    </row>
    <row r="188" ht="15.75" customHeight="1">
      <c r="A188" s="66"/>
      <c r="B188" s="66"/>
      <c r="C188" s="67"/>
      <c r="D188" s="1"/>
      <c r="E188" s="1"/>
      <c r="F188" s="1"/>
      <c r="G188" s="1"/>
      <c r="H188" s="1"/>
      <c r="I188" s="1"/>
    </row>
    <row r="189" ht="15.75" customHeight="1">
      <c r="A189" s="66"/>
      <c r="B189" s="66"/>
      <c r="C189" s="67"/>
      <c r="D189" s="1"/>
      <c r="E189" s="1"/>
      <c r="F189" s="1"/>
      <c r="G189" s="1"/>
      <c r="H189" s="1"/>
      <c r="I189" s="1"/>
    </row>
    <row r="190" ht="15.75" customHeight="1">
      <c r="A190" s="66"/>
      <c r="B190" s="66"/>
      <c r="C190" s="67"/>
      <c r="D190" s="1"/>
      <c r="E190" s="1"/>
      <c r="F190" s="1"/>
      <c r="G190" s="1"/>
      <c r="H190" s="1"/>
      <c r="I190" s="1"/>
    </row>
    <row r="191" ht="15.75" customHeight="1">
      <c r="A191" s="66"/>
      <c r="B191" s="66"/>
      <c r="C191" s="67"/>
      <c r="D191" s="1"/>
      <c r="E191" s="1"/>
      <c r="F191" s="1"/>
      <c r="G191" s="1"/>
      <c r="H191" s="1"/>
      <c r="I191" s="1"/>
    </row>
    <row r="192" ht="15.75" customHeight="1">
      <c r="A192" s="66"/>
      <c r="B192" s="66"/>
      <c r="C192" s="67"/>
      <c r="D192" s="1"/>
      <c r="E192" s="1"/>
      <c r="F192" s="1"/>
      <c r="G192" s="1"/>
      <c r="H192" s="1"/>
      <c r="I192" s="1"/>
    </row>
    <row r="193" ht="15.75" customHeight="1">
      <c r="A193" s="66"/>
      <c r="B193" s="66"/>
      <c r="C193" s="67"/>
      <c r="D193" s="1"/>
      <c r="E193" s="1"/>
      <c r="F193" s="1"/>
      <c r="G193" s="1"/>
      <c r="H193" s="1"/>
      <c r="I193" s="1"/>
    </row>
    <row r="194" ht="15.75" customHeight="1">
      <c r="A194" s="66"/>
      <c r="B194" s="66"/>
      <c r="C194" s="67"/>
      <c r="D194" s="1"/>
      <c r="E194" s="1"/>
      <c r="F194" s="1"/>
      <c r="G194" s="1"/>
      <c r="H194" s="1"/>
      <c r="I194" s="1"/>
    </row>
    <row r="195" ht="15.75" customHeight="1">
      <c r="A195" s="66"/>
      <c r="B195" s="66"/>
      <c r="C195" s="67"/>
      <c r="D195" s="1"/>
      <c r="E195" s="1"/>
      <c r="F195" s="1"/>
      <c r="G195" s="1"/>
      <c r="H195" s="1"/>
      <c r="I195" s="1"/>
    </row>
    <row r="196" ht="15.75" customHeight="1">
      <c r="A196" s="66"/>
      <c r="B196" s="66"/>
      <c r="C196" s="67"/>
      <c r="D196" s="1"/>
      <c r="E196" s="1"/>
      <c r="F196" s="1"/>
      <c r="G196" s="1"/>
      <c r="H196" s="1"/>
      <c r="I196" s="1"/>
    </row>
    <row r="197" ht="15.75" customHeight="1">
      <c r="A197" s="66"/>
      <c r="B197" s="66"/>
      <c r="C197" s="67"/>
      <c r="D197" s="1"/>
      <c r="E197" s="1"/>
      <c r="F197" s="1"/>
      <c r="G197" s="1"/>
      <c r="H197" s="1"/>
      <c r="I197" s="1"/>
    </row>
    <row r="198" ht="15.75" customHeight="1">
      <c r="A198" s="66"/>
      <c r="B198" s="66"/>
      <c r="C198" s="67"/>
      <c r="D198" s="1"/>
      <c r="E198" s="1"/>
      <c r="F198" s="1"/>
      <c r="G198" s="1"/>
      <c r="H198" s="1"/>
      <c r="I198" s="1"/>
    </row>
    <row r="199" ht="15.75" customHeight="1">
      <c r="A199" s="66"/>
      <c r="B199" s="66"/>
      <c r="C199" s="67"/>
      <c r="D199" s="1"/>
      <c r="E199" s="1"/>
      <c r="F199" s="1"/>
      <c r="G199" s="1"/>
      <c r="H199" s="1"/>
      <c r="I199" s="1"/>
    </row>
    <row r="200" ht="15.75" customHeight="1">
      <c r="A200" s="66"/>
      <c r="B200" s="66"/>
      <c r="C200" s="67"/>
      <c r="D200" s="1"/>
      <c r="E200" s="1"/>
      <c r="F200" s="1"/>
      <c r="G200" s="1"/>
      <c r="H200" s="1"/>
      <c r="I200" s="1"/>
    </row>
    <row r="201" ht="15.75" customHeight="1">
      <c r="A201" s="66"/>
      <c r="B201" s="66"/>
      <c r="C201" s="67"/>
      <c r="D201" s="1"/>
      <c r="E201" s="1"/>
      <c r="F201" s="1"/>
      <c r="G201" s="1"/>
      <c r="H201" s="1"/>
      <c r="I201" s="1"/>
    </row>
    <row r="202" ht="15.75" customHeight="1">
      <c r="A202" s="66"/>
      <c r="B202" s="66"/>
      <c r="C202" s="67"/>
      <c r="D202" s="1"/>
      <c r="E202" s="1"/>
      <c r="F202" s="1"/>
      <c r="G202" s="1"/>
      <c r="H202" s="1"/>
      <c r="I202" s="1"/>
    </row>
    <row r="203" ht="15.75" customHeight="1">
      <c r="A203" s="66"/>
      <c r="B203" s="66"/>
      <c r="C203" s="67"/>
      <c r="D203" s="1"/>
      <c r="E203" s="1"/>
      <c r="F203" s="1"/>
      <c r="G203" s="1"/>
      <c r="H203" s="1"/>
      <c r="I203" s="1"/>
    </row>
    <row r="204" ht="15.75" customHeight="1">
      <c r="A204" s="66"/>
      <c r="B204" s="66"/>
      <c r="C204" s="67"/>
      <c r="D204" s="1"/>
      <c r="E204" s="1"/>
      <c r="F204" s="1"/>
      <c r="G204" s="1"/>
      <c r="H204" s="1"/>
      <c r="I204" s="1"/>
    </row>
    <row r="205" ht="15.75" customHeight="1">
      <c r="A205" s="66"/>
      <c r="B205" s="66"/>
      <c r="C205" s="67"/>
      <c r="D205" s="1"/>
      <c r="E205" s="1"/>
      <c r="F205" s="1"/>
      <c r="G205" s="1"/>
      <c r="H205" s="1"/>
      <c r="I205" s="1"/>
    </row>
    <row r="206" ht="15.75" customHeight="1">
      <c r="A206" s="66"/>
      <c r="B206" s="66"/>
      <c r="C206" s="67"/>
      <c r="D206" s="1"/>
      <c r="E206" s="1"/>
      <c r="F206" s="1"/>
      <c r="G206" s="1"/>
      <c r="H206" s="1"/>
      <c r="I206" s="1"/>
    </row>
    <row r="207" ht="15.75" customHeight="1">
      <c r="A207" s="66"/>
      <c r="B207" s="66"/>
      <c r="C207" s="67"/>
      <c r="D207" s="1"/>
      <c r="E207" s="1"/>
      <c r="F207" s="1"/>
      <c r="G207" s="1"/>
      <c r="H207" s="1"/>
      <c r="I207" s="1"/>
    </row>
    <row r="208" ht="15.75" customHeight="1">
      <c r="A208" s="66"/>
      <c r="B208" s="66"/>
      <c r="C208" s="67"/>
      <c r="D208" s="1"/>
      <c r="E208" s="1"/>
      <c r="F208" s="1"/>
      <c r="G208" s="1"/>
      <c r="H208" s="1"/>
      <c r="I208" s="1"/>
    </row>
    <row r="209" ht="15.75" customHeight="1">
      <c r="A209" s="66"/>
      <c r="B209" s="66"/>
      <c r="C209" s="67"/>
      <c r="D209" s="1"/>
      <c r="E209" s="1"/>
      <c r="F209" s="1"/>
      <c r="G209" s="1"/>
      <c r="H209" s="1"/>
      <c r="I209" s="1"/>
    </row>
    <row r="210" ht="15.75" customHeight="1">
      <c r="A210" s="66"/>
      <c r="B210" s="66"/>
      <c r="C210" s="67"/>
      <c r="D210" s="1"/>
      <c r="E210" s="1"/>
      <c r="F210" s="1"/>
      <c r="G210" s="1"/>
      <c r="H210" s="1"/>
      <c r="I210" s="1"/>
    </row>
    <row r="211" ht="15.75" customHeight="1">
      <c r="A211" s="66"/>
      <c r="B211" s="66"/>
      <c r="C211" s="67"/>
      <c r="D211" s="1"/>
      <c r="E211" s="1"/>
      <c r="F211" s="1"/>
      <c r="G211" s="1"/>
      <c r="H211" s="1"/>
      <c r="I211" s="1"/>
    </row>
    <row r="212" ht="15.75" customHeight="1">
      <c r="A212" s="66"/>
      <c r="B212" s="66"/>
      <c r="C212" s="67"/>
      <c r="D212" s="1"/>
      <c r="E212" s="1"/>
      <c r="F212" s="1"/>
      <c r="G212" s="1"/>
      <c r="H212" s="1"/>
      <c r="I212" s="1"/>
    </row>
    <row r="213" ht="15.75" customHeight="1">
      <c r="A213" s="66"/>
      <c r="B213" s="66"/>
      <c r="C213" s="67"/>
      <c r="D213" s="1"/>
      <c r="E213" s="1"/>
      <c r="F213" s="1"/>
      <c r="G213" s="1"/>
      <c r="H213" s="1"/>
      <c r="I213" s="1"/>
    </row>
    <row r="214" ht="15.75" customHeight="1">
      <c r="A214" s="66"/>
      <c r="B214" s="66"/>
      <c r="C214" s="67"/>
      <c r="D214" s="1"/>
      <c r="E214" s="1"/>
      <c r="F214" s="1"/>
      <c r="G214" s="1"/>
      <c r="H214" s="1"/>
      <c r="I214" s="1"/>
    </row>
    <row r="215" ht="15.75" customHeight="1">
      <c r="A215" s="66"/>
      <c r="B215" s="66"/>
      <c r="C215" s="67"/>
      <c r="D215" s="1"/>
      <c r="E215" s="1"/>
      <c r="F215" s="1"/>
      <c r="G215" s="1"/>
      <c r="H215" s="1"/>
      <c r="I215" s="1"/>
    </row>
    <row r="216" ht="15.75" customHeight="1">
      <c r="A216" s="66"/>
      <c r="B216" s="66"/>
      <c r="C216" s="67"/>
      <c r="D216" s="1"/>
      <c r="E216" s="1"/>
      <c r="F216" s="1"/>
      <c r="G216" s="1"/>
      <c r="H216" s="1"/>
      <c r="I216" s="1"/>
    </row>
    <row r="217" ht="15.75" customHeight="1">
      <c r="A217" s="66"/>
      <c r="B217" s="66"/>
      <c r="C217" s="67"/>
      <c r="D217" s="1"/>
      <c r="E217" s="1"/>
      <c r="F217" s="1"/>
      <c r="G217" s="1"/>
      <c r="H217" s="1"/>
      <c r="I217" s="1"/>
    </row>
    <row r="218" ht="15.75" customHeight="1">
      <c r="A218" s="66"/>
      <c r="B218" s="66"/>
      <c r="C218" s="67"/>
      <c r="D218" s="1"/>
      <c r="E218" s="1"/>
      <c r="F218" s="1"/>
      <c r="G218" s="1"/>
      <c r="H218" s="1"/>
      <c r="I218" s="1"/>
    </row>
    <row r="219" ht="15.75" customHeight="1">
      <c r="A219" s="66"/>
      <c r="B219" s="66"/>
      <c r="C219" s="67"/>
      <c r="D219" s="1"/>
      <c r="E219" s="1"/>
      <c r="F219" s="1"/>
      <c r="G219" s="1"/>
      <c r="H219" s="1"/>
      <c r="I219" s="1"/>
    </row>
    <row r="220" ht="15.75" customHeight="1">
      <c r="A220" s="66"/>
      <c r="B220" s="66"/>
      <c r="C220" s="67"/>
      <c r="D220" s="1"/>
      <c r="E220" s="1"/>
      <c r="F220" s="1"/>
      <c r="G220" s="1"/>
      <c r="H220" s="1"/>
      <c r="I220" s="1"/>
    </row>
    <row r="221" ht="15.75" customHeight="1">
      <c r="A221" s="66"/>
      <c r="B221" s="66"/>
      <c r="C221" s="67"/>
      <c r="D221" s="1"/>
      <c r="E221" s="1"/>
      <c r="F221" s="1"/>
      <c r="G221" s="1"/>
      <c r="H221" s="1"/>
      <c r="I221" s="1"/>
    </row>
    <row r="222" ht="15.75" customHeight="1">
      <c r="A222" s="66"/>
      <c r="B222" s="66"/>
      <c r="C222" s="67"/>
      <c r="D222" s="1"/>
      <c r="E222" s="1"/>
      <c r="F222" s="1"/>
      <c r="G222" s="1"/>
      <c r="H222" s="1"/>
      <c r="I222" s="1"/>
    </row>
    <row r="223" ht="15.75" customHeight="1">
      <c r="A223" s="66"/>
      <c r="B223" s="66"/>
      <c r="C223" s="67"/>
      <c r="D223" s="1"/>
      <c r="E223" s="1"/>
      <c r="F223" s="1"/>
      <c r="G223" s="1"/>
      <c r="H223" s="1"/>
      <c r="I223" s="1"/>
    </row>
    <row r="224" ht="15.75" customHeight="1">
      <c r="A224" s="66"/>
      <c r="B224" s="66"/>
      <c r="C224" s="67"/>
      <c r="D224" s="1"/>
      <c r="E224" s="1"/>
      <c r="F224" s="1"/>
      <c r="G224" s="1"/>
      <c r="H224" s="1"/>
      <c r="I224" s="1"/>
    </row>
    <row r="225" ht="15.75" customHeight="1">
      <c r="A225" s="66"/>
      <c r="B225" s="66"/>
      <c r="C225" s="67"/>
      <c r="D225" s="1"/>
      <c r="E225" s="1"/>
      <c r="F225" s="1"/>
      <c r="G225" s="1"/>
      <c r="H225" s="1"/>
      <c r="I225" s="1"/>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